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hidePivotFieldList="1"/>
  <xr:revisionPtr revIDLastSave="1037" documentId="8_{E236025C-849C-47A6-8135-13A0F8F7F7AC}" xr6:coauthVersionLast="47" xr6:coauthVersionMax="47" xr10:uidLastSave="{7727DC83-5D25-42B7-9B59-BFBD57093E9A}"/>
  <bookViews>
    <workbookView xWindow="28680" yWindow="2025" windowWidth="21840" windowHeight="13020" tabRatio="875" xr2:uid="{00000000-000D-0000-FFFF-FFFF00000000}"/>
  </bookViews>
  <sheets>
    <sheet name="FATURAMENTO_COMPILADO" sheetId="5" r:id="rId1"/>
    <sheet name="REND-Boletim de Produção" sheetId="1" r:id="rId2"/>
    <sheet name="Agrupamentos" sheetId="6" r:id="rId3"/>
    <sheet name="Base de Preços" sheetId="3" r:id="rId4"/>
    <sheet name="CALCULO REND POR RECURSO" sheetId="7" r:id="rId5"/>
  </sheets>
  <externalReferences>
    <externalReference r:id="rId6"/>
  </externalReferences>
  <definedNames>
    <definedName name="_xlnm.Print_Area" localSheetId="0">FATURAMENTO_COMPILADO!$A$1:$L$36</definedName>
    <definedName name="F_esp_GN1270">'[1]EVOLUÇÃO FATURAMENTO'!$K$20</definedName>
    <definedName name="F_esp_GN1400">'[1]EVOLUÇÃO FATURAMENTO'!$K$13</definedName>
    <definedName name="F_esp_GN1410">'[1]EVOLUÇÃO FATURAMENTO'!$K$51</definedName>
    <definedName name="F_esp_GN1420">'[1]EVOLUÇÃO FATURAMENTO'!$K$30</definedName>
    <definedName name="F_esp_GN1421">'[1]EVOLUÇÃO FATURAMENTO'!$K$40</definedName>
    <definedName name="K_trab_GN1270">FATURAMENTO_COMPILADO!$N$7</definedName>
    <definedName name="K_trab_GN1400">FATURAMENTO_COMPILADO!$N$6</definedName>
    <definedName name="K_trab_GN1410">FATURAMENTO_COMPILADO!$N$10</definedName>
    <definedName name="K_trab_GN1420">FATURAMENTO_COMPILADO!$N$8</definedName>
    <definedName name="K_trab_GN1421">FATURAMENTO_COMPILADO!$N$9</definedName>
    <definedName name="L_uteis_GN1270">FATURAMENTO_COMPILADO!$M$7</definedName>
    <definedName name="L_uteis_GN1400">FATURAMENTO_COMPILADO!$M$6</definedName>
    <definedName name="L_uteis_GN1410">FATURAMENTO_COMPILADO!$M$10</definedName>
    <definedName name="L_uteis_GN1420">FATURAMENTO_COMPILADO!$M$8</definedName>
    <definedName name="L_uteis_GN1421">FATURAMENTO_COMPILADO!$M$9</definedName>
    <definedName name="M_rest_GN1270">FATURAMENTO_COMPILADO!$O$7</definedName>
    <definedName name="M_rest_GN1400">FATURAMENTO_COMPILADO!$O$6</definedName>
    <definedName name="M_rest_GN1410">FATURAMENTO_COMPILADO!$O$10</definedName>
    <definedName name="M_rest_GN1420">FATURAMENTO_COMPILADO!$O$8</definedName>
    <definedName name="M_rest_GN1421">FATURAMENTO_COMPILADO!$O$9</definedName>
    <definedName name="SegmentaçãodeDados_Competência">#N/A</definedName>
    <definedName name="SegmentaçãodeDados_CR">#N/A</definedName>
  </definedNames>
  <calcPr calcId="191029" iterateDelta="1E-4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G4" i="3"/>
  <c r="K4" i="3"/>
  <c r="P140" i="3"/>
  <c r="P141" i="3"/>
  <c r="P142" i="3"/>
  <c r="Z4" i="1"/>
  <c r="T4" i="1"/>
  <c r="AG3275" i="1"/>
  <c r="AL3275" i="1" s="1"/>
  <c r="AG3276" i="1"/>
  <c r="AL3276" i="1" s="1"/>
  <c r="AG3277" i="1"/>
  <c r="AL3277" i="1" s="1"/>
  <c r="AG3278" i="1"/>
  <c r="AL3278" i="1" s="1"/>
  <c r="AG3279" i="1"/>
  <c r="AL3279" i="1" s="1"/>
  <c r="AG3280" i="1"/>
  <c r="AL3280" i="1" s="1"/>
  <c r="AG3281" i="1"/>
  <c r="AL3281" i="1" s="1"/>
  <c r="AG3282" i="1"/>
  <c r="AL3282" i="1" s="1"/>
  <c r="AI3275" i="1"/>
  <c r="AI3276" i="1"/>
  <c r="AI3282" i="1"/>
  <c r="AJ3275" i="1"/>
  <c r="AJ3276" i="1"/>
  <c r="AJ3277" i="1"/>
  <c r="AJ3278" i="1"/>
  <c r="AJ3279" i="1"/>
  <c r="AJ3280" i="1"/>
  <c r="AJ3281" i="1"/>
  <c r="AJ3282" i="1"/>
  <c r="AK3275" i="1"/>
  <c r="AK3276" i="1"/>
  <c r="AK3277" i="1"/>
  <c r="AK3278" i="1"/>
  <c r="AK3279" i="1"/>
  <c r="AK3280" i="1"/>
  <c r="AK3281" i="1"/>
  <c r="AK3282" i="1"/>
  <c r="AM3275" i="1"/>
  <c r="AN3275" i="1" s="1"/>
  <c r="AM3276" i="1"/>
  <c r="AN3276" i="1" s="1"/>
  <c r="AM3277" i="1"/>
  <c r="AN3277" i="1" s="1"/>
  <c r="AM3278" i="1"/>
  <c r="AN3278" i="1" s="1"/>
  <c r="AM3279" i="1"/>
  <c r="AM3280" i="1"/>
  <c r="AN3280" i="1" s="1"/>
  <c r="AM3281" i="1"/>
  <c r="AM3282" i="1"/>
  <c r="AN3282" i="1" s="1"/>
  <c r="AN3279" i="1"/>
  <c r="AN3281" i="1"/>
  <c r="AO3275" i="1"/>
  <c r="AO3276" i="1"/>
  <c r="AO3277" i="1"/>
  <c r="AO3278" i="1"/>
  <c r="AO3279" i="1"/>
  <c r="AO3280" i="1"/>
  <c r="AO3281" i="1"/>
  <c r="AO3282" i="1"/>
  <c r="AG3192" i="1"/>
  <c r="AL3192" i="1" s="1"/>
  <c r="AG3193" i="1"/>
  <c r="AG3194" i="1"/>
  <c r="AL3194" i="1" s="1"/>
  <c r="AG3195" i="1"/>
  <c r="AL3195" i="1" s="1"/>
  <c r="AG3196" i="1"/>
  <c r="AL3196" i="1" s="1"/>
  <c r="AG3197" i="1"/>
  <c r="AL3197" i="1" s="1"/>
  <c r="AG3198" i="1"/>
  <c r="AL3198" i="1" s="1"/>
  <c r="AG3199" i="1"/>
  <c r="AL3199" i="1" s="1"/>
  <c r="AG3200" i="1"/>
  <c r="AL3200" i="1" s="1"/>
  <c r="AG3201" i="1"/>
  <c r="AL3201" i="1" s="1"/>
  <c r="AG3202" i="1"/>
  <c r="AL3202" i="1" s="1"/>
  <c r="AG3203" i="1"/>
  <c r="AL3203" i="1" s="1"/>
  <c r="AG3204" i="1"/>
  <c r="AL3204" i="1" s="1"/>
  <c r="AG3205" i="1"/>
  <c r="AL3205" i="1" s="1"/>
  <c r="AG3206" i="1"/>
  <c r="AL3206" i="1" s="1"/>
  <c r="AG3207" i="1"/>
  <c r="AL3207" i="1" s="1"/>
  <c r="AG3208" i="1"/>
  <c r="AL3208" i="1" s="1"/>
  <c r="AG3209" i="1"/>
  <c r="AL3209" i="1" s="1"/>
  <c r="AG3210" i="1"/>
  <c r="AL3210" i="1" s="1"/>
  <c r="AG3211" i="1"/>
  <c r="AL3211" i="1" s="1"/>
  <c r="AG3212" i="1"/>
  <c r="AL3212" i="1" s="1"/>
  <c r="AG3213" i="1"/>
  <c r="AL3213" i="1" s="1"/>
  <c r="AG3214" i="1"/>
  <c r="AL3214" i="1" s="1"/>
  <c r="AG3215" i="1"/>
  <c r="AL3215" i="1" s="1"/>
  <c r="AG3216" i="1"/>
  <c r="AL3216" i="1" s="1"/>
  <c r="AG3217" i="1"/>
  <c r="AL3217" i="1" s="1"/>
  <c r="AG3218" i="1"/>
  <c r="AL3218" i="1" s="1"/>
  <c r="AG3219" i="1"/>
  <c r="AL3219" i="1" s="1"/>
  <c r="AG3220" i="1"/>
  <c r="AL3220" i="1" s="1"/>
  <c r="AG3221" i="1"/>
  <c r="AL3221" i="1" s="1"/>
  <c r="AG3222" i="1"/>
  <c r="AL3222" i="1" s="1"/>
  <c r="AG3223" i="1"/>
  <c r="AL3223" i="1" s="1"/>
  <c r="AG3224" i="1"/>
  <c r="AL3224" i="1" s="1"/>
  <c r="AG3225" i="1"/>
  <c r="AL3225" i="1" s="1"/>
  <c r="AG3226" i="1"/>
  <c r="AL3226" i="1" s="1"/>
  <c r="AG3227" i="1"/>
  <c r="AL3227" i="1" s="1"/>
  <c r="AG3228" i="1"/>
  <c r="AL3228" i="1" s="1"/>
  <c r="AG3229" i="1"/>
  <c r="AL3229" i="1" s="1"/>
  <c r="AG3230" i="1"/>
  <c r="AL3230" i="1" s="1"/>
  <c r="AG3231" i="1"/>
  <c r="AL3231" i="1" s="1"/>
  <c r="AG3232" i="1"/>
  <c r="AL3232" i="1" s="1"/>
  <c r="AG3233" i="1"/>
  <c r="AL3233" i="1" s="1"/>
  <c r="AG3234" i="1"/>
  <c r="AL3234" i="1" s="1"/>
  <c r="AG3235" i="1"/>
  <c r="AL3235" i="1" s="1"/>
  <c r="AG3236" i="1"/>
  <c r="AG3237" i="1"/>
  <c r="AL3237" i="1" s="1"/>
  <c r="AG3238" i="1"/>
  <c r="AL3238" i="1" s="1"/>
  <c r="AG3239" i="1"/>
  <c r="AL3239" i="1" s="1"/>
  <c r="AG3240" i="1"/>
  <c r="AL3240" i="1" s="1"/>
  <c r="AG3241" i="1"/>
  <c r="AL3241" i="1" s="1"/>
  <c r="AG3242" i="1"/>
  <c r="AL3242" i="1" s="1"/>
  <c r="AG3243" i="1"/>
  <c r="AL3243" i="1" s="1"/>
  <c r="AG3244" i="1"/>
  <c r="AL3244" i="1" s="1"/>
  <c r="AG3245" i="1"/>
  <c r="AL3245" i="1" s="1"/>
  <c r="AG3246" i="1"/>
  <c r="AL3246" i="1" s="1"/>
  <c r="AG3247" i="1"/>
  <c r="AL3247" i="1" s="1"/>
  <c r="AG3248" i="1"/>
  <c r="AL3248" i="1" s="1"/>
  <c r="AG3249" i="1"/>
  <c r="AL3249" i="1" s="1"/>
  <c r="AG3250" i="1"/>
  <c r="AL3250" i="1" s="1"/>
  <c r="AG3251" i="1"/>
  <c r="AL3251" i="1" s="1"/>
  <c r="AG3252" i="1"/>
  <c r="AL3252" i="1" s="1"/>
  <c r="AG3253" i="1"/>
  <c r="AL3253" i="1" s="1"/>
  <c r="AG3254" i="1"/>
  <c r="AL3254" i="1" s="1"/>
  <c r="AG3255" i="1"/>
  <c r="AL3255" i="1" s="1"/>
  <c r="AG3256" i="1"/>
  <c r="AL3256" i="1" s="1"/>
  <c r="AG3257" i="1"/>
  <c r="AL3257" i="1" s="1"/>
  <c r="AG3258" i="1"/>
  <c r="AL3258" i="1" s="1"/>
  <c r="AG3259" i="1"/>
  <c r="AL3259" i="1" s="1"/>
  <c r="AG3260" i="1"/>
  <c r="AL3260" i="1" s="1"/>
  <c r="AG3261" i="1"/>
  <c r="AL3261" i="1" s="1"/>
  <c r="AG3262" i="1"/>
  <c r="AL3262" i="1" s="1"/>
  <c r="AG3263" i="1"/>
  <c r="AL3263" i="1" s="1"/>
  <c r="AG3264" i="1"/>
  <c r="AL3264" i="1" s="1"/>
  <c r="AG3265" i="1"/>
  <c r="AL3265" i="1" s="1"/>
  <c r="AG3266" i="1"/>
  <c r="AL3266" i="1" s="1"/>
  <c r="AG3267" i="1"/>
  <c r="AL3267" i="1" s="1"/>
  <c r="AG3268" i="1"/>
  <c r="AL3268" i="1" s="1"/>
  <c r="AG3269" i="1"/>
  <c r="AL3269" i="1" s="1"/>
  <c r="AG3270" i="1"/>
  <c r="AL3270" i="1" s="1"/>
  <c r="AG3271" i="1"/>
  <c r="AL3271" i="1" s="1"/>
  <c r="AG3272" i="1"/>
  <c r="AL3272" i="1" s="1"/>
  <c r="AG3273" i="1"/>
  <c r="AL3273" i="1" s="1"/>
  <c r="AG3274" i="1"/>
  <c r="AL3274" i="1" s="1"/>
  <c r="AI3193" i="1"/>
  <c r="AI3197" i="1"/>
  <c r="AI3200" i="1"/>
  <c r="AI3206" i="1"/>
  <c r="AI3207" i="1"/>
  <c r="AI3214" i="1"/>
  <c r="AI3217" i="1"/>
  <c r="AI3232" i="1"/>
  <c r="AI3236" i="1"/>
  <c r="AI3238" i="1"/>
  <c r="AI3241" i="1"/>
  <c r="AI3245" i="1"/>
  <c r="AI3246" i="1"/>
  <c r="AI3247" i="1"/>
  <c r="AI3249" i="1"/>
  <c r="AI3250" i="1"/>
  <c r="AI3252" i="1"/>
  <c r="AI3254" i="1"/>
  <c r="AI3256" i="1"/>
  <c r="AI3257" i="1"/>
  <c r="AI3260" i="1"/>
  <c r="AI3264" i="1"/>
  <c r="AI3273" i="1"/>
  <c r="AJ3192" i="1"/>
  <c r="AJ3193" i="1"/>
  <c r="AJ3194" i="1"/>
  <c r="AJ3195" i="1"/>
  <c r="AJ3196" i="1"/>
  <c r="AJ3197" i="1"/>
  <c r="AJ3198" i="1"/>
  <c r="AJ3199" i="1"/>
  <c r="AJ3200" i="1"/>
  <c r="AJ3201" i="1"/>
  <c r="AJ3202" i="1"/>
  <c r="AJ3203" i="1"/>
  <c r="AJ3204" i="1"/>
  <c r="AJ3205" i="1"/>
  <c r="AJ3206" i="1"/>
  <c r="AJ3207" i="1"/>
  <c r="AJ3208" i="1"/>
  <c r="AJ3209" i="1"/>
  <c r="AJ3210" i="1"/>
  <c r="AJ3211" i="1"/>
  <c r="AJ3212" i="1"/>
  <c r="AJ3213" i="1"/>
  <c r="AJ3214" i="1"/>
  <c r="AJ3215" i="1"/>
  <c r="AJ3216" i="1"/>
  <c r="AJ3217" i="1"/>
  <c r="AJ3218" i="1"/>
  <c r="AJ3219" i="1"/>
  <c r="AJ3220" i="1"/>
  <c r="AJ3221" i="1"/>
  <c r="AJ3222" i="1"/>
  <c r="AJ3223" i="1"/>
  <c r="AJ3224" i="1"/>
  <c r="AJ3225" i="1"/>
  <c r="AJ3226" i="1"/>
  <c r="AJ3227" i="1"/>
  <c r="AJ3228" i="1"/>
  <c r="AJ3229" i="1"/>
  <c r="AJ3230" i="1"/>
  <c r="AJ3231" i="1"/>
  <c r="AJ3232" i="1"/>
  <c r="AJ3233" i="1"/>
  <c r="AJ3234" i="1"/>
  <c r="AJ3235" i="1"/>
  <c r="AJ3236" i="1"/>
  <c r="AJ3237" i="1"/>
  <c r="AJ3238" i="1"/>
  <c r="AJ3239" i="1"/>
  <c r="AJ3240" i="1"/>
  <c r="AJ3241" i="1"/>
  <c r="AJ3242" i="1"/>
  <c r="AJ3243" i="1"/>
  <c r="AJ3244" i="1"/>
  <c r="AJ3245" i="1"/>
  <c r="AJ3246" i="1"/>
  <c r="AJ3247" i="1"/>
  <c r="AJ3248" i="1"/>
  <c r="AJ3249" i="1"/>
  <c r="AJ3250" i="1"/>
  <c r="AJ3251" i="1"/>
  <c r="AJ3252" i="1"/>
  <c r="AJ3253" i="1"/>
  <c r="AJ3254" i="1"/>
  <c r="AJ3255" i="1"/>
  <c r="AJ3256" i="1"/>
  <c r="AJ3257" i="1"/>
  <c r="AJ3258" i="1"/>
  <c r="AJ3259" i="1"/>
  <c r="AJ3260" i="1"/>
  <c r="AJ3261" i="1"/>
  <c r="AJ3262" i="1"/>
  <c r="AJ3263" i="1"/>
  <c r="AJ3264" i="1"/>
  <c r="AJ3265" i="1"/>
  <c r="AJ3266" i="1"/>
  <c r="AJ3267" i="1"/>
  <c r="AJ3268" i="1"/>
  <c r="AJ3269" i="1"/>
  <c r="AJ3270" i="1"/>
  <c r="AJ3271" i="1"/>
  <c r="AJ3272" i="1"/>
  <c r="AJ3273" i="1"/>
  <c r="AJ3274" i="1"/>
  <c r="AK3192" i="1"/>
  <c r="AK3193" i="1"/>
  <c r="AK3194" i="1"/>
  <c r="AK3195" i="1"/>
  <c r="AK3196" i="1"/>
  <c r="AK3197" i="1"/>
  <c r="AK3198" i="1"/>
  <c r="AK3199" i="1"/>
  <c r="AK3200" i="1"/>
  <c r="AK3201" i="1"/>
  <c r="AK3202" i="1"/>
  <c r="AK3203" i="1"/>
  <c r="AK3204" i="1"/>
  <c r="AK3205" i="1"/>
  <c r="AK3206" i="1"/>
  <c r="AK3207" i="1"/>
  <c r="AK3208" i="1"/>
  <c r="AK3209" i="1"/>
  <c r="AK3210" i="1"/>
  <c r="AK3211" i="1"/>
  <c r="AK3212" i="1"/>
  <c r="AK3213" i="1"/>
  <c r="AK3214" i="1"/>
  <c r="AK3215" i="1"/>
  <c r="AK3216" i="1"/>
  <c r="AK3217" i="1"/>
  <c r="AK3218" i="1"/>
  <c r="AK3219" i="1"/>
  <c r="AK3220" i="1"/>
  <c r="AK3221" i="1"/>
  <c r="AK3222" i="1"/>
  <c r="AK3223" i="1"/>
  <c r="AK3224" i="1"/>
  <c r="AK3225" i="1"/>
  <c r="AK3226" i="1"/>
  <c r="AK3227" i="1"/>
  <c r="AK3228" i="1"/>
  <c r="AK3229" i="1"/>
  <c r="AK3230" i="1"/>
  <c r="AK3231" i="1"/>
  <c r="AK3232" i="1"/>
  <c r="AK3233" i="1"/>
  <c r="AK3234" i="1"/>
  <c r="AK3235" i="1"/>
  <c r="AK3236" i="1"/>
  <c r="AK3237" i="1"/>
  <c r="AK3238" i="1"/>
  <c r="AK3239" i="1"/>
  <c r="AK3240" i="1"/>
  <c r="AK3241" i="1"/>
  <c r="AK3242" i="1"/>
  <c r="AK3243" i="1"/>
  <c r="AK3244" i="1"/>
  <c r="AK3245" i="1"/>
  <c r="AK3246" i="1"/>
  <c r="AK3247" i="1"/>
  <c r="AK3248" i="1"/>
  <c r="AK3249" i="1"/>
  <c r="AK3250" i="1"/>
  <c r="AK3251" i="1"/>
  <c r="AK3252" i="1"/>
  <c r="AK3253" i="1"/>
  <c r="AK3254" i="1"/>
  <c r="AK3255" i="1"/>
  <c r="AK3256" i="1"/>
  <c r="AK3257" i="1"/>
  <c r="AK3258" i="1"/>
  <c r="AK3259" i="1"/>
  <c r="AK3260" i="1"/>
  <c r="AK3261" i="1"/>
  <c r="AK3262" i="1"/>
  <c r="AK3263" i="1"/>
  <c r="AK3264" i="1"/>
  <c r="AK3265" i="1"/>
  <c r="AK3266" i="1"/>
  <c r="AK3267" i="1"/>
  <c r="AK3268" i="1"/>
  <c r="AK3269" i="1"/>
  <c r="AK3270" i="1"/>
  <c r="AK3271" i="1"/>
  <c r="AK3272" i="1"/>
  <c r="AK3273" i="1"/>
  <c r="AK3274" i="1"/>
  <c r="AL3236" i="1"/>
  <c r="AM3192" i="1"/>
  <c r="AN3192" i="1" s="1"/>
  <c r="AM3193" i="1"/>
  <c r="AN3193" i="1" s="1"/>
  <c r="AM3194" i="1"/>
  <c r="AN3194" i="1" s="1"/>
  <c r="AM3195" i="1"/>
  <c r="AN3195" i="1" s="1"/>
  <c r="AM3196" i="1"/>
  <c r="AN3196" i="1" s="1"/>
  <c r="AM3197" i="1"/>
  <c r="AN3197" i="1" s="1"/>
  <c r="AM3198" i="1"/>
  <c r="AN3198" i="1" s="1"/>
  <c r="AM3199" i="1"/>
  <c r="AN3199" i="1" s="1"/>
  <c r="AM3200" i="1"/>
  <c r="AN3200" i="1" s="1"/>
  <c r="AM3201" i="1"/>
  <c r="AN3201" i="1" s="1"/>
  <c r="AM3202" i="1"/>
  <c r="AN3202" i="1" s="1"/>
  <c r="AM3203" i="1"/>
  <c r="AN3203" i="1" s="1"/>
  <c r="AM3204" i="1"/>
  <c r="AN3204" i="1" s="1"/>
  <c r="AM3205" i="1"/>
  <c r="AN3205" i="1" s="1"/>
  <c r="AM3206" i="1"/>
  <c r="AN3206" i="1" s="1"/>
  <c r="AM3207" i="1"/>
  <c r="AN3207" i="1" s="1"/>
  <c r="AM3208" i="1"/>
  <c r="AN3208" i="1" s="1"/>
  <c r="AM3209" i="1"/>
  <c r="AN3209" i="1" s="1"/>
  <c r="AM3210" i="1"/>
  <c r="AN3210" i="1" s="1"/>
  <c r="AM3211" i="1"/>
  <c r="AN3211" i="1" s="1"/>
  <c r="AM3212" i="1"/>
  <c r="AN3212" i="1" s="1"/>
  <c r="AM3213" i="1"/>
  <c r="AN3213" i="1" s="1"/>
  <c r="AM3214" i="1"/>
  <c r="AN3214" i="1" s="1"/>
  <c r="AM3215" i="1"/>
  <c r="AN3215" i="1" s="1"/>
  <c r="AM3216" i="1"/>
  <c r="AN3216" i="1" s="1"/>
  <c r="AM3217" i="1"/>
  <c r="AN3217" i="1" s="1"/>
  <c r="AM3218" i="1"/>
  <c r="AN3218" i="1" s="1"/>
  <c r="AM3219" i="1"/>
  <c r="AN3219" i="1" s="1"/>
  <c r="AM3220" i="1"/>
  <c r="AN3220" i="1" s="1"/>
  <c r="AM3221" i="1"/>
  <c r="AN3221" i="1" s="1"/>
  <c r="AM3222" i="1"/>
  <c r="AN3222" i="1" s="1"/>
  <c r="AM3223" i="1"/>
  <c r="AN3223" i="1" s="1"/>
  <c r="AM3224" i="1"/>
  <c r="AN3224" i="1" s="1"/>
  <c r="AM3225" i="1"/>
  <c r="AN3225" i="1" s="1"/>
  <c r="AM3226" i="1"/>
  <c r="AN3226" i="1" s="1"/>
  <c r="AM3227" i="1"/>
  <c r="AM3228" i="1"/>
  <c r="AN3228" i="1" s="1"/>
  <c r="AM3229" i="1"/>
  <c r="AN3229" i="1" s="1"/>
  <c r="AM3230" i="1"/>
  <c r="AN3230" i="1" s="1"/>
  <c r="AM3231" i="1"/>
  <c r="AN3231" i="1" s="1"/>
  <c r="AM3232" i="1"/>
  <c r="AN3232" i="1" s="1"/>
  <c r="AM3233" i="1"/>
  <c r="AN3233" i="1" s="1"/>
  <c r="AM3234" i="1"/>
  <c r="AN3234" i="1" s="1"/>
  <c r="AM3235" i="1"/>
  <c r="AN3235" i="1" s="1"/>
  <c r="AM3236" i="1"/>
  <c r="AN3236" i="1" s="1"/>
  <c r="AM3237" i="1"/>
  <c r="AN3237" i="1" s="1"/>
  <c r="AM3238" i="1"/>
  <c r="AN3238" i="1" s="1"/>
  <c r="AM3239" i="1"/>
  <c r="AN3239" i="1" s="1"/>
  <c r="AM3240" i="1"/>
  <c r="AN3240" i="1" s="1"/>
  <c r="AM3241" i="1"/>
  <c r="AN3241" i="1" s="1"/>
  <c r="AM3242" i="1"/>
  <c r="AN3242" i="1" s="1"/>
  <c r="AM3243" i="1"/>
  <c r="AN3243" i="1" s="1"/>
  <c r="AM3244" i="1"/>
  <c r="AN3244" i="1" s="1"/>
  <c r="AM3245" i="1"/>
  <c r="AN3245" i="1" s="1"/>
  <c r="AM3246" i="1"/>
  <c r="AN3246" i="1" s="1"/>
  <c r="AM3247" i="1"/>
  <c r="AN3247" i="1" s="1"/>
  <c r="AM3248" i="1"/>
  <c r="AN3248" i="1" s="1"/>
  <c r="AM3249" i="1"/>
  <c r="AN3249" i="1" s="1"/>
  <c r="AM3250" i="1"/>
  <c r="AN3250" i="1" s="1"/>
  <c r="AM3251" i="1"/>
  <c r="AN3251" i="1" s="1"/>
  <c r="AM3252" i="1"/>
  <c r="AN3252" i="1" s="1"/>
  <c r="AM3253" i="1"/>
  <c r="AN3253" i="1" s="1"/>
  <c r="AM3254" i="1"/>
  <c r="AN3254" i="1" s="1"/>
  <c r="AM3255" i="1"/>
  <c r="AN3255" i="1" s="1"/>
  <c r="AM3256" i="1"/>
  <c r="AN3256" i="1" s="1"/>
  <c r="AM3257" i="1"/>
  <c r="AN3257" i="1" s="1"/>
  <c r="AM3258" i="1"/>
  <c r="AN3258" i="1" s="1"/>
  <c r="AM3259" i="1"/>
  <c r="AN3259" i="1" s="1"/>
  <c r="AM3260" i="1"/>
  <c r="AN3260" i="1" s="1"/>
  <c r="AM3261" i="1"/>
  <c r="AN3261" i="1" s="1"/>
  <c r="AM3262" i="1"/>
  <c r="AN3262" i="1" s="1"/>
  <c r="AM3263" i="1"/>
  <c r="AN3263" i="1" s="1"/>
  <c r="AM3264" i="1"/>
  <c r="AN3264" i="1" s="1"/>
  <c r="AM3265" i="1"/>
  <c r="AN3265" i="1" s="1"/>
  <c r="AM3266" i="1"/>
  <c r="AN3266" i="1" s="1"/>
  <c r="AM3267" i="1"/>
  <c r="AN3267" i="1" s="1"/>
  <c r="AM3268" i="1"/>
  <c r="AN3268" i="1" s="1"/>
  <c r="AM3269" i="1"/>
  <c r="AN3269" i="1" s="1"/>
  <c r="AM3270" i="1"/>
  <c r="AN3270" i="1" s="1"/>
  <c r="AM3271" i="1"/>
  <c r="AN3271" i="1" s="1"/>
  <c r="AM3272" i="1"/>
  <c r="AN3272" i="1" s="1"/>
  <c r="AM3273" i="1"/>
  <c r="AN3273" i="1" s="1"/>
  <c r="AM3274" i="1"/>
  <c r="AN3274" i="1" s="1"/>
  <c r="AN3227" i="1"/>
  <c r="AO3192" i="1"/>
  <c r="AO3193" i="1"/>
  <c r="AO3194" i="1"/>
  <c r="AO3195" i="1"/>
  <c r="AO3196" i="1"/>
  <c r="AO3197" i="1"/>
  <c r="AO3198" i="1"/>
  <c r="AO3199" i="1"/>
  <c r="AO3200" i="1"/>
  <c r="AO3201" i="1"/>
  <c r="AO3202" i="1"/>
  <c r="AO3203" i="1"/>
  <c r="AO3204" i="1"/>
  <c r="AO3205" i="1"/>
  <c r="AO3206" i="1"/>
  <c r="AO3207" i="1"/>
  <c r="AO3208" i="1"/>
  <c r="AO3209" i="1"/>
  <c r="AO3210" i="1"/>
  <c r="AO3211" i="1"/>
  <c r="AO3212" i="1"/>
  <c r="AO3213" i="1"/>
  <c r="AO3214" i="1"/>
  <c r="AO3215" i="1"/>
  <c r="AO3216" i="1"/>
  <c r="AO3217" i="1"/>
  <c r="AO3218" i="1"/>
  <c r="AO3219" i="1"/>
  <c r="AO3220" i="1"/>
  <c r="AO3221" i="1"/>
  <c r="AO3222" i="1"/>
  <c r="AO3223" i="1"/>
  <c r="AO3224" i="1"/>
  <c r="AO3225" i="1"/>
  <c r="AO3226" i="1"/>
  <c r="AO3227" i="1"/>
  <c r="AO3228" i="1"/>
  <c r="AO3229" i="1"/>
  <c r="AO3230" i="1"/>
  <c r="AO3231" i="1"/>
  <c r="AO3232" i="1"/>
  <c r="AO3233" i="1"/>
  <c r="AO3234" i="1"/>
  <c r="AO3235" i="1"/>
  <c r="AO3236" i="1"/>
  <c r="AO3237" i="1"/>
  <c r="AO3238" i="1"/>
  <c r="AO3239" i="1"/>
  <c r="AO3240" i="1"/>
  <c r="AO3241" i="1"/>
  <c r="AO3242" i="1"/>
  <c r="AO3243" i="1"/>
  <c r="AO3244" i="1"/>
  <c r="AO3245" i="1"/>
  <c r="AO3246" i="1"/>
  <c r="AO3247" i="1"/>
  <c r="AO3248" i="1"/>
  <c r="AO3249" i="1"/>
  <c r="AO3250" i="1"/>
  <c r="AO3251" i="1"/>
  <c r="AO3252" i="1"/>
  <c r="AO3253" i="1"/>
  <c r="AO3254" i="1"/>
  <c r="AO3255" i="1"/>
  <c r="AO3256" i="1"/>
  <c r="AO3257" i="1"/>
  <c r="AO3258" i="1"/>
  <c r="AO3259" i="1"/>
  <c r="AO3260" i="1"/>
  <c r="AO3261" i="1"/>
  <c r="AO3262" i="1"/>
  <c r="AO3263" i="1"/>
  <c r="AO3264" i="1"/>
  <c r="AO3265" i="1"/>
  <c r="AO3266" i="1"/>
  <c r="AO3267" i="1"/>
  <c r="AO3268" i="1"/>
  <c r="AO3269" i="1"/>
  <c r="AO3270" i="1"/>
  <c r="AO3271" i="1"/>
  <c r="AO3272" i="1"/>
  <c r="AO3273" i="1"/>
  <c r="AO3274" i="1"/>
  <c r="AG3152" i="1"/>
  <c r="AL3152" i="1" s="1"/>
  <c r="AG3153" i="1"/>
  <c r="AL3153" i="1" s="1"/>
  <c r="AG3154" i="1"/>
  <c r="AL3154" i="1" s="1"/>
  <c r="AG3155" i="1"/>
  <c r="AL3155" i="1" s="1"/>
  <c r="AG3156" i="1"/>
  <c r="AG3157" i="1"/>
  <c r="AL3157" i="1" s="1"/>
  <c r="AG3158" i="1"/>
  <c r="AL3158" i="1" s="1"/>
  <c r="AG3159" i="1"/>
  <c r="AL3159" i="1" s="1"/>
  <c r="AG3160" i="1"/>
  <c r="AL3160" i="1" s="1"/>
  <c r="AG3161" i="1"/>
  <c r="AL3161" i="1" s="1"/>
  <c r="AG3162" i="1"/>
  <c r="AL3162" i="1" s="1"/>
  <c r="AG3163" i="1"/>
  <c r="AL3163" i="1" s="1"/>
  <c r="AG3164" i="1"/>
  <c r="AL3164" i="1" s="1"/>
  <c r="AG3165" i="1"/>
  <c r="AL3165" i="1" s="1"/>
  <c r="AG3166" i="1"/>
  <c r="AL3166" i="1" s="1"/>
  <c r="AG3167" i="1"/>
  <c r="AL3167" i="1" s="1"/>
  <c r="AG3168" i="1"/>
  <c r="AL3168" i="1" s="1"/>
  <c r="AG3169" i="1"/>
  <c r="AL3169" i="1" s="1"/>
  <c r="AG3170" i="1"/>
  <c r="AL3170" i="1" s="1"/>
  <c r="AG3171" i="1"/>
  <c r="AL3171" i="1" s="1"/>
  <c r="AG3172" i="1"/>
  <c r="AL3172" i="1" s="1"/>
  <c r="AG3173" i="1"/>
  <c r="AL3173" i="1" s="1"/>
  <c r="AG3174" i="1"/>
  <c r="AL3174" i="1" s="1"/>
  <c r="AG3175" i="1"/>
  <c r="AL3175" i="1" s="1"/>
  <c r="AG3176" i="1"/>
  <c r="AL3176" i="1" s="1"/>
  <c r="AG3177" i="1"/>
  <c r="AL3177" i="1" s="1"/>
  <c r="AG3178" i="1"/>
  <c r="AL3178" i="1" s="1"/>
  <c r="AG3179" i="1"/>
  <c r="AL3179" i="1" s="1"/>
  <c r="AG3180" i="1"/>
  <c r="AL3180" i="1" s="1"/>
  <c r="AG3181" i="1"/>
  <c r="AL3181" i="1" s="1"/>
  <c r="AG3182" i="1"/>
  <c r="AL3182" i="1" s="1"/>
  <c r="AG3183" i="1"/>
  <c r="AL3183" i="1" s="1"/>
  <c r="AG3184" i="1"/>
  <c r="AL3184" i="1" s="1"/>
  <c r="AG3185" i="1"/>
  <c r="AL3185" i="1" s="1"/>
  <c r="AG3186" i="1"/>
  <c r="AL3186" i="1" s="1"/>
  <c r="AG3187" i="1"/>
  <c r="AL3187" i="1" s="1"/>
  <c r="AG3188" i="1"/>
  <c r="AL3188" i="1" s="1"/>
  <c r="AG3189" i="1"/>
  <c r="AL3189" i="1" s="1"/>
  <c r="AG3190" i="1"/>
  <c r="AL3190" i="1" s="1"/>
  <c r="AG3191" i="1"/>
  <c r="AL3191" i="1" s="1"/>
  <c r="AI3152" i="1"/>
  <c r="AI3153" i="1"/>
  <c r="AI3158" i="1"/>
  <c r="AI3160" i="1"/>
  <c r="AI3162" i="1"/>
  <c r="AI3165" i="1"/>
  <c r="AI3166" i="1"/>
  <c r="AI3168" i="1"/>
  <c r="AI3169" i="1"/>
  <c r="AI3172" i="1"/>
  <c r="AI3176" i="1"/>
  <c r="AI3177" i="1"/>
  <c r="AI3182" i="1"/>
  <c r="AI3184" i="1"/>
  <c r="AI3189" i="1"/>
  <c r="AI3190" i="1"/>
  <c r="AJ3152" i="1"/>
  <c r="AJ3153" i="1"/>
  <c r="AJ3154" i="1"/>
  <c r="AJ3155" i="1"/>
  <c r="AJ3156" i="1"/>
  <c r="AJ3157" i="1"/>
  <c r="AJ3158" i="1"/>
  <c r="AJ3159" i="1"/>
  <c r="AJ3160" i="1"/>
  <c r="AJ3161" i="1"/>
  <c r="AJ3162" i="1"/>
  <c r="AJ3163" i="1"/>
  <c r="AJ3164" i="1"/>
  <c r="AJ3165" i="1"/>
  <c r="AJ3166" i="1"/>
  <c r="AJ3167" i="1"/>
  <c r="AJ3168" i="1"/>
  <c r="AJ3169" i="1"/>
  <c r="AJ3170" i="1"/>
  <c r="AJ3171" i="1"/>
  <c r="AJ3172" i="1"/>
  <c r="AJ3173" i="1"/>
  <c r="AJ3174" i="1"/>
  <c r="AJ3175" i="1"/>
  <c r="AJ3176" i="1"/>
  <c r="AJ3177" i="1"/>
  <c r="AJ3178" i="1"/>
  <c r="AJ3179" i="1"/>
  <c r="AJ3180" i="1"/>
  <c r="AJ3181" i="1"/>
  <c r="AJ3182" i="1"/>
  <c r="AJ3183" i="1"/>
  <c r="AJ3184" i="1"/>
  <c r="AJ3185" i="1"/>
  <c r="AJ3186" i="1"/>
  <c r="AJ3187" i="1"/>
  <c r="AJ3188" i="1"/>
  <c r="AJ3189" i="1"/>
  <c r="AJ3190" i="1"/>
  <c r="AJ3191" i="1"/>
  <c r="AK3152" i="1"/>
  <c r="AK3153" i="1"/>
  <c r="AK3154" i="1"/>
  <c r="AK3155" i="1"/>
  <c r="AK3156" i="1"/>
  <c r="AK3157" i="1"/>
  <c r="AK3158" i="1"/>
  <c r="AK3159" i="1"/>
  <c r="AK3160" i="1"/>
  <c r="AK3161" i="1"/>
  <c r="AK3162" i="1"/>
  <c r="AK3163" i="1"/>
  <c r="AK3164" i="1"/>
  <c r="AK3165" i="1"/>
  <c r="AK3166" i="1"/>
  <c r="AK3167" i="1"/>
  <c r="AK3168" i="1"/>
  <c r="AK3169" i="1"/>
  <c r="AK3170" i="1"/>
  <c r="AK3171" i="1"/>
  <c r="AK3172" i="1"/>
  <c r="AK3173" i="1"/>
  <c r="AK3174" i="1"/>
  <c r="AK3175" i="1"/>
  <c r="AK3176" i="1"/>
  <c r="AK3177" i="1"/>
  <c r="AK3178" i="1"/>
  <c r="AK3179" i="1"/>
  <c r="AK3180" i="1"/>
  <c r="AK3181" i="1"/>
  <c r="AK3182" i="1"/>
  <c r="AK3183" i="1"/>
  <c r="AK3184" i="1"/>
  <c r="AK3185" i="1"/>
  <c r="AK3186" i="1"/>
  <c r="AK3187" i="1"/>
  <c r="AK3188" i="1"/>
  <c r="AK3189" i="1"/>
  <c r="AK3190" i="1"/>
  <c r="AK3191" i="1"/>
  <c r="AL3156" i="1"/>
  <c r="AM3152" i="1"/>
  <c r="AN3152" i="1" s="1"/>
  <c r="AM3153" i="1"/>
  <c r="AN3153" i="1" s="1"/>
  <c r="AM3154" i="1"/>
  <c r="AN3154" i="1" s="1"/>
  <c r="AM3155" i="1"/>
  <c r="AN3155" i="1" s="1"/>
  <c r="AM3156" i="1"/>
  <c r="AN3156" i="1" s="1"/>
  <c r="AM3157" i="1"/>
  <c r="AN3157" i="1" s="1"/>
  <c r="AM3158" i="1"/>
  <c r="AN3158" i="1" s="1"/>
  <c r="AM3159" i="1"/>
  <c r="AN3159" i="1" s="1"/>
  <c r="AM3160" i="1"/>
  <c r="AN3160" i="1" s="1"/>
  <c r="AM3161" i="1"/>
  <c r="AN3161" i="1" s="1"/>
  <c r="AM3162" i="1"/>
  <c r="AN3162" i="1" s="1"/>
  <c r="AM3163" i="1"/>
  <c r="AN3163" i="1" s="1"/>
  <c r="AM3164" i="1"/>
  <c r="AN3164" i="1" s="1"/>
  <c r="AM3165" i="1"/>
  <c r="AN3165" i="1" s="1"/>
  <c r="AM3166" i="1"/>
  <c r="AN3166" i="1" s="1"/>
  <c r="AM3167" i="1"/>
  <c r="AN3167" i="1" s="1"/>
  <c r="AM3168" i="1"/>
  <c r="AN3168" i="1" s="1"/>
  <c r="AM3169" i="1"/>
  <c r="AN3169" i="1" s="1"/>
  <c r="AM3170" i="1"/>
  <c r="AN3170" i="1" s="1"/>
  <c r="AM3171" i="1"/>
  <c r="AN3171" i="1" s="1"/>
  <c r="AM3172" i="1"/>
  <c r="AN3172" i="1" s="1"/>
  <c r="AM3173" i="1"/>
  <c r="AN3173" i="1" s="1"/>
  <c r="AM3174" i="1"/>
  <c r="AN3174" i="1" s="1"/>
  <c r="AM3175" i="1"/>
  <c r="AN3175" i="1" s="1"/>
  <c r="AM3176" i="1"/>
  <c r="AN3176" i="1" s="1"/>
  <c r="AM3177" i="1"/>
  <c r="AN3177" i="1" s="1"/>
  <c r="AM3178" i="1"/>
  <c r="AN3178" i="1" s="1"/>
  <c r="AM3179" i="1"/>
  <c r="AN3179" i="1" s="1"/>
  <c r="AM3180" i="1"/>
  <c r="AN3180" i="1" s="1"/>
  <c r="AM3181" i="1"/>
  <c r="AN3181" i="1" s="1"/>
  <c r="AM3182" i="1"/>
  <c r="AN3182" i="1" s="1"/>
  <c r="AM3183" i="1"/>
  <c r="AN3183" i="1" s="1"/>
  <c r="AM3184" i="1"/>
  <c r="AN3184" i="1" s="1"/>
  <c r="AM3185" i="1"/>
  <c r="AN3185" i="1" s="1"/>
  <c r="AM3186" i="1"/>
  <c r="AN3186" i="1" s="1"/>
  <c r="AM3187" i="1"/>
  <c r="AN3187" i="1" s="1"/>
  <c r="AM3188" i="1"/>
  <c r="AN3188" i="1" s="1"/>
  <c r="AM3189" i="1"/>
  <c r="AN3189" i="1" s="1"/>
  <c r="AM3190" i="1"/>
  <c r="AN3190" i="1" s="1"/>
  <c r="AM3191" i="1"/>
  <c r="AN3191" i="1" s="1"/>
  <c r="AO3152" i="1"/>
  <c r="AO3153" i="1"/>
  <c r="AO3154" i="1"/>
  <c r="AO3155" i="1"/>
  <c r="AO3156" i="1"/>
  <c r="AO3157" i="1"/>
  <c r="AO3158" i="1"/>
  <c r="AO3159" i="1"/>
  <c r="AO3160" i="1"/>
  <c r="AO3161" i="1"/>
  <c r="AO3162" i="1"/>
  <c r="AO3163" i="1"/>
  <c r="AO3164" i="1"/>
  <c r="AO3165" i="1"/>
  <c r="AO3166" i="1"/>
  <c r="AO3167" i="1"/>
  <c r="AO3168" i="1"/>
  <c r="AO3169" i="1"/>
  <c r="AO3170" i="1"/>
  <c r="AO3171" i="1"/>
  <c r="AO3172" i="1"/>
  <c r="AO3173" i="1"/>
  <c r="AO3174" i="1"/>
  <c r="AO3175" i="1"/>
  <c r="AO3176" i="1"/>
  <c r="AO3177" i="1"/>
  <c r="AO3178" i="1"/>
  <c r="AO3179" i="1"/>
  <c r="AO3180" i="1"/>
  <c r="AO3181" i="1"/>
  <c r="AO3182" i="1"/>
  <c r="AO3183" i="1"/>
  <c r="AO3184" i="1"/>
  <c r="AO3185" i="1"/>
  <c r="AO3186" i="1"/>
  <c r="AO3187" i="1"/>
  <c r="AO3188" i="1"/>
  <c r="AO3189" i="1"/>
  <c r="AO3190" i="1"/>
  <c r="AO3191" i="1"/>
  <c r="AP3269" i="1" l="1"/>
  <c r="AP3174" i="1"/>
  <c r="AP3162" i="1"/>
  <c r="AP3240" i="1"/>
  <c r="AP3216" i="1"/>
  <c r="AP3173" i="1"/>
  <c r="AP3186" i="1"/>
  <c r="AP3172" i="1"/>
  <c r="AP3259" i="1"/>
  <c r="AP3247" i="1"/>
  <c r="AP3235" i="1"/>
  <c r="AP3223" i="1"/>
  <c r="AP3211" i="1"/>
  <c r="AP3199" i="1"/>
  <c r="AP3264" i="1"/>
  <c r="AP3192" i="1"/>
  <c r="AP3270" i="1"/>
  <c r="AP3258" i="1"/>
  <c r="AP3246" i="1"/>
  <c r="AP3234" i="1"/>
  <c r="AP3222" i="1"/>
  <c r="AP3210" i="1"/>
  <c r="AP3198" i="1"/>
  <c r="AP3159" i="1"/>
  <c r="AP3274" i="1"/>
  <c r="AP3262" i="1"/>
  <c r="AP3250" i="1"/>
  <c r="AP3226" i="1"/>
  <c r="AP3202" i="1"/>
  <c r="AP3182" i="1"/>
  <c r="AP3158" i="1"/>
  <c r="AP3181" i="1"/>
  <c r="AP3157" i="1"/>
  <c r="AP3189" i="1"/>
  <c r="AP3177" i="1"/>
  <c r="AP3165" i="1"/>
  <c r="AP3153" i="1"/>
  <c r="AP3214" i="1"/>
  <c r="AP3245" i="1"/>
  <c r="AP3180" i="1"/>
  <c r="AP3156" i="1"/>
  <c r="AP3188" i="1"/>
  <c r="AP3176" i="1"/>
  <c r="AP3164" i="1"/>
  <c r="AP3152" i="1"/>
  <c r="AP3252" i="1"/>
  <c r="AP3238" i="1"/>
  <c r="AP3271" i="1"/>
  <c r="AP3163" i="1"/>
  <c r="AP3187" i="1"/>
  <c r="AP3175" i="1"/>
  <c r="AP3282" i="1"/>
  <c r="AP3169" i="1"/>
  <c r="AP3161" i="1"/>
  <c r="AP3281" i="1"/>
  <c r="AP3171" i="1"/>
  <c r="AP3185" i="1"/>
  <c r="AP3184" i="1"/>
  <c r="AP3273" i="1"/>
  <c r="AP3213" i="1"/>
  <c r="AP3183" i="1"/>
  <c r="AP3170" i="1"/>
  <c r="AP3168" i="1"/>
  <c r="AP3160" i="1"/>
  <c r="AP3268" i="1"/>
  <c r="AP3244" i="1"/>
  <c r="AP3196" i="1"/>
  <c r="AP3279" i="1"/>
  <c r="AP3278" i="1"/>
  <c r="AP3265" i="1"/>
  <c r="AP3253" i="1"/>
  <c r="AP3241" i="1"/>
  <c r="AP3229" i="1"/>
  <c r="AP3217" i="1"/>
  <c r="AP3205" i="1"/>
  <c r="AP3193" i="1"/>
  <c r="AP3277" i="1"/>
  <c r="AP3228" i="1"/>
  <c r="AP3204" i="1"/>
  <c r="AP3276" i="1"/>
  <c r="AP3280" i="1"/>
  <c r="AP3208" i="1"/>
  <c r="AP3275" i="1"/>
  <c r="AP3220" i="1"/>
  <c r="AP3191" i="1"/>
  <c r="AP3179" i="1"/>
  <c r="AP3167" i="1"/>
  <c r="AP3155" i="1"/>
  <c r="AP3190" i="1"/>
  <c r="AP3178" i="1"/>
  <c r="AP3166" i="1"/>
  <c r="AP3154" i="1"/>
  <c r="AP3263" i="1"/>
  <c r="AP3251" i="1"/>
  <c r="AP3239" i="1"/>
  <c r="AP3227" i="1"/>
  <c r="AP3215" i="1"/>
  <c r="AP3203" i="1"/>
  <c r="AP3249" i="1"/>
  <c r="AP3225" i="1"/>
  <c r="AP3261" i="1"/>
  <c r="AP3237" i="1"/>
  <c r="AP3201" i="1"/>
  <c r="AL3193" i="1"/>
  <c r="AP3256" i="1"/>
  <c r="AP3232" i="1"/>
  <c r="AP3267" i="1"/>
  <c r="AP3255" i="1"/>
  <c r="AP3243" i="1"/>
  <c r="AP3231" i="1"/>
  <c r="AP3219" i="1"/>
  <c r="AP3207" i="1"/>
  <c r="AP3195" i="1"/>
  <c r="AP3266" i="1"/>
  <c r="AP3254" i="1"/>
  <c r="AP3242" i="1"/>
  <c r="AP3230" i="1"/>
  <c r="AP3218" i="1"/>
  <c r="AP3206" i="1"/>
  <c r="AP3194" i="1"/>
  <c r="AP3272" i="1"/>
  <c r="AP3260" i="1"/>
  <c r="AP3248" i="1"/>
  <c r="AP3236" i="1"/>
  <c r="AP3224" i="1"/>
  <c r="AP3212" i="1"/>
  <c r="AP3200" i="1"/>
  <c r="AP3257" i="1"/>
  <c r="AP3233" i="1"/>
  <c r="AP3221" i="1"/>
  <c r="AP3209" i="1"/>
  <c r="AP3197" i="1"/>
  <c r="AG3113" i="1"/>
  <c r="AL3113" i="1" s="1"/>
  <c r="AG3114" i="1"/>
  <c r="AL3114" i="1" s="1"/>
  <c r="AG3115" i="1"/>
  <c r="AL3115" i="1" s="1"/>
  <c r="AG3116" i="1"/>
  <c r="AL3116" i="1" s="1"/>
  <c r="AG3117" i="1"/>
  <c r="AL3117" i="1" s="1"/>
  <c r="AG3118" i="1"/>
  <c r="AL3118" i="1" s="1"/>
  <c r="AG3119" i="1"/>
  <c r="AL3119" i="1" s="1"/>
  <c r="AG3120" i="1"/>
  <c r="AL3120" i="1" s="1"/>
  <c r="AG3121" i="1"/>
  <c r="AL3121" i="1" s="1"/>
  <c r="AG3122" i="1"/>
  <c r="AL3122" i="1" s="1"/>
  <c r="AG3123" i="1"/>
  <c r="AL3123" i="1" s="1"/>
  <c r="AG3124" i="1"/>
  <c r="AL3124" i="1" s="1"/>
  <c r="AG3125" i="1"/>
  <c r="AL3125" i="1" s="1"/>
  <c r="AG3126" i="1"/>
  <c r="AL3126" i="1" s="1"/>
  <c r="AG3127" i="1"/>
  <c r="AL3127" i="1" s="1"/>
  <c r="AG3128" i="1"/>
  <c r="AL3128" i="1" s="1"/>
  <c r="AG3129" i="1"/>
  <c r="AL3129" i="1" s="1"/>
  <c r="AG3130" i="1"/>
  <c r="AL3130" i="1" s="1"/>
  <c r="AG3131" i="1"/>
  <c r="AL3131" i="1" s="1"/>
  <c r="AG3132" i="1"/>
  <c r="AL3132" i="1" s="1"/>
  <c r="AG3133" i="1"/>
  <c r="AL3133" i="1" s="1"/>
  <c r="AG3134" i="1"/>
  <c r="AL3134" i="1" s="1"/>
  <c r="AG3135" i="1"/>
  <c r="AL3135" i="1" s="1"/>
  <c r="AG3136" i="1"/>
  <c r="AL3136" i="1" s="1"/>
  <c r="AG3137" i="1"/>
  <c r="AL3137" i="1" s="1"/>
  <c r="AG3138" i="1"/>
  <c r="AL3138" i="1" s="1"/>
  <c r="AG3139" i="1"/>
  <c r="AL3139" i="1" s="1"/>
  <c r="AG3140" i="1"/>
  <c r="AL3140" i="1" s="1"/>
  <c r="AG3141" i="1"/>
  <c r="AL3141" i="1" s="1"/>
  <c r="AG3142" i="1"/>
  <c r="AL3142" i="1" s="1"/>
  <c r="AG3143" i="1"/>
  <c r="AL3143" i="1" s="1"/>
  <c r="AG3144" i="1"/>
  <c r="AL3144" i="1" s="1"/>
  <c r="AG3145" i="1"/>
  <c r="AL3145" i="1" s="1"/>
  <c r="AG3146" i="1"/>
  <c r="AL3146" i="1" s="1"/>
  <c r="AG3147" i="1"/>
  <c r="AL3147" i="1" s="1"/>
  <c r="AG3148" i="1"/>
  <c r="AL3148" i="1" s="1"/>
  <c r="AG3149" i="1"/>
  <c r="AL3149" i="1" s="1"/>
  <c r="AG3150" i="1"/>
  <c r="AL3150" i="1" s="1"/>
  <c r="AG3151" i="1"/>
  <c r="AL3151" i="1" s="1"/>
  <c r="AI3115" i="1"/>
  <c r="AI3116" i="1"/>
  <c r="AI3119" i="1"/>
  <c r="AI3120" i="1"/>
  <c r="AI3121" i="1"/>
  <c r="AI3122" i="1"/>
  <c r="AI3124" i="1"/>
  <c r="AI3126" i="1"/>
  <c r="AI3134" i="1"/>
  <c r="AI3138" i="1"/>
  <c r="AI3140" i="1"/>
  <c r="AI3141" i="1"/>
  <c r="AI3143" i="1"/>
  <c r="AI3145" i="1"/>
  <c r="AI3149" i="1"/>
  <c r="AJ3113" i="1"/>
  <c r="AJ3114" i="1"/>
  <c r="AJ3115" i="1"/>
  <c r="AJ3116" i="1"/>
  <c r="AJ3117" i="1"/>
  <c r="AJ3118" i="1"/>
  <c r="AJ3119" i="1"/>
  <c r="AJ3120" i="1"/>
  <c r="AJ3121" i="1"/>
  <c r="AJ3122" i="1"/>
  <c r="AJ3123" i="1"/>
  <c r="AJ3124" i="1"/>
  <c r="AJ3125" i="1"/>
  <c r="AJ3126" i="1"/>
  <c r="AJ3127" i="1"/>
  <c r="AJ3128" i="1"/>
  <c r="AJ3129" i="1"/>
  <c r="AJ3130" i="1"/>
  <c r="AJ3131" i="1"/>
  <c r="AJ3132" i="1"/>
  <c r="AJ3133" i="1"/>
  <c r="AJ3134" i="1"/>
  <c r="AJ3135" i="1"/>
  <c r="AJ3136" i="1"/>
  <c r="AJ3137" i="1"/>
  <c r="AJ3138" i="1"/>
  <c r="AJ3139" i="1"/>
  <c r="AJ3140" i="1"/>
  <c r="AJ3141" i="1"/>
  <c r="AJ3142" i="1"/>
  <c r="AJ3143" i="1"/>
  <c r="AJ3144" i="1"/>
  <c r="AJ3145" i="1"/>
  <c r="AJ3146" i="1"/>
  <c r="AJ3147" i="1"/>
  <c r="AJ3148" i="1"/>
  <c r="AJ3149" i="1"/>
  <c r="AJ3150" i="1"/>
  <c r="AJ3151" i="1"/>
  <c r="AK3113" i="1"/>
  <c r="AK3114" i="1"/>
  <c r="AK3115" i="1"/>
  <c r="AK3116" i="1"/>
  <c r="AK3117" i="1"/>
  <c r="AK3118" i="1"/>
  <c r="AK3119" i="1"/>
  <c r="AK3120" i="1"/>
  <c r="AK3121" i="1"/>
  <c r="AK3122" i="1"/>
  <c r="AK3123" i="1"/>
  <c r="AK3124" i="1"/>
  <c r="AK3125" i="1"/>
  <c r="AK3126" i="1"/>
  <c r="AK3127" i="1"/>
  <c r="AK3128" i="1"/>
  <c r="AK3129" i="1"/>
  <c r="AK3130" i="1"/>
  <c r="AK3131" i="1"/>
  <c r="AK3132" i="1"/>
  <c r="AK3133" i="1"/>
  <c r="AK3134" i="1"/>
  <c r="AK3135" i="1"/>
  <c r="AK3136" i="1"/>
  <c r="AK3137" i="1"/>
  <c r="AK3138" i="1"/>
  <c r="AK3139" i="1"/>
  <c r="AK3140" i="1"/>
  <c r="AK3141" i="1"/>
  <c r="AK3142" i="1"/>
  <c r="AK3143" i="1"/>
  <c r="AK3144" i="1"/>
  <c r="AK3145" i="1"/>
  <c r="AK3146" i="1"/>
  <c r="AK3147" i="1"/>
  <c r="AK3148" i="1"/>
  <c r="AK3149" i="1"/>
  <c r="AK3150" i="1"/>
  <c r="AK3151" i="1"/>
  <c r="AM3113" i="1"/>
  <c r="AN3113" i="1" s="1"/>
  <c r="AM3114" i="1"/>
  <c r="AN3114" i="1" s="1"/>
  <c r="AM3115" i="1"/>
  <c r="AN3115" i="1" s="1"/>
  <c r="AM3116" i="1"/>
  <c r="AN3116" i="1" s="1"/>
  <c r="AM3117" i="1"/>
  <c r="AN3117" i="1" s="1"/>
  <c r="AM3118" i="1"/>
  <c r="AN3118" i="1" s="1"/>
  <c r="AM3119" i="1"/>
  <c r="AN3119" i="1" s="1"/>
  <c r="AM3120" i="1"/>
  <c r="AN3120" i="1" s="1"/>
  <c r="AM3121" i="1"/>
  <c r="AN3121" i="1" s="1"/>
  <c r="AM3122" i="1"/>
  <c r="AN3122" i="1" s="1"/>
  <c r="AM3123" i="1"/>
  <c r="AN3123" i="1" s="1"/>
  <c r="AM3124" i="1"/>
  <c r="AN3124" i="1" s="1"/>
  <c r="AM3125" i="1"/>
  <c r="AN3125" i="1" s="1"/>
  <c r="AM3126" i="1"/>
  <c r="AN3126" i="1" s="1"/>
  <c r="AM3127" i="1"/>
  <c r="AN3127" i="1" s="1"/>
  <c r="AM3128" i="1"/>
  <c r="AN3128" i="1" s="1"/>
  <c r="AM3129" i="1"/>
  <c r="AN3129" i="1" s="1"/>
  <c r="AM3130" i="1"/>
  <c r="AN3130" i="1" s="1"/>
  <c r="AM3131" i="1"/>
  <c r="AN3131" i="1" s="1"/>
  <c r="AM3132" i="1"/>
  <c r="AN3132" i="1" s="1"/>
  <c r="AM3133" i="1"/>
  <c r="AN3133" i="1" s="1"/>
  <c r="AM3134" i="1"/>
  <c r="AN3134" i="1" s="1"/>
  <c r="AM3135" i="1"/>
  <c r="AN3135" i="1" s="1"/>
  <c r="AM3136" i="1"/>
  <c r="AN3136" i="1" s="1"/>
  <c r="AM3137" i="1"/>
  <c r="AN3137" i="1" s="1"/>
  <c r="AM3138" i="1"/>
  <c r="AN3138" i="1" s="1"/>
  <c r="AM3139" i="1"/>
  <c r="AN3139" i="1" s="1"/>
  <c r="AM3140" i="1"/>
  <c r="AN3140" i="1" s="1"/>
  <c r="AM3141" i="1"/>
  <c r="AN3141" i="1" s="1"/>
  <c r="AM3142" i="1"/>
  <c r="AN3142" i="1" s="1"/>
  <c r="AM3143" i="1"/>
  <c r="AN3143" i="1" s="1"/>
  <c r="AM3144" i="1"/>
  <c r="AN3144" i="1" s="1"/>
  <c r="AM3145" i="1"/>
  <c r="AN3145" i="1" s="1"/>
  <c r="AM3146" i="1"/>
  <c r="AN3146" i="1" s="1"/>
  <c r="AM3147" i="1"/>
  <c r="AN3147" i="1" s="1"/>
  <c r="AM3148" i="1"/>
  <c r="AN3148" i="1" s="1"/>
  <c r="AM3149" i="1"/>
  <c r="AN3149" i="1" s="1"/>
  <c r="AM3150" i="1"/>
  <c r="AN3150" i="1" s="1"/>
  <c r="AM3151" i="1"/>
  <c r="AN3151" i="1" s="1"/>
  <c r="AO3113" i="1"/>
  <c r="AO3114" i="1"/>
  <c r="AO3115" i="1"/>
  <c r="AO3116" i="1"/>
  <c r="AO3117" i="1"/>
  <c r="AO3118" i="1"/>
  <c r="AO3119" i="1"/>
  <c r="AO3120" i="1"/>
  <c r="AO3121" i="1"/>
  <c r="AO3122" i="1"/>
  <c r="AO3123" i="1"/>
  <c r="AO3124" i="1"/>
  <c r="AO3125" i="1"/>
  <c r="AO3126" i="1"/>
  <c r="AO3127" i="1"/>
  <c r="AO3128" i="1"/>
  <c r="AO3129" i="1"/>
  <c r="AO3130" i="1"/>
  <c r="AO3131" i="1"/>
  <c r="AO3132" i="1"/>
  <c r="AO3133" i="1"/>
  <c r="AO3134" i="1"/>
  <c r="AO3135" i="1"/>
  <c r="AO3136" i="1"/>
  <c r="AO3137" i="1"/>
  <c r="AO3138" i="1"/>
  <c r="AO3139" i="1"/>
  <c r="AO3140" i="1"/>
  <c r="AO3141" i="1"/>
  <c r="AO3142" i="1"/>
  <c r="AO3143" i="1"/>
  <c r="AO3144" i="1"/>
  <c r="AO3145" i="1"/>
  <c r="AO3146" i="1"/>
  <c r="AO3147" i="1"/>
  <c r="AO3148" i="1"/>
  <c r="AO3149" i="1"/>
  <c r="AO3150" i="1"/>
  <c r="AO3151" i="1"/>
  <c r="AG3088" i="1"/>
  <c r="AL3088" i="1" s="1"/>
  <c r="AG3089" i="1"/>
  <c r="AL3089" i="1" s="1"/>
  <c r="AG3090" i="1"/>
  <c r="AL3090" i="1" s="1"/>
  <c r="AG3091" i="1"/>
  <c r="AL3091" i="1" s="1"/>
  <c r="AG3092" i="1"/>
  <c r="AL3092" i="1" s="1"/>
  <c r="AG3093" i="1"/>
  <c r="AL3093" i="1" s="1"/>
  <c r="AG3094" i="1"/>
  <c r="AL3094" i="1" s="1"/>
  <c r="AG3095" i="1"/>
  <c r="AL3095" i="1" s="1"/>
  <c r="AG3096" i="1"/>
  <c r="AL3096" i="1" s="1"/>
  <c r="AG3097" i="1"/>
  <c r="AL3097" i="1" s="1"/>
  <c r="AG3098" i="1"/>
  <c r="AL3098" i="1" s="1"/>
  <c r="AG3099" i="1"/>
  <c r="AL3099" i="1" s="1"/>
  <c r="AG3100" i="1"/>
  <c r="AL3100" i="1" s="1"/>
  <c r="AG3101" i="1"/>
  <c r="AL3101" i="1" s="1"/>
  <c r="AG3102" i="1"/>
  <c r="AL3102" i="1" s="1"/>
  <c r="AG3103" i="1"/>
  <c r="AL3103" i="1" s="1"/>
  <c r="AG3104" i="1"/>
  <c r="AL3104" i="1" s="1"/>
  <c r="AG3105" i="1"/>
  <c r="AL3105" i="1" s="1"/>
  <c r="AG3106" i="1"/>
  <c r="AL3106" i="1" s="1"/>
  <c r="AG3107" i="1"/>
  <c r="AL3107" i="1" s="1"/>
  <c r="AG3108" i="1"/>
  <c r="AL3108" i="1" s="1"/>
  <c r="AG3109" i="1"/>
  <c r="AL3109" i="1" s="1"/>
  <c r="AG3110" i="1"/>
  <c r="AL3110" i="1" s="1"/>
  <c r="AG3111" i="1"/>
  <c r="AL3111" i="1" s="1"/>
  <c r="AG3112" i="1"/>
  <c r="AL3112" i="1" s="1"/>
  <c r="AI3091" i="1"/>
  <c r="AI3092" i="1"/>
  <c r="AI3093" i="1"/>
  <c r="AI3094" i="1"/>
  <c r="AI3095" i="1"/>
  <c r="AI3099" i="1"/>
  <c r="AI3101" i="1"/>
  <c r="AI3102" i="1"/>
  <c r="AI3103" i="1"/>
  <c r="AI3107" i="1"/>
  <c r="AI3108" i="1"/>
  <c r="AI3111" i="1"/>
  <c r="AI3112" i="1"/>
  <c r="AJ3088" i="1"/>
  <c r="AJ3089" i="1"/>
  <c r="AJ3090" i="1"/>
  <c r="AJ3091" i="1"/>
  <c r="AJ3092" i="1"/>
  <c r="AJ3093" i="1"/>
  <c r="AJ3094" i="1"/>
  <c r="AJ3095" i="1"/>
  <c r="AJ3096" i="1"/>
  <c r="AJ3097" i="1"/>
  <c r="AJ3098" i="1"/>
  <c r="AJ3099" i="1"/>
  <c r="AJ3100" i="1"/>
  <c r="AJ3101" i="1"/>
  <c r="AJ3102" i="1"/>
  <c r="AJ3103" i="1"/>
  <c r="AJ3104" i="1"/>
  <c r="AJ3105" i="1"/>
  <c r="AJ3106" i="1"/>
  <c r="AJ3107" i="1"/>
  <c r="AJ3108" i="1"/>
  <c r="AJ3109" i="1"/>
  <c r="AJ3110" i="1"/>
  <c r="AJ3111" i="1"/>
  <c r="AJ3112" i="1"/>
  <c r="AK3088" i="1"/>
  <c r="AK3089" i="1"/>
  <c r="AK3090" i="1"/>
  <c r="AK3091" i="1"/>
  <c r="AK3092" i="1"/>
  <c r="AK3093" i="1"/>
  <c r="AK3094" i="1"/>
  <c r="AK3095" i="1"/>
  <c r="AK3096" i="1"/>
  <c r="AK3097" i="1"/>
  <c r="AK3098" i="1"/>
  <c r="AK3099" i="1"/>
  <c r="AK3100" i="1"/>
  <c r="AK3101" i="1"/>
  <c r="AK3102" i="1"/>
  <c r="AK3103" i="1"/>
  <c r="AK3104" i="1"/>
  <c r="AK3105" i="1"/>
  <c r="AK3106" i="1"/>
  <c r="AK3107" i="1"/>
  <c r="AK3108" i="1"/>
  <c r="AK3109" i="1"/>
  <c r="AK3110" i="1"/>
  <c r="AK3111" i="1"/>
  <c r="AK3112" i="1"/>
  <c r="AM3088" i="1"/>
  <c r="AN3088" i="1" s="1"/>
  <c r="AM3089" i="1"/>
  <c r="AM3090" i="1"/>
  <c r="AM3091" i="1"/>
  <c r="AN3091" i="1" s="1"/>
  <c r="AM3092" i="1"/>
  <c r="AN3092" i="1" s="1"/>
  <c r="AM3093" i="1"/>
  <c r="AN3093" i="1" s="1"/>
  <c r="AM3094" i="1"/>
  <c r="AN3094" i="1" s="1"/>
  <c r="AM3095" i="1"/>
  <c r="AN3095" i="1" s="1"/>
  <c r="AM3096" i="1"/>
  <c r="AN3096" i="1" s="1"/>
  <c r="AM3097" i="1"/>
  <c r="AN3097" i="1" s="1"/>
  <c r="AM3098" i="1"/>
  <c r="AN3098" i="1" s="1"/>
  <c r="AM3099" i="1"/>
  <c r="AN3099" i="1" s="1"/>
  <c r="AM3100" i="1"/>
  <c r="AN3100" i="1" s="1"/>
  <c r="AM3101" i="1"/>
  <c r="AN3101" i="1" s="1"/>
  <c r="AM3102" i="1"/>
  <c r="AN3102" i="1" s="1"/>
  <c r="AM3103" i="1"/>
  <c r="AN3103" i="1" s="1"/>
  <c r="AM3104" i="1"/>
  <c r="AN3104" i="1" s="1"/>
  <c r="AM3105" i="1"/>
  <c r="AN3105" i="1" s="1"/>
  <c r="AM3106" i="1"/>
  <c r="AN3106" i="1" s="1"/>
  <c r="AM3107" i="1"/>
  <c r="AN3107" i="1" s="1"/>
  <c r="AM3108" i="1"/>
  <c r="AN3108" i="1" s="1"/>
  <c r="AM3109" i="1"/>
  <c r="AN3109" i="1" s="1"/>
  <c r="AM3110" i="1"/>
  <c r="AN3110" i="1" s="1"/>
  <c r="AM3111" i="1"/>
  <c r="AN3111" i="1" s="1"/>
  <c r="AM3112" i="1"/>
  <c r="AN3112" i="1" s="1"/>
  <c r="AN3089" i="1"/>
  <c r="AN3090" i="1"/>
  <c r="AO3088" i="1"/>
  <c r="AO3089" i="1"/>
  <c r="AO3090" i="1"/>
  <c r="AO3091" i="1"/>
  <c r="AO3092" i="1"/>
  <c r="AO3093" i="1"/>
  <c r="AO3094" i="1"/>
  <c r="AO3095" i="1"/>
  <c r="AO3096" i="1"/>
  <c r="AO3097" i="1"/>
  <c r="AO3098" i="1"/>
  <c r="AO3099" i="1"/>
  <c r="AO3100" i="1"/>
  <c r="AO3101" i="1"/>
  <c r="AO3102" i="1"/>
  <c r="AO3103" i="1"/>
  <c r="AO3104" i="1"/>
  <c r="AO3105" i="1"/>
  <c r="AO3106" i="1"/>
  <c r="AO3107" i="1"/>
  <c r="AO3108" i="1"/>
  <c r="AO3109" i="1"/>
  <c r="AO3110" i="1"/>
  <c r="AO3111" i="1"/>
  <c r="AO3112" i="1"/>
  <c r="P139" i="3"/>
  <c r="AG3049" i="1"/>
  <c r="AL3049" i="1" s="1"/>
  <c r="AG3050" i="1"/>
  <c r="AL3050" i="1" s="1"/>
  <c r="AG3051" i="1"/>
  <c r="AL3051" i="1" s="1"/>
  <c r="AG3052" i="1"/>
  <c r="AL3052" i="1" s="1"/>
  <c r="AG3053" i="1"/>
  <c r="AL3053" i="1" s="1"/>
  <c r="AG3054" i="1"/>
  <c r="AL3054" i="1" s="1"/>
  <c r="AG3055" i="1"/>
  <c r="AL3055" i="1" s="1"/>
  <c r="AG3056" i="1"/>
  <c r="AL3056" i="1" s="1"/>
  <c r="AG3057" i="1"/>
  <c r="AL3057" i="1" s="1"/>
  <c r="AG3058" i="1"/>
  <c r="AL3058" i="1" s="1"/>
  <c r="AG3059" i="1"/>
  <c r="AL3059" i="1" s="1"/>
  <c r="AG3060" i="1"/>
  <c r="AL3060" i="1" s="1"/>
  <c r="AG3061" i="1"/>
  <c r="AL3061" i="1" s="1"/>
  <c r="AG3062" i="1"/>
  <c r="AL3062" i="1" s="1"/>
  <c r="AG3072" i="1"/>
  <c r="AL3072" i="1" s="1"/>
  <c r="AG3073" i="1"/>
  <c r="AL3073" i="1" s="1"/>
  <c r="AG3074" i="1"/>
  <c r="AL3074" i="1" s="1"/>
  <c r="AG3075" i="1"/>
  <c r="AL3075" i="1" s="1"/>
  <c r="AG3063" i="1"/>
  <c r="AL3063" i="1" s="1"/>
  <c r="AG3064" i="1"/>
  <c r="AL3064" i="1" s="1"/>
  <c r="AG3065" i="1"/>
  <c r="AL3065" i="1" s="1"/>
  <c r="AG3066" i="1"/>
  <c r="AL3066" i="1" s="1"/>
  <c r="AG3076" i="1"/>
  <c r="AL3076" i="1" s="1"/>
  <c r="AG3077" i="1"/>
  <c r="AL3077" i="1" s="1"/>
  <c r="AG3078" i="1"/>
  <c r="AL3078" i="1" s="1"/>
  <c r="AG3079" i="1"/>
  <c r="AL3079" i="1" s="1"/>
  <c r="AG3080" i="1"/>
  <c r="AL3080" i="1" s="1"/>
  <c r="AG3081" i="1"/>
  <c r="AL3081" i="1" s="1"/>
  <c r="AG3082" i="1"/>
  <c r="AL3082" i="1" s="1"/>
  <c r="AG3083" i="1"/>
  <c r="AL3083" i="1" s="1"/>
  <c r="AG3084" i="1"/>
  <c r="AL3084" i="1" s="1"/>
  <c r="AG3085" i="1"/>
  <c r="AL3085" i="1" s="1"/>
  <c r="AG3086" i="1"/>
  <c r="AL3086" i="1" s="1"/>
  <c r="AG3087" i="1"/>
  <c r="AL3087" i="1" s="1"/>
  <c r="AI3050" i="1"/>
  <c r="AI3052" i="1"/>
  <c r="AI3055" i="1"/>
  <c r="AI3065" i="1"/>
  <c r="AI3080" i="1"/>
  <c r="AI3084" i="1"/>
  <c r="AJ3049" i="1"/>
  <c r="AJ3050" i="1"/>
  <c r="AJ3051" i="1"/>
  <c r="AJ3052" i="1"/>
  <c r="AJ3053" i="1"/>
  <c r="AJ3054" i="1"/>
  <c r="AJ3055" i="1"/>
  <c r="AJ3056" i="1"/>
  <c r="AJ3057" i="1"/>
  <c r="AJ3058" i="1"/>
  <c r="AJ3059" i="1"/>
  <c r="AJ3060" i="1"/>
  <c r="AJ3061" i="1"/>
  <c r="AJ3062" i="1"/>
  <c r="AJ3072" i="1"/>
  <c r="AJ3073" i="1"/>
  <c r="AJ3074" i="1"/>
  <c r="AJ3075" i="1"/>
  <c r="AJ3063" i="1"/>
  <c r="AJ3064" i="1"/>
  <c r="AJ3065" i="1"/>
  <c r="AJ3066" i="1"/>
  <c r="AJ3076" i="1"/>
  <c r="AJ3077" i="1"/>
  <c r="AJ3078" i="1"/>
  <c r="AJ3079" i="1"/>
  <c r="AJ3080" i="1"/>
  <c r="AJ3081" i="1"/>
  <c r="AJ3082" i="1"/>
  <c r="AJ3083" i="1"/>
  <c r="AJ3084" i="1"/>
  <c r="AJ3085" i="1"/>
  <c r="AJ3086" i="1"/>
  <c r="AJ3087" i="1"/>
  <c r="AK3049" i="1"/>
  <c r="AK3050" i="1"/>
  <c r="AK3051" i="1"/>
  <c r="AK3052" i="1"/>
  <c r="AK3053" i="1"/>
  <c r="AK3054" i="1"/>
  <c r="AK3055" i="1"/>
  <c r="AK3056" i="1"/>
  <c r="AK3057" i="1"/>
  <c r="AK3058" i="1"/>
  <c r="AK3059" i="1"/>
  <c r="AK3060" i="1"/>
  <c r="AK3061" i="1"/>
  <c r="AK3062" i="1"/>
  <c r="AK3072" i="1"/>
  <c r="AK3073" i="1"/>
  <c r="AK3074" i="1"/>
  <c r="AK3075" i="1"/>
  <c r="AK3063" i="1"/>
  <c r="AK3064" i="1"/>
  <c r="AK3065" i="1"/>
  <c r="AK3066" i="1"/>
  <c r="AK3076" i="1"/>
  <c r="AK3077" i="1"/>
  <c r="AK3078" i="1"/>
  <c r="AK3079" i="1"/>
  <c r="AK3080" i="1"/>
  <c r="AK3081" i="1"/>
  <c r="AK3082" i="1"/>
  <c r="AK3083" i="1"/>
  <c r="AK3084" i="1"/>
  <c r="AK3085" i="1"/>
  <c r="AK3086" i="1"/>
  <c r="AK3087" i="1"/>
  <c r="AM3049" i="1"/>
  <c r="AN3049" i="1" s="1"/>
  <c r="AM3050" i="1"/>
  <c r="AN3050" i="1" s="1"/>
  <c r="AM3051" i="1"/>
  <c r="AN3051" i="1" s="1"/>
  <c r="AM3052" i="1"/>
  <c r="AN3052" i="1" s="1"/>
  <c r="AM3053" i="1"/>
  <c r="AN3053" i="1" s="1"/>
  <c r="AM3054" i="1"/>
  <c r="AN3054" i="1" s="1"/>
  <c r="AM3055" i="1"/>
  <c r="AN3055" i="1" s="1"/>
  <c r="AM3056" i="1"/>
  <c r="AN3056" i="1" s="1"/>
  <c r="AM3057" i="1"/>
  <c r="AN3057" i="1" s="1"/>
  <c r="AM3058" i="1"/>
  <c r="AN3058" i="1" s="1"/>
  <c r="AM3059" i="1"/>
  <c r="AN3059" i="1" s="1"/>
  <c r="AM3060" i="1"/>
  <c r="AN3060" i="1" s="1"/>
  <c r="AM3061" i="1"/>
  <c r="AN3061" i="1" s="1"/>
  <c r="AM3062" i="1"/>
  <c r="AN3062" i="1" s="1"/>
  <c r="AM3072" i="1"/>
  <c r="AN3072" i="1" s="1"/>
  <c r="AM3073" i="1"/>
  <c r="AN3073" i="1" s="1"/>
  <c r="AM3074" i="1"/>
  <c r="AN3074" i="1" s="1"/>
  <c r="AM3075" i="1"/>
  <c r="AN3075" i="1" s="1"/>
  <c r="AM3063" i="1"/>
  <c r="AN3063" i="1" s="1"/>
  <c r="AM3064" i="1"/>
  <c r="AN3064" i="1" s="1"/>
  <c r="AM3065" i="1"/>
  <c r="AN3065" i="1" s="1"/>
  <c r="AM3066" i="1"/>
  <c r="AN3066" i="1" s="1"/>
  <c r="AM3076" i="1"/>
  <c r="AN3076" i="1" s="1"/>
  <c r="AM3077" i="1"/>
  <c r="AN3077" i="1" s="1"/>
  <c r="AM3078" i="1"/>
  <c r="AN3078" i="1" s="1"/>
  <c r="AM3079" i="1"/>
  <c r="AN3079" i="1" s="1"/>
  <c r="AM3080" i="1"/>
  <c r="AN3080" i="1" s="1"/>
  <c r="AM3081" i="1"/>
  <c r="AN3081" i="1" s="1"/>
  <c r="AM3082" i="1"/>
  <c r="AN3082" i="1" s="1"/>
  <c r="AM3083" i="1"/>
  <c r="AN3083" i="1" s="1"/>
  <c r="AM3084" i="1"/>
  <c r="AN3084" i="1" s="1"/>
  <c r="AM3085" i="1"/>
  <c r="AN3085" i="1" s="1"/>
  <c r="AM3086" i="1"/>
  <c r="AN3086" i="1" s="1"/>
  <c r="AM3087" i="1"/>
  <c r="AN3087" i="1" s="1"/>
  <c r="AO3049" i="1"/>
  <c r="AO3050" i="1"/>
  <c r="AO3051" i="1"/>
  <c r="AO3052" i="1"/>
  <c r="AO3053" i="1"/>
  <c r="AO3054" i="1"/>
  <c r="AO3055" i="1"/>
  <c r="AO3056" i="1"/>
  <c r="AO3057" i="1"/>
  <c r="AO3058" i="1"/>
  <c r="AO3059" i="1"/>
  <c r="AO3060" i="1"/>
  <c r="AO3061" i="1"/>
  <c r="AO3062" i="1"/>
  <c r="AO3072" i="1"/>
  <c r="AO3073" i="1"/>
  <c r="AO3074" i="1"/>
  <c r="AO3075" i="1"/>
  <c r="AO3063" i="1"/>
  <c r="AO3064" i="1"/>
  <c r="AO3065" i="1"/>
  <c r="AO3066" i="1"/>
  <c r="AO3076" i="1"/>
  <c r="AO3077" i="1"/>
  <c r="AO3078" i="1"/>
  <c r="AO3079" i="1"/>
  <c r="AO3080" i="1"/>
  <c r="AO3081" i="1"/>
  <c r="AO3082" i="1"/>
  <c r="AO3083" i="1"/>
  <c r="AO3084" i="1"/>
  <c r="AO3085" i="1"/>
  <c r="AO3086" i="1"/>
  <c r="AO3087" i="1"/>
  <c r="AG2994" i="1"/>
  <c r="AL2994" i="1" s="1"/>
  <c r="AG2995" i="1"/>
  <c r="AL2995" i="1" s="1"/>
  <c r="AG2996" i="1"/>
  <c r="AL2996" i="1" s="1"/>
  <c r="AG2997" i="1"/>
  <c r="AL2997" i="1" s="1"/>
  <c r="AG2998" i="1"/>
  <c r="AL2998" i="1" s="1"/>
  <c r="AG2999" i="1"/>
  <c r="AL2999" i="1" s="1"/>
  <c r="AG3032" i="1"/>
  <c r="AL3032" i="1" s="1"/>
  <c r="AG3000" i="1"/>
  <c r="AL3000" i="1" s="1"/>
  <c r="AG3033" i="1"/>
  <c r="AL3033" i="1" s="1"/>
  <c r="AG3034" i="1"/>
  <c r="AL3034" i="1" s="1"/>
  <c r="AG3035" i="1"/>
  <c r="AL3035" i="1" s="1"/>
  <c r="AG3069" i="1"/>
  <c r="AL3069" i="1" s="1"/>
  <c r="AG3070" i="1"/>
  <c r="AL3070" i="1" s="1"/>
  <c r="AG3036" i="1"/>
  <c r="AL3036" i="1" s="1"/>
  <c r="AG3037" i="1"/>
  <c r="AL3037" i="1" s="1"/>
  <c r="AG3038" i="1"/>
  <c r="AL3038" i="1" s="1"/>
  <c r="AG3039" i="1"/>
  <c r="AL3039" i="1" s="1"/>
  <c r="AG3040" i="1"/>
  <c r="AL3040" i="1" s="1"/>
  <c r="AG3041" i="1"/>
  <c r="AL3041" i="1" s="1"/>
  <c r="AG3042" i="1"/>
  <c r="AL3042" i="1" s="1"/>
  <c r="AG3043" i="1"/>
  <c r="AL3043" i="1" s="1"/>
  <c r="AG3044" i="1"/>
  <c r="AL3044" i="1" s="1"/>
  <c r="AG3045" i="1"/>
  <c r="AL3045" i="1" s="1"/>
  <c r="AG3071" i="1"/>
  <c r="AL3071" i="1" s="1"/>
  <c r="AG3046" i="1"/>
  <c r="AL3046" i="1" s="1"/>
  <c r="AG3047" i="1"/>
  <c r="AL3047" i="1" s="1"/>
  <c r="AG3048" i="1"/>
  <c r="AL3048" i="1" s="1"/>
  <c r="AI2994" i="1"/>
  <c r="AI2996" i="1"/>
  <c r="AI3032" i="1"/>
  <c r="AI3033" i="1"/>
  <c r="AI3069" i="1"/>
  <c r="AI3070" i="1"/>
  <c r="AI3036" i="1"/>
  <c r="AI3040" i="1"/>
  <c r="AI3041" i="1"/>
  <c r="AI3047" i="1"/>
  <c r="AI3048" i="1"/>
  <c r="AJ2994" i="1"/>
  <c r="AJ2995" i="1"/>
  <c r="AJ2996" i="1"/>
  <c r="AJ2997" i="1"/>
  <c r="AJ2998" i="1"/>
  <c r="AJ2999" i="1"/>
  <c r="AJ3032" i="1"/>
  <c r="AJ3000" i="1"/>
  <c r="AJ3033" i="1"/>
  <c r="AJ3034" i="1"/>
  <c r="AJ3035" i="1"/>
  <c r="AJ3069" i="1"/>
  <c r="AJ3070" i="1"/>
  <c r="AJ3036" i="1"/>
  <c r="AJ3037" i="1"/>
  <c r="AJ3038" i="1"/>
  <c r="AJ3039" i="1"/>
  <c r="AJ3040" i="1"/>
  <c r="AJ3041" i="1"/>
  <c r="AJ3042" i="1"/>
  <c r="AJ3043" i="1"/>
  <c r="AJ3044" i="1"/>
  <c r="AJ3045" i="1"/>
  <c r="AJ3071" i="1"/>
  <c r="AJ3046" i="1"/>
  <c r="AJ3047" i="1"/>
  <c r="AJ3048" i="1"/>
  <c r="AK2994" i="1"/>
  <c r="AK2995" i="1"/>
  <c r="AK2996" i="1"/>
  <c r="AK2997" i="1"/>
  <c r="AK2998" i="1"/>
  <c r="AK2999" i="1"/>
  <c r="AK3032" i="1"/>
  <c r="AK3000" i="1"/>
  <c r="AK3033" i="1"/>
  <c r="AK3034" i="1"/>
  <c r="AK3035" i="1"/>
  <c r="AK3069" i="1"/>
  <c r="AK3070" i="1"/>
  <c r="AK3036" i="1"/>
  <c r="AK3037" i="1"/>
  <c r="AK3038" i="1"/>
  <c r="AK3039" i="1"/>
  <c r="AK3040" i="1"/>
  <c r="AK3041" i="1"/>
  <c r="AK3042" i="1"/>
  <c r="AK3043" i="1"/>
  <c r="AK3044" i="1"/>
  <c r="AK3045" i="1"/>
  <c r="AK3071" i="1"/>
  <c r="AK3046" i="1"/>
  <c r="AK3047" i="1"/>
  <c r="AK3048" i="1"/>
  <c r="AM2994" i="1"/>
  <c r="AN2994" i="1" s="1"/>
  <c r="AM2995" i="1"/>
  <c r="AN2995" i="1" s="1"/>
  <c r="AM2996" i="1"/>
  <c r="AN2996" i="1" s="1"/>
  <c r="AM2997" i="1"/>
  <c r="AN2997" i="1" s="1"/>
  <c r="AM2998" i="1"/>
  <c r="AN2998" i="1" s="1"/>
  <c r="AM2999" i="1"/>
  <c r="AN2999" i="1" s="1"/>
  <c r="AM3032" i="1"/>
  <c r="AN3032" i="1" s="1"/>
  <c r="AM3000" i="1"/>
  <c r="AN3000" i="1" s="1"/>
  <c r="AM3033" i="1"/>
  <c r="AN3033" i="1" s="1"/>
  <c r="AM3034" i="1"/>
  <c r="AN3034" i="1" s="1"/>
  <c r="AM3035" i="1"/>
  <c r="AN3035" i="1" s="1"/>
  <c r="AM3069" i="1"/>
  <c r="AN3069" i="1" s="1"/>
  <c r="AM3070" i="1"/>
  <c r="AN3070" i="1" s="1"/>
  <c r="AM3036" i="1"/>
  <c r="AN3036" i="1" s="1"/>
  <c r="AM3037" i="1"/>
  <c r="AN3037" i="1" s="1"/>
  <c r="AM3038" i="1"/>
  <c r="AN3038" i="1" s="1"/>
  <c r="AM3039" i="1"/>
  <c r="AN3039" i="1" s="1"/>
  <c r="AM3040" i="1"/>
  <c r="AN3040" i="1" s="1"/>
  <c r="AM3041" i="1"/>
  <c r="AN3041" i="1" s="1"/>
  <c r="AM3042" i="1"/>
  <c r="AN3042" i="1" s="1"/>
  <c r="AM3043" i="1"/>
  <c r="AN3043" i="1" s="1"/>
  <c r="AM3044" i="1"/>
  <c r="AN3044" i="1" s="1"/>
  <c r="AM3045" i="1"/>
  <c r="AN3045" i="1" s="1"/>
  <c r="AM3071" i="1"/>
  <c r="AN3071" i="1" s="1"/>
  <c r="AM3046" i="1"/>
  <c r="AN3046" i="1" s="1"/>
  <c r="AM3047" i="1"/>
  <c r="AN3047" i="1" s="1"/>
  <c r="AM3048" i="1"/>
  <c r="AN3048" i="1" s="1"/>
  <c r="AO2994" i="1"/>
  <c r="AO2995" i="1"/>
  <c r="AO2996" i="1"/>
  <c r="AO2997" i="1"/>
  <c r="AO2998" i="1"/>
  <c r="AO2999" i="1"/>
  <c r="AO3032" i="1"/>
  <c r="AO3000" i="1"/>
  <c r="AO3033" i="1"/>
  <c r="AO3034" i="1"/>
  <c r="AO3035" i="1"/>
  <c r="AO3069" i="1"/>
  <c r="AO3070" i="1"/>
  <c r="AO3036" i="1"/>
  <c r="AO3037" i="1"/>
  <c r="AO3038" i="1"/>
  <c r="AO3039" i="1"/>
  <c r="AO3040" i="1"/>
  <c r="AO3041" i="1"/>
  <c r="AO3042" i="1"/>
  <c r="AO3043" i="1"/>
  <c r="AO3044" i="1"/>
  <c r="AO3045" i="1"/>
  <c r="AO3071" i="1"/>
  <c r="AO3046" i="1"/>
  <c r="AO3047" i="1"/>
  <c r="AO3048" i="1"/>
  <c r="AG3021" i="1"/>
  <c r="AL3021" i="1" s="1"/>
  <c r="AG3022" i="1"/>
  <c r="AL3022" i="1" s="1"/>
  <c r="AG3023" i="1"/>
  <c r="AL3023" i="1" s="1"/>
  <c r="AG3024" i="1"/>
  <c r="AL3024" i="1" s="1"/>
  <c r="AG3025" i="1"/>
  <c r="AL3025" i="1" s="1"/>
  <c r="AG3026" i="1"/>
  <c r="AL3026" i="1" s="1"/>
  <c r="AG3027" i="1"/>
  <c r="AL3027" i="1" s="1"/>
  <c r="AG3067" i="1"/>
  <c r="AL3067" i="1" s="1"/>
  <c r="AG3068" i="1"/>
  <c r="AL3068" i="1" s="1"/>
  <c r="AG3028" i="1"/>
  <c r="AL3028" i="1" s="1"/>
  <c r="AG3029" i="1"/>
  <c r="AL3029" i="1" s="1"/>
  <c r="AG3030" i="1"/>
  <c r="AL3030" i="1" s="1"/>
  <c r="AG3031" i="1"/>
  <c r="AL3031" i="1" s="1"/>
  <c r="AI3023" i="1"/>
  <c r="AI3025" i="1"/>
  <c r="AI3026" i="1"/>
  <c r="AI3068" i="1"/>
  <c r="AI3029" i="1"/>
  <c r="AI3030" i="1"/>
  <c r="AI3031" i="1"/>
  <c r="AJ3021" i="1"/>
  <c r="AJ3022" i="1"/>
  <c r="AJ3023" i="1"/>
  <c r="AJ3024" i="1"/>
  <c r="AJ3025" i="1"/>
  <c r="AJ3026" i="1"/>
  <c r="AJ3027" i="1"/>
  <c r="AJ3067" i="1"/>
  <c r="AJ3068" i="1"/>
  <c r="AJ3028" i="1"/>
  <c r="AJ3029" i="1"/>
  <c r="AJ3030" i="1"/>
  <c r="AJ3031" i="1"/>
  <c r="AK3021" i="1"/>
  <c r="AK3022" i="1"/>
  <c r="AK3023" i="1"/>
  <c r="AK3024" i="1"/>
  <c r="AK3025" i="1"/>
  <c r="AK3026" i="1"/>
  <c r="AK3027" i="1"/>
  <c r="AK3067" i="1"/>
  <c r="AK3068" i="1"/>
  <c r="AK3028" i="1"/>
  <c r="AK3029" i="1"/>
  <c r="AK3030" i="1"/>
  <c r="AK3031" i="1"/>
  <c r="AM3021" i="1"/>
  <c r="AN3021" i="1" s="1"/>
  <c r="AM3022" i="1"/>
  <c r="AN3022" i="1" s="1"/>
  <c r="AM3023" i="1"/>
  <c r="AN3023" i="1" s="1"/>
  <c r="AM3024" i="1"/>
  <c r="AN3024" i="1" s="1"/>
  <c r="AM3025" i="1"/>
  <c r="AN3025" i="1" s="1"/>
  <c r="AM3026" i="1"/>
  <c r="AN3026" i="1" s="1"/>
  <c r="AM3027" i="1"/>
  <c r="AN3027" i="1" s="1"/>
  <c r="AM3067" i="1"/>
  <c r="AN3067" i="1" s="1"/>
  <c r="AM3068" i="1"/>
  <c r="AN3068" i="1" s="1"/>
  <c r="AM3028" i="1"/>
  <c r="AN3028" i="1" s="1"/>
  <c r="AM3029" i="1"/>
  <c r="AN3029" i="1" s="1"/>
  <c r="AM3030" i="1"/>
  <c r="AN3030" i="1" s="1"/>
  <c r="AM3031" i="1"/>
  <c r="AN3031" i="1" s="1"/>
  <c r="AO3021" i="1"/>
  <c r="AO3022" i="1"/>
  <c r="AO3023" i="1"/>
  <c r="AO3024" i="1"/>
  <c r="AO3025" i="1"/>
  <c r="AO3026" i="1"/>
  <c r="AO3027" i="1"/>
  <c r="AO3067" i="1"/>
  <c r="AO3068" i="1"/>
  <c r="AO3028" i="1"/>
  <c r="AO3029" i="1"/>
  <c r="AO3030" i="1"/>
  <c r="AO3031" i="1"/>
  <c r="AI9" i="1"/>
  <c r="AI10" i="1"/>
  <c r="AI11" i="1"/>
  <c r="AI12" i="1"/>
  <c r="AI13" i="1"/>
  <c r="AI14" i="1"/>
  <c r="AI15" i="1"/>
  <c r="AI18" i="1"/>
  <c r="AI19" i="1"/>
  <c r="AI21" i="1"/>
  <c r="AI23" i="1"/>
  <c r="AI24" i="1"/>
  <c r="AI25" i="1"/>
  <c r="AI26" i="1"/>
  <c r="AI27" i="1"/>
  <c r="AI29" i="1"/>
  <c r="AI31" i="1"/>
  <c r="AI32" i="1"/>
  <c r="AI38" i="1"/>
  <c r="AI41" i="1"/>
  <c r="AI43" i="1"/>
  <c r="AI44" i="1"/>
  <c r="AI45" i="1"/>
  <c r="AI47" i="1"/>
  <c r="AI48" i="1"/>
  <c r="AI49" i="1"/>
  <c r="AI50" i="1"/>
  <c r="AI51" i="1"/>
  <c r="AI52" i="1"/>
  <c r="AI58" i="1"/>
  <c r="AI60" i="1"/>
  <c r="AI64" i="1"/>
  <c r="AI67" i="1"/>
  <c r="AI68" i="1"/>
  <c r="AI75" i="1"/>
  <c r="AI77" i="1"/>
  <c r="AI78" i="1"/>
  <c r="AI79" i="1"/>
  <c r="AI84" i="1"/>
  <c r="AI85" i="1"/>
  <c r="AI93" i="1"/>
  <c r="AI94" i="1"/>
  <c r="AI95" i="1"/>
  <c r="AI100" i="1"/>
  <c r="AI101" i="1"/>
  <c r="AI103" i="1"/>
  <c r="AI107" i="1"/>
  <c r="AI108" i="1"/>
  <c r="AI109" i="1"/>
  <c r="AI110" i="1"/>
  <c r="AI118" i="1"/>
  <c r="AI122" i="1"/>
  <c r="AI123" i="1"/>
  <c r="AI124" i="1"/>
  <c r="AI126" i="1"/>
  <c r="AI127" i="1"/>
  <c r="AI134" i="1"/>
  <c r="AI136" i="1"/>
  <c r="AI137" i="1"/>
  <c r="AI143" i="1"/>
  <c r="AI145" i="1"/>
  <c r="AI150" i="1"/>
  <c r="AI158" i="1"/>
  <c r="AI159" i="1"/>
  <c r="AI160" i="1"/>
  <c r="AI161" i="1"/>
  <c r="AI163" i="1"/>
  <c r="AI164" i="1"/>
  <c r="AI165" i="1"/>
  <c r="AI170" i="1"/>
  <c r="AI176" i="1"/>
  <c r="AI178" i="1"/>
  <c r="AI180" i="1"/>
  <c r="AI182" i="1"/>
  <c r="AI189" i="1"/>
  <c r="AI190" i="1"/>
  <c r="AI193" i="1"/>
  <c r="AI194" i="1"/>
  <c r="AI196" i="1"/>
  <c r="AI198" i="1"/>
  <c r="AI203" i="1"/>
  <c r="AI205" i="1"/>
  <c r="AI207" i="1"/>
  <c r="AI208" i="1"/>
  <c r="AI212" i="1"/>
  <c r="AI214" i="1"/>
  <c r="AI216" i="1"/>
  <c r="AI222" i="1"/>
  <c r="AI224" i="1"/>
  <c r="AI225" i="1"/>
  <c r="AI228" i="1"/>
  <c r="AI232" i="1"/>
  <c r="AI233" i="1"/>
  <c r="AI234" i="1"/>
  <c r="AI237" i="1"/>
  <c r="AI238" i="1"/>
  <c r="AI239" i="1"/>
  <c r="AI241" i="1"/>
  <c r="AI245" i="1"/>
  <c r="AI246" i="1"/>
  <c r="AI248" i="1"/>
  <c r="AI250" i="1"/>
  <c r="AI252" i="1"/>
  <c r="AI256" i="1"/>
  <c r="AI259" i="1"/>
  <c r="AI260" i="1"/>
  <c r="AI263" i="1"/>
  <c r="AI264" i="1"/>
  <c r="AI266" i="1"/>
  <c r="AI267" i="1"/>
  <c r="AI271" i="1"/>
  <c r="AI275" i="1"/>
  <c r="AI276" i="1"/>
  <c r="AI277" i="1"/>
  <c r="AI280" i="1"/>
  <c r="AI282" i="1"/>
  <c r="AI283" i="1"/>
  <c r="AI286" i="1"/>
  <c r="AI287" i="1"/>
  <c r="AI288" i="1"/>
  <c r="AI289" i="1"/>
  <c r="AI294" i="1"/>
  <c r="AI298" i="1"/>
  <c r="AI299" i="1"/>
  <c r="AI303" i="1"/>
  <c r="AI306" i="1"/>
  <c r="AI307" i="1"/>
  <c r="AI308" i="1"/>
  <c r="AI309" i="1"/>
  <c r="AI311" i="1"/>
  <c r="AI313" i="1"/>
  <c r="AI314" i="1"/>
  <c r="AI319" i="1"/>
  <c r="AI320" i="1"/>
  <c r="AI321" i="1"/>
  <c r="AI326" i="1"/>
  <c r="AI327" i="1"/>
  <c r="AI331" i="1"/>
  <c r="AI332" i="1"/>
  <c r="AI335" i="1"/>
  <c r="AI339" i="1"/>
  <c r="AI344" i="1"/>
  <c r="AI345" i="1"/>
  <c r="AI346" i="1"/>
  <c r="AI348" i="1"/>
  <c r="AI353" i="1"/>
  <c r="AI361" i="1"/>
  <c r="AI362" i="1"/>
  <c r="AI363" i="1"/>
  <c r="AI364" i="1"/>
  <c r="AI366" i="1"/>
  <c r="AI370" i="1"/>
  <c r="AI371" i="1"/>
  <c r="AI373" i="1"/>
  <c r="AI375" i="1"/>
  <c r="AI378" i="1"/>
  <c r="AI379" i="1"/>
  <c r="AI381" i="1"/>
  <c r="AI383" i="1"/>
  <c r="AI387" i="1"/>
  <c r="AI389" i="1"/>
  <c r="AI391" i="1"/>
  <c r="AI394" i="1"/>
  <c r="AI401" i="1"/>
  <c r="AI402" i="1"/>
  <c r="AI403" i="1"/>
  <c r="AI409" i="1"/>
  <c r="AI411" i="1"/>
  <c r="AI413" i="1"/>
  <c r="AI415" i="1"/>
  <c r="AI416" i="1"/>
  <c r="AI418" i="1"/>
  <c r="AI419" i="1"/>
  <c r="AI424" i="1"/>
  <c r="AI425" i="1"/>
  <c r="AI427" i="1"/>
  <c r="AI428" i="1"/>
  <c r="AI429" i="1"/>
  <c r="AI430" i="1"/>
  <c r="AI431" i="1"/>
  <c r="AI432" i="1"/>
  <c r="AI433" i="1"/>
  <c r="AI434" i="1"/>
  <c r="AI435" i="1"/>
  <c r="AI443" i="1"/>
  <c r="AI446" i="1"/>
  <c r="AI447" i="1"/>
  <c r="AI451" i="1"/>
  <c r="AI452" i="1"/>
  <c r="AI453" i="1"/>
  <c r="AI455" i="1"/>
  <c r="AI458" i="1"/>
  <c r="AI459" i="1"/>
  <c r="AI460" i="1"/>
  <c r="AI462" i="1"/>
  <c r="AI463" i="1"/>
  <c r="AI464" i="1"/>
  <c r="AI465" i="1"/>
  <c r="AI473" i="1"/>
  <c r="AI475" i="1"/>
  <c r="AI477" i="1"/>
  <c r="AI482" i="1"/>
  <c r="AI483" i="1"/>
  <c r="AI484" i="1"/>
  <c r="AI489" i="1"/>
  <c r="AI493" i="1"/>
  <c r="AI497" i="1"/>
  <c r="AI500" i="1"/>
  <c r="AI501" i="1"/>
  <c r="AI503" i="1"/>
  <c r="AI505" i="1"/>
  <c r="AI506" i="1"/>
  <c r="AI509" i="1"/>
  <c r="AI511" i="1"/>
  <c r="AI512" i="1"/>
  <c r="AI515" i="1"/>
  <c r="AI524" i="1"/>
  <c r="AI536" i="1"/>
  <c r="AI538" i="1"/>
  <c r="AI539" i="1"/>
  <c r="AI540" i="1"/>
  <c r="AI543" i="1"/>
  <c r="AI544" i="1"/>
  <c r="AI545" i="1"/>
  <c r="AI550" i="1"/>
  <c r="AI551" i="1"/>
  <c r="AI552" i="1"/>
  <c r="AI559" i="1"/>
  <c r="AI563" i="1"/>
  <c r="AI565" i="1"/>
  <c r="AI568" i="1"/>
  <c r="AI574" i="1"/>
  <c r="AI575" i="1"/>
  <c r="AI577" i="1"/>
  <c r="AI585" i="1"/>
  <c r="AI586" i="1"/>
  <c r="AI591" i="1"/>
  <c r="AI593" i="1"/>
  <c r="AI595" i="1"/>
  <c r="AI597" i="1"/>
  <c r="AI598" i="1"/>
  <c r="AI600" i="1"/>
  <c r="AI603" i="1"/>
  <c r="AI613" i="1"/>
  <c r="AI614" i="1"/>
  <c r="AI616" i="1"/>
  <c r="AI617" i="1"/>
  <c r="AI621" i="1"/>
  <c r="AI622" i="1"/>
  <c r="AI627" i="1"/>
  <c r="AI629" i="1"/>
  <c r="AI633" i="1"/>
  <c r="AI635" i="1"/>
  <c r="AI642" i="1"/>
  <c r="AI643" i="1"/>
  <c r="AI644" i="1"/>
  <c r="AI649" i="1"/>
  <c r="AI650" i="1"/>
  <c r="AI660" i="1"/>
  <c r="AI661" i="1"/>
  <c r="AI662" i="1"/>
  <c r="AI667" i="1"/>
  <c r="AI669" i="1"/>
  <c r="AI670" i="1"/>
  <c r="AI671" i="1"/>
  <c r="AI674" i="1"/>
  <c r="AI675" i="1"/>
  <c r="AI677" i="1"/>
  <c r="AI679" i="1"/>
  <c r="AI680" i="1"/>
  <c r="AI684" i="1"/>
  <c r="AI685" i="1"/>
  <c r="AI686" i="1"/>
  <c r="AI689" i="1"/>
  <c r="AI700" i="1"/>
  <c r="AI702" i="1"/>
  <c r="AI703" i="1"/>
  <c r="AI704" i="1"/>
  <c r="AI707" i="1"/>
  <c r="AI709" i="1"/>
  <c r="AI710" i="1"/>
  <c r="AI711" i="1"/>
  <c r="AI713" i="1"/>
  <c r="AI716" i="1"/>
  <c r="AI718" i="1"/>
  <c r="AI722" i="1"/>
  <c r="AI723" i="1"/>
  <c r="AI725" i="1"/>
  <c r="AI727" i="1"/>
  <c r="AI729" i="1"/>
  <c r="AI731" i="1"/>
  <c r="AI732" i="1"/>
  <c r="AI736" i="1"/>
  <c r="AI741" i="1"/>
  <c r="AI744" i="1"/>
  <c r="AI749" i="1"/>
  <c r="AI750" i="1"/>
  <c r="AI751" i="1"/>
  <c r="AI752" i="1"/>
  <c r="AI754" i="1"/>
  <c r="AI756" i="1"/>
  <c r="AI760" i="1"/>
  <c r="AI766" i="1"/>
  <c r="AI769" i="1"/>
  <c r="AI773" i="1"/>
  <c r="AI778" i="1"/>
  <c r="AI782" i="1"/>
  <c r="AI783" i="1"/>
  <c r="AI784" i="1"/>
  <c r="AI785" i="1"/>
  <c r="AI787" i="1"/>
  <c r="AI790" i="1"/>
  <c r="AI791" i="1"/>
  <c r="AI792" i="1"/>
  <c r="AI794" i="1"/>
  <c r="AI797" i="1"/>
  <c r="AI798" i="1"/>
  <c r="AI800" i="1"/>
  <c r="AI803" i="1"/>
  <c r="AI806" i="1"/>
  <c r="AI807" i="1"/>
  <c r="AI811" i="1"/>
  <c r="AI813" i="1"/>
  <c r="AI814" i="1"/>
  <c r="AI816" i="1"/>
  <c r="AI818" i="1"/>
  <c r="AI827" i="1"/>
  <c r="AI833" i="1"/>
  <c r="AI839" i="1"/>
  <c r="AI841" i="1"/>
  <c r="AI844" i="1"/>
  <c r="AI845" i="1"/>
  <c r="AI846" i="1"/>
  <c r="AI849" i="1"/>
  <c r="AI850" i="1"/>
  <c r="AI852" i="1"/>
  <c r="AI853" i="1"/>
  <c r="AI854" i="1"/>
  <c r="AI855" i="1"/>
  <c r="AI856" i="1"/>
  <c r="AI857" i="1"/>
  <c r="AI860" i="1"/>
  <c r="AI861" i="1"/>
  <c r="AI862" i="1"/>
  <c r="AI863" i="1"/>
  <c r="AI864" i="1"/>
  <c r="AI865" i="1"/>
  <c r="AI871" i="1"/>
  <c r="AI873" i="1"/>
  <c r="AI875" i="1"/>
  <c r="AI877" i="1"/>
  <c r="AI878" i="1"/>
  <c r="AI882" i="1"/>
  <c r="AI883" i="1"/>
  <c r="AI884" i="1"/>
  <c r="AI885" i="1"/>
  <c r="AI888" i="1"/>
  <c r="AI890" i="1"/>
  <c r="AI895" i="1"/>
  <c r="AI900" i="1"/>
  <c r="AI902" i="1"/>
  <c r="AI907" i="1"/>
  <c r="AI909" i="1"/>
  <c r="AI910" i="1"/>
  <c r="AI911" i="1"/>
  <c r="AI914" i="1"/>
  <c r="AI921" i="1"/>
  <c r="AI923" i="1"/>
  <c r="AI924" i="1"/>
  <c r="AI926" i="1"/>
  <c r="AI928" i="1"/>
  <c r="AI931" i="1"/>
  <c r="AI933" i="1"/>
  <c r="AI934" i="1"/>
  <c r="AI936" i="1"/>
  <c r="AI938" i="1"/>
  <c r="AI940" i="1"/>
  <c r="AI941" i="1"/>
  <c r="AI942" i="1"/>
  <c r="AI948" i="1"/>
  <c r="AI953" i="1"/>
  <c r="AI955" i="1"/>
  <c r="AI957" i="1"/>
  <c r="AI958" i="1"/>
  <c r="AI961" i="1"/>
  <c r="AI962" i="1"/>
  <c r="AI964" i="1"/>
  <c r="AI965" i="1"/>
  <c r="AI967" i="1"/>
  <c r="AI968" i="1"/>
  <c r="AI969" i="1"/>
  <c r="AI970" i="1"/>
  <c r="AI971" i="1"/>
  <c r="AI974" i="1"/>
  <c r="AI977" i="1"/>
  <c r="AI981" i="1"/>
  <c r="AI982" i="1"/>
  <c r="AI983" i="1"/>
  <c r="AI985" i="1"/>
  <c r="AI987" i="1"/>
  <c r="AI996" i="1"/>
  <c r="AI1003" i="1"/>
  <c r="AI1004" i="1"/>
  <c r="AI1005" i="1"/>
  <c r="AI1007" i="1"/>
  <c r="AI1009" i="1"/>
  <c r="AI1012" i="1"/>
  <c r="AI1014" i="1"/>
  <c r="AI1016" i="1"/>
  <c r="AI1018" i="1"/>
  <c r="AI1020" i="1"/>
  <c r="AI1024" i="1"/>
  <c r="AI1025" i="1"/>
  <c r="AI1028" i="1"/>
  <c r="AI1033" i="1"/>
  <c r="AI1036" i="1"/>
  <c r="AI1037" i="1"/>
  <c r="AI1038" i="1"/>
  <c r="AI1041" i="1"/>
  <c r="AI1048" i="1"/>
  <c r="AI1051" i="1"/>
  <c r="AI1056" i="1"/>
  <c r="AI1057" i="1"/>
  <c r="AI1066" i="1"/>
  <c r="AI1068" i="1"/>
  <c r="AI1075" i="1"/>
  <c r="AI1079" i="1"/>
  <c r="AI1082" i="1"/>
  <c r="AI1083" i="1"/>
  <c r="AI1084" i="1"/>
  <c r="AI1085" i="1"/>
  <c r="AI1086" i="1"/>
  <c r="AI1088" i="1"/>
  <c r="AI1089" i="1"/>
  <c r="AI1090" i="1"/>
  <c r="AI1091" i="1"/>
  <c r="AI1093" i="1"/>
  <c r="AI1096" i="1"/>
  <c r="AI1098" i="1"/>
  <c r="AI1101" i="1"/>
  <c r="AI1108" i="1"/>
  <c r="AI1110" i="1"/>
  <c r="AI1113" i="1"/>
  <c r="AI1114" i="1"/>
  <c r="AI1119" i="1"/>
  <c r="AI1123" i="1"/>
  <c r="AI1125" i="1"/>
  <c r="AI1126" i="1"/>
  <c r="AI1128" i="1"/>
  <c r="AI1129" i="1"/>
  <c r="AI1130" i="1"/>
  <c r="AI1132" i="1"/>
  <c r="AI1133" i="1"/>
  <c r="AI1135" i="1"/>
  <c r="AI1136" i="1"/>
  <c r="AI1137" i="1"/>
  <c r="AI1139" i="1"/>
  <c r="AI1143" i="1"/>
  <c r="AI1146" i="1"/>
  <c r="AI1148" i="1"/>
  <c r="AI1154" i="1"/>
  <c r="AI1156" i="1"/>
  <c r="AI1157" i="1"/>
  <c r="AI1161" i="1"/>
  <c r="AI1162" i="1"/>
  <c r="AI1164" i="1"/>
  <c r="AI1165" i="1"/>
  <c r="AI1168" i="1"/>
  <c r="AI1175" i="1"/>
  <c r="AI1178" i="1"/>
  <c r="AI1179" i="1"/>
  <c r="AI1180" i="1"/>
  <c r="AI1187" i="1"/>
  <c r="AI1189" i="1"/>
  <c r="AI1190" i="1"/>
  <c r="AI1193" i="1"/>
  <c r="AI1194" i="1"/>
  <c r="AI1197" i="1"/>
  <c r="AI1200" i="1"/>
  <c r="AI1204" i="1"/>
  <c r="AI1205" i="1"/>
  <c r="AI1208" i="1"/>
  <c r="AI1210" i="1"/>
  <c r="AI1212" i="1"/>
  <c r="AI1215" i="1"/>
  <c r="AI1216" i="1"/>
  <c r="AI1217" i="1"/>
  <c r="AI1220" i="1"/>
  <c r="AI1221" i="1"/>
  <c r="AI1223" i="1"/>
  <c r="AI1226" i="1"/>
  <c r="AI1230" i="1"/>
  <c r="AI1235" i="1"/>
  <c r="AI1237" i="1"/>
  <c r="AI1239" i="1"/>
  <c r="AI1240" i="1"/>
  <c r="AI1242" i="1"/>
  <c r="AI1243" i="1"/>
  <c r="AI1244" i="1"/>
  <c r="AI1246" i="1"/>
  <c r="AI1249" i="1"/>
  <c r="AI1250" i="1"/>
  <c r="AI1251" i="1"/>
  <c r="AI1253" i="1"/>
  <c r="AI1254" i="1"/>
  <c r="AI1259" i="1"/>
  <c r="AI1260" i="1"/>
  <c r="AI1261" i="1"/>
  <c r="AI1266" i="1"/>
  <c r="AI1273" i="1"/>
  <c r="AI1274" i="1"/>
  <c r="AI1277" i="1"/>
  <c r="AI1278" i="1"/>
  <c r="AI1281" i="1"/>
  <c r="AI1282" i="1"/>
  <c r="AI1283" i="1"/>
  <c r="AI1284" i="1"/>
  <c r="AI1287" i="1"/>
  <c r="AI1288" i="1"/>
  <c r="AI1289" i="1"/>
  <c r="AI1293" i="1"/>
  <c r="AI1298" i="1"/>
  <c r="AI1300" i="1"/>
  <c r="AI1301" i="1"/>
  <c r="AI1305" i="1"/>
  <c r="AI1306" i="1"/>
  <c r="AI1309" i="1"/>
  <c r="AI1311" i="1"/>
  <c r="AI1313" i="1"/>
  <c r="AI1319" i="1"/>
  <c r="AI1324" i="1"/>
  <c r="AI1326" i="1"/>
  <c r="AI1328" i="1"/>
  <c r="AI1329" i="1"/>
  <c r="AI1330" i="1"/>
  <c r="AI1331" i="1"/>
  <c r="AI1332" i="1"/>
  <c r="AI1335" i="1"/>
  <c r="AI1336" i="1"/>
  <c r="AI1340" i="1"/>
  <c r="AI1343" i="1"/>
  <c r="AI1345" i="1"/>
  <c r="AI1352" i="1"/>
  <c r="AI1357" i="1"/>
  <c r="AI1358" i="1"/>
  <c r="AI1359" i="1"/>
  <c r="AI1361" i="1"/>
  <c r="AI1363" i="1"/>
  <c r="AI1365" i="1"/>
  <c r="AI1367" i="1"/>
  <c r="AI1369" i="1"/>
  <c r="AI1372" i="1"/>
  <c r="AI1375" i="1"/>
  <c r="AI1376" i="1"/>
  <c r="AI1377" i="1"/>
  <c r="AI1380" i="1"/>
  <c r="AI1383" i="1"/>
  <c r="AI1384" i="1"/>
  <c r="AI1387" i="1"/>
  <c r="AI1389" i="1"/>
  <c r="AI1390" i="1"/>
  <c r="AI1391" i="1"/>
  <c r="AI1395" i="1"/>
  <c r="AI1400" i="1"/>
  <c r="AI1404" i="1"/>
  <c r="AI1408" i="1"/>
  <c r="AI1409" i="1"/>
  <c r="AI1413" i="1"/>
  <c r="AI1414" i="1"/>
  <c r="AI1415" i="1"/>
  <c r="AI1416" i="1"/>
  <c r="AI1417" i="1"/>
  <c r="AI1420" i="1"/>
  <c r="AI1423" i="1"/>
  <c r="AI1428" i="1"/>
  <c r="AI1431" i="1"/>
  <c r="AI1433" i="1"/>
  <c r="AI1436" i="1"/>
  <c r="AI1437" i="1"/>
  <c r="AI1438" i="1"/>
  <c r="AI1439" i="1"/>
  <c r="AI1441" i="1"/>
  <c r="AI1442" i="1"/>
  <c r="AI1443" i="1"/>
  <c r="AI1447" i="1"/>
  <c r="AI1449" i="1"/>
  <c r="AI1450" i="1"/>
  <c r="AI1451" i="1"/>
  <c r="AI1452" i="1"/>
  <c r="AI1455" i="1"/>
  <c r="AI1456" i="1"/>
  <c r="AI1462" i="1"/>
  <c r="AI1470" i="1"/>
  <c r="AI1472" i="1"/>
  <c r="AI1474" i="1"/>
  <c r="AI1476" i="1"/>
  <c r="AI1478" i="1"/>
  <c r="AI1479" i="1"/>
  <c r="AI1486" i="1"/>
  <c r="AI1489" i="1"/>
  <c r="AI1490" i="1"/>
  <c r="AI1496" i="1"/>
  <c r="AI1505" i="1"/>
  <c r="AI1506" i="1"/>
  <c r="AI1507" i="1"/>
  <c r="AI1508" i="1"/>
  <c r="AI1510" i="1"/>
  <c r="AI1511" i="1"/>
  <c r="AI1513" i="1"/>
  <c r="AI1516" i="1"/>
  <c r="AI1519" i="1"/>
  <c r="AI1524" i="1"/>
  <c r="AI1527" i="1"/>
  <c r="AI1529" i="1"/>
  <c r="AI1531" i="1"/>
  <c r="AI1532" i="1"/>
  <c r="AI1533" i="1"/>
  <c r="AI1534" i="1"/>
  <c r="AI1535" i="1"/>
  <c r="AI1539" i="1"/>
  <c r="AI1543" i="1"/>
  <c r="AI1549" i="1"/>
  <c r="AI1555" i="1"/>
  <c r="AI1557" i="1"/>
  <c r="AI1559" i="1"/>
  <c r="AI1560" i="1"/>
  <c r="AI1562" i="1"/>
  <c r="AI1564" i="1"/>
  <c r="AI1565" i="1"/>
  <c r="AI1567" i="1"/>
  <c r="AI1572" i="1"/>
  <c r="AI1574" i="1"/>
  <c r="AI1579" i="1"/>
  <c r="AI1580" i="1"/>
  <c r="AI1584" i="1"/>
  <c r="AI1585" i="1"/>
  <c r="AI1586" i="1"/>
  <c r="AI1587" i="1"/>
  <c r="AI1590" i="1"/>
  <c r="AI1591" i="1"/>
  <c r="AI1593" i="1"/>
  <c r="AI1594" i="1"/>
  <c r="AI1595" i="1"/>
  <c r="AI1604" i="1"/>
  <c r="AI1609" i="1"/>
  <c r="AI1610" i="1"/>
  <c r="AI1611" i="1"/>
  <c r="AI1612" i="1"/>
  <c r="AI1614" i="1"/>
  <c r="AI1616" i="1"/>
  <c r="AI1619" i="1"/>
  <c r="AI1620" i="1"/>
  <c r="AI1623" i="1"/>
  <c r="AI1626" i="1"/>
  <c r="AI1629" i="1"/>
  <c r="AI1634" i="1"/>
  <c r="AI1639" i="1"/>
  <c r="AI1641" i="1"/>
  <c r="AI1647" i="1"/>
  <c r="AI1650" i="1"/>
  <c r="AI1651" i="1"/>
  <c r="AI1652" i="1"/>
  <c r="AI1653" i="1"/>
  <c r="AI1655" i="1"/>
  <c r="AI1656" i="1"/>
  <c r="AI1658" i="1"/>
  <c r="AI1659" i="1"/>
  <c r="AI1660" i="1"/>
  <c r="AI1661" i="1"/>
  <c r="AI1663" i="1"/>
  <c r="AI1669" i="1"/>
  <c r="AI1672" i="1"/>
  <c r="AI1673" i="1"/>
  <c r="AI1676" i="1"/>
  <c r="AI1680" i="1"/>
  <c r="AI1681" i="1"/>
  <c r="AI1683" i="1"/>
  <c r="AI1684" i="1"/>
  <c r="AI1686" i="1"/>
  <c r="AI1691" i="1"/>
  <c r="AI1695" i="1"/>
  <c r="AI1697" i="1"/>
  <c r="AI1698" i="1"/>
  <c r="AI1700" i="1"/>
  <c r="AI1703" i="1"/>
  <c r="AI1705" i="1"/>
  <c r="AI1707" i="1"/>
  <c r="AI1713" i="1"/>
  <c r="AI1714" i="1"/>
  <c r="AI1716" i="1"/>
  <c r="AI1725" i="1"/>
  <c r="AI1728" i="1"/>
  <c r="AI1731" i="1"/>
  <c r="AI1732" i="1"/>
  <c r="AI1735" i="1"/>
  <c r="AI1736" i="1"/>
  <c r="AI1737" i="1"/>
  <c r="AI1740" i="1"/>
  <c r="AI1745" i="1"/>
  <c r="AI1751" i="1"/>
  <c r="AI1753" i="1"/>
  <c r="AI1754" i="1"/>
  <c r="AI1755" i="1"/>
  <c r="AI1756" i="1"/>
  <c r="AI1759" i="1"/>
  <c r="AI1760" i="1"/>
  <c r="AI1768" i="1"/>
  <c r="AI1772" i="1"/>
  <c r="AI1775" i="1"/>
  <c r="AI1777" i="1"/>
  <c r="AI1778" i="1"/>
  <c r="AI1782" i="1"/>
  <c r="AI1784" i="1"/>
  <c r="AI1786" i="1"/>
  <c r="AI1788" i="1"/>
  <c r="AI1792" i="1"/>
  <c r="AI1797" i="1"/>
  <c r="AI1798" i="1"/>
  <c r="AI1800" i="1"/>
  <c r="AI1801" i="1"/>
  <c r="AI1809" i="1"/>
  <c r="AI1810" i="1"/>
  <c r="AI1811" i="1"/>
  <c r="AI1813" i="1"/>
  <c r="AI1816" i="1"/>
  <c r="AI1818" i="1"/>
  <c r="AI1820" i="1"/>
  <c r="AI1821" i="1"/>
  <c r="AI1822" i="1"/>
  <c r="AI1823" i="1"/>
  <c r="AI1824" i="1"/>
  <c r="AI1827" i="1"/>
  <c r="AI1831" i="1"/>
  <c r="AI1832" i="1"/>
  <c r="AI1834" i="1"/>
  <c r="AI1835" i="1"/>
  <c r="AI1844" i="1"/>
  <c r="AI1848" i="1"/>
  <c r="AI1852" i="1"/>
  <c r="AI1854" i="1"/>
  <c r="AI1855" i="1"/>
  <c r="AI1856" i="1"/>
  <c r="AI1858" i="1"/>
  <c r="AI1862" i="1"/>
  <c r="AI1868" i="1"/>
  <c r="AI1869" i="1"/>
  <c r="AI1871" i="1"/>
  <c r="AI1872" i="1"/>
  <c r="AI1874" i="1"/>
  <c r="AI1877" i="1"/>
  <c r="AI1882" i="1"/>
  <c r="AI1886" i="1"/>
  <c r="AI1887" i="1"/>
  <c r="AI1888" i="1"/>
  <c r="AI1890" i="1"/>
  <c r="AI1900" i="1"/>
  <c r="AI1903" i="1"/>
  <c r="AI1905" i="1"/>
  <c r="AI1906" i="1"/>
  <c r="AI1907" i="1"/>
  <c r="AI1911" i="1"/>
  <c r="AI1912" i="1"/>
  <c r="AI1913" i="1"/>
  <c r="AI1915" i="1"/>
  <c r="AI1918" i="1"/>
  <c r="AI1920" i="1"/>
  <c r="AI1922" i="1"/>
  <c r="AI1931" i="1"/>
  <c r="AI1935" i="1"/>
  <c r="AI1940" i="1"/>
  <c r="AI1945" i="1"/>
  <c r="AI1946" i="1"/>
  <c r="AI1949" i="1"/>
  <c r="AI1950" i="1"/>
  <c r="AI1952" i="1"/>
  <c r="AI1955" i="1"/>
  <c r="AI1956" i="1"/>
  <c r="AI1957" i="1"/>
  <c r="AI1963" i="1"/>
  <c r="AI1964" i="1"/>
  <c r="AI1966" i="1"/>
  <c r="AI1969" i="1"/>
  <c r="AI1975" i="1"/>
  <c r="AI1976" i="1"/>
  <c r="AI1978" i="1"/>
  <c r="AI1980" i="1"/>
  <c r="AI1982" i="1"/>
  <c r="AI1983" i="1"/>
  <c r="AI1988" i="1"/>
  <c r="AI1990" i="1"/>
  <c r="AI1991" i="1"/>
  <c r="AI1996" i="1"/>
  <c r="AI1997" i="1"/>
  <c r="AI1998" i="1"/>
  <c r="AI1999" i="1"/>
  <c r="AI2003" i="1"/>
  <c r="AI2008" i="1"/>
  <c r="AI2009" i="1"/>
  <c r="AI2012" i="1"/>
  <c r="AI2013" i="1"/>
  <c r="AI2014" i="1"/>
  <c r="AI2015" i="1"/>
  <c r="AI2016" i="1"/>
  <c r="AI2018" i="1"/>
  <c r="AI2019" i="1"/>
  <c r="AI2021" i="1"/>
  <c r="AI2023" i="1"/>
  <c r="AI2027" i="1"/>
  <c r="AI2029" i="1"/>
  <c r="AI2030" i="1"/>
  <c r="AI2032" i="1"/>
  <c r="AI2033" i="1"/>
  <c r="AI2039" i="1"/>
  <c r="AI2041" i="1"/>
  <c r="AI2044" i="1"/>
  <c r="AI2045" i="1"/>
  <c r="AI2050" i="1"/>
  <c r="AI2054" i="1"/>
  <c r="AI2056" i="1"/>
  <c r="AI2057" i="1"/>
  <c r="AI2058" i="1"/>
  <c r="AI2060" i="1"/>
  <c r="AI2061" i="1"/>
  <c r="AI2063" i="1"/>
  <c r="AI2066" i="1"/>
  <c r="AI2070" i="1"/>
  <c r="AI2074" i="1"/>
  <c r="AI2076" i="1"/>
  <c r="AI2077" i="1"/>
  <c r="AI2078" i="1"/>
  <c r="AI2079" i="1"/>
  <c r="AI2080" i="1"/>
  <c r="AI2083" i="1"/>
  <c r="AI2084" i="1"/>
  <c r="AI2086" i="1"/>
  <c r="AI2090" i="1"/>
  <c r="AI2092" i="1"/>
  <c r="AI2095" i="1"/>
  <c r="AI2097" i="1"/>
  <c r="AI2104" i="1"/>
  <c r="AI2105" i="1"/>
  <c r="AI2106" i="1"/>
  <c r="AI2107" i="1"/>
  <c r="AI2110" i="1"/>
  <c r="AI2111" i="1"/>
  <c r="AI2120" i="1"/>
  <c r="AI2122" i="1"/>
  <c r="AI2124" i="1"/>
  <c r="AI2127" i="1"/>
  <c r="AI2128" i="1"/>
  <c r="AI2129" i="1"/>
  <c r="AI2130" i="1"/>
  <c r="AI2131" i="1"/>
  <c r="AI2138" i="1"/>
  <c r="AI2143" i="1"/>
  <c r="AI2145" i="1"/>
  <c r="AI2147" i="1"/>
  <c r="AI2149" i="1"/>
  <c r="AI2152" i="1"/>
  <c r="AI2154" i="1"/>
  <c r="AI2159" i="1"/>
  <c r="AI2163" i="1"/>
  <c r="AI2165" i="1"/>
  <c r="AI2173" i="1"/>
  <c r="AI2174" i="1"/>
  <c r="AI2175" i="1"/>
  <c r="AI2176" i="1"/>
  <c r="AI2178" i="1"/>
  <c r="AI2181" i="1"/>
  <c r="AI2183" i="1"/>
  <c r="AI2193" i="1"/>
  <c r="AI2197" i="1"/>
  <c r="AI2198" i="1"/>
  <c r="AI2201" i="1"/>
  <c r="AI2202" i="1"/>
  <c r="AI2204" i="1"/>
  <c r="AI2206" i="1"/>
  <c r="AI2207" i="1"/>
  <c r="AI2209" i="1"/>
  <c r="AI2213" i="1"/>
  <c r="AI2216" i="1"/>
  <c r="AI2217" i="1"/>
  <c r="AI2220" i="1"/>
  <c r="AI2223" i="1"/>
  <c r="AI2224" i="1"/>
  <c r="AI2225" i="1"/>
  <c r="AI2226" i="1"/>
  <c r="AI2228" i="1"/>
  <c r="AI2235" i="1"/>
  <c r="AI2237" i="1"/>
  <c r="AI2241" i="1"/>
  <c r="AI2242" i="1"/>
  <c r="AI2243" i="1"/>
  <c r="AI2244" i="1"/>
  <c r="AI2245" i="1"/>
  <c r="AI2248" i="1"/>
  <c r="AI2256" i="1"/>
  <c r="AI2257" i="1"/>
  <c r="AI2258" i="1"/>
  <c r="AI2261" i="1"/>
  <c r="AI2262" i="1"/>
  <c r="AI2268" i="1"/>
  <c r="AI2269" i="1"/>
  <c r="AI2271" i="1"/>
  <c r="AI2272" i="1"/>
  <c r="AI2274" i="1"/>
  <c r="AI2275" i="1"/>
  <c r="AI2278" i="1"/>
  <c r="AI2281" i="1"/>
  <c r="AI2286" i="1"/>
  <c r="AI2292" i="1"/>
  <c r="AI2293" i="1"/>
  <c r="AI2294" i="1"/>
  <c r="AI2296" i="1"/>
  <c r="AI2298" i="1"/>
  <c r="AI2300" i="1"/>
  <c r="AI2301" i="1"/>
  <c r="AI2303" i="1"/>
  <c r="AI2306" i="1"/>
  <c r="AI2311" i="1"/>
  <c r="AI2312" i="1"/>
  <c r="AI2314" i="1"/>
  <c r="AI2315" i="1"/>
  <c r="AI2317" i="1"/>
  <c r="AI2323" i="1"/>
  <c r="AI2329" i="1"/>
  <c r="AI2333" i="1"/>
  <c r="AI2335" i="1"/>
  <c r="AI2336" i="1"/>
  <c r="AI2338" i="1"/>
  <c r="AI2339" i="1"/>
  <c r="AI2342" i="1"/>
  <c r="AI2343" i="1"/>
  <c r="AI2344" i="1"/>
  <c r="AI2347" i="1"/>
  <c r="AI2353" i="1"/>
  <c r="AI2354" i="1"/>
  <c r="AI2355" i="1"/>
  <c r="AI2360" i="1"/>
  <c r="AI2365" i="1"/>
  <c r="AI2366" i="1"/>
  <c r="AI2367" i="1"/>
  <c r="AI2368" i="1"/>
  <c r="AI2375" i="1"/>
  <c r="AI2376" i="1"/>
  <c r="AI2377" i="1"/>
  <c r="AI2379" i="1"/>
  <c r="AI2380" i="1"/>
  <c r="AI2381" i="1"/>
  <c r="AI2383" i="1"/>
  <c r="AI2384" i="1"/>
  <c r="AI2390" i="1"/>
  <c r="AI2392" i="1"/>
  <c r="AI2393" i="1"/>
  <c r="AI2395" i="1"/>
  <c r="AI2396" i="1"/>
  <c r="AI2397" i="1"/>
  <c r="AI2409" i="1"/>
  <c r="AI2415" i="1"/>
  <c r="AI2416" i="1"/>
  <c r="AI2417" i="1"/>
  <c r="AI2418" i="1"/>
  <c r="AI2425" i="1"/>
  <c r="AI2429" i="1"/>
  <c r="AI2430" i="1"/>
  <c r="AI2431" i="1"/>
  <c r="AI2434" i="1"/>
  <c r="AI2435" i="1"/>
  <c r="AI2439" i="1"/>
  <c r="AI2442" i="1"/>
  <c r="AI2443" i="1"/>
  <c r="AI2446" i="1"/>
  <c r="AI2448" i="1"/>
  <c r="AI2453" i="1"/>
  <c r="AI2454" i="1"/>
  <c r="AI2456" i="1"/>
  <c r="AI2457" i="1"/>
  <c r="AI2459" i="1"/>
  <c r="AI2463" i="1"/>
  <c r="AI2464" i="1"/>
  <c r="AI2468" i="1"/>
  <c r="AI2470" i="1"/>
  <c r="AI2471" i="1"/>
  <c r="AI2475" i="1"/>
  <c r="AI2477" i="1"/>
  <c r="AI2485" i="1"/>
  <c r="AI2486" i="1"/>
  <c r="AI2488" i="1"/>
  <c r="AI2491" i="1"/>
  <c r="AI2493" i="1"/>
  <c r="AI2494" i="1"/>
  <c r="AI2496" i="1"/>
  <c r="AI2499" i="1"/>
  <c r="AI2501" i="1"/>
  <c r="AI2503" i="1"/>
  <c r="AI2505" i="1"/>
  <c r="AI2507" i="1"/>
  <c r="AI2509" i="1"/>
  <c r="AI2511" i="1"/>
  <c r="AI2515" i="1"/>
  <c r="AI2516" i="1"/>
  <c r="AI2517" i="1"/>
  <c r="AI2518" i="1"/>
  <c r="AI2519" i="1"/>
  <c r="AI2521" i="1"/>
  <c r="AI2525" i="1"/>
  <c r="AI2528" i="1"/>
  <c r="AI2529" i="1"/>
  <c r="AI2530" i="1"/>
  <c r="AI2531" i="1"/>
  <c r="AI2535" i="1"/>
  <c r="AI2536" i="1"/>
  <c r="AI2537" i="1"/>
  <c r="AI2541" i="1"/>
  <c r="AI2543" i="1"/>
  <c r="AI2546" i="1"/>
  <c r="AI2547" i="1"/>
  <c r="AI2548" i="1"/>
  <c r="AI2552" i="1"/>
  <c r="AI2553" i="1"/>
  <c r="AI2555" i="1"/>
  <c r="AI2556" i="1"/>
  <c r="AI2559" i="1"/>
  <c r="AI2560" i="1"/>
  <c r="AI2566" i="1"/>
  <c r="AI2569" i="1"/>
  <c r="AI2573" i="1"/>
  <c r="AI2578" i="1"/>
  <c r="AI2580" i="1"/>
  <c r="AI2581" i="1"/>
  <c r="AI2582" i="1"/>
  <c r="AI2583" i="1"/>
  <c r="AI2584" i="1"/>
  <c r="AI2588" i="1"/>
  <c r="AI2591" i="1"/>
  <c r="AI2597" i="1"/>
  <c r="AI2600" i="1"/>
  <c r="AI2602" i="1"/>
  <c r="AI2603" i="1"/>
  <c r="AI2604" i="1"/>
  <c r="AI2606" i="1"/>
  <c r="AI2607" i="1"/>
  <c r="AI2610" i="1"/>
  <c r="AI2615" i="1"/>
  <c r="AI2616" i="1"/>
  <c r="AI2617" i="1"/>
  <c r="AI2620" i="1"/>
  <c r="AI2623" i="1"/>
  <c r="AI2624" i="1"/>
  <c r="AI2625" i="1"/>
  <c r="AI2628" i="1"/>
  <c r="AI2630" i="1"/>
  <c r="AI2631" i="1"/>
  <c r="AI2634" i="1"/>
  <c r="AI2637" i="1"/>
  <c r="AI2638" i="1"/>
  <c r="AI2640" i="1"/>
  <c r="AI2641" i="1"/>
  <c r="AI2643" i="1"/>
  <c r="AI2645" i="1"/>
  <c r="AI2647" i="1"/>
  <c r="AI2649" i="1"/>
  <c r="AI2652" i="1"/>
  <c r="AI2656" i="1"/>
  <c r="AI2662" i="1"/>
  <c r="AI2665" i="1"/>
  <c r="AI2668" i="1"/>
  <c r="AI2670" i="1"/>
  <c r="AI2675" i="1"/>
  <c r="AI2677" i="1"/>
  <c r="AI2679" i="1"/>
  <c r="AI2680" i="1"/>
  <c r="AI2682" i="1"/>
  <c r="AI2690" i="1"/>
  <c r="AI2695" i="1"/>
  <c r="AI2696" i="1"/>
  <c r="AI2697" i="1"/>
  <c r="AI2698" i="1"/>
  <c r="AI2705" i="1"/>
  <c r="AI2707" i="1"/>
  <c r="AI2711" i="1"/>
  <c r="AI2712" i="1"/>
  <c r="AI2714" i="1"/>
  <c r="AI2715" i="1"/>
  <c r="AI2717" i="1"/>
  <c r="AI2719" i="1"/>
  <c r="AI2722" i="1"/>
  <c r="AI2727" i="1"/>
  <c r="AI2728" i="1"/>
  <c r="AI2733" i="1"/>
  <c r="AI2735" i="1"/>
  <c r="AI2737" i="1"/>
  <c r="AI2739" i="1"/>
  <c r="AI2741" i="1"/>
  <c r="AI2742" i="1"/>
  <c r="AI2744" i="1"/>
  <c r="AI2746" i="1"/>
  <c r="AI2747" i="1"/>
  <c r="AI2749" i="1"/>
  <c r="AI2751" i="1"/>
  <c r="AI2753" i="1"/>
  <c r="AI2755" i="1"/>
  <c r="AI2757" i="1"/>
  <c r="AI2758" i="1"/>
  <c r="AI2759" i="1"/>
  <c r="AI2760" i="1"/>
  <c r="AI2763" i="1"/>
  <c r="AI2764" i="1"/>
  <c r="AI2767" i="1"/>
  <c r="AI2776" i="1"/>
  <c r="AI2779" i="1"/>
  <c r="AI2782" i="1"/>
  <c r="AI2786" i="1"/>
  <c r="AI2789" i="1"/>
  <c r="AI2794" i="1"/>
  <c r="AI2795" i="1"/>
  <c r="AI2799" i="1"/>
  <c r="AI2801" i="1"/>
  <c r="AI2802" i="1"/>
  <c r="AI2805" i="1"/>
  <c r="AI2806" i="1"/>
  <c r="AI2811" i="1"/>
  <c r="AI2812" i="1"/>
  <c r="AI2813" i="1"/>
  <c r="AI2814" i="1"/>
  <c r="AI2816" i="1"/>
  <c r="AI2820" i="1"/>
  <c r="AI2821" i="1"/>
  <c r="AI2822" i="1"/>
  <c r="AI2824" i="1"/>
  <c r="AI2829" i="1"/>
  <c r="AI2831" i="1"/>
  <c r="AI2832" i="1"/>
  <c r="AI2834" i="1"/>
  <c r="AI2839" i="1"/>
  <c r="AI2840" i="1"/>
  <c r="AI2842" i="1"/>
  <c r="AI2845" i="1"/>
  <c r="AI2846" i="1"/>
  <c r="AI2850" i="1"/>
  <c r="AI2851" i="1"/>
  <c r="AI2855" i="1"/>
  <c r="AI2856" i="1"/>
  <c r="AI2857" i="1"/>
  <c r="AI2860" i="1"/>
  <c r="AI2863" i="1"/>
  <c r="AI2865" i="1"/>
  <c r="AI2868" i="1"/>
  <c r="AI2869" i="1"/>
  <c r="AI2870" i="1"/>
  <c r="AI2872" i="1"/>
  <c r="AI2874" i="1"/>
  <c r="AI2876" i="1"/>
  <c r="AI2880" i="1"/>
  <c r="AI2882" i="1"/>
  <c r="AI2885" i="1"/>
  <c r="AI2889" i="1"/>
  <c r="AI2890" i="1"/>
  <c r="AI2895" i="1"/>
  <c r="AI2898" i="1"/>
  <c r="AI2899" i="1"/>
  <c r="AI2901" i="1"/>
  <c r="AI2902" i="1"/>
  <c r="AI2904" i="1"/>
  <c r="AI2906" i="1"/>
  <c r="AI2907" i="1"/>
  <c r="AI2915" i="1"/>
  <c r="AI2916" i="1"/>
  <c r="AI2918" i="1"/>
  <c r="AI2919" i="1"/>
  <c r="AI2920" i="1"/>
  <c r="AI2922" i="1"/>
  <c r="AI2924" i="1"/>
  <c r="AI2926" i="1"/>
  <c r="AI2928" i="1"/>
  <c r="AI2931" i="1"/>
  <c r="AI2935" i="1"/>
  <c r="AI2937" i="1"/>
  <c r="AI2938" i="1"/>
  <c r="AI2939" i="1"/>
  <c r="AI2945" i="1"/>
  <c r="AI2948" i="1"/>
  <c r="AI2952" i="1"/>
  <c r="AI2954" i="1"/>
  <c r="AI2955" i="1"/>
  <c r="AI2957" i="1"/>
  <c r="AI2959" i="1"/>
  <c r="AI2962" i="1"/>
  <c r="AI2963" i="1"/>
  <c r="AI2966" i="1"/>
  <c r="AI2967" i="1"/>
  <c r="AI2968" i="1"/>
  <c r="AI2971" i="1"/>
  <c r="AI2973" i="1"/>
  <c r="AI2981" i="1"/>
  <c r="AI2982" i="1"/>
  <c r="AI2983" i="1"/>
  <c r="AI2984" i="1"/>
  <c r="AI2988" i="1"/>
  <c r="AI2992" i="1"/>
  <c r="AI3005" i="1"/>
  <c r="AI3006" i="1"/>
  <c r="AI3007" i="1"/>
  <c r="AI3012" i="1"/>
  <c r="AI3013" i="1"/>
  <c r="AI3014" i="1"/>
  <c r="AI3016" i="1"/>
  <c r="AI3019" i="1"/>
  <c r="AG3007" i="1"/>
  <c r="AL3007" i="1" s="1"/>
  <c r="AG3008" i="1"/>
  <c r="AL3008" i="1" s="1"/>
  <c r="AG3009" i="1"/>
  <c r="AL3009" i="1" s="1"/>
  <c r="AG3010" i="1"/>
  <c r="AL3010" i="1" s="1"/>
  <c r="AG3011" i="1"/>
  <c r="AL3011" i="1" s="1"/>
  <c r="AG3012" i="1"/>
  <c r="AL3012" i="1" s="1"/>
  <c r="AG3013" i="1"/>
  <c r="AL3013" i="1" s="1"/>
  <c r="AG3014" i="1"/>
  <c r="AL3014" i="1" s="1"/>
  <c r="AG3015" i="1"/>
  <c r="AL3015" i="1" s="1"/>
  <c r="AG3016" i="1"/>
  <c r="AL3016" i="1" s="1"/>
  <c r="AG3017" i="1"/>
  <c r="AL3017" i="1" s="1"/>
  <c r="AG3018" i="1"/>
  <c r="AL3018" i="1" s="1"/>
  <c r="AG3019" i="1"/>
  <c r="AL3019" i="1" s="1"/>
  <c r="AG3020" i="1"/>
  <c r="AL3020" i="1" s="1"/>
  <c r="AJ3007" i="1"/>
  <c r="AJ3008" i="1"/>
  <c r="AJ3009" i="1"/>
  <c r="AJ3010" i="1"/>
  <c r="AJ3011" i="1"/>
  <c r="AJ3012" i="1"/>
  <c r="AJ3013" i="1"/>
  <c r="AJ3014" i="1"/>
  <c r="AJ3015" i="1"/>
  <c r="AJ3016" i="1"/>
  <c r="AJ3017" i="1"/>
  <c r="AJ3018" i="1"/>
  <c r="AJ3019" i="1"/>
  <c r="AJ3020" i="1"/>
  <c r="AK3007" i="1"/>
  <c r="AK3008" i="1"/>
  <c r="AK3009" i="1"/>
  <c r="AK3010" i="1"/>
  <c r="AK3011" i="1"/>
  <c r="AK3012" i="1"/>
  <c r="AK3013" i="1"/>
  <c r="AK3014" i="1"/>
  <c r="AK3015" i="1"/>
  <c r="AK3016" i="1"/>
  <c r="AK3017" i="1"/>
  <c r="AK3018" i="1"/>
  <c r="AK3019" i="1"/>
  <c r="AK3020" i="1"/>
  <c r="AM3007" i="1"/>
  <c r="AN3007" i="1" s="1"/>
  <c r="AM3008" i="1"/>
  <c r="AN3008" i="1" s="1"/>
  <c r="AM3009" i="1"/>
  <c r="AN3009" i="1" s="1"/>
  <c r="AM3010" i="1"/>
  <c r="AN3010" i="1" s="1"/>
  <c r="AM3011" i="1"/>
  <c r="AN3011" i="1" s="1"/>
  <c r="AM3012" i="1"/>
  <c r="AN3012" i="1" s="1"/>
  <c r="AM3013" i="1"/>
  <c r="AN3013" i="1" s="1"/>
  <c r="AM3014" i="1"/>
  <c r="AN3014" i="1" s="1"/>
  <c r="AM3015" i="1"/>
  <c r="AN3015" i="1" s="1"/>
  <c r="AM3016" i="1"/>
  <c r="AN3016" i="1" s="1"/>
  <c r="AM3017" i="1"/>
  <c r="AN3017" i="1" s="1"/>
  <c r="AM3018" i="1"/>
  <c r="AN3018" i="1" s="1"/>
  <c r="AM3019" i="1"/>
  <c r="AN3019" i="1" s="1"/>
  <c r="AM3020" i="1"/>
  <c r="AN3020" i="1" s="1"/>
  <c r="AO3007" i="1"/>
  <c r="AO3008" i="1"/>
  <c r="AO3009" i="1"/>
  <c r="AO3010" i="1"/>
  <c r="AO3011" i="1"/>
  <c r="AO3012" i="1"/>
  <c r="AO3013" i="1"/>
  <c r="AO3014" i="1"/>
  <c r="AO3015" i="1"/>
  <c r="AO3016" i="1"/>
  <c r="AO3017" i="1"/>
  <c r="AO3018" i="1"/>
  <c r="AO3019" i="1"/>
  <c r="AO3020" i="1"/>
  <c r="AG2988" i="1"/>
  <c r="AL2988" i="1" s="1"/>
  <c r="AG2989" i="1"/>
  <c r="AL2989" i="1" s="1"/>
  <c r="AG2990" i="1"/>
  <c r="AL2990" i="1" s="1"/>
  <c r="AG2991" i="1"/>
  <c r="AL2991" i="1" s="1"/>
  <c r="AG2992" i="1"/>
  <c r="AL2992" i="1" s="1"/>
  <c r="AG2993" i="1"/>
  <c r="AL2993" i="1" s="1"/>
  <c r="AG3001" i="1"/>
  <c r="AL3001" i="1" s="1"/>
  <c r="AG3002" i="1"/>
  <c r="AL3002" i="1" s="1"/>
  <c r="AG3003" i="1"/>
  <c r="AL3003" i="1" s="1"/>
  <c r="AG3004" i="1"/>
  <c r="AL3004" i="1" s="1"/>
  <c r="AG3005" i="1"/>
  <c r="AL3005" i="1" s="1"/>
  <c r="AG3006" i="1"/>
  <c r="AL3006" i="1" s="1"/>
  <c r="AJ2988" i="1"/>
  <c r="AJ2989" i="1"/>
  <c r="AJ2990" i="1"/>
  <c r="AJ2991" i="1"/>
  <c r="AJ2992" i="1"/>
  <c r="AJ2993" i="1"/>
  <c r="AJ3001" i="1"/>
  <c r="AJ3002" i="1"/>
  <c r="AJ3003" i="1"/>
  <c r="AJ3004" i="1"/>
  <c r="AJ3005" i="1"/>
  <c r="AJ3006" i="1"/>
  <c r="AK2988" i="1"/>
  <c r="AK2989" i="1"/>
  <c r="AK2990" i="1"/>
  <c r="AK2991" i="1"/>
  <c r="AK2992" i="1"/>
  <c r="AK2993" i="1"/>
  <c r="AK3001" i="1"/>
  <c r="AK3002" i="1"/>
  <c r="AK3003" i="1"/>
  <c r="AK3004" i="1"/>
  <c r="AK3005" i="1"/>
  <c r="AK3006" i="1"/>
  <c r="AM2988" i="1"/>
  <c r="AN2988" i="1" s="1"/>
  <c r="AM2989" i="1"/>
  <c r="AN2989" i="1" s="1"/>
  <c r="AM2990" i="1"/>
  <c r="AN2990" i="1" s="1"/>
  <c r="AM2991" i="1"/>
  <c r="AN2991" i="1" s="1"/>
  <c r="AM2992" i="1"/>
  <c r="AN2992" i="1" s="1"/>
  <c r="AM2993" i="1"/>
  <c r="AN2993" i="1" s="1"/>
  <c r="AM3001" i="1"/>
  <c r="AN3001" i="1" s="1"/>
  <c r="AM3002" i="1"/>
  <c r="AN3002" i="1" s="1"/>
  <c r="AM3003" i="1"/>
  <c r="AN3003" i="1" s="1"/>
  <c r="AM3004" i="1"/>
  <c r="AN3004" i="1" s="1"/>
  <c r="AM3005" i="1"/>
  <c r="AN3005" i="1" s="1"/>
  <c r="AM3006" i="1"/>
  <c r="AN3006" i="1" s="1"/>
  <c r="AO2988" i="1"/>
  <c r="AO2989" i="1"/>
  <c r="AO2990" i="1"/>
  <c r="AO2991" i="1"/>
  <c r="AO2992" i="1"/>
  <c r="AO2993" i="1"/>
  <c r="AO3001" i="1"/>
  <c r="AO3002" i="1"/>
  <c r="AO3003" i="1"/>
  <c r="AO3004" i="1"/>
  <c r="AO3005" i="1"/>
  <c r="AO3006" i="1"/>
  <c r="AG2957" i="1"/>
  <c r="AL2957" i="1" s="1"/>
  <c r="AG2958" i="1"/>
  <c r="AL2958" i="1" s="1"/>
  <c r="AG2959" i="1"/>
  <c r="AL2959" i="1" s="1"/>
  <c r="AG2960" i="1"/>
  <c r="AL2960" i="1" s="1"/>
  <c r="AG2961" i="1"/>
  <c r="AL2961" i="1" s="1"/>
  <c r="AG2962" i="1"/>
  <c r="AL2962" i="1" s="1"/>
  <c r="AG2963" i="1"/>
  <c r="AL2963" i="1" s="1"/>
  <c r="AG2964" i="1"/>
  <c r="AL2964" i="1" s="1"/>
  <c r="AG2965" i="1"/>
  <c r="AL2965" i="1" s="1"/>
  <c r="AG2966" i="1"/>
  <c r="AL2966" i="1" s="1"/>
  <c r="AG2967" i="1"/>
  <c r="AL2967" i="1" s="1"/>
  <c r="AG2968" i="1"/>
  <c r="AL2968" i="1" s="1"/>
  <c r="AG2969" i="1"/>
  <c r="AL2969" i="1" s="1"/>
  <c r="AG2970" i="1"/>
  <c r="AL2970" i="1" s="1"/>
  <c r="AG2971" i="1"/>
  <c r="AL2971" i="1" s="1"/>
  <c r="AG2972" i="1"/>
  <c r="AL2972" i="1" s="1"/>
  <c r="AG2973" i="1"/>
  <c r="AL2973" i="1" s="1"/>
  <c r="AG2974" i="1"/>
  <c r="AL2974" i="1" s="1"/>
  <c r="AG2975" i="1"/>
  <c r="AL2975" i="1" s="1"/>
  <c r="AG2976" i="1"/>
  <c r="AL2976" i="1" s="1"/>
  <c r="AG2977" i="1"/>
  <c r="AL2977" i="1" s="1"/>
  <c r="AG2978" i="1"/>
  <c r="AL2978" i="1" s="1"/>
  <c r="AG2979" i="1"/>
  <c r="AL2979" i="1" s="1"/>
  <c r="AG2980" i="1"/>
  <c r="AL2980" i="1" s="1"/>
  <c r="AG2981" i="1"/>
  <c r="AL2981" i="1" s="1"/>
  <c r="AG2982" i="1"/>
  <c r="AL2982" i="1" s="1"/>
  <c r="AG2983" i="1"/>
  <c r="AL2983" i="1" s="1"/>
  <c r="AG2984" i="1"/>
  <c r="AL2984" i="1" s="1"/>
  <c r="AG2985" i="1"/>
  <c r="AL2985" i="1" s="1"/>
  <c r="AG2986" i="1"/>
  <c r="AL2986" i="1" s="1"/>
  <c r="AG2987" i="1"/>
  <c r="AL2987" i="1" s="1"/>
  <c r="AJ2957" i="1"/>
  <c r="AJ2958" i="1"/>
  <c r="AJ2959" i="1"/>
  <c r="AJ2960" i="1"/>
  <c r="AJ2961" i="1"/>
  <c r="AJ2962" i="1"/>
  <c r="AJ2963" i="1"/>
  <c r="AJ2964" i="1"/>
  <c r="AJ2965" i="1"/>
  <c r="AJ2966" i="1"/>
  <c r="AJ2967" i="1"/>
  <c r="AJ2968" i="1"/>
  <c r="AJ2969" i="1"/>
  <c r="AJ2970" i="1"/>
  <c r="AJ2971" i="1"/>
  <c r="AJ2972" i="1"/>
  <c r="AJ2973" i="1"/>
  <c r="AJ2974" i="1"/>
  <c r="AJ2975" i="1"/>
  <c r="AJ2976" i="1"/>
  <c r="AJ2977" i="1"/>
  <c r="AJ2978" i="1"/>
  <c r="AJ2979" i="1"/>
  <c r="AJ2980" i="1"/>
  <c r="AJ2981" i="1"/>
  <c r="AJ2982" i="1"/>
  <c r="AJ2983" i="1"/>
  <c r="AJ2984" i="1"/>
  <c r="AJ2985" i="1"/>
  <c r="AJ2986" i="1"/>
  <c r="AJ2987" i="1"/>
  <c r="AK2957" i="1"/>
  <c r="AK2958" i="1"/>
  <c r="AK2959" i="1"/>
  <c r="AK2960" i="1"/>
  <c r="AK2961" i="1"/>
  <c r="AK2962" i="1"/>
  <c r="AK2963" i="1"/>
  <c r="AK2964" i="1"/>
  <c r="AK2965" i="1"/>
  <c r="AK2966" i="1"/>
  <c r="AK2967" i="1"/>
  <c r="AK2968" i="1"/>
  <c r="AK2969" i="1"/>
  <c r="AK2970" i="1"/>
  <c r="AK2971" i="1"/>
  <c r="AK2972" i="1"/>
  <c r="AK2973" i="1"/>
  <c r="AK2974" i="1"/>
  <c r="AK2975" i="1"/>
  <c r="AK2976" i="1"/>
  <c r="AK2977" i="1"/>
  <c r="AK2978" i="1"/>
  <c r="AK2979" i="1"/>
  <c r="AK2980" i="1"/>
  <c r="AK2981" i="1"/>
  <c r="AK2982" i="1"/>
  <c r="AK2983" i="1"/>
  <c r="AK2984" i="1"/>
  <c r="AK2985" i="1"/>
  <c r="AK2986" i="1"/>
  <c r="AK2987" i="1"/>
  <c r="AM2957" i="1"/>
  <c r="AN2957" i="1" s="1"/>
  <c r="AM2958" i="1"/>
  <c r="AN2958" i="1" s="1"/>
  <c r="AM2959" i="1"/>
  <c r="AN2959" i="1" s="1"/>
  <c r="AM2960" i="1"/>
  <c r="AN2960" i="1" s="1"/>
  <c r="AM2961" i="1"/>
  <c r="AN2961" i="1" s="1"/>
  <c r="AM2962" i="1"/>
  <c r="AN2962" i="1" s="1"/>
  <c r="AM2963" i="1"/>
  <c r="AN2963" i="1" s="1"/>
  <c r="AM2964" i="1"/>
  <c r="AN2964" i="1" s="1"/>
  <c r="AM2965" i="1"/>
  <c r="AN2965" i="1" s="1"/>
  <c r="AM2966" i="1"/>
  <c r="AN2966" i="1" s="1"/>
  <c r="AM2967" i="1"/>
  <c r="AN2967" i="1" s="1"/>
  <c r="AM2968" i="1"/>
  <c r="AN2968" i="1" s="1"/>
  <c r="AM2969" i="1"/>
  <c r="AN2969" i="1" s="1"/>
  <c r="AM2970" i="1"/>
  <c r="AN2970" i="1" s="1"/>
  <c r="AM2971" i="1"/>
  <c r="AN2971" i="1" s="1"/>
  <c r="AM2972" i="1"/>
  <c r="AN2972" i="1" s="1"/>
  <c r="AM2973" i="1"/>
  <c r="AN2973" i="1" s="1"/>
  <c r="AM2974" i="1"/>
  <c r="AN2974" i="1" s="1"/>
  <c r="AM2975" i="1"/>
  <c r="AN2975" i="1" s="1"/>
  <c r="AM2976" i="1"/>
  <c r="AN2976" i="1" s="1"/>
  <c r="AM2977" i="1"/>
  <c r="AN2977" i="1" s="1"/>
  <c r="AM2978" i="1"/>
  <c r="AN2978" i="1" s="1"/>
  <c r="AM2979" i="1"/>
  <c r="AN2979" i="1" s="1"/>
  <c r="AM2980" i="1"/>
  <c r="AN2980" i="1" s="1"/>
  <c r="AM2981" i="1"/>
  <c r="AN2981" i="1" s="1"/>
  <c r="AM2982" i="1"/>
  <c r="AN2982" i="1" s="1"/>
  <c r="AM2983" i="1"/>
  <c r="AN2983" i="1" s="1"/>
  <c r="AM2984" i="1"/>
  <c r="AN2984" i="1" s="1"/>
  <c r="AM2985" i="1"/>
  <c r="AN2985" i="1" s="1"/>
  <c r="AM2986" i="1"/>
  <c r="AN2986" i="1" s="1"/>
  <c r="AM2987" i="1"/>
  <c r="AN2987" i="1" s="1"/>
  <c r="AO2957" i="1"/>
  <c r="AO2958" i="1"/>
  <c r="AO2959" i="1"/>
  <c r="AO2960" i="1"/>
  <c r="AO2961" i="1"/>
  <c r="AO2962" i="1"/>
  <c r="AO2963" i="1"/>
  <c r="AO2964" i="1"/>
  <c r="AO2965" i="1"/>
  <c r="AO2966" i="1"/>
  <c r="AO2967" i="1"/>
  <c r="AO2968" i="1"/>
  <c r="AO2969" i="1"/>
  <c r="AO2970" i="1"/>
  <c r="AO2971" i="1"/>
  <c r="AO2972" i="1"/>
  <c r="AO2973" i="1"/>
  <c r="AO2974" i="1"/>
  <c r="AO2975" i="1"/>
  <c r="AO2976" i="1"/>
  <c r="AO2977" i="1"/>
  <c r="AO2978" i="1"/>
  <c r="AO2979" i="1"/>
  <c r="AO2980" i="1"/>
  <c r="AO2981" i="1"/>
  <c r="AO2982" i="1"/>
  <c r="AO2983" i="1"/>
  <c r="AO2984" i="1"/>
  <c r="AO2985" i="1"/>
  <c r="AO2986" i="1"/>
  <c r="AO2987" i="1"/>
  <c r="AG2926" i="1"/>
  <c r="AL2926" i="1" s="1"/>
  <c r="AG2927" i="1"/>
  <c r="AL2927" i="1" s="1"/>
  <c r="AG2928" i="1"/>
  <c r="AL2928" i="1" s="1"/>
  <c r="AG2929" i="1"/>
  <c r="AL2929" i="1" s="1"/>
  <c r="AG2930" i="1"/>
  <c r="AL2930" i="1" s="1"/>
  <c r="AG2931" i="1"/>
  <c r="AL2931" i="1" s="1"/>
  <c r="AG2932" i="1"/>
  <c r="AL2932" i="1" s="1"/>
  <c r="AG2933" i="1"/>
  <c r="AL2933" i="1" s="1"/>
  <c r="AG2934" i="1"/>
  <c r="AL2934" i="1" s="1"/>
  <c r="AG2935" i="1"/>
  <c r="AL2935" i="1" s="1"/>
  <c r="AG2936" i="1"/>
  <c r="AL2936" i="1" s="1"/>
  <c r="AG2937" i="1"/>
  <c r="AL2937" i="1" s="1"/>
  <c r="AG2938" i="1"/>
  <c r="AL2938" i="1" s="1"/>
  <c r="AG2939" i="1"/>
  <c r="AL2939" i="1" s="1"/>
  <c r="AG2940" i="1"/>
  <c r="AL2940" i="1" s="1"/>
  <c r="AG2941" i="1"/>
  <c r="AL2941" i="1" s="1"/>
  <c r="AG2942" i="1"/>
  <c r="AL2942" i="1" s="1"/>
  <c r="AG2943" i="1"/>
  <c r="AL2943" i="1" s="1"/>
  <c r="AG2944" i="1"/>
  <c r="AL2944" i="1" s="1"/>
  <c r="AG2945" i="1"/>
  <c r="AL2945" i="1" s="1"/>
  <c r="AG2946" i="1"/>
  <c r="AL2946" i="1" s="1"/>
  <c r="AG2947" i="1"/>
  <c r="AL2947" i="1" s="1"/>
  <c r="AG2948" i="1"/>
  <c r="AL2948" i="1" s="1"/>
  <c r="AG2949" i="1"/>
  <c r="AL2949" i="1" s="1"/>
  <c r="AG2950" i="1"/>
  <c r="AL2950" i="1" s="1"/>
  <c r="AG2951" i="1"/>
  <c r="AL2951" i="1" s="1"/>
  <c r="AG2952" i="1"/>
  <c r="AL2952" i="1" s="1"/>
  <c r="AG2953" i="1"/>
  <c r="AL2953" i="1" s="1"/>
  <c r="AG2954" i="1"/>
  <c r="AL2954" i="1" s="1"/>
  <c r="AG2955" i="1"/>
  <c r="AL2955" i="1" s="1"/>
  <c r="AG2956" i="1"/>
  <c r="AL2956" i="1" s="1"/>
  <c r="AJ2926" i="1"/>
  <c r="AJ2927" i="1"/>
  <c r="AJ2928" i="1"/>
  <c r="AJ2929" i="1"/>
  <c r="AJ2930" i="1"/>
  <c r="AJ2931" i="1"/>
  <c r="AJ2932" i="1"/>
  <c r="AJ2933" i="1"/>
  <c r="AJ2934" i="1"/>
  <c r="AJ2935" i="1"/>
  <c r="AJ2936" i="1"/>
  <c r="AJ2937" i="1"/>
  <c r="AJ2938" i="1"/>
  <c r="AJ2939" i="1"/>
  <c r="AJ2940" i="1"/>
  <c r="AJ2941" i="1"/>
  <c r="AJ2942" i="1"/>
  <c r="AJ2943" i="1"/>
  <c r="AJ2944" i="1"/>
  <c r="AJ2945" i="1"/>
  <c r="AJ2946" i="1"/>
  <c r="AJ2947" i="1"/>
  <c r="AJ2948" i="1"/>
  <c r="AJ2949" i="1"/>
  <c r="AJ2950" i="1"/>
  <c r="AJ2951" i="1"/>
  <c r="AJ2952" i="1"/>
  <c r="AJ2953" i="1"/>
  <c r="AJ2954" i="1"/>
  <c r="AJ2955" i="1"/>
  <c r="AJ2956" i="1"/>
  <c r="AK2926" i="1"/>
  <c r="AK2927" i="1"/>
  <c r="AK2928" i="1"/>
  <c r="AK2929" i="1"/>
  <c r="AK2930" i="1"/>
  <c r="AK2931" i="1"/>
  <c r="AK2932" i="1"/>
  <c r="AK2933" i="1"/>
  <c r="AK2934" i="1"/>
  <c r="AK2935" i="1"/>
  <c r="AK2936" i="1"/>
  <c r="AK2937" i="1"/>
  <c r="AK2938" i="1"/>
  <c r="AK2939" i="1"/>
  <c r="AK2940" i="1"/>
  <c r="AK2941" i="1"/>
  <c r="AK2942" i="1"/>
  <c r="AK2943" i="1"/>
  <c r="AK2944" i="1"/>
  <c r="AK2945" i="1"/>
  <c r="AK2946" i="1"/>
  <c r="AK2947" i="1"/>
  <c r="AK2948" i="1"/>
  <c r="AK2949" i="1"/>
  <c r="AK2950" i="1"/>
  <c r="AK2951" i="1"/>
  <c r="AK2952" i="1"/>
  <c r="AK2953" i="1"/>
  <c r="AK2954" i="1"/>
  <c r="AK2955" i="1"/>
  <c r="AK2956" i="1"/>
  <c r="AM2926" i="1"/>
  <c r="AN2926" i="1" s="1"/>
  <c r="AM2927" i="1"/>
  <c r="AN2927" i="1" s="1"/>
  <c r="AM2928" i="1"/>
  <c r="AN2928" i="1" s="1"/>
  <c r="AM2929" i="1"/>
  <c r="AN2929" i="1" s="1"/>
  <c r="AM2930" i="1"/>
  <c r="AN2930" i="1" s="1"/>
  <c r="AM2931" i="1"/>
  <c r="AN2931" i="1" s="1"/>
  <c r="AM2932" i="1"/>
  <c r="AN2932" i="1" s="1"/>
  <c r="AM2933" i="1"/>
  <c r="AN2933" i="1" s="1"/>
  <c r="AM2934" i="1"/>
  <c r="AN2934" i="1" s="1"/>
  <c r="AM2935" i="1"/>
  <c r="AN2935" i="1" s="1"/>
  <c r="AM2936" i="1"/>
  <c r="AN2936" i="1" s="1"/>
  <c r="AM2937" i="1"/>
  <c r="AN2937" i="1" s="1"/>
  <c r="AM2938" i="1"/>
  <c r="AN2938" i="1" s="1"/>
  <c r="AM2939" i="1"/>
  <c r="AN2939" i="1" s="1"/>
  <c r="AM2940" i="1"/>
  <c r="AN2940" i="1" s="1"/>
  <c r="AM2941" i="1"/>
  <c r="AN2941" i="1" s="1"/>
  <c r="AM2942" i="1"/>
  <c r="AN2942" i="1" s="1"/>
  <c r="AM2943" i="1"/>
  <c r="AN2943" i="1" s="1"/>
  <c r="AM2944" i="1"/>
  <c r="AN2944" i="1" s="1"/>
  <c r="AM2945" i="1"/>
  <c r="AN2945" i="1" s="1"/>
  <c r="AM2946" i="1"/>
  <c r="AN2946" i="1" s="1"/>
  <c r="AM2947" i="1"/>
  <c r="AN2947" i="1" s="1"/>
  <c r="AM2948" i="1"/>
  <c r="AN2948" i="1" s="1"/>
  <c r="AM2949" i="1"/>
  <c r="AN2949" i="1" s="1"/>
  <c r="AM2950" i="1"/>
  <c r="AN2950" i="1" s="1"/>
  <c r="AM2951" i="1"/>
  <c r="AN2951" i="1" s="1"/>
  <c r="AM2952" i="1"/>
  <c r="AN2952" i="1" s="1"/>
  <c r="AM2953" i="1"/>
  <c r="AN2953" i="1" s="1"/>
  <c r="AM2954" i="1"/>
  <c r="AN2954" i="1" s="1"/>
  <c r="AM2955" i="1"/>
  <c r="AN2955" i="1" s="1"/>
  <c r="AM2956" i="1"/>
  <c r="AN2956" i="1" s="1"/>
  <c r="AO2926" i="1"/>
  <c r="AO2927" i="1"/>
  <c r="AO2928" i="1"/>
  <c r="AO2929" i="1"/>
  <c r="AO2930" i="1"/>
  <c r="AO2931" i="1"/>
  <c r="AO2932" i="1"/>
  <c r="AO2933" i="1"/>
  <c r="AO2934" i="1"/>
  <c r="AO2935" i="1"/>
  <c r="AO2936" i="1"/>
  <c r="AO2937" i="1"/>
  <c r="AO2938" i="1"/>
  <c r="AO2939" i="1"/>
  <c r="AO2940" i="1"/>
  <c r="AO2941" i="1"/>
  <c r="AO2942" i="1"/>
  <c r="AO2943" i="1"/>
  <c r="AO2944" i="1"/>
  <c r="AO2945" i="1"/>
  <c r="AO2946" i="1"/>
  <c r="AO2947" i="1"/>
  <c r="AO2948" i="1"/>
  <c r="AO2949" i="1"/>
  <c r="AO2950" i="1"/>
  <c r="AO2951" i="1"/>
  <c r="AO2952" i="1"/>
  <c r="AO2953" i="1"/>
  <c r="AO2954" i="1"/>
  <c r="AO2955" i="1"/>
  <c r="AO2956" i="1"/>
  <c r="AG2905" i="1"/>
  <c r="AL2905" i="1" s="1"/>
  <c r="AG2906" i="1"/>
  <c r="AL2906" i="1" s="1"/>
  <c r="AG2907" i="1"/>
  <c r="AL2907" i="1" s="1"/>
  <c r="AG2908" i="1"/>
  <c r="AL2908" i="1" s="1"/>
  <c r="AG2909" i="1"/>
  <c r="AL2909" i="1" s="1"/>
  <c r="AG2910" i="1"/>
  <c r="AL2910" i="1" s="1"/>
  <c r="AG2911" i="1"/>
  <c r="AL2911" i="1" s="1"/>
  <c r="AG2912" i="1"/>
  <c r="AL2912" i="1" s="1"/>
  <c r="AG2913" i="1"/>
  <c r="AL2913" i="1" s="1"/>
  <c r="AG2914" i="1"/>
  <c r="AL2914" i="1" s="1"/>
  <c r="AG2915" i="1"/>
  <c r="AL2915" i="1" s="1"/>
  <c r="AG2916" i="1"/>
  <c r="AL2916" i="1" s="1"/>
  <c r="AG2917" i="1"/>
  <c r="AL2917" i="1" s="1"/>
  <c r="AG2918" i="1"/>
  <c r="AL2918" i="1" s="1"/>
  <c r="AG2919" i="1"/>
  <c r="AL2919" i="1" s="1"/>
  <c r="AG2920" i="1"/>
  <c r="AL2920" i="1" s="1"/>
  <c r="AG2921" i="1"/>
  <c r="AL2921" i="1" s="1"/>
  <c r="AG2922" i="1"/>
  <c r="AL2922" i="1" s="1"/>
  <c r="AG2923" i="1"/>
  <c r="AL2923" i="1" s="1"/>
  <c r="AG2924" i="1"/>
  <c r="AL2924" i="1" s="1"/>
  <c r="AG2925" i="1"/>
  <c r="AL2925" i="1" s="1"/>
  <c r="AJ2905" i="1"/>
  <c r="AJ2906" i="1"/>
  <c r="AJ2907" i="1"/>
  <c r="AJ2908" i="1"/>
  <c r="AJ2909" i="1"/>
  <c r="AJ2910" i="1"/>
  <c r="AJ2911" i="1"/>
  <c r="AJ2912" i="1"/>
  <c r="AJ2913" i="1"/>
  <c r="AJ2914" i="1"/>
  <c r="AJ2915" i="1"/>
  <c r="AJ2916" i="1"/>
  <c r="AJ2917" i="1"/>
  <c r="AJ2918" i="1"/>
  <c r="AJ2919" i="1"/>
  <c r="AJ2920" i="1"/>
  <c r="AJ2921" i="1"/>
  <c r="AJ2922" i="1"/>
  <c r="AJ2923" i="1"/>
  <c r="AJ2924" i="1"/>
  <c r="AJ2925" i="1"/>
  <c r="AK2905" i="1"/>
  <c r="AK2906" i="1"/>
  <c r="AK2907" i="1"/>
  <c r="AK2908" i="1"/>
  <c r="AK2909" i="1"/>
  <c r="AK2910" i="1"/>
  <c r="AK2911" i="1"/>
  <c r="AK2912" i="1"/>
  <c r="AK2913" i="1"/>
  <c r="AK2914" i="1"/>
  <c r="AK2915" i="1"/>
  <c r="AK2916" i="1"/>
  <c r="AK2917" i="1"/>
  <c r="AK2918" i="1"/>
  <c r="AK2919" i="1"/>
  <c r="AK2920" i="1"/>
  <c r="AK2921" i="1"/>
  <c r="AK2922" i="1"/>
  <c r="AK2923" i="1"/>
  <c r="AK2924" i="1"/>
  <c r="AK2925" i="1"/>
  <c r="AM2905" i="1"/>
  <c r="AN2905" i="1" s="1"/>
  <c r="AM2906" i="1"/>
  <c r="AN2906" i="1" s="1"/>
  <c r="AM2907" i="1"/>
  <c r="AN2907" i="1" s="1"/>
  <c r="AM2908" i="1"/>
  <c r="AN2908" i="1" s="1"/>
  <c r="AM2909" i="1"/>
  <c r="AN2909" i="1" s="1"/>
  <c r="AM2910" i="1"/>
  <c r="AN2910" i="1" s="1"/>
  <c r="AM2911" i="1"/>
  <c r="AN2911" i="1" s="1"/>
  <c r="AM2912" i="1"/>
  <c r="AN2912" i="1" s="1"/>
  <c r="AM2913" i="1"/>
  <c r="AN2913" i="1" s="1"/>
  <c r="AM2914" i="1"/>
  <c r="AN2914" i="1" s="1"/>
  <c r="AM2915" i="1"/>
  <c r="AN2915" i="1" s="1"/>
  <c r="AM2916" i="1"/>
  <c r="AN2916" i="1" s="1"/>
  <c r="AM2917" i="1"/>
  <c r="AN2917" i="1" s="1"/>
  <c r="AM2918" i="1"/>
  <c r="AN2918" i="1" s="1"/>
  <c r="AM2919" i="1"/>
  <c r="AN2919" i="1" s="1"/>
  <c r="AM2920" i="1"/>
  <c r="AN2920" i="1" s="1"/>
  <c r="AM2921" i="1"/>
  <c r="AN2921" i="1" s="1"/>
  <c r="AM2922" i="1"/>
  <c r="AN2922" i="1" s="1"/>
  <c r="AM2923" i="1"/>
  <c r="AN2923" i="1" s="1"/>
  <c r="AM2924" i="1"/>
  <c r="AN2924" i="1" s="1"/>
  <c r="AM2925" i="1"/>
  <c r="AN2925" i="1" s="1"/>
  <c r="AO2905" i="1"/>
  <c r="AO2906" i="1"/>
  <c r="AO2907" i="1"/>
  <c r="AO2908" i="1"/>
  <c r="AO2909" i="1"/>
  <c r="AO2910" i="1"/>
  <c r="AO2911" i="1"/>
  <c r="AO2912" i="1"/>
  <c r="AO2913" i="1"/>
  <c r="AO2914" i="1"/>
  <c r="AO2915" i="1"/>
  <c r="AO2916" i="1"/>
  <c r="AO2917" i="1"/>
  <c r="AO2918" i="1"/>
  <c r="AO2919" i="1"/>
  <c r="AO2920" i="1"/>
  <c r="AO2921" i="1"/>
  <c r="AO2922" i="1"/>
  <c r="AO2923" i="1"/>
  <c r="AO2924" i="1"/>
  <c r="AO2925" i="1"/>
  <c r="AG2893" i="1"/>
  <c r="AL2893" i="1" s="1"/>
  <c r="AG2894" i="1"/>
  <c r="AL2894" i="1" s="1"/>
  <c r="AG2895" i="1"/>
  <c r="AL2895" i="1" s="1"/>
  <c r="AG2896" i="1"/>
  <c r="AL2896" i="1" s="1"/>
  <c r="AG2897" i="1"/>
  <c r="AL2897" i="1" s="1"/>
  <c r="AG2898" i="1"/>
  <c r="AL2898" i="1" s="1"/>
  <c r="AG2899" i="1"/>
  <c r="AL2899" i="1" s="1"/>
  <c r="AG2900" i="1"/>
  <c r="AL2900" i="1" s="1"/>
  <c r="AG2901" i="1"/>
  <c r="AL2901" i="1" s="1"/>
  <c r="AG2902" i="1"/>
  <c r="AL2902" i="1" s="1"/>
  <c r="AG2903" i="1"/>
  <c r="AL2903" i="1" s="1"/>
  <c r="AG2904" i="1"/>
  <c r="AL2904" i="1" s="1"/>
  <c r="AJ2893" i="1"/>
  <c r="AJ2894" i="1"/>
  <c r="AJ2895" i="1"/>
  <c r="AJ2896" i="1"/>
  <c r="AJ2897" i="1"/>
  <c r="AJ2898" i="1"/>
  <c r="AJ2899" i="1"/>
  <c r="AJ2900" i="1"/>
  <c r="AJ2901" i="1"/>
  <c r="AJ2902" i="1"/>
  <c r="AJ2903" i="1"/>
  <c r="AJ2904" i="1"/>
  <c r="AK2893" i="1"/>
  <c r="AK2894" i="1"/>
  <c r="AK2895" i="1"/>
  <c r="AK2896" i="1"/>
  <c r="AK2897" i="1"/>
  <c r="AK2898" i="1"/>
  <c r="AK2899" i="1"/>
  <c r="AK2900" i="1"/>
  <c r="AK2901" i="1"/>
  <c r="AK2902" i="1"/>
  <c r="AK2903" i="1"/>
  <c r="AK2904" i="1"/>
  <c r="AM2893" i="1"/>
  <c r="AN2893" i="1" s="1"/>
  <c r="AM2894" i="1"/>
  <c r="AN2894" i="1" s="1"/>
  <c r="AM2895" i="1"/>
  <c r="AN2895" i="1" s="1"/>
  <c r="AM2896" i="1"/>
  <c r="AN2896" i="1" s="1"/>
  <c r="AM2897" i="1"/>
  <c r="AN2897" i="1" s="1"/>
  <c r="AM2898" i="1"/>
  <c r="AN2898" i="1" s="1"/>
  <c r="AM2899" i="1"/>
  <c r="AN2899" i="1" s="1"/>
  <c r="AM2900" i="1"/>
  <c r="AN2900" i="1" s="1"/>
  <c r="AM2901" i="1"/>
  <c r="AN2901" i="1" s="1"/>
  <c r="AM2902" i="1"/>
  <c r="AN2902" i="1" s="1"/>
  <c r="AM2903" i="1"/>
  <c r="AN2903" i="1" s="1"/>
  <c r="AM2904" i="1"/>
  <c r="AN2904" i="1" s="1"/>
  <c r="AO2893" i="1"/>
  <c r="AO2894" i="1"/>
  <c r="AO2895" i="1"/>
  <c r="AO2896" i="1"/>
  <c r="AO2897" i="1"/>
  <c r="AO2898" i="1"/>
  <c r="AO2899" i="1"/>
  <c r="AO2900" i="1"/>
  <c r="AO2901" i="1"/>
  <c r="AO2902" i="1"/>
  <c r="AO2903" i="1"/>
  <c r="AO2904" i="1"/>
  <c r="AG2497" i="1"/>
  <c r="AL2497" i="1" s="1"/>
  <c r="AJ2497" i="1"/>
  <c r="AK2497" i="1"/>
  <c r="AM2497" i="1"/>
  <c r="AN2497" i="1" s="1"/>
  <c r="AO2497" i="1"/>
  <c r="P135" i="3"/>
  <c r="P136" i="3"/>
  <c r="P137" i="3"/>
  <c r="P138" i="3"/>
  <c r="P134" i="3"/>
  <c r="AG2889" i="1"/>
  <c r="AL2889" i="1" s="1"/>
  <c r="AG2890" i="1"/>
  <c r="AL2890" i="1" s="1"/>
  <c r="AG2891" i="1"/>
  <c r="AL2891" i="1" s="1"/>
  <c r="AG2892" i="1"/>
  <c r="AL2892" i="1" s="1"/>
  <c r="AJ2889" i="1"/>
  <c r="AJ2890" i="1"/>
  <c r="AJ2891" i="1"/>
  <c r="AJ2892" i="1"/>
  <c r="AK2889" i="1"/>
  <c r="AK2890" i="1"/>
  <c r="AK2891" i="1"/>
  <c r="AK2892" i="1"/>
  <c r="AM2889" i="1"/>
  <c r="AN2889" i="1" s="1"/>
  <c r="AM2890" i="1"/>
  <c r="AN2890" i="1" s="1"/>
  <c r="AM2891" i="1"/>
  <c r="AN2891" i="1" s="1"/>
  <c r="AM2892" i="1"/>
  <c r="AN2892" i="1" s="1"/>
  <c r="AO2889" i="1"/>
  <c r="AO2890" i="1"/>
  <c r="AO2891" i="1"/>
  <c r="AO2892" i="1"/>
  <c r="AG2853" i="1"/>
  <c r="AL2853" i="1" s="1"/>
  <c r="AG2854" i="1"/>
  <c r="AL2854" i="1" s="1"/>
  <c r="AG2855" i="1"/>
  <c r="AL2855" i="1" s="1"/>
  <c r="AG2856" i="1"/>
  <c r="AL2856" i="1" s="1"/>
  <c r="AG2857" i="1"/>
  <c r="AL2857" i="1" s="1"/>
  <c r="AG2858" i="1"/>
  <c r="AL2858" i="1" s="1"/>
  <c r="AG2859" i="1"/>
  <c r="AL2859" i="1" s="1"/>
  <c r="AG2860" i="1"/>
  <c r="AL2860" i="1" s="1"/>
  <c r="AG2861" i="1"/>
  <c r="AL2861" i="1" s="1"/>
  <c r="AG2862" i="1"/>
  <c r="AL2862" i="1" s="1"/>
  <c r="AG2863" i="1"/>
  <c r="AL2863" i="1" s="1"/>
  <c r="AG2864" i="1"/>
  <c r="AL2864" i="1" s="1"/>
  <c r="AG2865" i="1"/>
  <c r="AL2865" i="1" s="1"/>
  <c r="AG2866" i="1"/>
  <c r="AL2866" i="1" s="1"/>
  <c r="AG2867" i="1"/>
  <c r="AL2867" i="1" s="1"/>
  <c r="AG2868" i="1"/>
  <c r="AL2868" i="1" s="1"/>
  <c r="AG2869" i="1"/>
  <c r="AL2869" i="1" s="1"/>
  <c r="AG2870" i="1"/>
  <c r="AL2870" i="1" s="1"/>
  <c r="AG2871" i="1"/>
  <c r="AL2871" i="1" s="1"/>
  <c r="AG2872" i="1"/>
  <c r="AL2872" i="1" s="1"/>
  <c r="AG2873" i="1"/>
  <c r="AL2873" i="1" s="1"/>
  <c r="AG2874" i="1"/>
  <c r="AL2874" i="1" s="1"/>
  <c r="AG2875" i="1"/>
  <c r="AL2875" i="1" s="1"/>
  <c r="AG2876" i="1"/>
  <c r="AL2876" i="1" s="1"/>
  <c r="AG2877" i="1"/>
  <c r="AL2877" i="1" s="1"/>
  <c r="AG2878" i="1"/>
  <c r="AL2878" i="1" s="1"/>
  <c r="AG2879" i="1"/>
  <c r="AL2879" i="1" s="1"/>
  <c r="AG2880" i="1"/>
  <c r="AL2880" i="1" s="1"/>
  <c r="AG2881" i="1"/>
  <c r="AL2881" i="1" s="1"/>
  <c r="AG2882" i="1"/>
  <c r="AL2882" i="1" s="1"/>
  <c r="AG2883" i="1"/>
  <c r="AL2883" i="1" s="1"/>
  <c r="AG2884" i="1"/>
  <c r="AL2884" i="1" s="1"/>
  <c r="AG2885" i="1"/>
  <c r="AL2885" i="1" s="1"/>
  <c r="AG2886" i="1"/>
  <c r="AL2886" i="1" s="1"/>
  <c r="AG2887" i="1"/>
  <c r="AL2887" i="1" s="1"/>
  <c r="AG2888" i="1"/>
  <c r="AL2888" i="1" s="1"/>
  <c r="AJ2853" i="1"/>
  <c r="AJ2854" i="1"/>
  <c r="AJ2855" i="1"/>
  <c r="AJ2856" i="1"/>
  <c r="AJ2857" i="1"/>
  <c r="AJ2858" i="1"/>
  <c r="AJ2859" i="1"/>
  <c r="AJ2860" i="1"/>
  <c r="AJ2861" i="1"/>
  <c r="AJ2862" i="1"/>
  <c r="AJ2863" i="1"/>
  <c r="AJ2864" i="1"/>
  <c r="AJ2865" i="1"/>
  <c r="AJ2866" i="1"/>
  <c r="AJ2867" i="1"/>
  <c r="AJ2868" i="1"/>
  <c r="AJ2869" i="1"/>
  <c r="AJ2870" i="1"/>
  <c r="AJ2871" i="1"/>
  <c r="AJ2872" i="1"/>
  <c r="AJ2873" i="1"/>
  <c r="AJ2874" i="1"/>
  <c r="AJ2875" i="1"/>
  <c r="AJ2876" i="1"/>
  <c r="AJ2877" i="1"/>
  <c r="AJ2878" i="1"/>
  <c r="AJ2879" i="1"/>
  <c r="AJ2880" i="1"/>
  <c r="AJ2881" i="1"/>
  <c r="AJ2882" i="1"/>
  <c r="AJ2883" i="1"/>
  <c r="AJ2884" i="1"/>
  <c r="AJ2885" i="1"/>
  <c r="AJ2886" i="1"/>
  <c r="AJ2887" i="1"/>
  <c r="AJ2888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K2883" i="1"/>
  <c r="AK2884" i="1"/>
  <c r="AK2885" i="1"/>
  <c r="AK2886" i="1"/>
  <c r="AK2887" i="1"/>
  <c r="AK2888" i="1"/>
  <c r="AM2853" i="1"/>
  <c r="AN2853" i="1" s="1"/>
  <c r="AM2854" i="1"/>
  <c r="AN2854" i="1" s="1"/>
  <c r="AM2855" i="1"/>
  <c r="AN2855" i="1" s="1"/>
  <c r="AM2856" i="1"/>
  <c r="AN2856" i="1" s="1"/>
  <c r="AM2857" i="1"/>
  <c r="AN2857" i="1" s="1"/>
  <c r="AM2858" i="1"/>
  <c r="AN2858" i="1" s="1"/>
  <c r="AM2859" i="1"/>
  <c r="AN2859" i="1" s="1"/>
  <c r="AM2860" i="1"/>
  <c r="AN2860" i="1" s="1"/>
  <c r="AM2861" i="1"/>
  <c r="AN2861" i="1" s="1"/>
  <c r="AM2862" i="1"/>
  <c r="AN2862" i="1" s="1"/>
  <c r="AM2863" i="1"/>
  <c r="AN2863" i="1" s="1"/>
  <c r="AM2864" i="1"/>
  <c r="AN2864" i="1" s="1"/>
  <c r="AM2865" i="1"/>
  <c r="AN2865" i="1" s="1"/>
  <c r="AM2866" i="1"/>
  <c r="AN2866" i="1" s="1"/>
  <c r="AM2867" i="1"/>
  <c r="AN2867" i="1" s="1"/>
  <c r="AM2868" i="1"/>
  <c r="AN2868" i="1" s="1"/>
  <c r="AM2869" i="1"/>
  <c r="AN2869" i="1" s="1"/>
  <c r="AM2870" i="1"/>
  <c r="AN2870" i="1" s="1"/>
  <c r="AM2871" i="1"/>
  <c r="AN2871" i="1" s="1"/>
  <c r="AM2872" i="1"/>
  <c r="AN2872" i="1" s="1"/>
  <c r="AM2873" i="1"/>
  <c r="AN2873" i="1" s="1"/>
  <c r="AM2874" i="1"/>
  <c r="AN2874" i="1" s="1"/>
  <c r="AM2875" i="1"/>
  <c r="AN2875" i="1" s="1"/>
  <c r="AM2876" i="1"/>
  <c r="AN2876" i="1" s="1"/>
  <c r="AM2877" i="1"/>
  <c r="AN2877" i="1" s="1"/>
  <c r="AM2878" i="1"/>
  <c r="AN2878" i="1" s="1"/>
  <c r="AM2879" i="1"/>
  <c r="AN2879" i="1" s="1"/>
  <c r="AM2880" i="1"/>
  <c r="AN2880" i="1" s="1"/>
  <c r="AM2881" i="1"/>
  <c r="AN2881" i="1" s="1"/>
  <c r="AM2882" i="1"/>
  <c r="AN2882" i="1" s="1"/>
  <c r="AM2883" i="1"/>
  <c r="AN2883" i="1" s="1"/>
  <c r="AM2884" i="1"/>
  <c r="AN2884" i="1" s="1"/>
  <c r="AM2885" i="1"/>
  <c r="AN2885" i="1" s="1"/>
  <c r="AM2886" i="1"/>
  <c r="AN2886" i="1" s="1"/>
  <c r="AM2887" i="1"/>
  <c r="AN2887" i="1" s="1"/>
  <c r="AM2888" i="1"/>
  <c r="AN2888" i="1" s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O2877" i="1"/>
  <c r="AO2878" i="1"/>
  <c r="AO2879" i="1"/>
  <c r="AO2880" i="1"/>
  <c r="AO2881" i="1"/>
  <c r="AO2882" i="1"/>
  <c r="AO2883" i="1"/>
  <c r="AO2884" i="1"/>
  <c r="AO2885" i="1"/>
  <c r="AO2886" i="1"/>
  <c r="AO2887" i="1"/>
  <c r="AO2888" i="1"/>
  <c r="AG2822" i="1"/>
  <c r="AL2822" i="1" s="1"/>
  <c r="AG2823" i="1"/>
  <c r="AL2823" i="1" s="1"/>
  <c r="AG2824" i="1"/>
  <c r="AL2824" i="1" s="1"/>
  <c r="AG2825" i="1"/>
  <c r="AL2825" i="1" s="1"/>
  <c r="AG2826" i="1"/>
  <c r="AL2826" i="1" s="1"/>
  <c r="AG2827" i="1"/>
  <c r="AL2827" i="1" s="1"/>
  <c r="AG2828" i="1"/>
  <c r="AL2828" i="1" s="1"/>
  <c r="AG2829" i="1"/>
  <c r="AL2829" i="1" s="1"/>
  <c r="AG2830" i="1"/>
  <c r="AL2830" i="1" s="1"/>
  <c r="AG2831" i="1"/>
  <c r="AL2831" i="1" s="1"/>
  <c r="AG2832" i="1"/>
  <c r="AL2832" i="1" s="1"/>
  <c r="AG2833" i="1"/>
  <c r="AL2833" i="1" s="1"/>
  <c r="AG2834" i="1"/>
  <c r="AL2834" i="1" s="1"/>
  <c r="AG2835" i="1"/>
  <c r="AL2835" i="1" s="1"/>
  <c r="AG2836" i="1"/>
  <c r="AL2836" i="1" s="1"/>
  <c r="AG2837" i="1"/>
  <c r="AL2837" i="1" s="1"/>
  <c r="AG2838" i="1"/>
  <c r="AL2838" i="1" s="1"/>
  <c r="AG2839" i="1"/>
  <c r="AL2839" i="1" s="1"/>
  <c r="AG2840" i="1"/>
  <c r="AL2840" i="1" s="1"/>
  <c r="AG2841" i="1"/>
  <c r="AL2841" i="1" s="1"/>
  <c r="AG2842" i="1"/>
  <c r="AL2842" i="1" s="1"/>
  <c r="AG2843" i="1"/>
  <c r="AL2843" i="1" s="1"/>
  <c r="AG2844" i="1"/>
  <c r="AL2844" i="1" s="1"/>
  <c r="AG2845" i="1"/>
  <c r="AL2845" i="1" s="1"/>
  <c r="AG2846" i="1"/>
  <c r="AL2846" i="1" s="1"/>
  <c r="AG2847" i="1"/>
  <c r="AL2847" i="1" s="1"/>
  <c r="AG2848" i="1"/>
  <c r="AL2848" i="1" s="1"/>
  <c r="AG2849" i="1"/>
  <c r="AL2849" i="1" s="1"/>
  <c r="AG2850" i="1"/>
  <c r="AL2850" i="1" s="1"/>
  <c r="AG2851" i="1"/>
  <c r="AL2851" i="1" s="1"/>
  <c r="AG2852" i="1"/>
  <c r="AL2852" i="1" s="1"/>
  <c r="AJ2822" i="1"/>
  <c r="AJ2823" i="1"/>
  <c r="AJ2824" i="1"/>
  <c r="AJ2825" i="1"/>
  <c r="AJ2826" i="1"/>
  <c r="AJ2827" i="1"/>
  <c r="AJ2828" i="1"/>
  <c r="AJ2829" i="1"/>
  <c r="AJ2830" i="1"/>
  <c r="AJ2831" i="1"/>
  <c r="AJ2832" i="1"/>
  <c r="AJ2833" i="1"/>
  <c r="AJ2834" i="1"/>
  <c r="AJ2835" i="1"/>
  <c r="AJ2836" i="1"/>
  <c r="AJ2837" i="1"/>
  <c r="AJ2838" i="1"/>
  <c r="AJ2839" i="1"/>
  <c r="AJ2840" i="1"/>
  <c r="AJ2841" i="1"/>
  <c r="AJ2842" i="1"/>
  <c r="AJ2843" i="1"/>
  <c r="AJ2844" i="1"/>
  <c r="AJ2845" i="1"/>
  <c r="AJ2846" i="1"/>
  <c r="AJ2847" i="1"/>
  <c r="AJ2848" i="1"/>
  <c r="AJ2849" i="1"/>
  <c r="AJ2850" i="1"/>
  <c r="AJ2851" i="1"/>
  <c r="AJ2852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M2822" i="1"/>
  <c r="AN2822" i="1" s="1"/>
  <c r="AM2823" i="1"/>
  <c r="AN2823" i="1" s="1"/>
  <c r="AM2824" i="1"/>
  <c r="AN2824" i="1" s="1"/>
  <c r="AM2825" i="1"/>
  <c r="AN2825" i="1" s="1"/>
  <c r="AM2826" i="1"/>
  <c r="AN2826" i="1" s="1"/>
  <c r="AM2827" i="1"/>
  <c r="AN2827" i="1" s="1"/>
  <c r="AM2828" i="1"/>
  <c r="AN2828" i="1" s="1"/>
  <c r="AM2829" i="1"/>
  <c r="AN2829" i="1" s="1"/>
  <c r="AM2830" i="1"/>
  <c r="AN2830" i="1" s="1"/>
  <c r="AM2831" i="1"/>
  <c r="AN2831" i="1" s="1"/>
  <c r="AM2832" i="1"/>
  <c r="AN2832" i="1" s="1"/>
  <c r="AM2833" i="1"/>
  <c r="AN2833" i="1" s="1"/>
  <c r="AM2834" i="1"/>
  <c r="AN2834" i="1" s="1"/>
  <c r="AM2835" i="1"/>
  <c r="AN2835" i="1" s="1"/>
  <c r="AM2836" i="1"/>
  <c r="AN2836" i="1" s="1"/>
  <c r="AM2837" i="1"/>
  <c r="AN2837" i="1" s="1"/>
  <c r="AM2838" i="1"/>
  <c r="AN2838" i="1" s="1"/>
  <c r="AM2839" i="1"/>
  <c r="AN2839" i="1" s="1"/>
  <c r="AM2840" i="1"/>
  <c r="AN2840" i="1" s="1"/>
  <c r="AM2841" i="1"/>
  <c r="AN2841" i="1" s="1"/>
  <c r="AM2842" i="1"/>
  <c r="AN2842" i="1" s="1"/>
  <c r="AM2843" i="1"/>
  <c r="AN2843" i="1" s="1"/>
  <c r="AM2844" i="1"/>
  <c r="AN2844" i="1" s="1"/>
  <c r="AM2845" i="1"/>
  <c r="AN2845" i="1" s="1"/>
  <c r="AM2846" i="1"/>
  <c r="AN2846" i="1" s="1"/>
  <c r="AM2847" i="1"/>
  <c r="AN2847" i="1" s="1"/>
  <c r="AM2848" i="1"/>
  <c r="AN2848" i="1" s="1"/>
  <c r="AM2849" i="1"/>
  <c r="AN2849" i="1" s="1"/>
  <c r="AM2850" i="1"/>
  <c r="AN2850" i="1" s="1"/>
  <c r="AM2851" i="1"/>
  <c r="AN2851" i="1" s="1"/>
  <c r="AM2852" i="1"/>
  <c r="AN2852" i="1" s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P3137" i="1" l="1"/>
  <c r="AP3094" i="1"/>
  <c r="AP3112" i="1"/>
  <c r="AP3100" i="1"/>
  <c r="AP3111" i="1"/>
  <c r="AP3130" i="1"/>
  <c r="AP3129" i="1"/>
  <c r="AP3117" i="1"/>
  <c r="AP3106" i="1"/>
  <c r="AP3147" i="1"/>
  <c r="AP3149" i="1"/>
  <c r="AP3101" i="1"/>
  <c r="AP3148" i="1"/>
  <c r="AP3124" i="1"/>
  <c r="AP3093" i="1"/>
  <c r="AP3092" i="1"/>
  <c r="AP3131" i="1"/>
  <c r="AP3091" i="1"/>
  <c r="AP3125" i="1"/>
  <c r="AP3104" i="1"/>
  <c r="AP3143" i="1"/>
  <c r="AP3119" i="1"/>
  <c r="AP3142" i="1"/>
  <c r="AP3118" i="1"/>
  <c r="AP3090" i="1"/>
  <c r="AP3089" i="1"/>
  <c r="AP3141" i="1"/>
  <c r="AP3144" i="1"/>
  <c r="AP3120" i="1"/>
  <c r="AP3099" i="1"/>
  <c r="AP3138" i="1"/>
  <c r="AP3126" i="1"/>
  <c r="AP3113" i="1"/>
  <c r="AP3136" i="1"/>
  <c r="AP3132" i="1"/>
  <c r="AP3135" i="1"/>
  <c r="AP3123" i="1"/>
  <c r="AP3095" i="1"/>
  <c r="AP3088" i="1"/>
  <c r="AP3103" i="1"/>
  <c r="AP3102" i="1"/>
  <c r="AP3105" i="1"/>
  <c r="AP3110" i="1"/>
  <c r="AP3098" i="1"/>
  <c r="AP3140" i="1"/>
  <c r="AP3128" i="1"/>
  <c r="AP3116" i="1"/>
  <c r="AP3109" i="1"/>
  <c r="AP3097" i="1"/>
  <c r="AP3151" i="1"/>
  <c r="AP3139" i="1"/>
  <c r="AP3127" i="1"/>
  <c r="AP3115" i="1"/>
  <c r="AP3150" i="1"/>
  <c r="AP3114" i="1"/>
  <c r="AP3146" i="1"/>
  <c r="AP3134" i="1"/>
  <c r="AP3122" i="1"/>
  <c r="AP3107" i="1"/>
  <c r="AP3108" i="1"/>
  <c r="AP3096" i="1"/>
  <c r="AP3145" i="1"/>
  <c r="AP3133" i="1"/>
  <c r="AP3121" i="1"/>
  <c r="AP3048" i="1"/>
  <c r="AP3041" i="1"/>
  <c r="AP2997" i="1"/>
  <c r="AP3060" i="1"/>
  <c r="AP3050" i="1"/>
  <c r="AP2998" i="1"/>
  <c r="AP3085" i="1"/>
  <c r="AP3064" i="1"/>
  <c r="AP3003" i="1"/>
  <c r="AP3036" i="1"/>
  <c r="AP3000" i="1"/>
  <c r="AP3070" i="1"/>
  <c r="AP3044" i="1"/>
  <c r="AP3022" i="1"/>
  <c r="AP3043" i="1"/>
  <c r="AP3082" i="1"/>
  <c r="AP3028" i="1"/>
  <c r="AP3037" i="1"/>
  <c r="AP3033" i="1"/>
  <c r="AP2990" i="1"/>
  <c r="AP3042" i="1"/>
  <c r="AP3084" i="1"/>
  <c r="AP3063" i="1"/>
  <c r="AP3059" i="1"/>
  <c r="AP3049" i="1"/>
  <c r="AP3057" i="1"/>
  <c r="AP3080" i="1"/>
  <c r="AP3072" i="1"/>
  <c r="AP3055" i="1"/>
  <c r="AP3002" i="1"/>
  <c r="AP3068" i="1"/>
  <c r="AP3031" i="1"/>
  <c r="AP3079" i="1"/>
  <c r="AP3054" i="1"/>
  <c r="AP3027" i="1"/>
  <c r="AP3029" i="1"/>
  <c r="AP3025" i="1"/>
  <c r="AP3024" i="1"/>
  <c r="AP3030" i="1"/>
  <c r="AP3023" i="1"/>
  <c r="AP3045" i="1"/>
  <c r="AP3086" i="1"/>
  <c r="AP3065" i="1"/>
  <c r="AP3061" i="1"/>
  <c r="AP3051" i="1"/>
  <c r="AP3074" i="1"/>
  <c r="AP3026" i="1"/>
  <c r="AP2999" i="1"/>
  <c r="AP3053" i="1"/>
  <c r="AP3077" i="1"/>
  <c r="AP3078" i="1"/>
  <c r="AP3034" i="1"/>
  <c r="AP3071" i="1"/>
  <c r="AP3087" i="1"/>
  <c r="AP3066" i="1"/>
  <c r="AP3062" i="1"/>
  <c r="AP3052" i="1"/>
  <c r="AP3073" i="1"/>
  <c r="AP2996" i="1"/>
  <c r="AP3083" i="1"/>
  <c r="AP3075" i="1"/>
  <c r="AP3058" i="1"/>
  <c r="AP3038" i="1"/>
  <c r="AP2994" i="1"/>
  <c r="AP3056" i="1"/>
  <c r="AP3047" i="1"/>
  <c r="AP3040" i="1"/>
  <c r="AP3069" i="1"/>
  <c r="AP2995" i="1"/>
  <c r="AP3032" i="1"/>
  <c r="AP3067" i="1"/>
  <c r="AP3081" i="1"/>
  <c r="AP3046" i="1"/>
  <c r="AP3039" i="1"/>
  <c r="AP3035" i="1"/>
  <c r="AP3076" i="1"/>
  <c r="AP3021" i="1"/>
  <c r="AP2992" i="1"/>
  <c r="AP2991" i="1"/>
  <c r="AP3001" i="1"/>
  <c r="AP2993" i="1"/>
  <c r="AP3004" i="1"/>
  <c r="AP3005" i="1"/>
  <c r="AP2989" i="1"/>
  <c r="AP2988" i="1"/>
  <c r="AP3006" i="1"/>
  <c r="AP2985" i="1"/>
  <c r="AP2973" i="1"/>
  <c r="AP2961" i="1"/>
  <c r="AP2980" i="1"/>
  <c r="AP2907" i="1"/>
  <c r="AP2917" i="1"/>
  <c r="AP3012" i="1"/>
  <c r="AP2924" i="1"/>
  <c r="AP2981" i="1"/>
  <c r="AP2957" i="1"/>
  <c r="AP2899" i="1"/>
  <c r="AP3016" i="1"/>
  <c r="AP2926" i="1"/>
  <c r="AP3020" i="1"/>
  <c r="AP3008" i="1"/>
  <c r="AP2919" i="1"/>
  <c r="AP3019" i="1"/>
  <c r="AP3007" i="1"/>
  <c r="AP2923" i="1"/>
  <c r="AP2937" i="1"/>
  <c r="AP2904" i="1"/>
  <c r="AP3013" i="1"/>
  <c r="AP2906" i="1"/>
  <c r="AP2982" i="1"/>
  <c r="AP2970" i="1"/>
  <c r="AP2901" i="1"/>
  <c r="AP2918" i="1"/>
  <c r="AP2913" i="1"/>
  <c r="AP2905" i="1"/>
  <c r="AP2912" i="1"/>
  <c r="AP2938" i="1"/>
  <c r="AP2950" i="1"/>
  <c r="AP3009" i="1"/>
  <c r="AP2978" i="1"/>
  <c r="AP2966" i="1"/>
  <c r="AP2977" i="1"/>
  <c r="AP2965" i="1"/>
  <c r="AP2971" i="1"/>
  <c r="AP2949" i="1"/>
  <c r="AP2948" i="1"/>
  <c r="AP2936" i="1"/>
  <c r="AP2969" i="1"/>
  <c r="AP3010" i="1"/>
  <c r="AP2897" i="1"/>
  <c r="AP2968" i="1"/>
  <c r="AP2983" i="1"/>
  <c r="AP3011" i="1"/>
  <c r="AP2896" i="1"/>
  <c r="AP2911" i="1"/>
  <c r="AP2967" i="1"/>
  <c r="AP2959" i="1"/>
  <c r="AP2895" i="1"/>
  <c r="AP2922" i="1"/>
  <c r="AP2910" i="1"/>
  <c r="AP3014" i="1"/>
  <c r="AP2894" i="1"/>
  <c r="AP2921" i="1"/>
  <c r="AP2909" i="1"/>
  <c r="AP2898" i="1"/>
  <c r="AP2893" i="1"/>
  <c r="AP2915" i="1"/>
  <c r="AP3015" i="1"/>
  <c r="AP2979" i="1"/>
  <c r="AP2902" i="1"/>
  <c r="AP2916" i="1"/>
  <c r="AP2925" i="1"/>
  <c r="AP2958" i="1"/>
  <c r="AP2943" i="1"/>
  <c r="AP3017" i="1"/>
  <c r="AP2954" i="1"/>
  <c r="AP2942" i="1"/>
  <c r="AP2930" i="1"/>
  <c r="AP2903" i="1"/>
  <c r="AP2920" i="1"/>
  <c r="AP2908" i="1"/>
  <c r="AP2953" i="1"/>
  <c r="AP2941" i="1"/>
  <c r="AP2929" i="1"/>
  <c r="AP2952" i="1"/>
  <c r="AP2940" i="1"/>
  <c r="AP2928" i="1"/>
  <c r="AP2976" i="1"/>
  <c r="AP2964" i="1"/>
  <c r="AP3018" i="1"/>
  <c r="AP2955" i="1"/>
  <c r="AP2931" i="1"/>
  <c r="AP2951" i="1"/>
  <c r="AP2939" i="1"/>
  <c r="AP2927" i="1"/>
  <c r="AP2947" i="1"/>
  <c r="AP2935" i="1"/>
  <c r="AP2987" i="1"/>
  <c r="AP2975" i="1"/>
  <c r="AP2963" i="1"/>
  <c r="AP2900" i="1"/>
  <c r="AP2946" i="1"/>
  <c r="AP2934" i="1"/>
  <c r="AP2986" i="1"/>
  <c r="AP2974" i="1"/>
  <c r="AP2962" i="1"/>
  <c r="AP2984" i="1"/>
  <c r="AP2960" i="1"/>
  <c r="AP2972" i="1"/>
  <c r="AP2945" i="1"/>
  <c r="AP2933" i="1"/>
  <c r="AP2956" i="1"/>
  <c r="AP2944" i="1"/>
  <c r="AP2932" i="1"/>
  <c r="AP2914" i="1"/>
  <c r="AP2497" i="1"/>
  <c r="AP2881" i="1"/>
  <c r="AP2858" i="1"/>
  <c r="AP2869" i="1"/>
  <c r="AP2849" i="1"/>
  <c r="AP2837" i="1"/>
  <c r="AP2825" i="1"/>
  <c r="AP2857" i="1"/>
  <c r="AP2862" i="1"/>
  <c r="AP2870" i="1"/>
  <c r="AP2885" i="1"/>
  <c r="AP2861" i="1"/>
  <c r="AP2890" i="1"/>
  <c r="AP2867" i="1"/>
  <c r="AP2855" i="1"/>
  <c r="AP2866" i="1"/>
  <c r="AP2854" i="1"/>
  <c r="AP2864" i="1"/>
  <c r="AP2863" i="1"/>
  <c r="AP2860" i="1"/>
  <c r="AP2868" i="1"/>
  <c r="AP2883" i="1"/>
  <c r="AP2859" i="1"/>
  <c r="AP2865" i="1"/>
  <c r="AP2827" i="1"/>
  <c r="AP2826" i="1"/>
  <c r="AP2873" i="1"/>
  <c r="AP2882" i="1"/>
  <c r="AP2880" i="1"/>
  <c r="AP2856" i="1"/>
  <c r="AP2853" i="1"/>
  <c r="AP2843" i="1"/>
  <c r="AP2831" i="1"/>
  <c r="AP2879" i="1"/>
  <c r="AP2839" i="1"/>
  <c r="AP2842" i="1"/>
  <c r="AP2875" i="1"/>
  <c r="AP2871" i="1"/>
  <c r="AP2830" i="1"/>
  <c r="AP2878" i="1"/>
  <c r="AP2877" i="1"/>
  <c r="AP2850" i="1"/>
  <c r="AP2887" i="1"/>
  <c r="AP2888" i="1"/>
  <c r="AP2876" i="1"/>
  <c r="AP2889" i="1"/>
  <c r="AP2886" i="1"/>
  <c r="AP2884" i="1"/>
  <c r="AP2872" i="1"/>
  <c r="AP2874" i="1"/>
  <c r="AP2851" i="1"/>
  <c r="AP2844" i="1"/>
  <c r="AP2832" i="1"/>
  <c r="AP2852" i="1"/>
  <c r="AP2840" i="1"/>
  <c r="AP2828" i="1"/>
  <c r="AP2841" i="1"/>
  <c r="AP2829" i="1"/>
  <c r="AP2838" i="1"/>
  <c r="AP2845" i="1"/>
  <c r="AP2833" i="1"/>
  <c r="AP2848" i="1"/>
  <c r="AP2836" i="1"/>
  <c r="AP2824" i="1"/>
  <c r="AP2892" i="1"/>
  <c r="AP2891" i="1"/>
  <c r="AP2847" i="1"/>
  <c r="AP2835" i="1"/>
  <c r="AP2823" i="1"/>
  <c r="AP2846" i="1"/>
  <c r="AP2834" i="1"/>
  <c r="AP2822" i="1"/>
  <c r="AG2803" i="1"/>
  <c r="AL2803" i="1" s="1"/>
  <c r="AG2804" i="1"/>
  <c r="AL2804" i="1" s="1"/>
  <c r="AG2805" i="1"/>
  <c r="AL2805" i="1" s="1"/>
  <c r="AG2806" i="1"/>
  <c r="AL2806" i="1" s="1"/>
  <c r="AG2807" i="1"/>
  <c r="AL2807" i="1" s="1"/>
  <c r="AG2808" i="1"/>
  <c r="AL2808" i="1" s="1"/>
  <c r="AG2809" i="1"/>
  <c r="AL2809" i="1" s="1"/>
  <c r="AG2810" i="1"/>
  <c r="AL2810" i="1" s="1"/>
  <c r="AG2811" i="1"/>
  <c r="AL2811" i="1" s="1"/>
  <c r="AG2812" i="1"/>
  <c r="AL2812" i="1" s="1"/>
  <c r="AG2813" i="1"/>
  <c r="AL2813" i="1" s="1"/>
  <c r="AG2814" i="1"/>
  <c r="AL2814" i="1" s="1"/>
  <c r="AG2815" i="1"/>
  <c r="AL2815" i="1" s="1"/>
  <c r="AG2816" i="1"/>
  <c r="AL2816" i="1" s="1"/>
  <c r="AG2817" i="1"/>
  <c r="AL2817" i="1" s="1"/>
  <c r="AG2818" i="1"/>
  <c r="AL2818" i="1" s="1"/>
  <c r="AG2819" i="1"/>
  <c r="AL2819" i="1" s="1"/>
  <c r="AG2820" i="1"/>
  <c r="AL2820" i="1" s="1"/>
  <c r="AG2821" i="1"/>
  <c r="AL2821" i="1" s="1"/>
  <c r="AJ2803" i="1"/>
  <c r="AJ2804" i="1"/>
  <c r="AJ2805" i="1"/>
  <c r="AJ2806" i="1"/>
  <c r="AJ2807" i="1"/>
  <c r="AJ2808" i="1"/>
  <c r="AJ2809" i="1"/>
  <c r="AJ2810" i="1"/>
  <c r="AJ2811" i="1"/>
  <c r="AJ2812" i="1"/>
  <c r="AJ2813" i="1"/>
  <c r="AJ2814" i="1"/>
  <c r="AJ2815" i="1"/>
  <c r="AJ2816" i="1"/>
  <c r="AJ2817" i="1"/>
  <c r="AJ2818" i="1"/>
  <c r="AJ2819" i="1"/>
  <c r="AJ2820" i="1"/>
  <c r="AJ2821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M2803" i="1"/>
  <c r="AN2803" i="1" s="1"/>
  <c r="AM2804" i="1"/>
  <c r="AN2804" i="1" s="1"/>
  <c r="AM2805" i="1"/>
  <c r="AN2805" i="1" s="1"/>
  <c r="AM2806" i="1"/>
  <c r="AN2806" i="1" s="1"/>
  <c r="AM2807" i="1"/>
  <c r="AN2807" i="1" s="1"/>
  <c r="AM2808" i="1"/>
  <c r="AN2808" i="1" s="1"/>
  <c r="AM2809" i="1"/>
  <c r="AN2809" i="1" s="1"/>
  <c r="AM2810" i="1"/>
  <c r="AN2810" i="1" s="1"/>
  <c r="AM2811" i="1"/>
  <c r="AN2811" i="1" s="1"/>
  <c r="AM2812" i="1"/>
  <c r="AN2812" i="1" s="1"/>
  <c r="AM2813" i="1"/>
  <c r="AN2813" i="1" s="1"/>
  <c r="AM2814" i="1"/>
  <c r="AN2814" i="1" s="1"/>
  <c r="AM2815" i="1"/>
  <c r="AN2815" i="1" s="1"/>
  <c r="AM2816" i="1"/>
  <c r="AN2816" i="1" s="1"/>
  <c r="AM2817" i="1"/>
  <c r="AN2817" i="1" s="1"/>
  <c r="AM2818" i="1"/>
  <c r="AN2818" i="1" s="1"/>
  <c r="AM2819" i="1"/>
  <c r="AN2819" i="1" s="1"/>
  <c r="AM2820" i="1"/>
  <c r="AN2820" i="1" s="1"/>
  <c r="AM2821" i="1"/>
  <c r="AN2821" i="1" s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G2795" i="1"/>
  <c r="AL2795" i="1" s="1"/>
  <c r="AG2796" i="1"/>
  <c r="AL2796" i="1" s="1"/>
  <c r="AG2797" i="1"/>
  <c r="AL2797" i="1" s="1"/>
  <c r="AG2798" i="1"/>
  <c r="AL2798" i="1" s="1"/>
  <c r="AG2799" i="1"/>
  <c r="AL2799" i="1" s="1"/>
  <c r="AG2800" i="1"/>
  <c r="AL2800" i="1" s="1"/>
  <c r="AG2801" i="1"/>
  <c r="AL2801" i="1" s="1"/>
  <c r="AG2802" i="1"/>
  <c r="AL2802" i="1" s="1"/>
  <c r="AJ2795" i="1"/>
  <c r="AJ2796" i="1"/>
  <c r="AJ2797" i="1"/>
  <c r="AJ2798" i="1"/>
  <c r="AJ2799" i="1"/>
  <c r="AJ2800" i="1"/>
  <c r="AJ2801" i="1"/>
  <c r="AJ2802" i="1"/>
  <c r="AK2795" i="1"/>
  <c r="AK2796" i="1"/>
  <c r="AK2797" i="1"/>
  <c r="AK2798" i="1"/>
  <c r="AK2799" i="1"/>
  <c r="AK2800" i="1"/>
  <c r="AK2801" i="1"/>
  <c r="AK2802" i="1"/>
  <c r="AM2795" i="1"/>
  <c r="AN2795" i="1" s="1"/>
  <c r="AM2796" i="1"/>
  <c r="AN2796" i="1" s="1"/>
  <c r="AM2797" i="1"/>
  <c r="AN2797" i="1" s="1"/>
  <c r="AM2798" i="1"/>
  <c r="AN2798" i="1" s="1"/>
  <c r="AM2799" i="1"/>
  <c r="AN2799" i="1" s="1"/>
  <c r="AM2800" i="1"/>
  <c r="AN2800" i="1" s="1"/>
  <c r="AM2801" i="1"/>
  <c r="AN2801" i="1" s="1"/>
  <c r="AM2802" i="1"/>
  <c r="AN2802" i="1" s="1"/>
  <c r="AO2795" i="1"/>
  <c r="AO2796" i="1"/>
  <c r="AO2797" i="1"/>
  <c r="AO2798" i="1"/>
  <c r="AO2799" i="1"/>
  <c r="AO2800" i="1"/>
  <c r="AO2801" i="1"/>
  <c r="AO2802" i="1"/>
  <c r="AO2124" i="1"/>
  <c r="AP2808" i="1" l="1"/>
  <c r="AP2821" i="1"/>
  <c r="AP2809" i="1"/>
  <c r="AP2817" i="1"/>
  <c r="AP2799" i="1"/>
  <c r="AP2812" i="1"/>
  <c r="AP2811" i="1"/>
  <c r="AP2816" i="1"/>
  <c r="AP2815" i="1"/>
  <c r="AP2814" i="1"/>
  <c r="AP2796" i="1"/>
  <c r="AP2803" i="1"/>
  <c r="AP2797" i="1"/>
  <c r="AP2802" i="1"/>
  <c r="AP2813" i="1"/>
  <c r="AP2801" i="1"/>
  <c r="AP2800" i="1"/>
  <c r="AP2805" i="1"/>
  <c r="AP2804" i="1"/>
  <c r="AP2810" i="1"/>
  <c r="AP2820" i="1"/>
  <c r="AP2819" i="1"/>
  <c r="AP2807" i="1"/>
  <c r="AP2818" i="1"/>
  <c r="AP2806" i="1"/>
  <c r="AP2798" i="1"/>
  <c r="AP2795" i="1"/>
  <c r="AM2758" i="1"/>
  <c r="AN2758" i="1" s="1"/>
  <c r="AM6" i="1"/>
  <c r="AN6" i="1" s="1"/>
  <c r="AM7" i="1"/>
  <c r="AN7" i="1" s="1"/>
  <c r="AM8" i="1"/>
  <c r="AN8" i="1" s="1"/>
  <c r="AM9" i="1"/>
  <c r="AN9" i="1" s="1"/>
  <c r="AM10" i="1"/>
  <c r="AN10" i="1" s="1"/>
  <c r="AM11" i="1"/>
  <c r="AN11" i="1" s="1"/>
  <c r="AM12" i="1"/>
  <c r="AN12" i="1" s="1"/>
  <c r="AM13" i="1"/>
  <c r="AN13" i="1" s="1"/>
  <c r="AM14" i="1"/>
  <c r="AN14" i="1" s="1"/>
  <c r="AM15" i="1"/>
  <c r="AN15" i="1" s="1"/>
  <c r="AM16" i="1"/>
  <c r="AN16" i="1" s="1"/>
  <c r="AM17" i="1"/>
  <c r="AN17" i="1" s="1"/>
  <c r="AM18" i="1"/>
  <c r="AN18" i="1" s="1"/>
  <c r="AM19" i="1"/>
  <c r="AN19" i="1" s="1"/>
  <c r="AM20" i="1"/>
  <c r="AN20" i="1" s="1"/>
  <c r="AM21" i="1"/>
  <c r="AN21" i="1" s="1"/>
  <c r="AM22" i="1"/>
  <c r="AN22" i="1" s="1"/>
  <c r="AM23" i="1"/>
  <c r="AN23" i="1" s="1"/>
  <c r="AM24" i="1"/>
  <c r="AN24" i="1" s="1"/>
  <c r="AM25" i="1"/>
  <c r="AN25" i="1" s="1"/>
  <c r="AM26" i="1"/>
  <c r="AN26" i="1" s="1"/>
  <c r="AM27" i="1"/>
  <c r="AN27" i="1" s="1"/>
  <c r="AM28" i="1"/>
  <c r="AN28" i="1" s="1"/>
  <c r="AM29" i="1"/>
  <c r="AN29" i="1" s="1"/>
  <c r="AM30" i="1"/>
  <c r="AN30" i="1" s="1"/>
  <c r="AM31" i="1"/>
  <c r="AN31" i="1" s="1"/>
  <c r="AM32" i="1"/>
  <c r="AN32" i="1" s="1"/>
  <c r="AM33" i="1"/>
  <c r="AN33" i="1" s="1"/>
  <c r="AM34" i="1"/>
  <c r="AN34" i="1" s="1"/>
  <c r="AM35" i="1"/>
  <c r="AN35" i="1" s="1"/>
  <c r="AM36" i="1"/>
  <c r="AN36" i="1" s="1"/>
  <c r="AM37" i="1"/>
  <c r="AN37" i="1" s="1"/>
  <c r="AM38" i="1"/>
  <c r="AN38" i="1" s="1"/>
  <c r="AM39" i="1"/>
  <c r="AN39" i="1" s="1"/>
  <c r="AM40" i="1"/>
  <c r="AN40" i="1" s="1"/>
  <c r="AM41" i="1"/>
  <c r="AN41" i="1" s="1"/>
  <c r="AM42" i="1"/>
  <c r="AN42" i="1" s="1"/>
  <c r="AM43" i="1"/>
  <c r="AN43" i="1" s="1"/>
  <c r="AM44" i="1"/>
  <c r="AN44" i="1" s="1"/>
  <c r="AM45" i="1"/>
  <c r="AN45" i="1" s="1"/>
  <c r="AM46" i="1"/>
  <c r="AN46" i="1" s="1"/>
  <c r="AM47" i="1"/>
  <c r="AN47" i="1" s="1"/>
  <c r="AM48" i="1"/>
  <c r="AN48" i="1" s="1"/>
  <c r="AM49" i="1"/>
  <c r="AN49" i="1" s="1"/>
  <c r="AM50" i="1"/>
  <c r="AN50" i="1" s="1"/>
  <c r="AM51" i="1"/>
  <c r="AN51" i="1" s="1"/>
  <c r="AM52" i="1"/>
  <c r="AN52" i="1" s="1"/>
  <c r="AM53" i="1"/>
  <c r="AN53" i="1" s="1"/>
  <c r="AM54" i="1"/>
  <c r="AN54" i="1" s="1"/>
  <c r="AM55" i="1"/>
  <c r="AN55" i="1" s="1"/>
  <c r="AM56" i="1"/>
  <c r="AN56" i="1" s="1"/>
  <c r="AM57" i="1"/>
  <c r="AN57" i="1" s="1"/>
  <c r="AM58" i="1"/>
  <c r="AN58" i="1" s="1"/>
  <c r="AM59" i="1"/>
  <c r="AN59" i="1" s="1"/>
  <c r="AM60" i="1"/>
  <c r="AN60" i="1" s="1"/>
  <c r="AM61" i="1"/>
  <c r="AN61" i="1" s="1"/>
  <c r="AM62" i="1"/>
  <c r="AN62" i="1" s="1"/>
  <c r="AM63" i="1"/>
  <c r="AN63" i="1" s="1"/>
  <c r="AM64" i="1"/>
  <c r="AN64" i="1" s="1"/>
  <c r="AM65" i="1"/>
  <c r="AN65" i="1" s="1"/>
  <c r="AM66" i="1"/>
  <c r="AN66" i="1" s="1"/>
  <c r="AM67" i="1"/>
  <c r="AN67" i="1" s="1"/>
  <c r="AM68" i="1"/>
  <c r="AN68" i="1" s="1"/>
  <c r="AM69" i="1"/>
  <c r="AN69" i="1" s="1"/>
  <c r="AM70" i="1"/>
  <c r="AN70" i="1" s="1"/>
  <c r="AM71" i="1"/>
  <c r="AN71" i="1" s="1"/>
  <c r="AM72" i="1"/>
  <c r="AN72" i="1" s="1"/>
  <c r="AM73" i="1"/>
  <c r="AN73" i="1" s="1"/>
  <c r="AM74" i="1"/>
  <c r="AN74" i="1" s="1"/>
  <c r="AM75" i="1"/>
  <c r="AN75" i="1" s="1"/>
  <c r="AM76" i="1"/>
  <c r="AN76" i="1" s="1"/>
  <c r="AM77" i="1"/>
  <c r="AN77" i="1" s="1"/>
  <c r="AM78" i="1"/>
  <c r="AN78" i="1" s="1"/>
  <c r="AM79" i="1"/>
  <c r="AN79" i="1" s="1"/>
  <c r="AM80" i="1"/>
  <c r="AN80" i="1" s="1"/>
  <c r="AM81" i="1"/>
  <c r="AN81" i="1" s="1"/>
  <c r="AM82" i="1"/>
  <c r="AN82" i="1" s="1"/>
  <c r="AM83" i="1"/>
  <c r="AN83" i="1" s="1"/>
  <c r="AM84" i="1"/>
  <c r="AN84" i="1" s="1"/>
  <c r="AM85" i="1"/>
  <c r="AN85" i="1" s="1"/>
  <c r="AM86" i="1"/>
  <c r="AN86" i="1" s="1"/>
  <c r="AM87" i="1"/>
  <c r="AN87" i="1" s="1"/>
  <c r="AM88" i="1"/>
  <c r="AN88" i="1" s="1"/>
  <c r="AM89" i="1"/>
  <c r="AN89" i="1" s="1"/>
  <c r="AM90" i="1"/>
  <c r="AN90" i="1" s="1"/>
  <c r="AM91" i="1"/>
  <c r="AN91" i="1" s="1"/>
  <c r="AM92" i="1"/>
  <c r="AN92" i="1" s="1"/>
  <c r="AM93" i="1"/>
  <c r="AN93" i="1" s="1"/>
  <c r="AM94" i="1"/>
  <c r="AN94" i="1" s="1"/>
  <c r="AM95" i="1"/>
  <c r="AN95" i="1" s="1"/>
  <c r="AM96" i="1"/>
  <c r="AN96" i="1" s="1"/>
  <c r="AM97" i="1"/>
  <c r="AN97" i="1" s="1"/>
  <c r="AM98" i="1"/>
  <c r="AN98" i="1" s="1"/>
  <c r="AM99" i="1"/>
  <c r="AN99" i="1" s="1"/>
  <c r="AM100" i="1"/>
  <c r="AN100" i="1" s="1"/>
  <c r="AM101" i="1"/>
  <c r="AN101" i="1" s="1"/>
  <c r="AM102" i="1"/>
  <c r="AN102" i="1" s="1"/>
  <c r="AM103" i="1"/>
  <c r="AN103" i="1" s="1"/>
  <c r="AM104" i="1"/>
  <c r="AN104" i="1" s="1"/>
  <c r="AM105" i="1"/>
  <c r="AN105" i="1" s="1"/>
  <c r="AM106" i="1"/>
  <c r="AN106" i="1" s="1"/>
  <c r="AM107" i="1"/>
  <c r="AN107" i="1" s="1"/>
  <c r="AM108" i="1"/>
  <c r="AN108" i="1" s="1"/>
  <c r="AM109" i="1"/>
  <c r="AN109" i="1" s="1"/>
  <c r="AM110" i="1"/>
  <c r="AN110" i="1" s="1"/>
  <c r="AM111" i="1"/>
  <c r="AN111" i="1" s="1"/>
  <c r="AM112" i="1"/>
  <c r="AN112" i="1" s="1"/>
  <c r="AM113" i="1"/>
  <c r="AN113" i="1" s="1"/>
  <c r="AM114" i="1"/>
  <c r="AN114" i="1" s="1"/>
  <c r="AM115" i="1"/>
  <c r="AN115" i="1" s="1"/>
  <c r="AM116" i="1"/>
  <c r="AN116" i="1" s="1"/>
  <c r="AM117" i="1"/>
  <c r="AN117" i="1" s="1"/>
  <c r="AM118" i="1"/>
  <c r="AN118" i="1" s="1"/>
  <c r="AM119" i="1"/>
  <c r="AN119" i="1" s="1"/>
  <c r="AM120" i="1"/>
  <c r="AN120" i="1" s="1"/>
  <c r="AM121" i="1"/>
  <c r="AN121" i="1" s="1"/>
  <c r="AM122" i="1"/>
  <c r="AN122" i="1" s="1"/>
  <c r="AM123" i="1"/>
  <c r="AN123" i="1" s="1"/>
  <c r="AM124" i="1"/>
  <c r="AN124" i="1" s="1"/>
  <c r="AM125" i="1"/>
  <c r="AN125" i="1" s="1"/>
  <c r="AM126" i="1"/>
  <c r="AN126" i="1" s="1"/>
  <c r="AM127" i="1"/>
  <c r="AN127" i="1" s="1"/>
  <c r="AM128" i="1"/>
  <c r="AN128" i="1" s="1"/>
  <c r="AM129" i="1"/>
  <c r="AN129" i="1" s="1"/>
  <c r="AM130" i="1"/>
  <c r="AN130" i="1" s="1"/>
  <c r="AM131" i="1"/>
  <c r="AN131" i="1" s="1"/>
  <c r="AM132" i="1"/>
  <c r="AN132" i="1" s="1"/>
  <c r="AM133" i="1"/>
  <c r="AN133" i="1" s="1"/>
  <c r="AM134" i="1"/>
  <c r="AN134" i="1" s="1"/>
  <c r="AM135" i="1"/>
  <c r="AN135" i="1" s="1"/>
  <c r="AM136" i="1"/>
  <c r="AN136" i="1" s="1"/>
  <c r="AM137" i="1"/>
  <c r="AN137" i="1" s="1"/>
  <c r="AM138" i="1"/>
  <c r="AN138" i="1" s="1"/>
  <c r="AM139" i="1"/>
  <c r="AN139" i="1" s="1"/>
  <c r="AM140" i="1"/>
  <c r="AN140" i="1" s="1"/>
  <c r="AM141" i="1"/>
  <c r="AN141" i="1" s="1"/>
  <c r="AM142" i="1"/>
  <c r="AN142" i="1" s="1"/>
  <c r="AM143" i="1"/>
  <c r="AN143" i="1" s="1"/>
  <c r="AM144" i="1"/>
  <c r="AN144" i="1" s="1"/>
  <c r="AM145" i="1"/>
  <c r="AN145" i="1" s="1"/>
  <c r="AM146" i="1"/>
  <c r="AN146" i="1" s="1"/>
  <c r="AM147" i="1"/>
  <c r="AN147" i="1" s="1"/>
  <c r="AM148" i="1"/>
  <c r="AN148" i="1" s="1"/>
  <c r="AM149" i="1"/>
  <c r="AN149" i="1" s="1"/>
  <c r="AM150" i="1"/>
  <c r="AN150" i="1" s="1"/>
  <c r="AM151" i="1"/>
  <c r="AN151" i="1" s="1"/>
  <c r="AM152" i="1"/>
  <c r="AN152" i="1" s="1"/>
  <c r="AM153" i="1"/>
  <c r="AN153" i="1" s="1"/>
  <c r="AM154" i="1"/>
  <c r="AN154" i="1" s="1"/>
  <c r="AM155" i="1"/>
  <c r="AN155" i="1" s="1"/>
  <c r="AM156" i="1"/>
  <c r="AN156" i="1" s="1"/>
  <c r="AM157" i="1"/>
  <c r="AN157" i="1" s="1"/>
  <c r="AM158" i="1"/>
  <c r="AN158" i="1" s="1"/>
  <c r="AM159" i="1"/>
  <c r="AN159" i="1" s="1"/>
  <c r="AM160" i="1"/>
  <c r="AN160" i="1" s="1"/>
  <c r="AM161" i="1"/>
  <c r="AN161" i="1" s="1"/>
  <c r="AM162" i="1"/>
  <c r="AN162" i="1" s="1"/>
  <c r="AM163" i="1"/>
  <c r="AN163" i="1" s="1"/>
  <c r="AM164" i="1"/>
  <c r="AN164" i="1" s="1"/>
  <c r="AM165" i="1"/>
  <c r="AN165" i="1" s="1"/>
  <c r="AM166" i="1"/>
  <c r="AN166" i="1" s="1"/>
  <c r="AM167" i="1"/>
  <c r="AN167" i="1" s="1"/>
  <c r="AM168" i="1"/>
  <c r="AN168" i="1" s="1"/>
  <c r="AM169" i="1"/>
  <c r="AN169" i="1" s="1"/>
  <c r="AM170" i="1"/>
  <c r="AN170" i="1" s="1"/>
  <c r="AM171" i="1"/>
  <c r="AN171" i="1" s="1"/>
  <c r="AM172" i="1"/>
  <c r="AN172" i="1" s="1"/>
  <c r="AM173" i="1"/>
  <c r="AN173" i="1" s="1"/>
  <c r="AM174" i="1"/>
  <c r="AN174" i="1" s="1"/>
  <c r="AM175" i="1"/>
  <c r="AN175" i="1" s="1"/>
  <c r="AM176" i="1"/>
  <c r="AN176" i="1" s="1"/>
  <c r="AM177" i="1"/>
  <c r="AN177" i="1" s="1"/>
  <c r="AM178" i="1"/>
  <c r="AN178" i="1" s="1"/>
  <c r="AM179" i="1"/>
  <c r="AN179" i="1" s="1"/>
  <c r="AM180" i="1"/>
  <c r="AN180" i="1" s="1"/>
  <c r="AM181" i="1"/>
  <c r="AN181" i="1" s="1"/>
  <c r="AM182" i="1"/>
  <c r="AN182" i="1" s="1"/>
  <c r="AM183" i="1"/>
  <c r="AN183" i="1" s="1"/>
  <c r="AM184" i="1"/>
  <c r="AN184" i="1" s="1"/>
  <c r="AM185" i="1"/>
  <c r="AN185" i="1" s="1"/>
  <c r="AM186" i="1"/>
  <c r="AN186" i="1" s="1"/>
  <c r="AM187" i="1"/>
  <c r="AN187" i="1" s="1"/>
  <c r="AM188" i="1"/>
  <c r="AN188" i="1" s="1"/>
  <c r="AM189" i="1"/>
  <c r="AN189" i="1" s="1"/>
  <c r="AM190" i="1"/>
  <c r="AN190" i="1" s="1"/>
  <c r="AM191" i="1"/>
  <c r="AN191" i="1" s="1"/>
  <c r="AM192" i="1"/>
  <c r="AN192" i="1" s="1"/>
  <c r="AM193" i="1"/>
  <c r="AN193" i="1" s="1"/>
  <c r="AM194" i="1"/>
  <c r="AN194" i="1" s="1"/>
  <c r="AM195" i="1"/>
  <c r="AN195" i="1" s="1"/>
  <c r="AM196" i="1"/>
  <c r="AN196" i="1" s="1"/>
  <c r="AM197" i="1"/>
  <c r="AN197" i="1" s="1"/>
  <c r="AM198" i="1"/>
  <c r="AN198" i="1" s="1"/>
  <c r="AM199" i="1"/>
  <c r="AN199" i="1" s="1"/>
  <c r="AM200" i="1"/>
  <c r="AN200" i="1" s="1"/>
  <c r="AM201" i="1"/>
  <c r="AN201" i="1" s="1"/>
  <c r="AM202" i="1"/>
  <c r="AN202" i="1" s="1"/>
  <c r="AM203" i="1"/>
  <c r="AN203" i="1" s="1"/>
  <c r="AM204" i="1"/>
  <c r="AN204" i="1" s="1"/>
  <c r="AM205" i="1"/>
  <c r="AN205" i="1" s="1"/>
  <c r="AM206" i="1"/>
  <c r="AN206" i="1" s="1"/>
  <c r="AM207" i="1"/>
  <c r="AN207" i="1" s="1"/>
  <c r="AM208" i="1"/>
  <c r="AN208" i="1" s="1"/>
  <c r="AM209" i="1"/>
  <c r="AN209" i="1" s="1"/>
  <c r="AM210" i="1"/>
  <c r="AN210" i="1" s="1"/>
  <c r="AM211" i="1"/>
  <c r="AN211" i="1" s="1"/>
  <c r="AM212" i="1"/>
  <c r="AN212" i="1" s="1"/>
  <c r="AM213" i="1"/>
  <c r="AN213" i="1" s="1"/>
  <c r="AM214" i="1"/>
  <c r="AN214" i="1" s="1"/>
  <c r="AM215" i="1"/>
  <c r="AN215" i="1" s="1"/>
  <c r="AM216" i="1"/>
  <c r="AN216" i="1" s="1"/>
  <c r="AM217" i="1"/>
  <c r="AN217" i="1" s="1"/>
  <c r="AM218" i="1"/>
  <c r="AN218" i="1" s="1"/>
  <c r="AM219" i="1"/>
  <c r="AN219" i="1" s="1"/>
  <c r="AM220" i="1"/>
  <c r="AN220" i="1" s="1"/>
  <c r="AM221" i="1"/>
  <c r="AN221" i="1" s="1"/>
  <c r="AM222" i="1"/>
  <c r="AN222" i="1" s="1"/>
  <c r="AM223" i="1"/>
  <c r="AN223" i="1" s="1"/>
  <c r="AM224" i="1"/>
  <c r="AN224" i="1" s="1"/>
  <c r="AM225" i="1"/>
  <c r="AN225" i="1" s="1"/>
  <c r="AM226" i="1"/>
  <c r="AN226" i="1" s="1"/>
  <c r="AM227" i="1"/>
  <c r="AN227" i="1" s="1"/>
  <c r="AM228" i="1"/>
  <c r="AN228" i="1" s="1"/>
  <c r="AM229" i="1"/>
  <c r="AN229" i="1" s="1"/>
  <c r="AM230" i="1"/>
  <c r="AN230" i="1" s="1"/>
  <c r="AM231" i="1"/>
  <c r="AN231" i="1" s="1"/>
  <c r="AM232" i="1"/>
  <c r="AN232" i="1" s="1"/>
  <c r="AM233" i="1"/>
  <c r="AN233" i="1" s="1"/>
  <c r="AM234" i="1"/>
  <c r="AN234" i="1" s="1"/>
  <c r="AM235" i="1"/>
  <c r="AN235" i="1" s="1"/>
  <c r="AM236" i="1"/>
  <c r="AN236" i="1" s="1"/>
  <c r="AM237" i="1"/>
  <c r="AN237" i="1" s="1"/>
  <c r="AM238" i="1"/>
  <c r="AN238" i="1" s="1"/>
  <c r="AM239" i="1"/>
  <c r="AN239" i="1" s="1"/>
  <c r="AM240" i="1"/>
  <c r="AN240" i="1" s="1"/>
  <c r="AM241" i="1"/>
  <c r="AN241" i="1" s="1"/>
  <c r="AM242" i="1"/>
  <c r="AN242" i="1" s="1"/>
  <c r="AM243" i="1"/>
  <c r="AN243" i="1" s="1"/>
  <c r="AM244" i="1"/>
  <c r="AN244" i="1" s="1"/>
  <c r="AM245" i="1"/>
  <c r="AN245" i="1" s="1"/>
  <c r="AM246" i="1"/>
  <c r="AN246" i="1" s="1"/>
  <c r="AM247" i="1"/>
  <c r="AN247" i="1" s="1"/>
  <c r="AM248" i="1"/>
  <c r="AN248" i="1" s="1"/>
  <c r="AM249" i="1"/>
  <c r="AN249" i="1" s="1"/>
  <c r="AM250" i="1"/>
  <c r="AN250" i="1" s="1"/>
  <c r="AM251" i="1"/>
  <c r="AN251" i="1" s="1"/>
  <c r="AM252" i="1"/>
  <c r="AN252" i="1" s="1"/>
  <c r="AM253" i="1"/>
  <c r="AN253" i="1" s="1"/>
  <c r="AM254" i="1"/>
  <c r="AN254" i="1" s="1"/>
  <c r="AM255" i="1"/>
  <c r="AN255" i="1" s="1"/>
  <c r="AM256" i="1"/>
  <c r="AN256" i="1" s="1"/>
  <c r="AM257" i="1"/>
  <c r="AN257" i="1" s="1"/>
  <c r="AM258" i="1"/>
  <c r="AN258" i="1" s="1"/>
  <c r="AM259" i="1"/>
  <c r="AN259" i="1" s="1"/>
  <c r="AM260" i="1"/>
  <c r="AN260" i="1" s="1"/>
  <c r="AM261" i="1"/>
  <c r="AN261" i="1" s="1"/>
  <c r="AM262" i="1"/>
  <c r="AN262" i="1" s="1"/>
  <c r="AM263" i="1"/>
  <c r="AN263" i="1" s="1"/>
  <c r="AM264" i="1"/>
  <c r="AN264" i="1" s="1"/>
  <c r="AM265" i="1"/>
  <c r="AN265" i="1" s="1"/>
  <c r="AM266" i="1"/>
  <c r="AN266" i="1" s="1"/>
  <c r="AM267" i="1"/>
  <c r="AN267" i="1" s="1"/>
  <c r="AM268" i="1"/>
  <c r="AN268" i="1" s="1"/>
  <c r="AM269" i="1"/>
  <c r="AN269" i="1" s="1"/>
  <c r="AM270" i="1"/>
  <c r="AN270" i="1" s="1"/>
  <c r="AM271" i="1"/>
  <c r="AN271" i="1" s="1"/>
  <c r="AM272" i="1"/>
  <c r="AN272" i="1" s="1"/>
  <c r="AM273" i="1"/>
  <c r="AN273" i="1" s="1"/>
  <c r="AM274" i="1"/>
  <c r="AN274" i="1" s="1"/>
  <c r="AM275" i="1"/>
  <c r="AN275" i="1" s="1"/>
  <c r="AM276" i="1"/>
  <c r="AN276" i="1" s="1"/>
  <c r="AM277" i="1"/>
  <c r="AN277" i="1" s="1"/>
  <c r="AM278" i="1"/>
  <c r="AN278" i="1" s="1"/>
  <c r="AM279" i="1"/>
  <c r="AN279" i="1" s="1"/>
  <c r="AM280" i="1"/>
  <c r="AN280" i="1" s="1"/>
  <c r="AM281" i="1"/>
  <c r="AN281" i="1" s="1"/>
  <c r="AM282" i="1"/>
  <c r="AN282" i="1" s="1"/>
  <c r="AM283" i="1"/>
  <c r="AN283" i="1" s="1"/>
  <c r="AM284" i="1"/>
  <c r="AN284" i="1" s="1"/>
  <c r="AM285" i="1"/>
  <c r="AN285" i="1" s="1"/>
  <c r="AM286" i="1"/>
  <c r="AN286" i="1" s="1"/>
  <c r="AM287" i="1"/>
  <c r="AN287" i="1" s="1"/>
  <c r="AM288" i="1"/>
  <c r="AN288" i="1" s="1"/>
  <c r="AM289" i="1"/>
  <c r="AN289" i="1" s="1"/>
  <c r="AM290" i="1"/>
  <c r="AN290" i="1" s="1"/>
  <c r="AM291" i="1"/>
  <c r="AN291" i="1" s="1"/>
  <c r="AM292" i="1"/>
  <c r="AN292" i="1" s="1"/>
  <c r="AM293" i="1"/>
  <c r="AN293" i="1" s="1"/>
  <c r="AM294" i="1"/>
  <c r="AN294" i="1" s="1"/>
  <c r="AM295" i="1"/>
  <c r="AN295" i="1" s="1"/>
  <c r="AM296" i="1"/>
  <c r="AN296" i="1" s="1"/>
  <c r="AM297" i="1"/>
  <c r="AN297" i="1" s="1"/>
  <c r="AM298" i="1"/>
  <c r="AN298" i="1" s="1"/>
  <c r="AM299" i="1"/>
  <c r="AN299" i="1" s="1"/>
  <c r="AM300" i="1"/>
  <c r="AN300" i="1" s="1"/>
  <c r="AM301" i="1"/>
  <c r="AN301" i="1" s="1"/>
  <c r="AM302" i="1"/>
  <c r="AN302" i="1" s="1"/>
  <c r="AM303" i="1"/>
  <c r="AN303" i="1" s="1"/>
  <c r="AM304" i="1"/>
  <c r="AN304" i="1" s="1"/>
  <c r="AM305" i="1"/>
  <c r="AN305" i="1" s="1"/>
  <c r="AM306" i="1"/>
  <c r="AN306" i="1" s="1"/>
  <c r="AM307" i="1"/>
  <c r="AN307" i="1" s="1"/>
  <c r="AM308" i="1"/>
  <c r="AN308" i="1" s="1"/>
  <c r="AM309" i="1"/>
  <c r="AN309" i="1" s="1"/>
  <c r="AM310" i="1"/>
  <c r="AN310" i="1" s="1"/>
  <c r="AM311" i="1"/>
  <c r="AN311" i="1" s="1"/>
  <c r="AM312" i="1"/>
  <c r="AN312" i="1" s="1"/>
  <c r="AM313" i="1"/>
  <c r="AN313" i="1" s="1"/>
  <c r="AM314" i="1"/>
  <c r="AN314" i="1" s="1"/>
  <c r="AM315" i="1"/>
  <c r="AN315" i="1" s="1"/>
  <c r="AM316" i="1"/>
  <c r="AN316" i="1" s="1"/>
  <c r="AM317" i="1"/>
  <c r="AN317" i="1" s="1"/>
  <c r="AM318" i="1"/>
  <c r="AN318" i="1" s="1"/>
  <c r="AM319" i="1"/>
  <c r="AN319" i="1" s="1"/>
  <c r="AM320" i="1"/>
  <c r="AN320" i="1" s="1"/>
  <c r="AM321" i="1"/>
  <c r="AN321" i="1" s="1"/>
  <c r="AM322" i="1"/>
  <c r="AN322" i="1" s="1"/>
  <c r="AM323" i="1"/>
  <c r="AN323" i="1" s="1"/>
  <c r="AM324" i="1"/>
  <c r="AN324" i="1" s="1"/>
  <c r="AM325" i="1"/>
  <c r="AN325" i="1" s="1"/>
  <c r="AM326" i="1"/>
  <c r="AN326" i="1" s="1"/>
  <c r="AM327" i="1"/>
  <c r="AN327" i="1" s="1"/>
  <c r="AM328" i="1"/>
  <c r="AN328" i="1" s="1"/>
  <c r="AM329" i="1"/>
  <c r="AN329" i="1" s="1"/>
  <c r="AM330" i="1"/>
  <c r="AN330" i="1" s="1"/>
  <c r="AM331" i="1"/>
  <c r="AN331" i="1" s="1"/>
  <c r="AM332" i="1"/>
  <c r="AN332" i="1" s="1"/>
  <c r="AM333" i="1"/>
  <c r="AN333" i="1" s="1"/>
  <c r="AM334" i="1"/>
  <c r="AN334" i="1" s="1"/>
  <c r="AM335" i="1"/>
  <c r="AN335" i="1" s="1"/>
  <c r="AM336" i="1"/>
  <c r="AN336" i="1" s="1"/>
  <c r="AM337" i="1"/>
  <c r="AN337" i="1" s="1"/>
  <c r="AM338" i="1"/>
  <c r="AN338" i="1" s="1"/>
  <c r="AM339" i="1"/>
  <c r="AN339" i="1" s="1"/>
  <c r="AM340" i="1"/>
  <c r="AN340" i="1" s="1"/>
  <c r="AM341" i="1"/>
  <c r="AN341" i="1" s="1"/>
  <c r="AM342" i="1"/>
  <c r="AN342" i="1" s="1"/>
  <c r="AM343" i="1"/>
  <c r="AN343" i="1" s="1"/>
  <c r="AM344" i="1"/>
  <c r="AN344" i="1" s="1"/>
  <c r="AM345" i="1"/>
  <c r="AN345" i="1" s="1"/>
  <c r="AM346" i="1"/>
  <c r="AN346" i="1" s="1"/>
  <c r="AM347" i="1"/>
  <c r="AN347" i="1" s="1"/>
  <c r="AM348" i="1"/>
  <c r="AN348" i="1" s="1"/>
  <c r="AM349" i="1"/>
  <c r="AN349" i="1" s="1"/>
  <c r="AM350" i="1"/>
  <c r="AN350" i="1" s="1"/>
  <c r="AM351" i="1"/>
  <c r="AN351" i="1" s="1"/>
  <c r="AM352" i="1"/>
  <c r="AN352" i="1" s="1"/>
  <c r="AM353" i="1"/>
  <c r="AN353" i="1" s="1"/>
  <c r="AM354" i="1"/>
  <c r="AN354" i="1" s="1"/>
  <c r="AM355" i="1"/>
  <c r="AN355" i="1" s="1"/>
  <c r="AM356" i="1"/>
  <c r="AN356" i="1" s="1"/>
  <c r="AM357" i="1"/>
  <c r="AN357" i="1" s="1"/>
  <c r="AM358" i="1"/>
  <c r="AN358" i="1" s="1"/>
  <c r="AM359" i="1"/>
  <c r="AN359" i="1" s="1"/>
  <c r="AM360" i="1"/>
  <c r="AN360" i="1" s="1"/>
  <c r="AM361" i="1"/>
  <c r="AN361" i="1" s="1"/>
  <c r="AM362" i="1"/>
  <c r="AN362" i="1" s="1"/>
  <c r="AM363" i="1"/>
  <c r="AN363" i="1" s="1"/>
  <c r="AM364" i="1"/>
  <c r="AN364" i="1" s="1"/>
  <c r="AM365" i="1"/>
  <c r="AN365" i="1" s="1"/>
  <c r="AM366" i="1"/>
  <c r="AN366" i="1" s="1"/>
  <c r="AM367" i="1"/>
  <c r="AN367" i="1" s="1"/>
  <c r="AM368" i="1"/>
  <c r="AN368" i="1" s="1"/>
  <c r="AM369" i="1"/>
  <c r="AN369" i="1" s="1"/>
  <c r="AM370" i="1"/>
  <c r="AN370" i="1" s="1"/>
  <c r="AM371" i="1"/>
  <c r="AN371" i="1" s="1"/>
  <c r="AM372" i="1"/>
  <c r="AN372" i="1" s="1"/>
  <c r="AM373" i="1"/>
  <c r="AN373" i="1" s="1"/>
  <c r="AM374" i="1"/>
  <c r="AN374" i="1" s="1"/>
  <c r="AM375" i="1"/>
  <c r="AN375" i="1" s="1"/>
  <c r="AM376" i="1"/>
  <c r="AN376" i="1" s="1"/>
  <c r="AM377" i="1"/>
  <c r="AN377" i="1" s="1"/>
  <c r="AM378" i="1"/>
  <c r="AN378" i="1" s="1"/>
  <c r="AM379" i="1"/>
  <c r="AN379" i="1" s="1"/>
  <c r="AM380" i="1"/>
  <c r="AN380" i="1" s="1"/>
  <c r="AM381" i="1"/>
  <c r="AN381" i="1" s="1"/>
  <c r="AM382" i="1"/>
  <c r="AN382" i="1" s="1"/>
  <c r="AM383" i="1"/>
  <c r="AN383" i="1" s="1"/>
  <c r="AM384" i="1"/>
  <c r="AN384" i="1" s="1"/>
  <c r="AM385" i="1"/>
  <c r="AN385" i="1" s="1"/>
  <c r="AM386" i="1"/>
  <c r="AN386" i="1" s="1"/>
  <c r="AM387" i="1"/>
  <c r="AN387" i="1" s="1"/>
  <c r="AM388" i="1"/>
  <c r="AN388" i="1" s="1"/>
  <c r="AM389" i="1"/>
  <c r="AN389" i="1" s="1"/>
  <c r="AM390" i="1"/>
  <c r="AN390" i="1" s="1"/>
  <c r="AM391" i="1"/>
  <c r="AN391" i="1" s="1"/>
  <c r="AM392" i="1"/>
  <c r="AN392" i="1" s="1"/>
  <c r="AM393" i="1"/>
  <c r="AN393" i="1" s="1"/>
  <c r="AM394" i="1"/>
  <c r="AN394" i="1" s="1"/>
  <c r="AM395" i="1"/>
  <c r="AN395" i="1" s="1"/>
  <c r="AM396" i="1"/>
  <c r="AN396" i="1" s="1"/>
  <c r="AM397" i="1"/>
  <c r="AN397" i="1" s="1"/>
  <c r="AM398" i="1"/>
  <c r="AN398" i="1" s="1"/>
  <c r="AM399" i="1"/>
  <c r="AN399" i="1" s="1"/>
  <c r="AM400" i="1"/>
  <c r="AN400" i="1" s="1"/>
  <c r="AM401" i="1"/>
  <c r="AN401" i="1" s="1"/>
  <c r="AM402" i="1"/>
  <c r="AN402" i="1" s="1"/>
  <c r="AM403" i="1"/>
  <c r="AN403" i="1" s="1"/>
  <c r="AM404" i="1"/>
  <c r="AN404" i="1" s="1"/>
  <c r="AM405" i="1"/>
  <c r="AN405" i="1" s="1"/>
  <c r="AM406" i="1"/>
  <c r="AN406" i="1" s="1"/>
  <c r="AM407" i="1"/>
  <c r="AN407" i="1" s="1"/>
  <c r="AM408" i="1"/>
  <c r="AN408" i="1" s="1"/>
  <c r="AM409" i="1"/>
  <c r="AN409" i="1" s="1"/>
  <c r="AM410" i="1"/>
  <c r="AN410" i="1" s="1"/>
  <c r="AM411" i="1"/>
  <c r="AN411" i="1" s="1"/>
  <c r="AM412" i="1"/>
  <c r="AN412" i="1" s="1"/>
  <c r="AM413" i="1"/>
  <c r="AN413" i="1" s="1"/>
  <c r="AM414" i="1"/>
  <c r="AN414" i="1" s="1"/>
  <c r="AM415" i="1"/>
  <c r="AN415" i="1" s="1"/>
  <c r="AM416" i="1"/>
  <c r="AN416" i="1" s="1"/>
  <c r="AM417" i="1"/>
  <c r="AN417" i="1" s="1"/>
  <c r="AM418" i="1"/>
  <c r="AN418" i="1" s="1"/>
  <c r="AM419" i="1"/>
  <c r="AN419" i="1" s="1"/>
  <c r="AM420" i="1"/>
  <c r="AN420" i="1" s="1"/>
  <c r="AM421" i="1"/>
  <c r="AN421" i="1" s="1"/>
  <c r="AM422" i="1"/>
  <c r="AN422" i="1" s="1"/>
  <c r="AM423" i="1"/>
  <c r="AN423" i="1" s="1"/>
  <c r="AM424" i="1"/>
  <c r="AN424" i="1" s="1"/>
  <c r="AM425" i="1"/>
  <c r="AN425" i="1" s="1"/>
  <c r="AM426" i="1"/>
  <c r="AN426" i="1" s="1"/>
  <c r="AM427" i="1"/>
  <c r="AN427" i="1" s="1"/>
  <c r="AM428" i="1"/>
  <c r="AN428" i="1" s="1"/>
  <c r="AM429" i="1"/>
  <c r="AN429" i="1" s="1"/>
  <c r="AM430" i="1"/>
  <c r="AN430" i="1" s="1"/>
  <c r="AM431" i="1"/>
  <c r="AN431" i="1" s="1"/>
  <c r="AM432" i="1"/>
  <c r="AN432" i="1" s="1"/>
  <c r="AM433" i="1"/>
  <c r="AN433" i="1" s="1"/>
  <c r="AM434" i="1"/>
  <c r="AN434" i="1" s="1"/>
  <c r="AM435" i="1"/>
  <c r="AN435" i="1" s="1"/>
  <c r="AM436" i="1"/>
  <c r="AN436" i="1" s="1"/>
  <c r="AM437" i="1"/>
  <c r="AN437" i="1" s="1"/>
  <c r="AM438" i="1"/>
  <c r="AN438" i="1" s="1"/>
  <c r="AM439" i="1"/>
  <c r="AN439" i="1" s="1"/>
  <c r="AM440" i="1"/>
  <c r="AN440" i="1" s="1"/>
  <c r="AM441" i="1"/>
  <c r="AN441" i="1" s="1"/>
  <c r="AM442" i="1"/>
  <c r="AN442" i="1" s="1"/>
  <c r="AM443" i="1"/>
  <c r="AN443" i="1" s="1"/>
  <c r="AM444" i="1"/>
  <c r="AN444" i="1" s="1"/>
  <c r="AM445" i="1"/>
  <c r="AN445" i="1" s="1"/>
  <c r="AM446" i="1"/>
  <c r="AN446" i="1" s="1"/>
  <c r="AM447" i="1"/>
  <c r="AN447" i="1" s="1"/>
  <c r="AM448" i="1"/>
  <c r="AN448" i="1" s="1"/>
  <c r="AM449" i="1"/>
  <c r="AN449" i="1" s="1"/>
  <c r="AM450" i="1"/>
  <c r="AN450" i="1" s="1"/>
  <c r="AM451" i="1"/>
  <c r="AN451" i="1" s="1"/>
  <c r="AM452" i="1"/>
  <c r="AN452" i="1" s="1"/>
  <c r="AM453" i="1"/>
  <c r="AN453" i="1" s="1"/>
  <c r="AM454" i="1"/>
  <c r="AN454" i="1" s="1"/>
  <c r="AM455" i="1"/>
  <c r="AN455" i="1" s="1"/>
  <c r="AM456" i="1"/>
  <c r="AN456" i="1" s="1"/>
  <c r="AM457" i="1"/>
  <c r="AN457" i="1" s="1"/>
  <c r="AM458" i="1"/>
  <c r="AN458" i="1" s="1"/>
  <c r="AM459" i="1"/>
  <c r="AN459" i="1" s="1"/>
  <c r="AM460" i="1"/>
  <c r="AN460" i="1" s="1"/>
  <c r="AM461" i="1"/>
  <c r="AN461" i="1" s="1"/>
  <c r="AM462" i="1"/>
  <c r="AN462" i="1" s="1"/>
  <c r="AM463" i="1"/>
  <c r="AN463" i="1" s="1"/>
  <c r="AM464" i="1"/>
  <c r="AN464" i="1" s="1"/>
  <c r="AM465" i="1"/>
  <c r="AN465" i="1" s="1"/>
  <c r="AM466" i="1"/>
  <c r="AN466" i="1" s="1"/>
  <c r="AM467" i="1"/>
  <c r="AN467" i="1" s="1"/>
  <c r="AM468" i="1"/>
  <c r="AN468" i="1" s="1"/>
  <c r="AM469" i="1"/>
  <c r="AN469" i="1" s="1"/>
  <c r="AM470" i="1"/>
  <c r="AN470" i="1" s="1"/>
  <c r="AM471" i="1"/>
  <c r="AN471" i="1" s="1"/>
  <c r="AM472" i="1"/>
  <c r="AN472" i="1" s="1"/>
  <c r="AM473" i="1"/>
  <c r="AN473" i="1" s="1"/>
  <c r="AM474" i="1"/>
  <c r="AN474" i="1" s="1"/>
  <c r="AM475" i="1"/>
  <c r="AN475" i="1" s="1"/>
  <c r="AM476" i="1"/>
  <c r="AN476" i="1" s="1"/>
  <c r="AM477" i="1"/>
  <c r="AN477" i="1" s="1"/>
  <c r="AM478" i="1"/>
  <c r="AN478" i="1" s="1"/>
  <c r="AM479" i="1"/>
  <c r="AN479" i="1" s="1"/>
  <c r="AM480" i="1"/>
  <c r="AN480" i="1" s="1"/>
  <c r="AM481" i="1"/>
  <c r="AN481" i="1" s="1"/>
  <c r="AM482" i="1"/>
  <c r="AN482" i="1" s="1"/>
  <c r="AM483" i="1"/>
  <c r="AN483" i="1" s="1"/>
  <c r="AM484" i="1"/>
  <c r="AN484" i="1" s="1"/>
  <c r="AM485" i="1"/>
  <c r="AN485" i="1" s="1"/>
  <c r="AM486" i="1"/>
  <c r="AN486" i="1" s="1"/>
  <c r="AM487" i="1"/>
  <c r="AN487" i="1" s="1"/>
  <c r="AM488" i="1"/>
  <c r="AN488" i="1" s="1"/>
  <c r="AM489" i="1"/>
  <c r="AN489" i="1" s="1"/>
  <c r="AM490" i="1"/>
  <c r="AN490" i="1" s="1"/>
  <c r="AM491" i="1"/>
  <c r="AN491" i="1" s="1"/>
  <c r="AM492" i="1"/>
  <c r="AN492" i="1" s="1"/>
  <c r="AM493" i="1"/>
  <c r="AN493" i="1" s="1"/>
  <c r="AM494" i="1"/>
  <c r="AN494" i="1" s="1"/>
  <c r="AM495" i="1"/>
  <c r="AN495" i="1" s="1"/>
  <c r="AM496" i="1"/>
  <c r="AN496" i="1" s="1"/>
  <c r="AM497" i="1"/>
  <c r="AN497" i="1" s="1"/>
  <c r="AM498" i="1"/>
  <c r="AN498" i="1" s="1"/>
  <c r="AM499" i="1"/>
  <c r="AN499" i="1" s="1"/>
  <c r="AM500" i="1"/>
  <c r="AN500" i="1" s="1"/>
  <c r="AM501" i="1"/>
  <c r="AN501" i="1" s="1"/>
  <c r="AM502" i="1"/>
  <c r="AN502" i="1" s="1"/>
  <c r="AM503" i="1"/>
  <c r="AN503" i="1" s="1"/>
  <c r="AM504" i="1"/>
  <c r="AN504" i="1" s="1"/>
  <c r="AM505" i="1"/>
  <c r="AN505" i="1" s="1"/>
  <c r="AM506" i="1"/>
  <c r="AN506" i="1" s="1"/>
  <c r="AM507" i="1"/>
  <c r="AN507" i="1" s="1"/>
  <c r="AM508" i="1"/>
  <c r="AN508" i="1" s="1"/>
  <c r="AM509" i="1"/>
  <c r="AN509" i="1" s="1"/>
  <c r="AM510" i="1"/>
  <c r="AN510" i="1" s="1"/>
  <c r="AM511" i="1"/>
  <c r="AN511" i="1" s="1"/>
  <c r="AM512" i="1"/>
  <c r="AN512" i="1" s="1"/>
  <c r="AM513" i="1"/>
  <c r="AN513" i="1" s="1"/>
  <c r="AM514" i="1"/>
  <c r="AN514" i="1" s="1"/>
  <c r="AM515" i="1"/>
  <c r="AN515" i="1" s="1"/>
  <c r="AM516" i="1"/>
  <c r="AN516" i="1" s="1"/>
  <c r="AM517" i="1"/>
  <c r="AN517" i="1" s="1"/>
  <c r="AM518" i="1"/>
  <c r="AN518" i="1" s="1"/>
  <c r="AM519" i="1"/>
  <c r="AN519" i="1" s="1"/>
  <c r="AM520" i="1"/>
  <c r="AN520" i="1" s="1"/>
  <c r="AM521" i="1"/>
  <c r="AN521" i="1" s="1"/>
  <c r="AM522" i="1"/>
  <c r="AN522" i="1" s="1"/>
  <c r="AM523" i="1"/>
  <c r="AN523" i="1" s="1"/>
  <c r="AM524" i="1"/>
  <c r="AN524" i="1" s="1"/>
  <c r="AM525" i="1"/>
  <c r="AN525" i="1" s="1"/>
  <c r="AM526" i="1"/>
  <c r="AN526" i="1" s="1"/>
  <c r="AM527" i="1"/>
  <c r="AN527" i="1" s="1"/>
  <c r="AM528" i="1"/>
  <c r="AN528" i="1" s="1"/>
  <c r="AM529" i="1"/>
  <c r="AN529" i="1" s="1"/>
  <c r="AM530" i="1"/>
  <c r="AN530" i="1" s="1"/>
  <c r="AM531" i="1"/>
  <c r="AN531" i="1" s="1"/>
  <c r="AM532" i="1"/>
  <c r="AN532" i="1" s="1"/>
  <c r="AM533" i="1"/>
  <c r="AN533" i="1" s="1"/>
  <c r="AM534" i="1"/>
  <c r="AN534" i="1" s="1"/>
  <c r="AM535" i="1"/>
  <c r="AN535" i="1" s="1"/>
  <c r="AM536" i="1"/>
  <c r="AN536" i="1" s="1"/>
  <c r="AM537" i="1"/>
  <c r="AN537" i="1" s="1"/>
  <c r="AM538" i="1"/>
  <c r="AN538" i="1" s="1"/>
  <c r="AM539" i="1"/>
  <c r="AN539" i="1" s="1"/>
  <c r="AM540" i="1"/>
  <c r="AN540" i="1" s="1"/>
  <c r="AM541" i="1"/>
  <c r="AN541" i="1" s="1"/>
  <c r="AM542" i="1"/>
  <c r="AN542" i="1" s="1"/>
  <c r="AM543" i="1"/>
  <c r="AN543" i="1" s="1"/>
  <c r="AM544" i="1"/>
  <c r="AN544" i="1" s="1"/>
  <c r="AM545" i="1"/>
  <c r="AN545" i="1" s="1"/>
  <c r="AM546" i="1"/>
  <c r="AN546" i="1" s="1"/>
  <c r="AM547" i="1"/>
  <c r="AN547" i="1" s="1"/>
  <c r="AM548" i="1"/>
  <c r="AN548" i="1" s="1"/>
  <c r="AM549" i="1"/>
  <c r="AN549" i="1" s="1"/>
  <c r="AM550" i="1"/>
  <c r="AN550" i="1" s="1"/>
  <c r="AM551" i="1"/>
  <c r="AN551" i="1" s="1"/>
  <c r="AM552" i="1"/>
  <c r="AN552" i="1" s="1"/>
  <c r="AM553" i="1"/>
  <c r="AN553" i="1" s="1"/>
  <c r="AM554" i="1"/>
  <c r="AN554" i="1" s="1"/>
  <c r="AM555" i="1"/>
  <c r="AN555" i="1" s="1"/>
  <c r="AM556" i="1"/>
  <c r="AN556" i="1" s="1"/>
  <c r="AM557" i="1"/>
  <c r="AN557" i="1" s="1"/>
  <c r="AM558" i="1"/>
  <c r="AN558" i="1" s="1"/>
  <c r="AM559" i="1"/>
  <c r="AN559" i="1" s="1"/>
  <c r="AM560" i="1"/>
  <c r="AN560" i="1" s="1"/>
  <c r="AM561" i="1"/>
  <c r="AN561" i="1" s="1"/>
  <c r="AM562" i="1"/>
  <c r="AN562" i="1" s="1"/>
  <c r="AM563" i="1"/>
  <c r="AN563" i="1" s="1"/>
  <c r="AM564" i="1"/>
  <c r="AN564" i="1" s="1"/>
  <c r="AM565" i="1"/>
  <c r="AN565" i="1" s="1"/>
  <c r="AM566" i="1"/>
  <c r="AN566" i="1" s="1"/>
  <c r="AM567" i="1"/>
  <c r="AN567" i="1" s="1"/>
  <c r="AM568" i="1"/>
  <c r="AN568" i="1" s="1"/>
  <c r="AM569" i="1"/>
  <c r="AN569" i="1" s="1"/>
  <c r="AM570" i="1"/>
  <c r="AN570" i="1" s="1"/>
  <c r="AM571" i="1"/>
  <c r="AN571" i="1" s="1"/>
  <c r="AM572" i="1"/>
  <c r="AN572" i="1" s="1"/>
  <c r="AM573" i="1"/>
  <c r="AN573" i="1" s="1"/>
  <c r="AM574" i="1"/>
  <c r="AN574" i="1" s="1"/>
  <c r="AM575" i="1"/>
  <c r="AN575" i="1" s="1"/>
  <c r="AM576" i="1"/>
  <c r="AN576" i="1" s="1"/>
  <c r="AM577" i="1"/>
  <c r="AN577" i="1" s="1"/>
  <c r="AM578" i="1"/>
  <c r="AN578" i="1" s="1"/>
  <c r="AM579" i="1"/>
  <c r="AN579" i="1" s="1"/>
  <c r="AM580" i="1"/>
  <c r="AN580" i="1" s="1"/>
  <c r="AM581" i="1"/>
  <c r="AN581" i="1" s="1"/>
  <c r="AM582" i="1"/>
  <c r="AN582" i="1" s="1"/>
  <c r="AM583" i="1"/>
  <c r="AN583" i="1" s="1"/>
  <c r="AM584" i="1"/>
  <c r="AN584" i="1" s="1"/>
  <c r="AM585" i="1"/>
  <c r="AN585" i="1" s="1"/>
  <c r="AM586" i="1"/>
  <c r="AN586" i="1" s="1"/>
  <c r="AM587" i="1"/>
  <c r="AN587" i="1" s="1"/>
  <c r="AM588" i="1"/>
  <c r="AN588" i="1" s="1"/>
  <c r="AM589" i="1"/>
  <c r="AN589" i="1" s="1"/>
  <c r="AM590" i="1"/>
  <c r="AN590" i="1" s="1"/>
  <c r="AM591" i="1"/>
  <c r="AN591" i="1" s="1"/>
  <c r="AM592" i="1"/>
  <c r="AN592" i="1" s="1"/>
  <c r="AM593" i="1"/>
  <c r="AN593" i="1" s="1"/>
  <c r="AM594" i="1"/>
  <c r="AN594" i="1" s="1"/>
  <c r="AM595" i="1"/>
  <c r="AN595" i="1" s="1"/>
  <c r="AM596" i="1"/>
  <c r="AN596" i="1" s="1"/>
  <c r="AM597" i="1"/>
  <c r="AN597" i="1" s="1"/>
  <c r="AM598" i="1"/>
  <c r="AN598" i="1" s="1"/>
  <c r="AM599" i="1"/>
  <c r="AN599" i="1" s="1"/>
  <c r="AM600" i="1"/>
  <c r="AN600" i="1" s="1"/>
  <c r="AM601" i="1"/>
  <c r="AN601" i="1" s="1"/>
  <c r="AM602" i="1"/>
  <c r="AN602" i="1" s="1"/>
  <c r="AM603" i="1"/>
  <c r="AN603" i="1" s="1"/>
  <c r="AM604" i="1"/>
  <c r="AN604" i="1" s="1"/>
  <c r="AM605" i="1"/>
  <c r="AN605" i="1" s="1"/>
  <c r="AM606" i="1"/>
  <c r="AN606" i="1" s="1"/>
  <c r="AM607" i="1"/>
  <c r="AN607" i="1" s="1"/>
  <c r="AM608" i="1"/>
  <c r="AN608" i="1" s="1"/>
  <c r="AM609" i="1"/>
  <c r="AN609" i="1" s="1"/>
  <c r="AM610" i="1"/>
  <c r="AN610" i="1" s="1"/>
  <c r="AM611" i="1"/>
  <c r="AN611" i="1" s="1"/>
  <c r="AM612" i="1"/>
  <c r="AN612" i="1" s="1"/>
  <c r="AM613" i="1"/>
  <c r="AN613" i="1" s="1"/>
  <c r="AM614" i="1"/>
  <c r="AN614" i="1" s="1"/>
  <c r="AM615" i="1"/>
  <c r="AN615" i="1" s="1"/>
  <c r="AM616" i="1"/>
  <c r="AN616" i="1" s="1"/>
  <c r="AM617" i="1"/>
  <c r="AN617" i="1" s="1"/>
  <c r="AM618" i="1"/>
  <c r="AN618" i="1" s="1"/>
  <c r="AM619" i="1"/>
  <c r="AN619" i="1" s="1"/>
  <c r="AM620" i="1"/>
  <c r="AN620" i="1" s="1"/>
  <c r="AM621" i="1"/>
  <c r="AN621" i="1" s="1"/>
  <c r="AM622" i="1"/>
  <c r="AN622" i="1" s="1"/>
  <c r="AM623" i="1"/>
  <c r="AN623" i="1" s="1"/>
  <c r="AM624" i="1"/>
  <c r="AN624" i="1" s="1"/>
  <c r="AM625" i="1"/>
  <c r="AN625" i="1" s="1"/>
  <c r="AM626" i="1"/>
  <c r="AN626" i="1" s="1"/>
  <c r="AM627" i="1"/>
  <c r="AN627" i="1" s="1"/>
  <c r="AM628" i="1"/>
  <c r="AN628" i="1" s="1"/>
  <c r="AM629" i="1"/>
  <c r="AN629" i="1" s="1"/>
  <c r="AM630" i="1"/>
  <c r="AN630" i="1" s="1"/>
  <c r="AM631" i="1"/>
  <c r="AN631" i="1" s="1"/>
  <c r="AM632" i="1"/>
  <c r="AN632" i="1" s="1"/>
  <c r="AM633" i="1"/>
  <c r="AN633" i="1" s="1"/>
  <c r="AM634" i="1"/>
  <c r="AN634" i="1" s="1"/>
  <c r="AM635" i="1"/>
  <c r="AN635" i="1" s="1"/>
  <c r="AM636" i="1"/>
  <c r="AN636" i="1" s="1"/>
  <c r="AM637" i="1"/>
  <c r="AN637" i="1" s="1"/>
  <c r="AM638" i="1"/>
  <c r="AN638" i="1" s="1"/>
  <c r="AM639" i="1"/>
  <c r="AN639" i="1" s="1"/>
  <c r="AM640" i="1"/>
  <c r="AN640" i="1" s="1"/>
  <c r="AM641" i="1"/>
  <c r="AN641" i="1" s="1"/>
  <c r="AM642" i="1"/>
  <c r="AN642" i="1" s="1"/>
  <c r="AM643" i="1"/>
  <c r="AN643" i="1" s="1"/>
  <c r="AM644" i="1"/>
  <c r="AN644" i="1" s="1"/>
  <c r="AM645" i="1"/>
  <c r="AN645" i="1" s="1"/>
  <c r="AM646" i="1"/>
  <c r="AN646" i="1" s="1"/>
  <c r="AM647" i="1"/>
  <c r="AN647" i="1" s="1"/>
  <c r="AM648" i="1"/>
  <c r="AN648" i="1" s="1"/>
  <c r="AM649" i="1"/>
  <c r="AN649" i="1" s="1"/>
  <c r="AM650" i="1"/>
  <c r="AN650" i="1" s="1"/>
  <c r="AM651" i="1"/>
  <c r="AN651" i="1" s="1"/>
  <c r="AM652" i="1"/>
  <c r="AN652" i="1" s="1"/>
  <c r="AM653" i="1"/>
  <c r="AN653" i="1" s="1"/>
  <c r="AM654" i="1"/>
  <c r="AN654" i="1" s="1"/>
  <c r="AM655" i="1"/>
  <c r="AN655" i="1" s="1"/>
  <c r="AM656" i="1"/>
  <c r="AN656" i="1" s="1"/>
  <c r="AM657" i="1"/>
  <c r="AN657" i="1" s="1"/>
  <c r="AM658" i="1"/>
  <c r="AN658" i="1" s="1"/>
  <c r="AM659" i="1"/>
  <c r="AN659" i="1" s="1"/>
  <c r="AM660" i="1"/>
  <c r="AN660" i="1" s="1"/>
  <c r="AM661" i="1"/>
  <c r="AN661" i="1" s="1"/>
  <c r="AM662" i="1"/>
  <c r="AN662" i="1" s="1"/>
  <c r="AM663" i="1"/>
  <c r="AN663" i="1" s="1"/>
  <c r="AM664" i="1"/>
  <c r="AN664" i="1" s="1"/>
  <c r="AM665" i="1"/>
  <c r="AN665" i="1" s="1"/>
  <c r="AM666" i="1"/>
  <c r="AN666" i="1" s="1"/>
  <c r="AM667" i="1"/>
  <c r="AN667" i="1" s="1"/>
  <c r="AM668" i="1"/>
  <c r="AN668" i="1" s="1"/>
  <c r="AM669" i="1"/>
  <c r="AN669" i="1" s="1"/>
  <c r="AM670" i="1"/>
  <c r="AN670" i="1" s="1"/>
  <c r="AM671" i="1"/>
  <c r="AN671" i="1" s="1"/>
  <c r="AM672" i="1"/>
  <c r="AN672" i="1" s="1"/>
  <c r="AM673" i="1"/>
  <c r="AN673" i="1" s="1"/>
  <c r="AM674" i="1"/>
  <c r="AN674" i="1" s="1"/>
  <c r="AM675" i="1"/>
  <c r="AN675" i="1" s="1"/>
  <c r="AM676" i="1"/>
  <c r="AN676" i="1" s="1"/>
  <c r="AM677" i="1"/>
  <c r="AN677" i="1" s="1"/>
  <c r="AM678" i="1"/>
  <c r="AN678" i="1" s="1"/>
  <c r="AM679" i="1"/>
  <c r="AN679" i="1" s="1"/>
  <c r="AM680" i="1"/>
  <c r="AN680" i="1" s="1"/>
  <c r="AM681" i="1"/>
  <c r="AN681" i="1" s="1"/>
  <c r="AM682" i="1"/>
  <c r="AN682" i="1" s="1"/>
  <c r="AM683" i="1"/>
  <c r="AN683" i="1" s="1"/>
  <c r="AM684" i="1"/>
  <c r="AN684" i="1" s="1"/>
  <c r="AM685" i="1"/>
  <c r="AN685" i="1" s="1"/>
  <c r="AM686" i="1"/>
  <c r="AN686" i="1" s="1"/>
  <c r="AM687" i="1"/>
  <c r="AN687" i="1" s="1"/>
  <c r="AM688" i="1"/>
  <c r="AN688" i="1" s="1"/>
  <c r="AM689" i="1"/>
  <c r="AN689" i="1" s="1"/>
  <c r="AM690" i="1"/>
  <c r="AN690" i="1" s="1"/>
  <c r="AM691" i="1"/>
  <c r="AN691" i="1" s="1"/>
  <c r="AM692" i="1"/>
  <c r="AN692" i="1" s="1"/>
  <c r="AM693" i="1"/>
  <c r="AN693" i="1" s="1"/>
  <c r="AM694" i="1"/>
  <c r="AN694" i="1" s="1"/>
  <c r="AM695" i="1"/>
  <c r="AN695" i="1" s="1"/>
  <c r="AM696" i="1"/>
  <c r="AN696" i="1" s="1"/>
  <c r="AM697" i="1"/>
  <c r="AN697" i="1" s="1"/>
  <c r="AM698" i="1"/>
  <c r="AN698" i="1" s="1"/>
  <c r="AM699" i="1"/>
  <c r="AN699" i="1" s="1"/>
  <c r="AM700" i="1"/>
  <c r="AN700" i="1" s="1"/>
  <c r="AM701" i="1"/>
  <c r="AN701" i="1" s="1"/>
  <c r="AM702" i="1"/>
  <c r="AN702" i="1" s="1"/>
  <c r="AM703" i="1"/>
  <c r="AN703" i="1" s="1"/>
  <c r="AM704" i="1"/>
  <c r="AN704" i="1" s="1"/>
  <c r="AM705" i="1"/>
  <c r="AN705" i="1" s="1"/>
  <c r="AM706" i="1"/>
  <c r="AN706" i="1" s="1"/>
  <c r="AM707" i="1"/>
  <c r="AN707" i="1" s="1"/>
  <c r="AM708" i="1"/>
  <c r="AN708" i="1" s="1"/>
  <c r="AM709" i="1"/>
  <c r="AN709" i="1" s="1"/>
  <c r="AM710" i="1"/>
  <c r="AN710" i="1" s="1"/>
  <c r="AM711" i="1"/>
  <c r="AN711" i="1" s="1"/>
  <c r="AM712" i="1"/>
  <c r="AN712" i="1" s="1"/>
  <c r="AM713" i="1"/>
  <c r="AN713" i="1" s="1"/>
  <c r="AM714" i="1"/>
  <c r="AN714" i="1" s="1"/>
  <c r="AM715" i="1"/>
  <c r="AN715" i="1" s="1"/>
  <c r="AM716" i="1"/>
  <c r="AN716" i="1" s="1"/>
  <c r="AM717" i="1"/>
  <c r="AN717" i="1" s="1"/>
  <c r="AM718" i="1"/>
  <c r="AN718" i="1" s="1"/>
  <c r="AM719" i="1"/>
  <c r="AN719" i="1" s="1"/>
  <c r="AM720" i="1"/>
  <c r="AN720" i="1" s="1"/>
  <c r="AM721" i="1"/>
  <c r="AN721" i="1" s="1"/>
  <c r="AM722" i="1"/>
  <c r="AN722" i="1" s="1"/>
  <c r="AM723" i="1"/>
  <c r="AN723" i="1" s="1"/>
  <c r="AM724" i="1"/>
  <c r="AN724" i="1" s="1"/>
  <c r="AM725" i="1"/>
  <c r="AN725" i="1" s="1"/>
  <c r="AM726" i="1"/>
  <c r="AN726" i="1" s="1"/>
  <c r="AM727" i="1"/>
  <c r="AN727" i="1" s="1"/>
  <c r="AM728" i="1"/>
  <c r="AN728" i="1" s="1"/>
  <c r="AM729" i="1"/>
  <c r="AN729" i="1" s="1"/>
  <c r="AM730" i="1"/>
  <c r="AN730" i="1" s="1"/>
  <c r="AM731" i="1"/>
  <c r="AN731" i="1" s="1"/>
  <c r="AM732" i="1"/>
  <c r="AN732" i="1" s="1"/>
  <c r="AM733" i="1"/>
  <c r="AN733" i="1" s="1"/>
  <c r="AM734" i="1"/>
  <c r="AN734" i="1" s="1"/>
  <c r="AM735" i="1"/>
  <c r="AN735" i="1" s="1"/>
  <c r="AM736" i="1"/>
  <c r="AN736" i="1" s="1"/>
  <c r="AM737" i="1"/>
  <c r="AN737" i="1" s="1"/>
  <c r="AM738" i="1"/>
  <c r="AN738" i="1" s="1"/>
  <c r="AM739" i="1"/>
  <c r="AN739" i="1" s="1"/>
  <c r="AM740" i="1"/>
  <c r="AN740" i="1" s="1"/>
  <c r="AM741" i="1"/>
  <c r="AN741" i="1" s="1"/>
  <c r="AM742" i="1"/>
  <c r="AN742" i="1" s="1"/>
  <c r="AM743" i="1"/>
  <c r="AN743" i="1" s="1"/>
  <c r="AM744" i="1"/>
  <c r="AN744" i="1" s="1"/>
  <c r="AM745" i="1"/>
  <c r="AN745" i="1" s="1"/>
  <c r="AM746" i="1"/>
  <c r="AN746" i="1" s="1"/>
  <c r="AM747" i="1"/>
  <c r="AN747" i="1" s="1"/>
  <c r="AM748" i="1"/>
  <c r="AN748" i="1" s="1"/>
  <c r="AM749" i="1"/>
  <c r="AN749" i="1" s="1"/>
  <c r="AM750" i="1"/>
  <c r="AN750" i="1" s="1"/>
  <c r="AM751" i="1"/>
  <c r="AN751" i="1" s="1"/>
  <c r="AM752" i="1"/>
  <c r="AN752" i="1" s="1"/>
  <c r="AM753" i="1"/>
  <c r="AN753" i="1" s="1"/>
  <c r="AM754" i="1"/>
  <c r="AN754" i="1" s="1"/>
  <c r="AM755" i="1"/>
  <c r="AN755" i="1" s="1"/>
  <c r="AM756" i="1"/>
  <c r="AN756" i="1" s="1"/>
  <c r="AM757" i="1"/>
  <c r="AN757" i="1" s="1"/>
  <c r="AM758" i="1"/>
  <c r="AN758" i="1" s="1"/>
  <c r="AM759" i="1"/>
  <c r="AN759" i="1" s="1"/>
  <c r="AM760" i="1"/>
  <c r="AN760" i="1" s="1"/>
  <c r="AM761" i="1"/>
  <c r="AN761" i="1" s="1"/>
  <c r="AM762" i="1"/>
  <c r="AN762" i="1" s="1"/>
  <c r="AM763" i="1"/>
  <c r="AN763" i="1" s="1"/>
  <c r="AM764" i="1"/>
  <c r="AN764" i="1" s="1"/>
  <c r="AM765" i="1"/>
  <c r="AN765" i="1" s="1"/>
  <c r="AM766" i="1"/>
  <c r="AN766" i="1" s="1"/>
  <c r="AM767" i="1"/>
  <c r="AN767" i="1" s="1"/>
  <c r="AM768" i="1"/>
  <c r="AN768" i="1" s="1"/>
  <c r="AM769" i="1"/>
  <c r="AN769" i="1" s="1"/>
  <c r="AM770" i="1"/>
  <c r="AN770" i="1" s="1"/>
  <c r="AM771" i="1"/>
  <c r="AN771" i="1" s="1"/>
  <c r="AM772" i="1"/>
  <c r="AN772" i="1" s="1"/>
  <c r="AM773" i="1"/>
  <c r="AN773" i="1" s="1"/>
  <c r="AM774" i="1"/>
  <c r="AN774" i="1" s="1"/>
  <c r="AM775" i="1"/>
  <c r="AN775" i="1" s="1"/>
  <c r="AM776" i="1"/>
  <c r="AN776" i="1" s="1"/>
  <c r="AM777" i="1"/>
  <c r="AN777" i="1" s="1"/>
  <c r="AM778" i="1"/>
  <c r="AN778" i="1" s="1"/>
  <c r="AM779" i="1"/>
  <c r="AN779" i="1" s="1"/>
  <c r="AM780" i="1"/>
  <c r="AN780" i="1" s="1"/>
  <c r="AM781" i="1"/>
  <c r="AN781" i="1" s="1"/>
  <c r="AM782" i="1"/>
  <c r="AN782" i="1" s="1"/>
  <c r="AM783" i="1"/>
  <c r="AN783" i="1" s="1"/>
  <c r="AM784" i="1"/>
  <c r="AN784" i="1" s="1"/>
  <c r="AM785" i="1"/>
  <c r="AN785" i="1" s="1"/>
  <c r="AM786" i="1"/>
  <c r="AN786" i="1" s="1"/>
  <c r="AM787" i="1"/>
  <c r="AN787" i="1" s="1"/>
  <c r="AM788" i="1"/>
  <c r="AN788" i="1" s="1"/>
  <c r="AM789" i="1"/>
  <c r="AN789" i="1" s="1"/>
  <c r="AM790" i="1"/>
  <c r="AN790" i="1" s="1"/>
  <c r="AM791" i="1"/>
  <c r="AN791" i="1" s="1"/>
  <c r="AM792" i="1"/>
  <c r="AN792" i="1" s="1"/>
  <c r="AM793" i="1"/>
  <c r="AN793" i="1" s="1"/>
  <c r="AM794" i="1"/>
  <c r="AN794" i="1" s="1"/>
  <c r="AM795" i="1"/>
  <c r="AN795" i="1" s="1"/>
  <c r="AM796" i="1"/>
  <c r="AN796" i="1" s="1"/>
  <c r="AM797" i="1"/>
  <c r="AN797" i="1" s="1"/>
  <c r="AM798" i="1"/>
  <c r="AN798" i="1" s="1"/>
  <c r="AM799" i="1"/>
  <c r="AN799" i="1" s="1"/>
  <c r="AM800" i="1"/>
  <c r="AN800" i="1" s="1"/>
  <c r="AM801" i="1"/>
  <c r="AN801" i="1" s="1"/>
  <c r="AM802" i="1"/>
  <c r="AN802" i="1" s="1"/>
  <c r="AM803" i="1"/>
  <c r="AN803" i="1" s="1"/>
  <c r="AM804" i="1"/>
  <c r="AN804" i="1" s="1"/>
  <c r="AM805" i="1"/>
  <c r="AN805" i="1" s="1"/>
  <c r="AM806" i="1"/>
  <c r="AN806" i="1" s="1"/>
  <c r="AM807" i="1"/>
  <c r="AN807" i="1" s="1"/>
  <c r="AM808" i="1"/>
  <c r="AN808" i="1" s="1"/>
  <c r="AM809" i="1"/>
  <c r="AN809" i="1" s="1"/>
  <c r="AM810" i="1"/>
  <c r="AN810" i="1" s="1"/>
  <c r="AM811" i="1"/>
  <c r="AN811" i="1" s="1"/>
  <c r="AM812" i="1"/>
  <c r="AN812" i="1" s="1"/>
  <c r="AM813" i="1"/>
  <c r="AN813" i="1" s="1"/>
  <c r="AM814" i="1"/>
  <c r="AN814" i="1" s="1"/>
  <c r="AM815" i="1"/>
  <c r="AN815" i="1" s="1"/>
  <c r="AM816" i="1"/>
  <c r="AN816" i="1" s="1"/>
  <c r="AM817" i="1"/>
  <c r="AN817" i="1" s="1"/>
  <c r="AM818" i="1"/>
  <c r="AN818" i="1" s="1"/>
  <c r="AM819" i="1"/>
  <c r="AN819" i="1" s="1"/>
  <c r="AM820" i="1"/>
  <c r="AN820" i="1" s="1"/>
  <c r="AM821" i="1"/>
  <c r="AN821" i="1" s="1"/>
  <c r="AM822" i="1"/>
  <c r="AN822" i="1" s="1"/>
  <c r="AM823" i="1"/>
  <c r="AN823" i="1" s="1"/>
  <c r="AM824" i="1"/>
  <c r="AN824" i="1" s="1"/>
  <c r="AM825" i="1"/>
  <c r="AN825" i="1" s="1"/>
  <c r="AM826" i="1"/>
  <c r="AN826" i="1" s="1"/>
  <c r="AM827" i="1"/>
  <c r="AN827" i="1" s="1"/>
  <c r="AM828" i="1"/>
  <c r="AN828" i="1" s="1"/>
  <c r="AM829" i="1"/>
  <c r="AN829" i="1" s="1"/>
  <c r="AM830" i="1"/>
  <c r="AN830" i="1" s="1"/>
  <c r="AM831" i="1"/>
  <c r="AN831" i="1" s="1"/>
  <c r="AM832" i="1"/>
  <c r="AN832" i="1" s="1"/>
  <c r="AM833" i="1"/>
  <c r="AN833" i="1" s="1"/>
  <c r="AM834" i="1"/>
  <c r="AN834" i="1" s="1"/>
  <c r="AM835" i="1"/>
  <c r="AN835" i="1" s="1"/>
  <c r="AM836" i="1"/>
  <c r="AN836" i="1" s="1"/>
  <c r="AM837" i="1"/>
  <c r="AN837" i="1" s="1"/>
  <c r="AM838" i="1"/>
  <c r="AN838" i="1" s="1"/>
  <c r="AM839" i="1"/>
  <c r="AN839" i="1" s="1"/>
  <c r="AM840" i="1"/>
  <c r="AN840" i="1" s="1"/>
  <c r="AM841" i="1"/>
  <c r="AN841" i="1" s="1"/>
  <c r="AM842" i="1"/>
  <c r="AN842" i="1" s="1"/>
  <c r="AM843" i="1"/>
  <c r="AN843" i="1" s="1"/>
  <c r="AM844" i="1"/>
  <c r="AN844" i="1" s="1"/>
  <c r="AM845" i="1"/>
  <c r="AN845" i="1" s="1"/>
  <c r="AM846" i="1"/>
  <c r="AN846" i="1" s="1"/>
  <c r="AM847" i="1"/>
  <c r="AN847" i="1" s="1"/>
  <c r="AM848" i="1"/>
  <c r="AN848" i="1" s="1"/>
  <c r="AM849" i="1"/>
  <c r="AN849" i="1" s="1"/>
  <c r="AM850" i="1"/>
  <c r="AN850" i="1" s="1"/>
  <c r="AM851" i="1"/>
  <c r="AN851" i="1" s="1"/>
  <c r="AM852" i="1"/>
  <c r="AN852" i="1" s="1"/>
  <c r="AM853" i="1"/>
  <c r="AN853" i="1" s="1"/>
  <c r="AM854" i="1"/>
  <c r="AN854" i="1" s="1"/>
  <c r="AM855" i="1"/>
  <c r="AN855" i="1" s="1"/>
  <c r="AM856" i="1"/>
  <c r="AN856" i="1" s="1"/>
  <c r="AM857" i="1"/>
  <c r="AN857" i="1" s="1"/>
  <c r="AM858" i="1"/>
  <c r="AN858" i="1" s="1"/>
  <c r="AM859" i="1"/>
  <c r="AN859" i="1" s="1"/>
  <c r="AM860" i="1"/>
  <c r="AN860" i="1" s="1"/>
  <c r="AM861" i="1"/>
  <c r="AN861" i="1" s="1"/>
  <c r="AM862" i="1"/>
  <c r="AN862" i="1" s="1"/>
  <c r="AM863" i="1"/>
  <c r="AN863" i="1" s="1"/>
  <c r="AM864" i="1"/>
  <c r="AN864" i="1" s="1"/>
  <c r="AM865" i="1"/>
  <c r="AN865" i="1" s="1"/>
  <c r="AM866" i="1"/>
  <c r="AN866" i="1" s="1"/>
  <c r="AM867" i="1"/>
  <c r="AN867" i="1" s="1"/>
  <c r="AM868" i="1"/>
  <c r="AN868" i="1" s="1"/>
  <c r="AM869" i="1"/>
  <c r="AN869" i="1" s="1"/>
  <c r="AM870" i="1"/>
  <c r="AN870" i="1" s="1"/>
  <c r="AM871" i="1"/>
  <c r="AN871" i="1" s="1"/>
  <c r="AM872" i="1"/>
  <c r="AN872" i="1" s="1"/>
  <c r="AM873" i="1"/>
  <c r="AN873" i="1" s="1"/>
  <c r="AM874" i="1"/>
  <c r="AN874" i="1" s="1"/>
  <c r="AM875" i="1"/>
  <c r="AN875" i="1" s="1"/>
  <c r="AM876" i="1"/>
  <c r="AN876" i="1" s="1"/>
  <c r="AM877" i="1"/>
  <c r="AN877" i="1" s="1"/>
  <c r="AM878" i="1"/>
  <c r="AN878" i="1" s="1"/>
  <c r="AM879" i="1"/>
  <c r="AN879" i="1" s="1"/>
  <c r="AM880" i="1"/>
  <c r="AN880" i="1" s="1"/>
  <c r="AM881" i="1"/>
  <c r="AN881" i="1" s="1"/>
  <c r="AM882" i="1"/>
  <c r="AN882" i="1" s="1"/>
  <c r="AM883" i="1"/>
  <c r="AN883" i="1" s="1"/>
  <c r="AM884" i="1"/>
  <c r="AN884" i="1" s="1"/>
  <c r="AM885" i="1"/>
  <c r="AN885" i="1" s="1"/>
  <c r="AM886" i="1"/>
  <c r="AN886" i="1" s="1"/>
  <c r="AM887" i="1"/>
  <c r="AN887" i="1" s="1"/>
  <c r="AM888" i="1"/>
  <c r="AN888" i="1" s="1"/>
  <c r="AM889" i="1"/>
  <c r="AN889" i="1" s="1"/>
  <c r="AM890" i="1"/>
  <c r="AN890" i="1" s="1"/>
  <c r="AM891" i="1"/>
  <c r="AN891" i="1" s="1"/>
  <c r="AM892" i="1"/>
  <c r="AN892" i="1" s="1"/>
  <c r="AM893" i="1"/>
  <c r="AN893" i="1" s="1"/>
  <c r="AM894" i="1"/>
  <c r="AN894" i="1" s="1"/>
  <c r="AM895" i="1"/>
  <c r="AN895" i="1" s="1"/>
  <c r="AM896" i="1"/>
  <c r="AN896" i="1" s="1"/>
  <c r="AM897" i="1"/>
  <c r="AN897" i="1" s="1"/>
  <c r="AM898" i="1"/>
  <c r="AN898" i="1" s="1"/>
  <c r="AM899" i="1"/>
  <c r="AN899" i="1" s="1"/>
  <c r="AM900" i="1"/>
  <c r="AN900" i="1" s="1"/>
  <c r="AM901" i="1"/>
  <c r="AN901" i="1" s="1"/>
  <c r="AM902" i="1"/>
  <c r="AN902" i="1" s="1"/>
  <c r="AM903" i="1"/>
  <c r="AN903" i="1" s="1"/>
  <c r="AM904" i="1"/>
  <c r="AN904" i="1" s="1"/>
  <c r="AM905" i="1"/>
  <c r="AN905" i="1" s="1"/>
  <c r="AM906" i="1"/>
  <c r="AN906" i="1" s="1"/>
  <c r="AM907" i="1"/>
  <c r="AN907" i="1" s="1"/>
  <c r="AM908" i="1"/>
  <c r="AN908" i="1" s="1"/>
  <c r="AM909" i="1"/>
  <c r="AN909" i="1" s="1"/>
  <c r="AM910" i="1"/>
  <c r="AN910" i="1" s="1"/>
  <c r="AM911" i="1"/>
  <c r="AN911" i="1" s="1"/>
  <c r="AM912" i="1"/>
  <c r="AN912" i="1" s="1"/>
  <c r="AM913" i="1"/>
  <c r="AN913" i="1" s="1"/>
  <c r="AM914" i="1"/>
  <c r="AN914" i="1" s="1"/>
  <c r="AM915" i="1"/>
  <c r="AN915" i="1" s="1"/>
  <c r="AM916" i="1"/>
  <c r="AN916" i="1" s="1"/>
  <c r="AM917" i="1"/>
  <c r="AN917" i="1" s="1"/>
  <c r="AM918" i="1"/>
  <c r="AN918" i="1" s="1"/>
  <c r="AM919" i="1"/>
  <c r="AN919" i="1" s="1"/>
  <c r="AM920" i="1"/>
  <c r="AN920" i="1" s="1"/>
  <c r="AM921" i="1"/>
  <c r="AN921" i="1" s="1"/>
  <c r="AM922" i="1"/>
  <c r="AN922" i="1" s="1"/>
  <c r="AM923" i="1"/>
  <c r="AN923" i="1" s="1"/>
  <c r="AM924" i="1"/>
  <c r="AN924" i="1" s="1"/>
  <c r="AM925" i="1"/>
  <c r="AN925" i="1" s="1"/>
  <c r="AM926" i="1"/>
  <c r="AN926" i="1" s="1"/>
  <c r="AM927" i="1"/>
  <c r="AN927" i="1" s="1"/>
  <c r="AM928" i="1"/>
  <c r="AN928" i="1" s="1"/>
  <c r="AM929" i="1"/>
  <c r="AN929" i="1" s="1"/>
  <c r="AM930" i="1"/>
  <c r="AN930" i="1" s="1"/>
  <c r="AM931" i="1"/>
  <c r="AN931" i="1" s="1"/>
  <c r="AM932" i="1"/>
  <c r="AN932" i="1" s="1"/>
  <c r="AM933" i="1"/>
  <c r="AN933" i="1" s="1"/>
  <c r="AM934" i="1"/>
  <c r="AN934" i="1" s="1"/>
  <c r="AM935" i="1"/>
  <c r="AN935" i="1" s="1"/>
  <c r="AM936" i="1"/>
  <c r="AN936" i="1" s="1"/>
  <c r="AM937" i="1"/>
  <c r="AN937" i="1" s="1"/>
  <c r="AM938" i="1"/>
  <c r="AN938" i="1" s="1"/>
  <c r="AM939" i="1"/>
  <c r="AN939" i="1" s="1"/>
  <c r="AM940" i="1"/>
  <c r="AN940" i="1" s="1"/>
  <c r="AM941" i="1"/>
  <c r="AN941" i="1" s="1"/>
  <c r="AM942" i="1"/>
  <c r="AN942" i="1" s="1"/>
  <c r="AM943" i="1"/>
  <c r="AN943" i="1" s="1"/>
  <c r="AM944" i="1"/>
  <c r="AN944" i="1" s="1"/>
  <c r="AM945" i="1"/>
  <c r="AN945" i="1" s="1"/>
  <c r="AM946" i="1"/>
  <c r="AN946" i="1" s="1"/>
  <c r="AM947" i="1"/>
  <c r="AN947" i="1" s="1"/>
  <c r="AM948" i="1"/>
  <c r="AN948" i="1" s="1"/>
  <c r="AM949" i="1"/>
  <c r="AN949" i="1" s="1"/>
  <c r="AM950" i="1"/>
  <c r="AN950" i="1" s="1"/>
  <c r="AM951" i="1"/>
  <c r="AN951" i="1" s="1"/>
  <c r="AM952" i="1"/>
  <c r="AN952" i="1" s="1"/>
  <c r="AM953" i="1"/>
  <c r="AN953" i="1" s="1"/>
  <c r="AM954" i="1"/>
  <c r="AN954" i="1" s="1"/>
  <c r="AM955" i="1"/>
  <c r="AN955" i="1" s="1"/>
  <c r="AM956" i="1"/>
  <c r="AN956" i="1" s="1"/>
  <c r="AM957" i="1"/>
  <c r="AN957" i="1" s="1"/>
  <c r="AM958" i="1"/>
  <c r="AN958" i="1" s="1"/>
  <c r="AM959" i="1"/>
  <c r="AN959" i="1" s="1"/>
  <c r="AM960" i="1"/>
  <c r="AN960" i="1" s="1"/>
  <c r="AM961" i="1"/>
  <c r="AN961" i="1" s="1"/>
  <c r="AM962" i="1"/>
  <c r="AN962" i="1" s="1"/>
  <c r="AM963" i="1"/>
  <c r="AN963" i="1" s="1"/>
  <c r="AM964" i="1"/>
  <c r="AN964" i="1" s="1"/>
  <c r="AM965" i="1"/>
  <c r="AN965" i="1" s="1"/>
  <c r="AM966" i="1"/>
  <c r="AN966" i="1" s="1"/>
  <c r="AM967" i="1"/>
  <c r="AN967" i="1" s="1"/>
  <c r="AM968" i="1"/>
  <c r="AN968" i="1" s="1"/>
  <c r="AM969" i="1"/>
  <c r="AN969" i="1" s="1"/>
  <c r="AM970" i="1"/>
  <c r="AN970" i="1" s="1"/>
  <c r="AM971" i="1"/>
  <c r="AN971" i="1" s="1"/>
  <c r="AM972" i="1"/>
  <c r="AN972" i="1" s="1"/>
  <c r="AM973" i="1"/>
  <c r="AN973" i="1" s="1"/>
  <c r="AM974" i="1"/>
  <c r="AN974" i="1" s="1"/>
  <c r="AM975" i="1"/>
  <c r="AN975" i="1" s="1"/>
  <c r="AM976" i="1"/>
  <c r="AN976" i="1" s="1"/>
  <c r="AM977" i="1"/>
  <c r="AN977" i="1" s="1"/>
  <c r="AM978" i="1"/>
  <c r="AN978" i="1" s="1"/>
  <c r="AM979" i="1"/>
  <c r="AN979" i="1" s="1"/>
  <c r="AM980" i="1"/>
  <c r="AN980" i="1" s="1"/>
  <c r="AM981" i="1"/>
  <c r="AN981" i="1" s="1"/>
  <c r="AM982" i="1"/>
  <c r="AN982" i="1" s="1"/>
  <c r="AM983" i="1"/>
  <c r="AN983" i="1" s="1"/>
  <c r="AM984" i="1"/>
  <c r="AN984" i="1" s="1"/>
  <c r="AM985" i="1"/>
  <c r="AN985" i="1" s="1"/>
  <c r="AM986" i="1"/>
  <c r="AN986" i="1" s="1"/>
  <c r="AM987" i="1"/>
  <c r="AN987" i="1" s="1"/>
  <c r="AM988" i="1"/>
  <c r="AN988" i="1" s="1"/>
  <c r="AM989" i="1"/>
  <c r="AN989" i="1" s="1"/>
  <c r="AM990" i="1"/>
  <c r="AN990" i="1" s="1"/>
  <c r="AM991" i="1"/>
  <c r="AN991" i="1" s="1"/>
  <c r="AM992" i="1"/>
  <c r="AN992" i="1" s="1"/>
  <c r="AM993" i="1"/>
  <c r="AN993" i="1" s="1"/>
  <c r="AM994" i="1"/>
  <c r="AN994" i="1" s="1"/>
  <c r="AM995" i="1"/>
  <c r="AN995" i="1" s="1"/>
  <c r="AM996" i="1"/>
  <c r="AN996" i="1" s="1"/>
  <c r="AM997" i="1"/>
  <c r="AN997" i="1" s="1"/>
  <c r="AM998" i="1"/>
  <c r="AN998" i="1" s="1"/>
  <c r="AM999" i="1"/>
  <c r="AN999" i="1" s="1"/>
  <c r="AM1000" i="1"/>
  <c r="AN1000" i="1" s="1"/>
  <c r="AM1001" i="1"/>
  <c r="AN1001" i="1" s="1"/>
  <c r="AM1002" i="1"/>
  <c r="AN1002" i="1" s="1"/>
  <c r="AM1003" i="1"/>
  <c r="AN1003" i="1" s="1"/>
  <c r="AM1004" i="1"/>
  <c r="AN1004" i="1" s="1"/>
  <c r="AM1005" i="1"/>
  <c r="AN1005" i="1" s="1"/>
  <c r="AM1006" i="1"/>
  <c r="AN1006" i="1" s="1"/>
  <c r="AM1007" i="1"/>
  <c r="AN1007" i="1" s="1"/>
  <c r="AM1008" i="1"/>
  <c r="AN1008" i="1" s="1"/>
  <c r="AM1009" i="1"/>
  <c r="AN1009" i="1" s="1"/>
  <c r="AM1010" i="1"/>
  <c r="AN1010" i="1" s="1"/>
  <c r="AM1011" i="1"/>
  <c r="AN1011" i="1" s="1"/>
  <c r="AM1012" i="1"/>
  <c r="AN1012" i="1" s="1"/>
  <c r="AM1013" i="1"/>
  <c r="AN1013" i="1" s="1"/>
  <c r="AM1014" i="1"/>
  <c r="AN1014" i="1" s="1"/>
  <c r="AM1015" i="1"/>
  <c r="AN1015" i="1" s="1"/>
  <c r="AM1016" i="1"/>
  <c r="AN1016" i="1" s="1"/>
  <c r="AM1017" i="1"/>
  <c r="AN1017" i="1" s="1"/>
  <c r="AM1018" i="1"/>
  <c r="AN1018" i="1" s="1"/>
  <c r="AM1019" i="1"/>
  <c r="AN1019" i="1" s="1"/>
  <c r="AM1020" i="1"/>
  <c r="AN1020" i="1" s="1"/>
  <c r="AM1021" i="1"/>
  <c r="AN1021" i="1" s="1"/>
  <c r="AM1022" i="1"/>
  <c r="AN1022" i="1" s="1"/>
  <c r="AM1023" i="1"/>
  <c r="AN1023" i="1" s="1"/>
  <c r="AM1024" i="1"/>
  <c r="AN1024" i="1" s="1"/>
  <c r="AM1025" i="1"/>
  <c r="AN1025" i="1" s="1"/>
  <c r="AM1026" i="1"/>
  <c r="AN1026" i="1" s="1"/>
  <c r="AM1027" i="1"/>
  <c r="AN1027" i="1" s="1"/>
  <c r="AM1028" i="1"/>
  <c r="AN1028" i="1" s="1"/>
  <c r="AM1029" i="1"/>
  <c r="AN1029" i="1" s="1"/>
  <c r="AM1030" i="1"/>
  <c r="AN1030" i="1" s="1"/>
  <c r="AM1031" i="1"/>
  <c r="AN1031" i="1" s="1"/>
  <c r="AM1032" i="1"/>
  <c r="AN1032" i="1" s="1"/>
  <c r="AM1033" i="1"/>
  <c r="AN1033" i="1" s="1"/>
  <c r="AM1034" i="1"/>
  <c r="AN1034" i="1" s="1"/>
  <c r="AM1035" i="1"/>
  <c r="AN1035" i="1" s="1"/>
  <c r="AM1036" i="1"/>
  <c r="AN1036" i="1" s="1"/>
  <c r="AM1037" i="1"/>
  <c r="AN1037" i="1" s="1"/>
  <c r="AM1038" i="1"/>
  <c r="AN1038" i="1" s="1"/>
  <c r="AM1039" i="1"/>
  <c r="AN1039" i="1" s="1"/>
  <c r="AM1040" i="1"/>
  <c r="AN1040" i="1" s="1"/>
  <c r="AM1041" i="1"/>
  <c r="AN1041" i="1" s="1"/>
  <c r="AM1042" i="1"/>
  <c r="AN1042" i="1" s="1"/>
  <c r="AM1043" i="1"/>
  <c r="AN1043" i="1" s="1"/>
  <c r="AM1044" i="1"/>
  <c r="AN1044" i="1" s="1"/>
  <c r="AM1045" i="1"/>
  <c r="AN1045" i="1" s="1"/>
  <c r="AM1046" i="1"/>
  <c r="AN1046" i="1" s="1"/>
  <c r="AM1047" i="1"/>
  <c r="AN1047" i="1" s="1"/>
  <c r="AM1048" i="1"/>
  <c r="AN1048" i="1" s="1"/>
  <c r="AM1049" i="1"/>
  <c r="AN1049" i="1" s="1"/>
  <c r="AM1050" i="1"/>
  <c r="AN1050" i="1" s="1"/>
  <c r="AM1051" i="1"/>
  <c r="AN1051" i="1" s="1"/>
  <c r="AM1052" i="1"/>
  <c r="AN1052" i="1" s="1"/>
  <c r="AM1053" i="1"/>
  <c r="AN1053" i="1" s="1"/>
  <c r="AM1054" i="1"/>
  <c r="AN1054" i="1" s="1"/>
  <c r="AM1055" i="1"/>
  <c r="AN1055" i="1" s="1"/>
  <c r="AM1056" i="1"/>
  <c r="AN1056" i="1" s="1"/>
  <c r="AM1057" i="1"/>
  <c r="AN1057" i="1" s="1"/>
  <c r="AM1058" i="1"/>
  <c r="AN1058" i="1" s="1"/>
  <c r="AM1059" i="1"/>
  <c r="AN1059" i="1" s="1"/>
  <c r="AM1060" i="1"/>
  <c r="AN1060" i="1" s="1"/>
  <c r="AM1061" i="1"/>
  <c r="AN1061" i="1" s="1"/>
  <c r="AM1062" i="1"/>
  <c r="AN1062" i="1" s="1"/>
  <c r="AM1063" i="1"/>
  <c r="AN1063" i="1" s="1"/>
  <c r="AM1064" i="1"/>
  <c r="AN1064" i="1" s="1"/>
  <c r="AM1065" i="1"/>
  <c r="AN1065" i="1" s="1"/>
  <c r="AM1066" i="1"/>
  <c r="AN1066" i="1" s="1"/>
  <c r="AM1067" i="1"/>
  <c r="AN1067" i="1" s="1"/>
  <c r="AM1068" i="1"/>
  <c r="AN1068" i="1" s="1"/>
  <c r="AM1069" i="1"/>
  <c r="AN1069" i="1" s="1"/>
  <c r="AM1070" i="1"/>
  <c r="AN1070" i="1" s="1"/>
  <c r="AM1071" i="1"/>
  <c r="AN1071" i="1" s="1"/>
  <c r="AM1072" i="1"/>
  <c r="AN1072" i="1" s="1"/>
  <c r="AM1073" i="1"/>
  <c r="AN1073" i="1" s="1"/>
  <c r="AM1074" i="1"/>
  <c r="AN1074" i="1" s="1"/>
  <c r="AM1075" i="1"/>
  <c r="AN1075" i="1" s="1"/>
  <c r="AM1076" i="1"/>
  <c r="AN1076" i="1" s="1"/>
  <c r="AM1077" i="1"/>
  <c r="AN1077" i="1" s="1"/>
  <c r="AM1078" i="1"/>
  <c r="AN1078" i="1" s="1"/>
  <c r="AM1079" i="1"/>
  <c r="AN1079" i="1" s="1"/>
  <c r="AM1080" i="1"/>
  <c r="AN1080" i="1" s="1"/>
  <c r="AM1081" i="1"/>
  <c r="AN1081" i="1" s="1"/>
  <c r="AM1082" i="1"/>
  <c r="AN1082" i="1" s="1"/>
  <c r="AM1083" i="1"/>
  <c r="AN1083" i="1" s="1"/>
  <c r="AM1084" i="1"/>
  <c r="AN1084" i="1" s="1"/>
  <c r="AM1085" i="1"/>
  <c r="AN1085" i="1" s="1"/>
  <c r="AM1086" i="1"/>
  <c r="AN1086" i="1" s="1"/>
  <c r="AM1087" i="1"/>
  <c r="AN1087" i="1" s="1"/>
  <c r="AM1088" i="1"/>
  <c r="AN1088" i="1" s="1"/>
  <c r="AM1089" i="1"/>
  <c r="AN1089" i="1" s="1"/>
  <c r="AM1090" i="1"/>
  <c r="AN1090" i="1" s="1"/>
  <c r="AM1091" i="1"/>
  <c r="AN1091" i="1" s="1"/>
  <c r="AM1092" i="1"/>
  <c r="AN1092" i="1" s="1"/>
  <c r="AM1093" i="1"/>
  <c r="AN1093" i="1" s="1"/>
  <c r="AM1094" i="1"/>
  <c r="AN1094" i="1" s="1"/>
  <c r="AM1095" i="1"/>
  <c r="AN1095" i="1" s="1"/>
  <c r="AM1096" i="1"/>
  <c r="AN1096" i="1" s="1"/>
  <c r="AM1097" i="1"/>
  <c r="AN1097" i="1" s="1"/>
  <c r="AM1098" i="1"/>
  <c r="AN1098" i="1" s="1"/>
  <c r="AM1099" i="1"/>
  <c r="AN1099" i="1" s="1"/>
  <c r="AM1100" i="1"/>
  <c r="AN1100" i="1" s="1"/>
  <c r="AM1101" i="1"/>
  <c r="AN1101" i="1" s="1"/>
  <c r="AM1102" i="1"/>
  <c r="AN1102" i="1" s="1"/>
  <c r="AM1103" i="1"/>
  <c r="AN1103" i="1" s="1"/>
  <c r="AM1104" i="1"/>
  <c r="AN1104" i="1" s="1"/>
  <c r="AM1105" i="1"/>
  <c r="AN1105" i="1" s="1"/>
  <c r="AM1106" i="1"/>
  <c r="AN1106" i="1" s="1"/>
  <c r="AM1107" i="1"/>
  <c r="AN1107" i="1" s="1"/>
  <c r="AM1108" i="1"/>
  <c r="AN1108" i="1" s="1"/>
  <c r="AM1109" i="1"/>
  <c r="AN1109" i="1" s="1"/>
  <c r="AM1110" i="1"/>
  <c r="AN1110" i="1" s="1"/>
  <c r="AM1111" i="1"/>
  <c r="AN1111" i="1" s="1"/>
  <c r="AM1112" i="1"/>
  <c r="AN1112" i="1" s="1"/>
  <c r="AM1113" i="1"/>
  <c r="AN1113" i="1" s="1"/>
  <c r="AM1114" i="1"/>
  <c r="AN1114" i="1" s="1"/>
  <c r="AM1115" i="1"/>
  <c r="AN1115" i="1" s="1"/>
  <c r="AM1116" i="1"/>
  <c r="AN1116" i="1" s="1"/>
  <c r="AM1117" i="1"/>
  <c r="AN1117" i="1" s="1"/>
  <c r="AM1118" i="1"/>
  <c r="AN1118" i="1" s="1"/>
  <c r="AM1119" i="1"/>
  <c r="AN1119" i="1" s="1"/>
  <c r="AM1120" i="1"/>
  <c r="AN1120" i="1" s="1"/>
  <c r="AM1121" i="1"/>
  <c r="AN1121" i="1" s="1"/>
  <c r="AM1122" i="1"/>
  <c r="AN1122" i="1" s="1"/>
  <c r="AM1123" i="1"/>
  <c r="AN1123" i="1" s="1"/>
  <c r="AM1124" i="1"/>
  <c r="AN1124" i="1" s="1"/>
  <c r="AM1125" i="1"/>
  <c r="AN1125" i="1" s="1"/>
  <c r="AM1126" i="1"/>
  <c r="AN1126" i="1" s="1"/>
  <c r="AM1127" i="1"/>
  <c r="AN1127" i="1" s="1"/>
  <c r="AM1128" i="1"/>
  <c r="AN1128" i="1" s="1"/>
  <c r="AM1129" i="1"/>
  <c r="AN1129" i="1" s="1"/>
  <c r="AM1130" i="1"/>
  <c r="AN1130" i="1" s="1"/>
  <c r="AM1131" i="1"/>
  <c r="AN1131" i="1" s="1"/>
  <c r="AM1132" i="1"/>
  <c r="AN1132" i="1" s="1"/>
  <c r="AM1133" i="1"/>
  <c r="AN1133" i="1" s="1"/>
  <c r="AM1134" i="1"/>
  <c r="AN1134" i="1" s="1"/>
  <c r="AM1135" i="1"/>
  <c r="AN1135" i="1" s="1"/>
  <c r="AM1136" i="1"/>
  <c r="AN1136" i="1" s="1"/>
  <c r="AM1137" i="1"/>
  <c r="AN1137" i="1" s="1"/>
  <c r="AM1138" i="1"/>
  <c r="AN1138" i="1" s="1"/>
  <c r="AM1139" i="1"/>
  <c r="AN1139" i="1" s="1"/>
  <c r="AM1140" i="1"/>
  <c r="AN1140" i="1" s="1"/>
  <c r="AM1141" i="1"/>
  <c r="AN1141" i="1" s="1"/>
  <c r="AM1142" i="1"/>
  <c r="AN1142" i="1" s="1"/>
  <c r="AM1143" i="1"/>
  <c r="AN1143" i="1" s="1"/>
  <c r="AM1144" i="1"/>
  <c r="AN1144" i="1" s="1"/>
  <c r="AM1145" i="1"/>
  <c r="AN1145" i="1" s="1"/>
  <c r="AM1146" i="1"/>
  <c r="AN1146" i="1" s="1"/>
  <c r="AM1147" i="1"/>
  <c r="AN1147" i="1" s="1"/>
  <c r="AM1148" i="1"/>
  <c r="AN1148" i="1" s="1"/>
  <c r="AM1149" i="1"/>
  <c r="AN1149" i="1" s="1"/>
  <c r="AM1150" i="1"/>
  <c r="AN1150" i="1" s="1"/>
  <c r="AM1151" i="1"/>
  <c r="AN1151" i="1" s="1"/>
  <c r="AM1152" i="1"/>
  <c r="AN1152" i="1" s="1"/>
  <c r="AM1153" i="1"/>
  <c r="AN1153" i="1" s="1"/>
  <c r="AM1154" i="1"/>
  <c r="AN1154" i="1" s="1"/>
  <c r="AM1155" i="1"/>
  <c r="AN1155" i="1" s="1"/>
  <c r="AM1156" i="1"/>
  <c r="AN1156" i="1" s="1"/>
  <c r="AM1157" i="1"/>
  <c r="AN1157" i="1" s="1"/>
  <c r="AM1158" i="1"/>
  <c r="AN1158" i="1" s="1"/>
  <c r="AM1159" i="1"/>
  <c r="AN1159" i="1" s="1"/>
  <c r="AM1160" i="1"/>
  <c r="AN1160" i="1" s="1"/>
  <c r="AM1161" i="1"/>
  <c r="AN1161" i="1" s="1"/>
  <c r="AM1162" i="1"/>
  <c r="AN1162" i="1" s="1"/>
  <c r="AM1163" i="1"/>
  <c r="AN1163" i="1" s="1"/>
  <c r="AM1164" i="1"/>
  <c r="AN1164" i="1" s="1"/>
  <c r="AM1165" i="1"/>
  <c r="AN1165" i="1" s="1"/>
  <c r="AM1166" i="1"/>
  <c r="AN1166" i="1" s="1"/>
  <c r="AM1167" i="1"/>
  <c r="AN1167" i="1" s="1"/>
  <c r="AM1168" i="1"/>
  <c r="AN1168" i="1" s="1"/>
  <c r="AM1169" i="1"/>
  <c r="AN1169" i="1" s="1"/>
  <c r="AM1170" i="1"/>
  <c r="AN1170" i="1" s="1"/>
  <c r="AM1171" i="1"/>
  <c r="AN1171" i="1" s="1"/>
  <c r="AM1172" i="1"/>
  <c r="AN1172" i="1" s="1"/>
  <c r="AM1173" i="1"/>
  <c r="AN1173" i="1" s="1"/>
  <c r="AM1174" i="1"/>
  <c r="AN1174" i="1" s="1"/>
  <c r="AM1175" i="1"/>
  <c r="AN1175" i="1" s="1"/>
  <c r="AM1176" i="1"/>
  <c r="AN1176" i="1" s="1"/>
  <c r="AM1177" i="1"/>
  <c r="AN1177" i="1" s="1"/>
  <c r="AM1178" i="1"/>
  <c r="AN1178" i="1" s="1"/>
  <c r="AM1179" i="1"/>
  <c r="AN1179" i="1" s="1"/>
  <c r="AM1180" i="1"/>
  <c r="AN1180" i="1" s="1"/>
  <c r="AM1181" i="1"/>
  <c r="AN1181" i="1" s="1"/>
  <c r="AM1182" i="1"/>
  <c r="AN1182" i="1" s="1"/>
  <c r="AM1183" i="1"/>
  <c r="AN1183" i="1" s="1"/>
  <c r="AM1184" i="1"/>
  <c r="AN1184" i="1" s="1"/>
  <c r="AM1185" i="1"/>
  <c r="AN1185" i="1" s="1"/>
  <c r="AM1186" i="1"/>
  <c r="AN1186" i="1" s="1"/>
  <c r="AM1187" i="1"/>
  <c r="AN1187" i="1" s="1"/>
  <c r="AM1188" i="1"/>
  <c r="AN1188" i="1" s="1"/>
  <c r="AM1189" i="1"/>
  <c r="AN1189" i="1" s="1"/>
  <c r="AM1190" i="1"/>
  <c r="AN1190" i="1" s="1"/>
  <c r="AM1191" i="1"/>
  <c r="AN1191" i="1" s="1"/>
  <c r="AM1192" i="1"/>
  <c r="AN1192" i="1" s="1"/>
  <c r="AM1193" i="1"/>
  <c r="AN1193" i="1" s="1"/>
  <c r="AM1194" i="1"/>
  <c r="AN1194" i="1" s="1"/>
  <c r="AM1195" i="1"/>
  <c r="AN1195" i="1" s="1"/>
  <c r="AM1196" i="1"/>
  <c r="AN1196" i="1" s="1"/>
  <c r="AM1197" i="1"/>
  <c r="AN1197" i="1" s="1"/>
  <c r="AM1198" i="1"/>
  <c r="AN1198" i="1" s="1"/>
  <c r="AM1199" i="1"/>
  <c r="AN1199" i="1" s="1"/>
  <c r="AM1200" i="1"/>
  <c r="AN1200" i="1" s="1"/>
  <c r="AM1201" i="1"/>
  <c r="AN1201" i="1" s="1"/>
  <c r="AM1202" i="1"/>
  <c r="AN1202" i="1" s="1"/>
  <c r="AM1203" i="1"/>
  <c r="AN1203" i="1" s="1"/>
  <c r="AM1204" i="1"/>
  <c r="AN1204" i="1" s="1"/>
  <c r="AM1205" i="1"/>
  <c r="AN1205" i="1" s="1"/>
  <c r="AM1206" i="1"/>
  <c r="AN1206" i="1" s="1"/>
  <c r="AM1207" i="1"/>
  <c r="AN1207" i="1" s="1"/>
  <c r="AM1208" i="1"/>
  <c r="AN1208" i="1" s="1"/>
  <c r="AM1209" i="1"/>
  <c r="AN1209" i="1" s="1"/>
  <c r="AM1210" i="1"/>
  <c r="AN1210" i="1" s="1"/>
  <c r="AM1211" i="1"/>
  <c r="AN1211" i="1" s="1"/>
  <c r="AM1212" i="1"/>
  <c r="AN1212" i="1" s="1"/>
  <c r="AM1213" i="1"/>
  <c r="AN1213" i="1" s="1"/>
  <c r="AM1214" i="1"/>
  <c r="AN1214" i="1" s="1"/>
  <c r="AM1215" i="1"/>
  <c r="AN1215" i="1" s="1"/>
  <c r="AM1216" i="1"/>
  <c r="AN1216" i="1" s="1"/>
  <c r="AM1217" i="1"/>
  <c r="AN1217" i="1" s="1"/>
  <c r="AM1218" i="1"/>
  <c r="AN1218" i="1" s="1"/>
  <c r="AM1219" i="1"/>
  <c r="AN1219" i="1" s="1"/>
  <c r="AM1220" i="1"/>
  <c r="AN1220" i="1" s="1"/>
  <c r="AM1221" i="1"/>
  <c r="AN1221" i="1" s="1"/>
  <c r="AM1222" i="1"/>
  <c r="AN1222" i="1" s="1"/>
  <c r="AM1223" i="1"/>
  <c r="AN1223" i="1" s="1"/>
  <c r="AM1224" i="1"/>
  <c r="AN1224" i="1" s="1"/>
  <c r="AM1225" i="1"/>
  <c r="AN1225" i="1" s="1"/>
  <c r="AM1226" i="1"/>
  <c r="AN1226" i="1" s="1"/>
  <c r="AM1227" i="1"/>
  <c r="AN1227" i="1" s="1"/>
  <c r="AM1228" i="1"/>
  <c r="AN1228" i="1" s="1"/>
  <c r="AM1229" i="1"/>
  <c r="AN1229" i="1" s="1"/>
  <c r="AM1230" i="1"/>
  <c r="AN1230" i="1" s="1"/>
  <c r="AM1231" i="1"/>
  <c r="AN1231" i="1" s="1"/>
  <c r="AM1232" i="1"/>
  <c r="AN1232" i="1" s="1"/>
  <c r="AM1233" i="1"/>
  <c r="AN1233" i="1" s="1"/>
  <c r="AM1234" i="1"/>
  <c r="AN1234" i="1" s="1"/>
  <c r="AM1235" i="1"/>
  <c r="AN1235" i="1" s="1"/>
  <c r="AM1236" i="1"/>
  <c r="AN1236" i="1" s="1"/>
  <c r="AM1237" i="1"/>
  <c r="AN1237" i="1" s="1"/>
  <c r="AM1238" i="1"/>
  <c r="AN1238" i="1" s="1"/>
  <c r="AM1239" i="1"/>
  <c r="AN1239" i="1" s="1"/>
  <c r="AM1240" i="1"/>
  <c r="AN1240" i="1" s="1"/>
  <c r="AM1241" i="1"/>
  <c r="AN1241" i="1" s="1"/>
  <c r="AM1242" i="1"/>
  <c r="AN1242" i="1" s="1"/>
  <c r="AM1243" i="1"/>
  <c r="AN1243" i="1" s="1"/>
  <c r="AM1244" i="1"/>
  <c r="AN1244" i="1" s="1"/>
  <c r="AM1245" i="1"/>
  <c r="AN1245" i="1" s="1"/>
  <c r="AM1246" i="1"/>
  <c r="AN1246" i="1" s="1"/>
  <c r="AM1247" i="1"/>
  <c r="AN1247" i="1" s="1"/>
  <c r="AM1248" i="1"/>
  <c r="AN1248" i="1" s="1"/>
  <c r="AM1249" i="1"/>
  <c r="AN1249" i="1" s="1"/>
  <c r="AM1250" i="1"/>
  <c r="AN1250" i="1" s="1"/>
  <c r="AM1251" i="1"/>
  <c r="AN1251" i="1" s="1"/>
  <c r="AM1252" i="1"/>
  <c r="AN1252" i="1" s="1"/>
  <c r="AM1253" i="1"/>
  <c r="AN1253" i="1" s="1"/>
  <c r="AM1254" i="1"/>
  <c r="AN1254" i="1" s="1"/>
  <c r="AM1255" i="1"/>
  <c r="AN1255" i="1" s="1"/>
  <c r="AM1256" i="1"/>
  <c r="AN1256" i="1" s="1"/>
  <c r="AM1257" i="1"/>
  <c r="AN1257" i="1" s="1"/>
  <c r="AM1258" i="1"/>
  <c r="AN1258" i="1" s="1"/>
  <c r="AM1259" i="1"/>
  <c r="AN1259" i="1" s="1"/>
  <c r="AM1260" i="1"/>
  <c r="AN1260" i="1" s="1"/>
  <c r="AM1261" i="1"/>
  <c r="AN1261" i="1" s="1"/>
  <c r="AM1262" i="1"/>
  <c r="AN1262" i="1" s="1"/>
  <c r="AM1263" i="1"/>
  <c r="AN1263" i="1" s="1"/>
  <c r="AM1264" i="1"/>
  <c r="AN1264" i="1" s="1"/>
  <c r="AM1265" i="1"/>
  <c r="AN1265" i="1" s="1"/>
  <c r="AM1266" i="1"/>
  <c r="AN1266" i="1" s="1"/>
  <c r="AM1267" i="1"/>
  <c r="AN1267" i="1" s="1"/>
  <c r="AM1268" i="1"/>
  <c r="AN1268" i="1" s="1"/>
  <c r="AM1269" i="1"/>
  <c r="AN1269" i="1" s="1"/>
  <c r="AM1270" i="1"/>
  <c r="AN1270" i="1" s="1"/>
  <c r="AM1271" i="1"/>
  <c r="AN1271" i="1" s="1"/>
  <c r="AM1272" i="1"/>
  <c r="AN1272" i="1" s="1"/>
  <c r="AM1273" i="1"/>
  <c r="AN1273" i="1" s="1"/>
  <c r="AM1274" i="1"/>
  <c r="AN1274" i="1" s="1"/>
  <c r="AM1275" i="1"/>
  <c r="AN1275" i="1" s="1"/>
  <c r="AM1276" i="1"/>
  <c r="AN1276" i="1" s="1"/>
  <c r="AM1277" i="1"/>
  <c r="AN1277" i="1" s="1"/>
  <c r="AM1278" i="1"/>
  <c r="AN1278" i="1" s="1"/>
  <c r="AM1279" i="1"/>
  <c r="AN1279" i="1" s="1"/>
  <c r="AM1280" i="1"/>
  <c r="AN1280" i="1" s="1"/>
  <c r="AM1281" i="1"/>
  <c r="AN1281" i="1" s="1"/>
  <c r="AM1282" i="1"/>
  <c r="AN1282" i="1" s="1"/>
  <c r="AM1283" i="1"/>
  <c r="AN1283" i="1" s="1"/>
  <c r="AM1284" i="1"/>
  <c r="AN1284" i="1" s="1"/>
  <c r="AM1285" i="1"/>
  <c r="AN1285" i="1" s="1"/>
  <c r="AM1286" i="1"/>
  <c r="AN1286" i="1" s="1"/>
  <c r="AM1287" i="1"/>
  <c r="AN1287" i="1" s="1"/>
  <c r="AM1288" i="1"/>
  <c r="AN1288" i="1" s="1"/>
  <c r="AM1289" i="1"/>
  <c r="AN1289" i="1" s="1"/>
  <c r="AM1290" i="1"/>
  <c r="AN1290" i="1" s="1"/>
  <c r="AM1291" i="1"/>
  <c r="AN1291" i="1" s="1"/>
  <c r="AM1292" i="1"/>
  <c r="AN1292" i="1" s="1"/>
  <c r="AM1293" i="1"/>
  <c r="AN1293" i="1" s="1"/>
  <c r="AM1294" i="1"/>
  <c r="AN1294" i="1" s="1"/>
  <c r="AM1295" i="1"/>
  <c r="AN1295" i="1" s="1"/>
  <c r="AM1296" i="1"/>
  <c r="AN1296" i="1" s="1"/>
  <c r="AM1297" i="1"/>
  <c r="AN1297" i="1" s="1"/>
  <c r="AM1298" i="1"/>
  <c r="AN1298" i="1" s="1"/>
  <c r="AM1299" i="1"/>
  <c r="AN1299" i="1" s="1"/>
  <c r="AM1300" i="1"/>
  <c r="AN1300" i="1" s="1"/>
  <c r="AM1301" i="1"/>
  <c r="AN1301" i="1" s="1"/>
  <c r="AM1302" i="1"/>
  <c r="AN1302" i="1" s="1"/>
  <c r="AM1303" i="1"/>
  <c r="AN1303" i="1" s="1"/>
  <c r="AM1304" i="1"/>
  <c r="AN1304" i="1" s="1"/>
  <c r="AM1305" i="1"/>
  <c r="AN1305" i="1" s="1"/>
  <c r="AM1306" i="1"/>
  <c r="AN1306" i="1" s="1"/>
  <c r="AM1307" i="1"/>
  <c r="AN1307" i="1" s="1"/>
  <c r="AM1308" i="1"/>
  <c r="AN1308" i="1" s="1"/>
  <c r="AM1309" i="1"/>
  <c r="AN1309" i="1" s="1"/>
  <c r="AM1310" i="1"/>
  <c r="AN1310" i="1" s="1"/>
  <c r="AM1311" i="1"/>
  <c r="AN1311" i="1" s="1"/>
  <c r="AM1312" i="1"/>
  <c r="AN1312" i="1" s="1"/>
  <c r="AM1313" i="1"/>
  <c r="AN1313" i="1" s="1"/>
  <c r="AM1314" i="1"/>
  <c r="AN1314" i="1" s="1"/>
  <c r="AM1315" i="1"/>
  <c r="AN1315" i="1" s="1"/>
  <c r="AM1316" i="1"/>
  <c r="AN1316" i="1" s="1"/>
  <c r="AM1317" i="1"/>
  <c r="AN1317" i="1" s="1"/>
  <c r="AM1318" i="1"/>
  <c r="AN1318" i="1" s="1"/>
  <c r="AM1319" i="1"/>
  <c r="AN1319" i="1" s="1"/>
  <c r="AM1320" i="1"/>
  <c r="AN1320" i="1" s="1"/>
  <c r="AM1321" i="1"/>
  <c r="AN1321" i="1" s="1"/>
  <c r="AM1322" i="1"/>
  <c r="AN1322" i="1" s="1"/>
  <c r="AM1323" i="1"/>
  <c r="AN1323" i="1" s="1"/>
  <c r="AM1324" i="1"/>
  <c r="AN1324" i="1" s="1"/>
  <c r="AM1325" i="1"/>
  <c r="AN1325" i="1" s="1"/>
  <c r="AM1326" i="1"/>
  <c r="AN1326" i="1" s="1"/>
  <c r="AM1327" i="1"/>
  <c r="AN1327" i="1" s="1"/>
  <c r="AM1328" i="1"/>
  <c r="AN1328" i="1" s="1"/>
  <c r="AM1329" i="1"/>
  <c r="AN1329" i="1" s="1"/>
  <c r="AM1330" i="1"/>
  <c r="AN1330" i="1" s="1"/>
  <c r="AM1331" i="1"/>
  <c r="AN1331" i="1" s="1"/>
  <c r="AM1332" i="1"/>
  <c r="AN1332" i="1" s="1"/>
  <c r="AM1333" i="1"/>
  <c r="AN1333" i="1" s="1"/>
  <c r="AM1334" i="1"/>
  <c r="AN1334" i="1" s="1"/>
  <c r="AM1335" i="1"/>
  <c r="AN1335" i="1" s="1"/>
  <c r="AM1336" i="1"/>
  <c r="AN1336" i="1" s="1"/>
  <c r="AM1337" i="1"/>
  <c r="AN1337" i="1" s="1"/>
  <c r="AM1338" i="1"/>
  <c r="AN1338" i="1" s="1"/>
  <c r="AM1339" i="1"/>
  <c r="AN1339" i="1" s="1"/>
  <c r="AM1340" i="1"/>
  <c r="AN1340" i="1" s="1"/>
  <c r="AM1341" i="1"/>
  <c r="AN1341" i="1" s="1"/>
  <c r="AM1342" i="1"/>
  <c r="AN1342" i="1" s="1"/>
  <c r="AM1343" i="1"/>
  <c r="AN1343" i="1" s="1"/>
  <c r="AM1344" i="1"/>
  <c r="AN1344" i="1" s="1"/>
  <c r="AM1345" i="1"/>
  <c r="AN1345" i="1" s="1"/>
  <c r="AM1346" i="1"/>
  <c r="AN1346" i="1" s="1"/>
  <c r="AM1347" i="1"/>
  <c r="AN1347" i="1" s="1"/>
  <c r="AM1348" i="1"/>
  <c r="AN1348" i="1" s="1"/>
  <c r="AM1349" i="1"/>
  <c r="AN1349" i="1" s="1"/>
  <c r="AM1350" i="1"/>
  <c r="AN1350" i="1" s="1"/>
  <c r="AM1351" i="1"/>
  <c r="AN1351" i="1" s="1"/>
  <c r="AM1352" i="1"/>
  <c r="AN1352" i="1" s="1"/>
  <c r="AM1353" i="1"/>
  <c r="AN1353" i="1" s="1"/>
  <c r="AM1354" i="1"/>
  <c r="AN1354" i="1" s="1"/>
  <c r="AM1355" i="1"/>
  <c r="AN1355" i="1" s="1"/>
  <c r="AM1356" i="1"/>
  <c r="AN1356" i="1" s="1"/>
  <c r="AM1357" i="1"/>
  <c r="AN1357" i="1" s="1"/>
  <c r="AM1358" i="1"/>
  <c r="AN1358" i="1" s="1"/>
  <c r="AM1359" i="1"/>
  <c r="AN1359" i="1" s="1"/>
  <c r="AM1360" i="1"/>
  <c r="AN1360" i="1" s="1"/>
  <c r="AM1361" i="1"/>
  <c r="AN1361" i="1" s="1"/>
  <c r="AM1362" i="1"/>
  <c r="AN1362" i="1" s="1"/>
  <c r="AM1363" i="1"/>
  <c r="AN1363" i="1" s="1"/>
  <c r="AM1364" i="1"/>
  <c r="AN1364" i="1" s="1"/>
  <c r="AM1365" i="1"/>
  <c r="AN1365" i="1" s="1"/>
  <c r="AM1366" i="1"/>
  <c r="AN1366" i="1" s="1"/>
  <c r="AM1367" i="1"/>
  <c r="AN1367" i="1" s="1"/>
  <c r="AM1368" i="1"/>
  <c r="AN1368" i="1" s="1"/>
  <c r="AM1369" i="1"/>
  <c r="AN1369" i="1" s="1"/>
  <c r="AM1370" i="1"/>
  <c r="AN1370" i="1" s="1"/>
  <c r="AM1371" i="1"/>
  <c r="AN1371" i="1" s="1"/>
  <c r="AM1372" i="1"/>
  <c r="AN1372" i="1" s="1"/>
  <c r="AM1373" i="1"/>
  <c r="AN1373" i="1" s="1"/>
  <c r="AM1374" i="1"/>
  <c r="AN1374" i="1" s="1"/>
  <c r="AM1375" i="1"/>
  <c r="AN1375" i="1" s="1"/>
  <c r="AM1376" i="1"/>
  <c r="AN1376" i="1" s="1"/>
  <c r="AM1377" i="1"/>
  <c r="AN1377" i="1" s="1"/>
  <c r="AM1378" i="1"/>
  <c r="AN1378" i="1" s="1"/>
  <c r="AM1379" i="1"/>
  <c r="AN1379" i="1" s="1"/>
  <c r="AM1380" i="1"/>
  <c r="AN1380" i="1" s="1"/>
  <c r="AM1381" i="1"/>
  <c r="AN1381" i="1" s="1"/>
  <c r="AM1382" i="1"/>
  <c r="AN1382" i="1" s="1"/>
  <c r="AM1383" i="1"/>
  <c r="AN1383" i="1" s="1"/>
  <c r="AM1384" i="1"/>
  <c r="AN1384" i="1" s="1"/>
  <c r="AM1385" i="1"/>
  <c r="AN1385" i="1" s="1"/>
  <c r="AM1386" i="1"/>
  <c r="AN1386" i="1" s="1"/>
  <c r="AM1387" i="1"/>
  <c r="AN1387" i="1" s="1"/>
  <c r="AM1388" i="1"/>
  <c r="AN1388" i="1" s="1"/>
  <c r="AM1389" i="1"/>
  <c r="AN1389" i="1" s="1"/>
  <c r="AM1390" i="1"/>
  <c r="AN1390" i="1" s="1"/>
  <c r="AM1391" i="1"/>
  <c r="AN1391" i="1" s="1"/>
  <c r="AM1392" i="1"/>
  <c r="AN1392" i="1" s="1"/>
  <c r="AM1393" i="1"/>
  <c r="AN1393" i="1" s="1"/>
  <c r="AM1394" i="1"/>
  <c r="AN1394" i="1" s="1"/>
  <c r="AM1395" i="1"/>
  <c r="AN1395" i="1" s="1"/>
  <c r="AM1396" i="1"/>
  <c r="AN1396" i="1" s="1"/>
  <c r="AM1397" i="1"/>
  <c r="AN1397" i="1" s="1"/>
  <c r="AM1398" i="1"/>
  <c r="AN1398" i="1" s="1"/>
  <c r="AM1399" i="1"/>
  <c r="AN1399" i="1" s="1"/>
  <c r="AM1400" i="1"/>
  <c r="AN1400" i="1" s="1"/>
  <c r="AM1401" i="1"/>
  <c r="AN1401" i="1" s="1"/>
  <c r="AM1402" i="1"/>
  <c r="AN1402" i="1" s="1"/>
  <c r="AM1403" i="1"/>
  <c r="AN1403" i="1" s="1"/>
  <c r="AM1404" i="1"/>
  <c r="AN1404" i="1" s="1"/>
  <c r="AM1405" i="1"/>
  <c r="AN1405" i="1" s="1"/>
  <c r="AM1406" i="1"/>
  <c r="AN1406" i="1" s="1"/>
  <c r="AM1407" i="1"/>
  <c r="AN1407" i="1" s="1"/>
  <c r="AM1408" i="1"/>
  <c r="AN1408" i="1" s="1"/>
  <c r="AM1409" i="1"/>
  <c r="AN1409" i="1" s="1"/>
  <c r="AM1410" i="1"/>
  <c r="AN1410" i="1" s="1"/>
  <c r="AM1411" i="1"/>
  <c r="AN1411" i="1" s="1"/>
  <c r="AM1412" i="1"/>
  <c r="AN1412" i="1" s="1"/>
  <c r="AM1413" i="1"/>
  <c r="AN1413" i="1" s="1"/>
  <c r="AM1414" i="1"/>
  <c r="AN1414" i="1" s="1"/>
  <c r="AM1415" i="1"/>
  <c r="AN1415" i="1" s="1"/>
  <c r="AM1416" i="1"/>
  <c r="AN1416" i="1" s="1"/>
  <c r="AM1417" i="1"/>
  <c r="AN1417" i="1" s="1"/>
  <c r="AM1418" i="1"/>
  <c r="AN1418" i="1" s="1"/>
  <c r="AM1419" i="1"/>
  <c r="AN1419" i="1" s="1"/>
  <c r="AM1420" i="1"/>
  <c r="AN1420" i="1" s="1"/>
  <c r="AM1421" i="1"/>
  <c r="AN1421" i="1" s="1"/>
  <c r="AM1422" i="1"/>
  <c r="AN1422" i="1" s="1"/>
  <c r="AM1423" i="1"/>
  <c r="AN1423" i="1" s="1"/>
  <c r="AM1424" i="1"/>
  <c r="AN1424" i="1" s="1"/>
  <c r="AM1425" i="1"/>
  <c r="AN1425" i="1" s="1"/>
  <c r="AM1426" i="1"/>
  <c r="AN1426" i="1" s="1"/>
  <c r="AM1427" i="1"/>
  <c r="AN1427" i="1" s="1"/>
  <c r="AM1428" i="1"/>
  <c r="AN1428" i="1" s="1"/>
  <c r="AM1429" i="1"/>
  <c r="AN1429" i="1" s="1"/>
  <c r="AM1430" i="1"/>
  <c r="AN1430" i="1" s="1"/>
  <c r="AM1431" i="1"/>
  <c r="AN1431" i="1" s="1"/>
  <c r="AM1432" i="1"/>
  <c r="AN1432" i="1" s="1"/>
  <c r="AM1433" i="1"/>
  <c r="AN1433" i="1" s="1"/>
  <c r="AM1434" i="1"/>
  <c r="AN1434" i="1" s="1"/>
  <c r="AM1435" i="1"/>
  <c r="AN1435" i="1" s="1"/>
  <c r="AM1436" i="1"/>
  <c r="AN1436" i="1" s="1"/>
  <c r="AM1437" i="1"/>
  <c r="AN1437" i="1" s="1"/>
  <c r="AM1438" i="1"/>
  <c r="AN1438" i="1" s="1"/>
  <c r="AM1439" i="1"/>
  <c r="AN1439" i="1" s="1"/>
  <c r="AM1440" i="1"/>
  <c r="AN1440" i="1" s="1"/>
  <c r="AM1441" i="1"/>
  <c r="AN1441" i="1" s="1"/>
  <c r="AM1442" i="1"/>
  <c r="AN1442" i="1" s="1"/>
  <c r="AM1443" i="1"/>
  <c r="AN1443" i="1" s="1"/>
  <c r="AM1444" i="1"/>
  <c r="AN1444" i="1" s="1"/>
  <c r="AM1445" i="1"/>
  <c r="AN1445" i="1" s="1"/>
  <c r="AM1446" i="1"/>
  <c r="AN1446" i="1" s="1"/>
  <c r="AM1447" i="1"/>
  <c r="AN1447" i="1" s="1"/>
  <c r="AM1448" i="1"/>
  <c r="AN1448" i="1" s="1"/>
  <c r="AM1449" i="1"/>
  <c r="AN1449" i="1" s="1"/>
  <c r="AM1450" i="1"/>
  <c r="AN1450" i="1" s="1"/>
  <c r="AM1451" i="1"/>
  <c r="AN1451" i="1" s="1"/>
  <c r="AM1452" i="1"/>
  <c r="AN1452" i="1" s="1"/>
  <c r="AM1453" i="1"/>
  <c r="AN1453" i="1" s="1"/>
  <c r="AM1454" i="1"/>
  <c r="AN1454" i="1" s="1"/>
  <c r="AM1455" i="1"/>
  <c r="AN1455" i="1" s="1"/>
  <c r="AM1456" i="1"/>
  <c r="AN1456" i="1" s="1"/>
  <c r="AM1457" i="1"/>
  <c r="AN1457" i="1" s="1"/>
  <c r="AM1458" i="1"/>
  <c r="AN1458" i="1" s="1"/>
  <c r="AM1459" i="1"/>
  <c r="AN1459" i="1" s="1"/>
  <c r="AM1460" i="1"/>
  <c r="AN1460" i="1" s="1"/>
  <c r="AM1461" i="1"/>
  <c r="AN1461" i="1" s="1"/>
  <c r="AM1462" i="1"/>
  <c r="AN1462" i="1" s="1"/>
  <c r="AM1463" i="1"/>
  <c r="AN1463" i="1" s="1"/>
  <c r="AM1464" i="1"/>
  <c r="AN1464" i="1" s="1"/>
  <c r="AM1465" i="1"/>
  <c r="AN1465" i="1" s="1"/>
  <c r="AM1466" i="1"/>
  <c r="AN1466" i="1" s="1"/>
  <c r="AM1467" i="1"/>
  <c r="AN1467" i="1" s="1"/>
  <c r="AM1468" i="1"/>
  <c r="AN1468" i="1" s="1"/>
  <c r="AM1469" i="1"/>
  <c r="AN1469" i="1" s="1"/>
  <c r="AM1470" i="1"/>
  <c r="AN1470" i="1" s="1"/>
  <c r="AM1471" i="1"/>
  <c r="AN1471" i="1" s="1"/>
  <c r="AM1472" i="1"/>
  <c r="AN1472" i="1" s="1"/>
  <c r="AM1473" i="1"/>
  <c r="AN1473" i="1" s="1"/>
  <c r="AM1474" i="1"/>
  <c r="AN1474" i="1" s="1"/>
  <c r="AM1475" i="1"/>
  <c r="AN1475" i="1" s="1"/>
  <c r="AM1476" i="1"/>
  <c r="AN1476" i="1" s="1"/>
  <c r="AM1477" i="1"/>
  <c r="AN1477" i="1" s="1"/>
  <c r="AM1478" i="1"/>
  <c r="AN1478" i="1" s="1"/>
  <c r="AM1479" i="1"/>
  <c r="AN1479" i="1" s="1"/>
  <c r="AM1480" i="1"/>
  <c r="AN1480" i="1" s="1"/>
  <c r="AM1481" i="1"/>
  <c r="AN1481" i="1" s="1"/>
  <c r="AM1482" i="1"/>
  <c r="AN1482" i="1" s="1"/>
  <c r="AM1483" i="1"/>
  <c r="AN1483" i="1" s="1"/>
  <c r="AM1484" i="1"/>
  <c r="AN1484" i="1" s="1"/>
  <c r="AM1485" i="1"/>
  <c r="AN1485" i="1" s="1"/>
  <c r="AM1486" i="1"/>
  <c r="AN1486" i="1" s="1"/>
  <c r="AM1487" i="1"/>
  <c r="AN1487" i="1" s="1"/>
  <c r="AM1488" i="1"/>
  <c r="AN1488" i="1" s="1"/>
  <c r="AM1489" i="1"/>
  <c r="AN1489" i="1" s="1"/>
  <c r="AM1490" i="1"/>
  <c r="AN1490" i="1" s="1"/>
  <c r="AM1491" i="1"/>
  <c r="AN1491" i="1" s="1"/>
  <c r="AM1492" i="1"/>
  <c r="AN1492" i="1" s="1"/>
  <c r="AM1493" i="1"/>
  <c r="AN1493" i="1" s="1"/>
  <c r="AM1494" i="1"/>
  <c r="AN1494" i="1" s="1"/>
  <c r="AM1495" i="1"/>
  <c r="AN1495" i="1" s="1"/>
  <c r="AM1496" i="1"/>
  <c r="AN1496" i="1" s="1"/>
  <c r="AM1497" i="1"/>
  <c r="AN1497" i="1" s="1"/>
  <c r="AM1498" i="1"/>
  <c r="AN1498" i="1" s="1"/>
  <c r="AM1499" i="1"/>
  <c r="AN1499" i="1" s="1"/>
  <c r="AM1500" i="1"/>
  <c r="AN1500" i="1" s="1"/>
  <c r="AM1501" i="1"/>
  <c r="AN1501" i="1" s="1"/>
  <c r="AM1502" i="1"/>
  <c r="AN1502" i="1" s="1"/>
  <c r="AM1503" i="1"/>
  <c r="AN1503" i="1" s="1"/>
  <c r="AM1504" i="1"/>
  <c r="AN1504" i="1" s="1"/>
  <c r="AM1505" i="1"/>
  <c r="AN1505" i="1" s="1"/>
  <c r="AM1506" i="1"/>
  <c r="AN1506" i="1" s="1"/>
  <c r="AM1507" i="1"/>
  <c r="AN1507" i="1" s="1"/>
  <c r="AM1508" i="1"/>
  <c r="AN1508" i="1" s="1"/>
  <c r="AM1509" i="1"/>
  <c r="AN1509" i="1" s="1"/>
  <c r="AM1510" i="1"/>
  <c r="AN1510" i="1" s="1"/>
  <c r="AM1511" i="1"/>
  <c r="AN1511" i="1" s="1"/>
  <c r="AM1512" i="1"/>
  <c r="AN1512" i="1" s="1"/>
  <c r="AM1513" i="1"/>
  <c r="AN1513" i="1" s="1"/>
  <c r="AM1514" i="1"/>
  <c r="AN1514" i="1" s="1"/>
  <c r="AM1515" i="1"/>
  <c r="AN1515" i="1" s="1"/>
  <c r="AM1516" i="1"/>
  <c r="AN1516" i="1" s="1"/>
  <c r="AM1517" i="1"/>
  <c r="AN1517" i="1" s="1"/>
  <c r="AM1518" i="1"/>
  <c r="AN1518" i="1" s="1"/>
  <c r="AM1519" i="1"/>
  <c r="AN1519" i="1" s="1"/>
  <c r="AM1520" i="1"/>
  <c r="AN1520" i="1" s="1"/>
  <c r="AM1521" i="1"/>
  <c r="AN1521" i="1" s="1"/>
  <c r="AM1522" i="1"/>
  <c r="AN1522" i="1" s="1"/>
  <c r="AM1523" i="1"/>
  <c r="AN1523" i="1" s="1"/>
  <c r="AM1524" i="1"/>
  <c r="AN1524" i="1" s="1"/>
  <c r="AM1525" i="1"/>
  <c r="AN1525" i="1" s="1"/>
  <c r="AM1526" i="1"/>
  <c r="AN1526" i="1" s="1"/>
  <c r="AM1527" i="1"/>
  <c r="AN1527" i="1" s="1"/>
  <c r="AM1528" i="1"/>
  <c r="AN1528" i="1" s="1"/>
  <c r="AM1529" i="1"/>
  <c r="AN1529" i="1" s="1"/>
  <c r="AM1530" i="1"/>
  <c r="AN1530" i="1" s="1"/>
  <c r="AM1531" i="1"/>
  <c r="AN1531" i="1" s="1"/>
  <c r="AM1532" i="1"/>
  <c r="AN1532" i="1" s="1"/>
  <c r="AM1533" i="1"/>
  <c r="AN1533" i="1" s="1"/>
  <c r="AM1534" i="1"/>
  <c r="AN1534" i="1" s="1"/>
  <c r="AM1535" i="1"/>
  <c r="AN1535" i="1" s="1"/>
  <c r="AM1536" i="1"/>
  <c r="AN1536" i="1" s="1"/>
  <c r="AM1537" i="1"/>
  <c r="AN1537" i="1" s="1"/>
  <c r="AM1538" i="1"/>
  <c r="AN1538" i="1" s="1"/>
  <c r="AM1539" i="1"/>
  <c r="AN1539" i="1" s="1"/>
  <c r="AM1540" i="1"/>
  <c r="AN1540" i="1" s="1"/>
  <c r="AM1541" i="1"/>
  <c r="AN1541" i="1" s="1"/>
  <c r="AM1542" i="1"/>
  <c r="AN1542" i="1" s="1"/>
  <c r="AM1543" i="1"/>
  <c r="AN1543" i="1" s="1"/>
  <c r="AM1544" i="1"/>
  <c r="AN1544" i="1" s="1"/>
  <c r="AM1545" i="1"/>
  <c r="AN1545" i="1" s="1"/>
  <c r="AM1546" i="1"/>
  <c r="AN1546" i="1" s="1"/>
  <c r="AM1547" i="1"/>
  <c r="AN1547" i="1" s="1"/>
  <c r="AM1548" i="1"/>
  <c r="AN1548" i="1" s="1"/>
  <c r="AM1549" i="1"/>
  <c r="AN1549" i="1" s="1"/>
  <c r="AM1550" i="1"/>
  <c r="AN1550" i="1" s="1"/>
  <c r="AM1551" i="1"/>
  <c r="AN1551" i="1" s="1"/>
  <c r="AM1552" i="1"/>
  <c r="AN1552" i="1" s="1"/>
  <c r="AM1553" i="1"/>
  <c r="AN1553" i="1" s="1"/>
  <c r="AM1554" i="1"/>
  <c r="AN1554" i="1" s="1"/>
  <c r="AM1555" i="1"/>
  <c r="AN1555" i="1" s="1"/>
  <c r="AM1556" i="1"/>
  <c r="AN1556" i="1" s="1"/>
  <c r="AM1557" i="1"/>
  <c r="AN1557" i="1" s="1"/>
  <c r="AM1558" i="1"/>
  <c r="AN1558" i="1" s="1"/>
  <c r="AM1559" i="1"/>
  <c r="AN1559" i="1" s="1"/>
  <c r="AM1560" i="1"/>
  <c r="AN1560" i="1" s="1"/>
  <c r="AM1561" i="1"/>
  <c r="AN1561" i="1" s="1"/>
  <c r="AM1562" i="1"/>
  <c r="AN1562" i="1" s="1"/>
  <c r="AM1563" i="1"/>
  <c r="AN1563" i="1" s="1"/>
  <c r="AM1564" i="1"/>
  <c r="AN1564" i="1" s="1"/>
  <c r="AM1565" i="1"/>
  <c r="AN1565" i="1" s="1"/>
  <c r="AM1566" i="1"/>
  <c r="AN1566" i="1" s="1"/>
  <c r="AM1567" i="1"/>
  <c r="AN1567" i="1" s="1"/>
  <c r="AM1568" i="1"/>
  <c r="AN1568" i="1" s="1"/>
  <c r="AM1569" i="1"/>
  <c r="AN1569" i="1" s="1"/>
  <c r="AM1570" i="1"/>
  <c r="AN1570" i="1" s="1"/>
  <c r="AM1571" i="1"/>
  <c r="AN1571" i="1" s="1"/>
  <c r="AM1572" i="1"/>
  <c r="AN1572" i="1" s="1"/>
  <c r="AM1573" i="1"/>
  <c r="AN1573" i="1" s="1"/>
  <c r="AM1574" i="1"/>
  <c r="AN1574" i="1" s="1"/>
  <c r="AM1575" i="1"/>
  <c r="AN1575" i="1" s="1"/>
  <c r="AM1576" i="1"/>
  <c r="AN1576" i="1" s="1"/>
  <c r="AM1577" i="1"/>
  <c r="AN1577" i="1" s="1"/>
  <c r="AM1578" i="1"/>
  <c r="AN1578" i="1" s="1"/>
  <c r="AM1579" i="1"/>
  <c r="AN1579" i="1" s="1"/>
  <c r="AM1580" i="1"/>
  <c r="AN1580" i="1" s="1"/>
  <c r="AM1581" i="1"/>
  <c r="AN1581" i="1" s="1"/>
  <c r="AM1582" i="1"/>
  <c r="AN1582" i="1" s="1"/>
  <c r="AM1583" i="1"/>
  <c r="AN1583" i="1" s="1"/>
  <c r="AM1584" i="1"/>
  <c r="AN1584" i="1" s="1"/>
  <c r="AM1585" i="1"/>
  <c r="AN1585" i="1" s="1"/>
  <c r="AM1586" i="1"/>
  <c r="AN1586" i="1" s="1"/>
  <c r="AM1587" i="1"/>
  <c r="AN1587" i="1" s="1"/>
  <c r="AM1588" i="1"/>
  <c r="AN1588" i="1" s="1"/>
  <c r="AM1589" i="1"/>
  <c r="AN1589" i="1" s="1"/>
  <c r="AM1590" i="1"/>
  <c r="AN1590" i="1" s="1"/>
  <c r="AM1591" i="1"/>
  <c r="AN1591" i="1" s="1"/>
  <c r="AM1592" i="1"/>
  <c r="AN1592" i="1" s="1"/>
  <c r="AM1593" i="1"/>
  <c r="AN1593" i="1" s="1"/>
  <c r="AM1594" i="1"/>
  <c r="AN1594" i="1" s="1"/>
  <c r="AM1595" i="1"/>
  <c r="AN1595" i="1" s="1"/>
  <c r="AM1596" i="1"/>
  <c r="AN1596" i="1" s="1"/>
  <c r="AM1597" i="1"/>
  <c r="AN1597" i="1" s="1"/>
  <c r="AM1598" i="1"/>
  <c r="AN1598" i="1" s="1"/>
  <c r="AM1599" i="1"/>
  <c r="AN1599" i="1" s="1"/>
  <c r="AM1600" i="1"/>
  <c r="AN1600" i="1" s="1"/>
  <c r="AM1601" i="1"/>
  <c r="AN1601" i="1" s="1"/>
  <c r="AM1602" i="1"/>
  <c r="AN1602" i="1" s="1"/>
  <c r="AM1603" i="1"/>
  <c r="AN1603" i="1" s="1"/>
  <c r="AM1604" i="1"/>
  <c r="AN1604" i="1" s="1"/>
  <c r="AM1605" i="1"/>
  <c r="AN1605" i="1" s="1"/>
  <c r="AM1606" i="1"/>
  <c r="AN1606" i="1" s="1"/>
  <c r="AM1607" i="1"/>
  <c r="AN1607" i="1" s="1"/>
  <c r="AM1608" i="1"/>
  <c r="AN1608" i="1" s="1"/>
  <c r="AM1609" i="1"/>
  <c r="AN1609" i="1" s="1"/>
  <c r="AM1610" i="1"/>
  <c r="AN1610" i="1" s="1"/>
  <c r="AM1611" i="1"/>
  <c r="AN1611" i="1" s="1"/>
  <c r="AM1612" i="1"/>
  <c r="AN1612" i="1" s="1"/>
  <c r="AM1613" i="1"/>
  <c r="AN1613" i="1" s="1"/>
  <c r="AM1614" i="1"/>
  <c r="AN1614" i="1" s="1"/>
  <c r="AM1615" i="1"/>
  <c r="AN1615" i="1" s="1"/>
  <c r="AM1616" i="1"/>
  <c r="AN1616" i="1" s="1"/>
  <c r="AM1617" i="1"/>
  <c r="AN1617" i="1" s="1"/>
  <c r="AM1618" i="1"/>
  <c r="AN1618" i="1" s="1"/>
  <c r="AM1619" i="1"/>
  <c r="AN1619" i="1" s="1"/>
  <c r="AM1620" i="1"/>
  <c r="AN1620" i="1" s="1"/>
  <c r="AM1621" i="1"/>
  <c r="AN1621" i="1" s="1"/>
  <c r="AM1622" i="1"/>
  <c r="AN1622" i="1" s="1"/>
  <c r="AM1623" i="1"/>
  <c r="AN1623" i="1" s="1"/>
  <c r="AM1624" i="1"/>
  <c r="AN1624" i="1" s="1"/>
  <c r="AM1625" i="1"/>
  <c r="AN1625" i="1" s="1"/>
  <c r="AM1626" i="1"/>
  <c r="AN1626" i="1" s="1"/>
  <c r="AM1627" i="1"/>
  <c r="AN1627" i="1" s="1"/>
  <c r="AM1628" i="1"/>
  <c r="AN1628" i="1" s="1"/>
  <c r="AM1629" i="1"/>
  <c r="AN1629" i="1" s="1"/>
  <c r="AM1630" i="1"/>
  <c r="AN1630" i="1" s="1"/>
  <c r="AM1631" i="1"/>
  <c r="AN1631" i="1" s="1"/>
  <c r="AM1632" i="1"/>
  <c r="AN1632" i="1" s="1"/>
  <c r="AM1633" i="1"/>
  <c r="AN1633" i="1" s="1"/>
  <c r="AM1634" i="1"/>
  <c r="AN1634" i="1" s="1"/>
  <c r="AM1635" i="1"/>
  <c r="AN1635" i="1" s="1"/>
  <c r="AM1636" i="1"/>
  <c r="AN1636" i="1" s="1"/>
  <c r="AM1637" i="1"/>
  <c r="AN1637" i="1" s="1"/>
  <c r="AM1638" i="1"/>
  <c r="AN1638" i="1" s="1"/>
  <c r="AM1639" i="1"/>
  <c r="AN1639" i="1" s="1"/>
  <c r="AM1640" i="1"/>
  <c r="AN1640" i="1" s="1"/>
  <c r="AM1641" i="1"/>
  <c r="AN1641" i="1" s="1"/>
  <c r="AM1642" i="1"/>
  <c r="AN1642" i="1" s="1"/>
  <c r="AM1643" i="1"/>
  <c r="AN1643" i="1" s="1"/>
  <c r="AM1644" i="1"/>
  <c r="AN1644" i="1" s="1"/>
  <c r="AM1645" i="1"/>
  <c r="AN1645" i="1" s="1"/>
  <c r="AM1646" i="1"/>
  <c r="AN1646" i="1" s="1"/>
  <c r="AM1647" i="1"/>
  <c r="AN1647" i="1" s="1"/>
  <c r="AM1648" i="1"/>
  <c r="AN1648" i="1" s="1"/>
  <c r="AM1649" i="1"/>
  <c r="AN1649" i="1" s="1"/>
  <c r="AM1650" i="1"/>
  <c r="AN1650" i="1" s="1"/>
  <c r="AM1651" i="1"/>
  <c r="AN1651" i="1" s="1"/>
  <c r="AM1652" i="1"/>
  <c r="AN1652" i="1" s="1"/>
  <c r="AM1653" i="1"/>
  <c r="AN1653" i="1" s="1"/>
  <c r="AM1654" i="1"/>
  <c r="AN1654" i="1" s="1"/>
  <c r="AM1655" i="1"/>
  <c r="AN1655" i="1" s="1"/>
  <c r="AM1656" i="1"/>
  <c r="AN1656" i="1" s="1"/>
  <c r="AM1657" i="1"/>
  <c r="AN1657" i="1" s="1"/>
  <c r="AM1658" i="1"/>
  <c r="AN1658" i="1" s="1"/>
  <c r="AM1659" i="1"/>
  <c r="AN1659" i="1" s="1"/>
  <c r="AM1660" i="1"/>
  <c r="AN1660" i="1" s="1"/>
  <c r="AM1661" i="1"/>
  <c r="AN1661" i="1" s="1"/>
  <c r="AM1662" i="1"/>
  <c r="AN1662" i="1" s="1"/>
  <c r="AM1663" i="1"/>
  <c r="AN1663" i="1" s="1"/>
  <c r="AM1664" i="1"/>
  <c r="AN1664" i="1" s="1"/>
  <c r="AM1665" i="1"/>
  <c r="AN1665" i="1" s="1"/>
  <c r="AM1666" i="1"/>
  <c r="AN1666" i="1" s="1"/>
  <c r="AM1667" i="1"/>
  <c r="AN1667" i="1" s="1"/>
  <c r="AM1668" i="1"/>
  <c r="AN1668" i="1" s="1"/>
  <c r="AM1669" i="1"/>
  <c r="AN1669" i="1" s="1"/>
  <c r="AM1670" i="1"/>
  <c r="AN1670" i="1" s="1"/>
  <c r="AM1671" i="1"/>
  <c r="AN1671" i="1" s="1"/>
  <c r="AM1672" i="1"/>
  <c r="AN1672" i="1" s="1"/>
  <c r="AM1673" i="1"/>
  <c r="AN1673" i="1" s="1"/>
  <c r="AM1674" i="1"/>
  <c r="AN1674" i="1" s="1"/>
  <c r="AM1675" i="1"/>
  <c r="AN1675" i="1" s="1"/>
  <c r="AM1676" i="1"/>
  <c r="AN1676" i="1" s="1"/>
  <c r="AM1677" i="1"/>
  <c r="AN1677" i="1" s="1"/>
  <c r="AM1678" i="1"/>
  <c r="AN1678" i="1" s="1"/>
  <c r="AM1679" i="1"/>
  <c r="AN1679" i="1" s="1"/>
  <c r="AM1680" i="1"/>
  <c r="AN1680" i="1" s="1"/>
  <c r="AM1681" i="1"/>
  <c r="AN1681" i="1" s="1"/>
  <c r="AM1682" i="1"/>
  <c r="AN1682" i="1" s="1"/>
  <c r="AM1683" i="1"/>
  <c r="AN1683" i="1" s="1"/>
  <c r="AM1684" i="1"/>
  <c r="AN1684" i="1" s="1"/>
  <c r="AM1685" i="1"/>
  <c r="AN1685" i="1" s="1"/>
  <c r="AM1686" i="1"/>
  <c r="AN1686" i="1" s="1"/>
  <c r="AM1687" i="1"/>
  <c r="AN1687" i="1" s="1"/>
  <c r="AM1688" i="1"/>
  <c r="AN1688" i="1" s="1"/>
  <c r="AM1689" i="1"/>
  <c r="AN1689" i="1" s="1"/>
  <c r="AM1690" i="1"/>
  <c r="AN1690" i="1" s="1"/>
  <c r="AM1691" i="1"/>
  <c r="AN1691" i="1" s="1"/>
  <c r="AM1692" i="1"/>
  <c r="AN1692" i="1" s="1"/>
  <c r="AM1693" i="1"/>
  <c r="AN1693" i="1" s="1"/>
  <c r="AM1694" i="1"/>
  <c r="AN1694" i="1" s="1"/>
  <c r="AM1695" i="1"/>
  <c r="AN1695" i="1" s="1"/>
  <c r="AM1696" i="1"/>
  <c r="AN1696" i="1" s="1"/>
  <c r="AM1697" i="1"/>
  <c r="AN1697" i="1" s="1"/>
  <c r="AM1698" i="1"/>
  <c r="AN1698" i="1" s="1"/>
  <c r="AM1699" i="1"/>
  <c r="AN1699" i="1" s="1"/>
  <c r="AM1700" i="1"/>
  <c r="AN1700" i="1" s="1"/>
  <c r="AM1701" i="1"/>
  <c r="AN1701" i="1" s="1"/>
  <c r="AM1702" i="1"/>
  <c r="AN1702" i="1" s="1"/>
  <c r="AM1703" i="1"/>
  <c r="AN1703" i="1" s="1"/>
  <c r="AM1704" i="1"/>
  <c r="AN1704" i="1" s="1"/>
  <c r="AM1705" i="1"/>
  <c r="AN1705" i="1" s="1"/>
  <c r="AM1706" i="1"/>
  <c r="AN1706" i="1" s="1"/>
  <c r="AM1707" i="1"/>
  <c r="AN1707" i="1" s="1"/>
  <c r="AM1708" i="1"/>
  <c r="AN1708" i="1" s="1"/>
  <c r="AM1709" i="1"/>
  <c r="AN1709" i="1" s="1"/>
  <c r="AM1710" i="1"/>
  <c r="AN1710" i="1" s="1"/>
  <c r="AM1711" i="1"/>
  <c r="AN1711" i="1" s="1"/>
  <c r="AM1712" i="1"/>
  <c r="AN1712" i="1" s="1"/>
  <c r="AM1713" i="1"/>
  <c r="AN1713" i="1" s="1"/>
  <c r="AM1714" i="1"/>
  <c r="AN1714" i="1" s="1"/>
  <c r="AM1715" i="1"/>
  <c r="AN1715" i="1" s="1"/>
  <c r="AM1716" i="1"/>
  <c r="AN1716" i="1" s="1"/>
  <c r="AM1717" i="1"/>
  <c r="AN1717" i="1" s="1"/>
  <c r="AM1718" i="1"/>
  <c r="AN1718" i="1" s="1"/>
  <c r="AM1719" i="1"/>
  <c r="AN1719" i="1" s="1"/>
  <c r="AM1720" i="1"/>
  <c r="AN1720" i="1" s="1"/>
  <c r="AM1721" i="1"/>
  <c r="AN1721" i="1" s="1"/>
  <c r="AM1722" i="1"/>
  <c r="AN1722" i="1" s="1"/>
  <c r="AM1723" i="1"/>
  <c r="AN1723" i="1" s="1"/>
  <c r="AM1724" i="1"/>
  <c r="AN1724" i="1" s="1"/>
  <c r="AM1725" i="1"/>
  <c r="AN1725" i="1" s="1"/>
  <c r="AM1726" i="1"/>
  <c r="AN1726" i="1" s="1"/>
  <c r="AM1727" i="1"/>
  <c r="AN1727" i="1" s="1"/>
  <c r="AM1728" i="1"/>
  <c r="AN1728" i="1" s="1"/>
  <c r="AM1729" i="1"/>
  <c r="AN1729" i="1" s="1"/>
  <c r="AM1730" i="1"/>
  <c r="AN1730" i="1" s="1"/>
  <c r="AM1731" i="1"/>
  <c r="AN1731" i="1" s="1"/>
  <c r="AM1732" i="1"/>
  <c r="AN1732" i="1" s="1"/>
  <c r="AM1733" i="1"/>
  <c r="AN1733" i="1" s="1"/>
  <c r="AM1734" i="1"/>
  <c r="AN1734" i="1" s="1"/>
  <c r="AM1735" i="1"/>
  <c r="AN1735" i="1" s="1"/>
  <c r="AM1736" i="1"/>
  <c r="AN1736" i="1" s="1"/>
  <c r="AM1737" i="1"/>
  <c r="AN1737" i="1" s="1"/>
  <c r="AM1738" i="1"/>
  <c r="AN1738" i="1" s="1"/>
  <c r="AM1739" i="1"/>
  <c r="AN1739" i="1" s="1"/>
  <c r="AM1740" i="1"/>
  <c r="AN1740" i="1" s="1"/>
  <c r="AM1741" i="1"/>
  <c r="AN1741" i="1" s="1"/>
  <c r="AM1742" i="1"/>
  <c r="AN1742" i="1" s="1"/>
  <c r="AM1743" i="1"/>
  <c r="AN1743" i="1" s="1"/>
  <c r="AM1744" i="1"/>
  <c r="AN1744" i="1" s="1"/>
  <c r="AM1745" i="1"/>
  <c r="AN1745" i="1" s="1"/>
  <c r="AM1746" i="1"/>
  <c r="AN1746" i="1" s="1"/>
  <c r="AM1747" i="1"/>
  <c r="AN1747" i="1" s="1"/>
  <c r="AM1748" i="1"/>
  <c r="AN1748" i="1" s="1"/>
  <c r="AM1749" i="1"/>
  <c r="AN1749" i="1" s="1"/>
  <c r="AM1750" i="1"/>
  <c r="AN1750" i="1" s="1"/>
  <c r="AM1751" i="1"/>
  <c r="AN1751" i="1" s="1"/>
  <c r="AM1752" i="1"/>
  <c r="AN1752" i="1" s="1"/>
  <c r="AM1753" i="1"/>
  <c r="AN1753" i="1" s="1"/>
  <c r="AM1754" i="1"/>
  <c r="AN1754" i="1" s="1"/>
  <c r="AM1755" i="1"/>
  <c r="AN1755" i="1" s="1"/>
  <c r="AM1756" i="1"/>
  <c r="AN1756" i="1" s="1"/>
  <c r="AM1757" i="1"/>
  <c r="AN1757" i="1" s="1"/>
  <c r="AM1758" i="1"/>
  <c r="AN1758" i="1" s="1"/>
  <c r="AM1759" i="1"/>
  <c r="AN1759" i="1" s="1"/>
  <c r="AM1760" i="1"/>
  <c r="AN1760" i="1" s="1"/>
  <c r="AM1761" i="1"/>
  <c r="AN1761" i="1" s="1"/>
  <c r="AM1762" i="1"/>
  <c r="AN1762" i="1" s="1"/>
  <c r="AM1763" i="1"/>
  <c r="AN1763" i="1" s="1"/>
  <c r="AM1764" i="1"/>
  <c r="AN1764" i="1" s="1"/>
  <c r="AM1765" i="1"/>
  <c r="AN1765" i="1" s="1"/>
  <c r="AM1766" i="1"/>
  <c r="AN1766" i="1" s="1"/>
  <c r="AM1767" i="1"/>
  <c r="AN1767" i="1" s="1"/>
  <c r="AM1768" i="1"/>
  <c r="AN1768" i="1" s="1"/>
  <c r="AM1769" i="1"/>
  <c r="AN1769" i="1" s="1"/>
  <c r="AM1770" i="1"/>
  <c r="AN1770" i="1" s="1"/>
  <c r="AM1771" i="1"/>
  <c r="AN1771" i="1" s="1"/>
  <c r="AM1772" i="1"/>
  <c r="AN1772" i="1" s="1"/>
  <c r="AM1773" i="1"/>
  <c r="AN1773" i="1" s="1"/>
  <c r="AM1774" i="1"/>
  <c r="AN1774" i="1" s="1"/>
  <c r="AM1775" i="1"/>
  <c r="AN1775" i="1" s="1"/>
  <c r="AM1776" i="1"/>
  <c r="AN1776" i="1" s="1"/>
  <c r="AM1777" i="1"/>
  <c r="AN1777" i="1" s="1"/>
  <c r="AM1778" i="1"/>
  <c r="AN1778" i="1" s="1"/>
  <c r="AM1779" i="1"/>
  <c r="AN1779" i="1" s="1"/>
  <c r="AM1780" i="1"/>
  <c r="AN1780" i="1" s="1"/>
  <c r="AM1781" i="1"/>
  <c r="AN1781" i="1" s="1"/>
  <c r="AM1782" i="1"/>
  <c r="AN1782" i="1" s="1"/>
  <c r="AM1783" i="1"/>
  <c r="AN1783" i="1" s="1"/>
  <c r="AM1784" i="1"/>
  <c r="AN1784" i="1" s="1"/>
  <c r="AM1785" i="1"/>
  <c r="AN1785" i="1" s="1"/>
  <c r="AM1786" i="1"/>
  <c r="AN1786" i="1" s="1"/>
  <c r="AM1787" i="1"/>
  <c r="AN1787" i="1" s="1"/>
  <c r="AM1788" i="1"/>
  <c r="AN1788" i="1" s="1"/>
  <c r="AM1789" i="1"/>
  <c r="AN1789" i="1" s="1"/>
  <c r="AM1790" i="1"/>
  <c r="AN1790" i="1" s="1"/>
  <c r="AM1791" i="1"/>
  <c r="AN1791" i="1" s="1"/>
  <c r="AM1792" i="1"/>
  <c r="AN1792" i="1" s="1"/>
  <c r="AM1793" i="1"/>
  <c r="AN1793" i="1" s="1"/>
  <c r="AM1794" i="1"/>
  <c r="AN1794" i="1" s="1"/>
  <c r="AM1795" i="1"/>
  <c r="AN1795" i="1" s="1"/>
  <c r="AM1796" i="1"/>
  <c r="AN1796" i="1" s="1"/>
  <c r="AM1797" i="1"/>
  <c r="AN1797" i="1" s="1"/>
  <c r="AM1802" i="1"/>
  <c r="AN1802" i="1" s="1"/>
  <c r="AM1803" i="1"/>
  <c r="AN1803" i="1" s="1"/>
  <c r="AM1804" i="1"/>
  <c r="AN1804" i="1" s="1"/>
  <c r="AM1805" i="1"/>
  <c r="AN1805" i="1" s="1"/>
  <c r="AM1806" i="1"/>
  <c r="AN1806" i="1" s="1"/>
  <c r="AM1807" i="1"/>
  <c r="AN1807" i="1" s="1"/>
  <c r="AM1808" i="1"/>
  <c r="AN1808" i="1" s="1"/>
  <c r="AM1809" i="1"/>
  <c r="AN1809" i="1" s="1"/>
  <c r="AM1810" i="1"/>
  <c r="AN1810" i="1" s="1"/>
  <c r="AM1811" i="1"/>
  <c r="AN1811" i="1" s="1"/>
  <c r="AM1812" i="1"/>
  <c r="AN1812" i="1" s="1"/>
  <c r="AM1813" i="1"/>
  <c r="AN1813" i="1" s="1"/>
  <c r="AM1814" i="1"/>
  <c r="AN1814" i="1" s="1"/>
  <c r="AM1815" i="1"/>
  <c r="AN1815" i="1" s="1"/>
  <c r="AM1816" i="1"/>
  <c r="AN1816" i="1" s="1"/>
  <c r="AM1817" i="1"/>
  <c r="AN1817" i="1" s="1"/>
  <c r="AM1818" i="1"/>
  <c r="AN1818" i="1" s="1"/>
  <c r="AM1819" i="1"/>
  <c r="AN1819" i="1" s="1"/>
  <c r="AM1820" i="1"/>
  <c r="AN1820" i="1" s="1"/>
  <c r="AM1821" i="1"/>
  <c r="AN1821" i="1" s="1"/>
  <c r="AM1822" i="1"/>
  <c r="AN1822" i="1" s="1"/>
  <c r="AM1823" i="1"/>
  <c r="AN1823" i="1" s="1"/>
  <c r="AM1824" i="1"/>
  <c r="AN1824" i="1" s="1"/>
  <c r="AM1825" i="1"/>
  <c r="AN1825" i="1" s="1"/>
  <c r="AM1826" i="1"/>
  <c r="AN1826" i="1" s="1"/>
  <c r="AM1827" i="1"/>
  <c r="AN1827" i="1" s="1"/>
  <c r="AM1828" i="1"/>
  <c r="AN1828" i="1" s="1"/>
  <c r="AM1829" i="1"/>
  <c r="AN1829" i="1" s="1"/>
  <c r="AM1830" i="1"/>
  <c r="AN1830" i="1" s="1"/>
  <c r="AM1831" i="1"/>
  <c r="AN1831" i="1" s="1"/>
  <c r="AM1832" i="1"/>
  <c r="AN1832" i="1" s="1"/>
  <c r="AM1833" i="1"/>
  <c r="AN1833" i="1" s="1"/>
  <c r="AM1834" i="1"/>
  <c r="AN1834" i="1" s="1"/>
  <c r="AM1835" i="1"/>
  <c r="AN1835" i="1" s="1"/>
  <c r="AM1836" i="1"/>
  <c r="AN1836" i="1" s="1"/>
  <c r="AM1837" i="1"/>
  <c r="AN1837" i="1" s="1"/>
  <c r="AM1838" i="1"/>
  <c r="AN1838" i="1" s="1"/>
  <c r="AM1839" i="1"/>
  <c r="AN1839" i="1" s="1"/>
  <c r="AM1840" i="1"/>
  <c r="AN1840" i="1" s="1"/>
  <c r="AM1841" i="1"/>
  <c r="AN1841" i="1" s="1"/>
  <c r="AM1842" i="1"/>
  <c r="AN1842" i="1" s="1"/>
  <c r="AM1843" i="1"/>
  <c r="AN1843" i="1" s="1"/>
  <c r="AM1844" i="1"/>
  <c r="AN1844" i="1" s="1"/>
  <c r="AM1845" i="1"/>
  <c r="AN1845" i="1" s="1"/>
  <c r="AM1846" i="1"/>
  <c r="AN1846" i="1" s="1"/>
  <c r="AM1847" i="1"/>
  <c r="AN1847" i="1" s="1"/>
  <c r="AM1848" i="1"/>
  <c r="AN1848" i="1" s="1"/>
  <c r="AM1849" i="1"/>
  <c r="AN1849" i="1" s="1"/>
  <c r="AM1850" i="1"/>
  <c r="AN1850" i="1" s="1"/>
  <c r="AM1851" i="1"/>
  <c r="AN1851" i="1" s="1"/>
  <c r="AM1852" i="1"/>
  <c r="AN1852" i="1" s="1"/>
  <c r="AM1853" i="1"/>
  <c r="AN1853" i="1" s="1"/>
  <c r="AM1854" i="1"/>
  <c r="AN1854" i="1" s="1"/>
  <c r="AM1855" i="1"/>
  <c r="AN1855" i="1" s="1"/>
  <c r="AM1856" i="1"/>
  <c r="AN1856" i="1" s="1"/>
  <c r="AM1857" i="1"/>
  <c r="AN1857" i="1" s="1"/>
  <c r="AM1858" i="1"/>
  <c r="AN1858" i="1" s="1"/>
  <c r="AM1859" i="1"/>
  <c r="AN1859" i="1" s="1"/>
  <c r="AM1860" i="1"/>
  <c r="AN1860" i="1" s="1"/>
  <c r="AM1861" i="1"/>
  <c r="AN1861" i="1" s="1"/>
  <c r="AM1862" i="1"/>
  <c r="AN1862" i="1" s="1"/>
  <c r="AM1863" i="1"/>
  <c r="AN1863" i="1" s="1"/>
  <c r="AM1864" i="1"/>
  <c r="AN1864" i="1" s="1"/>
  <c r="AM1865" i="1"/>
  <c r="AN1865" i="1" s="1"/>
  <c r="AM1866" i="1"/>
  <c r="AN1866" i="1" s="1"/>
  <c r="AM1867" i="1"/>
  <c r="AN1867" i="1" s="1"/>
  <c r="AM1868" i="1"/>
  <c r="AN1868" i="1" s="1"/>
  <c r="AM1869" i="1"/>
  <c r="AN1869" i="1" s="1"/>
  <c r="AM1870" i="1"/>
  <c r="AN1870" i="1" s="1"/>
  <c r="AM1871" i="1"/>
  <c r="AN1871" i="1" s="1"/>
  <c r="AM1872" i="1"/>
  <c r="AN1872" i="1" s="1"/>
  <c r="AM1873" i="1"/>
  <c r="AN1873" i="1" s="1"/>
  <c r="AM1874" i="1"/>
  <c r="AN1874" i="1" s="1"/>
  <c r="AM1875" i="1"/>
  <c r="AN1875" i="1" s="1"/>
  <c r="AM1876" i="1"/>
  <c r="AN1876" i="1" s="1"/>
  <c r="AM1877" i="1"/>
  <c r="AN1877" i="1" s="1"/>
  <c r="AM1878" i="1"/>
  <c r="AN1878" i="1" s="1"/>
  <c r="AM1879" i="1"/>
  <c r="AN1879" i="1" s="1"/>
  <c r="AM1880" i="1"/>
  <c r="AN1880" i="1" s="1"/>
  <c r="AM1881" i="1"/>
  <c r="AN1881" i="1" s="1"/>
  <c r="AM1882" i="1"/>
  <c r="AN1882" i="1" s="1"/>
  <c r="AM1883" i="1"/>
  <c r="AN1883" i="1" s="1"/>
  <c r="AM1884" i="1"/>
  <c r="AN1884" i="1" s="1"/>
  <c r="AM1798" i="1"/>
  <c r="AN1798" i="1" s="1"/>
  <c r="AM1799" i="1"/>
  <c r="AN1799" i="1" s="1"/>
  <c r="AM1800" i="1"/>
  <c r="AN1800" i="1" s="1"/>
  <c r="AM1801" i="1"/>
  <c r="AN1801" i="1" s="1"/>
  <c r="AM1885" i="1"/>
  <c r="AN1885" i="1" s="1"/>
  <c r="AM1886" i="1"/>
  <c r="AN1886" i="1" s="1"/>
  <c r="AM1889" i="1"/>
  <c r="AN1889" i="1" s="1"/>
  <c r="AM1890" i="1"/>
  <c r="AN1890" i="1" s="1"/>
  <c r="AM1891" i="1"/>
  <c r="AN1891" i="1" s="1"/>
  <c r="AM1892" i="1"/>
  <c r="AN1892" i="1" s="1"/>
  <c r="AM1893" i="1"/>
  <c r="AN1893" i="1" s="1"/>
  <c r="AM1894" i="1"/>
  <c r="AN1894" i="1" s="1"/>
  <c r="AM1895" i="1"/>
  <c r="AN1895" i="1" s="1"/>
  <c r="AM1896" i="1"/>
  <c r="AN1896" i="1" s="1"/>
  <c r="AM1897" i="1"/>
  <c r="AN1897" i="1" s="1"/>
  <c r="AM1898" i="1"/>
  <c r="AN1898" i="1" s="1"/>
  <c r="AM1899" i="1"/>
  <c r="AN1899" i="1" s="1"/>
  <c r="AM1900" i="1"/>
  <c r="AN1900" i="1" s="1"/>
  <c r="AM1901" i="1"/>
  <c r="AN1901" i="1" s="1"/>
  <c r="AM1902" i="1"/>
  <c r="AN1902" i="1" s="1"/>
  <c r="AM1903" i="1"/>
  <c r="AN1903" i="1" s="1"/>
  <c r="AM1904" i="1"/>
  <c r="AN1904" i="1" s="1"/>
  <c r="AM1905" i="1"/>
  <c r="AN1905" i="1" s="1"/>
  <c r="AM1906" i="1"/>
  <c r="AN1906" i="1" s="1"/>
  <c r="AM1907" i="1"/>
  <c r="AN1907" i="1" s="1"/>
  <c r="AM1908" i="1"/>
  <c r="AN1908" i="1" s="1"/>
  <c r="AM1909" i="1"/>
  <c r="AN1909" i="1" s="1"/>
  <c r="AM1910" i="1"/>
  <c r="AN1910" i="1" s="1"/>
  <c r="AM1911" i="1"/>
  <c r="AN1911" i="1" s="1"/>
  <c r="AM1912" i="1"/>
  <c r="AN1912" i="1" s="1"/>
  <c r="AM1913" i="1"/>
  <c r="AN1913" i="1" s="1"/>
  <c r="AM1914" i="1"/>
  <c r="AN1914" i="1" s="1"/>
  <c r="AM1915" i="1"/>
  <c r="AN1915" i="1" s="1"/>
  <c r="AM1916" i="1"/>
  <c r="AN1916" i="1" s="1"/>
  <c r="AM1917" i="1"/>
  <c r="AN1917" i="1" s="1"/>
  <c r="AM1918" i="1"/>
  <c r="AN1918" i="1" s="1"/>
  <c r="AM1919" i="1"/>
  <c r="AN1919" i="1" s="1"/>
  <c r="AM1920" i="1"/>
  <c r="AN1920" i="1" s="1"/>
  <c r="AM1921" i="1"/>
  <c r="AN1921" i="1" s="1"/>
  <c r="AM1922" i="1"/>
  <c r="AN1922" i="1" s="1"/>
  <c r="AM1923" i="1"/>
  <c r="AN1923" i="1" s="1"/>
  <c r="AM1924" i="1"/>
  <c r="AN1924" i="1" s="1"/>
  <c r="AM1925" i="1"/>
  <c r="AN1925" i="1" s="1"/>
  <c r="AM1926" i="1"/>
  <c r="AN1926" i="1" s="1"/>
  <c r="AM1927" i="1"/>
  <c r="AN1927" i="1" s="1"/>
  <c r="AM1928" i="1"/>
  <c r="AN1928" i="1" s="1"/>
  <c r="AM1929" i="1"/>
  <c r="AN1929" i="1" s="1"/>
  <c r="AM1930" i="1"/>
  <c r="AN1930" i="1" s="1"/>
  <c r="AM1931" i="1"/>
  <c r="AN1931" i="1" s="1"/>
  <c r="AM1932" i="1"/>
  <c r="AN1932" i="1" s="1"/>
  <c r="AM1933" i="1"/>
  <c r="AN1933" i="1" s="1"/>
  <c r="AM1934" i="1"/>
  <c r="AN1934" i="1" s="1"/>
  <c r="AM1935" i="1"/>
  <c r="AN1935" i="1" s="1"/>
  <c r="AM1936" i="1"/>
  <c r="AN1936" i="1" s="1"/>
  <c r="AM1937" i="1"/>
  <c r="AN1937" i="1" s="1"/>
  <c r="AM1938" i="1"/>
  <c r="AN1938" i="1" s="1"/>
  <c r="AM1939" i="1"/>
  <c r="AN1939" i="1" s="1"/>
  <c r="AM1940" i="1"/>
  <c r="AN1940" i="1" s="1"/>
  <c r="AM1941" i="1"/>
  <c r="AN1941" i="1" s="1"/>
  <c r="AM1942" i="1"/>
  <c r="AN1942" i="1" s="1"/>
  <c r="AM1943" i="1"/>
  <c r="AN1943" i="1" s="1"/>
  <c r="AM1944" i="1"/>
  <c r="AN1944" i="1" s="1"/>
  <c r="AM1945" i="1"/>
  <c r="AN1945" i="1" s="1"/>
  <c r="AM1946" i="1"/>
  <c r="AN1946" i="1" s="1"/>
  <c r="AM1947" i="1"/>
  <c r="AN1947" i="1" s="1"/>
  <c r="AM1948" i="1"/>
  <c r="AN1948" i="1" s="1"/>
  <c r="AM1949" i="1"/>
  <c r="AN1949" i="1" s="1"/>
  <c r="AM1950" i="1"/>
  <c r="AN1950" i="1" s="1"/>
  <c r="AM1951" i="1"/>
  <c r="AN1951" i="1" s="1"/>
  <c r="AM1952" i="1"/>
  <c r="AN1952" i="1" s="1"/>
  <c r="AM1953" i="1"/>
  <c r="AN1953" i="1" s="1"/>
  <c r="AM1954" i="1"/>
  <c r="AN1954" i="1" s="1"/>
  <c r="AM1955" i="1"/>
  <c r="AN1955" i="1" s="1"/>
  <c r="AM1956" i="1"/>
  <c r="AN1956" i="1" s="1"/>
  <c r="AM1957" i="1"/>
  <c r="AN1957" i="1" s="1"/>
  <c r="AM1958" i="1"/>
  <c r="AN1958" i="1" s="1"/>
  <c r="AM1959" i="1"/>
  <c r="AN1959" i="1" s="1"/>
  <c r="AM1960" i="1"/>
  <c r="AN1960" i="1" s="1"/>
  <c r="AM1961" i="1"/>
  <c r="AN1961" i="1" s="1"/>
  <c r="AM1962" i="1"/>
  <c r="AN1962" i="1" s="1"/>
  <c r="AM1887" i="1"/>
  <c r="AN1887" i="1" s="1"/>
  <c r="AM1888" i="1"/>
  <c r="AN1888" i="1" s="1"/>
  <c r="AM1963" i="1"/>
  <c r="AN1963" i="1" s="1"/>
  <c r="AM1964" i="1"/>
  <c r="AN1964" i="1" s="1"/>
  <c r="AM1965" i="1"/>
  <c r="AN1965" i="1" s="1"/>
  <c r="AM1966" i="1"/>
  <c r="AN1966" i="1" s="1"/>
  <c r="AM1967" i="1"/>
  <c r="AN1967" i="1" s="1"/>
  <c r="AM1968" i="1"/>
  <c r="AN1968" i="1" s="1"/>
  <c r="AM1969" i="1"/>
  <c r="AN1969" i="1" s="1"/>
  <c r="AM1970" i="1"/>
  <c r="AN1970" i="1" s="1"/>
  <c r="AM1971" i="1"/>
  <c r="AN1971" i="1" s="1"/>
  <c r="AM1972" i="1"/>
  <c r="AN1972" i="1" s="1"/>
  <c r="AM1973" i="1"/>
  <c r="AN1973" i="1" s="1"/>
  <c r="AM1974" i="1"/>
  <c r="AN1974" i="1" s="1"/>
  <c r="AM1975" i="1"/>
  <c r="AN1975" i="1" s="1"/>
  <c r="AM1976" i="1"/>
  <c r="AN1976" i="1" s="1"/>
  <c r="AM1977" i="1"/>
  <c r="AN1977" i="1" s="1"/>
  <c r="AM1978" i="1"/>
  <c r="AN1978" i="1" s="1"/>
  <c r="AM1979" i="1"/>
  <c r="AN1979" i="1" s="1"/>
  <c r="AM1980" i="1"/>
  <c r="AN1980" i="1" s="1"/>
  <c r="AM1981" i="1"/>
  <c r="AN1981" i="1" s="1"/>
  <c r="AM1982" i="1"/>
  <c r="AN1982" i="1" s="1"/>
  <c r="AM1983" i="1"/>
  <c r="AN1983" i="1" s="1"/>
  <c r="AM1984" i="1"/>
  <c r="AN1984" i="1" s="1"/>
  <c r="AM1985" i="1"/>
  <c r="AN1985" i="1" s="1"/>
  <c r="AM1986" i="1"/>
  <c r="AN1986" i="1" s="1"/>
  <c r="AM1987" i="1"/>
  <c r="AN1987" i="1" s="1"/>
  <c r="AM1988" i="1"/>
  <c r="AN1988" i="1" s="1"/>
  <c r="AM1989" i="1"/>
  <c r="AN1989" i="1" s="1"/>
  <c r="AM1990" i="1"/>
  <c r="AN1990" i="1" s="1"/>
  <c r="AM1991" i="1"/>
  <c r="AN1991" i="1" s="1"/>
  <c r="AM1992" i="1"/>
  <c r="AN1992" i="1" s="1"/>
  <c r="AM1993" i="1"/>
  <c r="AN1993" i="1" s="1"/>
  <c r="AM1994" i="1"/>
  <c r="AN1994" i="1" s="1"/>
  <c r="AM1995" i="1"/>
  <c r="AN1995" i="1" s="1"/>
  <c r="AM1996" i="1"/>
  <c r="AN1996" i="1" s="1"/>
  <c r="AM1999" i="1"/>
  <c r="AN1999" i="1" s="1"/>
  <c r="AM2000" i="1"/>
  <c r="AN2000" i="1" s="1"/>
  <c r="AM2001" i="1"/>
  <c r="AN2001" i="1" s="1"/>
  <c r="AM2002" i="1"/>
  <c r="AN2002" i="1" s="1"/>
  <c r="AM2003" i="1"/>
  <c r="AN2003" i="1" s="1"/>
  <c r="AM2004" i="1"/>
  <c r="AN2004" i="1" s="1"/>
  <c r="AM2005" i="1"/>
  <c r="AN2005" i="1" s="1"/>
  <c r="AM2006" i="1"/>
  <c r="AN2006" i="1" s="1"/>
  <c r="AM2007" i="1"/>
  <c r="AN2007" i="1" s="1"/>
  <c r="AM2008" i="1"/>
  <c r="AN2008" i="1" s="1"/>
  <c r="AM2009" i="1"/>
  <c r="AN2009" i="1" s="1"/>
  <c r="AM2010" i="1"/>
  <c r="AN2010" i="1" s="1"/>
  <c r="AM2011" i="1"/>
  <c r="AN2011" i="1" s="1"/>
  <c r="AM2012" i="1"/>
  <c r="AN2012" i="1" s="1"/>
  <c r="AM2013" i="1"/>
  <c r="AN2013" i="1" s="1"/>
  <c r="AM2014" i="1"/>
  <c r="AN2014" i="1" s="1"/>
  <c r="AM2015" i="1"/>
  <c r="AN2015" i="1" s="1"/>
  <c r="AM2016" i="1"/>
  <c r="AN2016" i="1" s="1"/>
  <c r="AM2017" i="1"/>
  <c r="AN2017" i="1" s="1"/>
  <c r="AM2018" i="1"/>
  <c r="AN2018" i="1" s="1"/>
  <c r="AM2019" i="1"/>
  <c r="AN2019" i="1" s="1"/>
  <c r="AM2020" i="1"/>
  <c r="AN2020" i="1" s="1"/>
  <c r="AM2021" i="1"/>
  <c r="AN2021" i="1" s="1"/>
  <c r="AM2022" i="1"/>
  <c r="AN2022" i="1" s="1"/>
  <c r="AM2023" i="1"/>
  <c r="AN2023" i="1" s="1"/>
  <c r="AM2024" i="1"/>
  <c r="AN2024" i="1" s="1"/>
  <c r="AM2025" i="1"/>
  <c r="AN2025" i="1" s="1"/>
  <c r="AM2026" i="1"/>
  <c r="AN2026" i="1" s="1"/>
  <c r="AM2027" i="1"/>
  <c r="AN2027" i="1" s="1"/>
  <c r="AM2028" i="1"/>
  <c r="AN2028" i="1" s="1"/>
  <c r="AM2029" i="1"/>
  <c r="AN2029" i="1" s="1"/>
  <c r="AM2030" i="1"/>
  <c r="AN2030" i="1" s="1"/>
  <c r="AM2031" i="1"/>
  <c r="AN2031" i="1" s="1"/>
  <c r="AM2032" i="1"/>
  <c r="AN2032" i="1" s="1"/>
  <c r="AM2033" i="1"/>
  <c r="AN2033" i="1" s="1"/>
  <c r="AM2034" i="1"/>
  <c r="AN2034" i="1" s="1"/>
  <c r="AM2035" i="1"/>
  <c r="AN2035" i="1" s="1"/>
  <c r="AM2036" i="1"/>
  <c r="AN2036" i="1" s="1"/>
  <c r="AM2037" i="1"/>
  <c r="AN2037" i="1" s="1"/>
  <c r="AM2038" i="1"/>
  <c r="AN2038" i="1" s="1"/>
  <c r="AM2039" i="1"/>
  <c r="AN2039" i="1" s="1"/>
  <c r="AM2040" i="1"/>
  <c r="AN2040" i="1" s="1"/>
  <c r="AM2041" i="1"/>
  <c r="AN2041" i="1" s="1"/>
  <c r="AM2042" i="1"/>
  <c r="AN2042" i="1" s="1"/>
  <c r="AM2043" i="1"/>
  <c r="AN2043" i="1" s="1"/>
  <c r="AM2044" i="1"/>
  <c r="AN2044" i="1" s="1"/>
  <c r="AM2045" i="1"/>
  <c r="AN2045" i="1" s="1"/>
  <c r="AM2046" i="1"/>
  <c r="AN2046" i="1" s="1"/>
  <c r="AM2047" i="1"/>
  <c r="AN2047" i="1" s="1"/>
  <c r="AM2048" i="1"/>
  <c r="AN2048" i="1" s="1"/>
  <c r="AM2049" i="1"/>
  <c r="AN2049" i="1" s="1"/>
  <c r="AM2050" i="1"/>
  <c r="AN2050" i="1" s="1"/>
  <c r="AM2051" i="1"/>
  <c r="AN2051" i="1" s="1"/>
  <c r="AM2052" i="1"/>
  <c r="AN2052" i="1" s="1"/>
  <c r="AM2053" i="1"/>
  <c r="AN2053" i="1" s="1"/>
  <c r="AM2054" i="1"/>
  <c r="AN2054" i="1" s="1"/>
  <c r="AM2055" i="1"/>
  <c r="AN2055" i="1" s="1"/>
  <c r="AM2056" i="1"/>
  <c r="AN2056" i="1" s="1"/>
  <c r="AM2057" i="1"/>
  <c r="AN2057" i="1" s="1"/>
  <c r="AM2058" i="1"/>
  <c r="AN2058" i="1" s="1"/>
  <c r="AM2059" i="1"/>
  <c r="AN2059" i="1" s="1"/>
  <c r="AM2060" i="1"/>
  <c r="AN2060" i="1" s="1"/>
  <c r="AM2061" i="1"/>
  <c r="AN2061" i="1" s="1"/>
  <c r="AM2062" i="1"/>
  <c r="AN2062" i="1" s="1"/>
  <c r="AM2063" i="1"/>
  <c r="AN2063" i="1" s="1"/>
  <c r="AM2064" i="1"/>
  <c r="AN2064" i="1" s="1"/>
  <c r="AM2065" i="1"/>
  <c r="AN2065" i="1" s="1"/>
  <c r="AM2066" i="1"/>
  <c r="AN2066" i="1" s="1"/>
  <c r="AM2067" i="1"/>
  <c r="AN2067" i="1" s="1"/>
  <c r="AM2068" i="1"/>
  <c r="AN2068" i="1" s="1"/>
  <c r="AM2069" i="1"/>
  <c r="AN2069" i="1" s="1"/>
  <c r="AM2070" i="1"/>
  <c r="AN2070" i="1" s="1"/>
  <c r="AM2071" i="1"/>
  <c r="AN2071" i="1" s="1"/>
  <c r="AM1997" i="1"/>
  <c r="AN1997" i="1" s="1"/>
  <c r="AM2072" i="1"/>
  <c r="AN2072" i="1" s="1"/>
  <c r="AM1998" i="1"/>
  <c r="AN1998" i="1" s="1"/>
  <c r="AM2073" i="1"/>
  <c r="AN2073" i="1" s="1"/>
  <c r="AM2074" i="1"/>
  <c r="AN2074" i="1" s="1"/>
  <c r="AM2075" i="1"/>
  <c r="AN2075" i="1" s="1"/>
  <c r="AM2076" i="1"/>
  <c r="AN2076" i="1" s="1"/>
  <c r="AM2077" i="1"/>
  <c r="AN2077" i="1" s="1"/>
  <c r="AM2078" i="1"/>
  <c r="AN2078" i="1" s="1"/>
  <c r="AM2079" i="1"/>
  <c r="AN2079" i="1" s="1"/>
  <c r="AM2080" i="1"/>
  <c r="AN2080" i="1" s="1"/>
  <c r="AM2081" i="1"/>
  <c r="AN2081" i="1" s="1"/>
  <c r="AM2082" i="1"/>
  <c r="AN2082" i="1" s="1"/>
  <c r="AM2083" i="1"/>
  <c r="AN2083" i="1" s="1"/>
  <c r="AM2084" i="1"/>
  <c r="AN2084" i="1" s="1"/>
  <c r="AM2085" i="1"/>
  <c r="AN2085" i="1" s="1"/>
  <c r="AM2086" i="1"/>
  <c r="AN2086" i="1" s="1"/>
  <c r="AM2087" i="1"/>
  <c r="AN2087" i="1" s="1"/>
  <c r="AM2088" i="1"/>
  <c r="AN2088" i="1" s="1"/>
  <c r="AM2089" i="1"/>
  <c r="AN2089" i="1" s="1"/>
  <c r="AM2090" i="1"/>
  <c r="AN2090" i="1" s="1"/>
  <c r="AM2091" i="1"/>
  <c r="AN2091" i="1" s="1"/>
  <c r="AM2092" i="1"/>
  <c r="AN2092" i="1" s="1"/>
  <c r="AM2093" i="1"/>
  <c r="AN2093" i="1" s="1"/>
  <c r="AM2094" i="1"/>
  <c r="AN2094" i="1" s="1"/>
  <c r="AM2095" i="1"/>
  <c r="AN2095" i="1" s="1"/>
  <c r="AM2096" i="1"/>
  <c r="AN2096" i="1" s="1"/>
  <c r="AM2097" i="1"/>
  <c r="AN2097" i="1" s="1"/>
  <c r="AM2098" i="1"/>
  <c r="AN2098" i="1" s="1"/>
  <c r="AM2099" i="1"/>
  <c r="AN2099" i="1" s="1"/>
  <c r="AM2100" i="1"/>
  <c r="AN2100" i="1" s="1"/>
  <c r="AM2101" i="1"/>
  <c r="AN2101" i="1" s="1"/>
  <c r="AM2102" i="1"/>
  <c r="AN2102" i="1" s="1"/>
  <c r="AM2103" i="1"/>
  <c r="AN2103" i="1" s="1"/>
  <c r="AM2104" i="1"/>
  <c r="AN2104" i="1" s="1"/>
  <c r="AM2105" i="1"/>
  <c r="AN2105" i="1" s="1"/>
  <c r="AM2106" i="1"/>
  <c r="AN2106" i="1" s="1"/>
  <c r="AM2107" i="1"/>
  <c r="AN2107" i="1" s="1"/>
  <c r="AM2108" i="1"/>
  <c r="AN2108" i="1" s="1"/>
  <c r="AM2109" i="1"/>
  <c r="AN2109" i="1" s="1"/>
  <c r="AM2110" i="1"/>
  <c r="AN2110" i="1" s="1"/>
  <c r="AM2111" i="1"/>
  <c r="AN2111" i="1" s="1"/>
  <c r="AM2112" i="1"/>
  <c r="AN2112" i="1" s="1"/>
  <c r="AM2113" i="1"/>
  <c r="AN2113" i="1" s="1"/>
  <c r="AM2114" i="1"/>
  <c r="AN2114" i="1" s="1"/>
  <c r="AM2115" i="1"/>
  <c r="AN2115" i="1" s="1"/>
  <c r="AM2116" i="1"/>
  <c r="AN2116" i="1" s="1"/>
  <c r="AM2117" i="1"/>
  <c r="AN2117" i="1" s="1"/>
  <c r="AM2118" i="1"/>
  <c r="AN2118" i="1" s="1"/>
  <c r="AM2119" i="1"/>
  <c r="AN2119" i="1" s="1"/>
  <c r="AM2120" i="1"/>
  <c r="AN2120" i="1" s="1"/>
  <c r="AM2121" i="1"/>
  <c r="AN2121" i="1" s="1"/>
  <c r="AM2122" i="1"/>
  <c r="AN2122" i="1" s="1"/>
  <c r="AM2123" i="1"/>
  <c r="AN2123" i="1" s="1"/>
  <c r="AM2124" i="1"/>
  <c r="AN2124" i="1" s="1"/>
  <c r="AM2125" i="1"/>
  <c r="AN2125" i="1" s="1"/>
  <c r="AM2126" i="1"/>
  <c r="AN2126" i="1" s="1"/>
  <c r="AM2127" i="1"/>
  <c r="AN2127" i="1" s="1"/>
  <c r="AM2128" i="1"/>
  <c r="AN2128" i="1" s="1"/>
  <c r="AM2129" i="1"/>
  <c r="AN2129" i="1" s="1"/>
  <c r="AM2130" i="1"/>
  <c r="AN2130" i="1" s="1"/>
  <c r="AM2131" i="1"/>
  <c r="AN2131" i="1" s="1"/>
  <c r="AM2132" i="1"/>
  <c r="AN2132" i="1" s="1"/>
  <c r="AM2133" i="1"/>
  <c r="AN2133" i="1" s="1"/>
  <c r="AM2134" i="1"/>
  <c r="AN2134" i="1" s="1"/>
  <c r="AM2135" i="1"/>
  <c r="AN2135" i="1" s="1"/>
  <c r="AM2136" i="1"/>
  <c r="AN2136" i="1" s="1"/>
  <c r="AM2137" i="1"/>
  <c r="AN2137" i="1" s="1"/>
  <c r="AM2138" i="1"/>
  <c r="AN2138" i="1" s="1"/>
  <c r="AM2139" i="1"/>
  <c r="AN2139" i="1" s="1"/>
  <c r="AM2140" i="1"/>
  <c r="AN2140" i="1" s="1"/>
  <c r="AM2141" i="1"/>
  <c r="AN2141" i="1" s="1"/>
  <c r="AM2142" i="1"/>
  <c r="AN2142" i="1" s="1"/>
  <c r="AM2143" i="1"/>
  <c r="AN2143" i="1" s="1"/>
  <c r="AM2144" i="1"/>
  <c r="AN2144" i="1" s="1"/>
  <c r="AM2145" i="1"/>
  <c r="AN2145" i="1" s="1"/>
  <c r="AM2146" i="1"/>
  <c r="AN2146" i="1" s="1"/>
  <c r="AM2147" i="1"/>
  <c r="AN2147" i="1" s="1"/>
  <c r="AM2148" i="1"/>
  <c r="AN2148" i="1" s="1"/>
  <c r="AM2149" i="1"/>
  <c r="AN2149" i="1" s="1"/>
  <c r="AM2150" i="1"/>
  <c r="AN2150" i="1" s="1"/>
  <c r="AM2151" i="1"/>
  <c r="AN2151" i="1" s="1"/>
  <c r="AM2152" i="1"/>
  <c r="AN2152" i="1" s="1"/>
  <c r="AM2168" i="1"/>
  <c r="AN2168" i="1" s="1"/>
  <c r="AM2169" i="1"/>
  <c r="AN2169" i="1" s="1"/>
  <c r="AM2170" i="1"/>
  <c r="AN2170" i="1" s="1"/>
  <c r="AM2171" i="1"/>
  <c r="AN2171" i="1" s="1"/>
  <c r="AM2172" i="1"/>
  <c r="AN2172" i="1" s="1"/>
  <c r="AM2173" i="1"/>
  <c r="AN2173" i="1" s="1"/>
  <c r="AM2174" i="1"/>
  <c r="AN2174" i="1" s="1"/>
  <c r="AM2175" i="1"/>
  <c r="AN2175" i="1" s="1"/>
  <c r="AM2176" i="1"/>
  <c r="AN2176" i="1" s="1"/>
  <c r="AM2177" i="1"/>
  <c r="AN2177" i="1" s="1"/>
  <c r="AM2178" i="1"/>
  <c r="AN2178" i="1" s="1"/>
  <c r="AM2179" i="1"/>
  <c r="AN2179" i="1" s="1"/>
  <c r="AM2180" i="1"/>
  <c r="AN2180" i="1" s="1"/>
  <c r="AM2181" i="1"/>
  <c r="AN2181" i="1" s="1"/>
  <c r="AM2182" i="1"/>
  <c r="AN2182" i="1" s="1"/>
  <c r="AM2183" i="1"/>
  <c r="AN2183" i="1" s="1"/>
  <c r="AM2184" i="1"/>
  <c r="AN2184" i="1" s="1"/>
  <c r="AM2185" i="1"/>
  <c r="AN2185" i="1" s="1"/>
  <c r="AM2186" i="1"/>
  <c r="AN2186" i="1" s="1"/>
  <c r="AM2187" i="1"/>
  <c r="AN2187" i="1" s="1"/>
  <c r="AM2188" i="1"/>
  <c r="AN2188" i="1" s="1"/>
  <c r="AM2189" i="1"/>
  <c r="AN2189" i="1" s="1"/>
  <c r="AM2190" i="1"/>
  <c r="AN2190" i="1" s="1"/>
  <c r="AM2191" i="1"/>
  <c r="AN2191" i="1" s="1"/>
  <c r="AM2192" i="1"/>
  <c r="AN2192" i="1" s="1"/>
  <c r="AM2193" i="1"/>
  <c r="AN2193" i="1" s="1"/>
  <c r="AM2194" i="1"/>
  <c r="AN2194" i="1" s="1"/>
  <c r="AM2195" i="1"/>
  <c r="AN2195" i="1" s="1"/>
  <c r="AM2196" i="1"/>
  <c r="AN2196" i="1" s="1"/>
  <c r="AM2197" i="1"/>
  <c r="AN2197" i="1" s="1"/>
  <c r="AM2198" i="1"/>
  <c r="AN2198" i="1" s="1"/>
  <c r="AM2199" i="1"/>
  <c r="AN2199" i="1" s="1"/>
  <c r="AM2200" i="1"/>
  <c r="AN2200" i="1" s="1"/>
  <c r="AM2201" i="1"/>
  <c r="AN2201" i="1" s="1"/>
  <c r="AM2202" i="1"/>
  <c r="AN2202" i="1" s="1"/>
  <c r="AM2203" i="1"/>
  <c r="AN2203" i="1" s="1"/>
  <c r="AM2204" i="1"/>
  <c r="AN2204" i="1" s="1"/>
  <c r="AM2205" i="1"/>
  <c r="AN2205" i="1" s="1"/>
  <c r="AM2206" i="1"/>
  <c r="AN2206" i="1" s="1"/>
  <c r="AM2207" i="1"/>
  <c r="AN2207" i="1" s="1"/>
  <c r="AM2208" i="1"/>
  <c r="AN2208" i="1" s="1"/>
  <c r="AM2209" i="1"/>
  <c r="AN2209" i="1" s="1"/>
  <c r="AM2210" i="1"/>
  <c r="AN2210" i="1" s="1"/>
  <c r="AM2211" i="1"/>
  <c r="AN2211" i="1" s="1"/>
  <c r="AM2212" i="1"/>
  <c r="AN2212" i="1" s="1"/>
  <c r="AM2213" i="1"/>
  <c r="AN2213" i="1" s="1"/>
  <c r="AM2214" i="1"/>
  <c r="AN2214" i="1" s="1"/>
  <c r="AM2215" i="1"/>
  <c r="AN2215" i="1" s="1"/>
  <c r="AM2216" i="1"/>
  <c r="AN2216" i="1" s="1"/>
  <c r="AM2217" i="1"/>
  <c r="AN2217" i="1" s="1"/>
  <c r="AM2218" i="1"/>
  <c r="AN2218" i="1" s="1"/>
  <c r="AM2219" i="1"/>
  <c r="AN2219" i="1" s="1"/>
  <c r="AM2220" i="1"/>
  <c r="AN2220" i="1" s="1"/>
  <c r="AM2221" i="1"/>
  <c r="AN2221" i="1" s="1"/>
  <c r="AM2222" i="1"/>
  <c r="AN2222" i="1" s="1"/>
  <c r="AM2223" i="1"/>
  <c r="AN2223" i="1" s="1"/>
  <c r="AM2224" i="1"/>
  <c r="AN2224" i="1" s="1"/>
  <c r="AM2225" i="1"/>
  <c r="AN2225" i="1" s="1"/>
  <c r="AM2226" i="1"/>
  <c r="AN2226" i="1" s="1"/>
  <c r="AM2227" i="1"/>
  <c r="AN2227" i="1" s="1"/>
  <c r="AM2228" i="1"/>
  <c r="AN2228" i="1" s="1"/>
  <c r="AM2229" i="1"/>
  <c r="AN2229" i="1" s="1"/>
  <c r="AM2230" i="1"/>
  <c r="AN2230" i="1" s="1"/>
  <c r="AM2231" i="1"/>
  <c r="AN2231" i="1" s="1"/>
  <c r="AM2232" i="1"/>
  <c r="AN2232" i="1" s="1"/>
  <c r="AM2233" i="1"/>
  <c r="AN2233" i="1" s="1"/>
  <c r="AM2234" i="1"/>
  <c r="AN2234" i="1" s="1"/>
  <c r="AM2235" i="1"/>
  <c r="AN2235" i="1" s="1"/>
  <c r="AM2236" i="1"/>
  <c r="AN2236" i="1" s="1"/>
  <c r="AM2237" i="1"/>
  <c r="AN2237" i="1" s="1"/>
  <c r="AM2238" i="1"/>
  <c r="AN2238" i="1" s="1"/>
  <c r="AM2239" i="1"/>
  <c r="AN2239" i="1" s="1"/>
  <c r="AM2240" i="1"/>
  <c r="AN2240" i="1" s="1"/>
  <c r="AM2241" i="1"/>
  <c r="AN2241" i="1" s="1"/>
  <c r="AM2242" i="1"/>
  <c r="AN2242" i="1" s="1"/>
  <c r="AM2243" i="1"/>
  <c r="AN2243" i="1" s="1"/>
  <c r="AM2244" i="1"/>
  <c r="AN2244" i="1" s="1"/>
  <c r="AM2263" i="1"/>
  <c r="AN2263" i="1" s="1"/>
  <c r="AM2264" i="1"/>
  <c r="AN2264" i="1" s="1"/>
  <c r="AM2265" i="1"/>
  <c r="AN2265" i="1" s="1"/>
  <c r="AM2266" i="1"/>
  <c r="AN2266" i="1" s="1"/>
  <c r="AM2267" i="1"/>
  <c r="AN2267" i="1" s="1"/>
  <c r="AM2268" i="1"/>
  <c r="AN2268" i="1" s="1"/>
  <c r="AM2269" i="1"/>
  <c r="AN2269" i="1" s="1"/>
  <c r="AM2270" i="1"/>
  <c r="AN2270" i="1" s="1"/>
  <c r="AM2271" i="1"/>
  <c r="AN2271" i="1" s="1"/>
  <c r="AM2272" i="1"/>
  <c r="AN2272" i="1" s="1"/>
  <c r="AM2273" i="1"/>
  <c r="AN2273" i="1" s="1"/>
  <c r="AM2274" i="1"/>
  <c r="AN2274" i="1" s="1"/>
  <c r="AM2275" i="1"/>
  <c r="AN2275" i="1" s="1"/>
  <c r="AM2276" i="1"/>
  <c r="AN2276" i="1" s="1"/>
  <c r="AM2277" i="1"/>
  <c r="AN2277" i="1" s="1"/>
  <c r="AM2278" i="1"/>
  <c r="AN2278" i="1" s="1"/>
  <c r="AM2279" i="1"/>
  <c r="AN2279" i="1" s="1"/>
  <c r="AM2280" i="1"/>
  <c r="AN2280" i="1" s="1"/>
  <c r="AM2281" i="1"/>
  <c r="AN2281" i="1" s="1"/>
  <c r="AM2282" i="1"/>
  <c r="AN2282" i="1" s="1"/>
  <c r="AM2283" i="1"/>
  <c r="AN2283" i="1" s="1"/>
  <c r="AM2284" i="1"/>
  <c r="AN2284" i="1" s="1"/>
  <c r="AM2285" i="1"/>
  <c r="AN2285" i="1" s="1"/>
  <c r="AM2286" i="1"/>
  <c r="AN2286" i="1" s="1"/>
  <c r="AM2287" i="1"/>
  <c r="AN2287" i="1" s="1"/>
  <c r="AM2288" i="1"/>
  <c r="AN2288" i="1" s="1"/>
  <c r="AM2289" i="1"/>
  <c r="AN2289" i="1" s="1"/>
  <c r="AM2290" i="1"/>
  <c r="AN2290" i="1" s="1"/>
  <c r="AM2291" i="1"/>
  <c r="AN2291" i="1" s="1"/>
  <c r="AM2292" i="1"/>
  <c r="AN2292" i="1" s="1"/>
  <c r="AM2293" i="1"/>
  <c r="AN2293" i="1" s="1"/>
  <c r="AM2294" i="1"/>
  <c r="AN2294" i="1" s="1"/>
  <c r="AM2295" i="1"/>
  <c r="AN2295" i="1" s="1"/>
  <c r="AM2296" i="1"/>
  <c r="AN2296" i="1" s="1"/>
  <c r="AM2297" i="1"/>
  <c r="AN2297" i="1" s="1"/>
  <c r="AM2298" i="1"/>
  <c r="AN2298" i="1" s="1"/>
  <c r="AM2299" i="1"/>
  <c r="AN2299" i="1" s="1"/>
  <c r="AM2300" i="1"/>
  <c r="AN2300" i="1" s="1"/>
  <c r="AM2301" i="1"/>
  <c r="AN2301" i="1" s="1"/>
  <c r="AM2302" i="1"/>
  <c r="AN2302" i="1" s="1"/>
  <c r="AM2303" i="1"/>
  <c r="AN2303" i="1" s="1"/>
  <c r="AM2304" i="1"/>
  <c r="AN2304" i="1" s="1"/>
  <c r="AM2305" i="1"/>
  <c r="AN2305" i="1" s="1"/>
  <c r="AM2306" i="1"/>
  <c r="AN2306" i="1" s="1"/>
  <c r="AM2307" i="1"/>
  <c r="AN2307" i="1" s="1"/>
  <c r="AM2308" i="1"/>
  <c r="AN2308" i="1" s="1"/>
  <c r="AM2309" i="1"/>
  <c r="AN2309" i="1" s="1"/>
  <c r="AM2310" i="1"/>
  <c r="AN2310" i="1" s="1"/>
  <c r="AM2311" i="1"/>
  <c r="AN2311" i="1" s="1"/>
  <c r="AM2312" i="1"/>
  <c r="AN2312" i="1" s="1"/>
  <c r="AM2313" i="1"/>
  <c r="AN2313" i="1" s="1"/>
  <c r="AM2314" i="1"/>
  <c r="AN2314" i="1" s="1"/>
  <c r="AM2315" i="1"/>
  <c r="AN2315" i="1" s="1"/>
  <c r="AM2316" i="1"/>
  <c r="AN2316" i="1" s="1"/>
  <c r="AM2317" i="1"/>
  <c r="AN2317" i="1" s="1"/>
  <c r="AM2318" i="1"/>
  <c r="AN2318" i="1" s="1"/>
  <c r="AM2319" i="1"/>
  <c r="AN2319" i="1" s="1"/>
  <c r="AM2320" i="1"/>
  <c r="AN2320" i="1" s="1"/>
  <c r="AM2321" i="1"/>
  <c r="AN2321" i="1" s="1"/>
  <c r="AM2322" i="1"/>
  <c r="AN2322" i="1" s="1"/>
  <c r="AM2323" i="1"/>
  <c r="AN2323" i="1" s="1"/>
  <c r="AM2324" i="1"/>
  <c r="AN2324" i="1" s="1"/>
  <c r="AM2325" i="1"/>
  <c r="AN2325" i="1" s="1"/>
  <c r="AM2326" i="1"/>
  <c r="AN2326" i="1" s="1"/>
  <c r="AM2327" i="1"/>
  <c r="AN2327" i="1" s="1"/>
  <c r="AM2328" i="1"/>
  <c r="AN2328" i="1" s="1"/>
  <c r="AM2329" i="1"/>
  <c r="AN2329" i="1" s="1"/>
  <c r="AM2330" i="1"/>
  <c r="AN2330" i="1" s="1"/>
  <c r="AM2331" i="1"/>
  <c r="AN2331" i="1" s="1"/>
  <c r="AM2332" i="1"/>
  <c r="AN2332" i="1" s="1"/>
  <c r="AM2333" i="1"/>
  <c r="AN2333" i="1" s="1"/>
  <c r="AM2334" i="1"/>
  <c r="AN2334" i="1" s="1"/>
  <c r="AM2335" i="1"/>
  <c r="AN2335" i="1" s="1"/>
  <c r="AM2354" i="1"/>
  <c r="AN2354" i="1" s="1"/>
  <c r="AM2355" i="1"/>
  <c r="AN2355" i="1" s="1"/>
  <c r="AM2356" i="1"/>
  <c r="AN2356" i="1" s="1"/>
  <c r="AM2357" i="1"/>
  <c r="AN2357" i="1" s="1"/>
  <c r="AM2358" i="1"/>
  <c r="AN2358" i="1" s="1"/>
  <c r="AM2359" i="1"/>
  <c r="AN2359" i="1" s="1"/>
  <c r="AM2360" i="1"/>
  <c r="AN2360" i="1" s="1"/>
  <c r="AM2361" i="1"/>
  <c r="AN2361" i="1" s="1"/>
  <c r="AM2362" i="1"/>
  <c r="AN2362" i="1" s="1"/>
  <c r="AM2363" i="1"/>
  <c r="AN2363" i="1" s="1"/>
  <c r="AM2364" i="1"/>
  <c r="AN2364" i="1" s="1"/>
  <c r="AM2365" i="1"/>
  <c r="AN2365" i="1" s="1"/>
  <c r="AM2366" i="1"/>
  <c r="AN2366" i="1" s="1"/>
  <c r="AM2367" i="1"/>
  <c r="AN2367" i="1" s="1"/>
  <c r="AM2368" i="1"/>
  <c r="AN2368" i="1" s="1"/>
  <c r="AM2369" i="1"/>
  <c r="AN2369" i="1" s="1"/>
  <c r="AM2370" i="1"/>
  <c r="AN2370" i="1" s="1"/>
  <c r="AM2371" i="1"/>
  <c r="AN2371" i="1" s="1"/>
  <c r="AM2372" i="1"/>
  <c r="AN2372" i="1" s="1"/>
  <c r="AM2373" i="1"/>
  <c r="AN2373" i="1" s="1"/>
  <c r="AM2374" i="1"/>
  <c r="AN2374" i="1" s="1"/>
  <c r="AM2375" i="1"/>
  <c r="AN2375" i="1" s="1"/>
  <c r="AM2376" i="1"/>
  <c r="AN2376" i="1" s="1"/>
  <c r="AM2377" i="1"/>
  <c r="AN2377" i="1" s="1"/>
  <c r="AM2378" i="1"/>
  <c r="AN2378" i="1" s="1"/>
  <c r="AM2379" i="1"/>
  <c r="AN2379" i="1" s="1"/>
  <c r="AM2380" i="1"/>
  <c r="AN2380" i="1" s="1"/>
  <c r="AM2381" i="1"/>
  <c r="AN2381" i="1" s="1"/>
  <c r="AM2382" i="1"/>
  <c r="AN2382" i="1" s="1"/>
  <c r="AM2383" i="1"/>
  <c r="AN2383" i="1" s="1"/>
  <c r="AM2384" i="1"/>
  <c r="AN2384" i="1" s="1"/>
  <c r="AM2385" i="1"/>
  <c r="AN2385" i="1" s="1"/>
  <c r="AM2386" i="1"/>
  <c r="AN2386" i="1" s="1"/>
  <c r="AM2387" i="1"/>
  <c r="AN2387" i="1" s="1"/>
  <c r="AM2388" i="1"/>
  <c r="AN2388" i="1" s="1"/>
  <c r="AM2389" i="1"/>
  <c r="AN2389" i="1" s="1"/>
  <c r="AM2390" i="1"/>
  <c r="AN2390" i="1" s="1"/>
  <c r="AM2391" i="1"/>
  <c r="AN2391" i="1" s="1"/>
  <c r="AM2392" i="1"/>
  <c r="AN2392" i="1" s="1"/>
  <c r="AM2393" i="1"/>
  <c r="AN2393" i="1" s="1"/>
  <c r="AM2394" i="1"/>
  <c r="AN2394" i="1" s="1"/>
  <c r="AM2395" i="1"/>
  <c r="AN2395" i="1" s="1"/>
  <c r="AM2396" i="1"/>
  <c r="AN2396" i="1" s="1"/>
  <c r="AM2397" i="1"/>
  <c r="AN2397" i="1" s="1"/>
  <c r="AM2398" i="1"/>
  <c r="AN2398" i="1" s="1"/>
  <c r="AM2399" i="1"/>
  <c r="AN2399" i="1" s="1"/>
  <c r="AM2400" i="1"/>
  <c r="AN2400" i="1" s="1"/>
  <c r="AM2401" i="1"/>
  <c r="AN2401" i="1" s="1"/>
  <c r="AM2402" i="1"/>
  <c r="AN2402" i="1" s="1"/>
  <c r="AM2403" i="1"/>
  <c r="AN2403" i="1" s="1"/>
  <c r="AM2404" i="1"/>
  <c r="AN2404" i="1" s="1"/>
  <c r="AM2405" i="1"/>
  <c r="AN2405" i="1" s="1"/>
  <c r="AM2406" i="1"/>
  <c r="AN2406" i="1" s="1"/>
  <c r="AM2407" i="1"/>
  <c r="AN2407" i="1" s="1"/>
  <c r="AM2408" i="1"/>
  <c r="AN2408" i="1" s="1"/>
  <c r="AM2409" i="1"/>
  <c r="AN2409" i="1" s="1"/>
  <c r="AM2410" i="1"/>
  <c r="AN2410" i="1" s="1"/>
  <c r="AM2411" i="1"/>
  <c r="AN2411" i="1" s="1"/>
  <c r="AM2412" i="1"/>
  <c r="AN2412" i="1" s="1"/>
  <c r="AM2413" i="1"/>
  <c r="AN2413" i="1" s="1"/>
  <c r="AM2414" i="1"/>
  <c r="AN2414" i="1" s="1"/>
  <c r="AM2415" i="1"/>
  <c r="AN2415" i="1" s="1"/>
  <c r="AM2416" i="1"/>
  <c r="AN2416" i="1" s="1"/>
  <c r="AM2417" i="1"/>
  <c r="AN2417" i="1" s="1"/>
  <c r="AM2418" i="1"/>
  <c r="AN2418" i="1" s="1"/>
  <c r="AM2419" i="1"/>
  <c r="AN2419" i="1" s="1"/>
  <c r="AM2437" i="1"/>
  <c r="AN2437" i="1" s="1"/>
  <c r="AM2438" i="1"/>
  <c r="AN2438" i="1" s="1"/>
  <c r="AM2439" i="1"/>
  <c r="AN2439" i="1" s="1"/>
  <c r="AM2440" i="1"/>
  <c r="AN2440" i="1" s="1"/>
  <c r="AM2441" i="1"/>
  <c r="AN2441" i="1" s="1"/>
  <c r="AM2442" i="1"/>
  <c r="AN2442" i="1" s="1"/>
  <c r="AM2443" i="1"/>
  <c r="AN2443" i="1" s="1"/>
  <c r="AM2444" i="1"/>
  <c r="AN2444" i="1" s="1"/>
  <c r="AM2445" i="1"/>
  <c r="AN2445" i="1" s="1"/>
  <c r="AM2446" i="1"/>
  <c r="AN2446" i="1" s="1"/>
  <c r="AM2447" i="1"/>
  <c r="AN2447" i="1" s="1"/>
  <c r="AM2448" i="1"/>
  <c r="AN2448" i="1" s="1"/>
  <c r="AM2449" i="1"/>
  <c r="AN2449" i="1" s="1"/>
  <c r="AM2450" i="1"/>
  <c r="AN2450" i="1" s="1"/>
  <c r="AM2451" i="1"/>
  <c r="AN2451" i="1" s="1"/>
  <c r="AM2452" i="1"/>
  <c r="AN2452" i="1" s="1"/>
  <c r="AM2453" i="1"/>
  <c r="AN2453" i="1" s="1"/>
  <c r="AM2454" i="1"/>
  <c r="AN2454" i="1" s="1"/>
  <c r="AM2455" i="1"/>
  <c r="AN2455" i="1" s="1"/>
  <c r="AM2456" i="1"/>
  <c r="AN2456" i="1" s="1"/>
  <c r="AM2457" i="1"/>
  <c r="AN2457" i="1" s="1"/>
  <c r="AM2458" i="1"/>
  <c r="AN2458" i="1" s="1"/>
  <c r="AM2459" i="1"/>
  <c r="AN2459" i="1" s="1"/>
  <c r="AM2460" i="1"/>
  <c r="AN2460" i="1" s="1"/>
  <c r="AM2461" i="1"/>
  <c r="AN2461" i="1" s="1"/>
  <c r="AM2462" i="1"/>
  <c r="AN2462" i="1" s="1"/>
  <c r="AM2463" i="1"/>
  <c r="AN2463" i="1" s="1"/>
  <c r="AM2464" i="1"/>
  <c r="AN2464" i="1" s="1"/>
  <c r="AM2465" i="1"/>
  <c r="AN2465" i="1" s="1"/>
  <c r="AM2466" i="1"/>
  <c r="AN2466" i="1" s="1"/>
  <c r="AM2467" i="1"/>
  <c r="AN2467" i="1" s="1"/>
  <c r="AM2468" i="1"/>
  <c r="AN2468" i="1" s="1"/>
  <c r="AM2469" i="1"/>
  <c r="AN2469" i="1" s="1"/>
  <c r="AM2470" i="1"/>
  <c r="AN2470" i="1" s="1"/>
  <c r="AM2471" i="1"/>
  <c r="AN2471" i="1" s="1"/>
  <c r="AM2472" i="1"/>
  <c r="AN2472" i="1" s="1"/>
  <c r="AM2473" i="1"/>
  <c r="AN2473" i="1" s="1"/>
  <c r="AM2474" i="1"/>
  <c r="AN2474" i="1" s="1"/>
  <c r="AM2475" i="1"/>
  <c r="AN2475" i="1" s="1"/>
  <c r="AM2476" i="1"/>
  <c r="AN2476" i="1" s="1"/>
  <c r="AM2477" i="1"/>
  <c r="AN2477" i="1" s="1"/>
  <c r="AM2478" i="1"/>
  <c r="AN2478" i="1" s="1"/>
  <c r="AM2479" i="1"/>
  <c r="AN2479" i="1" s="1"/>
  <c r="AM2480" i="1"/>
  <c r="AN2480" i="1" s="1"/>
  <c r="AM2481" i="1"/>
  <c r="AN2481" i="1" s="1"/>
  <c r="AM2482" i="1"/>
  <c r="AN2482" i="1" s="1"/>
  <c r="AM2483" i="1"/>
  <c r="AN2483" i="1" s="1"/>
  <c r="AM2484" i="1"/>
  <c r="AN2484" i="1" s="1"/>
  <c r="AM2485" i="1"/>
  <c r="AN2485" i="1" s="1"/>
  <c r="AM2486" i="1"/>
  <c r="AN2486" i="1" s="1"/>
  <c r="AM2487" i="1"/>
  <c r="AN2487" i="1" s="1"/>
  <c r="AM2488" i="1"/>
  <c r="AN2488" i="1" s="1"/>
  <c r="AM2489" i="1"/>
  <c r="AN2489" i="1" s="1"/>
  <c r="AM2498" i="1"/>
  <c r="AN2498" i="1" s="1"/>
  <c r="AM2499" i="1"/>
  <c r="AN2499" i="1" s="1"/>
  <c r="AM2500" i="1"/>
  <c r="AN2500" i="1" s="1"/>
  <c r="AM2501" i="1"/>
  <c r="AN2501" i="1" s="1"/>
  <c r="AM2502" i="1"/>
  <c r="AN2502" i="1" s="1"/>
  <c r="AM2503" i="1"/>
  <c r="AN2503" i="1" s="1"/>
  <c r="AM2504" i="1"/>
  <c r="AN2504" i="1" s="1"/>
  <c r="AM2505" i="1"/>
  <c r="AN2505" i="1" s="1"/>
  <c r="AM2506" i="1"/>
  <c r="AN2506" i="1" s="1"/>
  <c r="AM2507" i="1"/>
  <c r="AN2507" i="1" s="1"/>
  <c r="AM2508" i="1"/>
  <c r="AN2508" i="1" s="1"/>
  <c r="AM2509" i="1"/>
  <c r="AN2509" i="1" s="1"/>
  <c r="AM2511" i="1"/>
  <c r="AN2511" i="1" s="1"/>
  <c r="AM2512" i="1"/>
  <c r="AN2512" i="1" s="1"/>
  <c r="AM2513" i="1"/>
  <c r="AN2513" i="1" s="1"/>
  <c r="AM2514" i="1"/>
  <c r="AN2514" i="1" s="1"/>
  <c r="AM2515" i="1"/>
  <c r="AN2515" i="1" s="1"/>
  <c r="AM2516" i="1"/>
  <c r="AN2516" i="1" s="1"/>
  <c r="AM2517" i="1"/>
  <c r="AN2517" i="1" s="1"/>
  <c r="AM2518" i="1"/>
  <c r="AN2518" i="1" s="1"/>
  <c r="AM2519" i="1"/>
  <c r="AN2519" i="1" s="1"/>
  <c r="AM2520" i="1"/>
  <c r="AN2520" i="1" s="1"/>
  <c r="AM2521" i="1"/>
  <c r="AN2521" i="1" s="1"/>
  <c r="AM2522" i="1"/>
  <c r="AN2522" i="1" s="1"/>
  <c r="AM2523" i="1"/>
  <c r="AN2523" i="1" s="1"/>
  <c r="AM2524" i="1"/>
  <c r="AN2524" i="1" s="1"/>
  <c r="AM2525" i="1"/>
  <c r="AN2525" i="1" s="1"/>
  <c r="AM2526" i="1"/>
  <c r="AN2526" i="1" s="1"/>
  <c r="AM2527" i="1"/>
  <c r="AN2527" i="1" s="1"/>
  <c r="AM2528" i="1"/>
  <c r="AN2528" i="1" s="1"/>
  <c r="AM2529" i="1"/>
  <c r="AN2529" i="1" s="1"/>
  <c r="AM2530" i="1"/>
  <c r="AN2530" i="1" s="1"/>
  <c r="AM2531" i="1"/>
  <c r="AN2531" i="1" s="1"/>
  <c r="AM2532" i="1"/>
  <c r="AN2532" i="1" s="1"/>
  <c r="AM2533" i="1"/>
  <c r="AN2533" i="1" s="1"/>
  <c r="AM2534" i="1"/>
  <c r="AN2534" i="1" s="1"/>
  <c r="AM2535" i="1"/>
  <c r="AN2535" i="1" s="1"/>
  <c r="AM2536" i="1"/>
  <c r="AN2536" i="1" s="1"/>
  <c r="AM2537" i="1"/>
  <c r="AN2537" i="1" s="1"/>
  <c r="AM2538" i="1"/>
  <c r="AN2538" i="1" s="1"/>
  <c r="AM2539" i="1"/>
  <c r="AN2539" i="1" s="1"/>
  <c r="AM2540" i="1"/>
  <c r="AN2540" i="1" s="1"/>
  <c r="AM2541" i="1"/>
  <c r="AN2541" i="1" s="1"/>
  <c r="AM2542" i="1"/>
  <c r="AN2542" i="1" s="1"/>
  <c r="AM2543" i="1"/>
  <c r="AN2543" i="1" s="1"/>
  <c r="AM2544" i="1"/>
  <c r="AN2544" i="1" s="1"/>
  <c r="AM2545" i="1"/>
  <c r="AN2545" i="1" s="1"/>
  <c r="AM2546" i="1"/>
  <c r="AN2546" i="1" s="1"/>
  <c r="AM2547" i="1"/>
  <c r="AN2547" i="1" s="1"/>
  <c r="AM2548" i="1"/>
  <c r="AN2548" i="1" s="1"/>
  <c r="AM2549" i="1"/>
  <c r="AN2549" i="1" s="1"/>
  <c r="AM2550" i="1"/>
  <c r="AN2550" i="1" s="1"/>
  <c r="AM2551" i="1"/>
  <c r="AN2551" i="1" s="1"/>
  <c r="AM2552" i="1"/>
  <c r="AN2552" i="1" s="1"/>
  <c r="AM2553" i="1"/>
  <c r="AN2553" i="1" s="1"/>
  <c r="AM2554" i="1"/>
  <c r="AN2554" i="1" s="1"/>
  <c r="AM2555" i="1"/>
  <c r="AN2555" i="1" s="1"/>
  <c r="AM2556" i="1"/>
  <c r="AN2556" i="1" s="1"/>
  <c r="AM2557" i="1"/>
  <c r="AN2557" i="1" s="1"/>
  <c r="AM2558" i="1"/>
  <c r="AN2558" i="1" s="1"/>
  <c r="AM2559" i="1"/>
  <c r="AN2559" i="1" s="1"/>
  <c r="AM2560" i="1"/>
  <c r="AN2560" i="1" s="1"/>
  <c r="AM2561" i="1"/>
  <c r="AN2561" i="1" s="1"/>
  <c r="AM2562" i="1"/>
  <c r="AN2562" i="1" s="1"/>
  <c r="AM2563" i="1"/>
  <c r="AN2563" i="1" s="1"/>
  <c r="AM2564" i="1"/>
  <c r="AN2564" i="1" s="1"/>
  <c r="AM2565" i="1"/>
  <c r="AN2565" i="1" s="1"/>
  <c r="AM2566" i="1"/>
  <c r="AN2566" i="1" s="1"/>
  <c r="AM2567" i="1"/>
  <c r="AN2567" i="1" s="1"/>
  <c r="AM2568" i="1"/>
  <c r="AN2568" i="1" s="1"/>
  <c r="AM2569" i="1"/>
  <c r="AN2569" i="1" s="1"/>
  <c r="AM2570" i="1"/>
  <c r="AN2570" i="1" s="1"/>
  <c r="AM2571" i="1"/>
  <c r="AN2571" i="1" s="1"/>
  <c r="AM2572" i="1"/>
  <c r="AN2572" i="1" s="1"/>
  <c r="AM2573" i="1"/>
  <c r="AN2573" i="1" s="1"/>
  <c r="AM2574" i="1"/>
  <c r="AN2574" i="1" s="1"/>
  <c r="AM2575" i="1"/>
  <c r="AN2575" i="1" s="1"/>
  <c r="AM2576" i="1"/>
  <c r="AN2576" i="1" s="1"/>
  <c r="AM2577" i="1"/>
  <c r="AN2577" i="1" s="1"/>
  <c r="AM2578" i="1"/>
  <c r="AN2578" i="1" s="1"/>
  <c r="AM2597" i="1"/>
  <c r="AN2597" i="1" s="1"/>
  <c r="AM2598" i="1"/>
  <c r="AN2598" i="1" s="1"/>
  <c r="AM2599" i="1"/>
  <c r="AN2599" i="1" s="1"/>
  <c r="AM2600" i="1"/>
  <c r="AN2600" i="1" s="1"/>
  <c r="AM2601" i="1"/>
  <c r="AN2601" i="1" s="1"/>
  <c r="AM2602" i="1"/>
  <c r="AN2602" i="1" s="1"/>
  <c r="AM2603" i="1"/>
  <c r="AN2603" i="1" s="1"/>
  <c r="AM2604" i="1"/>
  <c r="AN2604" i="1" s="1"/>
  <c r="AM2605" i="1"/>
  <c r="AN2605" i="1" s="1"/>
  <c r="AM2606" i="1"/>
  <c r="AN2606" i="1" s="1"/>
  <c r="AM2607" i="1"/>
  <c r="AN2607" i="1" s="1"/>
  <c r="AM2608" i="1"/>
  <c r="AN2608" i="1" s="1"/>
  <c r="AM2609" i="1"/>
  <c r="AN2609" i="1" s="1"/>
  <c r="AM2610" i="1"/>
  <c r="AN2610" i="1" s="1"/>
  <c r="AM2611" i="1"/>
  <c r="AN2611" i="1" s="1"/>
  <c r="AM2612" i="1"/>
  <c r="AN2612" i="1" s="1"/>
  <c r="AM2613" i="1"/>
  <c r="AN2613" i="1" s="1"/>
  <c r="AM2614" i="1"/>
  <c r="AN2614" i="1" s="1"/>
  <c r="AM2615" i="1"/>
  <c r="AN2615" i="1" s="1"/>
  <c r="AM2616" i="1"/>
  <c r="AN2616" i="1" s="1"/>
  <c r="AM2617" i="1"/>
  <c r="AN2617" i="1" s="1"/>
  <c r="AM2618" i="1"/>
  <c r="AN2618" i="1" s="1"/>
  <c r="AM2619" i="1"/>
  <c r="AN2619" i="1" s="1"/>
  <c r="AM2620" i="1"/>
  <c r="AN2620" i="1" s="1"/>
  <c r="AM2621" i="1"/>
  <c r="AN2621" i="1" s="1"/>
  <c r="AM2622" i="1"/>
  <c r="AN2622" i="1" s="1"/>
  <c r="AM2623" i="1"/>
  <c r="AN2623" i="1" s="1"/>
  <c r="AM2624" i="1"/>
  <c r="AN2624" i="1" s="1"/>
  <c r="AM2625" i="1"/>
  <c r="AN2625" i="1" s="1"/>
  <c r="AM2626" i="1"/>
  <c r="AN2626" i="1" s="1"/>
  <c r="AM2627" i="1"/>
  <c r="AN2627" i="1" s="1"/>
  <c r="AM2628" i="1"/>
  <c r="AN2628" i="1" s="1"/>
  <c r="AM2629" i="1"/>
  <c r="AN2629" i="1" s="1"/>
  <c r="AM2630" i="1"/>
  <c r="AN2630" i="1" s="1"/>
  <c r="AM2631" i="1"/>
  <c r="AN2631" i="1" s="1"/>
  <c r="AM2632" i="1"/>
  <c r="AN2632" i="1" s="1"/>
  <c r="AM2633" i="1"/>
  <c r="AN2633" i="1" s="1"/>
  <c r="AM2634" i="1"/>
  <c r="AN2634" i="1" s="1"/>
  <c r="AM2635" i="1"/>
  <c r="AN2635" i="1" s="1"/>
  <c r="AM2636" i="1"/>
  <c r="AN2636" i="1" s="1"/>
  <c r="AM2637" i="1"/>
  <c r="AN2637" i="1" s="1"/>
  <c r="AM2638" i="1"/>
  <c r="AN2638" i="1" s="1"/>
  <c r="AM2639" i="1"/>
  <c r="AN2639" i="1" s="1"/>
  <c r="AM2640" i="1"/>
  <c r="AN2640" i="1" s="1"/>
  <c r="AM2641" i="1"/>
  <c r="AN2641" i="1" s="1"/>
  <c r="AM2642" i="1"/>
  <c r="AN2642" i="1" s="1"/>
  <c r="AM2643" i="1"/>
  <c r="AN2643" i="1" s="1"/>
  <c r="AM2644" i="1"/>
  <c r="AN2644" i="1" s="1"/>
  <c r="AM2645" i="1"/>
  <c r="AN2645" i="1" s="1"/>
  <c r="AM2646" i="1"/>
  <c r="AN2646" i="1" s="1"/>
  <c r="AM2647" i="1"/>
  <c r="AN2647" i="1" s="1"/>
  <c r="AM2648" i="1"/>
  <c r="AN2648" i="1" s="1"/>
  <c r="AM2649" i="1"/>
  <c r="AN2649" i="1" s="1"/>
  <c r="AM2650" i="1"/>
  <c r="AN2650" i="1" s="1"/>
  <c r="AM2651" i="1"/>
  <c r="AN2651" i="1" s="1"/>
  <c r="AM2652" i="1"/>
  <c r="AN2652" i="1" s="1"/>
  <c r="AM2653" i="1"/>
  <c r="AN2653" i="1" s="1"/>
  <c r="AM2654" i="1"/>
  <c r="AN2654" i="1" s="1"/>
  <c r="AM2655" i="1"/>
  <c r="AN2655" i="1" s="1"/>
  <c r="AM2656" i="1"/>
  <c r="AN2656" i="1" s="1"/>
  <c r="AM2657" i="1"/>
  <c r="AN2657" i="1" s="1"/>
  <c r="AM2658" i="1"/>
  <c r="AN2658" i="1" s="1"/>
  <c r="AM2659" i="1"/>
  <c r="AN2659" i="1" s="1"/>
  <c r="AM2660" i="1"/>
  <c r="AN2660" i="1" s="1"/>
  <c r="AM2661" i="1"/>
  <c r="AN2661" i="1" s="1"/>
  <c r="AM2662" i="1"/>
  <c r="AN2662" i="1" s="1"/>
  <c r="AM2663" i="1"/>
  <c r="AN2663" i="1" s="1"/>
  <c r="AM2664" i="1"/>
  <c r="AN2664" i="1" s="1"/>
  <c r="AM2665" i="1"/>
  <c r="AN2665" i="1" s="1"/>
  <c r="AM2666" i="1"/>
  <c r="AN2666" i="1" s="1"/>
  <c r="AM2667" i="1"/>
  <c r="AN2667" i="1" s="1"/>
  <c r="AM2668" i="1"/>
  <c r="AN2668" i="1" s="1"/>
  <c r="AM2669" i="1"/>
  <c r="AN2669" i="1" s="1"/>
  <c r="AM2670" i="1"/>
  <c r="AN2670" i="1" s="1"/>
  <c r="AM2671" i="1"/>
  <c r="AN2671" i="1" s="1"/>
  <c r="AM2672" i="1"/>
  <c r="AN2672" i="1" s="1"/>
  <c r="AM2673" i="1"/>
  <c r="AN2673" i="1" s="1"/>
  <c r="AM2153" i="1"/>
  <c r="AN2153" i="1" s="1"/>
  <c r="AM2154" i="1"/>
  <c r="AN2154" i="1" s="1"/>
  <c r="AM2155" i="1"/>
  <c r="AN2155" i="1" s="1"/>
  <c r="AM2156" i="1"/>
  <c r="AN2156" i="1" s="1"/>
  <c r="AM2157" i="1"/>
  <c r="AN2157" i="1" s="1"/>
  <c r="AM2158" i="1"/>
  <c r="AN2158" i="1" s="1"/>
  <c r="AM2159" i="1"/>
  <c r="AN2159" i="1" s="1"/>
  <c r="AM2160" i="1"/>
  <c r="AN2160" i="1" s="1"/>
  <c r="AM2161" i="1"/>
  <c r="AN2161" i="1" s="1"/>
  <c r="AM2162" i="1"/>
  <c r="AN2162" i="1" s="1"/>
  <c r="AM2163" i="1"/>
  <c r="AN2163" i="1" s="1"/>
  <c r="AM2164" i="1"/>
  <c r="AN2164" i="1" s="1"/>
  <c r="AM2165" i="1"/>
  <c r="AN2165" i="1" s="1"/>
  <c r="AM2166" i="1"/>
  <c r="AN2166" i="1" s="1"/>
  <c r="AM2167" i="1"/>
  <c r="AN2167" i="1" s="1"/>
  <c r="AM2245" i="1"/>
  <c r="AN2245" i="1" s="1"/>
  <c r="AM2246" i="1"/>
  <c r="AN2246" i="1" s="1"/>
  <c r="AM2247" i="1"/>
  <c r="AN2247" i="1" s="1"/>
  <c r="AM2248" i="1"/>
  <c r="AN2248" i="1" s="1"/>
  <c r="AM2249" i="1"/>
  <c r="AN2249" i="1" s="1"/>
  <c r="AM2250" i="1"/>
  <c r="AN2250" i="1" s="1"/>
  <c r="AM2251" i="1"/>
  <c r="AN2251" i="1" s="1"/>
  <c r="AM2252" i="1"/>
  <c r="AN2252" i="1" s="1"/>
  <c r="AM2253" i="1"/>
  <c r="AN2253" i="1" s="1"/>
  <c r="AM2254" i="1"/>
  <c r="AN2254" i="1" s="1"/>
  <c r="AM2255" i="1"/>
  <c r="AN2255" i="1" s="1"/>
  <c r="AM2256" i="1"/>
  <c r="AN2256" i="1" s="1"/>
  <c r="AM2257" i="1"/>
  <c r="AN2257" i="1" s="1"/>
  <c r="AM2258" i="1"/>
  <c r="AN2258" i="1" s="1"/>
  <c r="AM2259" i="1"/>
  <c r="AN2259" i="1" s="1"/>
  <c r="AM2260" i="1"/>
  <c r="AN2260" i="1" s="1"/>
  <c r="AM2261" i="1"/>
  <c r="AN2261" i="1" s="1"/>
  <c r="AM2262" i="1"/>
  <c r="AN2262" i="1" s="1"/>
  <c r="AM2336" i="1"/>
  <c r="AN2336" i="1" s="1"/>
  <c r="AM2337" i="1"/>
  <c r="AN2337" i="1" s="1"/>
  <c r="AM2338" i="1"/>
  <c r="AN2338" i="1" s="1"/>
  <c r="AM2339" i="1"/>
  <c r="AN2339" i="1" s="1"/>
  <c r="AM2340" i="1"/>
  <c r="AN2340" i="1" s="1"/>
  <c r="AM2341" i="1"/>
  <c r="AN2341" i="1" s="1"/>
  <c r="AM2342" i="1"/>
  <c r="AN2342" i="1" s="1"/>
  <c r="AM2343" i="1"/>
  <c r="AN2343" i="1" s="1"/>
  <c r="AM2344" i="1"/>
  <c r="AN2344" i="1" s="1"/>
  <c r="AM2345" i="1"/>
  <c r="AN2345" i="1" s="1"/>
  <c r="AM2346" i="1"/>
  <c r="AN2346" i="1" s="1"/>
  <c r="AM2347" i="1"/>
  <c r="AN2347" i="1" s="1"/>
  <c r="AM2348" i="1"/>
  <c r="AN2348" i="1" s="1"/>
  <c r="AM2349" i="1"/>
  <c r="AN2349" i="1" s="1"/>
  <c r="AM2350" i="1"/>
  <c r="AN2350" i="1" s="1"/>
  <c r="AM2351" i="1"/>
  <c r="AN2351" i="1" s="1"/>
  <c r="AM2352" i="1"/>
  <c r="AN2352" i="1" s="1"/>
  <c r="AM2353" i="1"/>
  <c r="AN2353" i="1" s="1"/>
  <c r="AM2420" i="1"/>
  <c r="AN2420" i="1" s="1"/>
  <c r="AM2421" i="1"/>
  <c r="AN2421" i="1" s="1"/>
  <c r="AM2422" i="1"/>
  <c r="AN2422" i="1" s="1"/>
  <c r="AM2423" i="1"/>
  <c r="AN2423" i="1" s="1"/>
  <c r="AM2424" i="1"/>
  <c r="AN2424" i="1" s="1"/>
  <c r="AM2425" i="1"/>
  <c r="AN2425" i="1" s="1"/>
  <c r="AM2490" i="1"/>
  <c r="AN2490" i="1" s="1"/>
  <c r="AM2491" i="1"/>
  <c r="AN2491" i="1" s="1"/>
  <c r="AM2492" i="1"/>
  <c r="AN2492" i="1" s="1"/>
  <c r="AM2493" i="1"/>
  <c r="AN2493" i="1" s="1"/>
  <c r="AM2494" i="1"/>
  <c r="AN2494" i="1" s="1"/>
  <c r="AM2495" i="1"/>
  <c r="AN2495" i="1" s="1"/>
  <c r="AM2496" i="1"/>
  <c r="AN2496" i="1" s="1"/>
  <c r="AM2426" i="1"/>
  <c r="AN2426" i="1" s="1"/>
  <c r="AM2427" i="1"/>
  <c r="AN2427" i="1" s="1"/>
  <c r="AM2428" i="1"/>
  <c r="AN2428" i="1" s="1"/>
  <c r="AM2429" i="1"/>
  <c r="AN2429" i="1" s="1"/>
  <c r="AM2430" i="1"/>
  <c r="AN2430" i="1" s="1"/>
  <c r="AM2431" i="1"/>
  <c r="AN2431" i="1" s="1"/>
  <c r="AM2432" i="1"/>
  <c r="AN2432" i="1" s="1"/>
  <c r="AM2433" i="1"/>
  <c r="AN2433" i="1" s="1"/>
  <c r="AM2434" i="1"/>
  <c r="AN2434" i="1" s="1"/>
  <c r="AM2435" i="1"/>
  <c r="AN2435" i="1" s="1"/>
  <c r="AM2436" i="1"/>
  <c r="AN2436" i="1" s="1"/>
  <c r="AM2579" i="1"/>
  <c r="AN2579" i="1" s="1"/>
  <c r="AM2580" i="1"/>
  <c r="AN2580" i="1" s="1"/>
  <c r="AM2581" i="1"/>
  <c r="AN2581" i="1" s="1"/>
  <c r="AM2582" i="1"/>
  <c r="AN2582" i="1" s="1"/>
  <c r="AM2583" i="1"/>
  <c r="AN2583" i="1" s="1"/>
  <c r="AM2584" i="1"/>
  <c r="AN2584" i="1" s="1"/>
  <c r="AM2585" i="1"/>
  <c r="AN2585" i="1" s="1"/>
  <c r="AM2586" i="1"/>
  <c r="AN2586" i="1" s="1"/>
  <c r="AM2587" i="1"/>
  <c r="AN2587" i="1" s="1"/>
  <c r="AM2588" i="1"/>
  <c r="AN2588" i="1" s="1"/>
  <c r="AM2589" i="1"/>
  <c r="AN2589" i="1" s="1"/>
  <c r="AM2590" i="1"/>
  <c r="AN2590" i="1" s="1"/>
  <c r="AM2591" i="1"/>
  <c r="AN2591" i="1" s="1"/>
  <c r="AM2592" i="1"/>
  <c r="AN2592" i="1" s="1"/>
  <c r="AM2593" i="1"/>
  <c r="AN2593" i="1" s="1"/>
  <c r="AM2594" i="1"/>
  <c r="AN2594" i="1" s="1"/>
  <c r="AM2595" i="1"/>
  <c r="AN2595" i="1" s="1"/>
  <c r="AM2596" i="1"/>
  <c r="AN2596" i="1" s="1"/>
  <c r="AM2674" i="1"/>
  <c r="AN2674" i="1" s="1"/>
  <c r="AM2675" i="1"/>
  <c r="AN2675" i="1" s="1"/>
  <c r="AM2676" i="1"/>
  <c r="AN2676" i="1" s="1"/>
  <c r="AM2677" i="1"/>
  <c r="AN2677" i="1" s="1"/>
  <c r="AM2678" i="1"/>
  <c r="AN2678" i="1" s="1"/>
  <c r="AM2679" i="1"/>
  <c r="AN2679" i="1" s="1"/>
  <c r="AM2680" i="1"/>
  <c r="AN2680" i="1" s="1"/>
  <c r="AM2681" i="1"/>
  <c r="AN2681" i="1" s="1"/>
  <c r="AM2510" i="1"/>
  <c r="AN2510" i="1" s="1"/>
  <c r="AM2682" i="1"/>
  <c r="AN2682" i="1" s="1"/>
  <c r="AM2683" i="1"/>
  <c r="AN2683" i="1" s="1"/>
  <c r="AM2684" i="1"/>
  <c r="AN2684" i="1" s="1"/>
  <c r="AM2685" i="1"/>
  <c r="AN2685" i="1" s="1"/>
  <c r="AM2686" i="1"/>
  <c r="AN2686" i="1" s="1"/>
  <c r="AM2687" i="1"/>
  <c r="AN2687" i="1" s="1"/>
  <c r="AM2688" i="1"/>
  <c r="AN2688" i="1" s="1"/>
  <c r="AM2689" i="1"/>
  <c r="AN2689" i="1" s="1"/>
  <c r="AM2690" i="1"/>
  <c r="AN2690" i="1" s="1"/>
  <c r="AM2691" i="1"/>
  <c r="AN2691" i="1" s="1"/>
  <c r="AM2692" i="1"/>
  <c r="AN2692" i="1" s="1"/>
  <c r="AM2693" i="1"/>
  <c r="AN2693" i="1" s="1"/>
  <c r="AM2694" i="1"/>
  <c r="AN2694" i="1" s="1"/>
  <c r="AM2695" i="1"/>
  <c r="AN2695" i="1" s="1"/>
  <c r="AM2696" i="1"/>
  <c r="AN2696" i="1" s="1"/>
  <c r="AM2697" i="1"/>
  <c r="AN2697" i="1" s="1"/>
  <c r="AM2698" i="1"/>
  <c r="AN2698" i="1" s="1"/>
  <c r="AM2699" i="1"/>
  <c r="AN2699" i="1" s="1"/>
  <c r="AM2700" i="1"/>
  <c r="AN2700" i="1" s="1"/>
  <c r="AM2701" i="1"/>
  <c r="AN2701" i="1" s="1"/>
  <c r="AM2702" i="1"/>
  <c r="AN2702" i="1" s="1"/>
  <c r="AM2703" i="1"/>
  <c r="AN2703" i="1" s="1"/>
  <c r="AM2704" i="1"/>
  <c r="AN2704" i="1" s="1"/>
  <c r="AM2705" i="1"/>
  <c r="AN2705" i="1" s="1"/>
  <c r="AM2706" i="1"/>
  <c r="AN2706" i="1" s="1"/>
  <c r="AM2707" i="1"/>
  <c r="AN2707" i="1" s="1"/>
  <c r="AM2708" i="1"/>
  <c r="AN2708" i="1" s="1"/>
  <c r="AM2709" i="1"/>
  <c r="AN2709" i="1" s="1"/>
  <c r="AM2710" i="1"/>
  <c r="AN2710" i="1" s="1"/>
  <c r="AM2711" i="1"/>
  <c r="AN2711" i="1" s="1"/>
  <c r="AM2712" i="1"/>
  <c r="AN2712" i="1" s="1"/>
  <c r="AM2713" i="1"/>
  <c r="AN2713" i="1" s="1"/>
  <c r="AM2714" i="1"/>
  <c r="AN2714" i="1" s="1"/>
  <c r="AM2715" i="1"/>
  <c r="AN2715" i="1" s="1"/>
  <c r="AM2716" i="1"/>
  <c r="AN2716" i="1" s="1"/>
  <c r="AM2717" i="1"/>
  <c r="AN2717" i="1" s="1"/>
  <c r="AM2718" i="1"/>
  <c r="AN2718" i="1" s="1"/>
  <c r="AM2719" i="1"/>
  <c r="AN2719" i="1" s="1"/>
  <c r="AM2720" i="1"/>
  <c r="AN2720" i="1" s="1"/>
  <c r="AM2721" i="1"/>
  <c r="AN2721" i="1" s="1"/>
  <c r="AM2722" i="1"/>
  <c r="AN2722" i="1" s="1"/>
  <c r="AM2723" i="1"/>
  <c r="AN2723" i="1" s="1"/>
  <c r="AM2724" i="1"/>
  <c r="AN2724" i="1" s="1"/>
  <c r="AM2725" i="1"/>
  <c r="AN2725" i="1" s="1"/>
  <c r="AM2726" i="1"/>
  <c r="AN2726" i="1" s="1"/>
  <c r="AM2727" i="1"/>
  <c r="AN2727" i="1" s="1"/>
  <c r="AM2728" i="1"/>
  <c r="AN2728" i="1" s="1"/>
  <c r="AM2729" i="1"/>
  <c r="AN2729" i="1" s="1"/>
  <c r="AM2730" i="1"/>
  <c r="AN2730" i="1" s="1"/>
  <c r="AM2731" i="1"/>
  <c r="AN2731" i="1" s="1"/>
  <c r="AM2732" i="1"/>
  <c r="AN2732" i="1" s="1"/>
  <c r="AM2733" i="1"/>
  <c r="AN2733" i="1" s="1"/>
  <c r="AM2734" i="1"/>
  <c r="AN2734" i="1" s="1"/>
  <c r="AM2735" i="1"/>
  <c r="AN2735" i="1" s="1"/>
  <c r="AM2736" i="1"/>
  <c r="AN2736" i="1" s="1"/>
  <c r="AM2737" i="1"/>
  <c r="AN2737" i="1" s="1"/>
  <c r="AM2738" i="1"/>
  <c r="AN2738" i="1" s="1"/>
  <c r="AM2739" i="1"/>
  <c r="AN2739" i="1" s="1"/>
  <c r="AM2740" i="1"/>
  <c r="AN2740" i="1" s="1"/>
  <c r="AM2741" i="1"/>
  <c r="AN2741" i="1" s="1"/>
  <c r="AM2742" i="1"/>
  <c r="AN2742" i="1" s="1"/>
  <c r="AM2743" i="1"/>
  <c r="AN2743" i="1" s="1"/>
  <c r="AM2744" i="1"/>
  <c r="AN2744" i="1" s="1"/>
  <c r="AM2745" i="1"/>
  <c r="AN2745" i="1" s="1"/>
  <c r="AM2746" i="1"/>
  <c r="AN2746" i="1" s="1"/>
  <c r="AM2747" i="1"/>
  <c r="AN2747" i="1" s="1"/>
  <c r="AM2748" i="1"/>
  <c r="AN2748" i="1" s="1"/>
  <c r="AM2749" i="1"/>
  <c r="AN2749" i="1" s="1"/>
  <c r="AM2750" i="1"/>
  <c r="AN2750" i="1" s="1"/>
  <c r="AM2751" i="1"/>
  <c r="AN2751" i="1" s="1"/>
  <c r="AM2752" i="1"/>
  <c r="AN2752" i="1" s="1"/>
  <c r="AM2753" i="1"/>
  <c r="AN2753" i="1" s="1"/>
  <c r="AM2754" i="1"/>
  <c r="AN2754" i="1" s="1"/>
  <c r="AM2755" i="1"/>
  <c r="AN2755" i="1" s="1"/>
  <c r="AM2756" i="1"/>
  <c r="AN2756" i="1" s="1"/>
  <c r="AM2757" i="1"/>
  <c r="AN2757" i="1" s="1"/>
  <c r="AM2759" i="1"/>
  <c r="AN2759" i="1" s="1"/>
  <c r="AM2760" i="1"/>
  <c r="AN2760" i="1" s="1"/>
  <c r="AM2761" i="1"/>
  <c r="AN2761" i="1" s="1"/>
  <c r="AM2762" i="1"/>
  <c r="AN2762" i="1" s="1"/>
  <c r="AM2763" i="1"/>
  <c r="AN2763" i="1" s="1"/>
  <c r="AM2764" i="1"/>
  <c r="AN2764" i="1" s="1"/>
  <c r="AM2765" i="1"/>
  <c r="AN2765" i="1" s="1"/>
  <c r="AM2766" i="1"/>
  <c r="AN2766" i="1" s="1"/>
  <c r="AM2767" i="1"/>
  <c r="AN2767" i="1" s="1"/>
  <c r="AM2768" i="1"/>
  <c r="AN2768" i="1" s="1"/>
  <c r="AM2769" i="1"/>
  <c r="AN2769" i="1" s="1"/>
  <c r="AM2770" i="1"/>
  <c r="AN2770" i="1" s="1"/>
  <c r="AM2771" i="1"/>
  <c r="AN2771" i="1" s="1"/>
  <c r="AM2772" i="1"/>
  <c r="AN2772" i="1" s="1"/>
  <c r="AM2773" i="1"/>
  <c r="AN2773" i="1" s="1"/>
  <c r="AM2774" i="1"/>
  <c r="AN2774" i="1" s="1"/>
  <c r="AM2775" i="1"/>
  <c r="AN2775" i="1" s="1"/>
  <c r="AM2776" i="1"/>
  <c r="AN2776" i="1" s="1"/>
  <c r="AM2777" i="1"/>
  <c r="AN2777" i="1" s="1"/>
  <c r="AM2778" i="1"/>
  <c r="AN2778" i="1" s="1"/>
  <c r="AM2779" i="1"/>
  <c r="AN2779" i="1" s="1"/>
  <c r="AM2780" i="1"/>
  <c r="AN2780" i="1" s="1"/>
  <c r="AM2781" i="1"/>
  <c r="AN2781" i="1" s="1"/>
  <c r="AM2782" i="1"/>
  <c r="AN2782" i="1" s="1"/>
  <c r="AM2783" i="1"/>
  <c r="AN2783" i="1" s="1"/>
  <c r="AM2784" i="1"/>
  <c r="AN2784" i="1" s="1"/>
  <c r="AM2785" i="1"/>
  <c r="AN2785" i="1" s="1"/>
  <c r="AM2786" i="1"/>
  <c r="AN2786" i="1" s="1"/>
  <c r="AM2787" i="1"/>
  <c r="AN2787" i="1" s="1"/>
  <c r="AM2788" i="1"/>
  <c r="AN2788" i="1" s="1"/>
  <c r="AM2789" i="1"/>
  <c r="AN2789" i="1" s="1"/>
  <c r="AM2790" i="1"/>
  <c r="AN2790" i="1" s="1"/>
  <c r="AM2791" i="1"/>
  <c r="AN2791" i="1" s="1"/>
  <c r="AM2792" i="1"/>
  <c r="AN2792" i="1" s="1"/>
  <c r="AM2793" i="1"/>
  <c r="AN2793" i="1" s="1"/>
  <c r="AM2794" i="1"/>
  <c r="AN2794" i="1" s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798" i="1"/>
  <c r="AO1799" i="1"/>
  <c r="AO1800" i="1"/>
  <c r="AO1801" i="1"/>
  <c r="AO1885" i="1"/>
  <c r="AO1886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887" i="1"/>
  <c r="AO1888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1997" i="1"/>
  <c r="AO2072" i="1"/>
  <c r="AO1998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420" i="1"/>
  <c r="AO2421" i="1"/>
  <c r="AO2422" i="1"/>
  <c r="AO2423" i="1"/>
  <c r="AO2424" i="1"/>
  <c r="AO2425" i="1"/>
  <c r="AO2490" i="1"/>
  <c r="AO2491" i="1"/>
  <c r="AO2492" i="1"/>
  <c r="AO2493" i="1"/>
  <c r="AO2494" i="1"/>
  <c r="AO2495" i="1"/>
  <c r="AO2496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674" i="1"/>
  <c r="AO2675" i="1"/>
  <c r="AO2676" i="1"/>
  <c r="AO2677" i="1"/>
  <c r="AO2678" i="1"/>
  <c r="AO2679" i="1"/>
  <c r="AO2680" i="1"/>
  <c r="AO2681" i="1"/>
  <c r="AO2510" i="1"/>
  <c r="AO2682" i="1"/>
  <c r="AO2683" i="1"/>
  <c r="AO2684" i="1"/>
  <c r="AO2685" i="1"/>
  <c r="AO2686" i="1"/>
  <c r="AO2687" i="1"/>
  <c r="AO2688" i="1"/>
  <c r="AO2689" i="1"/>
  <c r="AO2690" i="1"/>
  <c r="AO2691" i="1"/>
  <c r="AO2692" i="1"/>
  <c r="AO2693" i="1"/>
  <c r="AO2694" i="1"/>
  <c r="AO2695" i="1"/>
  <c r="AO2696" i="1"/>
  <c r="AO2697" i="1"/>
  <c r="AO2698" i="1"/>
  <c r="AO2699" i="1"/>
  <c r="AO2700" i="1"/>
  <c r="AO2701" i="1"/>
  <c r="AO2702" i="1"/>
  <c r="AO2703" i="1"/>
  <c r="AO2704" i="1"/>
  <c r="AO2705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G9" i="7"/>
  <c r="P133" i="3"/>
  <c r="P132" i="3"/>
  <c r="AG2789" i="1"/>
  <c r="AL2789" i="1" s="1"/>
  <c r="AG2790" i="1"/>
  <c r="AL2790" i="1" s="1"/>
  <c r="AG2791" i="1"/>
  <c r="AL2791" i="1" s="1"/>
  <c r="AG2792" i="1"/>
  <c r="AL2792" i="1" s="1"/>
  <c r="AG2793" i="1"/>
  <c r="AL2793" i="1" s="1"/>
  <c r="AG2794" i="1"/>
  <c r="AL2794" i="1" s="1"/>
  <c r="AJ2789" i="1"/>
  <c r="AJ2790" i="1"/>
  <c r="AJ2791" i="1"/>
  <c r="AJ2792" i="1"/>
  <c r="AJ2793" i="1"/>
  <c r="AJ2794" i="1"/>
  <c r="AK2789" i="1"/>
  <c r="AK2790" i="1"/>
  <c r="AK2791" i="1"/>
  <c r="AK2792" i="1"/>
  <c r="AK2793" i="1"/>
  <c r="AK2794" i="1"/>
  <c r="AG2748" i="1"/>
  <c r="AL2748" i="1" s="1"/>
  <c r="AG2749" i="1"/>
  <c r="AL2749" i="1" s="1"/>
  <c r="AG2750" i="1"/>
  <c r="AL2750" i="1" s="1"/>
  <c r="AG2751" i="1"/>
  <c r="AL2751" i="1" s="1"/>
  <c r="AG2752" i="1"/>
  <c r="AL2752" i="1" s="1"/>
  <c r="AG2753" i="1"/>
  <c r="AL2753" i="1" s="1"/>
  <c r="AG2754" i="1"/>
  <c r="AL2754" i="1" s="1"/>
  <c r="AG2755" i="1"/>
  <c r="AL2755" i="1" s="1"/>
  <c r="AG2756" i="1"/>
  <c r="AL2756" i="1" s="1"/>
  <c r="AG2757" i="1"/>
  <c r="AL2757" i="1" s="1"/>
  <c r="AG2758" i="1"/>
  <c r="AL2758" i="1" s="1"/>
  <c r="AG2759" i="1"/>
  <c r="AL2759" i="1" s="1"/>
  <c r="AG2760" i="1"/>
  <c r="AL2760" i="1" s="1"/>
  <c r="AG2761" i="1"/>
  <c r="AL2761" i="1" s="1"/>
  <c r="AG2762" i="1"/>
  <c r="AL2762" i="1" s="1"/>
  <c r="AG2763" i="1"/>
  <c r="AL2763" i="1" s="1"/>
  <c r="AG2764" i="1"/>
  <c r="AL2764" i="1" s="1"/>
  <c r="AG2765" i="1"/>
  <c r="AL2765" i="1" s="1"/>
  <c r="AG2766" i="1"/>
  <c r="AL2766" i="1" s="1"/>
  <c r="AG2767" i="1"/>
  <c r="AL2767" i="1" s="1"/>
  <c r="AG2768" i="1"/>
  <c r="AL2768" i="1" s="1"/>
  <c r="AG2769" i="1"/>
  <c r="AL2769" i="1" s="1"/>
  <c r="AG2770" i="1"/>
  <c r="AL2770" i="1" s="1"/>
  <c r="AG2771" i="1"/>
  <c r="AL2771" i="1" s="1"/>
  <c r="AG2772" i="1"/>
  <c r="AL2772" i="1" s="1"/>
  <c r="AG2773" i="1"/>
  <c r="AL2773" i="1" s="1"/>
  <c r="AG2774" i="1"/>
  <c r="AL2774" i="1" s="1"/>
  <c r="AG2775" i="1"/>
  <c r="AL2775" i="1" s="1"/>
  <c r="AG2776" i="1"/>
  <c r="AL2776" i="1" s="1"/>
  <c r="AG2777" i="1"/>
  <c r="AL2777" i="1" s="1"/>
  <c r="AG2778" i="1"/>
  <c r="AL2778" i="1" s="1"/>
  <c r="AG2779" i="1"/>
  <c r="AL2779" i="1" s="1"/>
  <c r="AG2780" i="1"/>
  <c r="AL2780" i="1" s="1"/>
  <c r="AG2781" i="1"/>
  <c r="AL2781" i="1" s="1"/>
  <c r="AG2782" i="1"/>
  <c r="AL2782" i="1" s="1"/>
  <c r="AG2783" i="1"/>
  <c r="AL2783" i="1" s="1"/>
  <c r="AG2784" i="1"/>
  <c r="AL2784" i="1" s="1"/>
  <c r="AG2785" i="1"/>
  <c r="AL2785" i="1" s="1"/>
  <c r="AG2786" i="1"/>
  <c r="AL2786" i="1" s="1"/>
  <c r="AG2787" i="1"/>
  <c r="AL2787" i="1" s="1"/>
  <c r="AG2788" i="1"/>
  <c r="AL2788" i="1" s="1"/>
  <c r="AJ2748" i="1"/>
  <c r="AJ2749" i="1"/>
  <c r="AJ2750" i="1"/>
  <c r="AJ2751" i="1"/>
  <c r="AJ2752" i="1"/>
  <c r="AJ2753" i="1"/>
  <c r="AJ2754" i="1"/>
  <c r="AJ2755" i="1"/>
  <c r="AJ2756" i="1"/>
  <c r="AJ2757" i="1"/>
  <c r="AJ2758" i="1"/>
  <c r="AJ2759" i="1"/>
  <c r="AJ2760" i="1"/>
  <c r="AJ2761" i="1"/>
  <c r="AJ2762" i="1"/>
  <c r="AJ2763" i="1"/>
  <c r="AJ2764" i="1"/>
  <c r="AJ2765" i="1"/>
  <c r="AJ2766" i="1"/>
  <c r="AJ2767" i="1"/>
  <c r="AJ2768" i="1"/>
  <c r="AJ2769" i="1"/>
  <c r="AJ2770" i="1"/>
  <c r="AJ2771" i="1"/>
  <c r="AJ2772" i="1"/>
  <c r="AJ2773" i="1"/>
  <c r="AJ2774" i="1"/>
  <c r="AJ2775" i="1"/>
  <c r="AJ2776" i="1"/>
  <c r="AJ2777" i="1"/>
  <c r="AJ2778" i="1"/>
  <c r="AJ2779" i="1"/>
  <c r="AJ2780" i="1"/>
  <c r="AJ2781" i="1"/>
  <c r="AJ2782" i="1"/>
  <c r="AJ2783" i="1"/>
  <c r="AJ2784" i="1"/>
  <c r="AJ2785" i="1"/>
  <c r="AJ2786" i="1"/>
  <c r="AJ2787" i="1"/>
  <c r="AJ2788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G2720" i="1"/>
  <c r="AL2720" i="1" s="1"/>
  <c r="AG2721" i="1"/>
  <c r="AL2721" i="1" s="1"/>
  <c r="AG2722" i="1"/>
  <c r="AL2722" i="1" s="1"/>
  <c r="AG2723" i="1"/>
  <c r="AL2723" i="1" s="1"/>
  <c r="AG2724" i="1"/>
  <c r="AL2724" i="1" s="1"/>
  <c r="AG2725" i="1"/>
  <c r="AL2725" i="1" s="1"/>
  <c r="AG2726" i="1"/>
  <c r="AL2726" i="1" s="1"/>
  <c r="AG2727" i="1"/>
  <c r="AL2727" i="1" s="1"/>
  <c r="AG2728" i="1"/>
  <c r="AL2728" i="1" s="1"/>
  <c r="AG2729" i="1"/>
  <c r="AL2729" i="1" s="1"/>
  <c r="AG2730" i="1"/>
  <c r="AL2730" i="1" s="1"/>
  <c r="AG2731" i="1"/>
  <c r="AL2731" i="1" s="1"/>
  <c r="AG2732" i="1"/>
  <c r="AL2732" i="1" s="1"/>
  <c r="AG2733" i="1"/>
  <c r="AL2733" i="1" s="1"/>
  <c r="AG2734" i="1"/>
  <c r="AL2734" i="1" s="1"/>
  <c r="AG2735" i="1"/>
  <c r="AL2735" i="1" s="1"/>
  <c r="AG2736" i="1"/>
  <c r="AL2736" i="1" s="1"/>
  <c r="AG2737" i="1"/>
  <c r="AL2737" i="1" s="1"/>
  <c r="AG2738" i="1"/>
  <c r="AL2738" i="1" s="1"/>
  <c r="AG2739" i="1"/>
  <c r="AL2739" i="1" s="1"/>
  <c r="AG2740" i="1"/>
  <c r="AL2740" i="1" s="1"/>
  <c r="AG2741" i="1"/>
  <c r="AL2741" i="1" s="1"/>
  <c r="AG2742" i="1"/>
  <c r="AL2742" i="1" s="1"/>
  <c r="AG2743" i="1"/>
  <c r="AL2743" i="1" s="1"/>
  <c r="AG2744" i="1"/>
  <c r="AL2744" i="1" s="1"/>
  <c r="AG2745" i="1"/>
  <c r="AL2745" i="1" s="1"/>
  <c r="AG2746" i="1"/>
  <c r="AL2746" i="1" s="1"/>
  <c r="AG2747" i="1"/>
  <c r="AL2747" i="1" s="1"/>
  <c r="AJ2720" i="1"/>
  <c r="AJ2721" i="1"/>
  <c r="AJ2722" i="1"/>
  <c r="AJ2723" i="1"/>
  <c r="AJ2724" i="1"/>
  <c r="AJ2725" i="1"/>
  <c r="AJ2726" i="1"/>
  <c r="AJ2727" i="1"/>
  <c r="AJ2728" i="1"/>
  <c r="AJ2729" i="1"/>
  <c r="AJ2730" i="1"/>
  <c r="AJ2731" i="1"/>
  <c r="AJ2732" i="1"/>
  <c r="AJ2733" i="1"/>
  <c r="AJ2734" i="1"/>
  <c r="AJ2735" i="1"/>
  <c r="AJ2736" i="1"/>
  <c r="AJ2737" i="1"/>
  <c r="AJ2738" i="1"/>
  <c r="AJ2739" i="1"/>
  <c r="AJ2740" i="1"/>
  <c r="AJ2741" i="1"/>
  <c r="AJ2742" i="1"/>
  <c r="AJ2743" i="1"/>
  <c r="AJ2744" i="1"/>
  <c r="AJ2745" i="1"/>
  <c r="AJ2746" i="1"/>
  <c r="AJ2747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P1891" i="1" l="1"/>
  <c r="AP1939" i="1"/>
  <c r="AP1903" i="1"/>
  <c r="AP1951" i="1"/>
  <c r="AP1927" i="1"/>
  <c r="AP1915" i="1"/>
  <c r="AP2783" i="1"/>
  <c r="AP2771" i="1"/>
  <c r="AP2759" i="1"/>
  <c r="AP2121" i="1"/>
  <c r="AP2109" i="1"/>
  <c r="AP2085" i="1"/>
  <c r="AP2073" i="1"/>
  <c r="AP1798" i="1"/>
  <c r="AP1873" i="1"/>
  <c r="AP1837" i="1"/>
  <c r="AP1813" i="1"/>
  <c r="AP1797" i="1"/>
  <c r="AP1785" i="1"/>
  <c r="AP1761" i="1"/>
  <c r="AP1749" i="1"/>
  <c r="AP1737" i="1"/>
  <c r="AP1725" i="1"/>
  <c r="AP1713" i="1"/>
  <c r="AP1701" i="1"/>
  <c r="AP1689" i="1"/>
  <c r="AP1677" i="1"/>
  <c r="AP1665" i="1"/>
  <c r="AP1653" i="1"/>
  <c r="AP1641" i="1"/>
  <c r="AP1629" i="1"/>
  <c r="AP1617" i="1"/>
  <c r="AP1605" i="1"/>
  <c r="AP1593" i="1"/>
  <c r="AP1569" i="1"/>
  <c r="AP1557" i="1"/>
  <c r="AP1545" i="1"/>
  <c r="AP1533" i="1"/>
  <c r="AP1521" i="1"/>
  <c r="AP1497" i="1"/>
  <c r="AP1485" i="1"/>
  <c r="AP1473" i="1"/>
  <c r="AP1461" i="1"/>
  <c r="AP1449" i="1"/>
  <c r="AP1437" i="1"/>
  <c r="AP1425" i="1"/>
  <c r="AP1413" i="1"/>
  <c r="AP1401" i="1"/>
  <c r="AP1389" i="1"/>
  <c r="AP1377" i="1"/>
  <c r="AP1365" i="1"/>
  <c r="AP1353" i="1"/>
  <c r="AP1341" i="1"/>
  <c r="AP1329" i="1"/>
  <c r="AP1317" i="1"/>
  <c r="AP1305" i="1"/>
  <c r="AP1293" i="1"/>
  <c r="AP1281" i="1"/>
  <c r="AP1269" i="1"/>
  <c r="AP1257" i="1"/>
  <c r="AP1245" i="1"/>
  <c r="AP1233" i="1"/>
  <c r="AP1221" i="1"/>
  <c r="AP1209" i="1"/>
  <c r="AP1197" i="1"/>
  <c r="AP1185" i="1"/>
  <c r="AP1173" i="1"/>
  <c r="AP1161" i="1"/>
  <c r="AP1149" i="1"/>
  <c r="AP1137" i="1"/>
  <c r="AP1125" i="1"/>
  <c r="AP1113" i="1"/>
  <c r="AP1101" i="1"/>
  <c r="AP1089" i="1"/>
  <c r="AP1065" i="1"/>
  <c r="AP1053" i="1"/>
  <c r="AP1029" i="1"/>
  <c r="AP1017" i="1"/>
  <c r="AP1005" i="1"/>
  <c r="AP993" i="1"/>
  <c r="AP969" i="1"/>
  <c r="AP957" i="1"/>
  <c r="AP933" i="1"/>
  <c r="AP921" i="1"/>
  <c r="AP2746" i="1"/>
  <c r="AP2734" i="1"/>
  <c r="AP2722" i="1"/>
  <c r="AP2698" i="1"/>
  <c r="AP2675" i="1"/>
  <c r="AP2586" i="1"/>
  <c r="AP2432" i="1"/>
  <c r="AP2491" i="1"/>
  <c r="AP2349" i="1"/>
  <c r="AP2337" i="1"/>
  <c r="AP2252" i="1"/>
  <c r="AP2163" i="1"/>
  <c r="AP2672" i="1"/>
  <c r="AP2660" i="1"/>
  <c r="AP2648" i="1"/>
  <c r="AP2636" i="1"/>
  <c r="AP2624" i="1"/>
  <c r="AP2600" i="1"/>
  <c r="AP2546" i="1"/>
  <c r="AP2534" i="1"/>
  <c r="AP2509" i="1"/>
  <c r="AP2489" i="1"/>
  <c r="AP2465" i="1"/>
  <c r="AP2453" i="1"/>
  <c r="AP2441" i="1"/>
  <c r="AP2412" i="1"/>
  <c r="AP2400" i="1"/>
  <c r="AP2388" i="1"/>
  <c r="AP2376" i="1"/>
  <c r="AP2334" i="1"/>
  <c r="AP2322" i="1"/>
  <c r="AP2310" i="1"/>
  <c r="AP2298" i="1"/>
  <c r="AP2286" i="1"/>
  <c r="AP2274" i="1"/>
  <c r="AP2244" i="1"/>
  <c r="AP2232" i="1"/>
  <c r="AP2220" i="1"/>
  <c r="AP2208" i="1"/>
  <c r="AP2196" i="1"/>
  <c r="AP2184" i="1"/>
  <c r="AP2172" i="1"/>
  <c r="AP2145" i="1"/>
  <c r="AP2133" i="1"/>
  <c r="AP2067" i="1"/>
  <c r="AP2043" i="1"/>
  <c r="AP2031" i="1"/>
  <c r="AP2019" i="1"/>
  <c r="AP1993" i="1"/>
  <c r="AP1981" i="1"/>
  <c r="AP1969" i="1"/>
  <c r="AP2181" i="1"/>
  <c r="AP2782" i="1"/>
  <c r="AP1376" i="1"/>
  <c r="AP2794" i="1"/>
  <c r="AP2758" i="1"/>
  <c r="AP1436" i="1"/>
  <c r="AP1424" i="1"/>
  <c r="AP1412" i="1"/>
  <c r="AP1400" i="1"/>
  <c r="AP1388" i="1"/>
  <c r="AP1364" i="1"/>
  <c r="AP1352" i="1"/>
  <c r="AP1328" i="1"/>
  <c r="AP1304" i="1"/>
  <c r="AP2770" i="1"/>
  <c r="AP2790" i="1"/>
  <c r="AP2778" i="1"/>
  <c r="AP2766" i="1"/>
  <c r="AP2372" i="1"/>
  <c r="AP2116" i="1"/>
  <c r="AP2104" i="1"/>
  <c r="AP2092" i="1"/>
  <c r="AP2080" i="1"/>
  <c r="AP1997" i="1"/>
  <c r="AP2062" i="1"/>
  <c r="AP2050" i="1"/>
  <c r="AP2038" i="1"/>
  <c r="AP2026" i="1"/>
  <c r="AP2014" i="1"/>
  <c r="AP2002" i="1"/>
  <c r="AP1988" i="1"/>
  <c r="AP1976" i="1"/>
  <c r="AP1964" i="1"/>
  <c r="AP1958" i="1"/>
  <c r="AP1946" i="1"/>
  <c r="AP1934" i="1"/>
  <c r="AP1922" i="1"/>
  <c r="AP1910" i="1"/>
  <c r="AP1898" i="1"/>
  <c r="AP1880" i="1"/>
  <c r="AP1868" i="1"/>
  <c r="AP1856" i="1"/>
  <c r="AP1844" i="1"/>
  <c r="AP1832" i="1"/>
  <c r="AP1820" i="1"/>
  <c r="AP1808" i="1"/>
  <c r="AP1792" i="1"/>
  <c r="AP1780" i="1"/>
  <c r="AP1768" i="1"/>
  <c r="AP1756" i="1"/>
  <c r="AP1744" i="1"/>
  <c r="AP1732" i="1"/>
  <c r="AP1720" i="1"/>
  <c r="AP1708" i="1"/>
  <c r="AP1696" i="1"/>
  <c r="AP1684" i="1"/>
  <c r="AP1672" i="1"/>
  <c r="AP1660" i="1"/>
  <c r="AP1648" i="1"/>
  <c r="AP1636" i="1"/>
  <c r="AP1624" i="1"/>
  <c r="AP1612" i="1"/>
  <c r="AP1600" i="1"/>
  <c r="AP1588" i="1"/>
  <c r="AP1576" i="1"/>
  <c r="AP1564" i="1"/>
  <c r="AP1552" i="1"/>
  <c r="AP1540" i="1"/>
  <c r="AP1528" i="1"/>
  <c r="AP1516" i="1"/>
  <c r="AP1504" i="1"/>
  <c r="AP1492" i="1"/>
  <c r="AP1480" i="1"/>
  <c r="AP1468" i="1"/>
  <c r="AP1456" i="1"/>
  <c r="AP1444" i="1"/>
  <c r="AP1432" i="1"/>
  <c r="AP1420" i="1"/>
  <c r="AP1408" i="1"/>
  <c r="AP1396" i="1"/>
  <c r="AP1384" i="1"/>
  <c r="AP1372" i="1"/>
  <c r="AP1360" i="1"/>
  <c r="AP1348" i="1"/>
  <c r="AP1336" i="1"/>
  <c r="AP1324" i="1"/>
  <c r="AP1312" i="1"/>
  <c r="AP1300" i="1"/>
  <c r="AP1288" i="1"/>
  <c r="AP1276" i="1"/>
  <c r="AP1264" i="1"/>
  <c r="AP1252" i="1"/>
  <c r="AP1240" i="1"/>
  <c r="AP1228" i="1"/>
  <c r="AP1216" i="1"/>
  <c r="AP1204" i="1"/>
  <c r="AP1192" i="1"/>
  <c r="AP1180" i="1"/>
  <c r="AP1168" i="1"/>
  <c r="AP1156" i="1"/>
  <c r="AP1144" i="1"/>
  <c r="AP1132" i="1"/>
  <c r="AP1120" i="1"/>
  <c r="AP1108" i="1"/>
  <c r="AP1096" i="1"/>
  <c r="AP1084" i="1"/>
  <c r="AP1072" i="1"/>
  <c r="AP1060" i="1"/>
  <c r="AP1048" i="1"/>
  <c r="AP1036" i="1"/>
  <c r="AP1024" i="1"/>
  <c r="AP1012" i="1"/>
  <c r="AP1000" i="1"/>
  <c r="AP988" i="1"/>
  <c r="AP976" i="1"/>
  <c r="AP964" i="1"/>
  <c r="AP952" i="1"/>
  <c r="AP940" i="1"/>
  <c r="AP928" i="1"/>
  <c r="AP916" i="1"/>
  <c r="AP904" i="1"/>
  <c r="AP892" i="1"/>
  <c r="AP880" i="1"/>
  <c r="AP868" i="1"/>
  <c r="AP856" i="1"/>
  <c r="AP844" i="1"/>
  <c r="AP832" i="1"/>
  <c r="AP820" i="1"/>
  <c r="AP808" i="1"/>
  <c r="AP796" i="1"/>
  <c r="AP544" i="1"/>
  <c r="AP2105" i="1"/>
  <c r="AP1733" i="1"/>
  <c r="AP1577" i="1"/>
  <c r="AP1541" i="1"/>
  <c r="AP1457" i="1"/>
  <c r="AP1421" i="1"/>
  <c r="AP1193" i="1"/>
  <c r="AP1109" i="1"/>
  <c r="AP1085" i="1"/>
  <c r="AP965" i="1"/>
  <c r="AP953" i="1"/>
  <c r="AP941" i="1"/>
  <c r="AP869" i="1"/>
  <c r="AP557" i="1"/>
  <c r="AP377" i="1"/>
  <c r="AP233" i="1"/>
  <c r="AP532" i="1"/>
  <c r="AP520" i="1"/>
  <c r="AP508" i="1"/>
  <c r="AP496" i="1"/>
  <c r="AP484" i="1"/>
  <c r="AP472" i="1"/>
  <c r="AP460" i="1"/>
  <c r="AP448" i="1"/>
  <c r="AP436" i="1"/>
  <c r="AP424" i="1"/>
  <c r="AP412" i="1"/>
  <c r="AP400" i="1"/>
  <c r="AP388" i="1"/>
  <c r="AP376" i="1"/>
  <c r="AP364" i="1"/>
  <c r="AP352" i="1"/>
  <c r="AP340" i="1"/>
  <c r="AP328" i="1"/>
  <c r="AP316" i="1"/>
  <c r="AP304" i="1"/>
  <c r="AP292" i="1"/>
  <c r="AP280" i="1"/>
  <c r="AP268" i="1"/>
  <c r="AP256" i="1"/>
  <c r="AP244" i="1"/>
  <c r="AP232" i="1"/>
  <c r="AP220" i="1"/>
  <c r="AP208" i="1"/>
  <c r="AP196" i="1"/>
  <c r="AP184" i="1"/>
  <c r="AP172" i="1"/>
  <c r="AP160" i="1"/>
  <c r="AP148" i="1"/>
  <c r="AP136" i="1"/>
  <c r="AP124" i="1"/>
  <c r="AP112" i="1"/>
  <c r="AP100" i="1"/>
  <c r="AP88" i="1"/>
  <c r="AP76" i="1"/>
  <c r="AP64" i="1"/>
  <c r="AP52" i="1"/>
  <c r="AP40" i="1"/>
  <c r="AP28" i="1"/>
  <c r="AP16" i="1"/>
  <c r="AP784" i="1"/>
  <c r="AP772" i="1"/>
  <c r="AP760" i="1"/>
  <c r="AP748" i="1"/>
  <c r="AP736" i="1"/>
  <c r="AP724" i="1"/>
  <c r="AP712" i="1"/>
  <c r="AP700" i="1"/>
  <c r="AP688" i="1"/>
  <c r="AP676" i="1"/>
  <c r="AP664" i="1"/>
  <c r="AP652" i="1"/>
  <c r="AP640" i="1"/>
  <c r="AP628" i="1"/>
  <c r="AP616" i="1"/>
  <c r="AP604" i="1"/>
  <c r="AP592" i="1"/>
  <c r="AP580" i="1"/>
  <c r="AP568" i="1"/>
  <c r="AP556" i="1"/>
  <c r="AP2753" i="1"/>
  <c r="AP2741" i="1"/>
  <c r="AP2729" i="1"/>
  <c r="AP2717" i="1"/>
  <c r="AP2705" i="1"/>
  <c r="AP2693" i="1"/>
  <c r="AP2510" i="1"/>
  <c r="AP2593" i="1"/>
  <c r="AP2581" i="1"/>
  <c r="AP2427" i="1"/>
  <c r="AP2422" i="1"/>
  <c r="AP2344" i="1"/>
  <c r="AP2259" i="1"/>
  <c r="AP2247" i="1"/>
  <c r="AP2158" i="1"/>
  <c r="AP2667" i="1"/>
  <c r="AP2655" i="1"/>
  <c r="AP2643" i="1"/>
  <c r="AP2631" i="1"/>
  <c r="AP2619" i="1"/>
  <c r="AP2607" i="1"/>
  <c r="AP2577" i="1"/>
  <c r="AP2565" i="1"/>
  <c r="AP2553" i="1"/>
  <c r="AP2541" i="1"/>
  <c r="AP2529" i="1"/>
  <c r="AP2517" i="1"/>
  <c r="AP2504" i="1"/>
  <c r="AP2484" i="1"/>
  <c r="AP2472" i="1"/>
  <c r="AP2460" i="1"/>
  <c r="AP2448" i="1"/>
  <c r="AP2419" i="1"/>
  <c r="AP2407" i="1"/>
  <c r="AP2395" i="1"/>
  <c r="AP2383" i="1"/>
  <c r="AP2371" i="1"/>
  <c r="AP2359" i="1"/>
  <c r="AP2329" i="1"/>
  <c r="AP2317" i="1"/>
  <c r="AP2305" i="1"/>
  <c r="AP2293" i="1"/>
  <c r="AP2281" i="1"/>
  <c r="AP2269" i="1"/>
  <c r="AP2239" i="1"/>
  <c r="AP2227" i="1"/>
  <c r="AP2215" i="1"/>
  <c r="AP2203" i="1"/>
  <c r="AP2191" i="1"/>
  <c r="AP2179" i="1"/>
  <c r="AP2152" i="1"/>
  <c r="AP2140" i="1"/>
  <c r="AP2128" i="1"/>
  <c r="AP2249" i="1"/>
  <c r="AP2373" i="1"/>
  <c r="AP1362" i="1"/>
  <c r="AP2028" i="1"/>
  <c r="AP1710" i="1"/>
  <c r="AP1458" i="1"/>
  <c r="AP2471" i="1"/>
  <c r="AP2370" i="1"/>
  <c r="AP2304" i="1"/>
  <c r="AP2238" i="1"/>
  <c r="AP2178" i="1"/>
  <c r="AP2091" i="1"/>
  <c r="AP2013" i="1"/>
  <c r="AP1963" i="1"/>
  <c r="AP1909" i="1"/>
  <c r="AP1843" i="1"/>
  <c r="AP1767" i="1"/>
  <c r="AP1707" i="1"/>
  <c r="AP1647" i="1"/>
  <c r="AP1563" i="1"/>
  <c r="AP1503" i="1"/>
  <c r="AP1443" i="1"/>
  <c r="AP1407" i="1"/>
  <c r="AP1371" i="1"/>
  <c r="AP1299" i="1"/>
  <c r="AP1239" i="1"/>
  <c r="AP1203" i="1"/>
  <c r="AP1155" i="1"/>
  <c r="AP1107" i="1"/>
  <c r="AP1059" i="1"/>
  <c r="AP1023" i="1"/>
  <c r="AP963" i="1"/>
  <c r="AP915" i="1"/>
  <c r="AP867" i="1"/>
  <c r="AP795" i="1"/>
  <c r="AP735" i="1"/>
  <c r="AP651" i="1"/>
  <c r="AP591" i="1"/>
  <c r="AP531" i="1"/>
  <c r="AP483" i="1"/>
  <c r="AP423" i="1"/>
  <c r="AP363" i="1"/>
  <c r="AP303" i="1"/>
  <c r="AP231" i="1"/>
  <c r="AP87" i="1"/>
  <c r="AP2703" i="1"/>
  <c r="AP2420" i="1"/>
  <c r="AP2665" i="1"/>
  <c r="AP2605" i="1"/>
  <c r="AP2551" i="1"/>
  <c r="AP2482" i="1"/>
  <c r="AP2417" i="1"/>
  <c r="AP2357" i="1"/>
  <c r="AP2291" i="1"/>
  <c r="AP2213" i="1"/>
  <c r="AP2126" i="1"/>
  <c r="AP2788" i="1"/>
  <c r="AP2516" i="1"/>
  <c r="AP2406" i="1"/>
  <c r="AP2328" i="1"/>
  <c r="AP2280" i="1"/>
  <c r="AP2214" i="1"/>
  <c r="AP2115" i="1"/>
  <c r="AP2061" i="1"/>
  <c r="AP2001" i="1"/>
  <c r="AP1933" i="1"/>
  <c r="AP1801" i="1"/>
  <c r="AP1831" i="1"/>
  <c r="AP1791" i="1"/>
  <c r="AP1719" i="1"/>
  <c r="AP1659" i="1"/>
  <c r="AP1599" i="1"/>
  <c r="AP1515" i="1"/>
  <c r="AP1455" i="1"/>
  <c r="AP1395" i="1"/>
  <c r="AP1323" i="1"/>
  <c r="AP1251" i="1"/>
  <c r="AP1191" i="1"/>
  <c r="AP1131" i="1"/>
  <c r="AP1083" i="1"/>
  <c r="AP999" i="1"/>
  <c r="AP939" i="1"/>
  <c r="AP843" i="1"/>
  <c r="AP807" i="1"/>
  <c r="AP747" i="1"/>
  <c r="AP675" i="1"/>
  <c r="AP603" i="1"/>
  <c r="AP543" i="1"/>
  <c r="AP495" i="1"/>
  <c r="AP435" i="1"/>
  <c r="AP387" i="1"/>
  <c r="AP315" i="1"/>
  <c r="AP255" i="1"/>
  <c r="AP207" i="1"/>
  <c r="AP183" i="1"/>
  <c r="AP135" i="1"/>
  <c r="AP111" i="1"/>
  <c r="AP63" i="1"/>
  <c r="AP39" i="1"/>
  <c r="AP2727" i="1"/>
  <c r="AP2591" i="1"/>
  <c r="AP2257" i="1"/>
  <c r="AP2156" i="1"/>
  <c r="AP2629" i="1"/>
  <c r="AP2563" i="1"/>
  <c r="AP2502" i="1"/>
  <c r="AP2470" i="1"/>
  <c r="AP2405" i="1"/>
  <c r="AP2369" i="1"/>
  <c r="AP2303" i="1"/>
  <c r="AP2237" i="1"/>
  <c r="AP2150" i="1"/>
  <c r="AP2447" i="1"/>
  <c r="AP2358" i="1"/>
  <c r="AP2268" i="1"/>
  <c r="AP2190" i="1"/>
  <c r="AP2127" i="1"/>
  <c r="AP2079" i="1"/>
  <c r="AP2037" i="1"/>
  <c r="AP1921" i="1"/>
  <c r="AP1867" i="1"/>
  <c r="AP1779" i="1"/>
  <c r="AP1731" i="1"/>
  <c r="AP1671" i="1"/>
  <c r="AP1611" i="1"/>
  <c r="AP1575" i="1"/>
  <c r="AP1527" i="1"/>
  <c r="AP1479" i="1"/>
  <c r="AP1419" i="1"/>
  <c r="AP1359" i="1"/>
  <c r="AP1263" i="1"/>
  <c r="AP1179" i="1"/>
  <c r="AP1119" i="1"/>
  <c r="AP1047" i="1"/>
  <c r="AP987" i="1"/>
  <c r="AP903" i="1"/>
  <c r="AP855" i="1"/>
  <c r="AP783" i="1"/>
  <c r="AP711" i="1"/>
  <c r="AP663" i="1"/>
  <c r="AP615" i="1"/>
  <c r="AP555" i="1"/>
  <c r="AP471" i="1"/>
  <c r="AP399" i="1"/>
  <c r="AP351" i="1"/>
  <c r="AP327" i="1"/>
  <c r="AP267" i="1"/>
  <c r="AP219" i="1"/>
  <c r="AP159" i="1"/>
  <c r="AP2751" i="1"/>
  <c r="AP2691" i="1"/>
  <c r="AP2496" i="1"/>
  <c r="AP2641" i="1"/>
  <c r="AP2515" i="1"/>
  <c r="AP2189" i="1"/>
  <c r="AP2776" i="1"/>
  <c r="AP2503" i="1"/>
  <c r="AP2418" i="1"/>
  <c r="AP2382" i="1"/>
  <c r="AP2292" i="1"/>
  <c r="AP2202" i="1"/>
  <c r="AP2139" i="1"/>
  <c r="AP2025" i="1"/>
  <c r="AP1975" i="1"/>
  <c r="AP1957" i="1"/>
  <c r="AP1897" i="1"/>
  <c r="AP1855" i="1"/>
  <c r="AP1807" i="1"/>
  <c r="AP1743" i="1"/>
  <c r="AP1683" i="1"/>
  <c r="AP1623" i="1"/>
  <c r="AP1551" i="1"/>
  <c r="AP1491" i="1"/>
  <c r="AP1431" i="1"/>
  <c r="AP1347" i="1"/>
  <c r="AP1287" i="1"/>
  <c r="AP1215" i="1"/>
  <c r="AP1143" i="1"/>
  <c r="AP1071" i="1"/>
  <c r="AP1011" i="1"/>
  <c r="AP951" i="1"/>
  <c r="AP927" i="1"/>
  <c r="AP879" i="1"/>
  <c r="AP819" i="1"/>
  <c r="AP759" i="1"/>
  <c r="AP699" i="1"/>
  <c r="AP627" i="1"/>
  <c r="AP567" i="1"/>
  <c r="AP507" i="1"/>
  <c r="AP447" i="1"/>
  <c r="AP375" i="1"/>
  <c r="AP279" i="1"/>
  <c r="AP147" i="1"/>
  <c r="AP2715" i="1"/>
  <c r="AP2579" i="1"/>
  <c r="AP2653" i="1"/>
  <c r="AP2575" i="1"/>
  <c r="AP2527" i="1"/>
  <c r="AP2446" i="1"/>
  <c r="AP2381" i="1"/>
  <c r="AP2315" i="1"/>
  <c r="AP2267" i="1"/>
  <c r="AP2201" i="1"/>
  <c r="AP2138" i="1"/>
  <c r="AP2764" i="1"/>
  <c r="AP2483" i="1"/>
  <c r="AP2459" i="1"/>
  <c r="AP2394" i="1"/>
  <c r="AP2316" i="1"/>
  <c r="AP2226" i="1"/>
  <c r="AP2151" i="1"/>
  <c r="AP2103" i="1"/>
  <c r="AP2049" i="1"/>
  <c r="AP1987" i="1"/>
  <c r="AP1945" i="1"/>
  <c r="AP1879" i="1"/>
  <c r="AP1819" i="1"/>
  <c r="AP1755" i="1"/>
  <c r="AP1695" i="1"/>
  <c r="AP1635" i="1"/>
  <c r="AP1587" i="1"/>
  <c r="AP1539" i="1"/>
  <c r="AP1467" i="1"/>
  <c r="AP1383" i="1"/>
  <c r="AP1335" i="1"/>
  <c r="AP1311" i="1"/>
  <c r="AP1275" i="1"/>
  <c r="AP1227" i="1"/>
  <c r="AP1167" i="1"/>
  <c r="AP1095" i="1"/>
  <c r="AP1035" i="1"/>
  <c r="AP975" i="1"/>
  <c r="AP891" i="1"/>
  <c r="AP831" i="1"/>
  <c r="AP771" i="1"/>
  <c r="AP723" i="1"/>
  <c r="AP687" i="1"/>
  <c r="AP639" i="1"/>
  <c r="AP579" i="1"/>
  <c r="AP519" i="1"/>
  <c r="AP459" i="1"/>
  <c r="AP411" i="1"/>
  <c r="AP339" i="1"/>
  <c r="AP291" i="1"/>
  <c r="AP243" i="1"/>
  <c r="AP195" i="1"/>
  <c r="AP171" i="1"/>
  <c r="AP123" i="1"/>
  <c r="AP99" i="1"/>
  <c r="AP75" i="1"/>
  <c r="AP51" i="1"/>
  <c r="AP27" i="1"/>
  <c r="AP2739" i="1"/>
  <c r="AP2680" i="1"/>
  <c r="AP2342" i="1"/>
  <c r="AP2245" i="1"/>
  <c r="AP2617" i="1"/>
  <c r="AP2539" i="1"/>
  <c r="AP2458" i="1"/>
  <c r="AP2393" i="1"/>
  <c r="AP2327" i="1"/>
  <c r="AP2279" i="1"/>
  <c r="AP2225" i="1"/>
  <c r="AP2177" i="1"/>
  <c r="AP457" i="1"/>
  <c r="AP265" i="1"/>
  <c r="AP229" i="1"/>
  <c r="AP205" i="1"/>
  <c r="AP157" i="1"/>
  <c r="AP133" i="1"/>
  <c r="AP85" i="1"/>
  <c r="AP2012" i="1"/>
  <c r="AP1944" i="1"/>
  <c r="AP1818" i="1"/>
  <c r="AP1754" i="1"/>
  <c r="AP1694" i="1"/>
  <c r="AP1646" i="1"/>
  <c r="AP1574" i="1"/>
  <c r="AP1538" i="1"/>
  <c r="AP1478" i="1"/>
  <c r="AP1442" i="1"/>
  <c r="AP1394" i="1"/>
  <c r="AP1322" i="1"/>
  <c r="AP1262" i="1"/>
  <c r="AP1202" i="1"/>
  <c r="AP1154" i="1"/>
  <c r="AP1106" i="1"/>
  <c r="AP1058" i="1"/>
  <c r="AP998" i="1"/>
  <c r="AP926" i="1"/>
  <c r="AP842" i="1"/>
  <c r="AP782" i="1"/>
  <c r="AP722" i="1"/>
  <c r="AP674" i="1"/>
  <c r="AP614" i="1"/>
  <c r="AP518" i="1"/>
  <c r="AP446" i="1"/>
  <c r="AP386" i="1"/>
  <c r="AP326" i="1"/>
  <c r="AP266" i="1"/>
  <c r="AP206" i="1"/>
  <c r="AP146" i="1"/>
  <c r="AP98" i="1"/>
  <c r="AP38" i="1"/>
  <c r="AP1765" i="1"/>
  <c r="AP1213" i="1"/>
  <c r="AP1177" i="1"/>
  <c r="AP1141" i="1"/>
  <c r="AP1105" i="1"/>
  <c r="AP997" i="1"/>
  <c r="AP2747" i="1"/>
  <c r="AP2735" i="1"/>
  <c r="AP2723" i="1"/>
  <c r="AP2711" i="1"/>
  <c r="AP2699" i="1"/>
  <c r="AP2687" i="1"/>
  <c r="AP2676" i="1"/>
  <c r="AP2587" i="1"/>
  <c r="AP2433" i="1"/>
  <c r="AP2492" i="1"/>
  <c r="AP2350" i="1"/>
  <c r="AP2338" i="1"/>
  <c r="AP2253" i="1"/>
  <c r="AP2164" i="1"/>
  <c r="AP2673" i="1"/>
  <c r="AP2661" i="1"/>
  <c r="AP2649" i="1"/>
  <c r="AP2637" i="1"/>
  <c r="AP2625" i="1"/>
  <c r="AP2613" i="1"/>
  <c r="AP2601" i="1"/>
  <c r="AP2571" i="1"/>
  <c r="AP2559" i="1"/>
  <c r="AP2547" i="1"/>
  <c r="AP2535" i="1"/>
  <c r="AP2523" i="1"/>
  <c r="AP2511" i="1"/>
  <c r="AP2498" i="1"/>
  <c r="AP2478" i="1"/>
  <c r="AP2466" i="1"/>
  <c r="AP2454" i="1"/>
  <c r="AP2442" i="1"/>
  <c r="AP2413" i="1"/>
  <c r="AP2401" i="1"/>
  <c r="AP2389" i="1"/>
  <c r="AP2377" i="1"/>
  <c r="AP2365" i="1"/>
  <c r="AP2335" i="1"/>
  <c r="AP2323" i="1"/>
  <c r="AP2311" i="1"/>
  <c r="AP2299" i="1"/>
  <c r="AP2287" i="1"/>
  <c r="AP2275" i="1"/>
  <c r="AP2078" i="1"/>
  <c r="AP2036" i="1"/>
  <c r="AP1974" i="1"/>
  <c r="AP1932" i="1"/>
  <c r="AP1878" i="1"/>
  <c r="AP1830" i="1"/>
  <c r="AP1766" i="1"/>
  <c r="AP1706" i="1"/>
  <c r="AP1634" i="1"/>
  <c r="AP1586" i="1"/>
  <c r="AP1526" i="1"/>
  <c r="AP1466" i="1"/>
  <c r="AP1406" i="1"/>
  <c r="AP1346" i="1"/>
  <c r="AP1298" i="1"/>
  <c r="AP1238" i="1"/>
  <c r="AP1178" i="1"/>
  <c r="AP1130" i="1"/>
  <c r="AP1070" i="1"/>
  <c r="AP1010" i="1"/>
  <c r="AP950" i="1"/>
  <c r="AP890" i="1"/>
  <c r="AP830" i="1"/>
  <c r="AP770" i="1"/>
  <c r="AP710" i="1"/>
  <c r="AP650" i="1"/>
  <c r="AP590" i="1"/>
  <c r="AP542" i="1"/>
  <c r="AP458" i="1"/>
  <c r="AP398" i="1"/>
  <c r="AP362" i="1"/>
  <c r="AP302" i="1"/>
  <c r="AP242" i="1"/>
  <c r="AP194" i="1"/>
  <c r="AP134" i="1"/>
  <c r="AP86" i="1"/>
  <c r="AP26" i="1"/>
  <c r="AP2341" i="1"/>
  <c r="AP2101" i="1"/>
  <c r="AP1955" i="1"/>
  <c r="AP1693" i="1"/>
  <c r="AP1297" i="1"/>
  <c r="AP1225" i="1"/>
  <c r="AP1201" i="1"/>
  <c r="AP1165" i="1"/>
  <c r="AP1117" i="1"/>
  <c r="AP805" i="1"/>
  <c r="AP2090" i="1"/>
  <c r="AP2024" i="1"/>
  <c r="AP1908" i="1"/>
  <c r="AP1854" i="1"/>
  <c r="AP1790" i="1"/>
  <c r="AP1718" i="1"/>
  <c r="AP1658" i="1"/>
  <c r="AP1598" i="1"/>
  <c r="AP1514" i="1"/>
  <c r="AP1454" i="1"/>
  <c r="AP1382" i="1"/>
  <c r="AP1286" i="1"/>
  <c r="AP1226" i="1"/>
  <c r="AP1166" i="1"/>
  <c r="AP1094" i="1"/>
  <c r="AP1034" i="1"/>
  <c r="AP974" i="1"/>
  <c r="AP914" i="1"/>
  <c r="AP866" i="1"/>
  <c r="AP818" i="1"/>
  <c r="AP758" i="1"/>
  <c r="AP698" i="1"/>
  <c r="AP638" i="1"/>
  <c r="AP578" i="1"/>
  <c r="AP530" i="1"/>
  <c r="AP482" i="1"/>
  <c r="AP410" i="1"/>
  <c r="AP338" i="1"/>
  <c r="AP290" i="1"/>
  <c r="AP230" i="1"/>
  <c r="AP170" i="1"/>
  <c r="AP110" i="1"/>
  <c r="AP62" i="1"/>
  <c r="AP14" i="1"/>
  <c r="AP2574" i="1"/>
  <c r="AP1189" i="1"/>
  <c r="AP1129" i="1"/>
  <c r="AP1093" i="1"/>
  <c r="AP949" i="1"/>
  <c r="AP2114" i="1"/>
  <c r="AP2060" i="1"/>
  <c r="AP2000" i="1"/>
  <c r="AP1956" i="1"/>
  <c r="AP1920" i="1"/>
  <c r="AP1866" i="1"/>
  <c r="AP1806" i="1"/>
  <c r="AP1742" i="1"/>
  <c r="AP1670" i="1"/>
  <c r="AP1622" i="1"/>
  <c r="AP1562" i="1"/>
  <c r="AP1502" i="1"/>
  <c r="AP1430" i="1"/>
  <c r="AP1358" i="1"/>
  <c r="AP1310" i="1"/>
  <c r="AP1250" i="1"/>
  <c r="AP1190" i="1"/>
  <c r="AP1118" i="1"/>
  <c r="AP1046" i="1"/>
  <c r="AP986" i="1"/>
  <c r="AP938" i="1"/>
  <c r="AP878" i="1"/>
  <c r="AP806" i="1"/>
  <c r="AP746" i="1"/>
  <c r="AP686" i="1"/>
  <c r="AP626" i="1"/>
  <c r="AP566" i="1"/>
  <c r="AP506" i="1"/>
  <c r="AP470" i="1"/>
  <c r="AP434" i="1"/>
  <c r="AP350" i="1"/>
  <c r="AP278" i="1"/>
  <c r="AP218" i="1"/>
  <c r="AP158" i="1"/>
  <c r="AP74" i="1"/>
  <c r="AP1999" i="1"/>
  <c r="AP1777" i="1"/>
  <c r="AP1153" i="1"/>
  <c r="AP2102" i="1"/>
  <c r="AP2048" i="1"/>
  <c r="AP1986" i="1"/>
  <c r="AP1896" i="1"/>
  <c r="AP1842" i="1"/>
  <c r="AP1778" i="1"/>
  <c r="AP1730" i="1"/>
  <c r="AP1682" i="1"/>
  <c r="AP1610" i="1"/>
  <c r="AP1550" i="1"/>
  <c r="AP1490" i="1"/>
  <c r="AP1418" i="1"/>
  <c r="AP1370" i="1"/>
  <c r="AP1334" i="1"/>
  <c r="AP1274" i="1"/>
  <c r="AP1214" i="1"/>
  <c r="AP1142" i="1"/>
  <c r="AP1082" i="1"/>
  <c r="AP1022" i="1"/>
  <c r="AP962" i="1"/>
  <c r="AP902" i="1"/>
  <c r="AP854" i="1"/>
  <c r="AP794" i="1"/>
  <c r="AP734" i="1"/>
  <c r="AP662" i="1"/>
  <c r="AP602" i="1"/>
  <c r="AP554" i="1"/>
  <c r="AP494" i="1"/>
  <c r="AP422" i="1"/>
  <c r="AP374" i="1"/>
  <c r="AP314" i="1"/>
  <c r="AP254" i="1"/>
  <c r="AP182" i="1"/>
  <c r="AP122" i="1"/>
  <c r="AP50" i="1"/>
  <c r="AP2113" i="1"/>
  <c r="AP2364" i="1"/>
  <c r="AP1151" i="1"/>
  <c r="AP443" i="1"/>
  <c r="AP407" i="1"/>
  <c r="AP1664" i="1"/>
  <c r="AP865" i="1"/>
  <c r="AP2486" i="1"/>
  <c r="AP1326" i="1"/>
  <c r="AP2789" i="1"/>
  <c r="AP2777" i="1"/>
  <c r="AP2765" i="1"/>
  <c r="AP2752" i="1"/>
  <c r="AP2740" i="1"/>
  <c r="AP2728" i="1"/>
  <c r="AP2716" i="1"/>
  <c r="AP2704" i="1"/>
  <c r="AP2692" i="1"/>
  <c r="AP2681" i="1"/>
  <c r="AP2592" i="1"/>
  <c r="AP2580" i="1"/>
  <c r="AP2426" i="1"/>
  <c r="AP2421" i="1"/>
  <c r="AP2343" i="1"/>
  <c r="AP2258" i="1"/>
  <c r="AP2246" i="1"/>
  <c r="AP2157" i="1"/>
  <c r="AP2666" i="1"/>
  <c r="AP2654" i="1"/>
  <c r="AP2642" i="1"/>
  <c r="AP2630" i="1"/>
  <c r="AP2618" i="1"/>
  <c r="AP2606" i="1"/>
  <c r="AP2576" i="1"/>
  <c r="AP2564" i="1"/>
  <c r="AP2552" i="1"/>
  <c r="AP2540" i="1"/>
  <c r="AP2528" i="1"/>
  <c r="AP15" i="1"/>
  <c r="AP2787" i="1"/>
  <c r="AP2757" i="1"/>
  <c r="AP2785" i="1"/>
  <c r="AP2749" i="1"/>
  <c r="AP2737" i="1"/>
  <c r="AP2725" i="1"/>
  <c r="AP2713" i="1"/>
  <c r="AP2701" i="1"/>
  <c r="AP2689" i="1"/>
  <c r="AP2678" i="1"/>
  <c r="AP2589" i="1"/>
  <c r="AP2435" i="1"/>
  <c r="AP2494" i="1"/>
  <c r="AP2352" i="1"/>
  <c r="AP2340" i="1"/>
  <c r="AP2255" i="1"/>
  <c r="AP2166" i="1"/>
  <c r="AP2154" i="1"/>
  <c r="AP2663" i="1"/>
  <c r="AP2651" i="1"/>
  <c r="AP2639" i="1"/>
  <c r="AP2627" i="1"/>
  <c r="AP2615" i="1"/>
  <c r="AP2603" i="1"/>
  <c r="AP2573" i="1"/>
  <c r="AP2561" i="1"/>
  <c r="AP2549" i="1"/>
  <c r="AP2537" i="1"/>
  <c r="AP2525" i="1"/>
  <c r="AP2513" i="1"/>
  <c r="AP2500" i="1"/>
  <c r="AP2480" i="1"/>
  <c r="AP2468" i="1"/>
  <c r="AP2456" i="1"/>
  <c r="AP2444" i="1"/>
  <c r="AP2415" i="1"/>
  <c r="AP2403" i="1"/>
  <c r="AP2391" i="1"/>
  <c r="AP2379" i="1"/>
  <c r="AP2367" i="1"/>
  <c r="AP2355" i="1"/>
  <c r="AP2325" i="1"/>
  <c r="AP2313" i="1"/>
  <c r="AP2301" i="1"/>
  <c r="AP2289" i="1"/>
  <c r="AP2277" i="1"/>
  <c r="AP2265" i="1"/>
  <c r="AP2235" i="1"/>
  <c r="AP2223" i="1"/>
  <c r="AP2211" i="1"/>
  <c r="AP2199" i="1"/>
  <c r="AP2187" i="1"/>
  <c r="AP2175" i="1"/>
  <c r="AP2148" i="1"/>
  <c r="AP2136" i="1"/>
  <c r="AP2124" i="1"/>
  <c r="AP2112" i="1"/>
  <c r="AP2100" i="1"/>
  <c r="AP2076" i="1"/>
  <c r="AP2070" i="1"/>
  <c r="AP2058" i="1"/>
  <c r="AP2046" i="1"/>
  <c r="AP2034" i="1"/>
  <c r="AP2022" i="1"/>
  <c r="AP2010" i="1"/>
  <c r="AP1996" i="1"/>
  <c r="AP1984" i="1"/>
  <c r="AP1972" i="1"/>
  <c r="AP1954" i="1"/>
  <c r="AP1942" i="1"/>
  <c r="AP1918" i="1"/>
  <c r="AP1906" i="1"/>
  <c r="AP1894" i="1"/>
  <c r="AP1876" i="1"/>
  <c r="AP1864" i="1"/>
  <c r="AP1852" i="1"/>
  <c r="AP1840" i="1"/>
  <c r="AP1828" i="1"/>
  <c r="AP1816" i="1"/>
  <c r="AP1804" i="1"/>
  <c r="AP1776" i="1"/>
  <c r="AP2263" i="1"/>
  <c r="AP2233" i="1"/>
  <c r="AP2221" i="1"/>
  <c r="AP2209" i="1"/>
  <c r="AP2197" i="1"/>
  <c r="AP2185" i="1"/>
  <c r="AP2173" i="1"/>
  <c r="AP2146" i="1"/>
  <c r="AP2134" i="1"/>
  <c r="AP2122" i="1"/>
  <c r="AP2110" i="1"/>
  <c r="AP2098" i="1"/>
  <c r="AP2086" i="1"/>
  <c r="AP2074" i="1"/>
  <c r="AP2068" i="1"/>
  <c r="AP2056" i="1"/>
  <c r="AP2044" i="1"/>
  <c r="AP2032" i="1"/>
  <c r="AP2020" i="1"/>
  <c r="AP2008" i="1"/>
  <c r="AP1994" i="1"/>
  <c r="AP1982" i="1"/>
  <c r="AP1970" i="1"/>
  <c r="AP1952" i="1"/>
  <c r="AP1940" i="1"/>
  <c r="AP1928" i="1"/>
  <c r="AP1916" i="1"/>
  <c r="AP1904" i="1"/>
  <c r="AP1892" i="1"/>
  <c r="AP1874" i="1"/>
  <c r="AP1850" i="1"/>
  <c r="AP1838" i="1"/>
  <c r="AP1826" i="1"/>
  <c r="AP1814" i="1"/>
  <c r="AP1802" i="1"/>
  <c r="AP1786" i="1"/>
  <c r="AP1774" i="1"/>
  <c r="AP1762" i="1"/>
  <c r="AP1750" i="1"/>
  <c r="AP1738" i="1"/>
  <c r="AP1726" i="1"/>
  <c r="AP1714" i="1"/>
  <c r="AP1702" i="1"/>
  <c r="AP1690" i="1"/>
  <c r="AP1678" i="1"/>
  <c r="AP1666" i="1"/>
  <c r="AP1654" i="1"/>
  <c r="AP1642" i="1"/>
  <c r="AP1630" i="1"/>
  <c r="AP1618" i="1"/>
  <c r="AP1606" i="1"/>
  <c r="AP1594" i="1"/>
  <c r="AP1582" i="1"/>
  <c r="AP1570" i="1"/>
  <c r="AP1558" i="1"/>
  <c r="AP1546" i="1"/>
  <c r="AP1534" i="1"/>
  <c r="AP1522" i="1"/>
  <c r="AP1510" i="1"/>
  <c r="AP1498" i="1"/>
  <c r="AP1486" i="1"/>
  <c r="AP1474" i="1"/>
  <c r="AP1462" i="1"/>
  <c r="AP1450" i="1"/>
  <c r="AP1438" i="1"/>
  <c r="AP1426" i="1"/>
  <c r="AP1414" i="1"/>
  <c r="AP1402" i="1"/>
  <c r="AP1390" i="1"/>
  <c r="AP1378" i="1"/>
  <c r="AP1366" i="1"/>
  <c r="AP1354" i="1"/>
  <c r="AP1342" i="1"/>
  <c r="AP1330" i="1"/>
  <c r="AP1318" i="1"/>
  <c r="AP1306" i="1"/>
  <c r="AP1294" i="1"/>
  <c r="AP1282" i="1"/>
  <c r="AP1270" i="1"/>
  <c r="AP1258" i="1"/>
  <c r="AP1246" i="1"/>
  <c r="AP1234" i="1"/>
  <c r="AP1222" i="1"/>
  <c r="AP1210" i="1"/>
  <c r="AP1198" i="1"/>
  <c r="AP1186" i="1"/>
  <c r="AP1174" i="1"/>
  <c r="AP1162" i="1"/>
  <c r="AP1150" i="1"/>
  <c r="AP1138" i="1"/>
  <c r="AP1126" i="1"/>
  <c r="AP1114" i="1"/>
  <c r="AP1102" i="1"/>
  <c r="AP1090" i="1"/>
  <c r="AP1078" i="1"/>
  <c r="AP1066" i="1"/>
  <c r="AP1054" i="1"/>
  <c r="AP1042" i="1"/>
  <c r="AP1030" i="1"/>
  <c r="AP1018" i="1"/>
  <c r="AP1006" i="1"/>
  <c r="AP994" i="1"/>
  <c r="AP982" i="1"/>
  <c r="AP970" i="1"/>
  <c r="AP958" i="1"/>
  <c r="AP946" i="1"/>
  <c r="AP934" i="1"/>
  <c r="AP922" i="1"/>
  <c r="AP910" i="1"/>
  <c r="AP898" i="1"/>
  <c r="AP886" i="1"/>
  <c r="AP874" i="1"/>
  <c r="AP862" i="1"/>
  <c r="AP850" i="1"/>
  <c r="AP838" i="1"/>
  <c r="AP826" i="1"/>
  <c r="AP814" i="1"/>
  <c r="AP802" i="1"/>
  <c r="AP790" i="1"/>
  <c r="AP778" i="1"/>
  <c r="AP766" i="1"/>
  <c r="AP754" i="1"/>
  <c r="AP742" i="1"/>
  <c r="AP730" i="1"/>
  <c r="AP718" i="1"/>
  <c r="AP706" i="1"/>
  <c r="AP694" i="1"/>
  <c r="AP682" i="1"/>
  <c r="AP670" i="1"/>
  <c r="AP658" i="1"/>
  <c r="AP646" i="1"/>
  <c r="AP634" i="1"/>
  <c r="AP622" i="1"/>
  <c r="AP610" i="1"/>
  <c r="AP598" i="1"/>
  <c r="AP586" i="1"/>
  <c r="AP574" i="1"/>
  <c r="AP562" i="1"/>
  <c r="AP550" i="1"/>
  <c r="AP538" i="1"/>
  <c r="AP526" i="1"/>
  <c r="AP514" i="1"/>
  <c r="AP502" i="1"/>
  <c r="AP490" i="1"/>
  <c r="AP478" i="1"/>
  <c r="AP466" i="1"/>
  <c r="AP454" i="1"/>
  <c r="AP442" i="1"/>
  <c r="AP418" i="1"/>
  <c r="AP406" i="1"/>
  <c r="AP394" i="1"/>
  <c r="AP382" i="1"/>
  <c r="AP370" i="1"/>
  <c r="AP358" i="1"/>
  <c r="AP334" i="1"/>
  <c r="AP322" i="1"/>
  <c r="AP310" i="1"/>
  <c r="AP298" i="1"/>
  <c r="AP286" i="1"/>
  <c r="AP274" i="1"/>
  <c r="AP262" i="1"/>
  <c r="AP250" i="1"/>
  <c r="AP238" i="1"/>
  <c r="AP226" i="1"/>
  <c r="AP214" i="1"/>
  <c r="AP190" i="1"/>
  <c r="AP178" i="1"/>
  <c r="AP2745" i="1"/>
  <c r="AP2721" i="1"/>
  <c r="AP2709" i="1"/>
  <c r="AP2697" i="1"/>
  <c r="AP2685" i="1"/>
  <c r="AP2674" i="1"/>
  <c r="AP2585" i="1"/>
  <c r="AP2431" i="1"/>
  <c r="AP2490" i="1"/>
  <c r="AP2348" i="1"/>
  <c r="AP2162" i="1"/>
  <c r="AP2671" i="1"/>
  <c r="AP2659" i="1"/>
  <c r="AP2647" i="1"/>
  <c r="AP2635" i="1"/>
  <c r="AP2623" i="1"/>
  <c r="AP2599" i="1"/>
  <c r="AP2569" i="1"/>
  <c r="AP2557" i="1"/>
  <c r="AP2545" i="1"/>
  <c r="AP2533" i="1"/>
  <c r="AP2521" i="1"/>
  <c r="AP2488" i="1"/>
  <c r="AP2476" i="1"/>
  <c r="AP2464" i="1"/>
  <c r="AP2452" i="1"/>
  <c r="AP2440" i="1"/>
  <c r="AP2411" i="1"/>
  <c r="AP2387" i="1"/>
  <c r="AP2375" i="1"/>
  <c r="AP2363" i="1"/>
  <c r="AP2333" i="1"/>
  <c r="AP2297" i="1"/>
  <c r="AP2285" i="1"/>
  <c r="AP2243" i="1"/>
  <c r="AP2219" i="1"/>
  <c r="AP2207" i="1"/>
  <c r="AP2195" i="1"/>
  <c r="AP2171" i="1"/>
  <c r="AP2144" i="1"/>
  <c r="AP2132" i="1"/>
  <c r="AP2120" i="1"/>
  <c r="AP2108" i="1"/>
  <c r="AP2084" i="1"/>
  <c r="AP2066" i="1"/>
  <c r="AP2054" i="1"/>
  <c r="AP2042" i="1"/>
  <c r="AP2030" i="1"/>
  <c r="AP2018" i="1"/>
  <c r="AP2006" i="1"/>
  <c r="AP1962" i="1"/>
  <c r="AP1950" i="1"/>
  <c r="AP1926" i="1"/>
  <c r="AP1902" i="1"/>
  <c r="AP1890" i="1"/>
  <c r="AP1884" i="1"/>
  <c r="AP1872" i="1"/>
  <c r="AP1860" i="1"/>
  <c r="AP1848" i="1"/>
  <c r="AP1836" i="1"/>
  <c r="AP1824" i="1"/>
  <c r="AP1812" i="1"/>
  <c r="AP1796" i="1"/>
  <c r="AP1772" i="1"/>
  <c r="AP1760" i="1"/>
  <c r="AP1748" i="1"/>
  <c r="AP1712" i="1"/>
  <c r="AP1700" i="1"/>
  <c r="AP1688" i="1"/>
  <c r="AP1676" i="1"/>
  <c r="AP1640" i="1"/>
  <c r="AP1628" i="1"/>
  <c r="AP1616" i="1"/>
  <c r="AP1604" i="1"/>
  <c r="AP1592" i="1"/>
  <c r="AP1580" i="1"/>
  <c r="AP1568" i="1"/>
  <c r="AP1556" i="1"/>
  <c r="AP1544" i="1"/>
  <c r="AP1508" i="1"/>
  <c r="AP1496" i="1"/>
  <c r="AP1484" i="1"/>
  <c r="AP1460" i="1"/>
  <c r="AP1448" i="1"/>
  <c r="AP2217" i="1"/>
  <c r="AP2633" i="1"/>
  <c r="AP1764" i="1"/>
  <c r="AP1752" i="1"/>
  <c r="AP1740" i="1"/>
  <c r="AP1728" i="1"/>
  <c r="AP1716" i="1"/>
  <c r="AP1704" i="1"/>
  <c r="AP1692" i="1"/>
  <c r="AP1680" i="1"/>
  <c r="AP1668" i="1"/>
  <c r="AP1656" i="1"/>
  <c r="AP1644" i="1"/>
  <c r="AP1632" i="1"/>
  <c r="AP1620" i="1"/>
  <c r="AP1608" i="1"/>
  <c r="AP1596" i="1"/>
  <c r="AP1584" i="1"/>
  <c r="AP1572" i="1"/>
  <c r="AP1560" i="1"/>
  <c r="AP1548" i="1"/>
  <c r="AP1536" i="1"/>
  <c r="AP1524" i="1"/>
  <c r="AP1512" i="1"/>
  <c r="AP1500" i="1"/>
  <c r="AP1488" i="1"/>
  <c r="AP1464" i="1"/>
  <c r="AP1452" i="1"/>
  <c r="AP1440" i="1"/>
  <c r="AP1428" i="1"/>
  <c r="AP1416" i="1"/>
  <c r="AP1404" i="1"/>
  <c r="AP1392" i="1"/>
  <c r="AP1380" i="1"/>
  <c r="AP1368" i="1"/>
  <c r="AP1356" i="1"/>
  <c r="AP1344" i="1"/>
  <c r="AP1320" i="1"/>
  <c r="AP1308" i="1"/>
  <c r="AP1296" i="1"/>
  <c r="AP1284" i="1"/>
  <c r="AP1260" i="1"/>
  <c r="AP1248" i="1"/>
  <c r="AP1236" i="1"/>
  <c r="AP1224" i="1"/>
  <c r="AP1212" i="1"/>
  <c r="AP1200" i="1"/>
  <c r="AP1188" i="1"/>
  <c r="AP1176" i="1"/>
  <c r="AP1152" i="1"/>
  <c r="AP1140" i="1"/>
  <c r="AP1128" i="1"/>
  <c r="AP1116" i="1"/>
  <c r="AP1104" i="1"/>
  <c r="AP1092" i="1"/>
  <c r="AP1080" i="1"/>
  <c r="AP1068" i="1"/>
  <c r="AP1056" i="1"/>
  <c r="AP1044" i="1"/>
  <c r="AP1032" i="1"/>
  <c r="AP1020" i="1"/>
  <c r="AP1008" i="1"/>
  <c r="AP996" i="1"/>
  <c r="AP984" i="1"/>
  <c r="AP972" i="1"/>
  <c r="AP960" i="1"/>
  <c r="AP948" i="1"/>
  <c r="AP936" i="1"/>
  <c r="AP924" i="1"/>
  <c r="AP900" i="1"/>
  <c r="AP864" i="1"/>
  <c r="AP648" i="1"/>
  <c r="AP636" i="1"/>
  <c r="AP516" i="1"/>
  <c r="AP144" i="1"/>
  <c r="AP132" i="1"/>
  <c r="AP120" i="1"/>
  <c r="AP108" i="1"/>
  <c r="AP96" i="1"/>
  <c r="AP84" i="1"/>
  <c r="AP72" i="1"/>
  <c r="AP60" i="1"/>
  <c r="AP48" i="1"/>
  <c r="AP36" i="1"/>
  <c r="AP2779" i="1"/>
  <c r="AP1578" i="1"/>
  <c r="AP2724" i="1"/>
  <c r="AP2677" i="1"/>
  <c r="AP2351" i="1"/>
  <c r="AP2467" i="1"/>
  <c r="AP2414" i="1"/>
  <c r="AP2402" i="1"/>
  <c r="AP2390" i="1"/>
  <c r="AP2378" i="1"/>
  <c r="AP2033" i="1"/>
  <c r="AP1941" i="1"/>
  <c r="AP1499" i="1"/>
  <c r="AP1295" i="1"/>
  <c r="AP1067" i="1"/>
  <c r="AP1554" i="1"/>
  <c r="AP2786" i="1"/>
  <c r="AP2774" i="1"/>
  <c r="AP2762" i="1"/>
  <c r="AP2543" i="1"/>
  <c r="AP2519" i="1"/>
  <c r="AP2462" i="1"/>
  <c r="AP2397" i="1"/>
  <c r="AP2385" i="1"/>
  <c r="AP2319" i="1"/>
  <c r="AP2295" i="1"/>
  <c r="AP2283" i="1"/>
  <c r="AP2193" i="1"/>
  <c r="AP2142" i="1"/>
  <c r="AP2064" i="1"/>
  <c r="AP1782" i="1"/>
  <c r="AP1734" i="1"/>
  <c r="AP1626" i="1"/>
  <c r="AP1482" i="1"/>
  <c r="AP1398" i="1"/>
  <c r="AP1194" i="1"/>
  <c r="AP1086" i="1"/>
  <c r="AP1050" i="1"/>
  <c r="AP803" i="1"/>
  <c r="AP767" i="1"/>
  <c r="AP515" i="1"/>
  <c r="AP275" i="1"/>
  <c r="AP34" i="1"/>
  <c r="AP909" i="1"/>
  <c r="AP897" i="1"/>
  <c r="AP885" i="1"/>
  <c r="AP873" i="1"/>
  <c r="AP849" i="1"/>
  <c r="AP837" i="1"/>
  <c r="AP801" i="1"/>
  <c r="AP789" i="1"/>
  <c r="AP777" i="1"/>
  <c r="AP765" i="1"/>
  <c r="AP753" i="1"/>
  <c r="AP741" i="1"/>
  <c r="AP729" i="1"/>
  <c r="AP717" i="1"/>
  <c r="AP681" i="1"/>
  <c r="AP669" i="1"/>
  <c r="AP657" i="1"/>
  <c r="AP645" i="1"/>
  <c r="AP633" i="1"/>
  <c r="AP621" i="1"/>
  <c r="AP609" i="1"/>
  <c r="AP597" i="1"/>
  <c r="AP585" i="1"/>
  <c r="AP573" i="1"/>
  <c r="AP561" i="1"/>
  <c r="AP549" i="1"/>
  <c r="AP537" i="1"/>
  <c r="AP501" i="1"/>
  <c r="AP489" i="1"/>
  <c r="AP465" i="1"/>
  <c r="AP453" i="1"/>
  <c r="AP441" i="1"/>
  <c r="AP429" i="1"/>
  <c r="AP417" i="1"/>
  <c r="AP405" i="1"/>
  <c r="AP393" i="1"/>
  <c r="AP381" i="1"/>
  <c r="AP369" i="1"/>
  <c r="AP357" i="1"/>
  <c r="AP333" i="1"/>
  <c r="AP321" i="1"/>
  <c r="AP297" i="1"/>
  <c r="AP285" i="1"/>
  <c r="AP249" i="1"/>
  <c r="AP225" i="1"/>
  <c r="AP213" i="1"/>
  <c r="AP201" i="1"/>
  <c r="AP189" i="1"/>
  <c r="AP177" i="1"/>
  <c r="AP153" i="1"/>
  <c r="AP129" i="1"/>
  <c r="AP117" i="1"/>
  <c r="AP105" i="1"/>
  <c r="AP93" i="1"/>
  <c r="AP81" i="1"/>
  <c r="AP69" i="1"/>
  <c r="AP57" i="1"/>
  <c r="AP45" i="1"/>
  <c r="AP33" i="1"/>
  <c r="AP21" i="1"/>
  <c r="AP9" i="1"/>
  <c r="AP1292" i="1"/>
  <c r="AP1280" i="1"/>
  <c r="AP1244" i="1"/>
  <c r="AP1232" i="1"/>
  <c r="AP1196" i="1"/>
  <c r="AP1184" i="1"/>
  <c r="AP1172" i="1"/>
  <c r="AP1160" i="1"/>
  <c r="AP1148" i="1"/>
  <c r="AP1112" i="1"/>
  <c r="AP1100" i="1"/>
  <c r="AP1088" i="1"/>
  <c r="AP1076" i="1"/>
  <c r="AP1064" i="1"/>
  <c r="AP1052" i="1"/>
  <c r="AP1040" i="1"/>
  <c r="AP1016" i="1"/>
  <c r="AP1004" i="1"/>
  <c r="AP992" i="1"/>
  <c r="AP980" i="1"/>
  <c r="AP956" i="1"/>
  <c r="AP944" i="1"/>
  <c r="AP932" i="1"/>
  <c r="AP908" i="1"/>
  <c r="AP896" i="1"/>
  <c r="AP884" i="1"/>
  <c r="AP872" i="1"/>
  <c r="AP848" i="1"/>
  <c r="AP824" i="1"/>
  <c r="AP812" i="1"/>
  <c r="AP800" i="1"/>
  <c r="AP764" i="1"/>
  <c r="AP752" i="1"/>
  <c r="AP740" i="1"/>
  <c r="AP728" i="1"/>
  <c r="AP716" i="1"/>
  <c r="AP704" i="1"/>
  <c r="AP692" i="1"/>
  <c r="AP680" i="1"/>
  <c r="AP632" i="1"/>
  <c r="AP620" i="1"/>
  <c r="AP608" i="1"/>
  <c r="AP596" i="1"/>
  <c r="AP584" i="1"/>
  <c r="AP560" i="1"/>
  <c r="AP536" i="1"/>
  <c r="AP524" i="1"/>
  <c r="AP488" i="1"/>
  <c r="AP476" i="1"/>
  <c r="AP464" i="1"/>
  <c r="AP452" i="1"/>
  <c r="AP440" i="1"/>
  <c r="AP428" i="1"/>
  <c r="AP416" i="1"/>
  <c r="AP404" i="1"/>
  <c r="AP392" i="1"/>
  <c r="AP380" i="1"/>
  <c r="AP356" i="1"/>
  <c r="AP344" i="1"/>
  <c r="AP332" i="1"/>
  <c r="AP296" i="1"/>
  <c r="AP284" i="1"/>
  <c r="AP272" i="1"/>
  <c r="AP248" i="1"/>
  <c r="AP236" i="1"/>
  <c r="AP224" i="1"/>
  <c r="AP188" i="1"/>
  <c r="AP176" i="1"/>
  <c r="AP164" i="1"/>
  <c r="AP128" i="1"/>
  <c r="AP116" i="1"/>
  <c r="AP104" i="1"/>
  <c r="AP92" i="1"/>
  <c r="AP56" i="1"/>
  <c r="AP44" i="1"/>
  <c r="AP32" i="1"/>
  <c r="AP20" i="1"/>
  <c r="AP8" i="1"/>
  <c r="AP493" i="1"/>
  <c r="AP121" i="1"/>
  <c r="AP97" i="1"/>
  <c r="AP73" i="1"/>
  <c r="AP25" i="1"/>
  <c r="AP912" i="1"/>
  <c r="AP2742" i="1"/>
  <c r="AP2594" i="1"/>
  <c r="AP2428" i="1"/>
  <c r="AP2345" i="1"/>
  <c r="AP2668" i="1"/>
  <c r="AP2473" i="1"/>
  <c r="AP2449" i="1"/>
  <c r="AP2318" i="1"/>
  <c r="AP2282" i="1"/>
  <c r="AP2192" i="1"/>
  <c r="AP2180" i="1"/>
  <c r="AP2141" i="1"/>
  <c r="AP2027" i="1"/>
  <c r="AP1769" i="1"/>
  <c r="AP1625" i="1"/>
  <c r="AP1613" i="1"/>
  <c r="AP1325" i="1"/>
  <c r="AP1253" i="1"/>
  <c r="AP1145" i="1"/>
  <c r="AP1049" i="1"/>
  <c r="AP1037" i="1"/>
  <c r="AP905" i="1"/>
  <c r="AP821" i="1"/>
  <c r="AP725" i="1"/>
  <c r="AP689" i="1"/>
  <c r="AP665" i="1"/>
  <c r="AP593" i="1"/>
  <c r="AP581" i="1"/>
  <c r="AP545" i="1"/>
  <c r="AP485" i="1"/>
  <c r="AP365" i="1"/>
  <c r="AP341" i="1"/>
  <c r="AP329" i="1"/>
  <c r="AP257" i="1"/>
  <c r="AP173" i="1"/>
  <c r="AP149" i="1"/>
  <c r="AP101" i="1"/>
  <c r="AP77" i="1"/>
  <c r="AP2710" i="1"/>
  <c r="AP2686" i="1"/>
  <c r="AP2612" i="1"/>
  <c r="AP2570" i="1"/>
  <c r="AP2558" i="1"/>
  <c r="AP2522" i="1"/>
  <c r="AP2477" i="1"/>
  <c r="AP2097" i="1"/>
  <c r="AP2055" i="1"/>
  <c r="AP1861" i="1"/>
  <c r="AP1849" i="1"/>
  <c r="AP1825" i="1"/>
  <c r="AP1773" i="1"/>
  <c r="AP1581" i="1"/>
  <c r="AP1509" i="1"/>
  <c r="AP1077" i="1"/>
  <c r="AP981" i="1"/>
  <c r="AP861" i="1"/>
  <c r="AP825" i="1"/>
  <c r="AP813" i="1"/>
  <c r="AP705" i="1"/>
  <c r="AP693" i="1"/>
  <c r="AP525" i="1"/>
  <c r="AP513" i="1"/>
  <c r="AP477" i="1"/>
  <c r="AP345" i="1"/>
  <c r="AP309" i="1"/>
  <c r="AP273" i="1"/>
  <c r="AP261" i="1"/>
  <c r="AP237" i="1"/>
  <c r="AP165" i="1"/>
  <c r="AP2733" i="1"/>
  <c r="AP2399" i="1"/>
  <c r="AP2321" i="1"/>
  <c r="AP1992" i="1"/>
  <c r="AP1980" i="1"/>
  <c r="AP1968" i="1"/>
  <c r="AP1914" i="1"/>
  <c r="AP1472" i="1"/>
  <c r="AP1208" i="1"/>
  <c r="AP1136" i="1"/>
  <c r="AP1124" i="1"/>
  <c r="AP860" i="1"/>
  <c r="AP572" i="1"/>
  <c r="AP548" i="1"/>
  <c r="AP2775" i="1"/>
  <c r="AP2750" i="1"/>
  <c r="AP2714" i="1"/>
  <c r="AP2690" i="1"/>
  <c r="AP2679" i="1"/>
  <c r="AP2436" i="1"/>
  <c r="AP2256" i="1"/>
  <c r="AP2167" i="1"/>
  <c r="AP2652" i="1"/>
  <c r="AP2628" i="1"/>
  <c r="AP2445" i="1"/>
  <c r="AP2380" i="1"/>
  <c r="AP2236" i="1"/>
  <c r="AP2212" i="1"/>
  <c r="AP2137" i="1"/>
  <c r="AP2125" i="1"/>
  <c r="AP1943" i="1"/>
  <c r="AP1907" i="1"/>
  <c r="AP1895" i="1"/>
  <c r="AP1657" i="1"/>
  <c r="AP1621" i="1"/>
  <c r="AP1537" i="1"/>
  <c r="AP1525" i="1"/>
  <c r="AP1429" i="1"/>
  <c r="AP308" i="1"/>
  <c r="AP2792" i="1"/>
  <c r="AP2780" i="1"/>
  <c r="AP2768" i="1"/>
  <c r="AP2755" i="1"/>
  <c r="AP2731" i="1"/>
  <c r="AP2719" i="1"/>
  <c r="AP2595" i="1"/>
  <c r="AP2583" i="1"/>
  <c r="AP2429" i="1"/>
  <c r="AP2424" i="1"/>
  <c r="AP2346" i="1"/>
  <c r="AP2160" i="1"/>
  <c r="AP2669" i="1"/>
  <c r="AP2645" i="1"/>
  <c r="AP2555" i="1"/>
  <c r="AP2531" i="1"/>
  <c r="AP2474" i="1"/>
  <c r="AP2361" i="1"/>
  <c r="AP2040" i="1"/>
  <c r="AP1746" i="1"/>
  <c r="AP1602" i="1"/>
  <c r="AP1542" i="1"/>
  <c r="AP1422" i="1"/>
  <c r="AP1386" i="1"/>
  <c r="AP1254" i="1"/>
  <c r="AP1218" i="1"/>
  <c r="AP1146" i="1"/>
  <c r="AP1110" i="1"/>
  <c r="AP2560" i="1"/>
  <c r="AP2174" i="1"/>
  <c r="AP1995" i="1"/>
  <c r="AP1929" i="1"/>
  <c r="AP1763" i="1"/>
  <c r="AP1199" i="1"/>
  <c r="AP102" i="1"/>
  <c r="AP18" i="1"/>
  <c r="AP287" i="1"/>
  <c r="AP46" i="1"/>
  <c r="AP1081" i="1"/>
  <c r="AP1069" i="1"/>
  <c r="AP1057" i="1"/>
  <c r="AP1045" i="1"/>
  <c r="AP1033" i="1"/>
  <c r="AP1021" i="1"/>
  <c r="AP1009" i="1"/>
  <c r="AP985" i="1"/>
  <c r="AP973" i="1"/>
  <c r="AP961" i="1"/>
  <c r="AP937" i="1"/>
  <c r="AP925" i="1"/>
  <c r="AP913" i="1"/>
  <c r="AP901" i="1"/>
  <c r="AP889" i="1"/>
  <c r="AP877" i="1"/>
  <c r="AP853" i="1"/>
  <c r="AP841" i="1"/>
  <c r="AP829" i="1"/>
  <c r="AP817" i="1"/>
  <c r="AP793" i="1"/>
  <c r="AP781" i="1"/>
  <c r="AP769" i="1"/>
  <c r="AP757" i="1"/>
  <c r="AP745" i="1"/>
  <c r="AP733" i="1"/>
  <c r="AP721" i="1"/>
  <c r="AP709" i="1"/>
  <c r="AP697" i="1"/>
  <c r="AP685" i="1"/>
  <c r="AP673" i="1"/>
  <c r="AP661" i="1"/>
  <c r="AP649" i="1"/>
  <c r="AP637" i="1"/>
  <c r="AP625" i="1"/>
  <c r="AP613" i="1"/>
  <c r="AP601" i="1"/>
  <c r="AP589" i="1"/>
  <c r="AP577" i="1"/>
  <c r="AP565" i="1"/>
  <c r="AP553" i="1"/>
  <c r="AP541" i="1"/>
  <c r="AP529" i="1"/>
  <c r="AP517" i="1"/>
  <c r="AP505" i="1"/>
  <c r="AP481" i="1"/>
  <c r="AP469" i="1"/>
  <c r="AP445" i="1"/>
  <c r="AP433" i="1"/>
  <c r="AP421" i="1"/>
  <c r="AP409" i="1"/>
  <c r="AP397" i="1"/>
  <c r="AP385" i="1"/>
  <c r="AP373" i="1"/>
  <c r="AP361" i="1"/>
  <c r="AP349" i="1"/>
  <c r="AP337" i="1"/>
  <c r="AP325" i="1"/>
  <c r="AP313" i="1"/>
  <c r="AP301" i="1"/>
  <c r="AP289" i="1"/>
  <c r="AP277" i="1"/>
  <c r="AP217" i="1"/>
  <c r="AP193" i="1"/>
  <c r="AP169" i="1"/>
  <c r="AP61" i="1"/>
  <c r="AP888" i="1"/>
  <c r="AP876" i="1"/>
  <c r="AP852" i="1"/>
  <c r="AP840" i="1"/>
  <c r="AP828" i="1"/>
  <c r="AP816" i="1"/>
  <c r="AP804" i="1"/>
  <c r="AP792" i="1"/>
  <c r="AP780" i="1"/>
  <c r="AP768" i="1"/>
  <c r="AP756" i="1"/>
  <c r="AP744" i="1"/>
  <c r="AP732" i="1"/>
  <c r="AP720" i="1"/>
  <c r="AP708" i="1"/>
  <c r="AP696" i="1"/>
  <c r="AP684" i="1"/>
  <c r="AP672" i="1"/>
  <c r="AP660" i="1"/>
  <c r="AP624" i="1"/>
  <c r="AP612" i="1"/>
  <c r="AP600" i="1"/>
  <c r="AP588" i="1"/>
  <c r="AP576" i="1"/>
  <c r="AP564" i="1"/>
  <c r="AP552" i="1"/>
  <c r="AP540" i="1"/>
  <c r="AP528" i="1"/>
  <c r="AP504" i="1"/>
  <c r="AP492" i="1"/>
  <c r="AP480" i="1"/>
  <c r="AP468" i="1"/>
  <c r="AP456" i="1"/>
  <c r="AP444" i="1"/>
  <c r="AP432" i="1"/>
  <c r="AP420" i="1"/>
  <c r="AP408" i="1"/>
  <c r="AP396" i="1"/>
  <c r="AP384" i="1"/>
  <c r="AP372" i="1"/>
  <c r="AP360" i="1"/>
  <c r="AP348" i="1"/>
  <c r="AP336" i="1"/>
  <c r="AP324" i="1"/>
  <c r="AP312" i="1"/>
  <c r="AP300" i="1"/>
  <c r="AP288" i="1"/>
  <c r="AP276" i="1"/>
  <c r="AP264" i="1"/>
  <c r="AP252" i="1"/>
  <c r="AP240" i="1"/>
  <c r="AP228" i="1"/>
  <c r="AP216" i="1"/>
  <c r="AP204" i="1"/>
  <c r="AP192" i="1"/>
  <c r="AP180" i="1"/>
  <c r="AP168" i="1"/>
  <c r="AP24" i="1"/>
  <c r="AP12" i="1"/>
  <c r="AP1723" i="1"/>
  <c r="AP1711" i="1"/>
  <c r="AP1627" i="1"/>
  <c r="AP1567" i="1"/>
  <c r="AP1351" i="1"/>
  <c r="AP1327" i="1"/>
  <c r="AP1111" i="1"/>
  <c r="AP1039" i="1"/>
  <c r="AP2007" i="1"/>
  <c r="AP1041" i="1"/>
  <c r="AP945" i="1"/>
  <c r="AP141" i="1"/>
  <c r="AP2251" i="1"/>
  <c r="AP2611" i="1"/>
  <c r="AP2756" i="1"/>
  <c r="AP2744" i="1"/>
  <c r="AP2732" i="1"/>
  <c r="AP2720" i="1"/>
  <c r="AP2708" i="1"/>
  <c r="AP2696" i="1"/>
  <c r="AP2684" i="1"/>
  <c r="AP2596" i="1"/>
  <c r="AP2584" i="1"/>
  <c r="AP2430" i="1"/>
  <c r="AP2425" i="1"/>
  <c r="AP2347" i="1"/>
  <c r="AP2262" i="1"/>
  <c r="AP2250" i="1"/>
  <c r="AP2161" i="1"/>
  <c r="AP2670" i="1"/>
  <c r="AP2658" i="1"/>
  <c r="AP2646" i="1"/>
  <c r="AP2634" i="1"/>
  <c r="AP2622" i="1"/>
  <c r="AP2610" i="1"/>
  <c r="AP2598" i="1"/>
  <c r="AP2568" i="1"/>
  <c r="AP2556" i="1"/>
  <c r="AP2544" i="1"/>
  <c r="AP2320" i="1"/>
  <c r="AP2218" i="1"/>
  <c r="AP2029" i="1"/>
  <c r="AP1949" i="1"/>
  <c r="AP2769" i="1"/>
  <c r="AP2336" i="1"/>
  <c r="AP2183" i="1"/>
  <c r="AP2767" i="1"/>
  <c r="AP1862" i="1"/>
  <c r="AP430" i="1"/>
  <c r="AP346" i="1"/>
  <c r="AP2793" i="1"/>
  <c r="AP2781" i="1"/>
  <c r="AP2508" i="1"/>
  <c r="AP2791" i="1"/>
  <c r="AP2743" i="1"/>
  <c r="AP2707" i="1"/>
  <c r="AP2695" i="1"/>
  <c r="AP2683" i="1"/>
  <c r="AP2261" i="1"/>
  <c r="AP2532" i="1"/>
  <c r="AP2520" i="1"/>
  <c r="AP2507" i="1"/>
  <c r="AP2487" i="1"/>
  <c r="AP2475" i="1"/>
  <c r="AP2463" i="1"/>
  <c r="AP2451" i="1"/>
  <c r="AP2439" i="1"/>
  <c r="AP2410" i="1"/>
  <c r="AP2398" i="1"/>
  <c r="AP2386" i="1"/>
  <c r="AP2374" i="1"/>
  <c r="AP2362" i="1"/>
  <c r="AP2332" i="1"/>
  <c r="AP2308" i="1"/>
  <c r="AP2296" i="1"/>
  <c r="AP2284" i="1"/>
  <c r="AP2272" i="1"/>
  <c r="AP2242" i="1"/>
  <c r="AP2230" i="1"/>
  <c r="AP2206" i="1"/>
  <c r="AP2194" i="1"/>
  <c r="AP2182" i="1"/>
  <c r="AP2170" i="1"/>
  <c r="AP2143" i="1"/>
  <c r="AP2131" i="1"/>
  <c r="AP2119" i="1"/>
  <c r="AP2107" i="1"/>
  <c r="AP2095" i="1"/>
  <c r="AP2083" i="1"/>
  <c r="AP1998" i="1"/>
  <c r="AP2065" i="1"/>
  <c r="AP2053" i="1"/>
  <c r="AP2041" i="1"/>
  <c r="AP2017" i="1"/>
  <c r="AP2005" i="1"/>
  <c r="AP1991" i="1"/>
  <c r="AP1979" i="1"/>
  <c r="AP1967" i="1"/>
  <c r="AP1961" i="1"/>
  <c r="AP1937" i="1"/>
  <c r="AP1925" i="1"/>
  <c r="AP1913" i="1"/>
  <c r="AP1901" i="1"/>
  <c r="AP1889" i="1"/>
  <c r="AP1883" i="1"/>
  <c r="AP1871" i="1"/>
  <c r="AP1771" i="1"/>
  <c r="AP1507" i="1"/>
  <c r="AP1423" i="1"/>
  <c r="AP2694" i="1"/>
  <c r="AP2360" i="1"/>
  <c r="AP2204" i="1"/>
  <c r="AP2168" i="1"/>
  <c r="AP2270" i="1"/>
  <c r="AP2773" i="1"/>
  <c r="AP2761" i="1"/>
  <c r="AP2088" i="1"/>
  <c r="AP1930" i="1"/>
  <c r="AP1788" i="1"/>
  <c r="AP1476" i="1"/>
  <c r="AP1332" i="1"/>
  <c r="AP1272" i="1"/>
  <c r="AP1164" i="1"/>
  <c r="AP156" i="1"/>
  <c r="AP2384" i="1"/>
  <c r="AP2726" i="1"/>
  <c r="AP2495" i="1"/>
  <c r="AP2353" i="1"/>
  <c r="AP2664" i="1"/>
  <c r="AP2550" i="1"/>
  <c r="AP2200" i="1"/>
  <c r="AP2077" i="1"/>
  <c r="AP2059" i="1"/>
  <c r="AP1931" i="1"/>
  <c r="AP1805" i="1"/>
  <c r="AP1393" i="1"/>
  <c r="AP2784" i="1"/>
  <c r="AP2772" i="1"/>
  <c r="AP2760" i="1"/>
  <c r="AP2748" i="1"/>
  <c r="AP2736" i="1"/>
  <c r="AP2712" i="1"/>
  <c r="AP2700" i="1"/>
  <c r="AP2688" i="1"/>
  <c r="AP2588" i="1"/>
  <c r="AP2434" i="1"/>
  <c r="AP2493" i="1"/>
  <c r="AP2339" i="1"/>
  <c r="AP2254" i="1"/>
  <c r="AP2165" i="1"/>
  <c r="AP2153" i="1"/>
  <c r="AP2662" i="1"/>
  <c r="AP2650" i="1"/>
  <c r="AP2638" i="1"/>
  <c r="AP2626" i="1"/>
  <c r="AP2614" i="1"/>
  <c r="AP2602" i="1"/>
  <c r="AP2572" i="1"/>
  <c r="AP2548" i="1"/>
  <c r="AP2536" i="1"/>
  <c r="AP2524" i="1"/>
  <c r="AP2512" i="1"/>
  <c r="AP2499" i="1"/>
  <c r="AP2479" i="1"/>
  <c r="AP2455" i="1"/>
  <c r="AP2443" i="1"/>
  <c r="AP2366" i="1"/>
  <c r="AP2354" i="1"/>
  <c r="AP2324" i="1"/>
  <c r="AP2312" i="1"/>
  <c r="AP2300" i="1"/>
  <c r="AP2288" i="1"/>
  <c r="AP2276" i="1"/>
  <c r="AP2264" i="1"/>
  <c r="AP2234" i="1"/>
  <c r="AP2222" i="1"/>
  <c r="AP2210" i="1"/>
  <c r="AP2198" i="1"/>
  <c r="AP2186" i="1"/>
  <c r="AP2147" i="1"/>
  <c r="AP2135" i="1"/>
  <c r="AP2123" i="1"/>
  <c r="AP2111" i="1"/>
  <c r="AP2099" i="1"/>
  <c r="AP2087" i="1"/>
  <c r="AP2075" i="1"/>
  <c r="AP2069" i="1"/>
  <c r="AP2057" i="1"/>
  <c r="AP2045" i="1"/>
  <c r="AP2021" i="1"/>
  <c r="AP2009" i="1"/>
  <c r="AP1983" i="1"/>
  <c r="AP1971" i="1"/>
  <c r="AP1887" i="1"/>
  <c r="AP1953" i="1"/>
  <c r="AP1917" i="1"/>
  <c r="AP1905" i="1"/>
  <c r="AP1893" i="1"/>
  <c r="AP1799" i="1"/>
  <c r="AP1875" i="1"/>
  <c r="AP1863" i="1"/>
  <c r="AP1115" i="1"/>
  <c r="AP1031" i="1"/>
  <c r="AP923" i="1"/>
  <c r="AP1851" i="1"/>
  <c r="AP1839" i="1"/>
  <c r="AP1827" i="1"/>
  <c r="AP1815" i="1"/>
  <c r="AP1803" i="1"/>
  <c r="AP1787" i="1"/>
  <c r="AP1775" i="1"/>
  <c r="AP1751" i="1"/>
  <c r="AP1739" i="1"/>
  <c r="AP1727" i="1"/>
  <c r="AP1715" i="1"/>
  <c r="AP1703" i="1"/>
  <c r="AP1691" i="1"/>
  <c r="AP1679" i="1"/>
  <c r="AP1667" i="1"/>
  <c r="AP1655" i="1"/>
  <c r="AP1643" i="1"/>
  <c r="AP1631" i="1"/>
  <c r="AP1619" i="1"/>
  <c r="AP1607" i="1"/>
  <c r="AP1595" i="1"/>
  <c r="AP1583" i="1"/>
  <c r="AP1571" i="1"/>
  <c r="AP1559" i="1"/>
  <c r="AP1547" i="1"/>
  <c r="AP1535" i="1"/>
  <c r="AP1523" i="1"/>
  <c r="AP1511" i="1"/>
  <c r="AP1487" i="1"/>
  <c r="AP1475" i="1"/>
  <c r="AP1463" i="1"/>
  <c r="AP1451" i="1"/>
  <c r="AP1439" i="1"/>
  <c r="AP1427" i="1"/>
  <c r="AP1415" i="1"/>
  <c r="AP1403" i="1"/>
  <c r="AP1391" i="1"/>
  <c r="AP1379" i="1"/>
  <c r="AP1367" i="1"/>
  <c r="AP1355" i="1"/>
  <c r="AP1343" i="1"/>
  <c r="AP1331" i="1"/>
  <c r="AP1319" i="1"/>
  <c r="AP1307" i="1"/>
  <c r="AP1283" i="1"/>
  <c r="AP1271" i="1"/>
  <c r="AP1259" i="1"/>
  <c r="AP1247" i="1"/>
  <c r="AP1235" i="1"/>
  <c r="AP1223" i="1"/>
  <c r="AP1211" i="1"/>
  <c r="AP1187" i="1"/>
  <c r="AP1175" i="1"/>
  <c r="AP1163" i="1"/>
  <c r="AP1139" i="1"/>
  <c r="AP1127" i="1"/>
  <c r="AP1103" i="1"/>
  <c r="AP1091" i="1"/>
  <c r="AP1079" i="1"/>
  <c r="AP1055" i="1"/>
  <c r="AP1043" i="1"/>
  <c r="AP1019" i="1"/>
  <c r="AP1007" i="1"/>
  <c r="AP995" i="1"/>
  <c r="AP983" i="1"/>
  <c r="AP971" i="1"/>
  <c r="AP959" i="1"/>
  <c r="AP947" i="1"/>
  <c r="AP935" i="1"/>
  <c r="AP911" i="1"/>
  <c r="AP899" i="1"/>
  <c r="AP887" i="1"/>
  <c r="AP875" i="1"/>
  <c r="AP863" i="1"/>
  <c r="AP851" i="1"/>
  <c r="AP839" i="1"/>
  <c r="AP827" i="1"/>
  <c r="AP815" i="1"/>
  <c r="AP791" i="1"/>
  <c r="AP779" i="1"/>
  <c r="AP755" i="1"/>
  <c r="AP743" i="1"/>
  <c r="AP731" i="1"/>
  <c r="AP719" i="1"/>
  <c r="AP707" i="1"/>
  <c r="AP695" i="1"/>
  <c r="AP683" i="1"/>
  <c r="AP671" i="1"/>
  <c r="AP659" i="1"/>
  <c r="AP647" i="1"/>
  <c r="AP635" i="1"/>
  <c r="AP623" i="1"/>
  <c r="AP611" i="1"/>
  <c r="AP599" i="1"/>
  <c r="AP587" i="1"/>
  <c r="AP575" i="1"/>
  <c r="AP563" i="1"/>
  <c r="AP551" i="1"/>
  <c r="AP539" i="1"/>
  <c r="AP527" i="1"/>
  <c r="AP503" i="1"/>
  <c r="AP491" i="1"/>
  <c r="AP479" i="1"/>
  <c r="AP467" i="1"/>
  <c r="AP455" i="1"/>
  <c r="AP431" i="1"/>
  <c r="AP419" i="1"/>
  <c r="AP395" i="1"/>
  <c r="AP383" i="1"/>
  <c r="AP371" i="1"/>
  <c r="AP359" i="1"/>
  <c r="AP347" i="1"/>
  <c r="AP335" i="1"/>
  <c r="AP323" i="1"/>
  <c r="AP311" i="1"/>
  <c r="AP299" i="1"/>
  <c r="AP263" i="1"/>
  <c r="AP251" i="1"/>
  <c r="AP239" i="1"/>
  <c r="AP227" i="1"/>
  <c r="AP215" i="1"/>
  <c r="AP203" i="1"/>
  <c r="AP191" i="1"/>
  <c r="AP179" i="1"/>
  <c r="AP167" i="1"/>
  <c r="AP155" i="1"/>
  <c r="AP143" i="1"/>
  <c r="AP131" i="1"/>
  <c r="AP119" i="1"/>
  <c r="AP107" i="1"/>
  <c r="AP95" i="1"/>
  <c r="AP83" i="1"/>
  <c r="AP71" i="1"/>
  <c r="AP59" i="1"/>
  <c r="AP47" i="1"/>
  <c r="AP35" i="1"/>
  <c r="AP23" i="1"/>
  <c r="AP11" i="1"/>
  <c r="AP1859" i="1"/>
  <c r="AP1847" i="1"/>
  <c r="AP1835" i="1"/>
  <c r="AP1823" i="1"/>
  <c r="AP1811" i="1"/>
  <c r="AP1795" i="1"/>
  <c r="AP1783" i="1"/>
  <c r="AP1759" i="1"/>
  <c r="AP1747" i="1"/>
  <c r="AP1735" i="1"/>
  <c r="AP1699" i="1"/>
  <c r="AP1687" i="1"/>
  <c r="AP1675" i="1"/>
  <c r="AP1663" i="1"/>
  <c r="AP1651" i="1"/>
  <c r="AP1639" i="1"/>
  <c r="AP1615" i="1"/>
  <c r="AP1603" i="1"/>
  <c r="AP1591" i="1"/>
  <c r="AP1579" i="1"/>
  <c r="AP1555" i="1"/>
  <c r="AP1543" i="1"/>
  <c r="AP1531" i="1"/>
  <c r="AP1519" i="1"/>
  <c r="AP1495" i="1"/>
  <c r="AP1483" i="1"/>
  <c r="AP1471" i="1"/>
  <c r="AP1459" i="1"/>
  <c r="AP1447" i="1"/>
  <c r="AP1435" i="1"/>
  <c r="AP1411" i="1"/>
  <c r="AP1399" i="1"/>
  <c r="AP1387" i="1"/>
  <c r="AP1375" i="1"/>
  <c r="AP1363" i="1"/>
  <c r="AP1339" i="1"/>
  <c r="AP1315" i="1"/>
  <c r="AP1303" i="1"/>
  <c r="AP1291" i="1"/>
  <c r="AP1279" i="1"/>
  <c r="AP1267" i="1"/>
  <c r="AP1255" i="1"/>
  <c r="AP1243" i="1"/>
  <c r="AP1231" i="1"/>
  <c r="AP1219" i="1"/>
  <c r="AP1207" i="1"/>
  <c r="AP1195" i="1"/>
  <c r="AP1183" i="1"/>
  <c r="AP1171" i="1"/>
  <c r="AP1159" i="1"/>
  <c r="AP1147" i="1"/>
  <c r="AP1135" i="1"/>
  <c r="AP1123" i="1"/>
  <c r="AP1099" i="1"/>
  <c r="AP1087" i="1"/>
  <c r="AP1075" i="1"/>
  <c r="AP1063" i="1"/>
  <c r="AP1051" i="1"/>
  <c r="AP1027" i="1"/>
  <c r="AP1015" i="1"/>
  <c r="AP1003" i="1"/>
  <c r="AP991" i="1"/>
  <c r="AP979" i="1"/>
  <c r="AP967" i="1"/>
  <c r="AP955" i="1"/>
  <c r="AP943" i="1"/>
  <c r="AP931" i="1"/>
  <c r="AP919" i="1"/>
  <c r="AP907" i="1"/>
  <c r="AP895" i="1"/>
  <c r="AP883" i="1"/>
  <c r="AP871" i="1"/>
  <c r="AP859" i="1"/>
  <c r="AP847" i="1"/>
  <c r="AP835" i="1"/>
  <c r="AP823" i="1"/>
  <c r="AP811" i="1"/>
  <c r="AP799" i="1"/>
  <c r="AP787" i="1"/>
  <c r="AP775" i="1"/>
  <c r="AP763" i="1"/>
  <c r="AP751" i="1"/>
  <c r="AP739" i="1"/>
  <c r="AP727" i="1"/>
  <c r="AP715" i="1"/>
  <c r="AP703" i="1"/>
  <c r="AP691" i="1"/>
  <c r="AP679" i="1"/>
  <c r="AP667" i="1"/>
  <c r="AP655" i="1"/>
  <c r="AP643" i="1"/>
  <c r="AP631" i="1"/>
  <c r="AP619" i="1"/>
  <c r="AP607" i="1"/>
  <c r="AP595" i="1"/>
  <c r="AP583" i="1"/>
  <c r="AP571" i="1"/>
  <c r="AP559" i="1"/>
  <c r="AP547" i="1"/>
  <c r="AP535" i="1"/>
  <c r="AP523" i="1"/>
  <c r="AP511" i="1"/>
  <c r="AP499" i="1"/>
  <c r="AP487" i="1"/>
  <c r="AP475" i="1"/>
  <c r="AP463" i="1"/>
  <c r="AP451" i="1"/>
  <c r="AP439" i="1"/>
  <c r="AP427" i="1"/>
  <c r="AP415" i="1"/>
  <c r="AP403" i="1"/>
  <c r="AP391" i="1"/>
  <c r="AP379" i="1"/>
  <c r="AP367" i="1"/>
  <c r="AP355" i="1"/>
  <c r="AP343" i="1"/>
  <c r="AP331" i="1"/>
  <c r="AP319" i="1"/>
  <c r="AP307" i="1"/>
  <c r="AP295" i="1"/>
  <c r="AP283" i="1"/>
  <c r="AP271" i="1"/>
  <c r="AP259" i="1"/>
  <c r="AP247" i="1"/>
  <c r="AP235" i="1"/>
  <c r="AP223" i="1"/>
  <c r="AP211" i="1"/>
  <c r="AP199" i="1"/>
  <c r="AP187" i="1"/>
  <c r="AP175" i="1"/>
  <c r="AP163" i="1"/>
  <c r="AP151" i="1"/>
  <c r="AP139" i="1"/>
  <c r="AP127" i="1"/>
  <c r="AP115" i="1"/>
  <c r="AP103" i="1"/>
  <c r="AP91" i="1"/>
  <c r="AP79" i="1"/>
  <c r="AP67" i="1"/>
  <c r="AP55" i="1"/>
  <c r="AP43" i="1"/>
  <c r="AP31" i="1"/>
  <c r="AP19" i="1"/>
  <c r="AP7" i="1"/>
  <c r="AP2309" i="1"/>
  <c r="AP2273" i="1"/>
  <c r="AP2231" i="1"/>
  <c r="AP2096" i="1"/>
  <c r="AP1938" i="1"/>
  <c r="AP1784" i="1"/>
  <c r="AP1736" i="1"/>
  <c r="AP1724" i="1"/>
  <c r="AP1652" i="1"/>
  <c r="AP1532" i="1"/>
  <c r="AP1520" i="1"/>
  <c r="AP1340" i="1"/>
  <c r="AP1316" i="1"/>
  <c r="AP1268" i="1"/>
  <c r="AP1256" i="1"/>
  <c r="AP1220" i="1"/>
  <c r="AP1028" i="1"/>
  <c r="AP968" i="1"/>
  <c r="AP920" i="1"/>
  <c r="AP836" i="1"/>
  <c r="AP788" i="1"/>
  <c r="AP776" i="1"/>
  <c r="AP668" i="1"/>
  <c r="AP656" i="1"/>
  <c r="AP644" i="1"/>
  <c r="AP512" i="1"/>
  <c r="AP500" i="1"/>
  <c r="AP368" i="1"/>
  <c r="AP320" i="1"/>
  <c r="AP260" i="1"/>
  <c r="AP212" i="1"/>
  <c r="AP200" i="1"/>
  <c r="AP152" i="1"/>
  <c r="AP140" i="1"/>
  <c r="AP80" i="1"/>
  <c r="AP68" i="1"/>
  <c r="AP2754" i="1"/>
  <c r="AP2730" i="1"/>
  <c r="AP2718" i="1"/>
  <c r="AP2706" i="1"/>
  <c r="AP2682" i="1"/>
  <c r="AP2582" i="1"/>
  <c r="AP2423" i="1"/>
  <c r="AP2260" i="1"/>
  <c r="AP2248" i="1"/>
  <c r="AP2159" i="1"/>
  <c r="AP2656" i="1"/>
  <c r="AP2644" i="1"/>
  <c r="AP2632" i="1"/>
  <c r="AP2620" i="1"/>
  <c r="AP2608" i="1"/>
  <c r="AP2578" i="1"/>
  <c r="AP2566" i="1"/>
  <c r="AP2554" i="1"/>
  <c r="AP2542" i="1"/>
  <c r="AP2530" i="1"/>
  <c r="AP2518" i="1"/>
  <c r="AP2505" i="1"/>
  <c r="AP2485" i="1"/>
  <c r="AP2461" i="1"/>
  <c r="AP2437" i="1"/>
  <c r="AP2408" i="1"/>
  <c r="AP2396" i="1"/>
  <c r="AP2330" i="1"/>
  <c r="AP2306" i="1"/>
  <c r="AP2294" i="1"/>
  <c r="AP2240" i="1"/>
  <c r="AP2228" i="1"/>
  <c r="AP2216" i="1"/>
  <c r="AP2129" i="1"/>
  <c r="AP2117" i="1"/>
  <c r="AP2093" i="1"/>
  <c r="AP2081" i="1"/>
  <c r="AP2063" i="1"/>
  <c r="AP2051" i="1"/>
  <c r="AP2039" i="1"/>
  <c r="AP2015" i="1"/>
  <c r="AP2003" i="1"/>
  <c r="AP1989" i="1"/>
  <c r="AP1977" i="1"/>
  <c r="AP1965" i="1"/>
  <c r="AP1959" i="1"/>
  <c r="AP1947" i="1"/>
  <c r="AP1935" i="1"/>
  <c r="AP1923" i="1"/>
  <c r="AP1911" i="1"/>
  <c r="AP1899" i="1"/>
  <c r="AP1885" i="1"/>
  <c r="AP1881" i="1"/>
  <c r="AP1869" i="1"/>
  <c r="AP1857" i="1"/>
  <c r="AP1845" i="1"/>
  <c r="AP1833" i="1"/>
  <c r="AP1821" i="1"/>
  <c r="AP1809" i="1"/>
  <c r="AP1793" i="1"/>
  <c r="AP1781" i="1"/>
  <c r="AP1757" i="1"/>
  <c r="AP1745" i="1"/>
  <c r="AP1721" i="1"/>
  <c r="AP1709" i="1"/>
  <c r="AP1697" i="1"/>
  <c r="AP1685" i="1"/>
  <c r="AP1673" i="1"/>
  <c r="AP1661" i="1"/>
  <c r="AP1649" i="1"/>
  <c r="AP1637" i="1"/>
  <c r="AP1601" i="1"/>
  <c r="AP1589" i="1"/>
  <c r="AP1565" i="1"/>
  <c r="AP1553" i="1"/>
  <c r="AP1529" i="1"/>
  <c r="AP1517" i="1"/>
  <c r="AP1505" i="1"/>
  <c r="AP1493" i="1"/>
  <c r="AP1481" i="1"/>
  <c r="AP1469" i="1"/>
  <c r="AP1445" i="1"/>
  <c r="AP1433" i="1"/>
  <c r="AP1409" i="1"/>
  <c r="AP1397" i="1"/>
  <c r="AP1385" i="1"/>
  <c r="AP1373" i="1"/>
  <c r="AP1349" i="1"/>
  <c r="AP1277" i="1"/>
  <c r="AP1133" i="1"/>
  <c r="AP1061" i="1"/>
  <c r="AP977" i="1"/>
  <c r="AP749" i="1"/>
  <c r="AP617" i="1"/>
  <c r="AP437" i="1"/>
  <c r="AP305" i="1"/>
  <c r="AP113" i="1"/>
  <c r="AP2763" i="1"/>
  <c r="AP2738" i="1"/>
  <c r="AP2702" i="1"/>
  <c r="AP2590" i="1"/>
  <c r="AP2155" i="1"/>
  <c r="AP2640" i="1"/>
  <c r="AP2616" i="1"/>
  <c r="AP2604" i="1"/>
  <c r="AP2562" i="1"/>
  <c r="AP2538" i="1"/>
  <c r="AP2526" i="1"/>
  <c r="AP2514" i="1"/>
  <c r="AP2501" i="1"/>
  <c r="AP2481" i="1"/>
  <c r="AP2469" i="1"/>
  <c r="AP2457" i="1"/>
  <c r="AP2416" i="1"/>
  <c r="AP2404" i="1"/>
  <c r="AP2392" i="1"/>
  <c r="AP2368" i="1"/>
  <c r="AP2356" i="1"/>
  <c r="AP2326" i="1"/>
  <c r="AP2314" i="1"/>
  <c r="AP2302" i="1"/>
  <c r="AP2290" i="1"/>
  <c r="AP2278" i="1"/>
  <c r="AP2266" i="1"/>
  <c r="AP2224" i="1"/>
  <c r="AP2188" i="1"/>
  <c r="AP2176" i="1"/>
  <c r="AP2149" i="1"/>
  <c r="AP2089" i="1"/>
  <c r="AP2071" i="1"/>
  <c r="AP2047" i="1"/>
  <c r="AP2035" i="1"/>
  <c r="AP2023" i="1"/>
  <c r="AP2011" i="1"/>
  <c r="AP1985" i="1"/>
  <c r="AP1973" i="1"/>
  <c r="AP1888" i="1"/>
  <c r="AP1919" i="1"/>
  <c r="AP1800" i="1"/>
  <c r="AP1877" i="1"/>
  <c r="AP1865" i="1"/>
  <c r="AP1853" i="1"/>
  <c r="AP1841" i="1"/>
  <c r="AP1829" i="1"/>
  <c r="AP1817" i="1"/>
  <c r="AP1789" i="1"/>
  <c r="AP1753" i="1"/>
  <c r="AP1741" i="1"/>
  <c r="AP1729" i="1"/>
  <c r="AP1717" i="1"/>
  <c r="AP1705" i="1"/>
  <c r="AP1681" i="1"/>
  <c r="AP1669" i="1"/>
  <c r="AP1645" i="1"/>
  <c r="AP1633" i="1"/>
  <c r="AP1609" i="1"/>
  <c r="AP1597" i="1"/>
  <c r="AP1585" i="1"/>
  <c r="AP1573" i="1"/>
  <c r="AP1561" i="1"/>
  <c r="AP1549" i="1"/>
  <c r="AP1513" i="1"/>
  <c r="AP1501" i="1"/>
  <c r="AP1489" i="1"/>
  <c r="AP1477" i="1"/>
  <c r="AP1465" i="1"/>
  <c r="AP1453" i="1"/>
  <c r="AP1441" i="1"/>
  <c r="AP1417" i="1"/>
  <c r="AP1405" i="1"/>
  <c r="AP1381" i="1"/>
  <c r="AP1369" i="1"/>
  <c r="AP1357" i="1"/>
  <c r="AP1345" i="1"/>
  <c r="AP1333" i="1"/>
  <c r="AP1321" i="1"/>
  <c r="AP1309" i="1"/>
  <c r="AP1285" i="1"/>
  <c r="AP1273" i="1"/>
  <c r="AP1261" i="1"/>
  <c r="AP1249" i="1"/>
  <c r="AP1237" i="1"/>
  <c r="AP202" i="1"/>
  <c r="AP166" i="1"/>
  <c r="AP154" i="1"/>
  <c r="AP142" i="1"/>
  <c r="AP130" i="1"/>
  <c r="AP118" i="1"/>
  <c r="AP106" i="1"/>
  <c r="AP94" i="1"/>
  <c r="AP82" i="1"/>
  <c r="AP70" i="1"/>
  <c r="AP58" i="1"/>
  <c r="AP22" i="1"/>
  <c r="AP10" i="1"/>
  <c r="AP2657" i="1"/>
  <c r="AP2621" i="1"/>
  <c r="AP2609" i="1"/>
  <c r="AP2597" i="1"/>
  <c r="AP2567" i="1"/>
  <c r="AP2506" i="1"/>
  <c r="AP2331" i="1"/>
  <c r="AP2307" i="1"/>
  <c r="AP2130" i="1"/>
  <c r="AP2106" i="1"/>
  <c r="AP2052" i="1"/>
  <c r="AP1614" i="1"/>
  <c r="AP1590" i="1"/>
  <c r="AP1506" i="1"/>
  <c r="AP1350" i="1"/>
  <c r="AP1314" i="1"/>
  <c r="AP1278" i="1"/>
  <c r="AP1134" i="1"/>
  <c r="AP1062" i="1"/>
  <c r="AP2450" i="1"/>
  <c r="AP2438" i="1"/>
  <c r="AP2409" i="1"/>
  <c r="AP2271" i="1"/>
  <c r="AP2241" i="1"/>
  <c r="AP2229" i="1"/>
  <c r="AP2205" i="1"/>
  <c r="AP2169" i="1"/>
  <c r="AP2118" i="1"/>
  <c r="AP2094" i="1"/>
  <c r="AP2082" i="1"/>
  <c r="AP2072" i="1"/>
  <c r="AP2016" i="1"/>
  <c r="AP2004" i="1"/>
  <c r="AP1990" i="1"/>
  <c r="AP1978" i="1"/>
  <c r="AP1966" i="1"/>
  <c r="AP1960" i="1"/>
  <c r="AP1948" i="1"/>
  <c r="AP1936" i="1"/>
  <c r="AP1924" i="1"/>
  <c r="AP1912" i="1"/>
  <c r="AP1900" i="1"/>
  <c r="AP1886" i="1"/>
  <c r="AP1882" i="1"/>
  <c r="AP1870" i="1"/>
  <c r="AP1858" i="1"/>
  <c r="AP1846" i="1"/>
  <c r="AP1834" i="1"/>
  <c r="AP1822" i="1"/>
  <c r="AP1810" i="1"/>
  <c r="AP1794" i="1"/>
  <c r="AP1770" i="1"/>
  <c r="AP1758" i="1"/>
  <c r="AP1722" i="1"/>
  <c r="AP1698" i="1"/>
  <c r="AP1686" i="1"/>
  <c r="AP1674" i="1"/>
  <c r="AP1662" i="1"/>
  <c r="AP1650" i="1"/>
  <c r="AP1638" i="1"/>
  <c r="AP1566" i="1"/>
  <c r="AP1530" i="1"/>
  <c r="AP1518" i="1"/>
  <c r="AP1494" i="1"/>
  <c r="AP1470" i="1"/>
  <c r="AP1446" i="1"/>
  <c r="AP1434" i="1"/>
  <c r="AP1410" i="1"/>
  <c r="AP1374" i="1"/>
  <c r="AP1338" i="1"/>
  <c r="AP1302" i="1"/>
  <c r="AP1290" i="1"/>
  <c r="AP1266" i="1"/>
  <c r="AP1242" i="1"/>
  <c r="AP1230" i="1"/>
  <c r="AP1206" i="1"/>
  <c r="AP1182" i="1"/>
  <c r="AP1170" i="1"/>
  <c r="AP1158" i="1"/>
  <c r="AP1122" i="1"/>
  <c r="AP1098" i="1"/>
  <c r="AP1074" i="1"/>
  <c r="AP1038" i="1"/>
  <c r="AP1026" i="1"/>
  <c r="AP1014" i="1"/>
  <c r="AP1002" i="1"/>
  <c r="AP990" i="1"/>
  <c r="AP978" i="1"/>
  <c r="AP966" i="1"/>
  <c r="AP954" i="1"/>
  <c r="AP942" i="1"/>
  <c r="AP930" i="1"/>
  <c r="AP918" i="1"/>
  <c r="AP906" i="1"/>
  <c r="AP894" i="1"/>
  <c r="AP882" i="1"/>
  <c r="AP870" i="1"/>
  <c r="AP858" i="1"/>
  <c r="AP846" i="1"/>
  <c r="AP834" i="1"/>
  <c r="AP822" i="1"/>
  <c r="AP810" i="1"/>
  <c r="AP798" i="1"/>
  <c r="AP786" i="1"/>
  <c r="AP774" i="1"/>
  <c r="AP762" i="1"/>
  <c r="AP750" i="1"/>
  <c r="AP738" i="1"/>
  <c r="AP726" i="1"/>
  <c r="AP714" i="1"/>
  <c r="AP702" i="1"/>
  <c r="AP690" i="1"/>
  <c r="AP678" i="1"/>
  <c r="AP666" i="1"/>
  <c r="AP654" i="1"/>
  <c r="AP642" i="1"/>
  <c r="AP630" i="1"/>
  <c r="AP618" i="1"/>
  <c r="AP606" i="1"/>
  <c r="AP594" i="1"/>
  <c r="AP582" i="1"/>
  <c r="AP570" i="1"/>
  <c r="AP558" i="1"/>
  <c r="AP546" i="1"/>
  <c r="AP534" i="1"/>
  <c r="AP522" i="1"/>
  <c r="AP510" i="1"/>
  <c r="AP498" i="1"/>
  <c r="AP486" i="1"/>
  <c r="AP474" i="1"/>
  <c r="AP462" i="1"/>
  <c r="AP450" i="1"/>
  <c r="AP438" i="1"/>
  <c r="AP426" i="1"/>
  <c r="AP414" i="1"/>
  <c r="AP402" i="1"/>
  <c r="AP390" i="1"/>
  <c r="AP378" i="1"/>
  <c r="AP366" i="1"/>
  <c r="AP354" i="1"/>
  <c r="AP342" i="1"/>
  <c r="AP330" i="1"/>
  <c r="AP318" i="1"/>
  <c r="AP306" i="1"/>
  <c r="AP294" i="1"/>
  <c r="AP282" i="1"/>
  <c r="AP270" i="1"/>
  <c r="AP258" i="1"/>
  <c r="AP246" i="1"/>
  <c r="AP234" i="1"/>
  <c r="AP222" i="1"/>
  <c r="AP210" i="1"/>
  <c r="AP198" i="1"/>
  <c r="AP186" i="1"/>
  <c r="AP174" i="1"/>
  <c r="AP162" i="1"/>
  <c r="AP150" i="1"/>
  <c r="AP138" i="1"/>
  <c r="AP126" i="1"/>
  <c r="AP114" i="1"/>
  <c r="AP90" i="1"/>
  <c r="AP78" i="1"/>
  <c r="AP66" i="1"/>
  <c r="AP54" i="1"/>
  <c r="AP42" i="1"/>
  <c r="AP30" i="1"/>
  <c r="AP6" i="1"/>
  <c r="AP1361" i="1"/>
  <c r="AP1337" i="1"/>
  <c r="AP1313" i="1"/>
  <c r="AP1301" i="1"/>
  <c r="AP1289" i="1"/>
  <c r="AP1265" i="1"/>
  <c r="AP1241" i="1"/>
  <c r="AP1229" i="1"/>
  <c r="AP1217" i="1"/>
  <c r="AP1205" i="1"/>
  <c r="AP1181" i="1"/>
  <c r="AP1169" i="1"/>
  <c r="AP1157" i="1"/>
  <c r="AP1121" i="1"/>
  <c r="AP1097" i="1"/>
  <c r="AP1073" i="1"/>
  <c r="AP1025" i="1"/>
  <c r="AP1013" i="1"/>
  <c r="AP1001" i="1"/>
  <c r="AP989" i="1"/>
  <c r="AP929" i="1"/>
  <c r="AP917" i="1"/>
  <c r="AP893" i="1"/>
  <c r="AP881" i="1"/>
  <c r="AP857" i="1"/>
  <c r="AP845" i="1"/>
  <c r="AP833" i="1"/>
  <c r="AP809" i="1"/>
  <c r="AP797" i="1"/>
  <c r="AP785" i="1"/>
  <c r="AP773" i="1"/>
  <c r="AP761" i="1"/>
  <c r="AP737" i="1"/>
  <c r="AP713" i="1"/>
  <c r="AP701" i="1"/>
  <c r="AP677" i="1"/>
  <c r="AP653" i="1"/>
  <c r="AP641" i="1"/>
  <c r="AP629" i="1"/>
  <c r="AP605" i="1"/>
  <c r="AP569" i="1"/>
  <c r="AP533" i="1"/>
  <c r="AP521" i="1"/>
  <c r="AP509" i="1"/>
  <c r="AP497" i="1"/>
  <c r="AP473" i="1"/>
  <c r="AP461" i="1"/>
  <c r="AP449" i="1"/>
  <c r="AP425" i="1"/>
  <c r="AP413" i="1"/>
  <c r="AP401" i="1"/>
  <c r="AP389" i="1"/>
  <c r="AP353" i="1"/>
  <c r="AP317" i="1"/>
  <c r="AP293" i="1"/>
  <c r="AP281" i="1"/>
  <c r="AP269" i="1"/>
  <c r="AP245" i="1"/>
  <c r="AP221" i="1"/>
  <c r="AP209" i="1"/>
  <c r="AP197" i="1"/>
  <c r="AP185" i="1"/>
  <c r="AP161" i="1"/>
  <c r="AP137" i="1"/>
  <c r="AP125" i="1"/>
  <c r="AP89" i="1"/>
  <c r="AP65" i="1"/>
  <c r="AP53" i="1"/>
  <c r="AP41" i="1"/>
  <c r="AP29" i="1"/>
  <c r="AP17" i="1"/>
  <c r="AP253" i="1"/>
  <c r="AP241" i="1"/>
  <c r="AP181" i="1"/>
  <c r="AP145" i="1"/>
  <c r="AP109" i="1"/>
  <c r="AP49" i="1"/>
  <c r="AP37" i="1"/>
  <c r="AP13" i="1"/>
  <c r="AG2698" i="1"/>
  <c r="AL2698" i="1" s="1"/>
  <c r="AG2699" i="1"/>
  <c r="AL2699" i="1" s="1"/>
  <c r="AG2700" i="1"/>
  <c r="AL2700" i="1" s="1"/>
  <c r="AG2701" i="1"/>
  <c r="AL2701" i="1" s="1"/>
  <c r="AG2702" i="1"/>
  <c r="AL2702" i="1" s="1"/>
  <c r="AG2703" i="1"/>
  <c r="AL2703" i="1" s="1"/>
  <c r="AG2704" i="1"/>
  <c r="AL2704" i="1" s="1"/>
  <c r="AG2705" i="1"/>
  <c r="AL2705" i="1" s="1"/>
  <c r="AG2706" i="1"/>
  <c r="AL2706" i="1" s="1"/>
  <c r="AG2707" i="1"/>
  <c r="AL2707" i="1" s="1"/>
  <c r="AG2708" i="1"/>
  <c r="AL2708" i="1" s="1"/>
  <c r="AG2709" i="1"/>
  <c r="AL2709" i="1" s="1"/>
  <c r="AG2710" i="1"/>
  <c r="AL2710" i="1" s="1"/>
  <c r="AG2711" i="1"/>
  <c r="AL2711" i="1" s="1"/>
  <c r="AG2712" i="1"/>
  <c r="AL2712" i="1" s="1"/>
  <c r="AG2713" i="1"/>
  <c r="AL2713" i="1" s="1"/>
  <c r="AG2714" i="1"/>
  <c r="AL2714" i="1" s="1"/>
  <c r="AG2715" i="1"/>
  <c r="AL2715" i="1" s="1"/>
  <c r="AG2716" i="1"/>
  <c r="AL2716" i="1" s="1"/>
  <c r="AG2717" i="1"/>
  <c r="AL2717" i="1" s="1"/>
  <c r="AG2718" i="1"/>
  <c r="AL2718" i="1" s="1"/>
  <c r="AG2719" i="1"/>
  <c r="AL2719" i="1" s="1"/>
  <c r="AJ2698" i="1"/>
  <c r="AJ2699" i="1"/>
  <c r="AJ2700" i="1"/>
  <c r="AJ2701" i="1"/>
  <c r="AJ2702" i="1"/>
  <c r="AJ2703" i="1"/>
  <c r="AJ2704" i="1"/>
  <c r="AJ2705" i="1"/>
  <c r="AJ2706" i="1"/>
  <c r="AJ2707" i="1"/>
  <c r="AJ2708" i="1"/>
  <c r="AJ2709" i="1"/>
  <c r="AJ2710" i="1"/>
  <c r="AJ2711" i="1"/>
  <c r="AJ2712" i="1"/>
  <c r="AJ2713" i="1"/>
  <c r="AJ2714" i="1"/>
  <c r="AJ2715" i="1"/>
  <c r="AJ2716" i="1"/>
  <c r="AJ2717" i="1"/>
  <c r="AJ2718" i="1"/>
  <c r="AJ2719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G2692" i="1"/>
  <c r="AL2692" i="1" s="1"/>
  <c r="AG2693" i="1"/>
  <c r="AL2693" i="1" s="1"/>
  <c r="AG2694" i="1"/>
  <c r="AL2694" i="1" s="1"/>
  <c r="AG2695" i="1"/>
  <c r="AL2695" i="1" s="1"/>
  <c r="AG2696" i="1"/>
  <c r="AL2696" i="1" s="1"/>
  <c r="AG2697" i="1"/>
  <c r="AL2697" i="1" s="1"/>
  <c r="AJ2692" i="1"/>
  <c r="AJ2693" i="1"/>
  <c r="AJ2694" i="1"/>
  <c r="AJ2695" i="1"/>
  <c r="AJ2696" i="1"/>
  <c r="AJ2697" i="1"/>
  <c r="AK2692" i="1"/>
  <c r="AK2693" i="1"/>
  <c r="AK2694" i="1"/>
  <c r="AK2695" i="1"/>
  <c r="AK2696" i="1"/>
  <c r="AK2697" i="1"/>
  <c r="AG1884" i="1"/>
  <c r="AL1884" i="1" s="1"/>
  <c r="AG1798" i="1"/>
  <c r="AL1798" i="1" s="1"/>
  <c r="AG1799" i="1"/>
  <c r="AL1799" i="1" s="1"/>
  <c r="AG1800" i="1"/>
  <c r="AL1800" i="1" s="1"/>
  <c r="AG1886" i="1"/>
  <c r="AL1886" i="1" s="1"/>
  <c r="AG1885" i="1"/>
  <c r="AL1885" i="1" s="1"/>
  <c r="AG1801" i="1"/>
  <c r="AL1801" i="1" s="1"/>
  <c r="AG1887" i="1"/>
  <c r="AL1887" i="1" s="1"/>
  <c r="AG1962" i="1"/>
  <c r="AL1962" i="1" s="1"/>
  <c r="AG1888" i="1"/>
  <c r="AL1888" i="1" s="1"/>
  <c r="AG1996" i="1"/>
  <c r="AL1996" i="1" s="1"/>
  <c r="AG1995" i="1"/>
  <c r="AL1995" i="1" s="1"/>
  <c r="AG1998" i="1"/>
  <c r="AL1998" i="1" s="1"/>
  <c r="AG2072" i="1"/>
  <c r="AL2072" i="1" s="1"/>
  <c r="AG1997" i="1"/>
  <c r="AL1997" i="1" s="1"/>
  <c r="AG2153" i="1"/>
  <c r="AL2153" i="1" s="1"/>
  <c r="AG2154" i="1"/>
  <c r="AL2154" i="1" s="1"/>
  <c r="AG2155" i="1"/>
  <c r="AL2155" i="1" s="1"/>
  <c r="AG2156" i="1"/>
  <c r="AL2156" i="1" s="1"/>
  <c r="AG2157" i="1"/>
  <c r="AL2157" i="1" s="1"/>
  <c r="AG2158" i="1"/>
  <c r="AL2158" i="1" s="1"/>
  <c r="AG2159" i="1"/>
  <c r="AL2159" i="1" s="1"/>
  <c r="AG2160" i="1"/>
  <c r="AL2160" i="1" s="1"/>
  <c r="AG2161" i="1"/>
  <c r="AL2161" i="1" s="1"/>
  <c r="AG2162" i="1"/>
  <c r="AL2162" i="1" s="1"/>
  <c r="AG2163" i="1"/>
  <c r="AL2163" i="1" s="1"/>
  <c r="AG2164" i="1"/>
  <c r="AL2164" i="1" s="1"/>
  <c r="AG2165" i="1"/>
  <c r="AL2165" i="1" s="1"/>
  <c r="AG2166" i="1"/>
  <c r="AL2166" i="1" s="1"/>
  <c r="AG2167" i="1"/>
  <c r="AL2167" i="1" s="1"/>
  <c r="AG2245" i="1"/>
  <c r="AL2245" i="1" s="1"/>
  <c r="AG2246" i="1"/>
  <c r="AL2246" i="1" s="1"/>
  <c r="AG2247" i="1"/>
  <c r="AL2247" i="1" s="1"/>
  <c r="AG2248" i="1"/>
  <c r="AL2248" i="1" s="1"/>
  <c r="AG2249" i="1"/>
  <c r="AL2249" i="1" s="1"/>
  <c r="AG2250" i="1"/>
  <c r="AL2250" i="1" s="1"/>
  <c r="AG2251" i="1"/>
  <c r="AL2251" i="1" s="1"/>
  <c r="AG2252" i="1"/>
  <c r="AL2252" i="1" s="1"/>
  <c r="AG2253" i="1"/>
  <c r="AL2253" i="1" s="1"/>
  <c r="AG2254" i="1"/>
  <c r="AL2254" i="1" s="1"/>
  <c r="AG2255" i="1"/>
  <c r="AL2255" i="1" s="1"/>
  <c r="AG2256" i="1"/>
  <c r="AL2256" i="1" s="1"/>
  <c r="AG2257" i="1"/>
  <c r="AL2257" i="1" s="1"/>
  <c r="AG2258" i="1"/>
  <c r="AL2258" i="1" s="1"/>
  <c r="AG2259" i="1"/>
  <c r="AL2259" i="1" s="1"/>
  <c r="AG2260" i="1"/>
  <c r="AL2260" i="1" s="1"/>
  <c r="AG2261" i="1"/>
  <c r="AL2261" i="1" s="1"/>
  <c r="AG2262" i="1"/>
  <c r="AL2262" i="1" s="1"/>
  <c r="AG2336" i="1"/>
  <c r="AL2336" i="1" s="1"/>
  <c r="AG2337" i="1"/>
  <c r="AL2337" i="1" s="1"/>
  <c r="AG2338" i="1"/>
  <c r="AL2338" i="1" s="1"/>
  <c r="AG2339" i="1"/>
  <c r="AL2339" i="1" s="1"/>
  <c r="AG2340" i="1"/>
  <c r="AL2340" i="1" s="1"/>
  <c r="AG2341" i="1"/>
  <c r="AL2341" i="1" s="1"/>
  <c r="AG2342" i="1"/>
  <c r="AL2342" i="1" s="1"/>
  <c r="AG2343" i="1"/>
  <c r="AL2343" i="1" s="1"/>
  <c r="AG2344" i="1"/>
  <c r="AL2344" i="1" s="1"/>
  <c r="AG2345" i="1"/>
  <c r="AL2345" i="1" s="1"/>
  <c r="AG2346" i="1"/>
  <c r="AL2346" i="1" s="1"/>
  <c r="AG2347" i="1"/>
  <c r="AL2347" i="1" s="1"/>
  <c r="AG2348" i="1"/>
  <c r="AL2348" i="1" s="1"/>
  <c r="AG2349" i="1"/>
  <c r="AL2349" i="1" s="1"/>
  <c r="AG2350" i="1"/>
  <c r="AL2350" i="1" s="1"/>
  <c r="AG2351" i="1"/>
  <c r="AL2351" i="1" s="1"/>
  <c r="AG2352" i="1"/>
  <c r="AL2352" i="1" s="1"/>
  <c r="AG2353" i="1"/>
  <c r="AL2353" i="1" s="1"/>
  <c r="AG2420" i="1"/>
  <c r="AL2420" i="1" s="1"/>
  <c r="AG2421" i="1"/>
  <c r="AL2421" i="1" s="1"/>
  <c r="AG2422" i="1"/>
  <c r="AL2422" i="1" s="1"/>
  <c r="AG2423" i="1"/>
  <c r="AL2423" i="1" s="1"/>
  <c r="AG2424" i="1"/>
  <c r="AL2424" i="1" s="1"/>
  <c r="AG2425" i="1"/>
  <c r="AL2425" i="1" s="1"/>
  <c r="AG2490" i="1"/>
  <c r="AL2490" i="1" s="1"/>
  <c r="AG2491" i="1"/>
  <c r="AL2491" i="1" s="1"/>
  <c r="AG2492" i="1"/>
  <c r="AL2492" i="1" s="1"/>
  <c r="AG2493" i="1"/>
  <c r="AL2493" i="1" s="1"/>
  <c r="AG2494" i="1"/>
  <c r="AL2494" i="1" s="1"/>
  <c r="AG2495" i="1"/>
  <c r="AL2495" i="1" s="1"/>
  <c r="AG2496" i="1"/>
  <c r="AL2496" i="1" s="1"/>
  <c r="AG2426" i="1"/>
  <c r="AL2426" i="1" s="1"/>
  <c r="AG2427" i="1"/>
  <c r="AL2427" i="1" s="1"/>
  <c r="AG2428" i="1"/>
  <c r="AL2428" i="1" s="1"/>
  <c r="AG2429" i="1"/>
  <c r="AL2429" i="1" s="1"/>
  <c r="AG2430" i="1"/>
  <c r="AL2430" i="1" s="1"/>
  <c r="AG2431" i="1"/>
  <c r="AL2431" i="1" s="1"/>
  <c r="AG2432" i="1"/>
  <c r="AL2432" i="1" s="1"/>
  <c r="AG2433" i="1"/>
  <c r="AL2433" i="1" s="1"/>
  <c r="AG2434" i="1"/>
  <c r="AL2434" i="1" s="1"/>
  <c r="AG2435" i="1"/>
  <c r="AL2435" i="1" s="1"/>
  <c r="AG2436" i="1"/>
  <c r="AL2436" i="1" s="1"/>
  <c r="AG2579" i="1"/>
  <c r="AL2579" i="1" s="1"/>
  <c r="AG2580" i="1"/>
  <c r="AL2580" i="1" s="1"/>
  <c r="AG2581" i="1"/>
  <c r="AL2581" i="1" s="1"/>
  <c r="AG2582" i="1"/>
  <c r="AL2582" i="1" s="1"/>
  <c r="AG2583" i="1"/>
  <c r="AL2583" i="1" s="1"/>
  <c r="AG2584" i="1"/>
  <c r="AL2584" i="1" s="1"/>
  <c r="AG2585" i="1"/>
  <c r="AL2585" i="1" s="1"/>
  <c r="AG2586" i="1"/>
  <c r="AL2586" i="1" s="1"/>
  <c r="AG2587" i="1"/>
  <c r="AL2587" i="1" s="1"/>
  <c r="AG2588" i="1"/>
  <c r="AL2588" i="1" s="1"/>
  <c r="AG2589" i="1"/>
  <c r="AL2589" i="1" s="1"/>
  <c r="AG2590" i="1"/>
  <c r="AL2590" i="1" s="1"/>
  <c r="AG2591" i="1"/>
  <c r="AL2591" i="1" s="1"/>
  <c r="AG2592" i="1"/>
  <c r="AL2592" i="1" s="1"/>
  <c r="AG2593" i="1"/>
  <c r="AL2593" i="1" s="1"/>
  <c r="AG2594" i="1"/>
  <c r="AL2594" i="1" s="1"/>
  <c r="AG2595" i="1"/>
  <c r="AL2595" i="1" s="1"/>
  <c r="AG2596" i="1"/>
  <c r="AL2596" i="1" s="1"/>
  <c r="AG2674" i="1"/>
  <c r="AL2674" i="1" s="1"/>
  <c r="AG2675" i="1"/>
  <c r="AL2675" i="1" s="1"/>
  <c r="AG2676" i="1"/>
  <c r="AL2676" i="1" s="1"/>
  <c r="AG2677" i="1"/>
  <c r="AL2677" i="1" s="1"/>
  <c r="AG2678" i="1"/>
  <c r="AL2678" i="1" s="1"/>
  <c r="AG2679" i="1"/>
  <c r="AL2679" i="1" s="1"/>
  <c r="AG2680" i="1"/>
  <c r="AL2680" i="1" s="1"/>
  <c r="AG2681" i="1"/>
  <c r="AL2681" i="1" s="1"/>
  <c r="AG2510" i="1"/>
  <c r="AL2510" i="1" s="1"/>
  <c r="AG2682" i="1"/>
  <c r="AL2682" i="1" s="1"/>
  <c r="AG2683" i="1"/>
  <c r="AL2683" i="1" s="1"/>
  <c r="AG2684" i="1"/>
  <c r="AL2684" i="1" s="1"/>
  <c r="AG2685" i="1"/>
  <c r="AL2685" i="1" s="1"/>
  <c r="AG2686" i="1"/>
  <c r="AL2686" i="1" s="1"/>
  <c r="AG2687" i="1"/>
  <c r="AL2687" i="1" s="1"/>
  <c r="AG2688" i="1"/>
  <c r="AL2688" i="1" s="1"/>
  <c r="AG2689" i="1"/>
  <c r="AL2689" i="1" s="1"/>
  <c r="AG2690" i="1"/>
  <c r="AL2690" i="1" s="1"/>
  <c r="AG2691" i="1"/>
  <c r="AL2691" i="1" s="1"/>
  <c r="AJ2153" i="1"/>
  <c r="AJ2154" i="1"/>
  <c r="AJ2155" i="1"/>
  <c r="AJ2156" i="1"/>
  <c r="AJ2157" i="1"/>
  <c r="AJ2158" i="1"/>
  <c r="AJ2159" i="1"/>
  <c r="AJ2160" i="1"/>
  <c r="AJ2161" i="1"/>
  <c r="AJ2162" i="1"/>
  <c r="AJ2163" i="1"/>
  <c r="AJ2164" i="1"/>
  <c r="AJ2165" i="1"/>
  <c r="AJ2166" i="1"/>
  <c r="AJ2167" i="1"/>
  <c r="AJ2245" i="1"/>
  <c r="AJ2246" i="1"/>
  <c r="AJ2247" i="1"/>
  <c r="AJ2248" i="1"/>
  <c r="AJ2249" i="1"/>
  <c r="AJ2250" i="1"/>
  <c r="AJ2251" i="1"/>
  <c r="AJ2252" i="1"/>
  <c r="AJ2253" i="1"/>
  <c r="AJ2254" i="1"/>
  <c r="AJ2255" i="1"/>
  <c r="AJ2256" i="1"/>
  <c r="AJ2257" i="1"/>
  <c r="AJ2258" i="1"/>
  <c r="AJ2259" i="1"/>
  <c r="AJ2260" i="1"/>
  <c r="AJ2261" i="1"/>
  <c r="AJ2262" i="1"/>
  <c r="AJ2336" i="1"/>
  <c r="AJ2337" i="1"/>
  <c r="AJ2338" i="1"/>
  <c r="AJ2339" i="1"/>
  <c r="AJ2340" i="1"/>
  <c r="AJ2341" i="1"/>
  <c r="AJ2342" i="1"/>
  <c r="AJ2343" i="1"/>
  <c r="AJ2344" i="1"/>
  <c r="AJ2345" i="1"/>
  <c r="AJ2346" i="1"/>
  <c r="AJ2347" i="1"/>
  <c r="AJ2348" i="1"/>
  <c r="AJ2349" i="1"/>
  <c r="AJ2350" i="1"/>
  <c r="AJ2351" i="1"/>
  <c r="AJ2352" i="1"/>
  <c r="AJ2353" i="1"/>
  <c r="AJ2420" i="1"/>
  <c r="AJ2421" i="1"/>
  <c r="AJ2422" i="1"/>
  <c r="AJ2423" i="1"/>
  <c r="AJ2424" i="1"/>
  <c r="AJ2425" i="1"/>
  <c r="AJ2490" i="1"/>
  <c r="AJ2491" i="1"/>
  <c r="AJ2492" i="1"/>
  <c r="AJ2493" i="1"/>
  <c r="AJ2494" i="1"/>
  <c r="AJ2495" i="1"/>
  <c r="AJ2496" i="1"/>
  <c r="AJ2426" i="1"/>
  <c r="AJ2427" i="1"/>
  <c r="AJ2428" i="1"/>
  <c r="AJ2429" i="1"/>
  <c r="AJ2430" i="1"/>
  <c r="AJ2431" i="1"/>
  <c r="AJ2432" i="1"/>
  <c r="AJ2433" i="1"/>
  <c r="AJ2434" i="1"/>
  <c r="AJ2435" i="1"/>
  <c r="AJ2436" i="1"/>
  <c r="AJ2579" i="1"/>
  <c r="AJ2580" i="1"/>
  <c r="AJ2581" i="1"/>
  <c r="AJ2582" i="1"/>
  <c r="AJ2583" i="1"/>
  <c r="AJ2584" i="1"/>
  <c r="AJ2585" i="1"/>
  <c r="AJ2586" i="1"/>
  <c r="AJ2587" i="1"/>
  <c r="AJ2588" i="1"/>
  <c r="AJ2589" i="1"/>
  <c r="AJ2590" i="1"/>
  <c r="AJ2591" i="1"/>
  <c r="AJ2592" i="1"/>
  <c r="AJ2593" i="1"/>
  <c r="AJ2594" i="1"/>
  <c r="AJ2595" i="1"/>
  <c r="AJ2596" i="1"/>
  <c r="AJ2674" i="1"/>
  <c r="AJ2675" i="1"/>
  <c r="AJ2676" i="1"/>
  <c r="AJ2677" i="1"/>
  <c r="AJ2678" i="1"/>
  <c r="AJ2679" i="1"/>
  <c r="AJ2680" i="1"/>
  <c r="AJ2681" i="1"/>
  <c r="AJ2510" i="1"/>
  <c r="AJ2682" i="1"/>
  <c r="AJ2683" i="1"/>
  <c r="AJ2684" i="1"/>
  <c r="AJ2685" i="1"/>
  <c r="AJ2686" i="1"/>
  <c r="AJ2687" i="1"/>
  <c r="AJ2688" i="1"/>
  <c r="AJ2689" i="1"/>
  <c r="AJ2690" i="1"/>
  <c r="AJ2691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420" i="1"/>
  <c r="AK2421" i="1"/>
  <c r="AK2422" i="1"/>
  <c r="AK2423" i="1"/>
  <c r="AK2424" i="1"/>
  <c r="AK2425" i="1"/>
  <c r="AK2490" i="1"/>
  <c r="AK2491" i="1"/>
  <c r="AK2492" i="1"/>
  <c r="AK2493" i="1"/>
  <c r="AK2494" i="1"/>
  <c r="AK2495" i="1"/>
  <c r="AK2496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674" i="1"/>
  <c r="AK2675" i="1"/>
  <c r="AK2676" i="1"/>
  <c r="AK2677" i="1"/>
  <c r="AK2678" i="1"/>
  <c r="AK2679" i="1"/>
  <c r="AK2680" i="1"/>
  <c r="AK2681" i="1"/>
  <c r="AK2510" i="1"/>
  <c r="AK2682" i="1"/>
  <c r="AK2683" i="1"/>
  <c r="AK2684" i="1"/>
  <c r="AK2685" i="1"/>
  <c r="AK2686" i="1"/>
  <c r="AK2687" i="1"/>
  <c r="AK2688" i="1"/>
  <c r="AK2689" i="1"/>
  <c r="AK2690" i="1"/>
  <c r="AK2691" i="1"/>
  <c r="AG2668" i="1"/>
  <c r="AL2668" i="1" s="1"/>
  <c r="AG2669" i="1"/>
  <c r="AL2669" i="1" s="1"/>
  <c r="AG2670" i="1"/>
  <c r="AL2670" i="1" s="1"/>
  <c r="AG2671" i="1"/>
  <c r="AL2671" i="1" s="1"/>
  <c r="AG2672" i="1"/>
  <c r="AL2672" i="1" s="1"/>
  <c r="AG2673" i="1"/>
  <c r="AL2673" i="1" s="1"/>
  <c r="AJ2668" i="1"/>
  <c r="AJ2669" i="1"/>
  <c r="AJ2670" i="1"/>
  <c r="AJ2671" i="1"/>
  <c r="AJ2672" i="1"/>
  <c r="AJ2673" i="1"/>
  <c r="AK2668" i="1"/>
  <c r="AK2669" i="1"/>
  <c r="AK2670" i="1"/>
  <c r="AK2671" i="1"/>
  <c r="AK2672" i="1"/>
  <c r="AK2673" i="1"/>
  <c r="AG2633" i="1"/>
  <c r="AL2633" i="1" s="1"/>
  <c r="AG2634" i="1"/>
  <c r="AL2634" i="1" s="1"/>
  <c r="AG2635" i="1"/>
  <c r="AL2635" i="1" s="1"/>
  <c r="AG2636" i="1"/>
  <c r="AL2636" i="1" s="1"/>
  <c r="AG2637" i="1"/>
  <c r="AL2637" i="1" s="1"/>
  <c r="AG2638" i="1"/>
  <c r="AL2638" i="1" s="1"/>
  <c r="AG2639" i="1"/>
  <c r="AL2639" i="1" s="1"/>
  <c r="AG2640" i="1"/>
  <c r="AL2640" i="1" s="1"/>
  <c r="AG2641" i="1"/>
  <c r="AL2641" i="1" s="1"/>
  <c r="AG2642" i="1"/>
  <c r="AL2642" i="1" s="1"/>
  <c r="AG2643" i="1"/>
  <c r="AL2643" i="1" s="1"/>
  <c r="AG2644" i="1"/>
  <c r="AL2644" i="1" s="1"/>
  <c r="AG2645" i="1"/>
  <c r="AL2645" i="1" s="1"/>
  <c r="AG2646" i="1"/>
  <c r="AL2646" i="1" s="1"/>
  <c r="AG2647" i="1"/>
  <c r="AL2647" i="1" s="1"/>
  <c r="AG2648" i="1"/>
  <c r="AL2648" i="1" s="1"/>
  <c r="AG2649" i="1"/>
  <c r="AL2649" i="1" s="1"/>
  <c r="AG2650" i="1"/>
  <c r="AL2650" i="1" s="1"/>
  <c r="AG2651" i="1"/>
  <c r="AL2651" i="1" s="1"/>
  <c r="AG2652" i="1"/>
  <c r="AL2652" i="1" s="1"/>
  <c r="AG2653" i="1"/>
  <c r="AL2653" i="1" s="1"/>
  <c r="AG2654" i="1"/>
  <c r="AL2654" i="1" s="1"/>
  <c r="AG2655" i="1"/>
  <c r="AL2655" i="1" s="1"/>
  <c r="AG2656" i="1"/>
  <c r="AL2656" i="1" s="1"/>
  <c r="AG2657" i="1"/>
  <c r="AL2657" i="1" s="1"/>
  <c r="AG2658" i="1"/>
  <c r="AL2658" i="1" s="1"/>
  <c r="AG2659" i="1"/>
  <c r="AL2659" i="1" s="1"/>
  <c r="AG2660" i="1"/>
  <c r="AL2660" i="1" s="1"/>
  <c r="AG2661" i="1"/>
  <c r="AL2661" i="1" s="1"/>
  <c r="AG2662" i="1"/>
  <c r="AL2662" i="1" s="1"/>
  <c r="AG2663" i="1"/>
  <c r="AL2663" i="1" s="1"/>
  <c r="AG2664" i="1"/>
  <c r="AL2664" i="1" s="1"/>
  <c r="AG2665" i="1"/>
  <c r="AL2665" i="1" s="1"/>
  <c r="AG2666" i="1"/>
  <c r="AL2666" i="1" s="1"/>
  <c r="AG2667" i="1"/>
  <c r="AL2667" i="1" s="1"/>
  <c r="AJ2633" i="1"/>
  <c r="AJ2634" i="1"/>
  <c r="AJ2635" i="1"/>
  <c r="AJ2636" i="1"/>
  <c r="AJ2637" i="1"/>
  <c r="AJ2638" i="1"/>
  <c r="AJ2639" i="1"/>
  <c r="AJ2640" i="1"/>
  <c r="AJ2641" i="1"/>
  <c r="AJ2642" i="1"/>
  <c r="AJ2643" i="1"/>
  <c r="AJ2644" i="1"/>
  <c r="AJ2645" i="1"/>
  <c r="AJ2646" i="1"/>
  <c r="AJ2647" i="1"/>
  <c r="AJ2648" i="1"/>
  <c r="AJ2649" i="1"/>
  <c r="AJ2650" i="1"/>
  <c r="AJ2651" i="1"/>
  <c r="AJ2652" i="1"/>
  <c r="AJ2653" i="1"/>
  <c r="AJ2654" i="1"/>
  <c r="AJ2655" i="1"/>
  <c r="AJ2656" i="1"/>
  <c r="AJ2657" i="1"/>
  <c r="AJ2658" i="1"/>
  <c r="AJ2659" i="1"/>
  <c r="AJ2660" i="1"/>
  <c r="AJ2661" i="1"/>
  <c r="AJ2662" i="1"/>
  <c r="AJ2663" i="1"/>
  <c r="AJ2664" i="1"/>
  <c r="AJ2665" i="1"/>
  <c r="AJ2666" i="1"/>
  <c r="AJ2667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G2607" i="1"/>
  <c r="AL2607" i="1" s="1"/>
  <c r="AG2608" i="1"/>
  <c r="AL2608" i="1" s="1"/>
  <c r="AG2609" i="1"/>
  <c r="AL2609" i="1" s="1"/>
  <c r="AG2610" i="1"/>
  <c r="AL2610" i="1" s="1"/>
  <c r="AG2611" i="1"/>
  <c r="AL2611" i="1" s="1"/>
  <c r="AG2612" i="1"/>
  <c r="AL2612" i="1" s="1"/>
  <c r="AG2613" i="1"/>
  <c r="AL2613" i="1" s="1"/>
  <c r="AG2614" i="1"/>
  <c r="AL2614" i="1" s="1"/>
  <c r="AG2615" i="1"/>
  <c r="AL2615" i="1" s="1"/>
  <c r="AG2616" i="1"/>
  <c r="AL2616" i="1" s="1"/>
  <c r="AG2617" i="1"/>
  <c r="AL2617" i="1" s="1"/>
  <c r="AG2618" i="1"/>
  <c r="AL2618" i="1" s="1"/>
  <c r="AG2619" i="1"/>
  <c r="AL2619" i="1" s="1"/>
  <c r="AG2620" i="1"/>
  <c r="AL2620" i="1" s="1"/>
  <c r="AG2621" i="1"/>
  <c r="AL2621" i="1" s="1"/>
  <c r="AG2622" i="1"/>
  <c r="AL2622" i="1" s="1"/>
  <c r="AG2623" i="1"/>
  <c r="AL2623" i="1" s="1"/>
  <c r="AG2624" i="1"/>
  <c r="AL2624" i="1" s="1"/>
  <c r="AG2625" i="1"/>
  <c r="AL2625" i="1" s="1"/>
  <c r="AG2626" i="1"/>
  <c r="AL2626" i="1" s="1"/>
  <c r="AG2627" i="1"/>
  <c r="AL2627" i="1" s="1"/>
  <c r="AG2628" i="1"/>
  <c r="AL2628" i="1" s="1"/>
  <c r="AG2629" i="1"/>
  <c r="AL2629" i="1" s="1"/>
  <c r="AG2630" i="1"/>
  <c r="AL2630" i="1" s="1"/>
  <c r="AG2631" i="1"/>
  <c r="AL2631" i="1" s="1"/>
  <c r="AG2632" i="1"/>
  <c r="AL2632" i="1" s="1"/>
  <c r="AJ2607" i="1"/>
  <c r="AJ2608" i="1"/>
  <c r="AJ2609" i="1"/>
  <c r="AJ2610" i="1"/>
  <c r="AJ2611" i="1"/>
  <c r="AJ2612" i="1"/>
  <c r="AJ2613" i="1"/>
  <c r="AJ2614" i="1"/>
  <c r="AJ2615" i="1"/>
  <c r="AJ2616" i="1"/>
  <c r="AJ2617" i="1"/>
  <c r="AJ2618" i="1"/>
  <c r="AJ2619" i="1"/>
  <c r="AJ2620" i="1"/>
  <c r="AJ2621" i="1"/>
  <c r="AJ2622" i="1"/>
  <c r="AJ2623" i="1"/>
  <c r="AJ2624" i="1"/>
  <c r="AJ2625" i="1"/>
  <c r="AJ2626" i="1"/>
  <c r="AJ2627" i="1"/>
  <c r="AJ2628" i="1"/>
  <c r="AJ2629" i="1"/>
  <c r="AJ2630" i="1"/>
  <c r="AJ2631" i="1"/>
  <c r="AJ2632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G2605" i="1"/>
  <c r="AL2605" i="1" s="1"/>
  <c r="AG2606" i="1"/>
  <c r="AL2606" i="1" s="1"/>
  <c r="AJ2605" i="1"/>
  <c r="AJ2606" i="1"/>
  <c r="AK2605" i="1"/>
  <c r="AK2606" i="1"/>
  <c r="AG2597" i="1"/>
  <c r="AL2597" i="1" s="1"/>
  <c r="AG2598" i="1"/>
  <c r="AL2598" i="1" s="1"/>
  <c r="AG2599" i="1"/>
  <c r="AL2599" i="1" s="1"/>
  <c r="AG2600" i="1"/>
  <c r="AL2600" i="1" s="1"/>
  <c r="AG2601" i="1"/>
  <c r="AL2601" i="1" s="1"/>
  <c r="AG2602" i="1"/>
  <c r="AL2602" i="1" s="1"/>
  <c r="AG2603" i="1"/>
  <c r="AL2603" i="1" s="1"/>
  <c r="AG2604" i="1"/>
  <c r="AL2604" i="1" s="1"/>
  <c r="AJ2597" i="1"/>
  <c r="AJ2598" i="1"/>
  <c r="AJ2599" i="1"/>
  <c r="AJ2600" i="1"/>
  <c r="AJ2601" i="1"/>
  <c r="AJ2602" i="1"/>
  <c r="AJ2603" i="1"/>
  <c r="AJ2604" i="1"/>
  <c r="AK2597" i="1"/>
  <c r="AK2598" i="1"/>
  <c r="AK2599" i="1"/>
  <c r="AK2600" i="1"/>
  <c r="AK2601" i="1"/>
  <c r="AK2602" i="1"/>
  <c r="AK2603" i="1"/>
  <c r="AK2604" i="1"/>
  <c r="L10" i="5"/>
  <c r="G24" i="7"/>
  <c r="F22" i="7"/>
  <c r="G22" i="7" s="1"/>
  <c r="G17" i="7"/>
  <c r="F15" i="7"/>
  <c r="G15" i="7" s="1"/>
  <c r="E7" i="7"/>
  <c r="F7" i="7" s="1"/>
  <c r="G7" i="7" s="1"/>
  <c r="D3" i="7"/>
  <c r="P131" i="3"/>
  <c r="AG2573" i="1"/>
  <c r="AL2573" i="1" s="1"/>
  <c r="AG2574" i="1"/>
  <c r="AL2574" i="1" s="1"/>
  <c r="AG2575" i="1"/>
  <c r="AL2575" i="1" s="1"/>
  <c r="AG2576" i="1"/>
  <c r="AL2576" i="1" s="1"/>
  <c r="AG2577" i="1"/>
  <c r="AL2577" i="1" s="1"/>
  <c r="AG2578" i="1"/>
  <c r="AL2578" i="1" s="1"/>
  <c r="AJ2573" i="1"/>
  <c r="AJ2574" i="1"/>
  <c r="AJ2575" i="1"/>
  <c r="AJ2576" i="1"/>
  <c r="AJ2577" i="1"/>
  <c r="AJ2578" i="1"/>
  <c r="AK2573" i="1"/>
  <c r="AK2574" i="1"/>
  <c r="AK2575" i="1"/>
  <c r="AK2576" i="1"/>
  <c r="AK2577" i="1"/>
  <c r="AK2578" i="1"/>
  <c r="AG2542" i="1"/>
  <c r="AL2542" i="1" s="1"/>
  <c r="AG2543" i="1"/>
  <c r="AL2543" i="1" s="1"/>
  <c r="AG2544" i="1"/>
  <c r="AL2544" i="1" s="1"/>
  <c r="AG2545" i="1"/>
  <c r="AL2545" i="1" s="1"/>
  <c r="AG2546" i="1"/>
  <c r="AL2546" i="1" s="1"/>
  <c r="AG2547" i="1"/>
  <c r="AL2547" i="1" s="1"/>
  <c r="AG2548" i="1"/>
  <c r="AL2548" i="1" s="1"/>
  <c r="AG2549" i="1"/>
  <c r="AL2549" i="1" s="1"/>
  <c r="AG2550" i="1"/>
  <c r="AL2550" i="1" s="1"/>
  <c r="AG2551" i="1"/>
  <c r="AL2551" i="1" s="1"/>
  <c r="AG2552" i="1"/>
  <c r="AL2552" i="1" s="1"/>
  <c r="AG2553" i="1"/>
  <c r="AL2553" i="1" s="1"/>
  <c r="AG2554" i="1"/>
  <c r="AL2554" i="1" s="1"/>
  <c r="AG2555" i="1"/>
  <c r="AL2555" i="1" s="1"/>
  <c r="AG2556" i="1"/>
  <c r="AL2556" i="1" s="1"/>
  <c r="AG2557" i="1"/>
  <c r="AL2557" i="1" s="1"/>
  <c r="AG2558" i="1"/>
  <c r="AL2558" i="1" s="1"/>
  <c r="AG2559" i="1"/>
  <c r="AL2559" i="1" s="1"/>
  <c r="AG2560" i="1"/>
  <c r="AL2560" i="1" s="1"/>
  <c r="AG2561" i="1"/>
  <c r="AL2561" i="1" s="1"/>
  <c r="AG2562" i="1"/>
  <c r="AL2562" i="1" s="1"/>
  <c r="AG2563" i="1"/>
  <c r="AL2563" i="1" s="1"/>
  <c r="AG2564" i="1"/>
  <c r="AL2564" i="1" s="1"/>
  <c r="AG2565" i="1"/>
  <c r="AL2565" i="1" s="1"/>
  <c r="AG2566" i="1"/>
  <c r="AL2566" i="1" s="1"/>
  <c r="AG2567" i="1"/>
  <c r="AL2567" i="1" s="1"/>
  <c r="AG2568" i="1"/>
  <c r="AL2568" i="1" s="1"/>
  <c r="AG2569" i="1"/>
  <c r="AL2569" i="1" s="1"/>
  <c r="AG2570" i="1"/>
  <c r="AL2570" i="1" s="1"/>
  <c r="AG2571" i="1"/>
  <c r="AL2571" i="1" s="1"/>
  <c r="AG2572" i="1"/>
  <c r="AL2572" i="1" s="1"/>
  <c r="AJ2542" i="1"/>
  <c r="AJ2543" i="1"/>
  <c r="AJ2544" i="1"/>
  <c r="AJ2545" i="1"/>
  <c r="AJ2546" i="1"/>
  <c r="AJ2547" i="1"/>
  <c r="AJ2548" i="1"/>
  <c r="AJ2549" i="1"/>
  <c r="AJ2550" i="1"/>
  <c r="AJ2551" i="1"/>
  <c r="AJ2552" i="1"/>
  <c r="AJ2553" i="1"/>
  <c r="AJ2554" i="1"/>
  <c r="AJ2555" i="1"/>
  <c r="AJ2556" i="1"/>
  <c r="AJ2557" i="1"/>
  <c r="AJ2558" i="1"/>
  <c r="AJ2559" i="1"/>
  <c r="AJ2560" i="1"/>
  <c r="AJ2561" i="1"/>
  <c r="AJ2562" i="1"/>
  <c r="AJ2563" i="1"/>
  <c r="AJ2564" i="1"/>
  <c r="AJ2565" i="1"/>
  <c r="AJ2566" i="1"/>
  <c r="AJ2567" i="1"/>
  <c r="AJ2568" i="1"/>
  <c r="AJ2569" i="1"/>
  <c r="AJ2570" i="1"/>
  <c r="AJ2571" i="1"/>
  <c r="AJ2572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G2519" i="1"/>
  <c r="AL2519" i="1" s="1"/>
  <c r="AG2520" i="1"/>
  <c r="AL2520" i="1" s="1"/>
  <c r="AG2521" i="1"/>
  <c r="AL2521" i="1" s="1"/>
  <c r="AG2522" i="1"/>
  <c r="AL2522" i="1" s="1"/>
  <c r="AG2523" i="1"/>
  <c r="AL2523" i="1" s="1"/>
  <c r="AG2524" i="1"/>
  <c r="AL2524" i="1" s="1"/>
  <c r="AG2525" i="1"/>
  <c r="AL2525" i="1" s="1"/>
  <c r="AG2526" i="1"/>
  <c r="AL2526" i="1" s="1"/>
  <c r="AG2527" i="1"/>
  <c r="AL2527" i="1" s="1"/>
  <c r="AG2528" i="1"/>
  <c r="AL2528" i="1" s="1"/>
  <c r="AG2529" i="1"/>
  <c r="AL2529" i="1" s="1"/>
  <c r="AG2530" i="1"/>
  <c r="AL2530" i="1" s="1"/>
  <c r="AG2531" i="1"/>
  <c r="AL2531" i="1" s="1"/>
  <c r="AG2532" i="1"/>
  <c r="AL2532" i="1" s="1"/>
  <c r="AG2533" i="1"/>
  <c r="AL2533" i="1" s="1"/>
  <c r="AG2534" i="1"/>
  <c r="AL2534" i="1" s="1"/>
  <c r="AG2535" i="1"/>
  <c r="AL2535" i="1" s="1"/>
  <c r="AG2536" i="1"/>
  <c r="AL2536" i="1" s="1"/>
  <c r="AG2537" i="1"/>
  <c r="AL2537" i="1" s="1"/>
  <c r="AG2538" i="1"/>
  <c r="AL2538" i="1" s="1"/>
  <c r="AG2539" i="1"/>
  <c r="AL2539" i="1" s="1"/>
  <c r="AG2540" i="1"/>
  <c r="AL2540" i="1" s="1"/>
  <c r="AG2541" i="1"/>
  <c r="AL2541" i="1" s="1"/>
  <c r="AJ2519" i="1"/>
  <c r="AJ2520" i="1"/>
  <c r="AJ2521" i="1"/>
  <c r="AJ2522" i="1"/>
  <c r="AJ2523" i="1"/>
  <c r="AJ2524" i="1"/>
  <c r="AJ2525" i="1"/>
  <c r="AJ2526" i="1"/>
  <c r="AJ2527" i="1"/>
  <c r="AJ2528" i="1"/>
  <c r="AJ2529" i="1"/>
  <c r="AJ2530" i="1"/>
  <c r="AJ2531" i="1"/>
  <c r="AJ2532" i="1"/>
  <c r="AJ2533" i="1"/>
  <c r="AJ2534" i="1"/>
  <c r="AJ2535" i="1"/>
  <c r="AJ2536" i="1"/>
  <c r="AJ2537" i="1"/>
  <c r="AJ2538" i="1"/>
  <c r="AJ2539" i="1"/>
  <c r="AJ2540" i="1"/>
  <c r="AJ2541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G2512" i="1"/>
  <c r="AL2512" i="1" s="1"/>
  <c r="AG2513" i="1"/>
  <c r="AL2513" i="1" s="1"/>
  <c r="AG2514" i="1"/>
  <c r="AL2514" i="1" s="1"/>
  <c r="AG2515" i="1"/>
  <c r="AL2515" i="1" s="1"/>
  <c r="AG2516" i="1"/>
  <c r="AL2516" i="1" s="1"/>
  <c r="AG2517" i="1"/>
  <c r="AL2517" i="1" s="1"/>
  <c r="AG2518" i="1"/>
  <c r="AL2518" i="1" s="1"/>
  <c r="AJ2512" i="1"/>
  <c r="AJ2513" i="1"/>
  <c r="AJ2514" i="1"/>
  <c r="AJ2515" i="1"/>
  <c r="AJ2516" i="1"/>
  <c r="AJ2517" i="1"/>
  <c r="AJ2518" i="1"/>
  <c r="AK2512" i="1"/>
  <c r="AK2513" i="1"/>
  <c r="AK2514" i="1"/>
  <c r="AK2515" i="1"/>
  <c r="AK2516" i="1"/>
  <c r="AK2517" i="1"/>
  <c r="AK2518" i="1"/>
  <c r="L6" i="5"/>
  <c r="L7" i="5"/>
  <c r="L8" i="5"/>
  <c r="L9" i="5"/>
  <c r="L11" i="5"/>
  <c r="P125" i="3"/>
  <c r="P126" i="3"/>
  <c r="P127" i="3"/>
  <c r="P128" i="3"/>
  <c r="P129" i="3"/>
  <c r="P130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76" i="3"/>
  <c r="P77" i="3"/>
  <c r="P78" i="3"/>
  <c r="P79" i="3"/>
  <c r="P80" i="3"/>
  <c r="P81" i="3"/>
  <c r="P82" i="3"/>
  <c r="P83" i="3"/>
  <c r="P84" i="3"/>
  <c r="P85" i="3"/>
  <c r="P86" i="3"/>
  <c r="P87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01" i="1"/>
  <c r="AK1799" i="1"/>
  <c r="AK1800" i="1"/>
  <c r="AK179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888" i="1"/>
  <c r="AK1885" i="1"/>
  <c r="AK1887" i="1"/>
  <c r="AK1886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1997" i="1"/>
  <c r="AK1995" i="1"/>
  <c r="AK1998" i="1"/>
  <c r="AK1996" i="1"/>
  <c r="AK2072" i="1"/>
  <c r="AK2073" i="1"/>
  <c r="AK2074" i="1"/>
  <c r="AK2075" i="1"/>
  <c r="AK2076" i="1"/>
  <c r="AK2077" i="1"/>
  <c r="AK2168" i="1"/>
  <c r="AK2169" i="1"/>
  <c r="AK2170" i="1"/>
  <c r="AK2171" i="1"/>
  <c r="AK2172" i="1"/>
  <c r="AK2173" i="1"/>
  <c r="AK2174" i="1"/>
  <c r="AK2175" i="1"/>
  <c r="AK2263" i="1"/>
  <c r="AK2264" i="1"/>
  <c r="AK2265" i="1"/>
  <c r="AK2266" i="1"/>
  <c r="AK2267" i="1"/>
  <c r="AK2268" i="1"/>
  <c r="AK2269" i="1"/>
  <c r="AK2270" i="1"/>
  <c r="AK2271" i="1"/>
  <c r="AK2272" i="1"/>
  <c r="AK2354" i="1"/>
  <c r="AK2176" i="1"/>
  <c r="AK2177" i="1"/>
  <c r="AK2273" i="1"/>
  <c r="AK2274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437" i="1"/>
  <c r="AK2438" i="1"/>
  <c r="AK2439" i="1"/>
  <c r="AK2370" i="1"/>
  <c r="AK2371" i="1"/>
  <c r="AK2372" i="1"/>
  <c r="AK2373" i="1"/>
  <c r="AK2374" i="1"/>
  <c r="AK2375" i="1"/>
  <c r="AK2376" i="1"/>
  <c r="AK2377" i="1"/>
  <c r="AK2440" i="1"/>
  <c r="AK2441" i="1"/>
  <c r="AK2442" i="1"/>
  <c r="AK2443" i="1"/>
  <c r="AK2444" i="1"/>
  <c r="AK2445" i="1"/>
  <c r="AK2498" i="1"/>
  <c r="AK2499" i="1"/>
  <c r="AK2500" i="1"/>
  <c r="AK2446" i="1"/>
  <c r="AK2447" i="1"/>
  <c r="AK2448" i="1"/>
  <c r="AK2449" i="1"/>
  <c r="AK2450" i="1"/>
  <c r="AK2451" i="1"/>
  <c r="AK2452" i="1"/>
  <c r="AK2453" i="1"/>
  <c r="AK2454" i="1"/>
  <c r="AK2501" i="1"/>
  <c r="AK2502" i="1"/>
  <c r="AK2503" i="1"/>
  <c r="AK2378" i="1"/>
  <c r="AK2379" i="1"/>
  <c r="AK2380" i="1"/>
  <c r="AK2381" i="1"/>
  <c r="AK2382" i="1"/>
  <c r="AK2455" i="1"/>
  <c r="AK2456" i="1"/>
  <c r="AK2457" i="1"/>
  <c r="AK2383" i="1"/>
  <c r="AK2504" i="1"/>
  <c r="AK2511" i="1"/>
  <c r="AK2505" i="1"/>
  <c r="AK2506" i="1"/>
  <c r="AK2507" i="1"/>
  <c r="AK2143" i="1"/>
  <c r="AK2144" i="1"/>
  <c r="AK2145" i="1"/>
  <c r="AK2146" i="1"/>
  <c r="AK2147" i="1"/>
  <c r="AK2148" i="1"/>
  <c r="AK2149" i="1"/>
  <c r="AK2124" i="1"/>
  <c r="AK2122" i="1"/>
  <c r="AK2123" i="1"/>
  <c r="AK2125" i="1"/>
  <c r="AK2128" i="1"/>
  <c r="AK2129" i="1"/>
  <c r="AK2130" i="1"/>
  <c r="AK2150" i="1"/>
  <c r="AK2131" i="1"/>
  <c r="AK2132" i="1"/>
  <c r="AK2133" i="1"/>
  <c r="AK2151" i="1"/>
  <c r="AK2126" i="1"/>
  <c r="AK2127" i="1"/>
  <c r="AK2135" i="1"/>
  <c r="AK2136" i="1"/>
  <c r="AK2137" i="1"/>
  <c r="AK2138" i="1"/>
  <c r="AK2139" i="1"/>
  <c r="AK2140" i="1"/>
  <c r="AK2141" i="1"/>
  <c r="AK2142" i="1"/>
  <c r="AK2152" i="1"/>
  <c r="AK2134" i="1"/>
  <c r="AK2235" i="1"/>
  <c r="AK2236" i="1"/>
  <c r="AK2237" i="1"/>
  <c r="AK2238" i="1"/>
  <c r="AK2217" i="1"/>
  <c r="AK2215" i="1"/>
  <c r="AK2216" i="1"/>
  <c r="AK2218" i="1"/>
  <c r="AK2239" i="1"/>
  <c r="AK2227" i="1"/>
  <c r="AK2221" i="1"/>
  <c r="AK2228" i="1"/>
  <c r="AK2222" i="1"/>
  <c r="AK2223" i="1"/>
  <c r="AK2224" i="1"/>
  <c r="AK2225" i="1"/>
  <c r="AK2226" i="1"/>
  <c r="AK2240" i="1"/>
  <c r="AK2219" i="1"/>
  <c r="AK2220" i="1"/>
  <c r="AK2241" i="1"/>
  <c r="AK2229" i="1"/>
  <c r="AK2230" i="1"/>
  <c r="AK2231" i="1"/>
  <c r="AK2232" i="1"/>
  <c r="AK2242" i="1"/>
  <c r="AK2233" i="1"/>
  <c r="AK2234" i="1"/>
  <c r="AK2243" i="1"/>
  <c r="AK2244" i="1"/>
  <c r="AK2329" i="1"/>
  <c r="AK2330" i="1"/>
  <c r="AK2331" i="1"/>
  <c r="AK2319" i="1"/>
  <c r="AK2312" i="1"/>
  <c r="AK2332" i="1"/>
  <c r="AK2320" i="1"/>
  <c r="AK2321" i="1"/>
  <c r="AK2333" i="1"/>
  <c r="AK2313" i="1"/>
  <c r="AK2314" i="1"/>
  <c r="AK2334" i="1"/>
  <c r="AK2322" i="1"/>
  <c r="AK2323" i="1"/>
  <c r="AK2324" i="1"/>
  <c r="AK2325" i="1"/>
  <c r="AK2326" i="1"/>
  <c r="AK2315" i="1"/>
  <c r="AK2316" i="1"/>
  <c r="AK2317" i="1"/>
  <c r="AK2310" i="1"/>
  <c r="AK2311" i="1"/>
  <c r="AK2335" i="1"/>
  <c r="AK2318" i="1"/>
  <c r="AK2327" i="1"/>
  <c r="AK2328" i="1"/>
  <c r="AK2412" i="1"/>
  <c r="AK2391" i="1"/>
  <c r="AK2392" i="1"/>
  <c r="AK2393" i="1"/>
  <c r="AK2394" i="1"/>
  <c r="AK2395" i="1"/>
  <c r="AK2396" i="1"/>
  <c r="AK2397" i="1"/>
  <c r="AK2413" i="1"/>
  <c r="AK2398" i="1"/>
  <c r="AK2410" i="1"/>
  <c r="AK2411" i="1"/>
  <c r="AK2414" i="1"/>
  <c r="AK2415" i="1"/>
  <c r="AK2416" i="1"/>
  <c r="AK2399" i="1"/>
  <c r="AK2400" i="1"/>
  <c r="AK2401" i="1"/>
  <c r="AK2417" i="1"/>
  <c r="AK2402" i="1"/>
  <c r="AK2403" i="1"/>
  <c r="AK2404" i="1"/>
  <c r="AK2405" i="1"/>
  <c r="AK2406" i="1"/>
  <c r="AK2407" i="1"/>
  <c r="AK2408" i="1"/>
  <c r="AK2409" i="1"/>
  <c r="AK2418" i="1"/>
  <c r="AK2419" i="1"/>
  <c r="AK2482" i="1"/>
  <c r="AK2474" i="1"/>
  <c r="AK2469" i="1"/>
  <c r="AK2470" i="1"/>
  <c r="AK2471" i="1"/>
  <c r="AK2464" i="1"/>
  <c r="AK2465" i="1"/>
  <c r="AK2466" i="1"/>
  <c r="AK2483" i="1"/>
  <c r="AK2475" i="1"/>
  <c r="AK2467" i="1"/>
  <c r="AK2468" i="1"/>
  <c r="AK2484" i="1"/>
  <c r="AK2472" i="1"/>
  <c r="AK2473" i="1"/>
  <c r="AK2485" i="1"/>
  <c r="AK2476" i="1"/>
  <c r="AK2477" i="1"/>
  <c r="AK2478" i="1"/>
  <c r="AK2479" i="1"/>
  <c r="AK2480" i="1"/>
  <c r="AK2486" i="1"/>
  <c r="AK2481" i="1"/>
  <c r="AK2487" i="1"/>
  <c r="AK2488" i="1"/>
  <c r="AK2489" i="1"/>
  <c r="AK2508" i="1"/>
  <c r="AK2509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209" i="1"/>
  <c r="AK2210" i="1"/>
  <c r="AK2211" i="1"/>
  <c r="AK2212" i="1"/>
  <c r="AK2213" i="1"/>
  <c r="AK2214" i="1"/>
  <c r="AK2303" i="1"/>
  <c r="AK2304" i="1"/>
  <c r="AK2305" i="1"/>
  <c r="AK2306" i="1"/>
  <c r="AK2307" i="1"/>
  <c r="AK2308" i="1"/>
  <c r="AK2309" i="1"/>
  <c r="AK2384" i="1"/>
  <c r="AK2385" i="1"/>
  <c r="AK2386" i="1"/>
  <c r="AK2387" i="1"/>
  <c r="AK2388" i="1"/>
  <c r="AK2389" i="1"/>
  <c r="AK2390" i="1"/>
  <c r="AK2458" i="1"/>
  <c r="AK2459" i="1"/>
  <c r="AK2460" i="1"/>
  <c r="AK2461" i="1"/>
  <c r="AK2462" i="1"/>
  <c r="AK2463" i="1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AG2111" i="1"/>
  <c r="AL2111" i="1" s="1"/>
  <c r="AG2112" i="1"/>
  <c r="AL2112" i="1" s="1"/>
  <c r="AG2113" i="1"/>
  <c r="AL2113" i="1" s="1"/>
  <c r="AG2114" i="1"/>
  <c r="AL2114" i="1" s="1"/>
  <c r="AG2115" i="1"/>
  <c r="AL2115" i="1" s="1"/>
  <c r="AG2116" i="1"/>
  <c r="AL2116" i="1" s="1"/>
  <c r="AG2117" i="1"/>
  <c r="AL2117" i="1" s="1"/>
  <c r="AG2118" i="1"/>
  <c r="AL2118" i="1" s="1"/>
  <c r="AG2119" i="1"/>
  <c r="AL2119" i="1" s="1"/>
  <c r="AG2120" i="1"/>
  <c r="AL2120" i="1" s="1"/>
  <c r="AG2121" i="1"/>
  <c r="AL2121" i="1" s="1"/>
  <c r="AG2209" i="1"/>
  <c r="AL2209" i="1" s="1"/>
  <c r="AG2210" i="1"/>
  <c r="AL2210" i="1" s="1"/>
  <c r="AG2211" i="1"/>
  <c r="AL2211" i="1" s="1"/>
  <c r="AG2212" i="1"/>
  <c r="AL2212" i="1" s="1"/>
  <c r="AG2213" i="1"/>
  <c r="AL2213" i="1" s="1"/>
  <c r="AG2214" i="1"/>
  <c r="AL2214" i="1" s="1"/>
  <c r="AG2303" i="1"/>
  <c r="AL2303" i="1" s="1"/>
  <c r="AG2304" i="1"/>
  <c r="AL2304" i="1" s="1"/>
  <c r="AG2305" i="1"/>
  <c r="AL2305" i="1" s="1"/>
  <c r="AG2306" i="1"/>
  <c r="AL2306" i="1" s="1"/>
  <c r="AG2307" i="1"/>
  <c r="AL2307" i="1" s="1"/>
  <c r="AG2308" i="1"/>
  <c r="AL2308" i="1" s="1"/>
  <c r="AG2309" i="1"/>
  <c r="AL2309" i="1" s="1"/>
  <c r="AG2384" i="1"/>
  <c r="AL2384" i="1" s="1"/>
  <c r="AG2385" i="1"/>
  <c r="AL2385" i="1" s="1"/>
  <c r="AG2386" i="1"/>
  <c r="AL2386" i="1" s="1"/>
  <c r="AG2387" i="1"/>
  <c r="AL2387" i="1" s="1"/>
  <c r="AG2388" i="1"/>
  <c r="AL2388" i="1" s="1"/>
  <c r="AG2389" i="1"/>
  <c r="AL2389" i="1" s="1"/>
  <c r="AG2390" i="1"/>
  <c r="AL2390" i="1" s="1"/>
  <c r="AG2458" i="1"/>
  <c r="AL2458" i="1" s="1"/>
  <c r="AG2459" i="1"/>
  <c r="AL2459" i="1" s="1"/>
  <c r="AG2460" i="1"/>
  <c r="AL2460" i="1" s="1"/>
  <c r="AG2461" i="1"/>
  <c r="AL2461" i="1" s="1"/>
  <c r="AG2462" i="1"/>
  <c r="AL2462" i="1" s="1"/>
  <c r="AG2463" i="1"/>
  <c r="AL2463" i="1" s="1"/>
  <c r="AJ2111" i="1"/>
  <c r="AJ2112" i="1"/>
  <c r="AJ2113" i="1"/>
  <c r="AJ2114" i="1"/>
  <c r="AJ2115" i="1"/>
  <c r="AJ2116" i="1"/>
  <c r="AJ2117" i="1"/>
  <c r="AJ2118" i="1"/>
  <c r="AJ2119" i="1"/>
  <c r="AJ2120" i="1"/>
  <c r="AJ2121" i="1"/>
  <c r="AJ2209" i="1"/>
  <c r="AJ2210" i="1"/>
  <c r="AJ2211" i="1"/>
  <c r="AJ2212" i="1"/>
  <c r="AJ2213" i="1"/>
  <c r="AJ2214" i="1"/>
  <c r="AJ2303" i="1"/>
  <c r="AJ2304" i="1"/>
  <c r="AJ2305" i="1"/>
  <c r="AJ2306" i="1"/>
  <c r="AJ2307" i="1"/>
  <c r="AJ2308" i="1"/>
  <c r="AJ2309" i="1"/>
  <c r="AJ2384" i="1"/>
  <c r="AJ2385" i="1"/>
  <c r="AJ2386" i="1"/>
  <c r="AJ2387" i="1"/>
  <c r="AJ2388" i="1"/>
  <c r="AJ2389" i="1"/>
  <c r="AJ2390" i="1"/>
  <c r="AJ2458" i="1"/>
  <c r="AJ2459" i="1"/>
  <c r="AJ2460" i="1"/>
  <c r="AJ2461" i="1"/>
  <c r="AJ2462" i="1"/>
  <c r="AJ2463" i="1"/>
  <c r="AG2143" i="1"/>
  <c r="AL2143" i="1" s="1"/>
  <c r="AG2144" i="1"/>
  <c r="AL2144" i="1" s="1"/>
  <c r="AG2145" i="1"/>
  <c r="AL2145" i="1" s="1"/>
  <c r="AG2146" i="1"/>
  <c r="AL2146" i="1" s="1"/>
  <c r="AG2147" i="1"/>
  <c r="AL2147" i="1" s="1"/>
  <c r="AG2148" i="1"/>
  <c r="AL2148" i="1" s="1"/>
  <c r="AG2149" i="1"/>
  <c r="AL2149" i="1" s="1"/>
  <c r="AG2124" i="1"/>
  <c r="AL2124" i="1" s="1"/>
  <c r="AG2122" i="1"/>
  <c r="AL2122" i="1" s="1"/>
  <c r="AG2123" i="1"/>
  <c r="AL2123" i="1" s="1"/>
  <c r="AG2125" i="1"/>
  <c r="AL2125" i="1" s="1"/>
  <c r="AG2128" i="1"/>
  <c r="AL2128" i="1" s="1"/>
  <c r="AG2129" i="1"/>
  <c r="AL2129" i="1" s="1"/>
  <c r="AG2130" i="1"/>
  <c r="AL2130" i="1" s="1"/>
  <c r="AG2150" i="1"/>
  <c r="AL2150" i="1" s="1"/>
  <c r="AG2131" i="1"/>
  <c r="AL2131" i="1" s="1"/>
  <c r="AG2132" i="1"/>
  <c r="AL2132" i="1" s="1"/>
  <c r="AG2133" i="1"/>
  <c r="AL2133" i="1" s="1"/>
  <c r="AG2151" i="1"/>
  <c r="AL2151" i="1" s="1"/>
  <c r="AG2126" i="1"/>
  <c r="AL2126" i="1" s="1"/>
  <c r="AG2127" i="1"/>
  <c r="AL2127" i="1" s="1"/>
  <c r="AG2135" i="1"/>
  <c r="AL2135" i="1" s="1"/>
  <c r="AG2136" i="1"/>
  <c r="AL2136" i="1" s="1"/>
  <c r="AG2137" i="1"/>
  <c r="AL2137" i="1" s="1"/>
  <c r="AG2138" i="1"/>
  <c r="AL2138" i="1" s="1"/>
  <c r="AG2139" i="1"/>
  <c r="AL2139" i="1" s="1"/>
  <c r="AG2140" i="1"/>
  <c r="AL2140" i="1" s="1"/>
  <c r="AG2141" i="1"/>
  <c r="AL2141" i="1" s="1"/>
  <c r="AG2142" i="1"/>
  <c r="AL2142" i="1" s="1"/>
  <c r="AG2152" i="1"/>
  <c r="AL2152" i="1" s="1"/>
  <c r="AG2134" i="1"/>
  <c r="AL2134" i="1" s="1"/>
  <c r="AG2235" i="1"/>
  <c r="AL2235" i="1" s="1"/>
  <c r="AG2236" i="1"/>
  <c r="AL2236" i="1" s="1"/>
  <c r="AG2237" i="1"/>
  <c r="AL2237" i="1" s="1"/>
  <c r="AG2238" i="1"/>
  <c r="AL2238" i="1" s="1"/>
  <c r="AG2217" i="1"/>
  <c r="AL2217" i="1" s="1"/>
  <c r="AG2215" i="1"/>
  <c r="AL2215" i="1" s="1"/>
  <c r="AG2216" i="1"/>
  <c r="AL2216" i="1" s="1"/>
  <c r="AG2218" i="1"/>
  <c r="AL2218" i="1" s="1"/>
  <c r="AG2239" i="1"/>
  <c r="AL2239" i="1" s="1"/>
  <c r="AG2227" i="1"/>
  <c r="AL2227" i="1" s="1"/>
  <c r="AG2221" i="1"/>
  <c r="AL2221" i="1" s="1"/>
  <c r="AG2228" i="1"/>
  <c r="AL2228" i="1" s="1"/>
  <c r="AG2222" i="1"/>
  <c r="AL2222" i="1" s="1"/>
  <c r="AG2223" i="1"/>
  <c r="AL2223" i="1" s="1"/>
  <c r="AG2224" i="1"/>
  <c r="AL2224" i="1" s="1"/>
  <c r="AG2225" i="1"/>
  <c r="AL2225" i="1" s="1"/>
  <c r="AG2226" i="1"/>
  <c r="AL2226" i="1" s="1"/>
  <c r="AG2240" i="1"/>
  <c r="AL2240" i="1" s="1"/>
  <c r="AG2219" i="1"/>
  <c r="AL2219" i="1" s="1"/>
  <c r="AG2220" i="1"/>
  <c r="AL2220" i="1" s="1"/>
  <c r="AG2241" i="1"/>
  <c r="AL2241" i="1" s="1"/>
  <c r="AG2229" i="1"/>
  <c r="AL2229" i="1" s="1"/>
  <c r="AG2230" i="1"/>
  <c r="AL2230" i="1" s="1"/>
  <c r="AG2231" i="1"/>
  <c r="AL2231" i="1" s="1"/>
  <c r="AG2232" i="1"/>
  <c r="AL2232" i="1" s="1"/>
  <c r="AG2242" i="1"/>
  <c r="AL2242" i="1" s="1"/>
  <c r="AG2233" i="1"/>
  <c r="AL2233" i="1" s="1"/>
  <c r="AG2234" i="1"/>
  <c r="AL2234" i="1" s="1"/>
  <c r="AG2243" i="1"/>
  <c r="AL2243" i="1" s="1"/>
  <c r="AG2244" i="1"/>
  <c r="AL2244" i="1" s="1"/>
  <c r="AG2329" i="1"/>
  <c r="AL2329" i="1" s="1"/>
  <c r="AG2330" i="1"/>
  <c r="AL2330" i="1" s="1"/>
  <c r="AG2331" i="1"/>
  <c r="AL2331" i="1" s="1"/>
  <c r="AG2319" i="1"/>
  <c r="AL2319" i="1" s="1"/>
  <c r="AG2312" i="1"/>
  <c r="AL2312" i="1" s="1"/>
  <c r="AG2332" i="1"/>
  <c r="AL2332" i="1" s="1"/>
  <c r="AG2320" i="1"/>
  <c r="AL2320" i="1" s="1"/>
  <c r="AG2321" i="1"/>
  <c r="AL2321" i="1" s="1"/>
  <c r="AG2333" i="1"/>
  <c r="AL2333" i="1" s="1"/>
  <c r="AG2313" i="1"/>
  <c r="AL2313" i="1" s="1"/>
  <c r="AG2314" i="1"/>
  <c r="AL2314" i="1" s="1"/>
  <c r="AG2334" i="1"/>
  <c r="AL2334" i="1" s="1"/>
  <c r="AG2322" i="1"/>
  <c r="AL2322" i="1" s="1"/>
  <c r="AG2323" i="1"/>
  <c r="AL2323" i="1" s="1"/>
  <c r="AG2324" i="1"/>
  <c r="AL2324" i="1" s="1"/>
  <c r="AG2325" i="1"/>
  <c r="AL2325" i="1" s="1"/>
  <c r="AG2326" i="1"/>
  <c r="AL2326" i="1" s="1"/>
  <c r="AG2315" i="1"/>
  <c r="AL2315" i="1" s="1"/>
  <c r="AG2316" i="1"/>
  <c r="AL2316" i="1" s="1"/>
  <c r="AG2317" i="1"/>
  <c r="AL2317" i="1" s="1"/>
  <c r="AG2310" i="1"/>
  <c r="AL2310" i="1" s="1"/>
  <c r="AG2311" i="1"/>
  <c r="AL2311" i="1" s="1"/>
  <c r="AG2335" i="1"/>
  <c r="AL2335" i="1" s="1"/>
  <c r="AG2318" i="1"/>
  <c r="AL2318" i="1" s="1"/>
  <c r="AG2327" i="1"/>
  <c r="AL2327" i="1" s="1"/>
  <c r="AG2328" i="1"/>
  <c r="AL2328" i="1" s="1"/>
  <c r="AG2412" i="1"/>
  <c r="AL2412" i="1" s="1"/>
  <c r="AG2391" i="1"/>
  <c r="AL2391" i="1" s="1"/>
  <c r="AG2392" i="1"/>
  <c r="AL2392" i="1" s="1"/>
  <c r="AG2393" i="1"/>
  <c r="AL2393" i="1" s="1"/>
  <c r="AG2394" i="1"/>
  <c r="AL2394" i="1" s="1"/>
  <c r="AG2395" i="1"/>
  <c r="AL2395" i="1" s="1"/>
  <c r="AG2396" i="1"/>
  <c r="AL2396" i="1" s="1"/>
  <c r="AG2397" i="1"/>
  <c r="AL2397" i="1" s="1"/>
  <c r="AG2413" i="1"/>
  <c r="AL2413" i="1" s="1"/>
  <c r="AG2398" i="1"/>
  <c r="AL2398" i="1" s="1"/>
  <c r="AG2410" i="1"/>
  <c r="AL2410" i="1" s="1"/>
  <c r="AG2411" i="1"/>
  <c r="AL2411" i="1" s="1"/>
  <c r="AG2414" i="1"/>
  <c r="AL2414" i="1" s="1"/>
  <c r="AG2415" i="1"/>
  <c r="AL2415" i="1" s="1"/>
  <c r="AG2416" i="1"/>
  <c r="AL2416" i="1" s="1"/>
  <c r="AG2399" i="1"/>
  <c r="AL2399" i="1" s="1"/>
  <c r="AG2400" i="1"/>
  <c r="AL2400" i="1" s="1"/>
  <c r="AG2401" i="1"/>
  <c r="AL2401" i="1" s="1"/>
  <c r="AG2417" i="1"/>
  <c r="AL2417" i="1" s="1"/>
  <c r="AG2402" i="1"/>
  <c r="AL2402" i="1" s="1"/>
  <c r="AG2403" i="1"/>
  <c r="AL2403" i="1" s="1"/>
  <c r="AG2404" i="1"/>
  <c r="AL2404" i="1" s="1"/>
  <c r="AG2405" i="1"/>
  <c r="AL2405" i="1" s="1"/>
  <c r="AG2406" i="1"/>
  <c r="AL2406" i="1" s="1"/>
  <c r="AG2407" i="1"/>
  <c r="AL2407" i="1" s="1"/>
  <c r="AG2408" i="1"/>
  <c r="AL2408" i="1" s="1"/>
  <c r="AG2409" i="1"/>
  <c r="AL2409" i="1" s="1"/>
  <c r="AG2482" i="1"/>
  <c r="AL2482" i="1" s="1"/>
  <c r="AG2474" i="1"/>
  <c r="AL2474" i="1" s="1"/>
  <c r="AG2469" i="1"/>
  <c r="AL2469" i="1" s="1"/>
  <c r="AG2470" i="1"/>
  <c r="AL2470" i="1" s="1"/>
  <c r="AG2471" i="1"/>
  <c r="AL2471" i="1" s="1"/>
  <c r="AG2464" i="1"/>
  <c r="AL2464" i="1" s="1"/>
  <c r="AG2465" i="1"/>
  <c r="AL2465" i="1" s="1"/>
  <c r="AG2466" i="1"/>
  <c r="AL2466" i="1" s="1"/>
  <c r="AG2483" i="1"/>
  <c r="AL2483" i="1" s="1"/>
  <c r="AG2475" i="1"/>
  <c r="AL2475" i="1" s="1"/>
  <c r="AG2467" i="1"/>
  <c r="AL2467" i="1" s="1"/>
  <c r="AG2468" i="1"/>
  <c r="AL2468" i="1" s="1"/>
  <c r="AG2484" i="1"/>
  <c r="AL2484" i="1" s="1"/>
  <c r="AG2472" i="1"/>
  <c r="AL2472" i="1" s="1"/>
  <c r="AG2473" i="1"/>
  <c r="AL2473" i="1" s="1"/>
  <c r="AG2485" i="1"/>
  <c r="AL2485" i="1" s="1"/>
  <c r="AG2476" i="1"/>
  <c r="AL2476" i="1" s="1"/>
  <c r="AG2477" i="1"/>
  <c r="AL2477" i="1" s="1"/>
  <c r="AG2478" i="1"/>
  <c r="AL2478" i="1" s="1"/>
  <c r="AG2479" i="1"/>
  <c r="AL2479" i="1" s="1"/>
  <c r="AG2508" i="1"/>
  <c r="AL2508" i="1" s="1"/>
  <c r="AG2509" i="1"/>
  <c r="AL2509" i="1" s="1"/>
  <c r="AG2480" i="1"/>
  <c r="AL2480" i="1" s="1"/>
  <c r="AG2486" i="1"/>
  <c r="AL2486" i="1" s="1"/>
  <c r="AG2481" i="1"/>
  <c r="AL2481" i="1" s="1"/>
  <c r="AG2487" i="1"/>
  <c r="AL2487" i="1" s="1"/>
  <c r="AG2418" i="1"/>
  <c r="AL2418" i="1" s="1"/>
  <c r="AG2419" i="1"/>
  <c r="AL2419" i="1" s="1"/>
  <c r="AG2488" i="1"/>
  <c r="AL2488" i="1" s="1"/>
  <c r="AG2489" i="1"/>
  <c r="AL2489" i="1" s="1"/>
  <c r="AJ2143" i="1"/>
  <c r="AJ2144" i="1"/>
  <c r="AJ2145" i="1"/>
  <c r="AJ2146" i="1"/>
  <c r="AJ2147" i="1"/>
  <c r="AJ2148" i="1"/>
  <c r="AJ2149" i="1"/>
  <c r="AJ2124" i="1"/>
  <c r="AJ2122" i="1"/>
  <c r="AJ2123" i="1"/>
  <c r="AJ2125" i="1"/>
  <c r="AJ2128" i="1"/>
  <c r="AJ2129" i="1"/>
  <c r="AJ2130" i="1"/>
  <c r="AJ2150" i="1"/>
  <c r="AJ2131" i="1"/>
  <c r="AJ2132" i="1"/>
  <c r="AJ2133" i="1"/>
  <c r="AJ2151" i="1"/>
  <c r="AJ2126" i="1"/>
  <c r="AJ2127" i="1"/>
  <c r="AJ2135" i="1"/>
  <c r="AJ2136" i="1"/>
  <c r="AJ2137" i="1"/>
  <c r="AJ2138" i="1"/>
  <c r="AJ2139" i="1"/>
  <c r="AJ2140" i="1"/>
  <c r="AJ2141" i="1"/>
  <c r="AJ2142" i="1"/>
  <c r="AJ2152" i="1"/>
  <c r="AJ2134" i="1"/>
  <c r="AJ2235" i="1"/>
  <c r="AJ2236" i="1"/>
  <c r="AJ2237" i="1"/>
  <c r="AJ2238" i="1"/>
  <c r="AJ2217" i="1"/>
  <c r="AJ2215" i="1"/>
  <c r="AJ2216" i="1"/>
  <c r="AJ2218" i="1"/>
  <c r="AJ2239" i="1"/>
  <c r="AJ2227" i="1"/>
  <c r="AJ2221" i="1"/>
  <c r="AJ2228" i="1"/>
  <c r="AJ2222" i="1"/>
  <c r="AJ2223" i="1"/>
  <c r="AJ2224" i="1"/>
  <c r="AJ2225" i="1"/>
  <c r="AJ2226" i="1"/>
  <c r="AJ2240" i="1"/>
  <c r="AJ2219" i="1"/>
  <c r="AJ2220" i="1"/>
  <c r="AJ2241" i="1"/>
  <c r="AJ2229" i="1"/>
  <c r="AJ2230" i="1"/>
  <c r="AJ2231" i="1"/>
  <c r="AJ2232" i="1"/>
  <c r="AJ2242" i="1"/>
  <c r="AJ2233" i="1"/>
  <c r="AJ2234" i="1"/>
  <c r="AJ2243" i="1"/>
  <c r="AJ2244" i="1"/>
  <c r="AJ2329" i="1"/>
  <c r="AJ2330" i="1"/>
  <c r="AJ2331" i="1"/>
  <c r="AJ2319" i="1"/>
  <c r="AJ2312" i="1"/>
  <c r="AJ2332" i="1"/>
  <c r="AJ2320" i="1"/>
  <c r="AJ2321" i="1"/>
  <c r="AJ2333" i="1"/>
  <c r="AJ2313" i="1"/>
  <c r="AJ2314" i="1"/>
  <c r="AJ2334" i="1"/>
  <c r="AJ2322" i="1"/>
  <c r="AJ2323" i="1"/>
  <c r="AJ2324" i="1"/>
  <c r="AJ2325" i="1"/>
  <c r="AJ2326" i="1"/>
  <c r="AJ2315" i="1"/>
  <c r="AJ2316" i="1"/>
  <c r="AJ2317" i="1"/>
  <c r="AJ2310" i="1"/>
  <c r="AJ2311" i="1"/>
  <c r="AJ2335" i="1"/>
  <c r="AJ2318" i="1"/>
  <c r="AJ2327" i="1"/>
  <c r="AJ2328" i="1"/>
  <c r="AJ2412" i="1"/>
  <c r="AJ2391" i="1"/>
  <c r="AJ2392" i="1"/>
  <c r="AJ2393" i="1"/>
  <c r="AJ2394" i="1"/>
  <c r="AJ2395" i="1"/>
  <c r="AJ2396" i="1"/>
  <c r="AJ2397" i="1"/>
  <c r="AJ2413" i="1"/>
  <c r="AJ2398" i="1"/>
  <c r="AJ2410" i="1"/>
  <c r="AJ2411" i="1"/>
  <c r="AJ2414" i="1"/>
  <c r="AJ2415" i="1"/>
  <c r="AJ2416" i="1"/>
  <c r="AJ2399" i="1"/>
  <c r="AJ2400" i="1"/>
  <c r="AJ2401" i="1"/>
  <c r="AJ2417" i="1"/>
  <c r="AJ2402" i="1"/>
  <c r="AJ2403" i="1"/>
  <c r="AJ2404" i="1"/>
  <c r="AJ2405" i="1"/>
  <c r="AJ2406" i="1"/>
  <c r="AJ2407" i="1"/>
  <c r="AJ2408" i="1"/>
  <c r="AJ2409" i="1"/>
  <c r="AJ2482" i="1"/>
  <c r="AJ2474" i="1"/>
  <c r="AJ2469" i="1"/>
  <c r="AJ2470" i="1"/>
  <c r="AJ2471" i="1"/>
  <c r="AJ2464" i="1"/>
  <c r="AJ2465" i="1"/>
  <c r="AJ2466" i="1"/>
  <c r="AJ2483" i="1"/>
  <c r="AJ2475" i="1"/>
  <c r="AJ2467" i="1"/>
  <c r="AJ2468" i="1"/>
  <c r="AJ2484" i="1"/>
  <c r="AJ2472" i="1"/>
  <c r="AJ2473" i="1"/>
  <c r="AJ2485" i="1"/>
  <c r="AJ2476" i="1"/>
  <c r="AJ2477" i="1"/>
  <c r="AJ2478" i="1"/>
  <c r="AJ2479" i="1"/>
  <c r="AJ2508" i="1"/>
  <c r="AJ2509" i="1"/>
  <c r="AJ2480" i="1"/>
  <c r="AJ2486" i="1"/>
  <c r="AJ2481" i="1"/>
  <c r="AJ2487" i="1"/>
  <c r="AJ2418" i="1"/>
  <c r="AJ2419" i="1"/>
  <c r="AJ2488" i="1"/>
  <c r="AJ2489" i="1"/>
  <c r="AG2078" i="1"/>
  <c r="AL2078" i="1" s="1"/>
  <c r="AG2079" i="1"/>
  <c r="AL2079" i="1" s="1"/>
  <c r="AG2080" i="1"/>
  <c r="AL2080" i="1" s="1"/>
  <c r="AG2081" i="1"/>
  <c r="AL2081" i="1" s="1"/>
  <c r="AG2082" i="1"/>
  <c r="AL2082" i="1" s="1"/>
  <c r="AG2083" i="1"/>
  <c r="AL2083" i="1" s="1"/>
  <c r="AG2084" i="1"/>
  <c r="AL2084" i="1" s="1"/>
  <c r="AG2085" i="1"/>
  <c r="AL2085" i="1" s="1"/>
  <c r="AG2086" i="1"/>
  <c r="AL2086" i="1" s="1"/>
  <c r="AG2087" i="1"/>
  <c r="AL2087" i="1" s="1"/>
  <c r="AG2088" i="1"/>
  <c r="AL2088" i="1" s="1"/>
  <c r="AG2089" i="1"/>
  <c r="AL2089" i="1" s="1"/>
  <c r="AG2090" i="1"/>
  <c r="AL2090" i="1" s="1"/>
  <c r="AG2091" i="1"/>
  <c r="AL2091" i="1" s="1"/>
  <c r="AG2092" i="1"/>
  <c r="AL2092" i="1" s="1"/>
  <c r="AG2093" i="1"/>
  <c r="AL2093" i="1" s="1"/>
  <c r="AG2094" i="1"/>
  <c r="AL2094" i="1" s="1"/>
  <c r="AG2095" i="1"/>
  <c r="AL2095" i="1" s="1"/>
  <c r="AG2096" i="1"/>
  <c r="AL2096" i="1" s="1"/>
  <c r="AG2097" i="1"/>
  <c r="AL2097" i="1" s="1"/>
  <c r="AG2098" i="1"/>
  <c r="AL2098" i="1" s="1"/>
  <c r="AG2099" i="1"/>
  <c r="AL2099" i="1" s="1"/>
  <c r="AG2100" i="1"/>
  <c r="AL2100" i="1" s="1"/>
  <c r="AG2101" i="1"/>
  <c r="AL2101" i="1" s="1"/>
  <c r="AG2102" i="1"/>
  <c r="AL2102" i="1" s="1"/>
  <c r="AG2103" i="1"/>
  <c r="AL2103" i="1" s="1"/>
  <c r="AG2104" i="1"/>
  <c r="AL2104" i="1" s="1"/>
  <c r="AG2105" i="1"/>
  <c r="AL2105" i="1" s="1"/>
  <c r="AG2106" i="1"/>
  <c r="AL2106" i="1" s="1"/>
  <c r="AG2107" i="1"/>
  <c r="AL2107" i="1" s="1"/>
  <c r="AG2108" i="1"/>
  <c r="AL2108" i="1" s="1"/>
  <c r="AG2109" i="1"/>
  <c r="AL2109" i="1" s="1"/>
  <c r="AG2110" i="1"/>
  <c r="AL2110" i="1" s="1"/>
  <c r="AG2178" i="1"/>
  <c r="AL2178" i="1" s="1"/>
  <c r="AG2179" i="1"/>
  <c r="AL2179" i="1" s="1"/>
  <c r="AG2180" i="1"/>
  <c r="AL2180" i="1" s="1"/>
  <c r="AG2181" i="1"/>
  <c r="AL2181" i="1" s="1"/>
  <c r="AG2182" i="1"/>
  <c r="AL2182" i="1" s="1"/>
  <c r="AG2183" i="1"/>
  <c r="AL2183" i="1" s="1"/>
  <c r="AG2184" i="1"/>
  <c r="AL2184" i="1" s="1"/>
  <c r="AG2185" i="1"/>
  <c r="AL2185" i="1" s="1"/>
  <c r="AG2186" i="1"/>
  <c r="AL2186" i="1" s="1"/>
  <c r="AG2187" i="1"/>
  <c r="AL2187" i="1" s="1"/>
  <c r="AG2188" i="1"/>
  <c r="AL2188" i="1" s="1"/>
  <c r="AG2189" i="1"/>
  <c r="AL2189" i="1" s="1"/>
  <c r="AG2190" i="1"/>
  <c r="AL2190" i="1" s="1"/>
  <c r="AG2191" i="1"/>
  <c r="AL2191" i="1" s="1"/>
  <c r="AG2192" i="1"/>
  <c r="AL2192" i="1" s="1"/>
  <c r="AG2193" i="1"/>
  <c r="AL2193" i="1" s="1"/>
  <c r="AG2194" i="1"/>
  <c r="AL2194" i="1" s="1"/>
  <c r="AG2195" i="1"/>
  <c r="AL2195" i="1" s="1"/>
  <c r="AG2196" i="1"/>
  <c r="AL2196" i="1" s="1"/>
  <c r="AG2197" i="1"/>
  <c r="AL2197" i="1" s="1"/>
  <c r="AG2198" i="1"/>
  <c r="AL2198" i="1" s="1"/>
  <c r="AG2199" i="1"/>
  <c r="AL2199" i="1" s="1"/>
  <c r="AG2200" i="1"/>
  <c r="AL2200" i="1" s="1"/>
  <c r="AG2201" i="1"/>
  <c r="AL2201" i="1" s="1"/>
  <c r="AG2202" i="1"/>
  <c r="AL2202" i="1" s="1"/>
  <c r="AG2203" i="1"/>
  <c r="AL2203" i="1" s="1"/>
  <c r="AG2204" i="1"/>
  <c r="AL2204" i="1" s="1"/>
  <c r="AG2205" i="1"/>
  <c r="AL2205" i="1" s="1"/>
  <c r="AG2206" i="1"/>
  <c r="AL2206" i="1" s="1"/>
  <c r="AG2207" i="1"/>
  <c r="AL2207" i="1" s="1"/>
  <c r="AG2208" i="1"/>
  <c r="AL2208" i="1" s="1"/>
  <c r="AG2275" i="1"/>
  <c r="AL2275" i="1" s="1"/>
  <c r="AG2276" i="1"/>
  <c r="AL2276" i="1" s="1"/>
  <c r="AG2277" i="1"/>
  <c r="AL2277" i="1" s="1"/>
  <c r="AG2278" i="1"/>
  <c r="AL2278" i="1" s="1"/>
  <c r="AG2279" i="1"/>
  <c r="AL2279" i="1" s="1"/>
  <c r="AG2280" i="1"/>
  <c r="AL2280" i="1" s="1"/>
  <c r="AG2281" i="1"/>
  <c r="AL2281" i="1" s="1"/>
  <c r="AG2282" i="1"/>
  <c r="AL2282" i="1" s="1"/>
  <c r="AG2283" i="1"/>
  <c r="AL2283" i="1" s="1"/>
  <c r="AG2284" i="1"/>
  <c r="AL2284" i="1" s="1"/>
  <c r="AG2285" i="1"/>
  <c r="AL2285" i="1" s="1"/>
  <c r="AG2286" i="1"/>
  <c r="AL2286" i="1" s="1"/>
  <c r="AG2287" i="1"/>
  <c r="AL2287" i="1" s="1"/>
  <c r="AG2288" i="1"/>
  <c r="AL2288" i="1" s="1"/>
  <c r="AG2289" i="1"/>
  <c r="AL2289" i="1" s="1"/>
  <c r="AG2290" i="1"/>
  <c r="AL2290" i="1" s="1"/>
  <c r="AG2291" i="1"/>
  <c r="AL2291" i="1" s="1"/>
  <c r="AG2292" i="1"/>
  <c r="AL2292" i="1" s="1"/>
  <c r="AG2293" i="1"/>
  <c r="AL2293" i="1" s="1"/>
  <c r="AG2294" i="1"/>
  <c r="AL2294" i="1" s="1"/>
  <c r="AG2295" i="1"/>
  <c r="AL2295" i="1" s="1"/>
  <c r="AG2296" i="1"/>
  <c r="AL2296" i="1" s="1"/>
  <c r="AG2297" i="1"/>
  <c r="AL2297" i="1" s="1"/>
  <c r="AG2298" i="1"/>
  <c r="AL2298" i="1" s="1"/>
  <c r="AG2299" i="1"/>
  <c r="AL2299" i="1" s="1"/>
  <c r="AG2300" i="1"/>
  <c r="AL2300" i="1" s="1"/>
  <c r="AG2301" i="1"/>
  <c r="AL2301" i="1" s="1"/>
  <c r="AG2302" i="1"/>
  <c r="AL2302" i="1" s="1"/>
  <c r="AG2355" i="1"/>
  <c r="AL2355" i="1" s="1"/>
  <c r="AG2356" i="1"/>
  <c r="AL2356" i="1" s="1"/>
  <c r="AG2357" i="1"/>
  <c r="AL2357" i="1" s="1"/>
  <c r="AG2358" i="1"/>
  <c r="AL2358" i="1" s="1"/>
  <c r="AG2359" i="1"/>
  <c r="AL2359" i="1" s="1"/>
  <c r="AG2360" i="1"/>
  <c r="AL2360" i="1" s="1"/>
  <c r="AG2361" i="1"/>
  <c r="AL2361" i="1" s="1"/>
  <c r="AG2362" i="1"/>
  <c r="AL2362" i="1" s="1"/>
  <c r="AG2363" i="1"/>
  <c r="AL2363" i="1" s="1"/>
  <c r="AG2364" i="1"/>
  <c r="AL2364" i="1" s="1"/>
  <c r="AG2365" i="1"/>
  <c r="AL2365" i="1" s="1"/>
  <c r="AG2366" i="1"/>
  <c r="AL2366" i="1" s="1"/>
  <c r="AG2367" i="1"/>
  <c r="AL2367" i="1" s="1"/>
  <c r="AG2368" i="1"/>
  <c r="AL2368" i="1" s="1"/>
  <c r="AG2369" i="1"/>
  <c r="AL2369" i="1" s="1"/>
  <c r="AG2437" i="1"/>
  <c r="AL2437" i="1" s="1"/>
  <c r="AG2438" i="1"/>
  <c r="AL2438" i="1" s="1"/>
  <c r="AG2439" i="1"/>
  <c r="AL2439" i="1" s="1"/>
  <c r="AG2370" i="1"/>
  <c r="AL2370" i="1" s="1"/>
  <c r="AG2371" i="1"/>
  <c r="AL2371" i="1" s="1"/>
  <c r="AG2372" i="1"/>
  <c r="AL2372" i="1" s="1"/>
  <c r="AG2373" i="1"/>
  <c r="AL2373" i="1" s="1"/>
  <c r="AG2374" i="1"/>
  <c r="AL2374" i="1" s="1"/>
  <c r="AG2375" i="1"/>
  <c r="AL2375" i="1" s="1"/>
  <c r="AG2376" i="1"/>
  <c r="AL2376" i="1" s="1"/>
  <c r="AG2377" i="1"/>
  <c r="AL2377" i="1" s="1"/>
  <c r="AG2440" i="1"/>
  <c r="AL2440" i="1" s="1"/>
  <c r="AG2441" i="1"/>
  <c r="AL2441" i="1" s="1"/>
  <c r="AG2442" i="1"/>
  <c r="AL2442" i="1" s="1"/>
  <c r="AG2443" i="1"/>
  <c r="AL2443" i="1" s="1"/>
  <c r="AG2444" i="1"/>
  <c r="AL2444" i="1" s="1"/>
  <c r="AG2445" i="1"/>
  <c r="AL2445" i="1" s="1"/>
  <c r="AG2498" i="1"/>
  <c r="AL2498" i="1" s="1"/>
  <c r="AG2499" i="1"/>
  <c r="AL2499" i="1" s="1"/>
  <c r="AG2500" i="1"/>
  <c r="AL2500" i="1" s="1"/>
  <c r="AG2446" i="1"/>
  <c r="AL2446" i="1" s="1"/>
  <c r="AG2447" i="1"/>
  <c r="AL2447" i="1" s="1"/>
  <c r="AG2448" i="1"/>
  <c r="AL2448" i="1" s="1"/>
  <c r="AG2449" i="1"/>
  <c r="AL2449" i="1" s="1"/>
  <c r="AG2450" i="1"/>
  <c r="AL2450" i="1" s="1"/>
  <c r="AG2451" i="1"/>
  <c r="AL2451" i="1" s="1"/>
  <c r="AG2452" i="1"/>
  <c r="AL2452" i="1" s="1"/>
  <c r="AG2453" i="1"/>
  <c r="AL2453" i="1" s="1"/>
  <c r="AG2454" i="1"/>
  <c r="AL2454" i="1" s="1"/>
  <c r="AG2501" i="1"/>
  <c r="AL2501" i="1" s="1"/>
  <c r="AG2502" i="1"/>
  <c r="AL2502" i="1" s="1"/>
  <c r="AG2503" i="1"/>
  <c r="AL2503" i="1" s="1"/>
  <c r="AG2378" i="1"/>
  <c r="AL2378" i="1" s="1"/>
  <c r="AG2379" i="1"/>
  <c r="AL2379" i="1" s="1"/>
  <c r="AG2380" i="1"/>
  <c r="AL2380" i="1" s="1"/>
  <c r="AG2381" i="1"/>
  <c r="AL2381" i="1" s="1"/>
  <c r="AG2382" i="1"/>
  <c r="AL2382" i="1" s="1"/>
  <c r="AG2455" i="1"/>
  <c r="AL2455" i="1" s="1"/>
  <c r="AG2456" i="1"/>
  <c r="AL2456" i="1" s="1"/>
  <c r="AG2457" i="1"/>
  <c r="AL2457" i="1" s="1"/>
  <c r="AG2383" i="1"/>
  <c r="AL2383" i="1" s="1"/>
  <c r="AG2504" i="1"/>
  <c r="AL2504" i="1" s="1"/>
  <c r="AG2511" i="1"/>
  <c r="AL2511" i="1" s="1"/>
  <c r="AG2505" i="1"/>
  <c r="AL2505" i="1" s="1"/>
  <c r="AG2506" i="1"/>
  <c r="AL2506" i="1" s="1"/>
  <c r="AG2507" i="1"/>
  <c r="AL2507" i="1" s="1"/>
  <c r="AJ2078" i="1"/>
  <c r="AJ2079" i="1"/>
  <c r="AJ2080" i="1"/>
  <c r="AJ2081" i="1"/>
  <c r="AJ2082" i="1"/>
  <c r="AJ2083" i="1"/>
  <c r="AJ2084" i="1"/>
  <c r="AJ2085" i="1"/>
  <c r="AJ2086" i="1"/>
  <c r="AJ2087" i="1"/>
  <c r="AJ2088" i="1"/>
  <c r="AJ2089" i="1"/>
  <c r="AJ2090" i="1"/>
  <c r="AJ2091" i="1"/>
  <c r="AJ2092" i="1"/>
  <c r="AJ2093" i="1"/>
  <c r="AJ2094" i="1"/>
  <c r="AJ2095" i="1"/>
  <c r="AJ2096" i="1"/>
  <c r="AJ2097" i="1"/>
  <c r="AJ2098" i="1"/>
  <c r="AJ2099" i="1"/>
  <c r="AJ2100" i="1"/>
  <c r="AJ2101" i="1"/>
  <c r="AJ2102" i="1"/>
  <c r="AJ2103" i="1"/>
  <c r="AJ2104" i="1"/>
  <c r="AJ2105" i="1"/>
  <c r="AJ2106" i="1"/>
  <c r="AJ2107" i="1"/>
  <c r="AJ2108" i="1"/>
  <c r="AJ2109" i="1"/>
  <c r="AJ2110" i="1"/>
  <c r="AJ2178" i="1"/>
  <c r="AJ2179" i="1"/>
  <c r="AJ2180" i="1"/>
  <c r="AJ2181" i="1"/>
  <c r="AJ2182" i="1"/>
  <c r="AJ2183" i="1"/>
  <c r="AJ2184" i="1"/>
  <c r="AJ2185" i="1"/>
  <c r="AJ2186" i="1"/>
  <c r="AJ2187" i="1"/>
  <c r="AJ2188" i="1"/>
  <c r="AJ2189" i="1"/>
  <c r="AJ2190" i="1"/>
  <c r="AJ2191" i="1"/>
  <c r="AJ2192" i="1"/>
  <c r="AJ2193" i="1"/>
  <c r="AJ2194" i="1"/>
  <c r="AJ2195" i="1"/>
  <c r="AJ2196" i="1"/>
  <c r="AJ2197" i="1"/>
  <c r="AJ2198" i="1"/>
  <c r="AJ2199" i="1"/>
  <c r="AJ2200" i="1"/>
  <c r="AJ2201" i="1"/>
  <c r="AJ2202" i="1"/>
  <c r="AJ2203" i="1"/>
  <c r="AJ2204" i="1"/>
  <c r="AJ2205" i="1"/>
  <c r="AJ2206" i="1"/>
  <c r="AJ2207" i="1"/>
  <c r="AJ2208" i="1"/>
  <c r="AJ2275" i="1"/>
  <c r="AJ2276" i="1"/>
  <c r="AJ2277" i="1"/>
  <c r="AJ2278" i="1"/>
  <c r="AJ2279" i="1"/>
  <c r="AJ2280" i="1"/>
  <c r="AJ2281" i="1"/>
  <c r="AJ2282" i="1"/>
  <c r="AJ2283" i="1"/>
  <c r="AJ2284" i="1"/>
  <c r="AJ2285" i="1"/>
  <c r="AJ2286" i="1"/>
  <c r="AJ2287" i="1"/>
  <c r="AJ2288" i="1"/>
  <c r="AJ2289" i="1"/>
  <c r="AJ2290" i="1"/>
  <c r="AJ2291" i="1"/>
  <c r="AJ2292" i="1"/>
  <c r="AJ2293" i="1"/>
  <c r="AJ2294" i="1"/>
  <c r="AJ2295" i="1"/>
  <c r="AJ2296" i="1"/>
  <c r="AJ2297" i="1"/>
  <c r="AJ2298" i="1"/>
  <c r="AJ2299" i="1"/>
  <c r="AJ2300" i="1"/>
  <c r="AJ2301" i="1"/>
  <c r="AJ2302" i="1"/>
  <c r="AJ2355" i="1"/>
  <c r="AJ2356" i="1"/>
  <c r="AJ2357" i="1"/>
  <c r="AJ2358" i="1"/>
  <c r="AJ2359" i="1"/>
  <c r="AJ2360" i="1"/>
  <c r="AJ2361" i="1"/>
  <c r="AJ2362" i="1"/>
  <c r="AJ2363" i="1"/>
  <c r="AJ2364" i="1"/>
  <c r="AJ2365" i="1"/>
  <c r="AJ2366" i="1"/>
  <c r="AJ2367" i="1"/>
  <c r="AJ2368" i="1"/>
  <c r="AJ2369" i="1"/>
  <c r="AJ2437" i="1"/>
  <c r="AJ2438" i="1"/>
  <c r="AJ2439" i="1"/>
  <c r="AJ2370" i="1"/>
  <c r="AJ2371" i="1"/>
  <c r="AJ2372" i="1"/>
  <c r="AJ2373" i="1"/>
  <c r="AJ2374" i="1"/>
  <c r="AJ2375" i="1"/>
  <c r="AJ2376" i="1"/>
  <c r="AJ2377" i="1"/>
  <c r="AJ2440" i="1"/>
  <c r="AJ2441" i="1"/>
  <c r="AJ2442" i="1"/>
  <c r="AJ2443" i="1"/>
  <c r="AJ2444" i="1"/>
  <c r="AJ2445" i="1"/>
  <c r="AJ2498" i="1"/>
  <c r="AJ2499" i="1"/>
  <c r="AJ2500" i="1"/>
  <c r="AJ2446" i="1"/>
  <c r="AJ2447" i="1"/>
  <c r="AJ2448" i="1"/>
  <c r="AJ2449" i="1"/>
  <c r="AJ2450" i="1"/>
  <c r="AJ2451" i="1"/>
  <c r="AJ2452" i="1"/>
  <c r="AJ2453" i="1"/>
  <c r="AJ2454" i="1"/>
  <c r="AJ2501" i="1"/>
  <c r="AJ2502" i="1"/>
  <c r="AJ2503" i="1"/>
  <c r="AJ2378" i="1"/>
  <c r="AJ2379" i="1"/>
  <c r="AJ2380" i="1"/>
  <c r="AJ2381" i="1"/>
  <c r="AJ2382" i="1"/>
  <c r="AJ2455" i="1"/>
  <c r="AJ2456" i="1"/>
  <c r="AJ2457" i="1"/>
  <c r="AJ2383" i="1"/>
  <c r="AJ2504" i="1"/>
  <c r="AJ2511" i="1"/>
  <c r="AJ2505" i="1"/>
  <c r="AJ2506" i="1"/>
  <c r="AJ2507" i="1"/>
  <c r="AG2176" i="1"/>
  <c r="AL2176" i="1" s="1"/>
  <c r="AG2177" i="1"/>
  <c r="AL2177" i="1" s="1"/>
  <c r="AG2273" i="1"/>
  <c r="AL2273" i="1" s="1"/>
  <c r="AG2274" i="1"/>
  <c r="AL2274" i="1" s="1"/>
  <c r="AJ2176" i="1"/>
  <c r="AJ2177" i="1"/>
  <c r="AJ2273" i="1"/>
  <c r="AJ2274" i="1"/>
  <c r="AG2073" i="1"/>
  <c r="AL2073" i="1" s="1"/>
  <c r="AG2074" i="1"/>
  <c r="AL2074" i="1" s="1"/>
  <c r="AG2075" i="1"/>
  <c r="AL2075" i="1" s="1"/>
  <c r="AG2076" i="1"/>
  <c r="AL2076" i="1" s="1"/>
  <c r="AG2077" i="1"/>
  <c r="AL2077" i="1" s="1"/>
  <c r="AG2168" i="1"/>
  <c r="AL2168" i="1" s="1"/>
  <c r="AG2169" i="1"/>
  <c r="AL2169" i="1" s="1"/>
  <c r="AG2170" i="1"/>
  <c r="AL2170" i="1" s="1"/>
  <c r="AG2171" i="1"/>
  <c r="AL2171" i="1" s="1"/>
  <c r="AG2172" i="1"/>
  <c r="AL2172" i="1" s="1"/>
  <c r="AG2173" i="1"/>
  <c r="AL2173" i="1" s="1"/>
  <c r="AG2174" i="1"/>
  <c r="AL2174" i="1" s="1"/>
  <c r="AG2175" i="1"/>
  <c r="AL2175" i="1" s="1"/>
  <c r="AG2263" i="1"/>
  <c r="AL2263" i="1" s="1"/>
  <c r="AG2264" i="1"/>
  <c r="AL2264" i="1" s="1"/>
  <c r="AG2265" i="1"/>
  <c r="AL2265" i="1" s="1"/>
  <c r="AG2266" i="1"/>
  <c r="AL2266" i="1" s="1"/>
  <c r="AG2267" i="1"/>
  <c r="AL2267" i="1" s="1"/>
  <c r="AG2268" i="1"/>
  <c r="AL2268" i="1" s="1"/>
  <c r="AG2269" i="1"/>
  <c r="AL2269" i="1" s="1"/>
  <c r="AG2270" i="1"/>
  <c r="AL2270" i="1" s="1"/>
  <c r="AG2271" i="1"/>
  <c r="AL2271" i="1" s="1"/>
  <c r="AG2272" i="1"/>
  <c r="AL2272" i="1" s="1"/>
  <c r="AG2354" i="1"/>
  <c r="AL2354" i="1" s="1"/>
  <c r="AJ2072" i="1"/>
  <c r="AJ2073" i="1"/>
  <c r="AJ2074" i="1"/>
  <c r="AJ2075" i="1"/>
  <c r="AJ2076" i="1"/>
  <c r="AJ2077" i="1"/>
  <c r="AJ2168" i="1"/>
  <c r="AJ2169" i="1"/>
  <c r="AJ2170" i="1"/>
  <c r="AJ2171" i="1"/>
  <c r="AJ2172" i="1"/>
  <c r="AJ2173" i="1"/>
  <c r="AJ2174" i="1"/>
  <c r="AJ2175" i="1"/>
  <c r="AJ2263" i="1"/>
  <c r="AJ2264" i="1"/>
  <c r="AJ2265" i="1"/>
  <c r="AJ2266" i="1"/>
  <c r="AJ2267" i="1"/>
  <c r="AJ2268" i="1"/>
  <c r="AJ2269" i="1"/>
  <c r="AJ2270" i="1"/>
  <c r="AJ2271" i="1"/>
  <c r="AJ2272" i="1"/>
  <c r="AJ2354" i="1"/>
  <c r="AP4" i="1" l="1"/>
  <c r="AH1440" i="1"/>
  <c r="AI1440" i="1" s="1"/>
  <c r="AH1080" i="1"/>
  <c r="AI1080" i="1" s="1"/>
  <c r="AH2792" i="1"/>
  <c r="AI2792" i="1" s="1"/>
  <c r="AH3227" i="1"/>
  <c r="AI3227" i="1" s="1"/>
  <c r="AH3272" i="1"/>
  <c r="AI3272" i="1" s="1"/>
  <c r="AH3195" i="1"/>
  <c r="AI3195" i="1" s="1"/>
  <c r="AH3236" i="1"/>
  <c r="AH3273" i="1"/>
  <c r="AH3196" i="1"/>
  <c r="AI3196" i="1" s="1"/>
  <c r="AH3237" i="1"/>
  <c r="AI3237" i="1" s="1"/>
  <c r="AH3260" i="1"/>
  <c r="AH3200" i="1"/>
  <c r="AH3239" i="1"/>
  <c r="AI3239" i="1" s="1"/>
  <c r="AH3201" i="1"/>
  <c r="AI3201" i="1" s="1"/>
  <c r="AH3243" i="1"/>
  <c r="AI3243" i="1" s="1"/>
  <c r="AH3203" i="1"/>
  <c r="AI3203" i="1" s="1"/>
  <c r="AH3244" i="1"/>
  <c r="AI3244" i="1" s="1"/>
  <c r="AH3213" i="1"/>
  <c r="AI3213" i="1" s="1"/>
  <c r="AH3248" i="1"/>
  <c r="AI3248" i="1" s="1"/>
  <c r="AH3214" i="1"/>
  <c r="AH3251" i="1"/>
  <c r="AI3251" i="1" s="1"/>
  <c r="AH3215" i="1"/>
  <c r="AI3215" i="1" s="1"/>
  <c r="AH3219" i="1"/>
  <c r="AI3219" i="1" s="1"/>
  <c r="AH3261" i="1"/>
  <c r="AI3261" i="1" s="1"/>
  <c r="AH3220" i="1"/>
  <c r="AI3220" i="1" s="1"/>
  <c r="AH3263" i="1"/>
  <c r="AI3263" i="1" s="1"/>
  <c r="AH3224" i="1"/>
  <c r="AI3224" i="1" s="1"/>
  <c r="AH3267" i="1"/>
  <c r="AI3267" i="1" s="1"/>
  <c r="AH3175" i="1"/>
  <c r="AI3175" i="1" s="1"/>
  <c r="AH3198" i="1"/>
  <c r="AI3198" i="1" s="1"/>
  <c r="AH3208" i="1"/>
  <c r="AI3208" i="1" s="1"/>
  <c r="AH3230" i="1"/>
  <c r="AI3230" i="1" s="1"/>
  <c r="AH3205" i="1"/>
  <c r="AI3205" i="1" s="1"/>
  <c r="AH3192" i="1"/>
  <c r="AI3192" i="1" s="1"/>
  <c r="AH3234" i="1"/>
  <c r="AI3234" i="1" s="1"/>
  <c r="AH3250" i="1"/>
  <c r="AH3275" i="1"/>
  <c r="AH3123" i="1"/>
  <c r="AI3123" i="1" s="1"/>
  <c r="AH3240" i="1"/>
  <c r="AI3240" i="1" s="1"/>
  <c r="AH3163" i="1"/>
  <c r="AI3163" i="1" s="1"/>
  <c r="AH3184" i="1"/>
  <c r="AH3182" i="1"/>
  <c r="AH3218" i="1"/>
  <c r="AI3218" i="1" s="1"/>
  <c r="AH3193" i="1"/>
  <c r="AH3282" i="1"/>
  <c r="AH3276" i="1"/>
  <c r="AH3238" i="1"/>
  <c r="AH3188" i="1"/>
  <c r="AI3188" i="1" s="1"/>
  <c r="AH3124" i="1"/>
  <c r="AH3159" i="1"/>
  <c r="AI3159" i="1" s="1"/>
  <c r="AH3186" i="1"/>
  <c r="AI3186" i="1" s="1"/>
  <c r="AH3160" i="1"/>
  <c r="AH3158" i="1"/>
  <c r="AH3206" i="1"/>
  <c r="AH3191" i="1"/>
  <c r="AI3191" i="1" s="1"/>
  <c r="AH3190" i="1"/>
  <c r="AH3269" i="1"/>
  <c r="AI3269" i="1" s="1"/>
  <c r="AH3226" i="1"/>
  <c r="AI3226" i="1" s="1"/>
  <c r="AH3176" i="1"/>
  <c r="AH3125" i="1"/>
  <c r="AI3125" i="1" s="1"/>
  <c r="AH3253" i="1"/>
  <c r="AI3253" i="1" s="1"/>
  <c r="AH3162" i="1"/>
  <c r="AH3257" i="1"/>
  <c r="AH3255" i="1"/>
  <c r="AI3255" i="1" s="1"/>
  <c r="AH3194" i="1"/>
  <c r="AI3194" i="1" s="1"/>
  <c r="AH3179" i="1"/>
  <c r="AI3179" i="1" s="1"/>
  <c r="AH3178" i="1"/>
  <c r="AI3178" i="1" s="1"/>
  <c r="AH3209" i="1"/>
  <c r="AI3209" i="1" s="1"/>
  <c r="AH3202" i="1"/>
  <c r="AI3202" i="1" s="1"/>
  <c r="AH3164" i="1"/>
  <c r="AI3164" i="1" s="1"/>
  <c r="AH3129" i="1"/>
  <c r="AI3129" i="1" s="1"/>
  <c r="AH3259" i="1"/>
  <c r="AI3259" i="1" s="1"/>
  <c r="AH3245" i="1"/>
  <c r="AH3231" i="1"/>
  <c r="AI3231" i="1" s="1"/>
  <c r="AH3180" i="1"/>
  <c r="AI3180" i="1" s="1"/>
  <c r="AH3167" i="1"/>
  <c r="AI3167" i="1" s="1"/>
  <c r="AH3166" i="1"/>
  <c r="AH3183" i="1"/>
  <c r="AI3183" i="1" s="1"/>
  <c r="AH3280" i="1"/>
  <c r="AI3280" i="1" s="1"/>
  <c r="AH3152" i="1"/>
  <c r="AH3133" i="1"/>
  <c r="AI3133" i="1" s="1"/>
  <c r="AH3247" i="1"/>
  <c r="AH3221" i="1"/>
  <c r="AI3221" i="1" s="1"/>
  <c r="AH3207" i="1"/>
  <c r="AH3168" i="1"/>
  <c r="AH3155" i="1"/>
  <c r="AI3155" i="1" s="1"/>
  <c r="AH3154" i="1"/>
  <c r="AI3154" i="1" s="1"/>
  <c r="AH3170" i="1"/>
  <c r="AI3170" i="1" s="1"/>
  <c r="AH3235" i="1"/>
  <c r="AI3235" i="1" s="1"/>
  <c r="AH3249" i="1"/>
  <c r="AH3141" i="1"/>
  <c r="AH3223" i="1"/>
  <c r="AI3223" i="1" s="1"/>
  <c r="AH3197" i="1"/>
  <c r="AH3181" i="1"/>
  <c r="AI3181" i="1" s="1"/>
  <c r="AH3156" i="1"/>
  <c r="AI3156" i="1" s="1"/>
  <c r="AH3264" i="1"/>
  <c r="AH3281" i="1"/>
  <c r="AI3281" i="1" s="1"/>
  <c r="AH3189" i="1"/>
  <c r="AH3277" i="1"/>
  <c r="AI3277" i="1" s="1"/>
  <c r="AH3225" i="1"/>
  <c r="AI3225" i="1" s="1"/>
  <c r="AH3142" i="1"/>
  <c r="AI3142" i="1" s="1"/>
  <c r="AH3100" i="1"/>
  <c r="AI3100" i="1" s="1"/>
  <c r="AH3171" i="1"/>
  <c r="AI3171" i="1" s="1"/>
  <c r="AH3157" i="1"/>
  <c r="AI3157" i="1" s="1"/>
  <c r="AH3266" i="1"/>
  <c r="AI3266" i="1" s="1"/>
  <c r="AH3278" i="1"/>
  <c r="AI3278" i="1" s="1"/>
  <c r="AH3199" i="1"/>
  <c r="AI3199" i="1" s="1"/>
  <c r="AH3169" i="1"/>
  <c r="AH3265" i="1"/>
  <c r="AI3265" i="1" s="1"/>
  <c r="AH3252" i="1"/>
  <c r="AH3187" i="1"/>
  <c r="AI3187" i="1" s="1"/>
  <c r="AH3177" i="1"/>
  <c r="AH3173" i="1"/>
  <c r="AI3173" i="1" s="1"/>
  <c r="AH3279" i="1"/>
  <c r="AI3279" i="1" s="1"/>
  <c r="AH3143" i="1"/>
  <c r="AH3101" i="1"/>
  <c r="AH3161" i="1"/>
  <c r="AI3161" i="1" s="1"/>
  <c r="AH3174" i="1"/>
  <c r="AI3174" i="1" s="1"/>
  <c r="AH3165" i="1"/>
  <c r="AH3258" i="1"/>
  <c r="AI3258" i="1" s="1"/>
  <c r="AH3212" i="1"/>
  <c r="AI3212" i="1" s="1"/>
  <c r="AH3144" i="1"/>
  <c r="AI3144" i="1" s="1"/>
  <c r="AH3102" i="1"/>
  <c r="AH3268" i="1"/>
  <c r="AI3268" i="1" s="1"/>
  <c r="AH3271" i="1"/>
  <c r="AI3271" i="1" s="1"/>
  <c r="AH3153" i="1"/>
  <c r="AH3210" i="1"/>
  <c r="AI3210" i="1" s="1"/>
  <c r="AH3270" i="1"/>
  <c r="AI3270" i="1" s="1"/>
  <c r="AH3204" i="1"/>
  <c r="AI3204" i="1" s="1"/>
  <c r="AH3254" i="1"/>
  <c r="AH3233" i="1"/>
  <c r="AI3233" i="1" s="1"/>
  <c r="AH3246" i="1"/>
  <c r="AH3211" i="1"/>
  <c r="AI3211" i="1" s="1"/>
  <c r="AH3222" i="1"/>
  <c r="AI3222" i="1" s="1"/>
  <c r="AH3185" i="1"/>
  <c r="AI3185" i="1" s="1"/>
  <c r="AH3256" i="1"/>
  <c r="AH3274" i="1"/>
  <c r="AI3274" i="1" s="1"/>
  <c r="AH3232" i="1"/>
  <c r="AH3262" i="1"/>
  <c r="AI3262" i="1" s="1"/>
  <c r="AH3172" i="1"/>
  <c r="AH3112" i="1"/>
  <c r="AH3242" i="1"/>
  <c r="AI3242" i="1" s="1"/>
  <c r="AH3241" i="1"/>
  <c r="AH3118" i="1"/>
  <c r="AI3118" i="1" s="1"/>
  <c r="AH3229" i="1"/>
  <c r="AI3229" i="1" s="1"/>
  <c r="AH3121" i="1"/>
  <c r="AH3217" i="1"/>
  <c r="AH3228" i="1"/>
  <c r="AI3228" i="1" s="1"/>
  <c r="AH3216" i="1"/>
  <c r="AI3216" i="1" s="1"/>
  <c r="AH2894" i="1"/>
  <c r="AI2894" i="1" s="1"/>
  <c r="AH3076" i="1"/>
  <c r="AI3076" i="1" s="1"/>
  <c r="AH3087" i="1"/>
  <c r="AI3087" i="1" s="1"/>
  <c r="AH3065" i="1"/>
  <c r="AH2974" i="1"/>
  <c r="AI2974" i="1" s="1"/>
  <c r="AH3117" i="1"/>
  <c r="AI3117" i="1" s="1"/>
  <c r="AH3084" i="1"/>
  <c r="AH3018" i="1"/>
  <c r="AI3018" i="1" s="1"/>
  <c r="AH3106" i="1"/>
  <c r="AI3106" i="1" s="1"/>
  <c r="AH3041" i="1"/>
  <c r="AH2915" i="1"/>
  <c r="AH3082" i="1"/>
  <c r="AI3082" i="1" s="1"/>
  <c r="AH3052" i="1"/>
  <c r="AH2988" i="1"/>
  <c r="AH3033" i="1"/>
  <c r="AH2912" i="1"/>
  <c r="AI2912" i="1" s="1"/>
  <c r="AH3062" i="1"/>
  <c r="AI3062" i="1" s="1"/>
  <c r="AH2896" i="1"/>
  <c r="AI2896" i="1" s="1"/>
  <c r="AH2995" i="1"/>
  <c r="AI2995" i="1" s="1"/>
  <c r="AH2910" i="1"/>
  <c r="AI2910" i="1" s="1"/>
  <c r="AH3060" i="1"/>
  <c r="AI3060" i="1" s="1"/>
  <c r="AH2921" i="1"/>
  <c r="AI2921" i="1" s="1"/>
  <c r="AH2920" i="1"/>
  <c r="AH3058" i="1"/>
  <c r="AI3058" i="1" s="1"/>
  <c r="AH3057" i="1"/>
  <c r="AI3057" i="1" s="1"/>
  <c r="AH2962" i="1"/>
  <c r="AH2903" i="1"/>
  <c r="AI2903" i="1" s="1"/>
  <c r="AH3063" i="1"/>
  <c r="AI3063" i="1" s="1"/>
  <c r="AH3085" i="1"/>
  <c r="AI3085" i="1" s="1"/>
  <c r="AH3151" i="1"/>
  <c r="AI3151" i="1" s="1"/>
  <c r="AH3032" i="1"/>
  <c r="AH2951" i="1"/>
  <c r="AI2951" i="1" s="1"/>
  <c r="AH3074" i="1"/>
  <c r="AI3074" i="1" s="1"/>
  <c r="AH3103" i="1"/>
  <c r="AH3013" i="1"/>
  <c r="AH2902" i="1"/>
  <c r="AH2948" i="1"/>
  <c r="AH3050" i="1"/>
  <c r="AH2923" i="1"/>
  <c r="AI2923" i="1" s="1"/>
  <c r="AH3078" i="1"/>
  <c r="AI3078" i="1" s="1"/>
  <c r="AH2946" i="1"/>
  <c r="AI2946" i="1" s="1"/>
  <c r="AH3111" i="1"/>
  <c r="AH3071" i="1"/>
  <c r="AI3071" i="1" s="1"/>
  <c r="AH2932" i="1"/>
  <c r="AI2932" i="1" s="1"/>
  <c r="AH3109" i="1"/>
  <c r="AI3109" i="1" s="1"/>
  <c r="AH3108" i="1"/>
  <c r="AH3008" i="1"/>
  <c r="AI3008" i="1" s="1"/>
  <c r="AH2984" i="1"/>
  <c r="AH3055" i="1"/>
  <c r="AH3056" i="1"/>
  <c r="AI3056" i="1" s="1"/>
  <c r="AH3115" i="1"/>
  <c r="AH3083" i="1"/>
  <c r="AI3083" i="1" s="1"/>
  <c r="AH2939" i="1"/>
  <c r="AH3053" i="1"/>
  <c r="AI3053" i="1" s="1"/>
  <c r="AH3091" i="1"/>
  <c r="AH3028" i="1"/>
  <c r="AI3028" i="1" s="1"/>
  <c r="AH2917" i="1"/>
  <c r="AI2917" i="1" s="1"/>
  <c r="AH2936" i="1"/>
  <c r="AI2936" i="1" s="1"/>
  <c r="AH3089" i="1"/>
  <c r="AI3089" i="1" s="1"/>
  <c r="AH2911" i="1"/>
  <c r="AI2911" i="1" s="1"/>
  <c r="AH3061" i="1"/>
  <c r="AI3061" i="1" s="1"/>
  <c r="AH2934" i="1"/>
  <c r="AI2934" i="1" s="1"/>
  <c r="AH3099" i="1"/>
  <c r="AH2893" i="1"/>
  <c r="AI2893" i="1" s="1"/>
  <c r="AH3020" i="1"/>
  <c r="AI3020" i="1" s="1"/>
  <c r="AH3097" i="1"/>
  <c r="AI3097" i="1" s="1"/>
  <c r="AH3096" i="1"/>
  <c r="AI3096" i="1" s="1"/>
  <c r="AH3035" i="1"/>
  <c r="AI3035" i="1" s="1"/>
  <c r="AH2972" i="1"/>
  <c r="AI2972" i="1" s="1"/>
  <c r="AH3094" i="1"/>
  <c r="AH3095" i="1"/>
  <c r="AH2901" i="1"/>
  <c r="AH3075" i="1"/>
  <c r="AI3075" i="1" s="1"/>
  <c r="AH2927" i="1"/>
  <c r="AI2927" i="1" s="1"/>
  <c r="AH3104" i="1"/>
  <c r="AI3104" i="1" s="1"/>
  <c r="AH3148" i="1"/>
  <c r="AI3148" i="1" s="1"/>
  <c r="AH3038" i="1"/>
  <c r="AI3038" i="1" s="1"/>
  <c r="AH2914" i="1"/>
  <c r="AI2914" i="1" s="1"/>
  <c r="AH2978" i="1"/>
  <c r="AI2978" i="1" s="1"/>
  <c r="AH3146" i="1"/>
  <c r="AI3146" i="1" s="1"/>
  <c r="AH2947" i="1"/>
  <c r="AI2947" i="1" s="1"/>
  <c r="AH3049" i="1"/>
  <c r="AI3049" i="1" s="1"/>
  <c r="AH2976" i="1"/>
  <c r="AI2976" i="1" s="1"/>
  <c r="AH3132" i="1"/>
  <c r="AI3132" i="1" s="1"/>
  <c r="AH3025" i="1"/>
  <c r="AH3128" i="1"/>
  <c r="AI3128" i="1" s="1"/>
  <c r="AH2916" i="1"/>
  <c r="AH2981" i="1"/>
  <c r="AH3092" i="1"/>
  <c r="AH3136" i="1"/>
  <c r="AI3136" i="1" s="1"/>
  <c r="AH2950" i="1"/>
  <c r="AI2950" i="1" s="1"/>
  <c r="AH2966" i="1"/>
  <c r="AH3134" i="1"/>
  <c r="AH2935" i="1"/>
  <c r="AH2964" i="1"/>
  <c r="AI2964" i="1" s="1"/>
  <c r="AH3120" i="1"/>
  <c r="AH3119" i="1"/>
  <c r="AH2919" i="1"/>
  <c r="AH2987" i="1"/>
  <c r="AI2987" i="1" s="1"/>
  <c r="AH2955" i="1"/>
  <c r="AH2993" i="1"/>
  <c r="AI2993" i="1" s="1"/>
  <c r="AH3127" i="1"/>
  <c r="AI3127" i="1" s="1"/>
  <c r="AH2953" i="1"/>
  <c r="AI2953" i="1" s="1"/>
  <c r="AH2952" i="1"/>
  <c r="AH3105" i="1"/>
  <c r="AI3105" i="1" s="1"/>
  <c r="AH2969" i="1"/>
  <c r="AI2969" i="1" s="1"/>
  <c r="AH2933" i="1"/>
  <c r="AI2933" i="1" s="1"/>
  <c r="AH3131" i="1"/>
  <c r="AI3131" i="1" s="1"/>
  <c r="AH2904" i="1"/>
  <c r="AH2945" i="1"/>
  <c r="AH3066" i="1"/>
  <c r="AI3066" i="1" s="1"/>
  <c r="AH2960" i="1"/>
  <c r="AI2960" i="1" s="1"/>
  <c r="AH3139" i="1"/>
  <c r="AI3139" i="1" s="1"/>
  <c r="AH3054" i="1"/>
  <c r="AI3054" i="1" s="1"/>
  <c r="AH2997" i="1"/>
  <c r="AI2997" i="1" s="1"/>
  <c r="AH3088" i="1"/>
  <c r="AI3088" i="1" s="1"/>
  <c r="AH2986" i="1"/>
  <c r="AI2986" i="1" s="1"/>
  <c r="AH3009" i="1"/>
  <c r="AI3009" i="1" s="1"/>
  <c r="AH3007" i="1"/>
  <c r="AH3026" i="1"/>
  <c r="AH3130" i="1"/>
  <c r="AI3130" i="1" s="1"/>
  <c r="AH3044" i="1"/>
  <c r="AI3044" i="1" s="1"/>
  <c r="AH2961" i="1"/>
  <c r="AI2961" i="1" s="1"/>
  <c r="AH2942" i="1"/>
  <c r="AI2942" i="1" s="1"/>
  <c r="AH3031" i="1"/>
  <c r="AH3040" i="1"/>
  <c r="AH2949" i="1"/>
  <c r="AI2949" i="1" s="1"/>
  <c r="AH2926" i="1"/>
  <c r="AH3079" i="1"/>
  <c r="AI3079" i="1" s="1"/>
  <c r="AH3067" i="1"/>
  <c r="AI3067" i="1" s="1"/>
  <c r="AH3027" i="1"/>
  <c r="AI3027" i="1" s="1"/>
  <c r="AH3001" i="1"/>
  <c r="AI3001" i="1" s="1"/>
  <c r="AH2999" i="1"/>
  <c r="AI2999" i="1" s="1"/>
  <c r="AH2937" i="1"/>
  <c r="AH3122" i="1"/>
  <c r="AH3047" i="1"/>
  <c r="AH3046" i="1"/>
  <c r="AI3046" i="1" s="1"/>
  <c r="AH2906" i="1"/>
  <c r="AH3070" i="1"/>
  <c r="AH2977" i="1"/>
  <c r="AI2977" i="1" s="1"/>
  <c r="AH2985" i="1"/>
  <c r="AI2985" i="1" s="1"/>
  <c r="AH3002" i="1"/>
  <c r="AI3002" i="1" s="1"/>
  <c r="AH3034" i="1"/>
  <c r="AI3034" i="1" s="1"/>
  <c r="AH2930" i="1"/>
  <c r="AI2930" i="1" s="1"/>
  <c r="AH3021" i="1"/>
  <c r="AI3021" i="1" s="1"/>
  <c r="AH2980" i="1"/>
  <c r="AI2980" i="1" s="1"/>
  <c r="AH2956" i="1"/>
  <c r="AI2956" i="1" s="1"/>
  <c r="AH2982" i="1"/>
  <c r="AH3073" i="1"/>
  <c r="AI3073" i="1" s="1"/>
  <c r="AH3068" i="1"/>
  <c r="AH2907" i="1"/>
  <c r="AH3086" i="1"/>
  <c r="AI3086" i="1" s="1"/>
  <c r="AH3064" i="1"/>
  <c r="AI3064" i="1" s="1"/>
  <c r="AH2929" i="1"/>
  <c r="AI2929" i="1" s="1"/>
  <c r="AH3093" i="1"/>
  <c r="AH3149" i="1"/>
  <c r="AH2979" i="1"/>
  <c r="AI2979" i="1" s="1"/>
  <c r="AH2968" i="1"/>
  <c r="AH3036" i="1"/>
  <c r="AH2943" i="1"/>
  <c r="AI2943" i="1" s="1"/>
  <c r="AH2940" i="1"/>
  <c r="AI2940" i="1" s="1"/>
  <c r="AH2957" i="1"/>
  <c r="AH3147" i="1"/>
  <c r="AI3147" i="1" s="1"/>
  <c r="AH2895" i="1"/>
  <c r="AH3024" i="1"/>
  <c r="AI3024" i="1" s="1"/>
  <c r="AH2938" i="1"/>
  <c r="AH2909" i="1"/>
  <c r="AI2909" i="1" s="1"/>
  <c r="AH2963" i="1"/>
  <c r="AH3107" i="1"/>
  <c r="AH2983" i="1"/>
  <c r="AH3150" i="1"/>
  <c r="AI3150" i="1" s="1"/>
  <c r="AH3137" i="1"/>
  <c r="AI3137" i="1" s="1"/>
  <c r="AH2967" i="1"/>
  <c r="AH3029" i="1"/>
  <c r="AH3023" i="1"/>
  <c r="AH3145" i="1"/>
  <c r="AH2994" i="1"/>
  <c r="AH3003" i="1"/>
  <c r="AI3003" i="1" s="1"/>
  <c r="AH3069" i="1"/>
  <c r="AH3140" i="1"/>
  <c r="AH2971" i="1"/>
  <c r="AH3138" i="1"/>
  <c r="AH3113" i="1"/>
  <c r="AI3113" i="1" s="1"/>
  <c r="AH3080" i="1"/>
  <c r="AH2897" i="1"/>
  <c r="AI2897" i="1" s="1"/>
  <c r="AH3043" i="1"/>
  <c r="AI3043" i="1" s="1"/>
  <c r="AH2992" i="1"/>
  <c r="AH3077" i="1"/>
  <c r="AI3077" i="1" s="1"/>
  <c r="AH2975" i="1"/>
  <c r="AI2975" i="1" s="1"/>
  <c r="AH3059" i="1"/>
  <c r="AI3059" i="1" s="1"/>
  <c r="AH3116" i="1"/>
  <c r="AH2959" i="1"/>
  <c r="AH3126" i="1"/>
  <c r="AH3039" i="1"/>
  <c r="AI3039" i="1" s="1"/>
  <c r="AH3072" i="1"/>
  <c r="AI3072" i="1" s="1"/>
  <c r="AH2924" i="1"/>
  <c r="AH2905" i="1"/>
  <c r="AI2905" i="1" s="1"/>
  <c r="AH2899" i="1"/>
  <c r="AH3110" i="1"/>
  <c r="AI3110" i="1" s="1"/>
  <c r="AH2908" i="1"/>
  <c r="AI2908" i="1" s="1"/>
  <c r="AH2941" i="1"/>
  <c r="AI2941" i="1" s="1"/>
  <c r="AH3042" i="1"/>
  <c r="AI3042" i="1" s="1"/>
  <c r="AH3114" i="1"/>
  <c r="AI3114" i="1" s="1"/>
  <c r="AH2998" i="1"/>
  <c r="AI2998" i="1" s="1"/>
  <c r="AH3051" i="1"/>
  <c r="AI3051" i="1" s="1"/>
  <c r="AH3006" i="1"/>
  <c r="AH3017" i="1"/>
  <c r="AI3017" i="1" s="1"/>
  <c r="AH2989" i="1"/>
  <c r="AI2989" i="1" s="1"/>
  <c r="AH2898" i="1"/>
  <c r="AH2922" i="1"/>
  <c r="AH3019" i="1"/>
  <c r="AH2958" i="1"/>
  <c r="AI2958" i="1" s="1"/>
  <c r="AH2991" i="1"/>
  <c r="AI2991" i="1" s="1"/>
  <c r="AH3015" i="1"/>
  <c r="AI3015" i="1" s="1"/>
  <c r="AH2925" i="1"/>
  <c r="AI2925" i="1" s="1"/>
  <c r="AH2918" i="1"/>
  <c r="AH3037" i="1"/>
  <c r="AI3037" i="1" s="1"/>
  <c r="AH3005" i="1"/>
  <c r="AH3004" i="1"/>
  <c r="AI3004" i="1" s="1"/>
  <c r="AH2954" i="1"/>
  <c r="AH3016" i="1"/>
  <c r="AH3030" i="1"/>
  <c r="AH2913" i="1"/>
  <c r="AI2913" i="1" s="1"/>
  <c r="AH3011" i="1"/>
  <c r="AI3011" i="1" s="1"/>
  <c r="AH3010" i="1"/>
  <c r="AI3010" i="1" s="1"/>
  <c r="AH3098" i="1"/>
  <c r="AI3098" i="1" s="1"/>
  <c r="AH2944" i="1"/>
  <c r="AI2944" i="1" s="1"/>
  <c r="AH3022" i="1"/>
  <c r="AI3022" i="1" s="1"/>
  <c r="AH3000" i="1"/>
  <c r="AI3000" i="1" s="1"/>
  <c r="AH2900" i="1"/>
  <c r="AI2900" i="1" s="1"/>
  <c r="AH3081" i="1"/>
  <c r="AI3081" i="1" s="1"/>
  <c r="AH3090" i="1"/>
  <c r="AI3090" i="1" s="1"/>
  <c r="AH3012" i="1"/>
  <c r="AH3014" i="1"/>
  <c r="AH2497" i="1"/>
  <c r="AI2497" i="1" s="1"/>
  <c r="AH3045" i="1"/>
  <c r="AI3045" i="1" s="1"/>
  <c r="AH2931" i="1"/>
  <c r="AH2928" i="1"/>
  <c r="AH2970" i="1"/>
  <c r="AI2970" i="1" s="1"/>
  <c r="AH2990" i="1"/>
  <c r="AI2990" i="1" s="1"/>
  <c r="AH3135" i="1"/>
  <c r="AI3135" i="1" s="1"/>
  <c r="AH3048" i="1"/>
  <c r="AH2965" i="1"/>
  <c r="AI2965" i="1" s="1"/>
  <c r="AH2973" i="1"/>
  <c r="AH2996" i="1"/>
  <c r="AH2800" i="1"/>
  <c r="AI2800" i="1" s="1"/>
  <c r="AH2132" i="1"/>
  <c r="AI2132" i="1" s="1"/>
  <c r="AH593" i="1"/>
  <c r="AH2131" i="1"/>
  <c r="AH1441" i="1"/>
  <c r="AH673" i="1"/>
  <c r="AI673" i="1" s="1"/>
  <c r="AH2836" i="1"/>
  <c r="AI2836" i="1" s="1"/>
  <c r="AH2832" i="1"/>
  <c r="AH2833" i="1"/>
  <c r="AI2833" i="1" s="1"/>
  <c r="AH2834" i="1"/>
  <c r="AH2835" i="1"/>
  <c r="AI2835" i="1" s="1"/>
  <c r="AH2843" i="1"/>
  <c r="AI2843" i="1" s="1"/>
  <c r="AH2837" i="1"/>
  <c r="AI2837" i="1" s="1"/>
  <c r="AH2826" i="1"/>
  <c r="AI2826" i="1" s="1"/>
  <c r="AH2879" i="1"/>
  <c r="AI2879" i="1" s="1"/>
  <c r="AH2841" i="1"/>
  <c r="AI2841" i="1" s="1"/>
  <c r="AH2878" i="1"/>
  <c r="AI2878" i="1" s="1"/>
  <c r="AH2803" i="1"/>
  <c r="AI2803" i="1" s="1"/>
  <c r="AH2858" i="1"/>
  <c r="AI2858" i="1" s="1"/>
  <c r="AH2864" i="1"/>
  <c r="AI2864" i="1" s="1"/>
  <c r="AH2849" i="1"/>
  <c r="AI2849" i="1" s="1"/>
  <c r="AH2851" i="1"/>
  <c r="AH2852" i="1"/>
  <c r="AI2852" i="1" s="1"/>
  <c r="AH2865" i="1"/>
  <c r="AH2805" i="1"/>
  <c r="AH2863" i="1"/>
  <c r="AH2845" i="1"/>
  <c r="AH2822" i="1"/>
  <c r="AH2839" i="1"/>
  <c r="AH2885" i="1"/>
  <c r="AH2873" i="1"/>
  <c r="AI2873" i="1" s="1"/>
  <c r="AH2856" i="1"/>
  <c r="AH2881" i="1"/>
  <c r="AI2881" i="1" s="1"/>
  <c r="AH2842" i="1"/>
  <c r="AH2848" i="1"/>
  <c r="AI2848" i="1" s="1"/>
  <c r="AH2891" i="1"/>
  <c r="AI2891" i="1" s="1"/>
  <c r="AH2854" i="1"/>
  <c r="AI2854" i="1" s="1"/>
  <c r="AH2867" i="1"/>
  <c r="AI2867" i="1" s="1"/>
  <c r="AH2844" i="1"/>
  <c r="AI2844" i="1" s="1"/>
  <c r="AH2806" i="1"/>
  <c r="AH2829" i="1"/>
  <c r="AH2871" i="1"/>
  <c r="AI2871" i="1" s="1"/>
  <c r="AH2880" i="1"/>
  <c r="AH2876" i="1"/>
  <c r="AH2840" i="1"/>
  <c r="AH2846" i="1"/>
  <c r="AH2855" i="1"/>
  <c r="AH2884" i="1"/>
  <c r="AI2884" i="1" s="1"/>
  <c r="AH2870" i="1"/>
  <c r="AH2831" i="1"/>
  <c r="AH2838" i="1"/>
  <c r="AI2838" i="1" s="1"/>
  <c r="AH2882" i="1"/>
  <c r="AH2830" i="1"/>
  <c r="AI2830" i="1" s="1"/>
  <c r="AH2827" i="1"/>
  <c r="AI2827" i="1" s="1"/>
  <c r="AH2828" i="1"/>
  <c r="AI2828" i="1" s="1"/>
  <c r="AH2869" i="1"/>
  <c r="AH2824" i="1"/>
  <c r="AH2847" i="1"/>
  <c r="AI2847" i="1" s="1"/>
  <c r="AH2877" i="1"/>
  <c r="AI2877" i="1" s="1"/>
  <c r="AH2850" i="1"/>
  <c r="AH2883" i="1"/>
  <c r="AI2883" i="1" s="1"/>
  <c r="AH2807" i="1"/>
  <c r="AI2807" i="1" s="1"/>
  <c r="AH2887" i="1"/>
  <c r="AI2887" i="1" s="1"/>
  <c r="AH2823" i="1"/>
  <c r="AI2823" i="1" s="1"/>
  <c r="AH2825" i="1"/>
  <c r="AI2825" i="1" s="1"/>
  <c r="AH2892" i="1"/>
  <c r="AI2892" i="1" s="1"/>
  <c r="AH2808" i="1"/>
  <c r="AI2808" i="1" s="1"/>
  <c r="AH2875" i="1"/>
  <c r="AI2875" i="1" s="1"/>
  <c r="AH2886" i="1"/>
  <c r="AI2886" i="1" s="1"/>
  <c r="AH2888" i="1"/>
  <c r="AI2888" i="1" s="1"/>
  <c r="AH2859" i="1"/>
  <c r="AI2859" i="1" s="1"/>
  <c r="AH2815" i="1"/>
  <c r="AI2815" i="1" s="1"/>
  <c r="AH2874" i="1"/>
  <c r="AH2890" i="1"/>
  <c r="AH2862" i="1"/>
  <c r="AI2862" i="1" s="1"/>
  <c r="AH2889" i="1"/>
  <c r="AH2872" i="1"/>
  <c r="AH2866" i="1"/>
  <c r="AI2866" i="1" s="1"/>
  <c r="AH2857" i="1"/>
  <c r="AH2860" i="1"/>
  <c r="AH2861" i="1"/>
  <c r="AI2861" i="1" s="1"/>
  <c r="AH2853" i="1"/>
  <c r="AI2853" i="1" s="1"/>
  <c r="AH2868" i="1"/>
  <c r="AH2816" i="1"/>
  <c r="AH2809" i="1"/>
  <c r="AI2809" i="1" s="1"/>
  <c r="AH2814" i="1"/>
  <c r="AH2819" i="1"/>
  <c r="AI2819" i="1" s="1"/>
  <c r="AH2796" i="1"/>
  <c r="AI2796" i="1" s="1"/>
  <c r="AH2810" i="1"/>
  <c r="AI2810" i="1" s="1"/>
  <c r="AH2812" i="1"/>
  <c r="AH2804" i="1"/>
  <c r="AI2804" i="1" s="1"/>
  <c r="AH2797" i="1"/>
  <c r="AI2797" i="1" s="1"/>
  <c r="AH2821" i="1"/>
  <c r="AH2811" i="1"/>
  <c r="AH2802" i="1"/>
  <c r="AH2801" i="1"/>
  <c r="AH2798" i="1"/>
  <c r="AI2798" i="1" s="1"/>
  <c r="AH2795" i="1"/>
  <c r="AH2818" i="1"/>
  <c r="AI2818" i="1" s="1"/>
  <c r="AH2820" i="1"/>
  <c r="AH2817" i="1"/>
  <c r="AI2817" i="1" s="1"/>
  <c r="AH2813" i="1"/>
  <c r="AH2799" i="1"/>
  <c r="AH958" i="1"/>
  <c r="AH1437" i="1"/>
  <c r="AH1662" i="1"/>
  <c r="AI1662" i="1" s="1"/>
  <c r="AH1158" i="1"/>
  <c r="AI1158" i="1" s="1"/>
  <c r="AH2721" i="1"/>
  <c r="AI2721" i="1" s="1"/>
  <c r="AH2754" i="1"/>
  <c r="AI2754" i="1" s="1"/>
  <c r="AH1820" i="1"/>
  <c r="AH2778" i="1"/>
  <c r="AI2778" i="1" s="1"/>
  <c r="AH2757" i="1"/>
  <c r="AH2723" i="1"/>
  <c r="AI2723" i="1" s="1"/>
  <c r="AH1736" i="1"/>
  <c r="AH968" i="1"/>
  <c r="AH2739" i="1"/>
  <c r="AH2735" i="1"/>
  <c r="AH2763" i="1"/>
  <c r="AH2765" i="1"/>
  <c r="AI2765" i="1" s="1"/>
  <c r="AH2767" i="1"/>
  <c r="AH2779" i="1"/>
  <c r="AH2725" i="1"/>
  <c r="AI2725" i="1" s="1"/>
  <c r="AH2600" i="1"/>
  <c r="AH2628" i="1"/>
  <c r="AH2616" i="1"/>
  <c r="AH2657" i="1"/>
  <c r="AI2657" i="1" s="1"/>
  <c r="AH2645" i="1"/>
  <c r="AH2633" i="1"/>
  <c r="AI2633" i="1" s="1"/>
  <c r="AH2673" i="1"/>
  <c r="AI2673" i="1" s="1"/>
  <c r="AH2683" i="1"/>
  <c r="AI2683" i="1" s="1"/>
  <c r="AH2595" i="1"/>
  <c r="AI2595" i="1" s="1"/>
  <c r="AH2583" i="1"/>
  <c r="AH2429" i="1"/>
  <c r="AH2424" i="1"/>
  <c r="AI2424" i="1" s="1"/>
  <c r="AH2346" i="1"/>
  <c r="AI2346" i="1" s="1"/>
  <c r="AH2261" i="1"/>
  <c r="AH2249" i="1"/>
  <c r="AI2249" i="1" s="1"/>
  <c r="AH2160" i="1"/>
  <c r="AI2160" i="1" s="1"/>
  <c r="AH2716" i="1"/>
  <c r="AI2716" i="1" s="1"/>
  <c r="AH2704" i="1"/>
  <c r="AI2704" i="1" s="1"/>
  <c r="AH2771" i="1"/>
  <c r="AI2771" i="1" s="1"/>
  <c r="AH2773" i="1"/>
  <c r="AI2773" i="1" s="1"/>
  <c r="AH2787" i="1"/>
  <c r="AI2787" i="1" s="1"/>
  <c r="AH2747" i="1"/>
  <c r="AH2737" i="1"/>
  <c r="AH2756" i="1"/>
  <c r="AI2756" i="1" s="1"/>
  <c r="AH2768" i="1"/>
  <c r="AI2768" i="1" s="1"/>
  <c r="AH2603" i="1"/>
  <c r="AH2607" i="1"/>
  <c r="AH2648" i="1"/>
  <c r="AI2648" i="1" s="1"/>
  <c r="AH2675" i="1"/>
  <c r="AH2491" i="1"/>
  <c r="AH2252" i="1"/>
  <c r="AI2252" i="1" s="1"/>
  <c r="AH2707" i="1"/>
  <c r="AH2732" i="1"/>
  <c r="AI2732" i="1" s="1"/>
  <c r="AH2597" i="1"/>
  <c r="AH2625" i="1"/>
  <c r="AH2613" i="1"/>
  <c r="AI2613" i="1" s="1"/>
  <c r="AH2666" i="1"/>
  <c r="AI2666" i="1" s="1"/>
  <c r="AH2654" i="1"/>
  <c r="AI2654" i="1" s="1"/>
  <c r="AH2642" i="1"/>
  <c r="AI2642" i="1" s="1"/>
  <c r="AH2670" i="1"/>
  <c r="AH2681" i="1"/>
  <c r="AI2681" i="1" s="1"/>
  <c r="AH2592" i="1"/>
  <c r="AI2592" i="1" s="1"/>
  <c r="AH2580" i="1"/>
  <c r="AH2426" i="1"/>
  <c r="AI2426" i="1" s="1"/>
  <c r="AH2421" i="1"/>
  <c r="AI2421" i="1" s="1"/>
  <c r="AH2343" i="1"/>
  <c r="AH2258" i="1"/>
  <c r="AH2246" i="1"/>
  <c r="AI2246" i="1" s="1"/>
  <c r="AH2157" i="1"/>
  <c r="AI2157" i="1" s="1"/>
  <c r="AH2695" i="1"/>
  <c r="AH2713" i="1"/>
  <c r="AI2713" i="1" s="1"/>
  <c r="AH2708" i="1"/>
  <c r="AI2708" i="1" s="1"/>
  <c r="AH2748" i="1"/>
  <c r="AI2748" i="1" s="1"/>
  <c r="AH2743" i="1"/>
  <c r="AI2743" i="1" s="1"/>
  <c r="AH2745" i="1"/>
  <c r="AI2745" i="1" s="1"/>
  <c r="AH2766" i="1"/>
  <c r="AI2766" i="1" s="1"/>
  <c r="AH2726" i="1"/>
  <c r="AI2726" i="1" s="1"/>
  <c r="AH2624" i="1"/>
  <c r="AH2612" i="1"/>
  <c r="AI2612" i="1" s="1"/>
  <c r="AH2665" i="1"/>
  <c r="AH2653" i="1"/>
  <c r="AI2653" i="1" s="1"/>
  <c r="AH2641" i="1"/>
  <c r="AH2669" i="1"/>
  <c r="AI2669" i="1" s="1"/>
  <c r="AH2691" i="1"/>
  <c r="AI2691" i="1" s="1"/>
  <c r="AH2680" i="1"/>
  <c r="AH2591" i="1"/>
  <c r="AH2579" i="1"/>
  <c r="AI2579" i="1" s="1"/>
  <c r="AH2496" i="1"/>
  <c r="AH2420" i="1"/>
  <c r="AI2420" i="1" s="1"/>
  <c r="AH2342" i="1"/>
  <c r="AH2257" i="1"/>
  <c r="AH2245" i="1"/>
  <c r="AH2156" i="1"/>
  <c r="AI2156" i="1" s="1"/>
  <c r="AH2694" i="1"/>
  <c r="AI2694" i="1" s="1"/>
  <c r="AH2692" i="1"/>
  <c r="AI2692" i="1" s="1"/>
  <c r="AH2712" i="1"/>
  <c r="AH2700" i="1"/>
  <c r="AI2700" i="1" s="1"/>
  <c r="AH2701" i="1"/>
  <c r="AI2701" i="1" s="1"/>
  <c r="AH2772" i="1"/>
  <c r="AI2772" i="1" s="1"/>
  <c r="AH2750" i="1"/>
  <c r="AI2750" i="1" s="1"/>
  <c r="AH2764" i="1"/>
  <c r="AH2738" i="1"/>
  <c r="AI2738" i="1" s="1"/>
  <c r="AH2623" i="1"/>
  <c r="AH2611" i="1"/>
  <c r="AI2611" i="1" s="1"/>
  <c r="AH2664" i="1"/>
  <c r="AI2664" i="1" s="1"/>
  <c r="AH2652" i="1"/>
  <c r="AH2640" i="1"/>
  <c r="AH2668" i="1"/>
  <c r="AH2690" i="1"/>
  <c r="AH2679" i="1"/>
  <c r="AH2590" i="1"/>
  <c r="AI2590" i="1" s="1"/>
  <c r="AH2436" i="1"/>
  <c r="AI2436" i="1" s="1"/>
  <c r="AH2495" i="1"/>
  <c r="AI2495" i="1" s="1"/>
  <c r="AH2353" i="1"/>
  <c r="AH2341" i="1"/>
  <c r="AI2341" i="1" s="1"/>
  <c r="AH2256" i="1"/>
  <c r="AH2167" i="1"/>
  <c r="AI2167" i="1" s="1"/>
  <c r="AH2155" i="1"/>
  <c r="AI2155" i="1" s="1"/>
  <c r="AH2693" i="1"/>
  <c r="AI2693" i="1" s="1"/>
  <c r="AH2699" i="1"/>
  <c r="AI2699" i="1" s="1"/>
  <c r="AH2793" i="1"/>
  <c r="AI2793" i="1" s="1"/>
  <c r="AH2730" i="1"/>
  <c r="AI2730" i="1" s="1"/>
  <c r="AH2762" i="1"/>
  <c r="AI2762" i="1" s="1"/>
  <c r="AH2788" i="1"/>
  <c r="AI2788" i="1" s="1"/>
  <c r="AH2724" i="1"/>
  <c r="AI2724" i="1" s="1"/>
  <c r="AH2622" i="1"/>
  <c r="AI2622" i="1" s="1"/>
  <c r="AH2610" i="1"/>
  <c r="AH2663" i="1"/>
  <c r="AI2663" i="1" s="1"/>
  <c r="AH2651" i="1"/>
  <c r="AI2651" i="1" s="1"/>
  <c r="AH2639" i="1"/>
  <c r="AI2639" i="1" s="1"/>
  <c r="AH2689" i="1"/>
  <c r="AI2689" i="1" s="1"/>
  <c r="AH2678" i="1"/>
  <c r="AI2678" i="1" s="1"/>
  <c r="AH2589" i="1"/>
  <c r="AI2589" i="1" s="1"/>
  <c r="AH2435" i="1"/>
  <c r="AH2494" i="1"/>
  <c r="AH2352" i="1"/>
  <c r="AI2352" i="1" s="1"/>
  <c r="AH2340" i="1"/>
  <c r="AI2340" i="1" s="1"/>
  <c r="AH2255" i="1"/>
  <c r="AI2255" i="1" s="1"/>
  <c r="AH2166" i="1"/>
  <c r="AI2166" i="1" s="1"/>
  <c r="AH2154" i="1"/>
  <c r="AH2710" i="1"/>
  <c r="AI2710" i="1" s="1"/>
  <c r="AH2698" i="1"/>
  <c r="AH2758" i="1"/>
  <c r="AH2742" i="1"/>
  <c r="AH2774" i="1"/>
  <c r="AI2774" i="1" s="1"/>
  <c r="AH2722" i="1"/>
  <c r="AH2736" i="1"/>
  <c r="AI2736" i="1" s="1"/>
  <c r="AH2631" i="1"/>
  <c r="AH2660" i="1"/>
  <c r="AI2660" i="1" s="1"/>
  <c r="AH2686" i="1"/>
  <c r="AI2686" i="1" s="1"/>
  <c r="AH2432" i="1"/>
  <c r="AI2432" i="1" s="1"/>
  <c r="AH2349" i="1"/>
  <c r="AI2349" i="1" s="1"/>
  <c r="AH2163" i="1"/>
  <c r="AH2728" i="1"/>
  <c r="AH2630" i="1"/>
  <c r="AH2659" i="1"/>
  <c r="AI2659" i="1" s="1"/>
  <c r="AH2647" i="1"/>
  <c r="AH2685" i="1"/>
  <c r="AI2685" i="1" s="1"/>
  <c r="AH2585" i="1"/>
  <c r="AI2585" i="1" s="1"/>
  <c r="AH2490" i="1"/>
  <c r="AI2490" i="1" s="1"/>
  <c r="AH2251" i="1"/>
  <c r="AI2251" i="1" s="1"/>
  <c r="AH2718" i="1"/>
  <c r="AI2718" i="1" s="1"/>
  <c r="AH2740" i="1"/>
  <c r="AI2740" i="1" s="1"/>
  <c r="AH2744" i="1"/>
  <c r="AH2601" i="1"/>
  <c r="AI2601" i="1" s="1"/>
  <c r="AH2634" i="1"/>
  <c r="AH2684" i="1"/>
  <c r="AI2684" i="1" s="1"/>
  <c r="AH2584" i="1"/>
  <c r="AH2425" i="1"/>
  <c r="AH2262" i="1"/>
  <c r="AH2161" i="1"/>
  <c r="AI2161" i="1" s="1"/>
  <c r="AH2717" i="1"/>
  <c r="AH2794" i="1"/>
  <c r="AH2761" i="1"/>
  <c r="AI2761" i="1" s="1"/>
  <c r="AH2606" i="1"/>
  <c r="AH2615" i="1"/>
  <c r="AH2644" i="1"/>
  <c r="AI2644" i="1" s="1"/>
  <c r="AH2594" i="1"/>
  <c r="AI2594" i="1" s="1"/>
  <c r="AH2582" i="1"/>
  <c r="AH2423" i="1"/>
  <c r="AI2423" i="1" s="1"/>
  <c r="AH2260" i="1"/>
  <c r="AI2260" i="1" s="1"/>
  <c r="AH2159" i="1"/>
  <c r="AH2697" i="1"/>
  <c r="AH2715" i="1"/>
  <c r="AH2703" i="1"/>
  <c r="AI2703" i="1" s="1"/>
  <c r="AH2729" i="1"/>
  <c r="AI2729" i="1" s="1"/>
  <c r="AH2785" i="1"/>
  <c r="AI2785" i="1" s="1"/>
  <c r="AH2789" i="1"/>
  <c r="AH2598" i="1"/>
  <c r="AI2598" i="1" s="1"/>
  <c r="AH2626" i="1"/>
  <c r="AI2626" i="1" s="1"/>
  <c r="AH2667" i="1"/>
  <c r="AI2667" i="1" s="1"/>
  <c r="AH2643" i="1"/>
  <c r="AH2510" i="1"/>
  <c r="AI2510" i="1" s="1"/>
  <c r="AH2581" i="1"/>
  <c r="AH2422" i="1"/>
  <c r="AI2422" i="1" s="1"/>
  <c r="AH2259" i="1"/>
  <c r="AI2259" i="1" s="1"/>
  <c r="AH2158" i="1"/>
  <c r="AI2158" i="1" s="1"/>
  <c r="AH2714" i="1"/>
  <c r="AH2711" i="1"/>
  <c r="AH2733" i="1"/>
  <c r="AH2759" i="1"/>
  <c r="AH2760" i="1"/>
  <c r="AH2775" i="1"/>
  <c r="AI2775" i="1" s="1"/>
  <c r="AH2791" i="1"/>
  <c r="AI2791" i="1" s="1"/>
  <c r="AH2776" i="1"/>
  <c r="AH2777" i="1"/>
  <c r="AI2777" i="1" s="1"/>
  <c r="AH2783" i="1"/>
  <c r="AI2783" i="1" s="1"/>
  <c r="AH2784" i="1"/>
  <c r="AI2784" i="1" s="1"/>
  <c r="AH2751" i="1"/>
  <c r="AH2752" i="1"/>
  <c r="AI2752" i="1" s="1"/>
  <c r="AH2753" i="1"/>
  <c r="AH2019" i="1"/>
  <c r="AH503" i="1"/>
  <c r="AH2621" i="1"/>
  <c r="AI2621" i="1" s="1"/>
  <c r="AH2609" i="1"/>
  <c r="AI2609" i="1" s="1"/>
  <c r="AH2662" i="1"/>
  <c r="AH2650" i="1"/>
  <c r="AI2650" i="1" s="1"/>
  <c r="AH2638" i="1"/>
  <c r="AH2688" i="1"/>
  <c r="AI2688" i="1" s="1"/>
  <c r="AH2677" i="1"/>
  <c r="AH2588" i="1"/>
  <c r="AH2434" i="1"/>
  <c r="AH2493" i="1"/>
  <c r="AH2351" i="1"/>
  <c r="AI2351" i="1" s="1"/>
  <c r="AH2339" i="1"/>
  <c r="AH2254" i="1"/>
  <c r="AI2254" i="1" s="1"/>
  <c r="AH2165" i="1"/>
  <c r="AH2153" i="1"/>
  <c r="AI2153" i="1" s="1"/>
  <c r="AH2709" i="1"/>
  <c r="AI2709" i="1" s="1"/>
  <c r="AH2770" i="1"/>
  <c r="AI2770" i="1" s="1"/>
  <c r="AH2780" i="1"/>
  <c r="AI2780" i="1" s="1"/>
  <c r="AH2786" i="1"/>
  <c r="AH2734" i="1"/>
  <c r="AI2734" i="1" s="1"/>
  <c r="AH2790" i="1"/>
  <c r="AI2790" i="1" s="1"/>
  <c r="AH2781" i="1"/>
  <c r="AI2781" i="1" s="1"/>
  <c r="AH2619" i="1"/>
  <c r="AI2619" i="1" s="1"/>
  <c r="AH2636" i="1"/>
  <c r="AI2636" i="1" s="1"/>
  <c r="AH2586" i="1"/>
  <c r="AI2586" i="1" s="1"/>
  <c r="AH2337" i="1"/>
  <c r="AI2337" i="1" s="1"/>
  <c r="AH2719" i="1"/>
  <c r="AH2602" i="1"/>
  <c r="AH2618" i="1"/>
  <c r="AI2618" i="1" s="1"/>
  <c r="AH2635" i="1"/>
  <c r="AI2635" i="1" s="1"/>
  <c r="AH2674" i="1"/>
  <c r="AI2674" i="1" s="1"/>
  <c r="AH2431" i="1"/>
  <c r="AH2348" i="1"/>
  <c r="AI2348" i="1" s="1"/>
  <c r="AH2336" i="1"/>
  <c r="AH2162" i="1"/>
  <c r="AI2162" i="1" s="1"/>
  <c r="AH2706" i="1"/>
  <c r="AI2706" i="1" s="1"/>
  <c r="AH2749" i="1"/>
  <c r="AH2629" i="1"/>
  <c r="AI2629" i="1" s="1"/>
  <c r="AH2617" i="1"/>
  <c r="AH2658" i="1"/>
  <c r="AI2658" i="1" s="1"/>
  <c r="AH2646" i="1"/>
  <c r="AI2646" i="1" s="1"/>
  <c r="AH2596" i="1"/>
  <c r="AI2596" i="1" s="1"/>
  <c r="AH2430" i="1"/>
  <c r="AH2347" i="1"/>
  <c r="AH2250" i="1"/>
  <c r="AI2250" i="1" s="1"/>
  <c r="AH2705" i="1"/>
  <c r="AH2599" i="1"/>
  <c r="AI2599" i="1" s="1"/>
  <c r="AH2627" i="1"/>
  <c r="AI2627" i="1" s="1"/>
  <c r="AH2656" i="1"/>
  <c r="AH2672" i="1"/>
  <c r="AI2672" i="1" s="1"/>
  <c r="AH2682" i="1"/>
  <c r="AH2428" i="1"/>
  <c r="AI2428" i="1" s="1"/>
  <c r="AH2345" i="1"/>
  <c r="AI2345" i="1" s="1"/>
  <c r="AH2248" i="1"/>
  <c r="AH2605" i="1"/>
  <c r="AI2605" i="1" s="1"/>
  <c r="AH2614" i="1"/>
  <c r="AI2614" i="1" s="1"/>
  <c r="AH2655" i="1"/>
  <c r="AI2655" i="1" s="1"/>
  <c r="AH2671" i="1"/>
  <c r="AI2671" i="1" s="1"/>
  <c r="AH2593" i="1"/>
  <c r="AI2593" i="1" s="1"/>
  <c r="AH2427" i="1"/>
  <c r="AI2427" i="1" s="1"/>
  <c r="AH2344" i="1"/>
  <c r="AH2247" i="1"/>
  <c r="AI2247" i="1" s="1"/>
  <c r="AH2696" i="1"/>
  <c r="AH2702" i="1"/>
  <c r="AI2702" i="1" s="1"/>
  <c r="AH2741" i="1"/>
  <c r="AH2731" i="1"/>
  <c r="AI2731" i="1" s="1"/>
  <c r="AH2604" i="1"/>
  <c r="AH2632" i="1"/>
  <c r="AI2632" i="1" s="1"/>
  <c r="AH2620" i="1"/>
  <c r="AH2608" i="1"/>
  <c r="AI2608" i="1" s="1"/>
  <c r="AH2661" i="1"/>
  <c r="AI2661" i="1" s="1"/>
  <c r="AH2649" i="1"/>
  <c r="AH2637" i="1"/>
  <c r="AH2687" i="1"/>
  <c r="AI2687" i="1" s="1"/>
  <c r="AH2676" i="1"/>
  <c r="AI2676" i="1" s="1"/>
  <c r="AH2587" i="1"/>
  <c r="AI2587" i="1" s="1"/>
  <c r="AH2433" i="1"/>
  <c r="AI2433" i="1" s="1"/>
  <c r="AH2492" i="1"/>
  <c r="AI2492" i="1" s="1"/>
  <c r="AH2350" i="1"/>
  <c r="AI2350" i="1" s="1"/>
  <c r="AH2338" i="1"/>
  <c r="AH2253" i="1"/>
  <c r="AI2253" i="1" s="1"/>
  <c r="AH2164" i="1"/>
  <c r="AI2164" i="1" s="1"/>
  <c r="AH2782" i="1"/>
  <c r="AH2769" i="1"/>
  <c r="AI2769" i="1" s="1"/>
  <c r="AH2720" i="1"/>
  <c r="AI2720" i="1" s="1"/>
  <c r="AH2746" i="1"/>
  <c r="AH2755" i="1"/>
  <c r="AH2727" i="1"/>
  <c r="G18" i="7"/>
  <c r="G10" i="7"/>
  <c r="G25" i="7"/>
  <c r="AH2563" i="1"/>
  <c r="AI2563" i="1" s="1"/>
  <c r="AH2519" i="1"/>
  <c r="AH2550" i="1"/>
  <c r="AI2550" i="1" s="1"/>
  <c r="AH2516" i="1"/>
  <c r="AH2530" i="1"/>
  <c r="AH2561" i="1"/>
  <c r="AI2561" i="1" s="1"/>
  <c r="AH2549" i="1"/>
  <c r="AI2549" i="1" s="1"/>
  <c r="AH2576" i="1"/>
  <c r="AI2576" i="1" s="1"/>
  <c r="AH2578" i="1"/>
  <c r="AH2515" i="1"/>
  <c r="AH2541" i="1"/>
  <c r="AH2529" i="1"/>
  <c r="AH2572" i="1"/>
  <c r="AI2572" i="1" s="1"/>
  <c r="AH2560" i="1"/>
  <c r="AH2548" i="1"/>
  <c r="AH2575" i="1"/>
  <c r="AI2575" i="1" s="1"/>
  <c r="AH2518" i="1"/>
  <c r="AH2532" i="1"/>
  <c r="AI2532" i="1" s="1"/>
  <c r="AH2520" i="1"/>
  <c r="AI2520" i="1" s="1"/>
  <c r="AH2551" i="1"/>
  <c r="AI2551" i="1" s="1"/>
  <c r="AH2517" i="1"/>
  <c r="AH2531" i="1"/>
  <c r="AH2562" i="1"/>
  <c r="AI2562" i="1" s="1"/>
  <c r="AH2577" i="1"/>
  <c r="AI2577" i="1" s="1"/>
  <c r="AH2514" i="1"/>
  <c r="AI2514" i="1" s="1"/>
  <c r="AH2540" i="1"/>
  <c r="AI2540" i="1" s="1"/>
  <c r="AH2528" i="1"/>
  <c r="AH2571" i="1"/>
  <c r="AI2571" i="1" s="1"/>
  <c r="AH2559" i="1"/>
  <c r="AH2547" i="1"/>
  <c r="AH2513" i="1"/>
  <c r="AI2513" i="1" s="1"/>
  <c r="AH2539" i="1"/>
  <c r="AI2539" i="1" s="1"/>
  <c r="AH2527" i="1"/>
  <c r="AI2527" i="1" s="1"/>
  <c r="AH2558" i="1"/>
  <c r="AI2558" i="1" s="1"/>
  <c r="AH2546" i="1"/>
  <c r="AH2512" i="1"/>
  <c r="AI2512" i="1" s="1"/>
  <c r="AH2538" i="1"/>
  <c r="AI2538" i="1" s="1"/>
  <c r="AH2526" i="1"/>
  <c r="AI2526" i="1" s="1"/>
  <c r="AH2569" i="1"/>
  <c r="AH2557" i="1"/>
  <c r="AI2557" i="1" s="1"/>
  <c r="AH2545" i="1"/>
  <c r="AI2545" i="1" s="1"/>
  <c r="AH2537" i="1"/>
  <c r="AH2525" i="1"/>
  <c r="AH2568" i="1"/>
  <c r="AI2568" i="1" s="1"/>
  <c r="AH2556" i="1"/>
  <c r="AH2544" i="1"/>
  <c r="AI2544" i="1" s="1"/>
  <c r="AH2536" i="1"/>
  <c r="AH2524" i="1"/>
  <c r="AI2524" i="1" s="1"/>
  <c r="AH2567" i="1"/>
  <c r="AI2567" i="1" s="1"/>
  <c r="AH2555" i="1"/>
  <c r="AH2543" i="1"/>
  <c r="AH2570" i="1"/>
  <c r="AI2570" i="1" s="1"/>
  <c r="AH2535" i="1"/>
  <c r="AH2523" i="1"/>
  <c r="AI2523" i="1" s="1"/>
  <c r="AH2566" i="1"/>
  <c r="AH2554" i="1"/>
  <c r="AI2554" i="1" s="1"/>
  <c r="AH2542" i="1"/>
  <c r="AI2542" i="1" s="1"/>
  <c r="AH2574" i="1"/>
  <c r="AI2574" i="1" s="1"/>
  <c r="AH2534" i="1"/>
  <c r="AI2534" i="1" s="1"/>
  <c r="AH2522" i="1"/>
  <c r="AI2522" i="1" s="1"/>
  <c r="AH2565" i="1"/>
  <c r="AI2565" i="1" s="1"/>
  <c r="AH2553" i="1"/>
  <c r="AH2573" i="1"/>
  <c r="AH2533" i="1"/>
  <c r="AI2533" i="1" s="1"/>
  <c r="AH2521" i="1"/>
  <c r="AH2564" i="1"/>
  <c r="AI2564" i="1" s="1"/>
  <c r="AH2552" i="1"/>
  <c r="AH2231" i="1"/>
  <c r="AI2231" i="1" s="1"/>
  <c r="AH1282" i="1"/>
  <c r="AH2467" i="1"/>
  <c r="AI2467" i="1" s="1"/>
  <c r="AH2228" i="1"/>
  <c r="AH2371" i="1"/>
  <c r="AI2371" i="1" s="1"/>
  <c r="AH2105" i="1"/>
  <c r="AH2272" i="1"/>
  <c r="AH2033" i="1"/>
  <c r="AH1882" i="1"/>
  <c r="AH1810" i="1"/>
  <c r="AH1728" i="1"/>
  <c r="AH1652" i="1"/>
  <c r="AH1583" i="1"/>
  <c r="AI1583" i="1" s="1"/>
  <c r="AH1521" i="1"/>
  <c r="AI1521" i="1" s="1"/>
  <c r="AH1429" i="1"/>
  <c r="AI1429" i="1" s="1"/>
  <c r="AH1350" i="1"/>
  <c r="AI1350" i="1" s="1"/>
  <c r="AH1272" i="1"/>
  <c r="AI1272" i="1" s="1"/>
  <c r="AH1206" i="1"/>
  <c r="AI1206" i="1" s="1"/>
  <c r="AH1132" i="1"/>
  <c r="AH982" i="1"/>
  <c r="AH909" i="1"/>
  <c r="AH843" i="1"/>
  <c r="AI843" i="1" s="1"/>
  <c r="AH765" i="1"/>
  <c r="AI765" i="1" s="1"/>
  <c r="AH697" i="1"/>
  <c r="AI697" i="1" s="1"/>
  <c r="AH630" i="1"/>
  <c r="AI630" i="1" s="1"/>
  <c r="AH576" i="1"/>
  <c r="AI576" i="1" s="1"/>
  <c r="AH416" i="1"/>
  <c r="AH344" i="1"/>
  <c r="AH106" i="1"/>
  <c r="AI106" i="1" s="1"/>
  <c r="AH39" i="1"/>
  <c r="AI39" i="1" s="1"/>
  <c r="AH2389" i="1"/>
  <c r="AI2389" i="1" s="1"/>
  <c r="AH2416" i="1"/>
  <c r="AH2152" i="1"/>
  <c r="AH2361" i="1"/>
  <c r="AI2361" i="1" s="1"/>
  <c r="AH2092" i="1"/>
  <c r="AH2008" i="1"/>
  <c r="AH1951" i="1"/>
  <c r="AI1951" i="1" s="1"/>
  <c r="AH1891" i="1"/>
  <c r="AI1891" i="1" s="1"/>
  <c r="AH1845" i="1"/>
  <c r="AI1845" i="1" s="1"/>
  <c r="AH1751" i="1"/>
  <c r="AH1711" i="1"/>
  <c r="AI1711" i="1" s="1"/>
  <c r="AH1558" i="1"/>
  <c r="AI1558" i="1" s="1"/>
  <c r="AH1496" i="1"/>
  <c r="AH1373" i="1"/>
  <c r="AI1373" i="1" s="1"/>
  <c r="AH1307" i="1"/>
  <c r="AI1307" i="1" s="1"/>
  <c r="AH1169" i="1"/>
  <c r="AI1169" i="1" s="1"/>
  <c r="AH1107" i="1"/>
  <c r="AI1107" i="1" s="1"/>
  <c r="AH993" i="1"/>
  <c r="AI993" i="1" s="1"/>
  <c r="AH932" i="1"/>
  <c r="AI932" i="1" s="1"/>
  <c r="AH860" i="1"/>
  <c r="AH824" i="1"/>
  <c r="AI824" i="1" s="1"/>
  <c r="AH752" i="1"/>
  <c r="AH720" i="1"/>
  <c r="AI720" i="1" s="1"/>
  <c r="AH551" i="1"/>
  <c r="AH439" i="1"/>
  <c r="AI439" i="1" s="1"/>
  <c r="AH355" i="1"/>
  <c r="AI355" i="1" s="1"/>
  <c r="AH317" i="1"/>
  <c r="AI317" i="1" s="1"/>
  <c r="AH274" i="1"/>
  <c r="AI274" i="1" s="1"/>
  <c r="AH182" i="1"/>
  <c r="AH153" i="1"/>
  <c r="AI153" i="1" s="1"/>
  <c r="AH105" i="1"/>
  <c r="AI105" i="1" s="1"/>
  <c r="AH38" i="1"/>
  <c r="AH1258" i="1"/>
  <c r="AI1258" i="1" s="1"/>
  <c r="AH2214" i="1"/>
  <c r="AI2214" i="1" s="1"/>
  <c r="AH2391" i="1"/>
  <c r="AI2391" i="1" s="1"/>
  <c r="AH2227" i="1"/>
  <c r="AI2227" i="1" s="1"/>
  <c r="AH2443" i="1"/>
  <c r="AH2206" i="1"/>
  <c r="AH2079" i="1"/>
  <c r="AH1996" i="1"/>
  <c r="AH2031" i="1"/>
  <c r="AI2031" i="1" s="1"/>
  <c r="AH1962" i="1"/>
  <c r="AI1962" i="1" s="1"/>
  <c r="AH1938" i="1"/>
  <c r="AI1938" i="1" s="1"/>
  <c r="AH1844" i="1"/>
  <c r="AH1750" i="1"/>
  <c r="AI1750" i="1" s="1"/>
  <c r="AH1674" i="1"/>
  <c r="AI1674" i="1" s="1"/>
  <c r="AH1246" i="1"/>
  <c r="AH2399" i="1"/>
  <c r="AI2399" i="1" s="1"/>
  <c r="AH2151" i="1"/>
  <c r="AI2151" i="1" s="1"/>
  <c r="AH2298" i="1"/>
  <c r="AH1972" i="1"/>
  <c r="AI1972" i="1" s="1"/>
  <c r="AH1904" i="1"/>
  <c r="AI1904" i="1" s="1"/>
  <c r="AH1716" i="1"/>
  <c r="AH1664" i="1"/>
  <c r="AI1664" i="1" s="1"/>
  <c r="AH1571" i="1"/>
  <c r="AI1571" i="1" s="1"/>
  <c r="AH1497" i="1"/>
  <c r="AI1497" i="1" s="1"/>
  <c r="AH1410" i="1"/>
  <c r="AI1410" i="1" s="1"/>
  <c r="AH1260" i="1"/>
  <c r="AH1170" i="1"/>
  <c r="AI1170" i="1" s="1"/>
  <c r="AH1096" i="1"/>
  <c r="AH1018" i="1"/>
  <c r="AH801" i="1"/>
  <c r="AI801" i="1" s="1"/>
  <c r="AH709" i="1"/>
  <c r="AH618" i="1"/>
  <c r="AI618" i="1" s="1"/>
  <c r="AH552" i="1"/>
  <c r="AH488" i="1"/>
  <c r="AI488" i="1" s="1"/>
  <c r="AH392" i="1"/>
  <c r="AI392" i="1" s="1"/>
  <c r="AH318" i="1"/>
  <c r="AI318" i="1" s="1"/>
  <c r="AH251" i="1"/>
  <c r="AI251" i="1" s="1"/>
  <c r="AH195" i="1"/>
  <c r="AI195" i="1" s="1"/>
  <c r="AH118" i="1"/>
  <c r="AH15" i="1"/>
  <c r="AH2475" i="1"/>
  <c r="AH2221" i="1"/>
  <c r="AI2221" i="1" s="1"/>
  <c r="AH2444" i="1"/>
  <c r="AI2444" i="1" s="1"/>
  <c r="AH2183" i="1"/>
  <c r="AH2068" i="1"/>
  <c r="AI2068" i="1" s="1"/>
  <c r="AH1939" i="1"/>
  <c r="AI1939" i="1" s="1"/>
  <c r="AH1881" i="1"/>
  <c r="AI1881" i="1" s="1"/>
  <c r="AH1809" i="1"/>
  <c r="AH1763" i="1"/>
  <c r="AI1763" i="1" s="1"/>
  <c r="AH1699" i="1"/>
  <c r="AI1699" i="1" s="1"/>
  <c r="AH1606" i="1"/>
  <c r="AI1606" i="1" s="1"/>
  <c r="AH1544" i="1"/>
  <c r="AI1544" i="1" s="1"/>
  <c r="AH1385" i="1"/>
  <c r="AI1385" i="1" s="1"/>
  <c r="AH1325" i="1"/>
  <c r="AI1325" i="1" s="1"/>
  <c r="AH1259" i="1"/>
  <c r="AH1193" i="1"/>
  <c r="AH1119" i="1"/>
  <c r="AH1041" i="1"/>
  <c r="AH391" i="1"/>
  <c r="AH2480" i="1"/>
  <c r="AI2480" i="1" s="1"/>
  <c r="AH2325" i="1"/>
  <c r="AI2325" i="1" s="1"/>
  <c r="AH2147" i="1"/>
  <c r="AH2296" i="1"/>
  <c r="AH2103" i="1"/>
  <c r="AI2103" i="1" s="1"/>
  <c r="AH2171" i="1"/>
  <c r="AI2171" i="1" s="1"/>
  <c r="AH2043" i="1"/>
  <c r="AI2043" i="1" s="1"/>
  <c r="AH1902" i="1"/>
  <c r="AI1902" i="1" s="1"/>
  <c r="AH2481" i="1"/>
  <c r="AI2481" i="1" s="1"/>
  <c r="AH2418" i="1"/>
  <c r="AH2134" i="1"/>
  <c r="AI2134" i="1" s="1"/>
  <c r="AH2445" i="1"/>
  <c r="AI2445" i="1" s="1"/>
  <c r="AH2286" i="1"/>
  <c r="AH2093" i="1"/>
  <c r="AI2093" i="1" s="1"/>
  <c r="AH2173" i="1"/>
  <c r="AH2057" i="1"/>
  <c r="AH1984" i="1"/>
  <c r="AI1984" i="1" s="1"/>
  <c r="AH1952" i="1"/>
  <c r="AH1892" i="1"/>
  <c r="AI1892" i="1" s="1"/>
  <c r="AH1846" i="1"/>
  <c r="AI1846" i="1" s="1"/>
  <c r="AH1740" i="1"/>
  <c r="AH1712" i="1"/>
  <c r="AI1712" i="1" s="1"/>
  <c r="AH1640" i="1"/>
  <c r="AI1640" i="1" s="1"/>
  <c r="AH1595" i="1"/>
  <c r="AH1559" i="1"/>
  <c r="AH1509" i="1"/>
  <c r="AI1509" i="1" s="1"/>
  <c r="AH1473" i="1"/>
  <c r="AI1473" i="1" s="1"/>
  <c r="AH1386" i="1"/>
  <c r="AI1386" i="1" s="1"/>
  <c r="AH1338" i="1"/>
  <c r="AI1338" i="1" s="1"/>
  <c r="AH1296" i="1"/>
  <c r="AI1296" i="1" s="1"/>
  <c r="AH1236" i="1"/>
  <c r="AI1236" i="1" s="1"/>
  <c r="AH1194" i="1"/>
  <c r="AH1120" i="1"/>
  <c r="AI1120" i="1" s="1"/>
  <c r="AH1072" i="1"/>
  <c r="AI1072" i="1" s="1"/>
  <c r="AH1042" i="1"/>
  <c r="AI1042" i="1" s="1"/>
  <c r="AH970" i="1"/>
  <c r="AH933" i="1"/>
  <c r="AH885" i="1"/>
  <c r="AH831" i="1"/>
  <c r="AI831" i="1" s="1"/>
  <c r="AH777" i="1"/>
  <c r="AI777" i="1" s="1"/>
  <c r="AH741" i="1"/>
  <c r="AH642" i="1"/>
  <c r="AH594" i="1"/>
  <c r="AI594" i="1" s="1"/>
  <c r="AH540" i="1"/>
  <c r="AH504" i="1"/>
  <c r="AI504" i="1" s="1"/>
  <c r="AH476" i="1"/>
  <c r="AI476" i="1" s="1"/>
  <c r="AH428" i="1"/>
  <c r="AH368" i="1"/>
  <c r="AI368" i="1" s="1"/>
  <c r="AH294" i="1"/>
  <c r="AH227" i="1"/>
  <c r="AI227" i="1" s="1"/>
  <c r="AH207" i="1"/>
  <c r="AH159" i="1"/>
  <c r="AH142" i="1"/>
  <c r="AI142" i="1" s="1"/>
  <c r="AH94" i="1"/>
  <c r="AH51" i="1"/>
  <c r="AH2116" i="1"/>
  <c r="AI2116" i="1" s="1"/>
  <c r="AH2409" i="1"/>
  <c r="AH2230" i="1"/>
  <c r="AI2230" i="1" s="1"/>
  <c r="AH2148" i="1"/>
  <c r="AI2148" i="1" s="1"/>
  <c r="AH2370" i="1"/>
  <c r="AI2370" i="1" s="1"/>
  <c r="AH2285" i="1"/>
  <c r="AI2285" i="1" s="1"/>
  <c r="AH2104" i="1"/>
  <c r="AH2172" i="1"/>
  <c r="AI2172" i="1" s="1"/>
  <c r="AH2044" i="1"/>
  <c r="AH1971" i="1"/>
  <c r="AI1971" i="1" s="1"/>
  <c r="AH1715" i="1"/>
  <c r="AI1715" i="1" s="1"/>
  <c r="AH1675" i="1"/>
  <c r="AI1675" i="1" s="1"/>
  <c r="AH1639" i="1"/>
  <c r="AH1618" i="1"/>
  <c r="AI1618" i="1" s="1"/>
  <c r="AH1570" i="1"/>
  <c r="AI1570" i="1" s="1"/>
  <c r="AH1520" i="1"/>
  <c r="AI1520" i="1" s="1"/>
  <c r="AH1472" i="1"/>
  <c r="AH1428" i="1"/>
  <c r="AH1397" i="1"/>
  <c r="AI1397" i="1" s="1"/>
  <c r="AH1337" i="1"/>
  <c r="AI1337" i="1" s="1"/>
  <c r="AH1271" i="1"/>
  <c r="AI1271" i="1" s="1"/>
  <c r="AH1235" i="1"/>
  <c r="AH1205" i="1"/>
  <c r="AH1157" i="1"/>
  <c r="AH1143" i="1"/>
  <c r="AH1095" i="1"/>
  <c r="AI1095" i="1" s="1"/>
  <c r="AH1059" i="1"/>
  <c r="AI1059" i="1" s="1"/>
  <c r="AH1017" i="1"/>
  <c r="AI1017" i="1" s="1"/>
  <c r="AH981" i="1"/>
  <c r="AH944" i="1"/>
  <c r="AI944" i="1" s="1"/>
  <c r="AH896" i="1"/>
  <c r="AI896" i="1" s="1"/>
  <c r="AH872" i="1"/>
  <c r="AI872" i="1" s="1"/>
  <c r="AH842" i="1"/>
  <c r="AI842" i="1" s="1"/>
  <c r="AH812" i="1"/>
  <c r="AI812" i="1" s="1"/>
  <c r="AH764" i="1"/>
  <c r="AI764" i="1" s="1"/>
  <c r="AH708" i="1"/>
  <c r="AI708" i="1" s="1"/>
  <c r="AH672" i="1"/>
  <c r="AI672" i="1" s="1"/>
  <c r="AH653" i="1"/>
  <c r="AI653" i="1" s="1"/>
  <c r="AH617" i="1"/>
  <c r="AH575" i="1"/>
  <c r="AH563" i="1"/>
  <c r="AH515" i="1"/>
  <c r="AH487" i="1"/>
  <c r="AI487" i="1" s="1"/>
  <c r="AH463" i="1"/>
  <c r="AH403" i="1"/>
  <c r="AH367" i="1"/>
  <c r="AI367" i="1" s="1"/>
  <c r="AH293" i="1"/>
  <c r="AI293" i="1" s="1"/>
  <c r="AH226" i="1"/>
  <c r="AI226" i="1" s="1"/>
  <c r="AH2390" i="1"/>
  <c r="AH2315" i="1"/>
  <c r="AH2454" i="1"/>
  <c r="AH2196" i="1"/>
  <c r="AI2196" i="1" s="1"/>
  <c r="AH2021" i="1"/>
  <c r="AH1940" i="1"/>
  <c r="AH1870" i="1"/>
  <c r="AI1870" i="1" s="1"/>
  <c r="AH1788" i="1"/>
  <c r="AH1547" i="1"/>
  <c r="AI1547" i="1" s="1"/>
  <c r="AH1485" i="1"/>
  <c r="AI1485" i="1" s="1"/>
  <c r="AH1398" i="1"/>
  <c r="AI1398" i="1" s="1"/>
  <c r="AH1326" i="1"/>
  <c r="AH1248" i="1"/>
  <c r="AI1248" i="1" s="1"/>
  <c r="AH1182" i="1"/>
  <c r="AI1182" i="1" s="1"/>
  <c r="AH1108" i="1"/>
  <c r="AH1030" i="1"/>
  <c r="AI1030" i="1" s="1"/>
  <c r="AH873" i="1"/>
  <c r="AH721" i="1"/>
  <c r="AI721" i="1" s="1"/>
  <c r="AH654" i="1"/>
  <c r="AI654" i="1" s="1"/>
  <c r="AH404" i="1"/>
  <c r="AI404" i="1" s="1"/>
  <c r="AH263" i="1"/>
  <c r="AH183" i="1"/>
  <c r="AI183" i="1" s="1"/>
  <c r="AH130" i="1"/>
  <c r="AI130" i="1" s="1"/>
  <c r="AH87" i="1"/>
  <c r="AI87" i="1" s="1"/>
  <c r="AH2303" i="1"/>
  <c r="AH2326" i="1"/>
  <c r="AI2326" i="1" s="1"/>
  <c r="AH2457" i="1"/>
  <c r="AH2207" i="1"/>
  <c r="AH2032" i="1"/>
  <c r="AH1888" i="1"/>
  <c r="AH1903" i="1"/>
  <c r="AH1857" i="1"/>
  <c r="AI1857" i="1" s="1"/>
  <c r="AH1739" i="1"/>
  <c r="AI1739" i="1" s="1"/>
  <c r="AH1687" i="1"/>
  <c r="AI1687" i="1" s="1"/>
  <c r="AH1546" i="1"/>
  <c r="AI1546" i="1" s="1"/>
  <c r="AH1484" i="1"/>
  <c r="AI1484" i="1" s="1"/>
  <c r="AH1409" i="1"/>
  <c r="AH1247" i="1"/>
  <c r="AI1247" i="1" s="1"/>
  <c r="AH1181" i="1"/>
  <c r="AI1181" i="1" s="1"/>
  <c r="AH1131" i="1"/>
  <c r="AI1131" i="1" s="1"/>
  <c r="AH969" i="1"/>
  <c r="AH908" i="1"/>
  <c r="AI908" i="1" s="1"/>
  <c r="AH788" i="1"/>
  <c r="AI788" i="1" s="1"/>
  <c r="AH732" i="1"/>
  <c r="AH605" i="1"/>
  <c r="AI605" i="1" s="1"/>
  <c r="AH539" i="1"/>
  <c r="AH475" i="1"/>
  <c r="AH415" i="1"/>
  <c r="AH281" i="1"/>
  <c r="AI281" i="1" s="1"/>
  <c r="AH250" i="1"/>
  <c r="AH206" i="1"/>
  <c r="AI206" i="1" s="1"/>
  <c r="AH158" i="1"/>
  <c r="AH129" i="1"/>
  <c r="AI129" i="1" s="1"/>
  <c r="AH86" i="1"/>
  <c r="AI86" i="1" s="1"/>
  <c r="AH50" i="1"/>
  <c r="AH1016" i="1"/>
  <c r="AH2362" i="1"/>
  <c r="AI2362" i="1" s="1"/>
  <c r="AH2081" i="1"/>
  <c r="AI2081" i="1" s="1"/>
  <c r="AH2009" i="1"/>
  <c r="AH1928" i="1"/>
  <c r="AI1928" i="1" s="1"/>
  <c r="AH1858" i="1"/>
  <c r="AH1776" i="1"/>
  <c r="AI1776" i="1" s="1"/>
  <c r="AH1700" i="1"/>
  <c r="AH1619" i="1"/>
  <c r="AH1533" i="1"/>
  <c r="AH1422" i="1"/>
  <c r="AI1422" i="1" s="1"/>
  <c r="AH1060" i="1"/>
  <c r="AI1060" i="1" s="1"/>
  <c r="AH897" i="1"/>
  <c r="AI897" i="1" s="1"/>
  <c r="AH564" i="1"/>
  <c r="AI564" i="1" s="1"/>
  <c r="AH452" i="1"/>
  <c r="AH330" i="1"/>
  <c r="AI330" i="1" s="1"/>
  <c r="AH75" i="1"/>
  <c r="AH2115" i="1"/>
  <c r="AI2115" i="1" s="1"/>
  <c r="AH2415" i="1"/>
  <c r="AH2142" i="1"/>
  <c r="AI2142" i="1" s="1"/>
  <c r="AH2439" i="1"/>
  <c r="AH2194" i="1"/>
  <c r="AI2194" i="1" s="1"/>
  <c r="AH1982" i="1"/>
  <c r="AH1926" i="1"/>
  <c r="AI1926" i="1" s="1"/>
  <c r="AH1880" i="1"/>
  <c r="AI1880" i="1" s="1"/>
  <c r="AH1786" i="1"/>
  <c r="AH1738" i="1"/>
  <c r="AI1738" i="1" s="1"/>
  <c r="AH1686" i="1"/>
  <c r="AH1638" i="1"/>
  <c r="AI1638" i="1" s="1"/>
  <c r="AH1617" i="1"/>
  <c r="AI1617" i="1" s="1"/>
  <c r="AH1581" i="1"/>
  <c r="AI1581" i="1" s="1"/>
  <c r="AH1531" i="1"/>
  <c r="AH1495" i="1"/>
  <c r="AI1495" i="1" s="1"/>
  <c r="AH1463" i="1"/>
  <c r="AI1463" i="1" s="1"/>
  <c r="AH1427" i="1"/>
  <c r="AI1427" i="1" s="1"/>
  <c r="AH1396" i="1"/>
  <c r="AI1396" i="1" s="1"/>
  <c r="AH1372" i="1"/>
  <c r="AH1348" i="1"/>
  <c r="AI1348" i="1" s="1"/>
  <c r="AH1234" i="1"/>
  <c r="AI1234" i="1" s="1"/>
  <c r="AH2117" i="1"/>
  <c r="AI2117" i="1" s="1"/>
  <c r="AH2332" i="1"/>
  <c r="AI2332" i="1" s="1"/>
  <c r="AH2383" i="1"/>
  <c r="AH2184" i="1"/>
  <c r="AI2184" i="1" s="1"/>
  <c r="AH2045" i="1"/>
  <c r="AH1885" i="1"/>
  <c r="AI1885" i="1" s="1"/>
  <c r="AH1822" i="1"/>
  <c r="AH1752" i="1"/>
  <c r="AI1752" i="1" s="1"/>
  <c r="AH1676" i="1"/>
  <c r="AH1607" i="1"/>
  <c r="AI1607" i="1" s="1"/>
  <c r="AH1374" i="1"/>
  <c r="AI1374" i="1" s="1"/>
  <c r="AH1308" i="1"/>
  <c r="AI1308" i="1" s="1"/>
  <c r="AH994" i="1"/>
  <c r="AI994" i="1" s="1"/>
  <c r="AH921" i="1"/>
  <c r="AH789" i="1"/>
  <c r="AI789" i="1" s="1"/>
  <c r="AH753" i="1"/>
  <c r="AI753" i="1" s="1"/>
  <c r="AH685" i="1"/>
  <c r="AH606" i="1"/>
  <c r="AI606" i="1" s="1"/>
  <c r="AH528" i="1"/>
  <c r="AI528" i="1" s="1"/>
  <c r="AH464" i="1"/>
  <c r="AH380" i="1"/>
  <c r="AI380" i="1" s="1"/>
  <c r="AH306" i="1"/>
  <c r="AH239" i="1"/>
  <c r="AH171" i="1"/>
  <c r="AI171" i="1" s="1"/>
  <c r="AH27" i="1"/>
  <c r="AH2486" i="1"/>
  <c r="AH2312" i="1"/>
  <c r="AH2453" i="1"/>
  <c r="AH2195" i="1"/>
  <c r="AI2195" i="1" s="1"/>
  <c r="AH2020" i="1"/>
  <c r="AI2020" i="1" s="1"/>
  <c r="AH1915" i="1"/>
  <c r="AH1869" i="1"/>
  <c r="AH1821" i="1"/>
  <c r="AH1775" i="1"/>
  <c r="AH1663" i="1"/>
  <c r="AH1594" i="1"/>
  <c r="AH1508" i="1"/>
  <c r="AH1421" i="1"/>
  <c r="AI1421" i="1" s="1"/>
  <c r="AH1349" i="1"/>
  <c r="AI1349" i="1" s="1"/>
  <c r="AH1283" i="1"/>
  <c r="AH1217" i="1"/>
  <c r="AH1071" i="1"/>
  <c r="AI1071" i="1" s="1"/>
  <c r="AH1005" i="1"/>
  <c r="AH884" i="1"/>
  <c r="AH830" i="1"/>
  <c r="AI830" i="1" s="1"/>
  <c r="AH776" i="1"/>
  <c r="AI776" i="1" s="1"/>
  <c r="AH696" i="1"/>
  <c r="AI696" i="1" s="1"/>
  <c r="AH641" i="1"/>
  <c r="AI641" i="1" s="1"/>
  <c r="AH451" i="1"/>
  <c r="AH379" i="1"/>
  <c r="AH329" i="1"/>
  <c r="AI329" i="1" s="1"/>
  <c r="AH238" i="1"/>
  <c r="AH194" i="1"/>
  <c r="AH117" i="1"/>
  <c r="AI117" i="1" s="1"/>
  <c r="AH74" i="1"/>
  <c r="AI74" i="1" s="1"/>
  <c r="AH14" i="1"/>
  <c r="AH2483" i="1"/>
  <c r="AI2483" i="1" s="1"/>
  <c r="AH2229" i="1"/>
  <c r="AI2229" i="1" s="1"/>
  <c r="AH2452" i="1"/>
  <c r="AI2452" i="1" s="1"/>
  <c r="AH2284" i="1"/>
  <c r="AI2284" i="1" s="1"/>
  <c r="AH2091" i="1"/>
  <c r="AI2091" i="1" s="1"/>
  <c r="AH2055" i="1"/>
  <c r="AI2055" i="1" s="1"/>
  <c r="AH1994" i="1"/>
  <c r="AI1994" i="1" s="1"/>
  <c r="AH1914" i="1"/>
  <c r="AI1914" i="1" s="1"/>
  <c r="AH1868" i="1"/>
  <c r="AH1832" i="1"/>
  <c r="AH1762" i="1"/>
  <c r="AI1762" i="1" s="1"/>
  <c r="AH1714" i="1"/>
  <c r="AH1698" i="1"/>
  <c r="AH1650" i="1"/>
  <c r="AH1593" i="1"/>
  <c r="AH1557" i="1"/>
  <c r="AH1543" i="1"/>
  <c r="AH1519" i="1"/>
  <c r="AH1483" i="1"/>
  <c r="AI1483" i="1" s="1"/>
  <c r="AH1451" i="1"/>
  <c r="AH1420" i="1"/>
  <c r="AH1384" i="1"/>
  <c r="AH1360" i="1"/>
  <c r="AI1360" i="1" s="1"/>
  <c r="AH1336" i="1"/>
  <c r="AH1306" i="1"/>
  <c r="AH1294" i="1"/>
  <c r="AI1294" i="1" s="1"/>
  <c r="AH2304" i="1"/>
  <c r="AI2304" i="1" s="1"/>
  <c r="AH2393" i="1"/>
  <c r="AH2149" i="1"/>
  <c r="AH2208" i="1"/>
  <c r="AI2208" i="1" s="1"/>
  <c r="AH2069" i="1"/>
  <c r="AI2069" i="1" s="1"/>
  <c r="AH1916" i="1"/>
  <c r="AI1916" i="1" s="1"/>
  <c r="AH1834" i="1"/>
  <c r="AH1764" i="1"/>
  <c r="AI1764" i="1" s="1"/>
  <c r="AH1688" i="1"/>
  <c r="AI1688" i="1" s="1"/>
  <c r="AH1545" i="1"/>
  <c r="AI1545" i="1" s="1"/>
  <c r="AH1453" i="1"/>
  <c r="AI1453" i="1" s="1"/>
  <c r="AH1362" i="1"/>
  <c r="AI1362" i="1" s="1"/>
  <c r="AH1284" i="1"/>
  <c r="AH1218" i="1"/>
  <c r="AI1218" i="1" s="1"/>
  <c r="AH1144" i="1"/>
  <c r="AI1144" i="1" s="1"/>
  <c r="AH1084" i="1"/>
  <c r="AH1006" i="1"/>
  <c r="AI1006" i="1" s="1"/>
  <c r="AH945" i="1"/>
  <c r="AI945" i="1" s="1"/>
  <c r="AH861" i="1"/>
  <c r="AH813" i="1"/>
  <c r="AH733" i="1"/>
  <c r="AI733" i="1" s="1"/>
  <c r="AH516" i="1"/>
  <c r="AI516" i="1" s="1"/>
  <c r="AH440" i="1"/>
  <c r="AI440" i="1" s="1"/>
  <c r="AH356" i="1"/>
  <c r="AI356" i="1" s="1"/>
  <c r="AH282" i="1"/>
  <c r="AH219" i="1"/>
  <c r="AI219" i="1" s="1"/>
  <c r="AH154" i="1"/>
  <c r="AI154" i="1" s="1"/>
  <c r="AH63" i="1"/>
  <c r="AI63" i="1" s="1"/>
  <c r="AH2392" i="1"/>
  <c r="AH2133" i="1"/>
  <c r="AI2133" i="1" s="1"/>
  <c r="AH2297" i="1"/>
  <c r="AI2297" i="1" s="1"/>
  <c r="AH2080" i="1"/>
  <c r="AH2271" i="1"/>
  <c r="AH2056" i="1"/>
  <c r="AH1983" i="1"/>
  <c r="AH1927" i="1"/>
  <c r="AI1927" i="1" s="1"/>
  <c r="AH1833" i="1"/>
  <c r="AI1833" i="1" s="1"/>
  <c r="AH1787" i="1"/>
  <c r="AI1787" i="1" s="1"/>
  <c r="AH1727" i="1"/>
  <c r="AI1727" i="1" s="1"/>
  <c r="AH1651" i="1"/>
  <c r="AH1582" i="1"/>
  <c r="AI1582" i="1" s="1"/>
  <c r="AH1532" i="1"/>
  <c r="AH1452" i="1"/>
  <c r="AH1361" i="1"/>
  <c r="AH1295" i="1"/>
  <c r="AI1295" i="1" s="1"/>
  <c r="AH1083" i="1"/>
  <c r="AH1029" i="1"/>
  <c r="AI1029" i="1" s="1"/>
  <c r="AH957" i="1"/>
  <c r="AH920" i="1"/>
  <c r="AI920" i="1" s="1"/>
  <c r="AH800" i="1"/>
  <c r="AH684" i="1"/>
  <c r="AH629" i="1"/>
  <c r="AH527" i="1"/>
  <c r="AI527" i="1" s="1"/>
  <c r="AH427" i="1"/>
  <c r="AH343" i="1"/>
  <c r="AI343" i="1" s="1"/>
  <c r="AH305" i="1"/>
  <c r="AI305" i="1" s="1"/>
  <c r="AH262" i="1"/>
  <c r="AI262" i="1" s="1"/>
  <c r="AH218" i="1"/>
  <c r="AI218" i="1" s="1"/>
  <c r="AH170" i="1"/>
  <c r="AH141" i="1"/>
  <c r="AI141" i="1" s="1"/>
  <c r="AH93" i="1"/>
  <c r="AH62" i="1"/>
  <c r="AI62" i="1" s="1"/>
  <c r="AH26" i="1"/>
  <c r="AH2388" i="1"/>
  <c r="AI2388" i="1" s="1"/>
  <c r="AH2408" i="1"/>
  <c r="AI2408" i="1" s="1"/>
  <c r="AH2319" i="1"/>
  <c r="AI2319" i="1" s="1"/>
  <c r="AH2456" i="1"/>
  <c r="AH2360" i="1"/>
  <c r="AH2182" i="1"/>
  <c r="AI2182" i="1" s="1"/>
  <c r="AH2270" i="1"/>
  <c r="AI2270" i="1" s="1"/>
  <c r="AH2067" i="1"/>
  <c r="AI2067" i="1" s="1"/>
  <c r="AH2007" i="1"/>
  <c r="AI2007" i="1" s="1"/>
  <c r="AH1970" i="1"/>
  <c r="AI1970" i="1" s="1"/>
  <c r="AH1950" i="1"/>
  <c r="AH1890" i="1"/>
  <c r="AH1856" i="1"/>
  <c r="AH1808" i="1"/>
  <c r="AI1808" i="1" s="1"/>
  <c r="AH1774" i="1"/>
  <c r="AI1774" i="1" s="1"/>
  <c r="AH1726" i="1"/>
  <c r="AI1726" i="1" s="1"/>
  <c r="AH1710" i="1"/>
  <c r="AI1710" i="1" s="1"/>
  <c r="AH1605" i="1"/>
  <c r="AI1605" i="1" s="1"/>
  <c r="AH1569" i="1"/>
  <c r="AI1569" i="1" s="1"/>
  <c r="AH1507" i="1"/>
  <c r="AH1471" i="1"/>
  <c r="AI1471" i="1" s="1"/>
  <c r="AH1439" i="1"/>
  <c r="AH1408" i="1"/>
  <c r="AH1324" i="1"/>
  <c r="AH1270" i="1"/>
  <c r="AI1270" i="1" s="1"/>
  <c r="AH1216" i="1"/>
  <c r="AH1168" i="1"/>
  <c r="AH1142" i="1"/>
  <c r="AI1142" i="1" s="1"/>
  <c r="AH1094" i="1"/>
  <c r="AI1094" i="1" s="1"/>
  <c r="AH992" i="1"/>
  <c r="AI992" i="1" s="1"/>
  <c r="AH883" i="1"/>
  <c r="AH841" i="1"/>
  <c r="AH811" i="1"/>
  <c r="AH751" i="1"/>
  <c r="AH707" i="1"/>
  <c r="AH604" i="1"/>
  <c r="AI604" i="1" s="1"/>
  <c r="AH562" i="1"/>
  <c r="AI562" i="1" s="1"/>
  <c r="AH502" i="1"/>
  <c r="AI502" i="1" s="1"/>
  <c r="AH474" i="1"/>
  <c r="AI474" i="1" s="1"/>
  <c r="AH414" i="1"/>
  <c r="AI414" i="1" s="1"/>
  <c r="AH366" i="1"/>
  <c r="AH261" i="1"/>
  <c r="AI261" i="1" s="1"/>
  <c r="AH2324" i="1"/>
  <c r="AI2324" i="1" s="1"/>
  <c r="AH1879" i="1"/>
  <c r="AI1879" i="1" s="1"/>
  <c r="AH1761" i="1"/>
  <c r="AI1761" i="1" s="1"/>
  <c r="AH1749" i="1"/>
  <c r="AI1749" i="1" s="1"/>
  <c r="AH1709" i="1"/>
  <c r="AI1709" i="1" s="1"/>
  <c r="AH1697" i="1"/>
  <c r="AH1685" i="1"/>
  <c r="AI1685" i="1" s="1"/>
  <c r="AH1673" i="1"/>
  <c r="AH1661" i="1"/>
  <c r="AH1649" i="1"/>
  <c r="AI1649" i="1" s="1"/>
  <c r="AH1637" i="1"/>
  <c r="AI1637" i="1" s="1"/>
  <c r="AH1628" i="1"/>
  <c r="AI1628" i="1" s="1"/>
  <c r="AH1616" i="1"/>
  <c r="AH423" i="1"/>
  <c r="AI423" i="1" s="1"/>
  <c r="AH1180" i="1"/>
  <c r="AH1106" i="1"/>
  <c r="AI1106" i="1" s="1"/>
  <c r="AH1058" i="1"/>
  <c r="AI1058" i="1" s="1"/>
  <c r="AH1028" i="1"/>
  <c r="AH980" i="1"/>
  <c r="AI980" i="1" s="1"/>
  <c r="AH931" i="1"/>
  <c r="AH871" i="1"/>
  <c r="AH829" i="1"/>
  <c r="AI829" i="1" s="1"/>
  <c r="AH775" i="1"/>
  <c r="AI775" i="1" s="1"/>
  <c r="AH683" i="1"/>
  <c r="AI683" i="1" s="1"/>
  <c r="AH640" i="1"/>
  <c r="AI640" i="1" s="1"/>
  <c r="AH592" i="1"/>
  <c r="AI592" i="1" s="1"/>
  <c r="AH550" i="1"/>
  <c r="AH462" i="1"/>
  <c r="AH402" i="1"/>
  <c r="AH354" i="1"/>
  <c r="AI354" i="1" s="1"/>
  <c r="AH304" i="1"/>
  <c r="AI304" i="1" s="1"/>
  <c r="AH237" i="1"/>
  <c r="AH205" i="1"/>
  <c r="AH169" i="1"/>
  <c r="AI169" i="1" s="1"/>
  <c r="AH140" i="1"/>
  <c r="AI140" i="1" s="1"/>
  <c r="AH104" i="1"/>
  <c r="AI104" i="1" s="1"/>
  <c r="AH85" i="1"/>
  <c r="AH49" i="1"/>
  <c r="AH13" i="1"/>
  <c r="AH2213" i="1"/>
  <c r="AH2414" i="1"/>
  <c r="AI2414" i="1" s="1"/>
  <c r="AH2239" i="1"/>
  <c r="AI2239" i="1" s="1"/>
  <c r="AH2455" i="1"/>
  <c r="AI2455" i="1" s="1"/>
  <c r="AH2295" i="1"/>
  <c r="AI2295" i="1" s="1"/>
  <c r="AH2181" i="1"/>
  <c r="AH1998" i="1"/>
  <c r="AH2030" i="1"/>
  <c r="AH1993" i="1"/>
  <c r="AI1993" i="1" s="1"/>
  <c r="AH1949" i="1"/>
  <c r="AH1913" i="1"/>
  <c r="AH1889" i="1"/>
  <c r="AI1889" i="1" s="1"/>
  <c r="AH1843" i="1"/>
  <c r="AI1843" i="1" s="1"/>
  <c r="AH1819" i="1"/>
  <c r="AI1819" i="1" s="1"/>
  <c r="AH1797" i="1"/>
  <c r="AH1725" i="1"/>
  <c r="AH2212" i="1"/>
  <c r="AI2212" i="1" s="1"/>
  <c r="AH2465" i="1"/>
  <c r="AI2465" i="1" s="1"/>
  <c r="AH2328" i="1"/>
  <c r="AI2328" i="1" s="1"/>
  <c r="AH2220" i="1"/>
  <c r="AH2150" i="1"/>
  <c r="AI2150" i="1" s="1"/>
  <c r="AH2382" i="1"/>
  <c r="AI2382" i="1" s="1"/>
  <c r="AH2358" i="1"/>
  <c r="AI2358" i="1" s="1"/>
  <c r="AH2192" i="1"/>
  <c r="AI2192" i="1" s="1"/>
  <c r="AH2089" i="1"/>
  <c r="AI2089" i="1" s="1"/>
  <c r="AH2268" i="1"/>
  <c r="AH2065" i="1"/>
  <c r="AI2065" i="1" s="1"/>
  <c r="AH2017" i="1"/>
  <c r="AI2017" i="1" s="1"/>
  <c r="AH1968" i="1"/>
  <c r="AI1968" i="1" s="1"/>
  <c r="AH1936" i="1"/>
  <c r="AI1936" i="1" s="1"/>
  <c r="AH1798" i="1"/>
  <c r="AH1854" i="1"/>
  <c r="AH1806" i="1"/>
  <c r="AI1806" i="1" s="1"/>
  <c r="AH1772" i="1"/>
  <c r="AH1724" i="1"/>
  <c r="AI1724" i="1" s="1"/>
  <c r="AH1696" i="1"/>
  <c r="AI1696" i="1" s="1"/>
  <c r="AH1648" i="1"/>
  <c r="AI1648" i="1" s="1"/>
  <c r="AH1603" i="1"/>
  <c r="AI1603" i="1" s="1"/>
  <c r="AH1555" i="1"/>
  <c r="AH1505" i="1"/>
  <c r="AH1394" i="1"/>
  <c r="AI1394" i="1" s="1"/>
  <c r="AH1334" i="1"/>
  <c r="AI1334" i="1" s="1"/>
  <c r="AH1304" i="1"/>
  <c r="AI1304" i="1" s="1"/>
  <c r="AH1256" i="1"/>
  <c r="AI1256" i="1" s="1"/>
  <c r="AH1190" i="1"/>
  <c r="AH1104" i="1"/>
  <c r="AI1104" i="1" s="1"/>
  <c r="AH941" i="1"/>
  <c r="AH956" i="1"/>
  <c r="AI956" i="1" s="1"/>
  <c r="AH907" i="1"/>
  <c r="AH859" i="1"/>
  <c r="AI859" i="1" s="1"/>
  <c r="AH787" i="1"/>
  <c r="AH695" i="1"/>
  <c r="AI695" i="1" s="1"/>
  <c r="AH652" i="1"/>
  <c r="AI652" i="1" s="1"/>
  <c r="AH538" i="1"/>
  <c r="AH450" i="1"/>
  <c r="AI450" i="1" s="1"/>
  <c r="AH2479" i="1"/>
  <c r="AI2479" i="1" s="1"/>
  <c r="AH2412" i="1"/>
  <c r="AI2412" i="1" s="1"/>
  <c r="AH2442" i="1"/>
  <c r="AH2205" i="1"/>
  <c r="AI2205" i="1" s="1"/>
  <c r="AH2090" i="1"/>
  <c r="AH2066" i="1"/>
  <c r="AH2006" i="1"/>
  <c r="AI2006" i="1" s="1"/>
  <c r="AH1969" i="1"/>
  <c r="AH1937" i="1"/>
  <c r="AI1937" i="1" s="1"/>
  <c r="AH1901" i="1"/>
  <c r="AI1901" i="1" s="1"/>
  <c r="AH1867" i="1"/>
  <c r="AI1867" i="1" s="1"/>
  <c r="AH1737" i="1"/>
  <c r="AH2041" i="1"/>
  <c r="AH1992" i="1"/>
  <c r="AI1992" i="1" s="1"/>
  <c r="AH1948" i="1"/>
  <c r="AI1948" i="1" s="1"/>
  <c r="AH1900" i="1"/>
  <c r="AH1866" i="1"/>
  <c r="AI1866" i="1" s="1"/>
  <c r="AH1818" i="1"/>
  <c r="AH1784" i="1"/>
  <c r="AH1748" i="1"/>
  <c r="AI1748" i="1" s="1"/>
  <c r="AH1672" i="1"/>
  <c r="AH1579" i="1"/>
  <c r="AH1517" i="1"/>
  <c r="AI1517" i="1" s="1"/>
  <c r="AH1469" i="1"/>
  <c r="AI1469" i="1" s="1"/>
  <c r="AH1449" i="1"/>
  <c r="AH1406" i="1"/>
  <c r="AI1406" i="1" s="1"/>
  <c r="AH1370" i="1"/>
  <c r="AI1370" i="1" s="1"/>
  <c r="AH1322" i="1"/>
  <c r="AI1322" i="1" s="1"/>
  <c r="AH1268" i="1"/>
  <c r="AI1268" i="1" s="1"/>
  <c r="AH1226" i="1"/>
  <c r="AH1178" i="1"/>
  <c r="AH1026" i="1"/>
  <c r="AI1026" i="1" s="1"/>
  <c r="AH917" i="1"/>
  <c r="AI917" i="1" s="1"/>
  <c r="AH1204" i="1"/>
  <c r="AH1156" i="1"/>
  <c r="AH1130" i="1"/>
  <c r="AH1082" i="1"/>
  <c r="AH1004" i="1"/>
  <c r="AH919" i="1"/>
  <c r="AI919" i="1" s="1"/>
  <c r="AH823" i="1"/>
  <c r="AI823" i="1" s="1"/>
  <c r="AH763" i="1"/>
  <c r="AI763" i="1" s="1"/>
  <c r="AH719" i="1"/>
  <c r="AI719" i="1" s="1"/>
  <c r="AH616" i="1"/>
  <c r="AH514" i="1"/>
  <c r="AI514" i="1" s="1"/>
  <c r="AH486" i="1"/>
  <c r="AI486" i="1" s="1"/>
  <c r="AH426" i="1"/>
  <c r="AI426" i="1" s="1"/>
  <c r="AH378" i="1"/>
  <c r="AH316" i="1"/>
  <c r="AI316" i="1" s="1"/>
  <c r="AH280" i="1"/>
  <c r="AH249" i="1"/>
  <c r="AI249" i="1" s="1"/>
  <c r="AH217" i="1"/>
  <c r="AI217" i="1" s="1"/>
  <c r="AH181" i="1"/>
  <c r="AI181" i="1" s="1"/>
  <c r="AH128" i="1"/>
  <c r="AI128" i="1" s="1"/>
  <c r="AH92" i="1"/>
  <c r="AI92" i="1" s="1"/>
  <c r="AH61" i="1"/>
  <c r="AI61" i="1" s="1"/>
  <c r="AH37" i="1"/>
  <c r="AI37" i="1" s="1"/>
  <c r="AH2466" i="1"/>
  <c r="AI2466" i="1" s="1"/>
  <c r="AH2331" i="1"/>
  <c r="AI2331" i="1" s="1"/>
  <c r="AH2141" i="1"/>
  <c r="AI2141" i="1" s="1"/>
  <c r="AH2451" i="1"/>
  <c r="AI2451" i="1" s="1"/>
  <c r="AH2283" i="1"/>
  <c r="AI2283" i="1" s="1"/>
  <c r="AH2102" i="1"/>
  <c r="AI2102" i="1" s="1"/>
  <c r="AH2054" i="1"/>
  <c r="AH1773" i="1"/>
  <c r="AI1773" i="1" s="1"/>
  <c r="AH2478" i="1"/>
  <c r="AI2478" i="1" s="1"/>
  <c r="AH2411" i="1"/>
  <c r="AI2411" i="1" s="1"/>
  <c r="AH2330" i="1"/>
  <c r="AI2330" i="1" s="1"/>
  <c r="AH2140" i="1"/>
  <c r="AI2140" i="1" s="1"/>
  <c r="AH2450" i="1"/>
  <c r="AI2450" i="1" s="1"/>
  <c r="AH2204" i="1"/>
  <c r="AH2169" i="1"/>
  <c r="AI2169" i="1" s="1"/>
  <c r="AH929" i="1"/>
  <c r="AI929" i="1" s="1"/>
  <c r="AH1192" i="1"/>
  <c r="AI1192" i="1" s="1"/>
  <c r="AH1118" i="1"/>
  <c r="AI1118" i="1" s="1"/>
  <c r="AH1070" i="1"/>
  <c r="AI1070" i="1" s="1"/>
  <c r="AH1040" i="1"/>
  <c r="AI1040" i="1" s="1"/>
  <c r="AH943" i="1"/>
  <c r="AI943" i="1" s="1"/>
  <c r="AH895" i="1"/>
  <c r="AH799" i="1"/>
  <c r="AI799" i="1" s="1"/>
  <c r="AH731" i="1"/>
  <c r="AH671" i="1"/>
  <c r="AH628" i="1"/>
  <c r="AI628" i="1" s="1"/>
  <c r="AH574" i="1"/>
  <c r="AH526" i="1"/>
  <c r="AI526" i="1" s="1"/>
  <c r="AH438" i="1"/>
  <c r="AI438" i="1" s="1"/>
  <c r="AH390" i="1"/>
  <c r="AI390" i="1" s="1"/>
  <c r="AH342" i="1"/>
  <c r="AI342" i="1" s="1"/>
  <c r="AH328" i="1"/>
  <c r="AI328" i="1" s="1"/>
  <c r="AH292" i="1"/>
  <c r="AI292" i="1" s="1"/>
  <c r="AH273" i="1"/>
  <c r="AI273" i="1" s="1"/>
  <c r="AH225" i="1"/>
  <c r="AH193" i="1"/>
  <c r="AH157" i="1"/>
  <c r="AI157" i="1" s="1"/>
  <c r="AH152" i="1"/>
  <c r="AI152" i="1" s="1"/>
  <c r="AH116" i="1"/>
  <c r="AI116" i="1" s="1"/>
  <c r="AH73" i="1"/>
  <c r="AI73" i="1" s="1"/>
  <c r="AH25" i="1"/>
  <c r="AH2114" i="1"/>
  <c r="AI2114" i="1" s="1"/>
  <c r="AH2407" i="1"/>
  <c r="AI2407" i="1" s="1"/>
  <c r="AH2241" i="1"/>
  <c r="AH2146" i="1"/>
  <c r="AI2146" i="1" s="1"/>
  <c r="AH2359" i="1"/>
  <c r="AI2359" i="1" s="1"/>
  <c r="AH2193" i="1"/>
  <c r="AH2078" i="1"/>
  <c r="AH2269" i="1"/>
  <c r="AH2042" i="1"/>
  <c r="AI2042" i="1" s="1"/>
  <c r="AH2018" i="1"/>
  <c r="AH1981" i="1"/>
  <c r="AI1981" i="1" s="1"/>
  <c r="AH1961" i="1"/>
  <c r="AI1961" i="1" s="1"/>
  <c r="AH1925" i="1"/>
  <c r="AI1925" i="1" s="1"/>
  <c r="AH1855" i="1"/>
  <c r="AH1831" i="1"/>
  <c r="AH1807" i="1"/>
  <c r="AI1807" i="1" s="1"/>
  <c r="AH1785" i="1"/>
  <c r="AI1785" i="1" s="1"/>
  <c r="AH2386" i="1"/>
  <c r="AI2386" i="1" s="1"/>
  <c r="AH2113" i="1"/>
  <c r="AI2113" i="1" s="1"/>
  <c r="AH2406" i="1"/>
  <c r="AI2406" i="1" s="1"/>
  <c r="AH2323" i="1"/>
  <c r="AH2218" i="1"/>
  <c r="AI2218" i="1" s="1"/>
  <c r="AH2145" i="1"/>
  <c r="AH2441" i="1"/>
  <c r="AI2441" i="1" s="1"/>
  <c r="AH2294" i="1"/>
  <c r="AH2180" i="1"/>
  <c r="AI2180" i="1" s="1"/>
  <c r="AH2274" i="1"/>
  <c r="AH2072" i="1"/>
  <c r="AI2072" i="1" s="1"/>
  <c r="AH2053" i="1"/>
  <c r="AI2053" i="1" s="1"/>
  <c r="AH2005" i="1"/>
  <c r="AI2005" i="1" s="1"/>
  <c r="AH1924" i="1"/>
  <c r="AI1924" i="1" s="1"/>
  <c r="AH1842" i="1"/>
  <c r="AI1842" i="1" s="1"/>
  <c r="AH1708" i="1"/>
  <c r="AI1708" i="1" s="1"/>
  <c r="AH1660" i="1"/>
  <c r="AH1627" i="1"/>
  <c r="AI1627" i="1" s="1"/>
  <c r="AH1591" i="1"/>
  <c r="AH1529" i="1"/>
  <c r="AH1481" i="1"/>
  <c r="AI1481" i="1" s="1"/>
  <c r="AH1425" i="1"/>
  <c r="AI1425" i="1" s="1"/>
  <c r="AH1382" i="1"/>
  <c r="AI1382" i="1" s="1"/>
  <c r="AH1346" i="1"/>
  <c r="AI1346" i="1" s="1"/>
  <c r="AH1292" i="1"/>
  <c r="AI1292" i="1" s="1"/>
  <c r="AH1244" i="1"/>
  <c r="AH1214" i="1"/>
  <c r="AI1214" i="1" s="1"/>
  <c r="AH1166" i="1"/>
  <c r="AI1166" i="1" s="1"/>
  <c r="AH1140" i="1"/>
  <c r="AI1140" i="1" s="1"/>
  <c r="AH1116" i="1"/>
  <c r="AI1116" i="1" s="1"/>
  <c r="AH1068" i="1"/>
  <c r="AH1056" i="1"/>
  <c r="AH1038" i="1"/>
  <c r="AH1014" i="1"/>
  <c r="AH1002" i="1"/>
  <c r="AI1002" i="1" s="1"/>
  <c r="AH990" i="1"/>
  <c r="AI990" i="1" s="1"/>
  <c r="AH978" i="1"/>
  <c r="AI978" i="1" s="1"/>
  <c r="AH966" i="1"/>
  <c r="AI966" i="1" s="1"/>
  <c r="AH954" i="1"/>
  <c r="AI954" i="1" s="1"/>
  <c r="AH893" i="1"/>
  <c r="AI893" i="1" s="1"/>
  <c r="AH2437" i="1"/>
  <c r="AI2437" i="1" s="1"/>
  <c r="AH2282" i="1"/>
  <c r="AI2282" i="1" s="1"/>
  <c r="AH2101" i="1"/>
  <c r="AI2101" i="1" s="1"/>
  <c r="AH1995" i="1"/>
  <c r="AI1995" i="1" s="1"/>
  <c r="AH2029" i="1"/>
  <c r="AH1980" i="1"/>
  <c r="AH1960" i="1"/>
  <c r="AI1960" i="1" s="1"/>
  <c r="AH1912" i="1"/>
  <c r="AH1878" i="1"/>
  <c r="AI1878" i="1" s="1"/>
  <c r="AH1830" i="1"/>
  <c r="AI1830" i="1" s="1"/>
  <c r="AH1796" i="1"/>
  <c r="AI1796" i="1" s="1"/>
  <c r="AH1760" i="1"/>
  <c r="AH1684" i="1"/>
  <c r="AH1636" i="1"/>
  <c r="AI1636" i="1" s="1"/>
  <c r="AH1615" i="1"/>
  <c r="AI1615" i="1" s="1"/>
  <c r="AH1567" i="1"/>
  <c r="AH1541" i="1"/>
  <c r="AI1541" i="1" s="1"/>
  <c r="AH1493" i="1"/>
  <c r="AI1493" i="1" s="1"/>
  <c r="AH1461" i="1"/>
  <c r="AI1461" i="1" s="1"/>
  <c r="AH1418" i="1"/>
  <c r="AI1418" i="1" s="1"/>
  <c r="AH1358" i="1"/>
  <c r="AH1280" i="1"/>
  <c r="AI1280" i="1" s="1"/>
  <c r="AH1232" i="1"/>
  <c r="AI1232" i="1" s="1"/>
  <c r="AH1202" i="1"/>
  <c r="AI1202" i="1" s="1"/>
  <c r="AH1154" i="1"/>
  <c r="AH1128" i="1"/>
  <c r="AH1092" i="1"/>
  <c r="AI1092" i="1" s="1"/>
  <c r="AH905" i="1"/>
  <c r="AI905" i="1" s="1"/>
  <c r="AH1758" i="1"/>
  <c r="AI1758" i="1" s="1"/>
  <c r="AH2211" i="1"/>
  <c r="AI2211" i="1" s="1"/>
  <c r="AH2405" i="1"/>
  <c r="AI2405" i="1" s="1"/>
  <c r="AH2322" i="1"/>
  <c r="AI2322" i="1" s="1"/>
  <c r="AH2219" i="1"/>
  <c r="AI2219" i="1" s="1"/>
  <c r="AH2144" i="1"/>
  <c r="AI2144" i="1" s="1"/>
  <c r="AH2369" i="1"/>
  <c r="AI2369" i="1" s="1"/>
  <c r="AH2293" i="1"/>
  <c r="AH2179" i="1"/>
  <c r="AI2179" i="1" s="1"/>
  <c r="AH2088" i="1"/>
  <c r="AI2088" i="1" s="1"/>
  <c r="AH2168" i="1"/>
  <c r="AI2168" i="1" s="1"/>
  <c r="AH2040" i="1"/>
  <c r="AI2040" i="1" s="1"/>
  <c r="AH2016" i="1"/>
  <c r="AH1979" i="1"/>
  <c r="AI1979" i="1" s="1"/>
  <c r="AH1947" i="1"/>
  <c r="AI1947" i="1" s="1"/>
  <c r="AH1935" i="1"/>
  <c r="AH1800" i="1"/>
  <c r="AH1853" i="1"/>
  <c r="AI1853" i="1" s="1"/>
  <c r="AH1841" i="1"/>
  <c r="AI1841" i="1" s="1"/>
  <c r="AH1771" i="1"/>
  <c r="AI1771" i="1" s="1"/>
  <c r="AH1747" i="1"/>
  <c r="AI1747" i="1" s="1"/>
  <c r="AH1695" i="1"/>
  <c r="AH1659" i="1"/>
  <c r="AH1635" i="1"/>
  <c r="AI1635" i="1" s="1"/>
  <c r="AH1614" i="1"/>
  <c r="AH1578" i="1"/>
  <c r="AI1578" i="1" s="1"/>
  <c r="AH1528" i="1"/>
  <c r="AI1528" i="1" s="1"/>
  <c r="AH1504" i="1"/>
  <c r="AI1504" i="1" s="1"/>
  <c r="AH1480" i="1"/>
  <c r="AI1480" i="1" s="1"/>
  <c r="AH1460" i="1"/>
  <c r="AI1460" i="1" s="1"/>
  <c r="AH1393" i="1"/>
  <c r="AI1393" i="1" s="1"/>
  <c r="AH1381" i="1"/>
  <c r="AI1381" i="1" s="1"/>
  <c r="AH1345" i="1"/>
  <c r="AH1321" i="1"/>
  <c r="AI1321" i="1" s="1"/>
  <c r="AH1315" i="1"/>
  <c r="AI1315" i="1" s="1"/>
  <c r="AH1291" i="1"/>
  <c r="AI1291" i="1" s="1"/>
  <c r="AH1255" i="1"/>
  <c r="AI1255" i="1" s="1"/>
  <c r="AH1201" i="1"/>
  <c r="AI1201" i="1" s="1"/>
  <c r="AH1189" i="1"/>
  <c r="AH1153" i="1"/>
  <c r="AI1153" i="1" s="1"/>
  <c r="AH1127" i="1"/>
  <c r="AI1127" i="1" s="1"/>
  <c r="AH1103" i="1"/>
  <c r="AI1103" i="1" s="1"/>
  <c r="AH1067" i="1"/>
  <c r="AI1067" i="1" s="1"/>
  <c r="AH1055" i="1"/>
  <c r="AI1055" i="1" s="1"/>
  <c r="AH1037" i="1"/>
  <c r="AH1001" i="1"/>
  <c r="AI1001" i="1" s="1"/>
  <c r="AH977" i="1"/>
  <c r="AH953" i="1"/>
  <c r="AH940" i="1"/>
  <c r="AH916" i="1"/>
  <c r="AI916" i="1" s="1"/>
  <c r="AH892" i="1"/>
  <c r="AI892" i="1" s="1"/>
  <c r="AH868" i="1"/>
  <c r="AI868" i="1" s="1"/>
  <c r="AH850" i="1"/>
  <c r="AH808" i="1"/>
  <c r="AI808" i="1" s="1"/>
  <c r="AH784" i="1"/>
  <c r="AH748" i="1"/>
  <c r="AI748" i="1" s="1"/>
  <c r="AH740" i="1"/>
  <c r="AI740" i="1" s="1"/>
  <c r="AH704" i="1"/>
  <c r="AH680" i="1"/>
  <c r="AH637" i="1"/>
  <c r="AI637" i="1" s="1"/>
  <c r="AH613" i="1"/>
  <c r="AH589" i="1"/>
  <c r="AI589" i="1" s="1"/>
  <c r="AH583" i="1"/>
  <c r="AI583" i="1" s="1"/>
  <c r="AH559" i="1"/>
  <c r="AH547" i="1"/>
  <c r="AI547" i="1" s="1"/>
  <c r="AH535" i="1"/>
  <c r="AI535" i="1" s="1"/>
  <c r="AH523" i="1"/>
  <c r="AI523" i="1" s="1"/>
  <c r="AH511" i="1"/>
  <c r="AH499" i="1"/>
  <c r="AI499" i="1" s="1"/>
  <c r="AH483" i="1"/>
  <c r="AH471" i="1"/>
  <c r="AI471" i="1" s="1"/>
  <c r="AH447" i="1"/>
  <c r="AH2463" i="1"/>
  <c r="AH2384" i="1"/>
  <c r="AH2210" i="1"/>
  <c r="AI2210" i="1" s="1"/>
  <c r="AH2111" i="1"/>
  <c r="AH2476" i="1"/>
  <c r="AI2476" i="1" s="1"/>
  <c r="AH2471" i="1"/>
  <c r="AH2404" i="1"/>
  <c r="AI2404" i="1" s="1"/>
  <c r="AH2398" i="1"/>
  <c r="AI2398" i="1" s="1"/>
  <c r="AH2318" i="1"/>
  <c r="AI2318" i="1" s="1"/>
  <c r="AH2334" i="1"/>
  <c r="AI2334" i="1" s="1"/>
  <c r="AH2244" i="1"/>
  <c r="AH2240" i="1"/>
  <c r="AI2240" i="1" s="1"/>
  <c r="AH2215" i="1"/>
  <c r="AI2215" i="1" s="1"/>
  <c r="AH2138" i="1"/>
  <c r="AH2129" i="1"/>
  <c r="AH2143" i="1"/>
  <c r="AH2380" i="1"/>
  <c r="AH2448" i="1"/>
  <c r="AH2377" i="1"/>
  <c r="AH2368" i="1"/>
  <c r="AH2356" i="1"/>
  <c r="AI2356" i="1" s="1"/>
  <c r="AH2292" i="1"/>
  <c r="AH2280" i="1"/>
  <c r="AI2280" i="1" s="1"/>
  <c r="AH2202" i="1"/>
  <c r="AH2190" i="1"/>
  <c r="AI2190" i="1" s="1"/>
  <c r="AH2178" i="1"/>
  <c r="AH2099" i="1"/>
  <c r="AI2099" i="1" s="1"/>
  <c r="AH2087" i="1"/>
  <c r="AI2087" i="1" s="1"/>
  <c r="AH2177" i="1"/>
  <c r="AI2177" i="1" s="1"/>
  <c r="AH2266" i="1"/>
  <c r="AI2266" i="1" s="1"/>
  <c r="AH2077" i="1"/>
  <c r="AH2063" i="1"/>
  <c r="AH2051" i="1"/>
  <c r="AI2051" i="1" s="1"/>
  <c r="AH2039" i="1"/>
  <c r="AH2027" i="1"/>
  <c r="AH2015" i="1"/>
  <c r="AH2003" i="1"/>
  <c r="AH1990" i="1"/>
  <c r="AH1978" i="1"/>
  <c r="AH1966" i="1"/>
  <c r="AH1958" i="1"/>
  <c r="AI1958" i="1" s="1"/>
  <c r="AH1946" i="1"/>
  <c r="AH1934" i="1"/>
  <c r="AI1934" i="1" s="1"/>
  <c r="AH1922" i="1"/>
  <c r="AH1898" i="1"/>
  <c r="AI1898" i="1" s="1"/>
  <c r="AH881" i="1"/>
  <c r="AI881" i="1" s="1"/>
  <c r="AH839" i="1"/>
  <c r="AH602" i="1"/>
  <c r="AI602" i="1" s="1"/>
  <c r="AH1910" i="1"/>
  <c r="AI1910" i="1" s="1"/>
  <c r="AH388" i="1"/>
  <c r="AI388" i="1" s="1"/>
  <c r="AH352" i="1"/>
  <c r="AI352" i="1" s="1"/>
  <c r="AH338" i="1"/>
  <c r="AI338" i="1" s="1"/>
  <c r="AH302" i="1"/>
  <c r="AI302" i="1" s="1"/>
  <c r="AH247" i="1"/>
  <c r="AI247" i="1" s="1"/>
  <c r="AH215" i="1"/>
  <c r="AI215" i="1" s="1"/>
  <c r="AH167" i="1"/>
  <c r="AI167" i="1" s="1"/>
  <c r="AH138" i="1"/>
  <c r="AI138" i="1" s="1"/>
  <c r="AH35" i="1"/>
  <c r="AI35" i="1" s="1"/>
  <c r="AH2477" i="1"/>
  <c r="AH2327" i="1"/>
  <c r="AI2327" i="1" s="1"/>
  <c r="AH2139" i="1"/>
  <c r="AI2139" i="1" s="1"/>
  <c r="AH2449" i="1"/>
  <c r="AI2449" i="1" s="1"/>
  <c r="AH2281" i="1"/>
  <c r="AH2100" i="1"/>
  <c r="AI2100" i="1" s="1"/>
  <c r="AH2267" i="1"/>
  <c r="AI2267" i="1" s="1"/>
  <c r="AH2064" i="1"/>
  <c r="AI2064" i="1" s="1"/>
  <c r="AH2004" i="1"/>
  <c r="AI2004" i="1" s="1"/>
  <c r="AH1911" i="1"/>
  <c r="AH1877" i="1"/>
  <c r="AH1805" i="1"/>
  <c r="AI1805" i="1" s="1"/>
  <c r="AH1759" i="1"/>
  <c r="AH1671" i="1"/>
  <c r="AI1671" i="1" s="1"/>
  <c r="AH1626" i="1"/>
  <c r="AH1566" i="1"/>
  <c r="AI1566" i="1" s="1"/>
  <c r="AH1448" i="1"/>
  <c r="AI1448" i="1" s="1"/>
  <c r="AH857" i="1"/>
  <c r="AH851" i="1"/>
  <c r="AI851" i="1" s="1"/>
  <c r="AH809" i="1"/>
  <c r="AI809" i="1" s="1"/>
  <c r="AH785" i="1"/>
  <c r="AH761" i="1"/>
  <c r="AI761" i="1" s="1"/>
  <c r="AH729" i="1"/>
  <c r="AH717" i="1"/>
  <c r="AI717" i="1" s="1"/>
  <c r="AH693" i="1"/>
  <c r="AI693" i="1" s="1"/>
  <c r="AH669" i="1"/>
  <c r="AH662" i="1"/>
  <c r="AH638" i="1"/>
  <c r="AI638" i="1" s="1"/>
  <c r="AH614" i="1"/>
  <c r="AH572" i="1"/>
  <c r="AI572" i="1" s="1"/>
  <c r="AH548" i="1"/>
  <c r="AI548" i="1" s="1"/>
  <c r="AH512" i="1"/>
  <c r="AH484" i="1"/>
  <c r="AH460" i="1"/>
  <c r="AH436" i="1"/>
  <c r="AI436" i="1" s="1"/>
  <c r="AH412" i="1"/>
  <c r="AI412" i="1" s="1"/>
  <c r="AH376" i="1"/>
  <c r="AI376" i="1" s="1"/>
  <c r="AH340" i="1"/>
  <c r="AI340" i="1" s="1"/>
  <c r="AH326" i="1"/>
  <c r="AH290" i="1"/>
  <c r="AI290" i="1" s="1"/>
  <c r="AH271" i="1"/>
  <c r="AH235" i="1"/>
  <c r="AI235" i="1" s="1"/>
  <c r="AH191" i="1"/>
  <c r="AI191" i="1" s="1"/>
  <c r="AH150" i="1"/>
  <c r="AH114" i="1"/>
  <c r="AI114" i="1" s="1"/>
  <c r="AH83" i="1"/>
  <c r="AI83" i="1" s="1"/>
  <c r="AH71" i="1"/>
  <c r="AI71" i="1" s="1"/>
  <c r="AH47" i="1"/>
  <c r="AH23" i="1"/>
  <c r="AH2385" i="1"/>
  <c r="AI2385" i="1" s="1"/>
  <c r="AH2464" i="1"/>
  <c r="AH2329" i="1"/>
  <c r="AH2130" i="1"/>
  <c r="AH2440" i="1"/>
  <c r="AI2440" i="1" s="1"/>
  <c r="AH2203" i="1"/>
  <c r="AI2203" i="1" s="1"/>
  <c r="AH2273" i="1"/>
  <c r="AI2273" i="1" s="1"/>
  <c r="AH2028" i="1"/>
  <c r="AI2028" i="1" s="1"/>
  <c r="AH1967" i="1"/>
  <c r="AI1967" i="1" s="1"/>
  <c r="AH1923" i="1"/>
  <c r="AI1923" i="1" s="1"/>
  <c r="AH1817" i="1"/>
  <c r="AI1817" i="1" s="1"/>
  <c r="AH1783" i="1"/>
  <c r="AI1783" i="1" s="1"/>
  <c r="AH1723" i="1"/>
  <c r="AI1723" i="1" s="1"/>
  <c r="AH1683" i="1"/>
  <c r="AH1590" i="1"/>
  <c r="AH1516" i="1"/>
  <c r="AH1468" i="1"/>
  <c r="AI1468" i="1" s="1"/>
  <c r="AH1405" i="1"/>
  <c r="AI1405" i="1" s="1"/>
  <c r="AH1357" i="1"/>
  <c r="AH1279" i="1"/>
  <c r="AI1279" i="1" s="1"/>
  <c r="AH1231" i="1"/>
  <c r="AI1231" i="1" s="1"/>
  <c r="AH1213" i="1"/>
  <c r="AI1213" i="1" s="1"/>
  <c r="AH1165" i="1"/>
  <c r="AH1139" i="1"/>
  <c r="AH1091" i="1"/>
  <c r="AH1049" i="1"/>
  <c r="AI1049" i="1" s="1"/>
  <c r="AH1013" i="1"/>
  <c r="AI1013" i="1" s="1"/>
  <c r="AH965" i="1"/>
  <c r="AH904" i="1"/>
  <c r="AI904" i="1" s="1"/>
  <c r="AH856" i="1"/>
  <c r="AH826" i="1"/>
  <c r="AI826" i="1" s="1"/>
  <c r="AH796" i="1"/>
  <c r="AI796" i="1" s="1"/>
  <c r="AH760" i="1"/>
  <c r="AH728" i="1"/>
  <c r="AI728" i="1" s="1"/>
  <c r="AH692" i="1"/>
  <c r="AI692" i="1" s="1"/>
  <c r="AH661" i="1"/>
  <c r="AH625" i="1"/>
  <c r="AI625" i="1" s="1"/>
  <c r="AH435" i="1"/>
  <c r="AH869" i="1"/>
  <c r="AI869" i="1" s="1"/>
  <c r="AH827" i="1"/>
  <c r="AH821" i="1"/>
  <c r="AI821" i="1" s="1"/>
  <c r="AH797" i="1"/>
  <c r="AH773" i="1"/>
  <c r="AH749" i="1"/>
  <c r="AH705" i="1"/>
  <c r="AI705" i="1" s="1"/>
  <c r="AH681" i="1"/>
  <c r="AI681" i="1" s="1"/>
  <c r="AH650" i="1"/>
  <c r="AH626" i="1"/>
  <c r="AI626" i="1" s="1"/>
  <c r="AH590" i="1"/>
  <c r="AI590" i="1" s="1"/>
  <c r="AH560" i="1"/>
  <c r="AI560" i="1" s="1"/>
  <c r="AH536" i="1"/>
  <c r="AH524" i="1"/>
  <c r="AH500" i="1"/>
  <c r="AH472" i="1"/>
  <c r="AI472" i="1" s="1"/>
  <c r="AH448" i="1"/>
  <c r="AI448" i="1" s="1"/>
  <c r="AH424" i="1"/>
  <c r="AH400" i="1"/>
  <c r="AI400" i="1" s="1"/>
  <c r="AH364" i="1"/>
  <c r="AH314" i="1"/>
  <c r="AH278" i="1"/>
  <c r="AI278" i="1" s="1"/>
  <c r="AH259" i="1"/>
  <c r="AH223" i="1"/>
  <c r="AI223" i="1" s="1"/>
  <c r="AH203" i="1"/>
  <c r="AH179" i="1"/>
  <c r="AI179" i="1" s="1"/>
  <c r="AH126" i="1"/>
  <c r="AH102" i="1"/>
  <c r="AI102" i="1" s="1"/>
  <c r="AH59" i="1"/>
  <c r="AI59" i="1" s="1"/>
  <c r="AH11" i="1"/>
  <c r="AH2112" i="1"/>
  <c r="AI2112" i="1" s="1"/>
  <c r="AH2410" i="1"/>
  <c r="AI2410" i="1" s="1"/>
  <c r="AH2216" i="1"/>
  <c r="AH2381" i="1"/>
  <c r="AH2357" i="1"/>
  <c r="AI2357" i="1" s="1"/>
  <c r="AH2191" i="1"/>
  <c r="AI2191" i="1" s="1"/>
  <c r="AH1997" i="1"/>
  <c r="AH2052" i="1"/>
  <c r="AI2052" i="1" s="1"/>
  <c r="AH1991" i="1"/>
  <c r="AH1959" i="1"/>
  <c r="AI1959" i="1" s="1"/>
  <c r="AH1899" i="1"/>
  <c r="AI1899" i="1" s="1"/>
  <c r="AH1865" i="1"/>
  <c r="AI1865" i="1" s="1"/>
  <c r="AH1829" i="1"/>
  <c r="AI1829" i="1" s="1"/>
  <c r="AH1795" i="1"/>
  <c r="AI1795" i="1" s="1"/>
  <c r="AH1735" i="1"/>
  <c r="AH1707" i="1"/>
  <c r="AH1647" i="1"/>
  <c r="AH1602" i="1"/>
  <c r="AI1602" i="1" s="1"/>
  <c r="AH1554" i="1"/>
  <c r="AI1554" i="1" s="1"/>
  <c r="AH1540" i="1"/>
  <c r="AI1540" i="1" s="1"/>
  <c r="AH1492" i="1"/>
  <c r="AI1492" i="1" s="1"/>
  <c r="AH1436" i="1"/>
  <c r="AH1417" i="1"/>
  <c r="AH1369" i="1"/>
  <c r="AH1333" i="1"/>
  <c r="AI1333" i="1" s="1"/>
  <c r="AH1303" i="1"/>
  <c r="AI1303" i="1" s="1"/>
  <c r="AH1267" i="1"/>
  <c r="AI1267" i="1" s="1"/>
  <c r="AH1243" i="1"/>
  <c r="AH1225" i="1"/>
  <c r="AI1225" i="1" s="1"/>
  <c r="AH1177" i="1"/>
  <c r="AI1177" i="1" s="1"/>
  <c r="AH1115" i="1"/>
  <c r="AI1115" i="1" s="1"/>
  <c r="AH1079" i="1"/>
  <c r="AH1025" i="1"/>
  <c r="AH989" i="1"/>
  <c r="AI989" i="1" s="1"/>
  <c r="AH928" i="1"/>
  <c r="AH880" i="1"/>
  <c r="AI880" i="1" s="1"/>
  <c r="AH838" i="1"/>
  <c r="AI838" i="1" s="1"/>
  <c r="AH820" i="1"/>
  <c r="AI820" i="1" s="1"/>
  <c r="AH772" i="1"/>
  <c r="AI772" i="1" s="1"/>
  <c r="AH716" i="1"/>
  <c r="AH668" i="1"/>
  <c r="AI668" i="1" s="1"/>
  <c r="AH649" i="1"/>
  <c r="AH601" i="1"/>
  <c r="AI601" i="1" s="1"/>
  <c r="AH571" i="1"/>
  <c r="AI571" i="1" s="1"/>
  <c r="AH459" i="1"/>
  <c r="AH1604" i="1"/>
  <c r="AH1592" i="1"/>
  <c r="AI1592" i="1" s="1"/>
  <c r="AH1580" i="1"/>
  <c r="AH1568" i="1"/>
  <c r="AI1568" i="1" s="1"/>
  <c r="AH1556" i="1"/>
  <c r="AI1556" i="1" s="1"/>
  <c r="AH1542" i="1"/>
  <c r="AI1542" i="1" s="1"/>
  <c r="AH1530" i="1"/>
  <c r="AI1530" i="1" s="1"/>
  <c r="AH1518" i="1"/>
  <c r="AI1518" i="1" s="1"/>
  <c r="AH1506" i="1"/>
  <c r="AH1494" i="1"/>
  <c r="AI1494" i="1" s="1"/>
  <c r="AH1482" i="1"/>
  <c r="AI1482" i="1" s="1"/>
  <c r="AH1470" i="1"/>
  <c r="AH1462" i="1"/>
  <c r="AH1450" i="1"/>
  <c r="AH1438" i="1"/>
  <c r="AH1426" i="1"/>
  <c r="AI1426" i="1" s="1"/>
  <c r="AH1419" i="1"/>
  <c r="AI1419" i="1" s="1"/>
  <c r="AH1407" i="1"/>
  <c r="AI1407" i="1" s="1"/>
  <c r="AH1395" i="1"/>
  <c r="AH1383" i="1"/>
  <c r="AH1371" i="1"/>
  <c r="AI1371" i="1" s="1"/>
  <c r="AH1359" i="1"/>
  <c r="AH1347" i="1"/>
  <c r="AI1347" i="1" s="1"/>
  <c r="AH1335" i="1"/>
  <c r="AH1323" i="1"/>
  <c r="AI1323" i="1" s="1"/>
  <c r="AH1305" i="1"/>
  <c r="AH1293" i="1"/>
  <c r="AH1281" i="1"/>
  <c r="AH1269" i="1"/>
  <c r="AI1269" i="1" s="1"/>
  <c r="AH1257" i="1"/>
  <c r="AI1257" i="1" s="1"/>
  <c r="AH1245" i="1"/>
  <c r="AI1245" i="1" s="1"/>
  <c r="AH1233" i="1"/>
  <c r="AI1233" i="1" s="1"/>
  <c r="AH1227" i="1"/>
  <c r="AI1227" i="1" s="1"/>
  <c r="AH1215" i="1"/>
  <c r="AH1203" i="1"/>
  <c r="AI1203" i="1" s="1"/>
  <c r="AH1191" i="1"/>
  <c r="AI1191" i="1" s="1"/>
  <c r="AH1179" i="1"/>
  <c r="AH1167" i="1"/>
  <c r="AI1167" i="1" s="1"/>
  <c r="AH1155" i="1"/>
  <c r="AI1155" i="1" s="1"/>
  <c r="AH1141" i="1"/>
  <c r="AI1141" i="1" s="1"/>
  <c r="AH1129" i="1"/>
  <c r="AH1117" i="1"/>
  <c r="AI1117" i="1" s="1"/>
  <c r="AH1105" i="1"/>
  <c r="AI1105" i="1" s="1"/>
  <c r="AH1093" i="1"/>
  <c r="AH1081" i="1"/>
  <c r="AI1081" i="1" s="1"/>
  <c r="AH1069" i="1"/>
  <c r="AI1069" i="1" s="1"/>
  <c r="AH1057" i="1"/>
  <c r="AH1039" i="1"/>
  <c r="AI1039" i="1" s="1"/>
  <c r="AH1027" i="1"/>
  <c r="AI1027" i="1" s="1"/>
  <c r="AH1015" i="1"/>
  <c r="AI1015" i="1" s="1"/>
  <c r="AH1003" i="1"/>
  <c r="AH991" i="1"/>
  <c r="AI991" i="1" s="1"/>
  <c r="AH979" i="1"/>
  <c r="AI979" i="1" s="1"/>
  <c r="AH967" i="1"/>
  <c r="AH955" i="1"/>
  <c r="AH942" i="1"/>
  <c r="AH930" i="1"/>
  <c r="AI930" i="1" s="1"/>
  <c r="AH918" i="1"/>
  <c r="AI918" i="1" s="1"/>
  <c r="AH906" i="1"/>
  <c r="AI906" i="1" s="1"/>
  <c r="AH894" i="1"/>
  <c r="AI894" i="1" s="1"/>
  <c r="AH882" i="1"/>
  <c r="AH870" i="1"/>
  <c r="AI870" i="1" s="1"/>
  <c r="AH858" i="1"/>
  <c r="AI858" i="1" s="1"/>
  <c r="AH840" i="1"/>
  <c r="AI840" i="1" s="1"/>
  <c r="AH828" i="1"/>
  <c r="AI828" i="1" s="1"/>
  <c r="AH822" i="1"/>
  <c r="AI822" i="1" s="1"/>
  <c r="AH810" i="1"/>
  <c r="AI810" i="1" s="1"/>
  <c r="AH798" i="1"/>
  <c r="AH786" i="1"/>
  <c r="AI786" i="1" s="1"/>
  <c r="AH774" i="1"/>
  <c r="AI774" i="1" s="1"/>
  <c r="AH762" i="1"/>
  <c r="AI762" i="1" s="1"/>
  <c r="AH411" i="1"/>
  <c r="AH399" i="1"/>
  <c r="AI399" i="1" s="1"/>
  <c r="AH387" i="1"/>
  <c r="AH375" i="1"/>
  <c r="AH363" i="1"/>
  <c r="AH351" i="1"/>
  <c r="AI351" i="1" s="1"/>
  <c r="AH339" i="1"/>
  <c r="AH337" i="1"/>
  <c r="AI337" i="1" s="1"/>
  <c r="AH325" i="1"/>
  <c r="AI325" i="1" s="1"/>
  <c r="AH313" i="1"/>
  <c r="AH301" i="1"/>
  <c r="AI301" i="1" s="1"/>
  <c r="AH289" i="1"/>
  <c r="AH277" i="1"/>
  <c r="AH270" i="1"/>
  <c r="AI270" i="1" s="1"/>
  <c r="AH258" i="1"/>
  <c r="AI258" i="1" s="1"/>
  <c r="AH246" i="1"/>
  <c r="AH234" i="1"/>
  <c r="AH222" i="1"/>
  <c r="AH214" i="1"/>
  <c r="AH202" i="1"/>
  <c r="AI202" i="1" s="1"/>
  <c r="AH190" i="1"/>
  <c r="AH178" i="1"/>
  <c r="AH166" i="1"/>
  <c r="AI166" i="1" s="1"/>
  <c r="AH149" i="1"/>
  <c r="AI149" i="1" s="1"/>
  <c r="AH137" i="1"/>
  <c r="AH125" i="1"/>
  <c r="AI125" i="1" s="1"/>
  <c r="AH113" i="1"/>
  <c r="AI113" i="1" s="1"/>
  <c r="AH101" i="1"/>
  <c r="AH82" i="1"/>
  <c r="AI82" i="1" s="1"/>
  <c r="AH70" i="1"/>
  <c r="AI70" i="1" s="1"/>
  <c r="AH58" i="1"/>
  <c r="AH46" i="1"/>
  <c r="AI46" i="1" s="1"/>
  <c r="AH34" i="1"/>
  <c r="AI34" i="1" s="1"/>
  <c r="AH22" i="1"/>
  <c r="AI22" i="1" s="1"/>
  <c r="AH10" i="1"/>
  <c r="AH1126" i="1"/>
  <c r="AH1102" i="1"/>
  <c r="AI1102" i="1" s="1"/>
  <c r="AH1066" i="1"/>
  <c r="AH1048" i="1"/>
  <c r="AH1036" i="1"/>
  <c r="AH1012" i="1"/>
  <c r="AH988" i="1"/>
  <c r="AI988" i="1" s="1"/>
  <c r="AH976" i="1"/>
  <c r="AI976" i="1" s="1"/>
  <c r="AH964" i="1"/>
  <c r="AH952" i="1"/>
  <c r="AI952" i="1" s="1"/>
  <c r="AH939" i="1"/>
  <c r="AI939" i="1" s="1"/>
  <c r="AH927" i="1"/>
  <c r="AI927" i="1" s="1"/>
  <c r="AH915" i="1"/>
  <c r="AI915" i="1" s="1"/>
  <c r="AH903" i="1"/>
  <c r="AI903" i="1" s="1"/>
  <c r="AH891" i="1"/>
  <c r="AI891" i="1" s="1"/>
  <c r="AH879" i="1"/>
  <c r="AI879" i="1" s="1"/>
  <c r="AH867" i="1"/>
  <c r="AI867" i="1" s="1"/>
  <c r="AH855" i="1"/>
  <c r="AH849" i="1"/>
  <c r="AH837" i="1"/>
  <c r="AI837" i="1" s="1"/>
  <c r="AH825" i="1"/>
  <c r="AI825" i="1" s="1"/>
  <c r="AH819" i="1"/>
  <c r="AI819" i="1" s="1"/>
  <c r="AH807" i="1"/>
  <c r="AH795" i="1"/>
  <c r="AI795" i="1" s="1"/>
  <c r="AH783" i="1"/>
  <c r="AH771" i="1"/>
  <c r="AI771" i="1" s="1"/>
  <c r="AH759" i="1"/>
  <c r="AI759" i="1" s="1"/>
  <c r="AH747" i="1"/>
  <c r="AI747" i="1" s="1"/>
  <c r="AH739" i="1"/>
  <c r="AI739" i="1" s="1"/>
  <c r="AH727" i="1"/>
  <c r="AH715" i="1"/>
  <c r="AI715" i="1" s="1"/>
  <c r="AH703" i="1"/>
  <c r="AH691" i="1"/>
  <c r="AI691" i="1" s="1"/>
  <c r="AH679" i="1"/>
  <c r="AH667" i="1"/>
  <c r="AH660" i="1"/>
  <c r="AH648" i="1"/>
  <c r="AI648" i="1" s="1"/>
  <c r="AH636" i="1"/>
  <c r="AI636" i="1" s="1"/>
  <c r="AH624" i="1"/>
  <c r="AI624" i="1" s="1"/>
  <c r="AH612" i="1"/>
  <c r="AI612" i="1" s="1"/>
  <c r="AH600" i="1"/>
  <c r="AH588" i="1"/>
  <c r="AI588" i="1" s="1"/>
  <c r="AH582" i="1"/>
  <c r="AI582" i="1" s="1"/>
  <c r="AH570" i="1"/>
  <c r="AI570" i="1" s="1"/>
  <c r="AH558" i="1"/>
  <c r="AI558" i="1" s="1"/>
  <c r="AH546" i="1"/>
  <c r="AI546" i="1" s="1"/>
  <c r="AH534" i="1"/>
  <c r="AI534" i="1" s="1"/>
  <c r="AH522" i="1"/>
  <c r="AI522" i="1" s="1"/>
  <c r="AH510" i="1"/>
  <c r="AI510" i="1" s="1"/>
  <c r="AH498" i="1"/>
  <c r="AI498" i="1" s="1"/>
  <c r="AH482" i="1"/>
  <c r="AH470" i="1"/>
  <c r="AI470" i="1" s="1"/>
  <c r="AH458" i="1"/>
  <c r="AH446" i="1"/>
  <c r="AH434" i="1"/>
  <c r="AH1799" i="1"/>
  <c r="AI1799" i="1" s="1"/>
  <c r="AH1876" i="1"/>
  <c r="AI1876" i="1" s="1"/>
  <c r="AH1864" i="1"/>
  <c r="AI1864" i="1" s="1"/>
  <c r="AH1852" i="1"/>
  <c r="AH1828" i="1"/>
  <c r="AI1828" i="1" s="1"/>
  <c r="AH1816" i="1"/>
  <c r="AH1794" i="1"/>
  <c r="AI1794" i="1" s="1"/>
  <c r="AH1770" i="1"/>
  <c r="AI1770" i="1" s="1"/>
  <c r="AH1746" i="1"/>
  <c r="AI1746" i="1" s="1"/>
  <c r="AH1722" i="1"/>
  <c r="AI1722" i="1" s="1"/>
  <c r="AH1706" i="1"/>
  <c r="AI1706" i="1" s="1"/>
  <c r="AH1682" i="1"/>
  <c r="AI1682" i="1" s="1"/>
  <c r="AH1670" i="1"/>
  <c r="AI1670" i="1" s="1"/>
  <c r="AH1646" i="1"/>
  <c r="AI1646" i="1" s="1"/>
  <c r="AH1634" i="1"/>
  <c r="AH1625" i="1"/>
  <c r="AI1625" i="1" s="1"/>
  <c r="AH1601" i="1"/>
  <c r="AI1601" i="1" s="1"/>
  <c r="AH1577" i="1"/>
  <c r="AI1577" i="1" s="1"/>
  <c r="AH1553" i="1"/>
  <c r="AI1553" i="1" s="1"/>
  <c r="AH1527" i="1"/>
  <c r="AH1515" i="1"/>
  <c r="AI1515" i="1" s="1"/>
  <c r="AH1491" i="1"/>
  <c r="AI1491" i="1" s="1"/>
  <c r="AH1467" i="1"/>
  <c r="AI1467" i="1" s="1"/>
  <c r="AH1459" i="1"/>
  <c r="AI1459" i="1" s="1"/>
  <c r="AH1435" i="1"/>
  <c r="AI1435" i="1" s="1"/>
  <c r="AH1404" i="1"/>
  <c r="AH1392" i="1"/>
  <c r="AI1392" i="1" s="1"/>
  <c r="AH1368" i="1"/>
  <c r="AI1368" i="1" s="1"/>
  <c r="AH1356" i="1"/>
  <c r="AI1356" i="1" s="1"/>
  <c r="AH1332" i="1"/>
  <c r="AH1320" i="1"/>
  <c r="AI1320" i="1" s="1"/>
  <c r="AH1314" i="1"/>
  <c r="AI1314" i="1" s="1"/>
  <c r="AH1302" i="1"/>
  <c r="AI1302" i="1" s="1"/>
  <c r="AH1278" i="1"/>
  <c r="AH1266" i="1"/>
  <c r="AH1242" i="1"/>
  <c r="AH1224" i="1"/>
  <c r="AI1224" i="1" s="1"/>
  <c r="AH1200" i="1"/>
  <c r="AH1176" i="1"/>
  <c r="AI1176" i="1" s="1"/>
  <c r="AH1164" i="1"/>
  <c r="AH1114" i="1"/>
  <c r="AH1078" i="1"/>
  <c r="AI1078" i="1" s="1"/>
  <c r="AH1054" i="1"/>
  <c r="AI1054" i="1" s="1"/>
  <c r="AH1024" i="1"/>
  <c r="AH1000" i="1"/>
  <c r="AI1000" i="1" s="1"/>
  <c r="AH2462" i="1"/>
  <c r="AI2462" i="1" s="1"/>
  <c r="AH2309" i="1"/>
  <c r="AI2309" i="1" s="1"/>
  <c r="AH2209" i="1"/>
  <c r="AH2509" i="1"/>
  <c r="AH2485" i="1"/>
  <c r="AH2470" i="1"/>
  <c r="AH2403" i="1"/>
  <c r="AI2403" i="1" s="1"/>
  <c r="AH1840" i="1"/>
  <c r="AI1840" i="1" s="1"/>
  <c r="AH1804" i="1"/>
  <c r="AI1804" i="1" s="1"/>
  <c r="AH1782" i="1"/>
  <c r="AH1734" i="1"/>
  <c r="AI1734" i="1" s="1"/>
  <c r="AH1694" i="1"/>
  <c r="AI1694" i="1" s="1"/>
  <c r="AH1658" i="1"/>
  <c r="AH1613" i="1"/>
  <c r="AI1613" i="1" s="1"/>
  <c r="AH1589" i="1"/>
  <c r="AI1589" i="1" s="1"/>
  <c r="AH1565" i="1"/>
  <c r="AH1539" i="1"/>
  <c r="AH1503" i="1"/>
  <c r="AI1503" i="1" s="1"/>
  <c r="AH1479" i="1"/>
  <c r="AH1447" i="1"/>
  <c r="AH1416" i="1"/>
  <c r="AH1380" i="1"/>
  <c r="AH1344" i="1"/>
  <c r="AI1344" i="1" s="1"/>
  <c r="AH1290" i="1"/>
  <c r="AI1290" i="1" s="1"/>
  <c r="AH1254" i="1"/>
  <c r="AH1230" i="1"/>
  <c r="AH1212" i="1"/>
  <c r="AH1188" i="1"/>
  <c r="AI1188" i="1" s="1"/>
  <c r="AH1152" i="1"/>
  <c r="AI1152" i="1" s="1"/>
  <c r="AH1138" i="1"/>
  <c r="AI1138" i="1" s="1"/>
  <c r="AH1090" i="1"/>
  <c r="AH2461" i="1"/>
  <c r="AI2461" i="1" s="1"/>
  <c r="AH2308" i="1"/>
  <c r="AI2308" i="1" s="1"/>
  <c r="AH2508" i="1"/>
  <c r="AI2508" i="1" s="1"/>
  <c r="AH2473" i="1"/>
  <c r="AI2473" i="1" s="1"/>
  <c r="AH2469" i="1"/>
  <c r="AI2469" i="1" s="1"/>
  <c r="AH2402" i="1"/>
  <c r="AI2402" i="1" s="1"/>
  <c r="AH2397" i="1"/>
  <c r="AH2311" i="1"/>
  <c r="AH2313" i="1"/>
  <c r="AI2313" i="1" s="1"/>
  <c r="AH2234" i="1"/>
  <c r="AI2234" i="1" s="1"/>
  <c r="AH2225" i="1"/>
  <c r="AH2238" i="1"/>
  <c r="AI2238" i="1" s="1"/>
  <c r="AH2136" i="1"/>
  <c r="AI2136" i="1" s="1"/>
  <c r="AH2125" i="1"/>
  <c r="AI2125" i="1" s="1"/>
  <c r="AH2506" i="1"/>
  <c r="AI2506" i="1" s="1"/>
  <c r="AH2460" i="1"/>
  <c r="AI2460" i="1" s="1"/>
  <c r="AH2307" i="1"/>
  <c r="AI2307" i="1" s="1"/>
  <c r="AH2120" i="1"/>
  <c r="AH2489" i="1"/>
  <c r="AI2489" i="1" s="1"/>
  <c r="AH2472" i="1"/>
  <c r="AI2472" i="1" s="1"/>
  <c r="AH2474" i="1"/>
  <c r="AI2474" i="1" s="1"/>
  <c r="AH2417" i="1"/>
  <c r="AH2396" i="1"/>
  <c r="AH2310" i="1"/>
  <c r="AI2310" i="1" s="1"/>
  <c r="AH2333" i="1"/>
  <c r="AH2233" i="1"/>
  <c r="AI2233" i="1" s="1"/>
  <c r="AH2224" i="1"/>
  <c r="AH2237" i="1"/>
  <c r="AH2135" i="1"/>
  <c r="AI2135" i="1" s="1"/>
  <c r="AH2123" i="1"/>
  <c r="AI2123" i="1" s="1"/>
  <c r="AH2505" i="1"/>
  <c r="AH2503" i="1"/>
  <c r="AH2500" i="1"/>
  <c r="AI2500" i="1" s="1"/>
  <c r="AH2374" i="1"/>
  <c r="AI2374" i="1" s="1"/>
  <c r="AH2365" i="1"/>
  <c r="AH2301" i="1"/>
  <c r="AH2289" i="1"/>
  <c r="AI2289" i="1" s="1"/>
  <c r="AH2277" i="1"/>
  <c r="AI2277" i="1" s="1"/>
  <c r="AH2199" i="1"/>
  <c r="AI2199" i="1" s="1"/>
  <c r="AH2187" i="1"/>
  <c r="AI2187" i="1" s="1"/>
  <c r="AH2108" i="1"/>
  <c r="AI2108" i="1" s="1"/>
  <c r="AH2096" i="1"/>
  <c r="AI2096" i="1" s="1"/>
  <c r="AH2084" i="1"/>
  <c r="AH2263" i="1"/>
  <c r="AI2263" i="1" s="1"/>
  <c r="AH2459" i="1"/>
  <c r="AH2306" i="1"/>
  <c r="AH2119" i="1"/>
  <c r="AI2119" i="1" s="1"/>
  <c r="AH2488" i="1"/>
  <c r="AH2484" i="1"/>
  <c r="AI2484" i="1" s="1"/>
  <c r="AH2482" i="1"/>
  <c r="AI2482" i="1" s="1"/>
  <c r="AH2401" i="1"/>
  <c r="AI2401" i="1" s="1"/>
  <c r="AH2395" i="1"/>
  <c r="AH2317" i="1"/>
  <c r="AH2321" i="1"/>
  <c r="AI2321" i="1" s="1"/>
  <c r="AH2458" i="1"/>
  <c r="AI2458" i="1" s="1"/>
  <c r="AH2305" i="1"/>
  <c r="AI2305" i="1" s="1"/>
  <c r="AH2118" i="1"/>
  <c r="AI2118" i="1" s="1"/>
  <c r="AH2487" i="1"/>
  <c r="AI2487" i="1" s="1"/>
  <c r="AH2468" i="1"/>
  <c r="AH2419" i="1"/>
  <c r="AI2419" i="1" s="1"/>
  <c r="AH2400" i="1"/>
  <c r="AI2400" i="1" s="1"/>
  <c r="AH2394" i="1"/>
  <c r="AI2394" i="1" s="1"/>
  <c r="AH2316" i="1"/>
  <c r="AI2316" i="1" s="1"/>
  <c r="AH2320" i="1"/>
  <c r="AI2320" i="1" s="1"/>
  <c r="AH422" i="1"/>
  <c r="AI422" i="1" s="1"/>
  <c r="AH410" i="1"/>
  <c r="AI410" i="1" s="1"/>
  <c r="AH398" i="1"/>
  <c r="AI398" i="1" s="1"/>
  <c r="AH386" i="1"/>
  <c r="AI386" i="1" s="1"/>
  <c r="AH374" i="1"/>
  <c r="AI374" i="1" s="1"/>
  <c r="AH362" i="1"/>
  <c r="AH350" i="1"/>
  <c r="AI350" i="1" s="1"/>
  <c r="AH336" i="1"/>
  <c r="AI336" i="1" s="1"/>
  <c r="AH324" i="1"/>
  <c r="AI324" i="1" s="1"/>
  <c r="AH312" i="1"/>
  <c r="AI312" i="1" s="1"/>
  <c r="AH300" i="1"/>
  <c r="AI300" i="1" s="1"/>
  <c r="AH288" i="1"/>
  <c r="AH276" i="1"/>
  <c r="AH269" i="1"/>
  <c r="AI269" i="1" s="1"/>
  <c r="AH257" i="1"/>
  <c r="AI257" i="1" s="1"/>
  <c r="AH245" i="1"/>
  <c r="AH233" i="1"/>
  <c r="AH213" i="1"/>
  <c r="AI213" i="1" s="1"/>
  <c r="AH201" i="1"/>
  <c r="AI201" i="1" s="1"/>
  <c r="AH189" i="1"/>
  <c r="AH177" i="1"/>
  <c r="AI177" i="1" s="1"/>
  <c r="AH165" i="1"/>
  <c r="AH148" i="1"/>
  <c r="AI148" i="1" s="1"/>
  <c r="AH136" i="1"/>
  <c r="AH124" i="1"/>
  <c r="AH112" i="1"/>
  <c r="AI112" i="1" s="1"/>
  <c r="AH100" i="1"/>
  <c r="AH2413" i="1"/>
  <c r="AI2413" i="1" s="1"/>
  <c r="AH2335" i="1"/>
  <c r="AH2314" i="1"/>
  <c r="AH2243" i="1"/>
  <c r="AH2226" i="1"/>
  <c r="AH2217" i="1"/>
  <c r="AH2137" i="1"/>
  <c r="AI2137" i="1" s="1"/>
  <c r="AH2128" i="1"/>
  <c r="AH2507" i="1"/>
  <c r="AH2379" i="1"/>
  <c r="AH2447" i="1"/>
  <c r="AI2447" i="1" s="1"/>
  <c r="AH2376" i="1"/>
  <c r="AH2367" i="1"/>
  <c r="AH2355" i="1"/>
  <c r="AH2291" i="1"/>
  <c r="AI2291" i="1" s="1"/>
  <c r="AH2279" i="1"/>
  <c r="AI2279" i="1" s="1"/>
  <c r="AH2201" i="1"/>
  <c r="AH2189" i="1"/>
  <c r="AI2189" i="1" s="1"/>
  <c r="AH2110" i="1"/>
  <c r="AH2098" i="1"/>
  <c r="AI2098" i="1" s="1"/>
  <c r="AH2086" i="1"/>
  <c r="AH2176" i="1"/>
  <c r="AH2265" i="1"/>
  <c r="AI2265" i="1" s="1"/>
  <c r="AH2076" i="1"/>
  <c r="AH2062" i="1"/>
  <c r="AI2062" i="1" s="1"/>
  <c r="AH2050" i="1"/>
  <c r="AH2038" i="1"/>
  <c r="AI2038" i="1" s="1"/>
  <c r="AH2026" i="1"/>
  <c r="AI2026" i="1" s="1"/>
  <c r="AH2014" i="1"/>
  <c r="AH2002" i="1"/>
  <c r="AI2002" i="1" s="1"/>
  <c r="AH1989" i="1"/>
  <c r="AI1989" i="1" s="1"/>
  <c r="AH1977" i="1"/>
  <c r="AI1977" i="1" s="1"/>
  <c r="AH1965" i="1"/>
  <c r="AI1965" i="1" s="1"/>
  <c r="AH1957" i="1"/>
  <c r="AH1945" i="1"/>
  <c r="AH1933" i="1"/>
  <c r="AI1933" i="1" s="1"/>
  <c r="AH1921" i="1"/>
  <c r="AI1921" i="1" s="1"/>
  <c r="AH1909" i="1"/>
  <c r="AI1909" i="1" s="1"/>
  <c r="AH1897" i="1"/>
  <c r="AI1897" i="1" s="1"/>
  <c r="AH1801" i="1"/>
  <c r="AH1875" i="1"/>
  <c r="AI1875" i="1" s="1"/>
  <c r="AH1863" i="1"/>
  <c r="AI1863" i="1" s="1"/>
  <c r="AH1851" i="1"/>
  <c r="AI1851" i="1" s="1"/>
  <c r="AH1839" i="1"/>
  <c r="AI1839" i="1" s="1"/>
  <c r="AH1827" i="1"/>
  <c r="AH1815" i="1"/>
  <c r="AI1815" i="1" s="1"/>
  <c r="AH1803" i="1"/>
  <c r="AI1803" i="1" s="1"/>
  <c r="AH1793" i="1"/>
  <c r="AI1793" i="1" s="1"/>
  <c r="AH1781" i="1"/>
  <c r="AI1781" i="1" s="1"/>
  <c r="AH1769" i="1"/>
  <c r="AI1769" i="1" s="1"/>
  <c r="AH1757" i="1"/>
  <c r="AI1757" i="1" s="1"/>
  <c r="AH1745" i="1"/>
  <c r="AH1733" i="1"/>
  <c r="AI1733" i="1" s="1"/>
  <c r="AH1721" i="1"/>
  <c r="AI1721" i="1" s="1"/>
  <c r="AH1705" i="1"/>
  <c r="AH1693" i="1"/>
  <c r="AI1693" i="1" s="1"/>
  <c r="AH1681" i="1"/>
  <c r="AH1669" i="1"/>
  <c r="AH1657" i="1"/>
  <c r="AI1657" i="1" s="1"/>
  <c r="AH2446" i="1"/>
  <c r="AH2375" i="1"/>
  <c r="AH2366" i="1"/>
  <c r="AH2278" i="1"/>
  <c r="AH2109" i="1"/>
  <c r="AI2109" i="1" s="1"/>
  <c r="AH2097" i="1"/>
  <c r="AH2264" i="1"/>
  <c r="AI2264" i="1" s="1"/>
  <c r="AH2061" i="1"/>
  <c r="AH2049" i="1"/>
  <c r="AI2049" i="1" s="1"/>
  <c r="AH2037" i="1"/>
  <c r="AI2037" i="1" s="1"/>
  <c r="AH2025" i="1"/>
  <c r="AI2025" i="1" s="1"/>
  <c r="AH2013" i="1"/>
  <c r="AH2001" i="1"/>
  <c r="AI2001" i="1" s="1"/>
  <c r="AH1988" i="1"/>
  <c r="AH1976" i="1"/>
  <c r="AH1964" i="1"/>
  <c r="AH1956" i="1"/>
  <c r="AH1944" i="1"/>
  <c r="AI1944" i="1" s="1"/>
  <c r="AH1932" i="1"/>
  <c r="AI1932" i="1" s="1"/>
  <c r="AH1920" i="1"/>
  <c r="AH1908" i="1"/>
  <c r="AI1908" i="1" s="1"/>
  <c r="AH1896" i="1"/>
  <c r="AI1896" i="1" s="1"/>
  <c r="AH1884" i="1"/>
  <c r="AI1884" i="1" s="1"/>
  <c r="AH1874" i="1"/>
  <c r="AH1862" i="1"/>
  <c r="AH1850" i="1"/>
  <c r="AI1850" i="1" s="1"/>
  <c r="AH1838" i="1"/>
  <c r="AI1838" i="1" s="1"/>
  <c r="AH1826" i="1"/>
  <c r="AI1826" i="1" s="1"/>
  <c r="AH1814" i="1"/>
  <c r="AI1814" i="1" s="1"/>
  <c r="AH1802" i="1"/>
  <c r="AI1802" i="1" s="1"/>
  <c r="AH1792" i="1"/>
  <c r="AH1780" i="1"/>
  <c r="AI1780" i="1" s="1"/>
  <c r="AH1768" i="1"/>
  <c r="AH1756" i="1"/>
  <c r="AH1744" i="1"/>
  <c r="AI1744" i="1" s="1"/>
  <c r="AH1732" i="1"/>
  <c r="AH1720" i="1"/>
  <c r="AI1720" i="1" s="1"/>
  <c r="AH1704" i="1"/>
  <c r="AI1704" i="1" s="1"/>
  <c r="AH1692" i="1"/>
  <c r="AI1692" i="1" s="1"/>
  <c r="AH1680" i="1"/>
  <c r="AH1668" i="1"/>
  <c r="AI1668" i="1" s="1"/>
  <c r="AH1656" i="1"/>
  <c r="AH1644" i="1"/>
  <c r="AI1644" i="1" s="1"/>
  <c r="AH1632" i="1"/>
  <c r="AI1632" i="1" s="1"/>
  <c r="AH1623" i="1"/>
  <c r="AH1611" i="1"/>
  <c r="AH1599" i="1"/>
  <c r="AI1599" i="1" s="1"/>
  <c r="AH1587" i="1"/>
  <c r="AH1575" i="1"/>
  <c r="AI1575" i="1" s="1"/>
  <c r="AH1563" i="1"/>
  <c r="AI1563" i="1" s="1"/>
  <c r="AH1551" i="1"/>
  <c r="AI1551" i="1" s="1"/>
  <c r="AH1537" i="1"/>
  <c r="AI1537" i="1" s="1"/>
  <c r="AH1525" i="1"/>
  <c r="AI1525" i="1" s="1"/>
  <c r="AH1513" i="1"/>
  <c r="AH1501" i="1"/>
  <c r="AI1501" i="1" s="1"/>
  <c r="AH1489" i="1"/>
  <c r="AH1477" i="1"/>
  <c r="AI1477" i="1" s="1"/>
  <c r="AH1465" i="1"/>
  <c r="AI1465" i="1" s="1"/>
  <c r="AH1457" i="1"/>
  <c r="AI1457" i="1" s="1"/>
  <c r="AH1445" i="1"/>
  <c r="AI1445" i="1" s="1"/>
  <c r="AH1433" i="1"/>
  <c r="AH1414" i="1"/>
  <c r="AH1402" i="1"/>
  <c r="AI1402" i="1" s="1"/>
  <c r="AH1390" i="1"/>
  <c r="AH1378" i="1"/>
  <c r="AI1378" i="1" s="1"/>
  <c r="AH1366" i="1"/>
  <c r="AI1366" i="1" s="1"/>
  <c r="AH2074" i="1"/>
  <c r="AH2060" i="1"/>
  <c r="AH2048" i="1"/>
  <c r="AI2048" i="1" s="1"/>
  <c r="AH2036" i="1"/>
  <c r="AI2036" i="1" s="1"/>
  <c r="AH2024" i="1"/>
  <c r="AI2024" i="1" s="1"/>
  <c r="AH2012" i="1"/>
  <c r="AH2000" i="1"/>
  <c r="AI2000" i="1" s="1"/>
  <c r="AH1987" i="1"/>
  <c r="AI1987" i="1" s="1"/>
  <c r="AH1975" i="1"/>
  <c r="AH1963" i="1"/>
  <c r="AH1955" i="1"/>
  <c r="AH1943" i="1"/>
  <c r="AI1943" i="1" s="1"/>
  <c r="AH1931" i="1"/>
  <c r="AH1919" i="1"/>
  <c r="AI1919" i="1" s="1"/>
  <c r="AH1907" i="1"/>
  <c r="AH1895" i="1"/>
  <c r="AI1895" i="1" s="1"/>
  <c r="AH1873" i="1"/>
  <c r="AI1873" i="1" s="1"/>
  <c r="AH1861" i="1"/>
  <c r="AI1861" i="1" s="1"/>
  <c r="AH1849" i="1"/>
  <c r="AI1849" i="1" s="1"/>
  <c r="AH1837" i="1"/>
  <c r="AI1837" i="1" s="1"/>
  <c r="AH1825" i="1"/>
  <c r="AI1825" i="1" s="1"/>
  <c r="AH1813" i="1"/>
  <c r="AH1791" i="1"/>
  <c r="AI1791" i="1" s="1"/>
  <c r="AH1779" i="1"/>
  <c r="AI1779" i="1" s="1"/>
  <c r="AH1767" i="1"/>
  <c r="AI1767" i="1" s="1"/>
  <c r="AH1755" i="1"/>
  <c r="AH1743" i="1"/>
  <c r="AI1743" i="1" s="1"/>
  <c r="AH1731" i="1"/>
  <c r="AH1719" i="1"/>
  <c r="AI1719" i="1" s="1"/>
  <c r="AH1703" i="1"/>
  <c r="AH1691" i="1"/>
  <c r="AH1679" i="1"/>
  <c r="AI1679" i="1" s="1"/>
  <c r="AH1667" i="1"/>
  <c r="AI1667" i="1" s="1"/>
  <c r="AH1655" i="1"/>
  <c r="AH1643" i="1"/>
  <c r="AI1643" i="1" s="1"/>
  <c r="AH1631" i="1"/>
  <c r="AI1631" i="1" s="1"/>
  <c r="AH1622" i="1"/>
  <c r="AI1622" i="1" s="1"/>
  <c r="AH1610" i="1"/>
  <c r="AH1598" i="1"/>
  <c r="AI1598" i="1" s="1"/>
  <c r="AH1586" i="1"/>
  <c r="AH1574" i="1"/>
  <c r="AH1562" i="1"/>
  <c r="AH1550" i="1"/>
  <c r="AI1550" i="1" s="1"/>
  <c r="AH1536" i="1"/>
  <c r="AI1536" i="1" s="1"/>
  <c r="AH1524" i="1"/>
  <c r="AH1512" i="1"/>
  <c r="AI1512" i="1" s="1"/>
  <c r="AH1500" i="1"/>
  <c r="AI1500" i="1" s="1"/>
  <c r="AH1488" i="1"/>
  <c r="AI1488" i="1" s="1"/>
  <c r="AH1476" i="1"/>
  <c r="AH1464" i="1"/>
  <c r="AI1464" i="1" s="1"/>
  <c r="AH1456" i="1"/>
  <c r="AH1444" i="1"/>
  <c r="AI1444" i="1" s="1"/>
  <c r="AH1432" i="1"/>
  <c r="AI1432" i="1" s="1"/>
  <c r="AH1413" i="1"/>
  <c r="AH1401" i="1"/>
  <c r="AI1401" i="1" s="1"/>
  <c r="AH1389" i="1"/>
  <c r="AH1377" i="1"/>
  <c r="AH1365" i="1"/>
  <c r="AH1353" i="1"/>
  <c r="AI1353" i="1" s="1"/>
  <c r="AH1341" i="1"/>
  <c r="AI1341" i="1" s="1"/>
  <c r="AH1329" i="1"/>
  <c r="AH1317" i="1"/>
  <c r="AI1317" i="1" s="1"/>
  <c r="AH1311" i="1"/>
  <c r="AH1299" i="1"/>
  <c r="AI1299" i="1" s="1"/>
  <c r="AH1287" i="1"/>
  <c r="AH1275" i="1"/>
  <c r="AI1275" i="1" s="1"/>
  <c r="AH1263" i="1"/>
  <c r="AI1263" i="1" s="1"/>
  <c r="AH1251" i="1"/>
  <c r="AH1239" i="1"/>
  <c r="AH2242" i="1"/>
  <c r="AH2223" i="1"/>
  <c r="AH2236" i="1"/>
  <c r="AI2236" i="1" s="1"/>
  <c r="AH2127" i="1"/>
  <c r="AH2122" i="1"/>
  <c r="AH2511" i="1"/>
  <c r="AH2502" i="1"/>
  <c r="AI2502" i="1" s="1"/>
  <c r="AH2499" i="1"/>
  <c r="AH2373" i="1"/>
  <c r="AI2373" i="1" s="1"/>
  <c r="AH2364" i="1"/>
  <c r="AI2364" i="1" s="1"/>
  <c r="AH2300" i="1"/>
  <c r="AH2288" i="1"/>
  <c r="AI2288" i="1" s="1"/>
  <c r="AH2276" i="1"/>
  <c r="AI2276" i="1" s="1"/>
  <c r="AH2198" i="1"/>
  <c r="AH2186" i="1"/>
  <c r="AI2186" i="1" s="1"/>
  <c r="AH2107" i="1"/>
  <c r="AH2095" i="1"/>
  <c r="AH2083" i="1"/>
  <c r="AH2175" i="1"/>
  <c r="AH2073" i="1"/>
  <c r="AI2073" i="1" s="1"/>
  <c r="AH2071" i="1"/>
  <c r="AI2071" i="1" s="1"/>
  <c r="AH2059" i="1"/>
  <c r="AI2059" i="1" s="1"/>
  <c r="AH2047" i="1"/>
  <c r="AI2047" i="1" s="1"/>
  <c r="AH2035" i="1"/>
  <c r="AI2035" i="1" s="1"/>
  <c r="AH2023" i="1"/>
  <c r="AH2011" i="1"/>
  <c r="AI2011" i="1" s="1"/>
  <c r="AH1999" i="1"/>
  <c r="AH1986" i="1"/>
  <c r="AI1986" i="1" s="1"/>
  <c r="AH1974" i="1"/>
  <c r="AI1974" i="1" s="1"/>
  <c r="AH1886" i="1"/>
  <c r="AH1954" i="1"/>
  <c r="AI1954" i="1" s="1"/>
  <c r="AH1942" i="1"/>
  <c r="AI1942" i="1" s="1"/>
  <c r="AH1930" i="1"/>
  <c r="AI1930" i="1" s="1"/>
  <c r="AH1918" i="1"/>
  <c r="AH1906" i="1"/>
  <c r="AH1894" i="1"/>
  <c r="AI1894" i="1" s="1"/>
  <c r="AH1872" i="1"/>
  <c r="AH1860" i="1"/>
  <c r="AI1860" i="1" s="1"/>
  <c r="AH1848" i="1"/>
  <c r="AH1836" i="1"/>
  <c r="AI1836" i="1" s="1"/>
  <c r="AH1824" i="1"/>
  <c r="AH1812" i="1"/>
  <c r="AI1812" i="1" s="1"/>
  <c r="AH1790" i="1"/>
  <c r="AI1790" i="1" s="1"/>
  <c r="AH1778" i="1"/>
  <c r="AH1766" i="1"/>
  <c r="AI1766" i="1" s="1"/>
  <c r="AH1754" i="1"/>
  <c r="AH1742" i="1"/>
  <c r="AI1742" i="1" s="1"/>
  <c r="AH1730" i="1"/>
  <c r="AI1730" i="1" s="1"/>
  <c r="AH1718" i="1"/>
  <c r="AI1718" i="1" s="1"/>
  <c r="AH1702" i="1"/>
  <c r="AI1702" i="1" s="1"/>
  <c r="AH1690" i="1"/>
  <c r="AI1690" i="1" s="1"/>
  <c r="AH1678" i="1"/>
  <c r="AI1678" i="1" s="1"/>
  <c r="AH1666" i="1"/>
  <c r="AI1666" i="1" s="1"/>
  <c r="AH1654" i="1"/>
  <c r="AI1654" i="1" s="1"/>
  <c r="AH1642" i="1"/>
  <c r="AI1642" i="1" s="1"/>
  <c r="AH1630" i="1"/>
  <c r="AI1630" i="1" s="1"/>
  <c r="AH1621" i="1"/>
  <c r="AI1621" i="1" s="1"/>
  <c r="AH1609" i="1"/>
  <c r="AH1597" i="1"/>
  <c r="AI1597" i="1" s="1"/>
  <c r="AH2232" i="1"/>
  <c r="AI2232" i="1" s="1"/>
  <c r="AH2222" i="1"/>
  <c r="AI2222" i="1" s="1"/>
  <c r="AH2235" i="1"/>
  <c r="AH2126" i="1"/>
  <c r="AI2126" i="1" s="1"/>
  <c r="AH2124" i="1"/>
  <c r="AH2504" i="1"/>
  <c r="AI2504" i="1" s="1"/>
  <c r="AH2501" i="1"/>
  <c r="AH2498" i="1"/>
  <c r="AI2498" i="1" s="1"/>
  <c r="AH2372" i="1"/>
  <c r="AI2372" i="1" s="1"/>
  <c r="AH2363" i="1"/>
  <c r="AI2363" i="1" s="1"/>
  <c r="AH2299" i="1"/>
  <c r="AI2299" i="1" s="1"/>
  <c r="AH2287" i="1"/>
  <c r="AI2287" i="1" s="1"/>
  <c r="AH2275" i="1"/>
  <c r="AH2197" i="1"/>
  <c r="AH2185" i="1"/>
  <c r="AI2185" i="1" s="1"/>
  <c r="AH2106" i="1"/>
  <c r="AH2094" i="1"/>
  <c r="AI2094" i="1" s="1"/>
  <c r="AH2082" i="1"/>
  <c r="AI2082" i="1" s="1"/>
  <c r="AH2354" i="1"/>
  <c r="AH2174" i="1"/>
  <c r="AH2070" i="1"/>
  <c r="AH2058" i="1"/>
  <c r="AH2046" i="1"/>
  <c r="AI2046" i="1" s="1"/>
  <c r="AH2034" i="1"/>
  <c r="AI2034" i="1" s="1"/>
  <c r="AH2022" i="1"/>
  <c r="AI2022" i="1" s="1"/>
  <c r="AH2010" i="1"/>
  <c r="AI2010" i="1" s="1"/>
  <c r="AH1985" i="1"/>
  <c r="AI1985" i="1" s="1"/>
  <c r="AH1973" i="1"/>
  <c r="AI1973" i="1" s="1"/>
  <c r="AH1887" i="1"/>
  <c r="AH1953" i="1"/>
  <c r="AI1953" i="1" s="1"/>
  <c r="AH1941" i="1"/>
  <c r="AI1941" i="1" s="1"/>
  <c r="AH1929" i="1"/>
  <c r="AI1929" i="1" s="1"/>
  <c r="AH1917" i="1"/>
  <c r="AI1917" i="1" s="1"/>
  <c r="AH1905" i="1"/>
  <c r="AH1893" i="1"/>
  <c r="AI1893" i="1" s="1"/>
  <c r="AH1883" i="1"/>
  <c r="AI1883" i="1" s="1"/>
  <c r="AH1871" i="1"/>
  <c r="AH1859" i="1"/>
  <c r="AI1859" i="1" s="1"/>
  <c r="AH1847" i="1"/>
  <c r="AI1847" i="1" s="1"/>
  <c r="AH1835" i="1"/>
  <c r="AH1823" i="1"/>
  <c r="AH1811" i="1"/>
  <c r="AH1789" i="1"/>
  <c r="AI1789" i="1" s="1"/>
  <c r="AH1777" i="1"/>
  <c r="AH1765" i="1"/>
  <c r="AI1765" i="1" s="1"/>
  <c r="AH1753" i="1"/>
  <c r="AH1741" i="1"/>
  <c r="AI1741" i="1" s="1"/>
  <c r="AH1729" i="1"/>
  <c r="AI1729" i="1" s="1"/>
  <c r="AH1717" i="1"/>
  <c r="AI1717" i="1" s="1"/>
  <c r="AH1713" i="1"/>
  <c r="AH1701" i="1"/>
  <c r="AI1701" i="1" s="1"/>
  <c r="AH1689" i="1"/>
  <c r="AI1689" i="1" s="1"/>
  <c r="AH1677" i="1"/>
  <c r="AI1677" i="1" s="1"/>
  <c r="AH1665" i="1"/>
  <c r="AI1665" i="1" s="1"/>
  <c r="AH1653" i="1"/>
  <c r="AH1641" i="1"/>
  <c r="AH1629" i="1"/>
  <c r="AH1620" i="1"/>
  <c r="AH1608" i="1"/>
  <c r="AI1608" i="1" s="1"/>
  <c r="AH1596" i="1"/>
  <c r="AI1596" i="1" s="1"/>
  <c r="AH1584" i="1"/>
  <c r="AH750" i="1"/>
  <c r="AH730" i="1"/>
  <c r="AI730" i="1" s="1"/>
  <c r="AH718" i="1"/>
  <c r="AH706" i="1"/>
  <c r="AI706" i="1" s="1"/>
  <c r="AH81" i="1"/>
  <c r="AI81" i="1" s="1"/>
  <c r="AH69" i="1"/>
  <c r="AI69" i="1" s="1"/>
  <c r="AH57" i="1"/>
  <c r="AI57" i="1" s="1"/>
  <c r="AH45" i="1"/>
  <c r="AH33" i="1"/>
  <c r="AI33" i="1" s="1"/>
  <c r="AH21" i="1"/>
  <c r="AH1645" i="1"/>
  <c r="AI1645" i="1" s="1"/>
  <c r="AH1633" i="1"/>
  <c r="AI1633" i="1" s="1"/>
  <c r="AH1624" i="1"/>
  <c r="AI1624" i="1" s="1"/>
  <c r="AH1612" i="1"/>
  <c r="AH1600" i="1"/>
  <c r="AI1600" i="1" s="1"/>
  <c r="AH1588" i="1"/>
  <c r="AI1588" i="1" s="1"/>
  <c r="AH1576" i="1"/>
  <c r="AI1576" i="1" s="1"/>
  <c r="AH1564" i="1"/>
  <c r="AH1552" i="1"/>
  <c r="AI1552" i="1" s="1"/>
  <c r="AH1538" i="1"/>
  <c r="AI1538" i="1" s="1"/>
  <c r="AH1526" i="1"/>
  <c r="AI1526" i="1" s="1"/>
  <c r="AH1514" i="1"/>
  <c r="AI1514" i="1" s="1"/>
  <c r="AH1502" i="1"/>
  <c r="AI1502" i="1" s="1"/>
  <c r="AH1490" i="1"/>
  <c r="AH1478" i="1"/>
  <c r="AH1466" i="1"/>
  <c r="AI1466" i="1" s="1"/>
  <c r="AH1458" i="1"/>
  <c r="AI1458" i="1" s="1"/>
  <c r="AH1446" i="1"/>
  <c r="AI1446" i="1" s="1"/>
  <c r="AH1434" i="1"/>
  <c r="AI1434" i="1" s="1"/>
  <c r="AH1415" i="1"/>
  <c r="AH1403" i="1"/>
  <c r="AI1403" i="1" s="1"/>
  <c r="AH1391" i="1"/>
  <c r="AH1379" i="1"/>
  <c r="AI1379" i="1" s="1"/>
  <c r="AH1367" i="1"/>
  <c r="AH1355" i="1"/>
  <c r="AI1355" i="1" s="1"/>
  <c r="AH1343" i="1"/>
  <c r="AH1331" i="1"/>
  <c r="AH1319" i="1"/>
  <c r="AH1313" i="1"/>
  <c r="AH1301" i="1"/>
  <c r="AH1289" i="1"/>
  <c r="AH1277" i="1"/>
  <c r="AH1265" i="1"/>
  <c r="AI1265" i="1" s="1"/>
  <c r="AH1253" i="1"/>
  <c r="AH1241" i="1"/>
  <c r="AI1241" i="1" s="1"/>
  <c r="AH1229" i="1"/>
  <c r="AI1229" i="1" s="1"/>
  <c r="AH1223" i="1"/>
  <c r="AH1211" i="1"/>
  <c r="AI1211" i="1" s="1"/>
  <c r="AH1199" i="1"/>
  <c r="AI1199" i="1" s="1"/>
  <c r="AH1187" i="1"/>
  <c r="AH1175" i="1"/>
  <c r="AH1163" i="1"/>
  <c r="AI1163" i="1" s="1"/>
  <c r="AH1151" i="1"/>
  <c r="AI1151" i="1" s="1"/>
  <c r="AH1137" i="1"/>
  <c r="AH1125" i="1"/>
  <c r="AH1113" i="1"/>
  <c r="AH1101" i="1"/>
  <c r="AH1089" i="1"/>
  <c r="AH1077" i="1"/>
  <c r="AI1077" i="1" s="1"/>
  <c r="AH1065" i="1"/>
  <c r="AI1065" i="1" s="1"/>
  <c r="AH1053" i="1"/>
  <c r="AI1053" i="1" s="1"/>
  <c r="AH1047" i="1"/>
  <c r="AI1047" i="1" s="1"/>
  <c r="AH1035" i="1"/>
  <c r="AI1035" i="1" s="1"/>
  <c r="AH1023" i="1"/>
  <c r="AI1023" i="1" s="1"/>
  <c r="AH1011" i="1"/>
  <c r="AI1011" i="1" s="1"/>
  <c r="AH999" i="1"/>
  <c r="AI999" i="1" s="1"/>
  <c r="AH987" i="1"/>
  <c r="AH975" i="1"/>
  <c r="AI975" i="1" s="1"/>
  <c r="AH963" i="1"/>
  <c r="AI963" i="1" s="1"/>
  <c r="AH951" i="1"/>
  <c r="AI951" i="1" s="1"/>
  <c r="AH938" i="1"/>
  <c r="AH926" i="1"/>
  <c r="AH914" i="1"/>
  <c r="AH902" i="1"/>
  <c r="AH890" i="1"/>
  <c r="AH878" i="1"/>
  <c r="AH866" i="1"/>
  <c r="AI866" i="1" s="1"/>
  <c r="AH854" i="1"/>
  <c r="AH848" i="1"/>
  <c r="AI848" i="1" s="1"/>
  <c r="AH1354" i="1"/>
  <c r="AI1354" i="1" s="1"/>
  <c r="AH1342" i="1"/>
  <c r="AI1342" i="1" s="1"/>
  <c r="AH1330" i="1"/>
  <c r="AH1318" i="1"/>
  <c r="AI1318" i="1" s="1"/>
  <c r="AH1312" i="1"/>
  <c r="AI1312" i="1" s="1"/>
  <c r="AH1300" i="1"/>
  <c r="AH1288" i="1"/>
  <c r="AH1276" i="1"/>
  <c r="AI1276" i="1" s="1"/>
  <c r="AH1264" i="1"/>
  <c r="AI1264" i="1" s="1"/>
  <c r="AH1252" i="1"/>
  <c r="AI1252" i="1" s="1"/>
  <c r="AH1240" i="1"/>
  <c r="AH1228" i="1"/>
  <c r="AI1228" i="1" s="1"/>
  <c r="AH1222" i="1"/>
  <c r="AI1222" i="1" s="1"/>
  <c r="AH1210" i="1"/>
  <c r="AH1198" i="1"/>
  <c r="AI1198" i="1" s="1"/>
  <c r="AH1186" i="1"/>
  <c r="AI1186" i="1" s="1"/>
  <c r="AH1174" i="1"/>
  <c r="AI1174" i="1" s="1"/>
  <c r="AH1162" i="1"/>
  <c r="AH1150" i="1"/>
  <c r="AI1150" i="1" s="1"/>
  <c r="AH1136" i="1"/>
  <c r="AH1124" i="1"/>
  <c r="AI1124" i="1" s="1"/>
  <c r="AH1112" i="1"/>
  <c r="AI1112" i="1" s="1"/>
  <c r="AH1100" i="1"/>
  <c r="AI1100" i="1" s="1"/>
  <c r="AH1088" i="1"/>
  <c r="AH1076" i="1"/>
  <c r="AI1076" i="1" s="1"/>
  <c r="AH1064" i="1"/>
  <c r="AI1064" i="1" s="1"/>
  <c r="AH1052" i="1"/>
  <c r="AI1052" i="1" s="1"/>
  <c r="AH1046" i="1"/>
  <c r="AI1046" i="1" s="1"/>
  <c r="AH1034" i="1"/>
  <c r="AI1034" i="1" s="1"/>
  <c r="AH1022" i="1"/>
  <c r="AI1022" i="1" s="1"/>
  <c r="AH1010" i="1"/>
  <c r="AI1010" i="1" s="1"/>
  <c r="AH998" i="1"/>
  <c r="AI998" i="1" s="1"/>
  <c r="AH986" i="1"/>
  <c r="AI986" i="1" s="1"/>
  <c r="AH974" i="1"/>
  <c r="AH962" i="1"/>
  <c r="AH950" i="1"/>
  <c r="AI950" i="1" s="1"/>
  <c r="AH949" i="1"/>
  <c r="AI949" i="1" s="1"/>
  <c r="AH937" i="1"/>
  <c r="AI937" i="1" s="1"/>
  <c r="AH925" i="1"/>
  <c r="AI925" i="1" s="1"/>
  <c r="AH913" i="1"/>
  <c r="AI913" i="1" s="1"/>
  <c r="AH901" i="1"/>
  <c r="AI901" i="1" s="1"/>
  <c r="AH889" i="1"/>
  <c r="AI889" i="1" s="1"/>
  <c r="AH877" i="1"/>
  <c r="AH865" i="1"/>
  <c r="AH853" i="1"/>
  <c r="AH847" i="1"/>
  <c r="AI847" i="1" s="1"/>
  <c r="AH835" i="1"/>
  <c r="AI835" i="1" s="1"/>
  <c r="AH817" i="1"/>
  <c r="AI817" i="1" s="1"/>
  <c r="AH805" i="1"/>
  <c r="AI805" i="1" s="1"/>
  <c r="AH1221" i="1"/>
  <c r="AH1209" i="1"/>
  <c r="AI1209" i="1" s="1"/>
  <c r="AH1197" i="1"/>
  <c r="AH1185" i="1"/>
  <c r="AI1185" i="1" s="1"/>
  <c r="AH1173" i="1"/>
  <c r="AI1173" i="1" s="1"/>
  <c r="AH1161" i="1"/>
  <c r="AH1149" i="1"/>
  <c r="AI1149" i="1" s="1"/>
  <c r="AH1147" i="1"/>
  <c r="AI1147" i="1" s="1"/>
  <c r="AH1135" i="1"/>
  <c r="AH1123" i="1"/>
  <c r="AH1111" i="1"/>
  <c r="AI1111" i="1" s="1"/>
  <c r="AH1099" i="1"/>
  <c r="AI1099" i="1" s="1"/>
  <c r="AH1087" i="1"/>
  <c r="AI1087" i="1" s="1"/>
  <c r="AH1075" i="1"/>
  <c r="AH1063" i="1"/>
  <c r="AI1063" i="1" s="1"/>
  <c r="AH1051" i="1"/>
  <c r="AH1045" i="1"/>
  <c r="AI1045" i="1" s="1"/>
  <c r="AH1033" i="1"/>
  <c r="AH1021" i="1"/>
  <c r="AI1021" i="1" s="1"/>
  <c r="AH1009" i="1"/>
  <c r="AH997" i="1"/>
  <c r="AI997" i="1" s="1"/>
  <c r="AH985" i="1"/>
  <c r="AH973" i="1"/>
  <c r="AI973" i="1" s="1"/>
  <c r="AH961" i="1"/>
  <c r="AH948" i="1"/>
  <c r="AH936" i="1"/>
  <c r="AH924" i="1"/>
  <c r="AH912" i="1"/>
  <c r="AI912" i="1" s="1"/>
  <c r="AH900" i="1"/>
  <c r="AH888" i="1"/>
  <c r="AH876" i="1"/>
  <c r="AI876" i="1" s="1"/>
  <c r="AH864" i="1"/>
  <c r="AH852" i="1"/>
  <c r="AH846" i="1"/>
  <c r="AH834" i="1"/>
  <c r="AI834" i="1" s="1"/>
  <c r="AH816" i="1"/>
  <c r="AH804" i="1"/>
  <c r="AI804" i="1" s="1"/>
  <c r="AH1585" i="1"/>
  <c r="AH1573" i="1"/>
  <c r="AI1573" i="1" s="1"/>
  <c r="AH1561" i="1"/>
  <c r="AI1561" i="1" s="1"/>
  <c r="AH1549" i="1"/>
  <c r="AH1535" i="1"/>
  <c r="AH1523" i="1"/>
  <c r="AI1523" i="1" s="1"/>
  <c r="AH1511" i="1"/>
  <c r="AH1499" i="1"/>
  <c r="AI1499" i="1" s="1"/>
  <c r="AH1487" i="1"/>
  <c r="AI1487" i="1" s="1"/>
  <c r="AH1475" i="1"/>
  <c r="AI1475" i="1" s="1"/>
  <c r="AH1455" i="1"/>
  <c r="AH1443" i="1"/>
  <c r="AH1431" i="1"/>
  <c r="AH1424" i="1"/>
  <c r="AI1424" i="1" s="1"/>
  <c r="AH1412" i="1"/>
  <c r="AI1412" i="1" s="1"/>
  <c r="AH1400" i="1"/>
  <c r="AH1388" i="1"/>
  <c r="AI1388" i="1" s="1"/>
  <c r="AH1376" i="1"/>
  <c r="AH1364" i="1"/>
  <c r="AI1364" i="1" s="1"/>
  <c r="AH1352" i="1"/>
  <c r="AH1340" i="1"/>
  <c r="AH1328" i="1"/>
  <c r="AH1316" i="1"/>
  <c r="AI1316" i="1" s="1"/>
  <c r="AH1310" i="1"/>
  <c r="AI1310" i="1" s="1"/>
  <c r="AH1298" i="1"/>
  <c r="AH1286" i="1"/>
  <c r="AI1286" i="1" s="1"/>
  <c r="AH1274" i="1"/>
  <c r="AH1262" i="1"/>
  <c r="AI1262" i="1" s="1"/>
  <c r="AH1250" i="1"/>
  <c r="AH1238" i="1"/>
  <c r="AI1238" i="1" s="1"/>
  <c r="AH1220" i="1"/>
  <c r="AH1208" i="1"/>
  <c r="AH1196" i="1"/>
  <c r="AI1196" i="1" s="1"/>
  <c r="AH1184" i="1"/>
  <c r="AI1184" i="1" s="1"/>
  <c r="AH1172" i="1"/>
  <c r="AI1172" i="1" s="1"/>
  <c r="AH1160" i="1"/>
  <c r="AI1160" i="1" s="1"/>
  <c r="AH1148" i="1"/>
  <c r="AH1146" i="1"/>
  <c r="AH1134" i="1"/>
  <c r="AI1134" i="1" s="1"/>
  <c r="AH1122" i="1"/>
  <c r="AI1122" i="1" s="1"/>
  <c r="AH1110" i="1"/>
  <c r="AH1098" i="1"/>
  <c r="AH1086" i="1"/>
  <c r="AH1074" i="1"/>
  <c r="AI1074" i="1" s="1"/>
  <c r="AH1062" i="1"/>
  <c r="AI1062" i="1" s="1"/>
  <c r="AH1050" i="1"/>
  <c r="AI1050" i="1" s="1"/>
  <c r="AH1044" i="1"/>
  <c r="AI1044" i="1" s="1"/>
  <c r="AH1032" i="1"/>
  <c r="AI1032" i="1" s="1"/>
  <c r="AH1020" i="1"/>
  <c r="AH1008" i="1"/>
  <c r="AI1008" i="1" s="1"/>
  <c r="AH996" i="1"/>
  <c r="AH984" i="1"/>
  <c r="AI984" i="1" s="1"/>
  <c r="AH972" i="1"/>
  <c r="AI972" i="1" s="1"/>
  <c r="AH960" i="1"/>
  <c r="AI960" i="1" s="1"/>
  <c r="AH947" i="1"/>
  <c r="AI947" i="1" s="1"/>
  <c r="AH935" i="1"/>
  <c r="AI935" i="1" s="1"/>
  <c r="AH923" i="1"/>
  <c r="AH911" i="1"/>
  <c r="AH899" i="1"/>
  <c r="AI899" i="1" s="1"/>
  <c r="AH887" i="1"/>
  <c r="AI887" i="1" s="1"/>
  <c r="AH875" i="1"/>
  <c r="AH863" i="1"/>
  <c r="AH845" i="1"/>
  <c r="AH833" i="1"/>
  <c r="AH1572" i="1"/>
  <c r="AH1560" i="1"/>
  <c r="AH1548" i="1"/>
  <c r="AI1548" i="1" s="1"/>
  <c r="AH1534" i="1"/>
  <c r="AH1522" i="1"/>
  <c r="AI1522" i="1" s="1"/>
  <c r="AH1510" i="1"/>
  <c r="AH1498" i="1"/>
  <c r="AI1498" i="1" s="1"/>
  <c r="AH1486" i="1"/>
  <c r="AH1474" i="1"/>
  <c r="AH1454" i="1"/>
  <c r="AI1454" i="1" s="1"/>
  <c r="AH1442" i="1"/>
  <c r="AH1430" i="1"/>
  <c r="AI1430" i="1" s="1"/>
  <c r="AH1423" i="1"/>
  <c r="AH1411" i="1"/>
  <c r="AI1411" i="1" s="1"/>
  <c r="AH1399" i="1"/>
  <c r="AI1399" i="1" s="1"/>
  <c r="AH1387" i="1"/>
  <c r="AH1375" i="1"/>
  <c r="AH1363" i="1"/>
  <c r="AH1351" i="1"/>
  <c r="AI1351" i="1" s="1"/>
  <c r="AH1339" i="1"/>
  <c r="AI1339" i="1" s="1"/>
  <c r="AH1327" i="1"/>
  <c r="AI1327" i="1" s="1"/>
  <c r="AH1309" i="1"/>
  <c r="AH1297" i="1"/>
  <c r="AI1297" i="1" s="1"/>
  <c r="AH1285" i="1"/>
  <c r="AI1285" i="1" s="1"/>
  <c r="AH1273" i="1"/>
  <c r="AH1261" i="1"/>
  <c r="AH1249" i="1"/>
  <c r="AH1237" i="1"/>
  <c r="AH1219" i="1"/>
  <c r="AI1219" i="1" s="1"/>
  <c r="AH1207" i="1"/>
  <c r="AI1207" i="1" s="1"/>
  <c r="AH1195" i="1"/>
  <c r="AI1195" i="1" s="1"/>
  <c r="AH1183" i="1"/>
  <c r="AI1183" i="1" s="1"/>
  <c r="AH1171" i="1"/>
  <c r="AI1171" i="1" s="1"/>
  <c r="AH1159" i="1"/>
  <c r="AI1159" i="1" s="1"/>
  <c r="AH1145" i="1"/>
  <c r="AI1145" i="1" s="1"/>
  <c r="AH1133" i="1"/>
  <c r="AH1121" i="1"/>
  <c r="AI1121" i="1" s="1"/>
  <c r="AH1109" i="1"/>
  <c r="AI1109" i="1" s="1"/>
  <c r="AH1097" i="1"/>
  <c r="AI1097" i="1" s="1"/>
  <c r="AH1085" i="1"/>
  <c r="AH1073" i="1"/>
  <c r="AI1073" i="1" s="1"/>
  <c r="AH1061" i="1"/>
  <c r="AI1061" i="1" s="1"/>
  <c r="AH1043" i="1"/>
  <c r="AI1043" i="1" s="1"/>
  <c r="AH1031" i="1"/>
  <c r="AI1031" i="1" s="1"/>
  <c r="AH1019" i="1"/>
  <c r="AI1019" i="1" s="1"/>
  <c r="AH1007" i="1"/>
  <c r="AH995" i="1"/>
  <c r="AI995" i="1" s="1"/>
  <c r="AH983" i="1"/>
  <c r="AH971" i="1"/>
  <c r="AH959" i="1"/>
  <c r="AI959" i="1" s="1"/>
  <c r="AH946" i="1"/>
  <c r="AI946" i="1" s="1"/>
  <c r="AH934" i="1"/>
  <c r="AH922" i="1"/>
  <c r="AI922" i="1" s="1"/>
  <c r="AH910" i="1"/>
  <c r="AH898" i="1"/>
  <c r="AI898" i="1" s="1"/>
  <c r="AH886" i="1"/>
  <c r="AI886" i="1" s="1"/>
  <c r="AH874" i="1"/>
  <c r="AI874" i="1" s="1"/>
  <c r="AH862" i="1"/>
  <c r="AH844" i="1"/>
  <c r="AH832" i="1"/>
  <c r="AI832" i="1" s="1"/>
  <c r="AH814" i="1"/>
  <c r="AH802" i="1"/>
  <c r="AI802" i="1" s="1"/>
  <c r="AH790" i="1"/>
  <c r="AH778" i="1"/>
  <c r="AH766" i="1"/>
  <c r="AH754" i="1"/>
  <c r="AH742" i="1"/>
  <c r="AI742" i="1" s="1"/>
  <c r="AH694" i="1"/>
  <c r="AI694" i="1" s="1"/>
  <c r="AH682" i="1"/>
  <c r="AI682" i="1" s="1"/>
  <c r="AH670" i="1"/>
  <c r="AH663" i="1"/>
  <c r="AI663" i="1" s="1"/>
  <c r="AH651" i="1"/>
  <c r="AI651" i="1" s="1"/>
  <c r="AH639" i="1"/>
  <c r="AI639" i="1" s="1"/>
  <c r="AH627" i="1"/>
  <c r="AH615" i="1"/>
  <c r="AI615" i="1" s="1"/>
  <c r="AH603" i="1"/>
  <c r="AH591" i="1"/>
  <c r="AH573" i="1"/>
  <c r="AI573" i="1" s="1"/>
  <c r="AH561" i="1"/>
  <c r="AI561" i="1" s="1"/>
  <c r="AH549" i="1"/>
  <c r="AI549" i="1" s="1"/>
  <c r="AH537" i="1"/>
  <c r="AI537" i="1" s="1"/>
  <c r="AH525" i="1"/>
  <c r="AI525" i="1" s="1"/>
  <c r="AH513" i="1"/>
  <c r="AI513" i="1" s="1"/>
  <c r="AH501" i="1"/>
  <c r="AH485" i="1"/>
  <c r="AI485" i="1" s="1"/>
  <c r="AH473" i="1"/>
  <c r="AH461" i="1"/>
  <c r="AI461" i="1" s="1"/>
  <c r="AH449" i="1"/>
  <c r="AI449" i="1" s="1"/>
  <c r="AH437" i="1"/>
  <c r="AI437" i="1" s="1"/>
  <c r="AH425" i="1"/>
  <c r="AH413" i="1"/>
  <c r="AH401" i="1"/>
  <c r="AH389" i="1"/>
  <c r="AH377" i="1"/>
  <c r="AI377" i="1" s="1"/>
  <c r="AH365" i="1"/>
  <c r="AI365" i="1" s="1"/>
  <c r="AH353" i="1"/>
  <c r="AH341" i="1"/>
  <c r="AI341" i="1" s="1"/>
  <c r="AH327" i="1"/>
  <c r="AH315" i="1"/>
  <c r="AI315" i="1" s="1"/>
  <c r="AH303" i="1"/>
  <c r="AH291" i="1"/>
  <c r="AI291" i="1" s="1"/>
  <c r="AH279" i="1"/>
  <c r="AI279" i="1" s="1"/>
  <c r="AH272" i="1"/>
  <c r="AI272" i="1" s="1"/>
  <c r="AH260" i="1"/>
  <c r="AH248" i="1"/>
  <c r="AH236" i="1"/>
  <c r="AI236" i="1" s="1"/>
  <c r="AH224" i="1"/>
  <c r="AH216" i="1"/>
  <c r="AH204" i="1"/>
  <c r="AI204" i="1" s="1"/>
  <c r="AH192" i="1"/>
  <c r="AI192" i="1" s="1"/>
  <c r="AH180" i="1"/>
  <c r="AH168" i="1"/>
  <c r="AI168" i="1" s="1"/>
  <c r="AH151" i="1"/>
  <c r="AI151" i="1" s="1"/>
  <c r="AH139" i="1"/>
  <c r="AI139" i="1" s="1"/>
  <c r="AH127" i="1"/>
  <c r="AH115" i="1"/>
  <c r="AI115" i="1" s="1"/>
  <c r="AH103" i="1"/>
  <c r="AH84" i="1"/>
  <c r="AH72" i="1"/>
  <c r="AI72" i="1" s="1"/>
  <c r="AH60" i="1"/>
  <c r="AH48" i="1"/>
  <c r="AH36" i="1"/>
  <c r="AI36" i="1" s="1"/>
  <c r="AH24" i="1"/>
  <c r="AH12" i="1"/>
  <c r="AH9" i="1"/>
  <c r="AH836" i="1"/>
  <c r="AI836" i="1" s="1"/>
  <c r="AH818" i="1"/>
  <c r="AH806" i="1"/>
  <c r="AH794" i="1"/>
  <c r="AH782" i="1"/>
  <c r="AH770" i="1"/>
  <c r="AI770" i="1" s="1"/>
  <c r="AH758" i="1"/>
  <c r="AI758" i="1" s="1"/>
  <c r="AH746" i="1"/>
  <c r="AI746" i="1" s="1"/>
  <c r="AH738" i="1"/>
  <c r="AI738" i="1" s="1"/>
  <c r="AH726" i="1"/>
  <c r="AI726" i="1" s="1"/>
  <c r="AH714" i="1"/>
  <c r="AI714" i="1" s="1"/>
  <c r="AH702" i="1"/>
  <c r="AH690" i="1"/>
  <c r="AI690" i="1" s="1"/>
  <c r="AH678" i="1"/>
  <c r="AI678" i="1" s="1"/>
  <c r="AH666" i="1"/>
  <c r="AI666" i="1" s="1"/>
  <c r="AH659" i="1"/>
  <c r="AI659" i="1" s="1"/>
  <c r="AH647" i="1"/>
  <c r="AI647" i="1" s="1"/>
  <c r="AH635" i="1"/>
  <c r="AH623" i="1"/>
  <c r="AI623" i="1" s="1"/>
  <c r="AH611" i="1"/>
  <c r="AI611" i="1" s="1"/>
  <c r="AH599" i="1"/>
  <c r="AI599" i="1" s="1"/>
  <c r="AH587" i="1"/>
  <c r="AI587" i="1" s="1"/>
  <c r="AH581" i="1"/>
  <c r="AI581" i="1" s="1"/>
  <c r="AH569" i="1"/>
  <c r="AI569" i="1" s="1"/>
  <c r="AH557" i="1"/>
  <c r="AI557" i="1" s="1"/>
  <c r="AH545" i="1"/>
  <c r="AH533" i="1"/>
  <c r="AI533" i="1" s="1"/>
  <c r="AH521" i="1"/>
  <c r="AI521" i="1" s="1"/>
  <c r="AH509" i="1"/>
  <c r="AH497" i="1"/>
  <c r="AH481" i="1"/>
  <c r="AI481" i="1" s="1"/>
  <c r="AH469" i="1"/>
  <c r="AI469" i="1" s="1"/>
  <c r="AH457" i="1"/>
  <c r="AI457" i="1" s="1"/>
  <c r="AH445" i="1"/>
  <c r="AI445" i="1" s="1"/>
  <c r="AH433" i="1"/>
  <c r="AH421" i="1"/>
  <c r="AI421" i="1" s="1"/>
  <c r="AH409" i="1"/>
  <c r="AH397" i="1"/>
  <c r="AI397" i="1" s="1"/>
  <c r="AH385" i="1"/>
  <c r="AI385" i="1" s="1"/>
  <c r="AH373" i="1"/>
  <c r="AH361" i="1"/>
  <c r="AH349" i="1"/>
  <c r="AI349" i="1" s="1"/>
  <c r="AH335" i="1"/>
  <c r="AH323" i="1"/>
  <c r="AI323" i="1" s="1"/>
  <c r="AH311" i="1"/>
  <c r="AH299" i="1"/>
  <c r="AH287" i="1"/>
  <c r="AH275" i="1"/>
  <c r="AH268" i="1"/>
  <c r="AI268" i="1" s="1"/>
  <c r="AH256" i="1"/>
  <c r="AH244" i="1"/>
  <c r="AI244" i="1" s="1"/>
  <c r="AH232" i="1"/>
  <c r="AH212" i="1"/>
  <c r="AH200" i="1"/>
  <c r="AI200" i="1" s="1"/>
  <c r="AH188" i="1"/>
  <c r="AI188" i="1" s="1"/>
  <c r="AH176" i="1"/>
  <c r="AH164" i="1"/>
  <c r="AH147" i="1"/>
  <c r="AI147" i="1" s="1"/>
  <c r="AH135" i="1"/>
  <c r="AI135" i="1" s="1"/>
  <c r="AH123" i="1"/>
  <c r="AH111" i="1"/>
  <c r="AI111" i="1" s="1"/>
  <c r="AH99" i="1"/>
  <c r="AI99" i="1" s="1"/>
  <c r="AH80" i="1"/>
  <c r="AI80" i="1" s="1"/>
  <c r="AH68" i="1"/>
  <c r="AH56" i="1"/>
  <c r="AI56" i="1" s="1"/>
  <c r="AH44" i="1"/>
  <c r="AH32" i="1"/>
  <c r="AH20" i="1"/>
  <c r="AI20" i="1" s="1"/>
  <c r="AH8" i="1"/>
  <c r="AI8" i="1" s="1"/>
  <c r="AH793" i="1"/>
  <c r="AI793" i="1" s="1"/>
  <c r="AH781" i="1"/>
  <c r="AI781" i="1" s="1"/>
  <c r="AH769" i="1"/>
  <c r="AH757" i="1"/>
  <c r="AI757" i="1" s="1"/>
  <c r="AH745" i="1"/>
  <c r="AI745" i="1" s="1"/>
  <c r="AH737" i="1"/>
  <c r="AI737" i="1" s="1"/>
  <c r="AH725" i="1"/>
  <c r="AH713" i="1"/>
  <c r="AH701" i="1"/>
  <c r="AI701" i="1" s="1"/>
  <c r="AH689" i="1"/>
  <c r="AH677" i="1"/>
  <c r="AH665" i="1"/>
  <c r="AI665" i="1" s="1"/>
  <c r="AH658" i="1"/>
  <c r="AI658" i="1" s="1"/>
  <c r="AH646" i="1"/>
  <c r="AI646" i="1" s="1"/>
  <c r="AH634" i="1"/>
  <c r="AI634" i="1" s="1"/>
  <c r="AH622" i="1"/>
  <c r="AH610" i="1"/>
  <c r="AI610" i="1" s="1"/>
  <c r="AH598" i="1"/>
  <c r="AH586" i="1"/>
  <c r="AH580" i="1"/>
  <c r="AI580" i="1" s="1"/>
  <c r="AH568" i="1"/>
  <c r="AH556" i="1"/>
  <c r="AI556" i="1" s="1"/>
  <c r="AH544" i="1"/>
  <c r="AH532" i="1"/>
  <c r="AI532" i="1" s="1"/>
  <c r="AH520" i="1"/>
  <c r="AI520" i="1" s="1"/>
  <c r="AH508" i="1"/>
  <c r="AI508" i="1" s="1"/>
  <c r="AH496" i="1"/>
  <c r="AI496" i="1" s="1"/>
  <c r="AH492" i="1"/>
  <c r="AI492" i="1" s="1"/>
  <c r="AH480" i="1"/>
  <c r="AI480" i="1" s="1"/>
  <c r="AH468" i="1"/>
  <c r="AI468" i="1" s="1"/>
  <c r="AH456" i="1"/>
  <c r="AI456" i="1" s="1"/>
  <c r="AH444" i="1"/>
  <c r="AI444" i="1" s="1"/>
  <c r="AH432" i="1"/>
  <c r="AH420" i="1"/>
  <c r="AI420" i="1" s="1"/>
  <c r="AH408" i="1"/>
  <c r="AI408" i="1" s="1"/>
  <c r="AH396" i="1"/>
  <c r="AI396" i="1" s="1"/>
  <c r="AH384" i="1"/>
  <c r="AI384" i="1" s="1"/>
  <c r="AH372" i="1"/>
  <c r="AI372" i="1" s="1"/>
  <c r="AH360" i="1"/>
  <c r="AI360" i="1" s="1"/>
  <c r="AH348" i="1"/>
  <c r="AH334" i="1"/>
  <c r="AI334" i="1" s="1"/>
  <c r="AH322" i="1"/>
  <c r="AI322" i="1" s="1"/>
  <c r="AH310" i="1"/>
  <c r="AI310" i="1" s="1"/>
  <c r="AH298" i="1"/>
  <c r="AH286" i="1"/>
  <c r="AH267" i="1"/>
  <c r="AH255" i="1"/>
  <c r="AI255" i="1" s="1"/>
  <c r="AH243" i="1"/>
  <c r="AI243" i="1" s="1"/>
  <c r="AH231" i="1"/>
  <c r="AI231" i="1" s="1"/>
  <c r="AH211" i="1"/>
  <c r="AI211" i="1" s="1"/>
  <c r="AH199" i="1"/>
  <c r="AI199" i="1" s="1"/>
  <c r="AH187" i="1"/>
  <c r="AI187" i="1" s="1"/>
  <c r="AH175" i="1"/>
  <c r="AI175" i="1" s="1"/>
  <c r="AH163" i="1"/>
  <c r="AH146" i="1"/>
  <c r="AI146" i="1" s="1"/>
  <c r="AH134" i="1"/>
  <c r="AH122" i="1"/>
  <c r="AH110" i="1"/>
  <c r="AH98" i="1"/>
  <c r="AI98" i="1" s="1"/>
  <c r="AH91" i="1"/>
  <c r="AI91" i="1" s="1"/>
  <c r="AH79" i="1"/>
  <c r="AH67" i="1"/>
  <c r="AH55" i="1"/>
  <c r="AI55" i="1" s="1"/>
  <c r="AH43" i="1"/>
  <c r="AH31" i="1"/>
  <c r="AH19" i="1"/>
  <c r="AH7" i="1"/>
  <c r="AI7" i="1" s="1"/>
  <c r="AH792" i="1"/>
  <c r="AH780" i="1"/>
  <c r="AI780" i="1" s="1"/>
  <c r="AH768" i="1"/>
  <c r="AI768" i="1" s="1"/>
  <c r="AH756" i="1"/>
  <c r="AH744" i="1"/>
  <c r="AH736" i="1"/>
  <c r="AH724" i="1"/>
  <c r="AI724" i="1" s="1"/>
  <c r="AH712" i="1"/>
  <c r="AI712" i="1" s="1"/>
  <c r="AH700" i="1"/>
  <c r="AH688" i="1"/>
  <c r="AI688" i="1" s="1"/>
  <c r="AH676" i="1"/>
  <c r="AI676" i="1" s="1"/>
  <c r="AH664" i="1"/>
  <c r="AI664" i="1" s="1"/>
  <c r="AH657" i="1"/>
  <c r="AI657" i="1" s="1"/>
  <c r="AH645" i="1"/>
  <c r="AI645" i="1" s="1"/>
  <c r="AH633" i="1"/>
  <c r="AH621" i="1"/>
  <c r="AH609" i="1"/>
  <c r="AI609" i="1" s="1"/>
  <c r="AH597" i="1"/>
  <c r="AH585" i="1"/>
  <c r="AH579" i="1"/>
  <c r="AI579" i="1" s="1"/>
  <c r="AH567" i="1"/>
  <c r="AI567" i="1" s="1"/>
  <c r="AH555" i="1"/>
  <c r="AI555" i="1" s="1"/>
  <c r="AH543" i="1"/>
  <c r="AH531" i="1"/>
  <c r="AI531" i="1" s="1"/>
  <c r="AH519" i="1"/>
  <c r="AI519" i="1" s="1"/>
  <c r="AH507" i="1"/>
  <c r="AI507" i="1" s="1"/>
  <c r="AH495" i="1"/>
  <c r="AI495" i="1" s="1"/>
  <c r="AH491" i="1"/>
  <c r="AI491" i="1" s="1"/>
  <c r="AH479" i="1"/>
  <c r="AI479" i="1" s="1"/>
  <c r="AH467" i="1"/>
  <c r="AI467" i="1" s="1"/>
  <c r="AH455" i="1"/>
  <c r="AH443" i="1"/>
  <c r="AH431" i="1"/>
  <c r="AH419" i="1"/>
  <c r="AH407" i="1"/>
  <c r="AI407" i="1" s="1"/>
  <c r="AH395" i="1"/>
  <c r="AI395" i="1" s="1"/>
  <c r="AH383" i="1"/>
  <c r="AH371" i="1"/>
  <c r="AH359" i="1"/>
  <c r="AI359" i="1" s="1"/>
  <c r="AH347" i="1"/>
  <c r="AI347" i="1" s="1"/>
  <c r="AH333" i="1"/>
  <c r="AI333" i="1" s="1"/>
  <c r="AH321" i="1"/>
  <c r="AH309" i="1"/>
  <c r="AH297" i="1"/>
  <c r="AI297" i="1" s="1"/>
  <c r="AH285" i="1"/>
  <c r="AI285" i="1" s="1"/>
  <c r="AH266" i="1"/>
  <c r="AH254" i="1"/>
  <c r="AI254" i="1" s="1"/>
  <c r="AH242" i="1"/>
  <c r="AI242" i="1" s="1"/>
  <c r="AH230" i="1"/>
  <c r="AI230" i="1" s="1"/>
  <c r="AH210" i="1"/>
  <c r="AI210" i="1" s="1"/>
  <c r="AH198" i="1"/>
  <c r="AH186" i="1"/>
  <c r="AI186" i="1" s="1"/>
  <c r="AH174" i="1"/>
  <c r="AI174" i="1" s="1"/>
  <c r="AH162" i="1"/>
  <c r="AI162" i="1" s="1"/>
  <c r="AH145" i="1"/>
  <c r="AH133" i="1"/>
  <c r="AI133" i="1" s="1"/>
  <c r="AH121" i="1"/>
  <c r="AI121" i="1" s="1"/>
  <c r="AH109" i="1"/>
  <c r="AH97" i="1"/>
  <c r="AI97" i="1" s="1"/>
  <c r="AH90" i="1"/>
  <c r="AI90" i="1" s="1"/>
  <c r="AH78" i="1"/>
  <c r="AH66" i="1"/>
  <c r="AI66" i="1" s="1"/>
  <c r="AH54" i="1"/>
  <c r="AI54" i="1" s="1"/>
  <c r="AH42" i="1"/>
  <c r="AI42" i="1" s="1"/>
  <c r="AH30" i="1"/>
  <c r="AI30" i="1" s="1"/>
  <c r="AH18" i="1"/>
  <c r="AH6" i="1"/>
  <c r="AI6" i="1" s="1"/>
  <c r="AH815" i="1"/>
  <c r="AI815" i="1" s="1"/>
  <c r="AH803" i="1"/>
  <c r="AH791" i="1"/>
  <c r="AH779" i="1"/>
  <c r="AI779" i="1" s="1"/>
  <c r="AH767" i="1"/>
  <c r="AI767" i="1" s="1"/>
  <c r="AH755" i="1"/>
  <c r="AI755" i="1" s="1"/>
  <c r="AH743" i="1"/>
  <c r="AI743" i="1" s="1"/>
  <c r="AH735" i="1"/>
  <c r="AI735" i="1" s="1"/>
  <c r="AH723" i="1"/>
  <c r="AH711" i="1"/>
  <c r="AH699" i="1"/>
  <c r="AI699" i="1" s="1"/>
  <c r="AH687" i="1"/>
  <c r="AI687" i="1" s="1"/>
  <c r="AH675" i="1"/>
  <c r="AH656" i="1"/>
  <c r="AI656" i="1" s="1"/>
  <c r="AH644" i="1"/>
  <c r="AH632" i="1"/>
  <c r="AI632" i="1" s="1"/>
  <c r="AH620" i="1"/>
  <c r="AI620" i="1" s="1"/>
  <c r="AH608" i="1"/>
  <c r="AI608" i="1" s="1"/>
  <c r="AH596" i="1"/>
  <c r="AI596" i="1" s="1"/>
  <c r="AH584" i="1"/>
  <c r="AI584" i="1" s="1"/>
  <c r="AH578" i="1"/>
  <c r="AI578" i="1" s="1"/>
  <c r="AH566" i="1"/>
  <c r="AI566" i="1" s="1"/>
  <c r="AH554" i="1"/>
  <c r="AI554" i="1" s="1"/>
  <c r="AH542" i="1"/>
  <c r="AI542" i="1" s="1"/>
  <c r="AH530" i="1"/>
  <c r="AI530" i="1" s="1"/>
  <c r="AH518" i="1"/>
  <c r="AI518" i="1" s="1"/>
  <c r="AH506" i="1"/>
  <c r="AH494" i="1"/>
  <c r="AI494" i="1" s="1"/>
  <c r="AH490" i="1"/>
  <c r="AI490" i="1" s="1"/>
  <c r="AH478" i="1"/>
  <c r="AI478" i="1" s="1"/>
  <c r="AH466" i="1"/>
  <c r="AI466" i="1" s="1"/>
  <c r="AH454" i="1"/>
  <c r="AI454" i="1" s="1"/>
  <c r="AH442" i="1"/>
  <c r="AI442" i="1" s="1"/>
  <c r="AH430" i="1"/>
  <c r="AH418" i="1"/>
  <c r="AH406" i="1"/>
  <c r="AI406" i="1" s="1"/>
  <c r="AH394" i="1"/>
  <c r="AH382" i="1"/>
  <c r="AI382" i="1" s="1"/>
  <c r="AH370" i="1"/>
  <c r="AH358" i="1"/>
  <c r="AI358" i="1" s="1"/>
  <c r="AH346" i="1"/>
  <c r="AH332" i="1"/>
  <c r="AH320" i="1"/>
  <c r="AH308" i="1"/>
  <c r="AH296" i="1"/>
  <c r="AI296" i="1" s="1"/>
  <c r="AH284" i="1"/>
  <c r="AI284" i="1" s="1"/>
  <c r="AH265" i="1"/>
  <c r="AI265" i="1" s="1"/>
  <c r="AH253" i="1"/>
  <c r="AI253" i="1" s="1"/>
  <c r="AH241" i="1"/>
  <c r="AH229" i="1"/>
  <c r="AI229" i="1" s="1"/>
  <c r="AH221" i="1"/>
  <c r="AI221" i="1" s="1"/>
  <c r="AH209" i="1"/>
  <c r="AI209" i="1" s="1"/>
  <c r="AH197" i="1"/>
  <c r="AI197" i="1" s="1"/>
  <c r="AH185" i="1"/>
  <c r="AI185" i="1" s="1"/>
  <c r="AH173" i="1"/>
  <c r="AI173" i="1" s="1"/>
  <c r="AH161" i="1"/>
  <c r="AH156" i="1"/>
  <c r="AI156" i="1" s="1"/>
  <c r="AH144" i="1"/>
  <c r="AI144" i="1" s="1"/>
  <c r="AH132" i="1"/>
  <c r="AI132" i="1" s="1"/>
  <c r="AH120" i="1"/>
  <c r="AI120" i="1" s="1"/>
  <c r="AH108" i="1"/>
  <c r="AH96" i="1"/>
  <c r="AI96" i="1" s="1"/>
  <c r="AH89" i="1"/>
  <c r="AI89" i="1" s="1"/>
  <c r="AH77" i="1"/>
  <c r="AH65" i="1"/>
  <c r="AI65" i="1" s="1"/>
  <c r="AH53" i="1"/>
  <c r="AI53" i="1" s="1"/>
  <c r="AH41" i="1"/>
  <c r="AH29" i="1"/>
  <c r="AH17" i="1"/>
  <c r="AI17" i="1" s="1"/>
  <c r="AH734" i="1"/>
  <c r="AI734" i="1" s="1"/>
  <c r="AH722" i="1"/>
  <c r="AH710" i="1"/>
  <c r="AH698" i="1"/>
  <c r="AI698" i="1" s="1"/>
  <c r="AH686" i="1"/>
  <c r="AH674" i="1"/>
  <c r="AH655" i="1"/>
  <c r="AI655" i="1" s="1"/>
  <c r="AH643" i="1"/>
  <c r="AH631" i="1"/>
  <c r="AI631" i="1" s="1"/>
  <c r="AH619" i="1"/>
  <c r="AI619" i="1" s="1"/>
  <c r="AH607" i="1"/>
  <c r="AI607" i="1" s="1"/>
  <c r="AH595" i="1"/>
  <c r="AH577" i="1"/>
  <c r="AH565" i="1"/>
  <c r="AH553" i="1"/>
  <c r="AI553" i="1" s="1"/>
  <c r="AH541" i="1"/>
  <c r="AI541" i="1" s="1"/>
  <c r="AH529" i="1"/>
  <c r="AI529" i="1" s="1"/>
  <c r="AH517" i="1"/>
  <c r="AI517" i="1" s="1"/>
  <c r="AH505" i="1"/>
  <c r="AH493" i="1"/>
  <c r="AH489" i="1"/>
  <c r="AH477" i="1"/>
  <c r="AH465" i="1"/>
  <c r="AH453" i="1"/>
  <c r="AH441" i="1"/>
  <c r="AI441" i="1" s="1"/>
  <c r="AH429" i="1"/>
  <c r="AH417" i="1"/>
  <c r="AI417" i="1" s="1"/>
  <c r="AH405" i="1"/>
  <c r="AI405" i="1" s="1"/>
  <c r="AH393" i="1"/>
  <c r="AI393" i="1" s="1"/>
  <c r="AH381" i="1"/>
  <c r="AH369" i="1"/>
  <c r="AI369" i="1" s="1"/>
  <c r="AH357" i="1"/>
  <c r="AI357" i="1" s="1"/>
  <c r="AH345" i="1"/>
  <c r="AH331" i="1"/>
  <c r="AH319" i="1"/>
  <c r="AH307" i="1"/>
  <c r="AH295" i="1"/>
  <c r="AI295" i="1" s="1"/>
  <c r="AH283" i="1"/>
  <c r="AH264" i="1"/>
  <c r="AH252" i="1"/>
  <c r="AH240" i="1"/>
  <c r="AI240" i="1" s="1"/>
  <c r="AH228" i="1"/>
  <c r="AH220" i="1"/>
  <c r="AI220" i="1" s="1"/>
  <c r="AH208" i="1"/>
  <c r="AH196" i="1"/>
  <c r="AH184" i="1"/>
  <c r="AI184" i="1" s="1"/>
  <c r="AH172" i="1"/>
  <c r="AI172" i="1" s="1"/>
  <c r="AH160" i="1"/>
  <c r="AH155" i="1"/>
  <c r="AI155" i="1" s="1"/>
  <c r="AH143" i="1"/>
  <c r="AH131" i="1"/>
  <c r="AI131" i="1" s="1"/>
  <c r="AH119" i="1"/>
  <c r="AI119" i="1" s="1"/>
  <c r="AH107" i="1"/>
  <c r="AH95" i="1"/>
  <c r="AH88" i="1"/>
  <c r="AI88" i="1" s="1"/>
  <c r="AH76" i="1"/>
  <c r="AI76" i="1" s="1"/>
  <c r="AH64" i="1"/>
  <c r="AH52" i="1"/>
  <c r="AH40" i="1"/>
  <c r="AI40" i="1" s="1"/>
  <c r="AH28" i="1"/>
  <c r="AI28" i="1" s="1"/>
  <c r="AH16" i="1"/>
  <c r="AI16" i="1" s="1"/>
  <c r="AH2387" i="1"/>
  <c r="AI2387" i="1" s="1"/>
  <c r="AH2438" i="1"/>
  <c r="AI2438" i="1" s="1"/>
  <c r="AH2170" i="1"/>
  <c r="AI2170" i="1" s="1"/>
  <c r="AH2121" i="1"/>
  <c r="AI2121" i="1" s="1"/>
  <c r="AH2302" i="1"/>
  <c r="AI2302" i="1" s="1"/>
  <c r="AH2200" i="1"/>
  <c r="AI2200" i="1" s="1"/>
  <c r="AH2085" i="1"/>
  <c r="AI2085" i="1" s="1"/>
  <c r="AH2075" i="1"/>
  <c r="AI2075" i="1" s="1"/>
  <c r="AH2378" i="1"/>
  <c r="AI2378" i="1" s="1"/>
  <c r="AH2290" i="1"/>
  <c r="AI2290" i="1" s="1"/>
  <c r="AH2188" i="1"/>
  <c r="AI2188" i="1" s="1"/>
  <c r="AJ1884" i="1"/>
  <c r="AJ1962" i="1"/>
  <c r="AJ1801" i="1"/>
  <c r="AJ1799" i="1"/>
  <c r="AJ1800" i="1"/>
  <c r="AJ1798" i="1"/>
  <c r="AJ1888" i="1"/>
  <c r="AJ1885" i="1"/>
  <c r="AJ1887" i="1"/>
  <c r="AJ1886" i="1"/>
  <c r="AJ1997" i="1"/>
  <c r="AJ1995" i="1"/>
  <c r="AJ1998" i="1"/>
  <c r="AJ1996" i="1"/>
  <c r="F12" i="5"/>
  <c r="V9" i="5" s="1"/>
  <c r="O11" i="5"/>
  <c r="AJ1598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034" i="1"/>
  <c r="AJ2035" i="1"/>
  <c r="AJ2036" i="1"/>
  <c r="AJ2037" i="1"/>
  <c r="AJ2038" i="1"/>
  <c r="AJ2039" i="1"/>
  <c r="AJ2040" i="1"/>
  <c r="AJ2041" i="1"/>
  <c r="AJ2042" i="1"/>
  <c r="AJ2043" i="1"/>
  <c r="AJ2044" i="1"/>
  <c r="AJ2045" i="1"/>
  <c r="AJ2046" i="1"/>
  <c r="AJ2047" i="1"/>
  <c r="AJ2048" i="1"/>
  <c r="AJ2049" i="1"/>
  <c r="AJ2050" i="1"/>
  <c r="AJ2051" i="1"/>
  <c r="AJ2052" i="1"/>
  <c r="AJ2053" i="1"/>
  <c r="AJ2054" i="1"/>
  <c r="AJ2055" i="1"/>
  <c r="AJ2056" i="1"/>
  <c r="AJ2057" i="1"/>
  <c r="AJ2058" i="1"/>
  <c r="AJ2059" i="1"/>
  <c r="AJ2060" i="1"/>
  <c r="AJ2061" i="1"/>
  <c r="AJ2062" i="1"/>
  <c r="AJ2063" i="1"/>
  <c r="AJ2064" i="1"/>
  <c r="AJ2065" i="1"/>
  <c r="AJ2066" i="1"/>
  <c r="AJ2067" i="1"/>
  <c r="AJ2068" i="1"/>
  <c r="AJ2069" i="1"/>
  <c r="AJ2070" i="1"/>
  <c r="AJ2071" i="1"/>
  <c r="AJ6" i="1"/>
  <c r="O10" i="5"/>
  <c r="O9" i="5"/>
  <c r="O8" i="5"/>
  <c r="O6" i="5"/>
  <c r="O7" i="5"/>
  <c r="AI4" i="1" l="1"/>
  <c r="G27" i="7"/>
  <c r="K7" i="5"/>
  <c r="K6" i="5"/>
  <c r="K8" i="5"/>
  <c r="K10" i="5"/>
  <c r="K11" i="5"/>
  <c r="K9" i="5"/>
  <c r="V8" i="5"/>
  <c r="W6" i="5"/>
  <c r="W7" i="5"/>
  <c r="W8" i="5"/>
  <c r="AG19" i="1" l="1"/>
  <c r="AL19" i="1" s="1"/>
  <c r="AG20" i="1"/>
  <c r="AL20" i="1" s="1"/>
  <c r="AG21" i="1"/>
  <c r="AL21" i="1" s="1"/>
  <c r="AG22" i="1"/>
  <c r="AL22" i="1" s="1"/>
  <c r="AG23" i="1"/>
  <c r="AL23" i="1" s="1"/>
  <c r="AG92" i="1"/>
  <c r="AL92" i="1" s="1"/>
  <c r="AG93" i="1"/>
  <c r="AL93" i="1" s="1"/>
  <c r="AG94" i="1"/>
  <c r="AL94" i="1" s="1"/>
  <c r="AG157" i="1"/>
  <c r="AL157" i="1" s="1"/>
  <c r="AG158" i="1"/>
  <c r="AL158" i="1" s="1"/>
  <c r="AG159" i="1"/>
  <c r="AL159" i="1" s="1"/>
  <c r="AG160" i="1"/>
  <c r="AL160" i="1" s="1"/>
  <c r="AG222" i="1"/>
  <c r="AL222" i="1" s="1"/>
  <c r="AG275" i="1"/>
  <c r="AL275" i="1" s="1"/>
  <c r="AG276" i="1"/>
  <c r="AL276" i="1" s="1"/>
  <c r="AG277" i="1"/>
  <c r="AL277" i="1" s="1"/>
  <c r="AG278" i="1"/>
  <c r="AL278" i="1" s="1"/>
  <c r="AG279" i="1"/>
  <c r="AL279" i="1" s="1"/>
  <c r="AG339" i="1"/>
  <c r="AL339" i="1" s="1"/>
  <c r="AG340" i="1"/>
  <c r="AL340" i="1" s="1"/>
  <c r="AG341" i="1"/>
  <c r="AL341" i="1" s="1"/>
  <c r="AG342" i="1"/>
  <c r="AL342" i="1" s="1"/>
  <c r="AG343" i="1"/>
  <c r="AL343" i="1" s="1"/>
  <c r="AG344" i="1"/>
  <c r="AL344" i="1" s="1"/>
  <c r="AG419" i="1"/>
  <c r="AL419" i="1" s="1"/>
  <c r="AG420" i="1"/>
  <c r="AL420" i="1" s="1"/>
  <c r="AG421" i="1"/>
  <c r="AL421" i="1" s="1"/>
  <c r="AG422" i="1"/>
  <c r="AL422" i="1" s="1"/>
  <c r="AG423" i="1"/>
  <c r="AL423" i="1" s="1"/>
  <c r="AG424" i="1"/>
  <c r="AL424" i="1" s="1"/>
  <c r="AG493" i="1"/>
  <c r="AL493" i="1" s="1"/>
  <c r="AG494" i="1"/>
  <c r="AL494" i="1" s="1"/>
  <c r="AG495" i="1"/>
  <c r="AL495" i="1" s="1"/>
  <c r="AG496" i="1"/>
  <c r="AL496" i="1" s="1"/>
  <c r="AG497" i="1"/>
  <c r="AL497" i="1" s="1"/>
  <c r="AG498" i="1"/>
  <c r="AL498" i="1" s="1"/>
  <c r="AG499" i="1"/>
  <c r="AL499" i="1" s="1"/>
  <c r="AG584" i="1"/>
  <c r="AL584" i="1" s="1"/>
  <c r="AG585" i="1"/>
  <c r="AL585" i="1" s="1"/>
  <c r="AG586" i="1"/>
  <c r="AL586" i="1" s="1"/>
  <c r="AG587" i="1"/>
  <c r="AL587" i="1" s="1"/>
  <c r="AG588" i="1"/>
  <c r="AL588" i="1" s="1"/>
  <c r="AG589" i="1"/>
  <c r="AL589" i="1" s="1"/>
  <c r="AG590" i="1"/>
  <c r="AL590" i="1" s="1"/>
  <c r="AG591" i="1"/>
  <c r="AL591" i="1" s="1"/>
  <c r="AG664" i="1"/>
  <c r="AL664" i="1" s="1"/>
  <c r="AG665" i="1"/>
  <c r="AL665" i="1" s="1"/>
  <c r="AG666" i="1"/>
  <c r="AL666" i="1" s="1"/>
  <c r="AG667" i="1"/>
  <c r="AL667" i="1" s="1"/>
  <c r="AG825" i="1"/>
  <c r="AL825" i="1" s="1"/>
  <c r="AG826" i="1"/>
  <c r="AL826" i="1" s="1"/>
  <c r="AG827" i="1"/>
  <c r="AL827" i="1" s="1"/>
  <c r="AG828" i="1"/>
  <c r="AL828" i="1" s="1"/>
  <c r="AG829" i="1"/>
  <c r="AL829" i="1" s="1"/>
  <c r="AG830" i="1"/>
  <c r="AL830" i="1" s="1"/>
  <c r="AG831" i="1"/>
  <c r="AL831" i="1" s="1"/>
  <c r="AG832" i="1"/>
  <c r="AL832" i="1" s="1"/>
  <c r="AG741" i="1"/>
  <c r="AL741" i="1" s="1"/>
  <c r="AG742" i="1"/>
  <c r="AL742" i="1" s="1"/>
  <c r="AG743" i="1"/>
  <c r="AL743" i="1" s="1"/>
  <c r="AG744" i="1"/>
  <c r="AL744" i="1" s="1"/>
  <c r="AG745" i="1"/>
  <c r="AL745" i="1" s="1"/>
  <c r="AG746" i="1"/>
  <c r="AL746" i="1" s="1"/>
  <c r="AG747" i="1"/>
  <c r="AL747" i="1" s="1"/>
  <c r="AG865" i="1"/>
  <c r="AL865" i="1" s="1"/>
  <c r="AG866" i="1"/>
  <c r="AL866" i="1" s="1"/>
  <c r="AG867" i="1"/>
  <c r="AL867" i="1" s="1"/>
  <c r="AG868" i="1"/>
  <c r="AL868" i="1" s="1"/>
  <c r="AG869" i="1"/>
  <c r="AL869" i="1" s="1"/>
  <c r="AG870" i="1"/>
  <c r="AL870" i="1" s="1"/>
  <c r="AG871" i="1"/>
  <c r="AL871" i="1" s="1"/>
  <c r="AG950" i="1"/>
  <c r="AL950" i="1" s="1"/>
  <c r="AG951" i="1"/>
  <c r="AL951" i="1" s="1"/>
  <c r="AG952" i="1"/>
  <c r="AL952" i="1" s="1"/>
  <c r="AG953" i="1"/>
  <c r="AL953" i="1" s="1"/>
  <c r="AG954" i="1"/>
  <c r="AL954" i="1" s="1"/>
  <c r="AG955" i="1"/>
  <c r="AL955" i="1" s="1"/>
  <c r="AG1050" i="1"/>
  <c r="AL1050" i="1" s="1"/>
  <c r="AG1051" i="1"/>
  <c r="AL1051" i="1" s="1"/>
  <c r="AG1052" i="1"/>
  <c r="AL1052" i="1" s="1"/>
  <c r="AG1053" i="1"/>
  <c r="AL1053" i="1" s="1"/>
  <c r="AG1054" i="1"/>
  <c r="AL1054" i="1" s="1"/>
  <c r="AG1055" i="1"/>
  <c r="AL1055" i="1" s="1"/>
  <c r="AG1056" i="1"/>
  <c r="AL1056" i="1" s="1"/>
  <c r="AG1148" i="1"/>
  <c r="AL1148" i="1" s="1"/>
  <c r="AG1149" i="1"/>
  <c r="AL1149" i="1" s="1"/>
  <c r="AG1150" i="1"/>
  <c r="AL1150" i="1" s="1"/>
  <c r="AG1151" i="1"/>
  <c r="AL1151" i="1" s="1"/>
  <c r="AG1152" i="1"/>
  <c r="AL1152" i="1" s="1"/>
  <c r="AG1153" i="1"/>
  <c r="AL1153" i="1" s="1"/>
  <c r="AG1154" i="1"/>
  <c r="AL1154" i="1" s="1"/>
  <c r="AG1228" i="1"/>
  <c r="AL1228" i="1" s="1"/>
  <c r="AG1229" i="1"/>
  <c r="AL1229" i="1" s="1"/>
  <c r="AG1230" i="1"/>
  <c r="AL1230" i="1" s="1"/>
  <c r="AG1231" i="1"/>
  <c r="AL1231" i="1" s="1"/>
  <c r="AG1232" i="1"/>
  <c r="AL1232" i="1" s="1"/>
  <c r="AG1233" i="1"/>
  <c r="AL1233" i="1" s="1"/>
  <c r="AG1234" i="1"/>
  <c r="AL1234" i="1" s="1"/>
  <c r="AG1316" i="1"/>
  <c r="AL1316" i="1" s="1"/>
  <c r="AG1317" i="1"/>
  <c r="AL1317" i="1" s="1"/>
  <c r="AG1318" i="1"/>
  <c r="AL1318" i="1" s="1"/>
  <c r="AG1319" i="1"/>
  <c r="AL1319" i="1" s="1"/>
  <c r="AG1320" i="1"/>
  <c r="AL1320" i="1" s="1"/>
  <c r="AG1321" i="1"/>
  <c r="AL1321" i="1" s="1"/>
  <c r="AG1322" i="1"/>
  <c r="AL1322" i="1" s="1"/>
  <c r="AG1323" i="1"/>
  <c r="AL1323" i="1" s="1"/>
  <c r="AG1425" i="1"/>
  <c r="AL1425" i="1" s="1"/>
  <c r="AG1426" i="1"/>
  <c r="AL1426" i="1" s="1"/>
  <c r="AG1427" i="1"/>
  <c r="AL1427" i="1" s="1"/>
  <c r="AG1428" i="1"/>
  <c r="AL1428" i="1" s="1"/>
  <c r="AG1429" i="1"/>
  <c r="AL1429" i="1" s="1"/>
  <c r="AG1430" i="1"/>
  <c r="AL1430" i="1" s="1"/>
  <c r="AG1235" i="1"/>
  <c r="AL1235" i="1" s="1"/>
  <c r="AG1324" i="1"/>
  <c r="AL1324" i="1" s="1"/>
  <c r="AG1464" i="1"/>
  <c r="AL1464" i="1" s="1"/>
  <c r="AG1465" i="1"/>
  <c r="AL1465" i="1" s="1"/>
  <c r="AG1466" i="1"/>
  <c r="AL1466" i="1" s="1"/>
  <c r="AG1467" i="1"/>
  <c r="AL1467" i="1" s="1"/>
  <c r="AG1468" i="1"/>
  <c r="AL1468" i="1" s="1"/>
  <c r="AG1469" i="1"/>
  <c r="AL1469" i="1" s="1"/>
  <c r="AG1470" i="1"/>
  <c r="AL1470" i="1" s="1"/>
  <c r="AG1471" i="1"/>
  <c r="AL1471" i="1" s="1"/>
  <c r="AG1472" i="1"/>
  <c r="AL1472" i="1" s="1"/>
  <c r="AG1546" i="1"/>
  <c r="AL1546" i="1" s="1"/>
  <c r="AG1547" i="1"/>
  <c r="AL1547" i="1" s="1"/>
  <c r="AG1548" i="1"/>
  <c r="AL1548" i="1" s="1"/>
  <c r="AG1549" i="1"/>
  <c r="AL1549" i="1" s="1"/>
  <c r="AG1550" i="1"/>
  <c r="AL1550" i="1" s="1"/>
  <c r="AG1551" i="1"/>
  <c r="AL1551" i="1" s="1"/>
  <c r="AG1552" i="1"/>
  <c r="AL1552" i="1" s="1"/>
  <c r="AG1553" i="1"/>
  <c r="AL1553" i="1" s="1"/>
  <c r="AG1554" i="1"/>
  <c r="AL1554" i="1" s="1"/>
  <c r="AG1555" i="1"/>
  <c r="AL1555" i="1" s="1"/>
  <c r="AG1431" i="1"/>
  <c r="AL1431" i="1" s="1"/>
  <c r="AG1629" i="1"/>
  <c r="AL1629" i="1" s="1"/>
  <c r="AG1630" i="1"/>
  <c r="AL1630" i="1" s="1"/>
  <c r="AG1631" i="1"/>
  <c r="AL1631" i="1" s="1"/>
  <c r="AG1632" i="1"/>
  <c r="AL1632" i="1" s="1"/>
  <c r="AG1633" i="1"/>
  <c r="AL1633" i="1" s="1"/>
  <c r="AG1634" i="1"/>
  <c r="AL1634" i="1" s="1"/>
  <c r="AG1635" i="1"/>
  <c r="AL1635" i="1" s="1"/>
  <c r="AG1636" i="1"/>
  <c r="AL1636" i="1" s="1"/>
  <c r="AG1637" i="1"/>
  <c r="AL1637" i="1" s="1"/>
  <c r="AG1714" i="1"/>
  <c r="AL1714" i="1" s="1"/>
  <c r="AG1715" i="1"/>
  <c r="AL1715" i="1" s="1"/>
  <c r="AG1716" i="1"/>
  <c r="AL1716" i="1" s="1"/>
  <c r="AG1717" i="1"/>
  <c r="AL1717" i="1" s="1"/>
  <c r="AG1718" i="1"/>
  <c r="AL1718" i="1" s="1"/>
  <c r="AG1719" i="1"/>
  <c r="AL1719" i="1" s="1"/>
  <c r="AG1720" i="1"/>
  <c r="AL1720" i="1" s="1"/>
  <c r="AG1721" i="1"/>
  <c r="AL1721" i="1" s="1"/>
  <c r="AG1722" i="1"/>
  <c r="AL1722" i="1" s="1"/>
  <c r="AG1802" i="1"/>
  <c r="AL1802" i="1" s="1"/>
  <c r="AG1803" i="1"/>
  <c r="AL1803" i="1" s="1"/>
  <c r="AG1804" i="1"/>
  <c r="AL1804" i="1" s="1"/>
  <c r="AG1805" i="1"/>
  <c r="AL1805" i="1" s="1"/>
  <c r="AG1806" i="1"/>
  <c r="AL1806" i="1" s="1"/>
  <c r="AG1807" i="1"/>
  <c r="AL1807" i="1" s="1"/>
  <c r="AG1808" i="1"/>
  <c r="AL1808" i="1" s="1"/>
  <c r="AG1809" i="1"/>
  <c r="AL1809" i="1" s="1"/>
  <c r="AG1889" i="1"/>
  <c r="AL1889" i="1" s="1"/>
  <c r="AG1890" i="1"/>
  <c r="AL1890" i="1" s="1"/>
  <c r="AG1891" i="1"/>
  <c r="AL1891" i="1" s="1"/>
  <c r="AG1892" i="1"/>
  <c r="AL1892" i="1" s="1"/>
  <c r="AG1893" i="1"/>
  <c r="AL1893" i="1" s="1"/>
  <c r="AG1894" i="1"/>
  <c r="AL1894" i="1" s="1"/>
  <c r="AG1895" i="1"/>
  <c r="AL1895" i="1" s="1"/>
  <c r="AG1896" i="1"/>
  <c r="AL1896" i="1" s="1"/>
  <c r="AG1897" i="1"/>
  <c r="AL1897" i="1" s="1"/>
  <c r="AG1898" i="1"/>
  <c r="AL1898" i="1" s="1"/>
  <c r="AG1810" i="1"/>
  <c r="AL1810" i="1" s="1"/>
  <c r="AG1963" i="1"/>
  <c r="AL1963" i="1" s="1"/>
  <c r="AG1999" i="1"/>
  <c r="AL1999" i="1" s="1"/>
  <c r="AG2000" i="1"/>
  <c r="AL2000" i="1" s="1"/>
  <c r="AG2001" i="1"/>
  <c r="AL2001" i="1" s="1"/>
  <c r="AG2002" i="1"/>
  <c r="AL2002" i="1" s="1"/>
  <c r="AG2003" i="1"/>
  <c r="AL2003" i="1" s="1"/>
  <c r="AG2004" i="1"/>
  <c r="AL2004" i="1" s="1"/>
  <c r="AG2005" i="1"/>
  <c r="AL2005" i="1" s="1"/>
  <c r="AG6" i="1"/>
  <c r="AG7" i="1"/>
  <c r="AL7" i="1" s="1"/>
  <c r="AG8" i="1"/>
  <c r="AL8" i="1" s="1"/>
  <c r="AG9" i="1"/>
  <c r="AL9" i="1" s="1"/>
  <c r="AG10" i="1"/>
  <c r="AL10" i="1" s="1"/>
  <c r="AG11" i="1"/>
  <c r="AL11" i="1" s="1"/>
  <c r="AG24" i="1"/>
  <c r="AL24" i="1" s="1"/>
  <c r="AG25" i="1"/>
  <c r="AL25" i="1" s="1"/>
  <c r="AG26" i="1"/>
  <c r="AL26" i="1" s="1"/>
  <c r="AG27" i="1"/>
  <c r="AL27" i="1" s="1"/>
  <c r="AG28" i="1"/>
  <c r="AL28" i="1" s="1"/>
  <c r="AG29" i="1"/>
  <c r="AL29" i="1" s="1"/>
  <c r="AG30" i="1"/>
  <c r="AL30" i="1" s="1"/>
  <c r="AG31" i="1"/>
  <c r="AL31" i="1" s="1"/>
  <c r="AG32" i="1"/>
  <c r="AL32" i="1" s="1"/>
  <c r="AG33" i="1"/>
  <c r="AL33" i="1" s="1"/>
  <c r="AG34" i="1"/>
  <c r="AL34" i="1" s="1"/>
  <c r="AG35" i="1"/>
  <c r="AL35" i="1" s="1"/>
  <c r="AG36" i="1"/>
  <c r="AL36" i="1" s="1"/>
  <c r="AG37" i="1"/>
  <c r="AL37" i="1" s="1"/>
  <c r="AG38" i="1"/>
  <c r="AL38" i="1" s="1"/>
  <c r="AG39" i="1"/>
  <c r="AL39" i="1" s="1"/>
  <c r="AG40" i="1"/>
  <c r="AL40" i="1" s="1"/>
  <c r="AG41" i="1"/>
  <c r="AL41" i="1" s="1"/>
  <c r="AG42" i="1"/>
  <c r="AL42" i="1" s="1"/>
  <c r="AG43" i="1"/>
  <c r="AL43" i="1" s="1"/>
  <c r="AG44" i="1"/>
  <c r="AL44" i="1" s="1"/>
  <c r="AG45" i="1"/>
  <c r="AL45" i="1" s="1"/>
  <c r="AG46" i="1"/>
  <c r="AL46" i="1" s="1"/>
  <c r="AG47" i="1"/>
  <c r="AL47" i="1" s="1"/>
  <c r="AG48" i="1"/>
  <c r="AL48" i="1" s="1"/>
  <c r="AG49" i="1"/>
  <c r="AL49" i="1" s="1"/>
  <c r="AG50" i="1"/>
  <c r="AL50" i="1" s="1"/>
  <c r="AG51" i="1"/>
  <c r="AL51" i="1" s="1"/>
  <c r="AG52" i="1"/>
  <c r="AL52" i="1" s="1"/>
  <c r="AG53" i="1"/>
  <c r="AL53" i="1" s="1"/>
  <c r="AG54" i="1"/>
  <c r="AL54" i="1" s="1"/>
  <c r="AG55" i="1"/>
  <c r="AL55" i="1" s="1"/>
  <c r="AG56" i="1"/>
  <c r="AL56" i="1" s="1"/>
  <c r="AG57" i="1"/>
  <c r="AL57" i="1" s="1"/>
  <c r="AG58" i="1"/>
  <c r="AL58" i="1" s="1"/>
  <c r="AG95" i="1"/>
  <c r="AL95" i="1" s="1"/>
  <c r="AG96" i="1"/>
  <c r="AL96" i="1" s="1"/>
  <c r="AG97" i="1"/>
  <c r="AL97" i="1" s="1"/>
  <c r="AG98" i="1"/>
  <c r="AL98" i="1" s="1"/>
  <c r="AG99" i="1"/>
  <c r="AL99" i="1" s="1"/>
  <c r="AG100" i="1"/>
  <c r="AL100" i="1" s="1"/>
  <c r="AG101" i="1"/>
  <c r="AL101" i="1" s="1"/>
  <c r="AG102" i="1"/>
  <c r="AL102" i="1" s="1"/>
  <c r="AG103" i="1"/>
  <c r="AL103" i="1" s="1"/>
  <c r="AG104" i="1"/>
  <c r="AL104" i="1" s="1"/>
  <c r="AG105" i="1"/>
  <c r="AL105" i="1" s="1"/>
  <c r="AG106" i="1"/>
  <c r="AL106" i="1" s="1"/>
  <c r="AG107" i="1"/>
  <c r="AL107" i="1" s="1"/>
  <c r="AG108" i="1"/>
  <c r="AL108" i="1" s="1"/>
  <c r="AG109" i="1"/>
  <c r="AL109" i="1" s="1"/>
  <c r="AG110" i="1"/>
  <c r="AL110" i="1" s="1"/>
  <c r="AG111" i="1"/>
  <c r="AL111" i="1" s="1"/>
  <c r="AG112" i="1"/>
  <c r="AL112" i="1" s="1"/>
  <c r="AG113" i="1"/>
  <c r="AL113" i="1" s="1"/>
  <c r="AG114" i="1"/>
  <c r="AL114" i="1" s="1"/>
  <c r="AG115" i="1"/>
  <c r="AL115" i="1" s="1"/>
  <c r="AG161" i="1"/>
  <c r="AL161" i="1" s="1"/>
  <c r="AG162" i="1"/>
  <c r="AL162" i="1" s="1"/>
  <c r="AG163" i="1"/>
  <c r="AL163" i="1" s="1"/>
  <c r="AG164" i="1"/>
  <c r="AL164" i="1" s="1"/>
  <c r="AG165" i="1"/>
  <c r="AL165" i="1" s="1"/>
  <c r="AG166" i="1"/>
  <c r="AL166" i="1" s="1"/>
  <c r="AG167" i="1"/>
  <c r="AL167" i="1" s="1"/>
  <c r="AG168" i="1"/>
  <c r="AL168" i="1" s="1"/>
  <c r="AG169" i="1"/>
  <c r="AL169" i="1" s="1"/>
  <c r="AG170" i="1"/>
  <c r="AL170" i="1" s="1"/>
  <c r="AG171" i="1"/>
  <c r="AL171" i="1" s="1"/>
  <c r="AG172" i="1"/>
  <c r="AL172" i="1" s="1"/>
  <c r="AG173" i="1"/>
  <c r="AL173" i="1" s="1"/>
  <c r="AG174" i="1"/>
  <c r="AL174" i="1" s="1"/>
  <c r="AG175" i="1"/>
  <c r="AL175" i="1" s="1"/>
  <c r="AG176" i="1"/>
  <c r="AL176" i="1" s="1"/>
  <c r="AG177" i="1"/>
  <c r="AL177" i="1" s="1"/>
  <c r="AG178" i="1"/>
  <c r="AL178" i="1" s="1"/>
  <c r="AG223" i="1"/>
  <c r="AL223" i="1" s="1"/>
  <c r="AG224" i="1"/>
  <c r="AL224" i="1" s="1"/>
  <c r="AG225" i="1"/>
  <c r="AL225" i="1" s="1"/>
  <c r="AG226" i="1"/>
  <c r="AL226" i="1" s="1"/>
  <c r="AG227" i="1"/>
  <c r="AL227" i="1" s="1"/>
  <c r="AG228" i="1"/>
  <c r="AL228" i="1" s="1"/>
  <c r="AG229" i="1"/>
  <c r="AL229" i="1" s="1"/>
  <c r="AG230" i="1"/>
  <c r="AL230" i="1" s="1"/>
  <c r="AG231" i="1"/>
  <c r="AL231" i="1" s="1"/>
  <c r="AG232" i="1"/>
  <c r="AL232" i="1" s="1"/>
  <c r="AG233" i="1"/>
  <c r="AL233" i="1" s="1"/>
  <c r="AG234" i="1"/>
  <c r="AL234" i="1" s="1"/>
  <c r="AG235" i="1"/>
  <c r="AL235" i="1" s="1"/>
  <c r="AG236" i="1"/>
  <c r="AL236" i="1" s="1"/>
  <c r="AG237" i="1"/>
  <c r="AL237" i="1" s="1"/>
  <c r="AG238" i="1"/>
  <c r="AL238" i="1" s="1"/>
  <c r="AG239" i="1"/>
  <c r="AL239" i="1" s="1"/>
  <c r="AG280" i="1"/>
  <c r="AL280" i="1" s="1"/>
  <c r="AG281" i="1"/>
  <c r="AL281" i="1" s="1"/>
  <c r="AG282" i="1"/>
  <c r="AL282" i="1" s="1"/>
  <c r="AG283" i="1"/>
  <c r="AL283" i="1" s="1"/>
  <c r="AG284" i="1"/>
  <c r="AL284" i="1" s="1"/>
  <c r="AG285" i="1"/>
  <c r="AL285" i="1" s="1"/>
  <c r="AG286" i="1"/>
  <c r="AL286" i="1" s="1"/>
  <c r="AG287" i="1"/>
  <c r="AL287" i="1" s="1"/>
  <c r="AG288" i="1"/>
  <c r="AL288" i="1" s="1"/>
  <c r="AG289" i="1"/>
  <c r="AL289" i="1" s="1"/>
  <c r="AG290" i="1"/>
  <c r="AL290" i="1" s="1"/>
  <c r="AG291" i="1"/>
  <c r="AL291" i="1" s="1"/>
  <c r="AG292" i="1"/>
  <c r="AL292" i="1" s="1"/>
  <c r="AG293" i="1"/>
  <c r="AL293" i="1" s="1"/>
  <c r="AG294" i="1"/>
  <c r="AL294" i="1" s="1"/>
  <c r="AG295" i="1"/>
  <c r="AL295" i="1" s="1"/>
  <c r="AG296" i="1"/>
  <c r="AL296" i="1" s="1"/>
  <c r="AG297" i="1"/>
  <c r="AL297" i="1" s="1"/>
  <c r="AG298" i="1"/>
  <c r="AL298" i="1" s="1"/>
  <c r="AG299" i="1"/>
  <c r="AL299" i="1" s="1"/>
  <c r="AG300" i="1"/>
  <c r="AL300" i="1" s="1"/>
  <c r="AG301" i="1"/>
  <c r="AL301" i="1" s="1"/>
  <c r="AG345" i="1"/>
  <c r="AL345" i="1" s="1"/>
  <c r="AG346" i="1"/>
  <c r="AL346" i="1" s="1"/>
  <c r="AG347" i="1"/>
  <c r="AL347" i="1" s="1"/>
  <c r="AG348" i="1"/>
  <c r="AL348" i="1" s="1"/>
  <c r="AG349" i="1"/>
  <c r="AL349" i="1" s="1"/>
  <c r="AG350" i="1"/>
  <c r="AL350" i="1" s="1"/>
  <c r="AG351" i="1"/>
  <c r="AL351" i="1" s="1"/>
  <c r="AG352" i="1"/>
  <c r="AL352" i="1" s="1"/>
  <c r="AG353" i="1"/>
  <c r="AL353" i="1" s="1"/>
  <c r="AG354" i="1"/>
  <c r="AL354" i="1" s="1"/>
  <c r="AG355" i="1"/>
  <c r="AL355" i="1" s="1"/>
  <c r="AG401" i="1"/>
  <c r="AL401" i="1" s="1"/>
  <c r="AG402" i="1"/>
  <c r="AL402" i="1" s="1"/>
  <c r="AG403" i="1"/>
  <c r="AL403" i="1" s="1"/>
  <c r="AG404" i="1"/>
  <c r="AL404" i="1" s="1"/>
  <c r="AG405" i="1"/>
  <c r="AL405" i="1" s="1"/>
  <c r="AG406" i="1"/>
  <c r="AL406" i="1" s="1"/>
  <c r="AG356" i="1"/>
  <c r="AL356" i="1" s="1"/>
  <c r="AG357" i="1"/>
  <c r="AL357" i="1" s="1"/>
  <c r="AG358" i="1"/>
  <c r="AL358" i="1" s="1"/>
  <c r="AG359" i="1"/>
  <c r="AL359" i="1" s="1"/>
  <c r="AG360" i="1"/>
  <c r="AL360" i="1" s="1"/>
  <c r="AG361" i="1"/>
  <c r="AL361" i="1" s="1"/>
  <c r="AG362" i="1"/>
  <c r="AL362" i="1" s="1"/>
  <c r="AG407" i="1"/>
  <c r="AL407" i="1" s="1"/>
  <c r="AG408" i="1"/>
  <c r="AL408" i="1" s="1"/>
  <c r="AG409" i="1"/>
  <c r="AL409" i="1" s="1"/>
  <c r="AG410" i="1"/>
  <c r="AL410" i="1" s="1"/>
  <c r="AG411" i="1"/>
  <c r="AL411" i="1" s="1"/>
  <c r="AG412" i="1"/>
  <c r="AL412" i="1" s="1"/>
  <c r="AG413" i="1"/>
  <c r="AL413" i="1" s="1"/>
  <c r="AG414" i="1"/>
  <c r="AL414" i="1" s="1"/>
  <c r="AG363" i="1"/>
  <c r="AL363" i="1" s="1"/>
  <c r="AG364" i="1"/>
  <c r="AL364" i="1" s="1"/>
  <c r="AG365" i="1"/>
  <c r="AL365" i="1" s="1"/>
  <c r="AG425" i="1"/>
  <c r="AL425" i="1" s="1"/>
  <c r="AG426" i="1"/>
  <c r="AL426" i="1" s="1"/>
  <c r="AG427" i="1"/>
  <c r="AL427" i="1" s="1"/>
  <c r="AG415" i="1"/>
  <c r="AL415" i="1" s="1"/>
  <c r="AG428" i="1"/>
  <c r="AL428" i="1" s="1"/>
  <c r="AG429" i="1"/>
  <c r="AL429" i="1" s="1"/>
  <c r="AG430" i="1"/>
  <c r="AL430" i="1" s="1"/>
  <c r="AG431" i="1"/>
  <c r="AL431" i="1" s="1"/>
  <c r="AG432" i="1"/>
  <c r="AL432" i="1" s="1"/>
  <c r="AG433" i="1"/>
  <c r="AL433" i="1" s="1"/>
  <c r="AG434" i="1"/>
  <c r="AL434" i="1" s="1"/>
  <c r="AG435" i="1"/>
  <c r="AL435" i="1" s="1"/>
  <c r="AG436" i="1"/>
  <c r="AL436" i="1" s="1"/>
  <c r="AG437" i="1"/>
  <c r="AL437" i="1" s="1"/>
  <c r="AG438" i="1"/>
  <c r="AL438" i="1" s="1"/>
  <c r="AG439" i="1"/>
  <c r="AL439" i="1" s="1"/>
  <c r="AG440" i="1"/>
  <c r="AL440" i="1" s="1"/>
  <c r="AG441" i="1"/>
  <c r="AL441" i="1" s="1"/>
  <c r="AG442" i="1"/>
  <c r="AL442" i="1" s="1"/>
  <c r="AG443" i="1"/>
  <c r="AL443" i="1" s="1"/>
  <c r="AG444" i="1"/>
  <c r="AL444" i="1" s="1"/>
  <c r="AG445" i="1"/>
  <c r="AL445" i="1" s="1"/>
  <c r="AG446" i="1"/>
  <c r="AL446" i="1" s="1"/>
  <c r="AG447" i="1"/>
  <c r="AL447" i="1" s="1"/>
  <c r="AG448" i="1"/>
  <c r="AL448" i="1" s="1"/>
  <c r="AG449" i="1"/>
  <c r="AL449" i="1" s="1"/>
  <c r="AG450" i="1"/>
  <c r="AL450" i="1" s="1"/>
  <c r="AG451" i="1"/>
  <c r="AL451" i="1" s="1"/>
  <c r="AG452" i="1"/>
  <c r="AL452" i="1" s="1"/>
  <c r="AG453" i="1"/>
  <c r="AL453" i="1" s="1"/>
  <c r="AG500" i="1"/>
  <c r="AL500" i="1" s="1"/>
  <c r="AG501" i="1"/>
  <c r="AL501" i="1" s="1"/>
  <c r="AG502" i="1"/>
  <c r="AL502" i="1" s="1"/>
  <c r="AG503" i="1"/>
  <c r="AL503" i="1" s="1"/>
  <c r="AG504" i="1"/>
  <c r="AL504" i="1" s="1"/>
  <c r="AG505" i="1"/>
  <c r="AL505" i="1" s="1"/>
  <c r="AG506" i="1"/>
  <c r="AL506" i="1" s="1"/>
  <c r="AG507" i="1"/>
  <c r="AL507" i="1" s="1"/>
  <c r="AG508" i="1"/>
  <c r="AL508" i="1" s="1"/>
  <c r="AG509" i="1"/>
  <c r="AL509" i="1" s="1"/>
  <c r="AG510" i="1"/>
  <c r="AL510" i="1" s="1"/>
  <c r="AG511" i="1"/>
  <c r="AL511" i="1" s="1"/>
  <c r="AG512" i="1"/>
  <c r="AL512" i="1" s="1"/>
  <c r="AG513" i="1"/>
  <c r="AL513" i="1" s="1"/>
  <c r="AG514" i="1"/>
  <c r="AL514" i="1" s="1"/>
  <c r="AG515" i="1"/>
  <c r="AL515" i="1" s="1"/>
  <c r="AG516" i="1"/>
  <c r="AL516" i="1" s="1"/>
  <c r="AG517" i="1"/>
  <c r="AL517" i="1" s="1"/>
  <c r="AG518" i="1"/>
  <c r="AL518" i="1" s="1"/>
  <c r="AG519" i="1"/>
  <c r="AL519" i="1" s="1"/>
  <c r="AG520" i="1"/>
  <c r="AL520" i="1" s="1"/>
  <c r="AG521" i="1"/>
  <c r="AL521" i="1" s="1"/>
  <c r="AG522" i="1"/>
  <c r="AL522" i="1" s="1"/>
  <c r="AG523" i="1"/>
  <c r="AL523" i="1" s="1"/>
  <c r="AG524" i="1"/>
  <c r="AL524" i="1" s="1"/>
  <c r="AG525" i="1"/>
  <c r="AL525" i="1" s="1"/>
  <c r="AG526" i="1"/>
  <c r="AL526" i="1" s="1"/>
  <c r="AG527" i="1"/>
  <c r="AL527" i="1" s="1"/>
  <c r="AG528" i="1"/>
  <c r="AL528" i="1" s="1"/>
  <c r="AG529" i="1"/>
  <c r="AL529" i="1" s="1"/>
  <c r="AG530" i="1"/>
  <c r="AL530" i="1" s="1"/>
  <c r="AG531" i="1"/>
  <c r="AL531" i="1" s="1"/>
  <c r="AG532" i="1"/>
  <c r="AL532" i="1" s="1"/>
  <c r="AG533" i="1"/>
  <c r="AL533" i="1" s="1"/>
  <c r="AG534" i="1"/>
  <c r="AL534" i="1" s="1"/>
  <c r="AG535" i="1"/>
  <c r="AL535" i="1" s="1"/>
  <c r="AG536" i="1"/>
  <c r="AL536" i="1" s="1"/>
  <c r="AG537" i="1"/>
  <c r="AL537" i="1" s="1"/>
  <c r="AG592" i="1"/>
  <c r="AL592" i="1" s="1"/>
  <c r="AG593" i="1"/>
  <c r="AL593" i="1" s="1"/>
  <c r="AG594" i="1"/>
  <c r="AL594" i="1" s="1"/>
  <c r="AG595" i="1"/>
  <c r="AL595" i="1" s="1"/>
  <c r="AG596" i="1"/>
  <c r="AL596" i="1" s="1"/>
  <c r="AG597" i="1"/>
  <c r="AL597" i="1" s="1"/>
  <c r="AG598" i="1"/>
  <c r="AL598" i="1" s="1"/>
  <c r="AG599" i="1"/>
  <c r="AL599" i="1" s="1"/>
  <c r="AG600" i="1"/>
  <c r="AL600" i="1" s="1"/>
  <c r="AG601" i="1"/>
  <c r="AL601" i="1" s="1"/>
  <c r="AG602" i="1"/>
  <c r="AL602" i="1" s="1"/>
  <c r="AG603" i="1"/>
  <c r="AL603" i="1" s="1"/>
  <c r="AG604" i="1"/>
  <c r="AL604" i="1" s="1"/>
  <c r="AG605" i="1"/>
  <c r="AL605" i="1" s="1"/>
  <c r="AG606" i="1"/>
  <c r="AL606" i="1" s="1"/>
  <c r="AG607" i="1"/>
  <c r="AL607" i="1" s="1"/>
  <c r="AG608" i="1"/>
  <c r="AL608" i="1" s="1"/>
  <c r="AG609" i="1"/>
  <c r="AL609" i="1" s="1"/>
  <c r="AG610" i="1"/>
  <c r="AL610" i="1" s="1"/>
  <c r="AG611" i="1"/>
  <c r="AL611" i="1" s="1"/>
  <c r="AG612" i="1"/>
  <c r="AL612" i="1" s="1"/>
  <c r="AG613" i="1"/>
  <c r="AL613" i="1" s="1"/>
  <c r="AG614" i="1"/>
  <c r="AL614" i="1" s="1"/>
  <c r="AG615" i="1"/>
  <c r="AL615" i="1" s="1"/>
  <c r="AG616" i="1"/>
  <c r="AL616" i="1" s="1"/>
  <c r="AG617" i="1"/>
  <c r="AL617" i="1" s="1"/>
  <c r="AG618" i="1"/>
  <c r="AL618" i="1" s="1"/>
  <c r="AG619" i="1"/>
  <c r="AL619" i="1" s="1"/>
  <c r="AG620" i="1"/>
  <c r="AL620" i="1" s="1"/>
  <c r="AG621" i="1"/>
  <c r="AL621" i="1" s="1"/>
  <c r="AG622" i="1"/>
  <c r="AL622" i="1" s="1"/>
  <c r="AG623" i="1"/>
  <c r="AL623" i="1" s="1"/>
  <c r="AG668" i="1"/>
  <c r="AL668" i="1" s="1"/>
  <c r="AG669" i="1"/>
  <c r="AL669" i="1" s="1"/>
  <c r="AG670" i="1"/>
  <c r="AL670" i="1" s="1"/>
  <c r="AG671" i="1"/>
  <c r="AL671" i="1" s="1"/>
  <c r="AG672" i="1"/>
  <c r="AL672" i="1" s="1"/>
  <c r="AG673" i="1"/>
  <c r="AL673" i="1" s="1"/>
  <c r="AG674" i="1"/>
  <c r="AL674" i="1" s="1"/>
  <c r="AG675" i="1"/>
  <c r="AL675" i="1" s="1"/>
  <c r="AG676" i="1"/>
  <c r="AL676" i="1" s="1"/>
  <c r="AG677" i="1"/>
  <c r="AL677" i="1" s="1"/>
  <c r="AG678" i="1"/>
  <c r="AL678" i="1" s="1"/>
  <c r="AG679" i="1"/>
  <c r="AL679" i="1" s="1"/>
  <c r="AG680" i="1"/>
  <c r="AL680" i="1" s="1"/>
  <c r="AG681" i="1"/>
  <c r="AL681" i="1" s="1"/>
  <c r="AG682" i="1"/>
  <c r="AL682" i="1" s="1"/>
  <c r="AG683" i="1"/>
  <c r="AL683" i="1" s="1"/>
  <c r="AG684" i="1"/>
  <c r="AL684" i="1" s="1"/>
  <c r="AG685" i="1"/>
  <c r="AL685" i="1" s="1"/>
  <c r="AG686" i="1"/>
  <c r="AL686" i="1" s="1"/>
  <c r="AG687" i="1"/>
  <c r="AL687" i="1" s="1"/>
  <c r="AG688" i="1"/>
  <c r="AL688" i="1" s="1"/>
  <c r="AG689" i="1"/>
  <c r="AL689" i="1" s="1"/>
  <c r="AG690" i="1"/>
  <c r="AL690" i="1" s="1"/>
  <c r="AG691" i="1"/>
  <c r="AL691" i="1" s="1"/>
  <c r="AG692" i="1"/>
  <c r="AL692" i="1" s="1"/>
  <c r="AG693" i="1"/>
  <c r="AL693" i="1" s="1"/>
  <c r="AG694" i="1"/>
  <c r="AL694" i="1" s="1"/>
  <c r="AG695" i="1"/>
  <c r="AL695" i="1" s="1"/>
  <c r="AG696" i="1"/>
  <c r="AL696" i="1" s="1"/>
  <c r="AG697" i="1"/>
  <c r="AL697" i="1" s="1"/>
  <c r="AG698" i="1"/>
  <c r="AL698" i="1" s="1"/>
  <c r="AG699" i="1"/>
  <c r="AL699" i="1" s="1"/>
  <c r="AG700" i="1"/>
  <c r="AL700" i="1" s="1"/>
  <c r="AG701" i="1"/>
  <c r="AL701" i="1" s="1"/>
  <c r="AG702" i="1"/>
  <c r="AL702" i="1" s="1"/>
  <c r="AG748" i="1"/>
  <c r="AL748" i="1" s="1"/>
  <c r="AG749" i="1"/>
  <c r="AL749" i="1" s="1"/>
  <c r="AG750" i="1"/>
  <c r="AL750" i="1" s="1"/>
  <c r="AG751" i="1"/>
  <c r="AL751" i="1" s="1"/>
  <c r="AG752" i="1"/>
  <c r="AL752" i="1" s="1"/>
  <c r="AG753" i="1"/>
  <c r="AL753" i="1" s="1"/>
  <c r="AG754" i="1"/>
  <c r="AL754" i="1" s="1"/>
  <c r="AG755" i="1"/>
  <c r="AL755" i="1" s="1"/>
  <c r="AG756" i="1"/>
  <c r="AL756" i="1" s="1"/>
  <c r="AG757" i="1"/>
  <c r="AL757" i="1" s="1"/>
  <c r="AG758" i="1"/>
  <c r="AL758" i="1" s="1"/>
  <c r="AG759" i="1"/>
  <c r="AL759" i="1" s="1"/>
  <c r="AG760" i="1"/>
  <c r="AL760" i="1" s="1"/>
  <c r="AG761" i="1"/>
  <c r="AL761" i="1" s="1"/>
  <c r="AG762" i="1"/>
  <c r="AL762" i="1" s="1"/>
  <c r="AG763" i="1"/>
  <c r="AL763" i="1" s="1"/>
  <c r="AG764" i="1"/>
  <c r="AL764" i="1" s="1"/>
  <c r="AG765" i="1"/>
  <c r="AL765" i="1" s="1"/>
  <c r="AG766" i="1"/>
  <c r="AL766" i="1" s="1"/>
  <c r="AG767" i="1"/>
  <c r="AL767" i="1" s="1"/>
  <c r="AG768" i="1"/>
  <c r="AL768" i="1" s="1"/>
  <c r="AG769" i="1"/>
  <c r="AL769" i="1" s="1"/>
  <c r="AG770" i="1"/>
  <c r="AL770" i="1" s="1"/>
  <c r="AG771" i="1"/>
  <c r="AL771" i="1" s="1"/>
  <c r="AG772" i="1"/>
  <c r="AL772" i="1" s="1"/>
  <c r="AG773" i="1"/>
  <c r="AL773" i="1" s="1"/>
  <c r="AG774" i="1"/>
  <c r="AL774" i="1" s="1"/>
  <c r="AG775" i="1"/>
  <c r="AL775" i="1" s="1"/>
  <c r="AG833" i="1"/>
  <c r="AL833" i="1" s="1"/>
  <c r="AG834" i="1"/>
  <c r="AL834" i="1" s="1"/>
  <c r="AG835" i="1"/>
  <c r="AL835" i="1" s="1"/>
  <c r="AG836" i="1"/>
  <c r="AL836" i="1" s="1"/>
  <c r="AG837" i="1"/>
  <c r="AL837" i="1" s="1"/>
  <c r="AG838" i="1"/>
  <c r="AL838" i="1" s="1"/>
  <c r="AG839" i="1"/>
  <c r="AL839" i="1" s="1"/>
  <c r="AG840" i="1"/>
  <c r="AL840" i="1" s="1"/>
  <c r="AG852" i="1"/>
  <c r="AL852" i="1" s="1"/>
  <c r="AG853" i="1"/>
  <c r="AL853" i="1" s="1"/>
  <c r="AG776" i="1"/>
  <c r="AL776" i="1" s="1"/>
  <c r="AG854" i="1"/>
  <c r="AL854" i="1" s="1"/>
  <c r="AG855" i="1"/>
  <c r="AL855" i="1" s="1"/>
  <c r="AG841" i="1"/>
  <c r="AL841" i="1" s="1"/>
  <c r="AG842" i="1"/>
  <c r="AL842" i="1" s="1"/>
  <c r="AG777" i="1"/>
  <c r="AL777" i="1" s="1"/>
  <c r="AG778" i="1"/>
  <c r="AL778" i="1" s="1"/>
  <c r="AG779" i="1"/>
  <c r="AL779" i="1" s="1"/>
  <c r="AG780" i="1"/>
  <c r="AL780" i="1" s="1"/>
  <c r="AG781" i="1"/>
  <c r="AL781" i="1" s="1"/>
  <c r="AG872" i="1"/>
  <c r="AL872" i="1" s="1"/>
  <c r="AG873" i="1"/>
  <c r="AL873" i="1" s="1"/>
  <c r="AG874" i="1"/>
  <c r="AL874" i="1" s="1"/>
  <c r="AG875" i="1"/>
  <c r="AL875" i="1" s="1"/>
  <c r="AG876" i="1"/>
  <c r="AL876" i="1" s="1"/>
  <c r="AG877" i="1"/>
  <c r="AL877" i="1" s="1"/>
  <c r="AG878" i="1"/>
  <c r="AL878" i="1" s="1"/>
  <c r="AG879" i="1"/>
  <c r="AL879" i="1" s="1"/>
  <c r="AG880" i="1"/>
  <c r="AL880" i="1" s="1"/>
  <c r="AG881" i="1"/>
  <c r="AL881" i="1" s="1"/>
  <c r="AG882" i="1"/>
  <c r="AL882" i="1" s="1"/>
  <c r="AG883" i="1"/>
  <c r="AL883" i="1" s="1"/>
  <c r="AG884" i="1"/>
  <c r="AL884" i="1" s="1"/>
  <c r="AG885" i="1"/>
  <c r="AL885" i="1" s="1"/>
  <c r="AG886" i="1"/>
  <c r="AL886" i="1" s="1"/>
  <c r="AG887" i="1"/>
  <c r="AL887" i="1" s="1"/>
  <c r="AG888" i="1"/>
  <c r="AL888" i="1" s="1"/>
  <c r="AG889" i="1"/>
  <c r="AL889" i="1" s="1"/>
  <c r="AG890" i="1"/>
  <c r="AL890" i="1" s="1"/>
  <c r="AG891" i="1"/>
  <c r="AL891" i="1" s="1"/>
  <c r="AG892" i="1"/>
  <c r="AL892" i="1" s="1"/>
  <c r="AG893" i="1"/>
  <c r="AL893" i="1" s="1"/>
  <c r="AG894" i="1"/>
  <c r="AL894" i="1" s="1"/>
  <c r="AG895" i="1"/>
  <c r="AL895" i="1" s="1"/>
  <c r="AG896" i="1"/>
  <c r="AL896" i="1" s="1"/>
  <c r="AG897" i="1"/>
  <c r="AL897" i="1" s="1"/>
  <c r="AG898" i="1"/>
  <c r="AL898" i="1" s="1"/>
  <c r="AG899" i="1"/>
  <c r="AL899" i="1" s="1"/>
  <c r="AG900" i="1"/>
  <c r="AL900" i="1" s="1"/>
  <c r="AG901" i="1"/>
  <c r="AL901" i="1" s="1"/>
  <c r="AG902" i="1"/>
  <c r="AL902" i="1" s="1"/>
  <c r="AG903" i="1"/>
  <c r="AL903" i="1" s="1"/>
  <c r="AG904" i="1"/>
  <c r="AL904" i="1" s="1"/>
  <c r="AG905" i="1"/>
  <c r="AL905" i="1" s="1"/>
  <c r="AG906" i="1"/>
  <c r="AL906" i="1" s="1"/>
  <c r="AG907" i="1"/>
  <c r="AL907" i="1" s="1"/>
  <c r="AG908" i="1"/>
  <c r="AL908" i="1" s="1"/>
  <c r="AG909" i="1"/>
  <c r="AL909" i="1" s="1"/>
  <c r="AG956" i="1"/>
  <c r="AL956" i="1" s="1"/>
  <c r="AG957" i="1"/>
  <c r="AL957" i="1" s="1"/>
  <c r="AG958" i="1"/>
  <c r="AL958" i="1" s="1"/>
  <c r="AG959" i="1"/>
  <c r="AL959" i="1" s="1"/>
  <c r="AG960" i="1"/>
  <c r="AL960" i="1" s="1"/>
  <c r="AG961" i="1"/>
  <c r="AL961" i="1" s="1"/>
  <c r="AG962" i="1"/>
  <c r="AL962" i="1" s="1"/>
  <c r="AG963" i="1"/>
  <c r="AL963" i="1" s="1"/>
  <c r="AG964" i="1"/>
  <c r="AL964" i="1" s="1"/>
  <c r="AG965" i="1"/>
  <c r="AL965" i="1" s="1"/>
  <c r="AG966" i="1"/>
  <c r="AL966" i="1" s="1"/>
  <c r="AG967" i="1"/>
  <c r="AL967" i="1" s="1"/>
  <c r="AG968" i="1"/>
  <c r="AL968" i="1" s="1"/>
  <c r="AG969" i="1"/>
  <c r="AL969" i="1" s="1"/>
  <c r="AG970" i="1"/>
  <c r="AL970" i="1" s="1"/>
  <c r="AG971" i="1"/>
  <c r="AL971" i="1" s="1"/>
  <c r="AG972" i="1"/>
  <c r="AL972" i="1" s="1"/>
  <c r="AG973" i="1"/>
  <c r="AL973" i="1" s="1"/>
  <c r="AG974" i="1"/>
  <c r="AL974" i="1" s="1"/>
  <c r="AG975" i="1"/>
  <c r="AL975" i="1" s="1"/>
  <c r="AG976" i="1"/>
  <c r="AL976" i="1" s="1"/>
  <c r="AG977" i="1"/>
  <c r="AL977" i="1" s="1"/>
  <c r="AG978" i="1"/>
  <c r="AL978" i="1" s="1"/>
  <c r="AG979" i="1"/>
  <c r="AL979" i="1" s="1"/>
  <c r="AG980" i="1"/>
  <c r="AL980" i="1" s="1"/>
  <c r="AG981" i="1"/>
  <c r="AL981" i="1" s="1"/>
  <c r="AG982" i="1"/>
  <c r="AL982" i="1" s="1"/>
  <c r="AG983" i="1"/>
  <c r="AL983" i="1" s="1"/>
  <c r="AG984" i="1"/>
  <c r="AL984" i="1" s="1"/>
  <c r="AG985" i="1"/>
  <c r="AL985" i="1" s="1"/>
  <c r="AG986" i="1"/>
  <c r="AL986" i="1" s="1"/>
  <c r="AG987" i="1"/>
  <c r="AL987" i="1" s="1"/>
  <c r="AG988" i="1"/>
  <c r="AL988" i="1" s="1"/>
  <c r="AG989" i="1"/>
  <c r="AL989" i="1" s="1"/>
  <c r="AG990" i="1"/>
  <c r="AL990" i="1" s="1"/>
  <c r="AG991" i="1"/>
  <c r="AL991" i="1" s="1"/>
  <c r="AG992" i="1"/>
  <c r="AL992" i="1" s="1"/>
  <c r="AG993" i="1"/>
  <c r="AL993" i="1" s="1"/>
  <c r="AG994" i="1"/>
  <c r="AL994" i="1" s="1"/>
  <c r="AG995" i="1"/>
  <c r="AL995" i="1" s="1"/>
  <c r="AG996" i="1"/>
  <c r="AL996" i="1" s="1"/>
  <c r="AG997" i="1"/>
  <c r="AL997" i="1" s="1"/>
  <c r="AG998" i="1"/>
  <c r="AL998" i="1" s="1"/>
  <c r="AG999" i="1"/>
  <c r="AL999" i="1" s="1"/>
  <c r="AG1000" i="1"/>
  <c r="AL1000" i="1" s="1"/>
  <c r="AG1001" i="1"/>
  <c r="AL1001" i="1" s="1"/>
  <c r="AG1002" i="1"/>
  <c r="AL1002" i="1" s="1"/>
  <c r="AG1057" i="1"/>
  <c r="AL1057" i="1" s="1"/>
  <c r="AG1058" i="1"/>
  <c r="AL1058" i="1" s="1"/>
  <c r="AG1059" i="1"/>
  <c r="AL1059" i="1" s="1"/>
  <c r="AG1060" i="1"/>
  <c r="AL1060" i="1" s="1"/>
  <c r="AG1061" i="1"/>
  <c r="AL1061" i="1" s="1"/>
  <c r="AG1062" i="1"/>
  <c r="AL1062" i="1" s="1"/>
  <c r="AG1063" i="1"/>
  <c r="AL1063" i="1" s="1"/>
  <c r="AG1064" i="1"/>
  <c r="AL1064" i="1" s="1"/>
  <c r="AG1065" i="1"/>
  <c r="AL1065" i="1" s="1"/>
  <c r="AG1066" i="1"/>
  <c r="AL1066" i="1" s="1"/>
  <c r="AG1067" i="1"/>
  <c r="AL1067" i="1" s="1"/>
  <c r="AG1068" i="1"/>
  <c r="AL1068" i="1" s="1"/>
  <c r="AG1069" i="1"/>
  <c r="AL1069" i="1" s="1"/>
  <c r="AG1070" i="1"/>
  <c r="AL1070" i="1" s="1"/>
  <c r="AG1071" i="1"/>
  <c r="AL1071" i="1" s="1"/>
  <c r="AG1072" i="1"/>
  <c r="AL1072" i="1" s="1"/>
  <c r="AG1073" i="1"/>
  <c r="AL1073" i="1" s="1"/>
  <c r="AG1074" i="1"/>
  <c r="AL1074" i="1" s="1"/>
  <c r="AG1075" i="1"/>
  <c r="AL1075" i="1" s="1"/>
  <c r="AG1076" i="1"/>
  <c r="AL1076" i="1" s="1"/>
  <c r="AG1077" i="1"/>
  <c r="AL1077" i="1" s="1"/>
  <c r="AG1078" i="1"/>
  <c r="AL1078" i="1" s="1"/>
  <c r="AG1079" i="1"/>
  <c r="AL1079" i="1" s="1"/>
  <c r="AG1080" i="1"/>
  <c r="AL1080" i="1" s="1"/>
  <c r="AG1081" i="1"/>
  <c r="AL1081" i="1" s="1"/>
  <c r="AG1082" i="1"/>
  <c r="AL1082" i="1" s="1"/>
  <c r="AG1083" i="1"/>
  <c r="AL1083" i="1" s="1"/>
  <c r="AG1084" i="1"/>
  <c r="AL1084" i="1" s="1"/>
  <c r="AG1085" i="1"/>
  <c r="AL1085" i="1" s="1"/>
  <c r="AG1086" i="1"/>
  <c r="AL1086" i="1" s="1"/>
  <c r="AG1087" i="1"/>
  <c r="AL1087" i="1" s="1"/>
  <c r="AG1088" i="1"/>
  <c r="AL1088" i="1" s="1"/>
  <c r="AG1089" i="1"/>
  <c r="AL1089" i="1" s="1"/>
  <c r="AG1090" i="1"/>
  <c r="AL1090" i="1" s="1"/>
  <c r="AG1091" i="1"/>
  <c r="AL1091" i="1" s="1"/>
  <c r="AG1092" i="1"/>
  <c r="AL1092" i="1" s="1"/>
  <c r="AG1093" i="1"/>
  <c r="AL1093" i="1" s="1"/>
  <c r="AG1094" i="1"/>
  <c r="AL1094" i="1" s="1"/>
  <c r="AG1095" i="1"/>
  <c r="AL1095" i="1" s="1"/>
  <c r="AG1096" i="1"/>
  <c r="AL1096" i="1" s="1"/>
  <c r="AG1097" i="1"/>
  <c r="AL1097" i="1" s="1"/>
  <c r="AG1155" i="1"/>
  <c r="AL1155" i="1" s="1"/>
  <c r="AG1156" i="1"/>
  <c r="AL1156" i="1" s="1"/>
  <c r="AG1157" i="1"/>
  <c r="AL1157" i="1" s="1"/>
  <c r="AG1158" i="1"/>
  <c r="AL1158" i="1" s="1"/>
  <c r="AG1159" i="1"/>
  <c r="AL1159" i="1" s="1"/>
  <c r="AG1160" i="1"/>
  <c r="AL1160" i="1" s="1"/>
  <c r="AG1161" i="1"/>
  <c r="AL1161" i="1" s="1"/>
  <c r="AG1162" i="1"/>
  <c r="AL1162" i="1" s="1"/>
  <c r="AG1163" i="1"/>
  <c r="AL1163" i="1" s="1"/>
  <c r="AG1164" i="1"/>
  <c r="AL1164" i="1" s="1"/>
  <c r="AG1165" i="1"/>
  <c r="AL1165" i="1" s="1"/>
  <c r="AG1166" i="1"/>
  <c r="AL1166" i="1" s="1"/>
  <c r="AG1167" i="1"/>
  <c r="AL1167" i="1" s="1"/>
  <c r="AG1168" i="1"/>
  <c r="AL1168" i="1" s="1"/>
  <c r="AG1169" i="1"/>
  <c r="AL1169" i="1" s="1"/>
  <c r="AG1170" i="1"/>
  <c r="AL1170" i="1" s="1"/>
  <c r="AG1171" i="1"/>
  <c r="AL1171" i="1" s="1"/>
  <c r="AG1172" i="1"/>
  <c r="AL1172" i="1" s="1"/>
  <c r="AG1173" i="1"/>
  <c r="AL1173" i="1" s="1"/>
  <c r="AG1174" i="1"/>
  <c r="AL1174" i="1" s="1"/>
  <c r="AG1175" i="1"/>
  <c r="AL1175" i="1" s="1"/>
  <c r="AG1176" i="1"/>
  <c r="AL1176" i="1" s="1"/>
  <c r="AG1177" i="1"/>
  <c r="AL1177" i="1" s="1"/>
  <c r="AG1178" i="1"/>
  <c r="AL1178" i="1" s="1"/>
  <c r="AG1179" i="1"/>
  <c r="AL1179" i="1" s="1"/>
  <c r="AG1180" i="1"/>
  <c r="AL1180" i="1" s="1"/>
  <c r="AG1181" i="1"/>
  <c r="AL1181" i="1" s="1"/>
  <c r="AG1182" i="1"/>
  <c r="AL1182" i="1" s="1"/>
  <c r="AG1183" i="1"/>
  <c r="AL1183" i="1" s="1"/>
  <c r="AG1184" i="1"/>
  <c r="AL1184" i="1" s="1"/>
  <c r="AG1185" i="1"/>
  <c r="AL1185" i="1" s="1"/>
  <c r="AG1186" i="1"/>
  <c r="AL1186" i="1" s="1"/>
  <c r="AG1187" i="1"/>
  <c r="AL1187" i="1" s="1"/>
  <c r="AG1188" i="1"/>
  <c r="AL1188" i="1" s="1"/>
  <c r="AG1236" i="1"/>
  <c r="AL1236" i="1" s="1"/>
  <c r="AG1237" i="1"/>
  <c r="AL1237" i="1" s="1"/>
  <c r="AG1238" i="1"/>
  <c r="AL1238" i="1" s="1"/>
  <c r="AG1239" i="1"/>
  <c r="AL1239" i="1" s="1"/>
  <c r="AG1240" i="1"/>
  <c r="AL1240" i="1" s="1"/>
  <c r="AG1241" i="1"/>
  <c r="AL1241" i="1" s="1"/>
  <c r="AG1242" i="1"/>
  <c r="AL1242" i="1" s="1"/>
  <c r="AG1243" i="1"/>
  <c r="AL1243" i="1" s="1"/>
  <c r="AG1244" i="1"/>
  <c r="AL1244" i="1" s="1"/>
  <c r="AG1245" i="1"/>
  <c r="AL1245" i="1" s="1"/>
  <c r="AG1246" i="1"/>
  <c r="AL1246" i="1" s="1"/>
  <c r="AG1247" i="1"/>
  <c r="AL1247" i="1" s="1"/>
  <c r="AG1248" i="1"/>
  <c r="AL1248" i="1" s="1"/>
  <c r="AG1249" i="1"/>
  <c r="AL1249" i="1" s="1"/>
  <c r="AG1250" i="1"/>
  <c r="AL1250" i="1" s="1"/>
  <c r="AG1251" i="1"/>
  <c r="AL1251" i="1" s="1"/>
  <c r="AG1252" i="1"/>
  <c r="AL1252" i="1" s="1"/>
  <c r="AG1253" i="1"/>
  <c r="AL1253" i="1" s="1"/>
  <c r="AG1254" i="1"/>
  <c r="AL1254" i="1" s="1"/>
  <c r="AG1255" i="1"/>
  <c r="AL1255" i="1" s="1"/>
  <c r="AG1256" i="1"/>
  <c r="AL1256" i="1" s="1"/>
  <c r="AG1257" i="1"/>
  <c r="AL1257" i="1" s="1"/>
  <c r="AG1258" i="1"/>
  <c r="AL1258" i="1" s="1"/>
  <c r="AG1259" i="1"/>
  <c r="AL1259" i="1" s="1"/>
  <c r="AG1260" i="1"/>
  <c r="AL1260" i="1" s="1"/>
  <c r="AG1261" i="1"/>
  <c r="AL1261" i="1" s="1"/>
  <c r="AG1325" i="1"/>
  <c r="AL1325" i="1" s="1"/>
  <c r="AG1326" i="1"/>
  <c r="AL1326" i="1" s="1"/>
  <c r="AG1327" i="1"/>
  <c r="AL1327" i="1" s="1"/>
  <c r="AG1328" i="1"/>
  <c r="AL1328" i="1" s="1"/>
  <c r="AG1329" i="1"/>
  <c r="AL1329" i="1" s="1"/>
  <c r="AG1330" i="1"/>
  <c r="AL1330" i="1" s="1"/>
  <c r="AG1331" i="1"/>
  <c r="AL1331" i="1" s="1"/>
  <c r="AG1332" i="1"/>
  <c r="AL1332" i="1" s="1"/>
  <c r="AG1333" i="1"/>
  <c r="AL1333" i="1" s="1"/>
  <c r="AG1334" i="1"/>
  <c r="AL1334" i="1" s="1"/>
  <c r="AG1335" i="1"/>
  <c r="AL1335" i="1" s="1"/>
  <c r="AG1336" i="1"/>
  <c r="AL1336" i="1" s="1"/>
  <c r="AG1337" i="1"/>
  <c r="AL1337" i="1" s="1"/>
  <c r="AG1338" i="1"/>
  <c r="AL1338" i="1" s="1"/>
  <c r="AG1339" i="1"/>
  <c r="AL1339" i="1" s="1"/>
  <c r="AG1340" i="1"/>
  <c r="AL1340" i="1" s="1"/>
  <c r="AG1341" i="1"/>
  <c r="AL1341" i="1" s="1"/>
  <c r="AG1342" i="1"/>
  <c r="AL1342" i="1" s="1"/>
  <c r="AG1343" i="1"/>
  <c r="AL1343" i="1" s="1"/>
  <c r="AG1344" i="1"/>
  <c r="AL1344" i="1" s="1"/>
  <c r="AG1345" i="1"/>
  <c r="AL1345" i="1" s="1"/>
  <c r="AG1346" i="1"/>
  <c r="AL1346" i="1" s="1"/>
  <c r="AG1347" i="1"/>
  <c r="AL1347" i="1" s="1"/>
  <c r="AG1348" i="1"/>
  <c r="AL1348" i="1" s="1"/>
  <c r="AG1262" i="1"/>
  <c r="AL1262" i="1" s="1"/>
  <c r="AG1263" i="1"/>
  <c r="AL1263" i="1" s="1"/>
  <c r="AG1264" i="1"/>
  <c r="AL1264" i="1" s="1"/>
  <c r="AG1265" i="1"/>
  <c r="AL1265" i="1" s="1"/>
  <c r="AG1266" i="1"/>
  <c r="AL1266" i="1" s="1"/>
  <c r="AG1267" i="1"/>
  <c r="AL1267" i="1" s="1"/>
  <c r="AG1349" i="1"/>
  <c r="AL1349" i="1" s="1"/>
  <c r="AG1350" i="1"/>
  <c r="AL1350" i="1" s="1"/>
  <c r="AG1351" i="1"/>
  <c r="AL1351" i="1" s="1"/>
  <c r="AG1352" i="1"/>
  <c r="AL1352" i="1" s="1"/>
  <c r="AG1353" i="1"/>
  <c r="AL1353" i="1" s="1"/>
  <c r="AG1354" i="1"/>
  <c r="AL1354" i="1" s="1"/>
  <c r="AG1432" i="1"/>
  <c r="AL1432" i="1" s="1"/>
  <c r="AG1433" i="1"/>
  <c r="AL1433" i="1" s="1"/>
  <c r="AG1434" i="1"/>
  <c r="AL1434" i="1" s="1"/>
  <c r="AG1435" i="1"/>
  <c r="AL1435" i="1" s="1"/>
  <c r="AG1436" i="1"/>
  <c r="AL1436" i="1" s="1"/>
  <c r="AG1437" i="1"/>
  <c r="AL1437" i="1" s="1"/>
  <c r="AG1438" i="1"/>
  <c r="AL1438" i="1" s="1"/>
  <c r="AG1439" i="1"/>
  <c r="AL1439" i="1" s="1"/>
  <c r="AG1440" i="1"/>
  <c r="AL1440" i="1" s="1"/>
  <c r="AG1441" i="1"/>
  <c r="AL1441" i="1" s="1"/>
  <c r="AG1268" i="1"/>
  <c r="AL1268" i="1" s="1"/>
  <c r="AG1269" i="1"/>
  <c r="AL1269" i="1" s="1"/>
  <c r="AG1355" i="1"/>
  <c r="AL1355" i="1" s="1"/>
  <c r="AG1356" i="1"/>
  <c r="AL1356" i="1" s="1"/>
  <c r="AG1357" i="1"/>
  <c r="AL1357" i="1" s="1"/>
  <c r="AG1442" i="1"/>
  <c r="AL1442" i="1" s="1"/>
  <c r="AG1443" i="1"/>
  <c r="AL1443" i="1" s="1"/>
  <c r="AG1444" i="1"/>
  <c r="AL1444" i="1" s="1"/>
  <c r="AG1445" i="1"/>
  <c r="AL1445" i="1" s="1"/>
  <c r="AG1446" i="1"/>
  <c r="AL1446" i="1" s="1"/>
  <c r="AG1358" i="1"/>
  <c r="AL1358" i="1" s="1"/>
  <c r="AG1359" i="1"/>
  <c r="AL1359" i="1" s="1"/>
  <c r="AG1360" i="1"/>
  <c r="AL1360" i="1" s="1"/>
  <c r="AG1361" i="1"/>
  <c r="AL1361" i="1" s="1"/>
  <c r="AG1362" i="1"/>
  <c r="AL1362" i="1" s="1"/>
  <c r="AG1270" i="1"/>
  <c r="AL1270" i="1" s="1"/>
  <c r="AG1363" i="1"/>
  <c r="AL1363" i="1" s="1"/>
  <c r="AG1364" i="1"/>
  <c r="AL1364" i="1" s="1"/>
  <c r="AG1473" i="1"/>
  <c r="AL1473" i="1" s="1"/>
  <c r="AG1474" i="1"/>
  <c r="AL1474" i="1" s="1"/>
  <c r="AG1475" i="1"/>
  <c r="AL1475" i="1" s="1"/>
  <c r="AG1476" i="1"/>
  <c r="AL1476" i="1" s="1"/>
  <c r="AG1477" i="1"/>
  <c r="AL1477" i="1" s="1"/>
  <c r="AG1478" i="1"/>
  <c r="AL1478" i="1" s="1"/>
  <c r="AG1479" i="1"/>
  <c r="AL1479" i="1" s="1"/>
  <c r="AG1480" i="1"/>
  <c r="AL1480" i="1" s="1"/>
  <c r="AG1481" i="1"/>
  <c r="AL1481" i="1" s="1"/>
  <c r="AG1482" i="1"/>
  <c r="AL1482" i="1" s="1"/>
  <c r="AG1483" i="1"/>
  <c r="AL1483" i="1" s="1"/>
  <c r="AG1484" i="1"/>
  <c r="AL1484" i="1" s="1"/>
  <c r="AG1485" i="1"/>
  <c r="AL1485" i="1" s="1"/>
  <c r="AG1486" i="1"/>
  <c r="AL1486" i="1" s="1"/>
  <c r="AG1487" i="1"/>
  <c r="AL1487" i="1" s="1"/>
  <c r="AG1488" i="1"/>
  <c r="AL1488" i="1" s="1"/>
  <c r="AG1489" i="1"/>
  <c r="AL1489" i="1" s="1"/>
  <c r="AG1490" i="1"/>
  <c r="AL1490" i="1" s="1"/>
  <c r="AG1491" i="1"/>
  <c r="AL1491" i="1" s="1"/>
  <c r="AG1492" i="1"/>
  <c r="AL1492" i="1" s="1"/>
  <c r="AG1493" i="1"/>
  <c r="AL1493" i="1" s="1"/>
  <c r="AG1494" i="1"/>
  <c r="AL1494" i="1" s="1"/>
  <c r="AG1495" i="1"/>
  <c r="AL1495" i="1" s="1"/>
  <c r="AG1496" i="1"/>
  <c r="AL1496" i="1" s="1"/>
  <c r="AG1497" i="1"/>
  <c r="AL1497" i="1" s="1"/>
  <c r="AG1498" i="1"/>
  <c r="AL1498" i="1" s="1"/>
  <c r="AG1499" i="1"/>
  <c r="AL1499" i="1" s="1"/>
  <c r="AG1500" i="1"/>
  <c r="AL1500" i="1" s="1"/>
  <c r="AG1501" i="1"/>
  <c r="AL1501" i="1" s="1"/>
  <c r="AG1502" i="1"/>
  <c r="AL1502" i="1" s="1"/>
  <c r="AG1503" i="1"/>
  <c r="AL1503" i="1" s="1"/>
  <c r="AG1504" i="1"/>
  <c r="AL1504" i="1" s="1"/>
  <c r="AG1505" i="1"/>
  <c r="AL1505" i="1" s="1"/>
  <c r="AG1506" i="1"/>
  <c r="AL1506" i="1" s="1"/>
  <c r="AG1507" i="1"/>
  <c r="AL1507" i="1" s="1"/>
  <c r="AG1508" i="1"/>
  <c r="AL1508" i="1" s="1"/>
  <c r="AG1509" i="1"/>
  <c r="AL1509" i="1" s="1"/>
  <c r="AG1556" i="1"/>
  <c r="AL1556" i="1" s="1"/>
  <c r="AG1557" i="1"/>
  <c r="AL1557" i="1" s="1"/>
  <c r="AG1558" i="1"/>
  <c r="AL1558" i="1" s="1"/>
  <c r="AG1559" i="1"/>
  <c r="AL1559" i="1" s="1"/>
  <c r="AG1560" i="1"/>
  <c r="AL1560" i="1" s="1"/>
  <c r="AG1561" i="1"/>
  <c r="AL1561" i="1" s="1"/>
  <c r="AG1562" i="1"/>
  <c r="AL1562" i="1" s="1"/>
  <c r="AG1563" i="1"/>
  <c r="AL1563" i="1" s="1"/>
  <c r="AG1564" i="1"/>
  <c r="AL1564" i="1" s="1"/>
  <c r="AG1565" i="1"/>
  <c r="AL1565" i="1" s="1"/>
  <c r="AG1566" i="1"/>
  <c r="AL1566" i="1" s="1"/>
  <c r="AG1567" i="1"/>
  <c r="AL1567" i="1" s="1"/>
  <c r="AG1568" i="1"/>
  <c r="AL1568" i="1" s="1"/>
  <c r="AG1569" i="1"/>
  <c r="AL1569" i="1" s="1"/>
  <c r="AG1570" i="1"/>
  <c r="AL1570" i="1" s="1"/>
  <c r="AG1571" i="1"/>
  <c r="AL1571" i="1" s="1"/>
  <c r="AG1572" i="1"/>
  <c r="AL1572" i="1" s="1"/>
  <c r="AG1573" i="1"/>
  <c r="AL1573" i="1" s="1"/>
  <c r="AG1574" i="1"/>
  <c r="AL1574" i="1" s="1"/>
  <c r="AG1575" i="1"/>
  <c r="AL1575" i="1" s="1"/>
  <c r="AG1576" i="1"/>
  <c r="AL1576" i="1" s="1"/>
  <c r="AG1577" i="1"/>
  <c r="AL1577" i="1" s="1"/>
  <c r="AG1578" i="1"/>
  <c r="AL1578" i="1" s="1"/>
  <c r="AG1579" i="1"/>
  <c r="AL1579" i="1" s="1"/>
  <c r="AG1580" i="1"/>
  <c r="AL1580" i="1" s="1"/>
  <c r="AG1581" i="1"/>
  <c r="AL1581" i="1" s="1"/>
  <c r="AG1582" i="1"/>
  <c r="AL1582" i="1" s="1"/>
  <c r="AG1583" i="1"/>
  <c r="AL1583" i="1" s="1"/>
  <c r="AG1584" i="1"/>
  <c r="AL1584" i="1" s="1"/>
  <c r="AG1585" i="1"/>
  <c r="AL1585" i="1" s="1"/>
  <c r="AG1638" i="1"/>
  <c r="AL1638" i="1" s="1"/>
  <c r="AG1639" i="1"/>
  <c r="AL1639" i="1" s="1"/>
  <c r="AG1640" i="1"/>
  <c r="AL1640" i="1" s="1"/>
  <c r="AG1641" i="1"/>
  <c r="AL1641" i="1" s="1"/>
  <c r="AG1642" i="1"/>
  <c r="AL1642" i="1" s="1"/>
  <c r="AG1643" i="1"/>
  <c r="AL1643" i="1" s="1"/>
  <c r="AG1644" i="1"/>
  <c r="AL1644" i="1" s="1"/>
  <c r="AG1645" i="1"/>
  <c r="AL1645" i="1" s="1"/>
  <c r="AG1646" i="1"/>
  <c r="AL1646" i="1" s="1"/>
  <c r="AG1647" i="1"/>
  <c r="AL1647" i="1" s="1"/>
  <c r="AG1648" i="1"/>
  <c r="AL1648" i="1" s="1"/>
  <c r="AG1649" i="1"/>
  <c r="AL1649" i="1" s="1"/>
  <c r="AG1650" i="1"/>
  <c r="AL1650" i="1" s="1"/>
  <c r="AG1651" i="1"/>
  <c r="AL1651" i="1" s="1"/>
  <c r="AG1652" i="1"/>
  <c r="AL1652" i="1" s="1"/>
  <c r="AG1653" i="1"/>
  <c r="AL1653" i="1" s="1"/>
  <c r="AG1654" i="1"/>
  <c r="AL1654" i="1" s="1"/>
  <c r="AG1655" i="1"/>
  <c r="AL1655" i="1" s="1"/>
  <c r="AG1656" i="1"/>
  <c r="AL1656" i="1" s="1"/>
  <c r="AG1657" i="1"/>
  <c r="AL1657" i="1" s="1"/>
  <c r="AG1658" i="1"/>
  <c r="AL1658" i="1" s="1"/>
  <c r="AG1659" i="1"/>
  <c r="AL1659" i="1" s="1"/>
  <c r="AG1660" i="1"/>
  <c r="AL1660" i="1" s="1"/>
  <c r="AG1661" i="1"/>
  <c r="AL1661" i="1" s="1"/>
  <c r="AG1662" i="1"/>
  <c r="AL1662" i="1" s="1"/>
  <c r="AG1663" i="1"/>
  <c r="AL1663" i="1" s="1"/>
  <c r="AG1664" i="1"/>
  <c r="AL1664" i="1" s="1"/>
  <c r="AG1665" i="1"/>
  <c r="AL1665" i="1" s="1"/>
  <c r="AG1666" i="1"/>
  <c r="AL1666" i="1" s="1"/>
  <c r="AG1667" i="1"/>
  <c r="AL1667" i="1" s="1"/>
  <c r="AG1668" i="1"/>
  <c r="AL1668" i="1" s="1"/>
  <c r="AG1669" i="1"/>
  <c r="AL1669" i="1" s="1"/>
  <c r="AG1670" i="1"/>
  <c r="AL1670" i="1" s="1"/>
  <c r="AG1671" i="1"/>
  <c r="AL1671" i="1" s="1"/>
  <c r="AG1723" i="1"/>
  <c r="AL1723" i="1" s="1"/>
  <c r="AG1724" i="1"/>
  <c r="AL1724" i="1" s="1"/>
  <c r="AG1725" i="1"/>
  <c r="AL1725" i="1" s="1"/>
  <c r="AG1726" i="1"/>
  <c r="AL1726" i="1" s="1"/>
  <c r="AG1727" i="1"/>
  <c r="AL1727" i="1" s="1"/>
  <c r="AG1728" i="1"/>
  <c r="AL1728" i="1" s="1"/>
  <c r="AG1729" i="1"/>
  <c r="AL1729" i="1" s="1"/>
  <c r="AG1730" i="1"/>
  <c r="AL1730" i="1" s="1"/>
  <c r="AG1731" i="1"/>
  <c r="AL1731" i="1" s="1"/>
  <c r="AG1732" i="1"/>
  <c r="AL1732" i="1" s="1"/>
  <c r="AG1733" i="1"/>
  <c r="AL1733" i="1" s="1"/>
  <c r="AG1734" i="1"/>
  <c r="AL1734" i="1" s="1"/>
  <c r="AG1735" i="1"/>
  <c r="AL1735" i="1" s="1"/>
  <c r="AG1736" i="1"/>
  <c r="AL1736" i="1" s="1"/>
  <c r="AG1737" i="1"/>
  <c r="AL1737" i="1" s="1"/>
  <c r="AG1738" i="1"/>
  <c r="AL1738" i="1" s="1"/>
  <c r="AG1739" i="1"/>
  <c r="AL1739" i="1" s="1"/>
  <c r="AG1740" i="1"/>
  <c r="AL1740" i="1" s="1"/>
  <c r="AG1741" i="1"/>
  <c r="AL1741" i="1" s="1"/>
  <c r="AG1742" i="1"/>
  <c r="AL1742" i="1" s="1"/>
  <c r="AG1743" i="1"/>
  <c r="AL1743" i="1" s="1"/>
  <c r="AG1744" i="1"/>
  <c r="AL1744" i="1" s="1"/>
  <c r="AG1745" i="1"/>
  <c r="AL1745" i="1" s="1"/>
  <c r="AG1746" i="1"/>
  <c r="AL1746" i="1" s="1"/>
  <c r="AG1747" i="1"/>
  <c r="AL1747" i="1" s="1"/>
  <c r="AG1748" i="1"/>
  <c r="AL1748" i="1" s="1"/>
  <c r="AG1749" i="1"/>
  <c r="AL1749" i="1" s="1"/>
  <c r="AG1750" i="1"/>
  <c r="AL1750" i="1" s="1"/>
  <c r="AG1751" i="1"/>
  <c r="AL1751" i="1" s="1"/>
  <c r="AG1752" i="1"/>
  <c r="AL1752" i="1" s="1"/>
  <c r="AG59" i="1"/>
  <c r="AL59" i="1" s="1"/>
  <c r="AG116" i="1"/>
  <c r="AL116" i="1" s="1"/>
  <c r="AG179" i="1"/>
  <c r="AL179" i="1" s="1"/>
  <c r="AG1811" i="1"/>
  <c r="AL1811" i="1" s="1"/>
  <c r="AG1812" i="1"/>
  <c r="AL1812" i="1" s="1"/>
  <c r="AG1813" i="1"/>
  <c r="AL1813" i="1" s="1"/>
  <c r="AG1814" i="1"/>
  <c r="AL1814" i="1" s="1"/>
  <c r="AG1815" i="1"/>
  <c r="AL1815" i="1" s="1"/>
  <c r="AG1816" i="1"/>
  <c r="AL1816" i="1" s="1"/>
  <c r="AG1817" i="1"/>
  <c r="AL1817" i="1" s="1"/>
  <c r="AG1818" i="1"/>
  <c r="AL1818" i="1" s="1"/>
  <c r="AG1819" i="1"/>
  <c r="AL1819" i="1" s="1"/>
  <c r="AG1820" i="1"/>
  <c r="AL1820" i="1" s="1"/>
  <c r="AG1821" i="1"/>
  <c r="AL1821" i="1" s="1"/>
  <c r="AG1822" i="1"/>
  <c r="AL1822" i="1" s="1"/>
  <c r="AG1823" i="1"/>
  <c r="AL1823" i="1" s="1"/>
  <c r="AG1824" i="1"/>
  <c r="AL1824" i="1" s="1"/>
  <c r="AG1825" i="1"/>
  <c r="AL1825" i="1" s="1"/>
  <c r="AG1826" i="1"/>
  <c r="AL1826" i="1" s="1"/>
  <c r="AG1827" i="1"/>
  <c r="AL1827" i="1" s="1"/>
  <c r="AG1828" i="1"/>
  <c r="AL1828" i="1" s="1"/>
  <c r="AG1829" i="1"/>
  <c r="AL1829" i="1" s="1"/>
  <c r="AG1830" i="1"/>
  <c r="AL1830" i="1" s="1"/>
  <c r="AG1831" i="1"/>
  <c r="AL1831" i="1" s="1"/>
  <c r="AG1832" i="1"/>
  <c r="AL1832" i="1" s="1"/>
  <c r="AG1833" i="1"/>
  <c r="AL1833" i="1" s="1"/>
  <c r="AG1834" i="1"/>
  <c r="AL1834" i="1" s="1"/>
  <c r="AG1835" i="1"/>
  <c r="AL1835" i="1" s="1"/>
  <c r="AG1836" i="1"/>
  <c r="AL1836" i="1" s="1"/>
  <c r="AG1837" i="1"/>
  <c r="AL1837" i="1" s="1"/>
  <c r="AG1838" i="1"/>
  <c r="AL1838" i="1" s="1"/>
  <c r="AG1839" i="1"/>
  <c r="AL1839" i="1" s="1"/>
  <c r="AG1840" i="1"/>
  <c r="AL1840" i="1" s="1"/>
  <c r="AG1841" i="1"/>
  <c r="AL1841" i="1" s="1"/>
  <c r="AG1842" i="1"/>
  <c r="AL1842" i="1" s="1"/>
  <c r="AG1899" i="1"/>
  <c r="AL1899" i="1" s="1"/>
  <c r="AG1900" i="1"/>
  <c r="AL1900" i="1" s="1"/>
  <c r="AG1901" i="1"/>
  <c r="AL1901" i="1" s="1"/>
  <c r="AG1902" i="1"/>
  <c r="AL1902" i="1" s="1"/>
  <c r="AG1903" i="1"/>
  <c r="AL1903" i="1" s="1"/>
  <c r="AG1904" i="1"/>
  <c r="AL1904" i="1" s="1"/>
  <c r="AG1905" i="1"/>
  <c r="AL1905" i="1" s="1"/>
  <c r="AG1906" i="1"/>
  <c r="AL1906" i="1" s="1"/>
  <c r="AG1907" i="1"/>
  <c r="AL1907" i="1" s="1"/>
  <c r="AG1908" i="1"/>
  <c r="AL1908" i="1" s="1"/>
  <c r="AG1909" i="1"/>
  <c r="AL1909" i="1" s="1"/>
  <c r="AG1910" i="1"/>
  <c r="AL1910" i="1" s="1"/>
  <c r="AG1911" i="1"/>
  <c r="AL1911" i="1" s="1"/>
  <c r="AG1912" i="1"/>
  <c r="AL1912" i="1" s="1"/>
  <c r="AG1913" i="1"/>
  <c r="AL1913" i="1" s="1"/>
  <c r="AG1914" i="1"/>
  <c r="AL1914" i="1" s="1"/>
  <c r="AG1915" i="1"/>
  <c r="AL1915" i="1" s="1"/>
  <c r="AG1916" i="1"/>
  <c r="AL1916" i="1" s="1"/>
  <c r="AG1917" i="1"/>
  <c r="AL1917" i="1" s="1"/>
  <c r="AG1918" i="1"/>
  <c r="AL1918" i="1" s="1"/>
  <c r="AG1919" i="1"/>
  <c r="AL1919" i="1" s="1"/>
  <c r="AG1920" i="1"/>
  <c r="AL1920" i="1" s="1"/>
  <c r="AG1964" i="1"/>
  <c r="AL1964" i="1" s="1"/>
  <c r="AG1965" i="1"/>
  <c r="AL1965" i="1" s="1"/>
  <c r="AG1966" i="1"/>
  <c r="AL1966" i="1" s="1"/>
  <c r="AG1843" i="1"/>
  <c r="AL1843" i="1" s="1"/>
  <c r="AG1844" i="1"/>
  <c r="AL1844" i="1" s="1"/>
  <c r="AG1845" i="1"/>
  <c r="AL1845" i="1" s="1"/>
  <c r="AG1846" i="1"/>
  <c r="AL1846" i="1" s="1"/>
  <c r="AG1921" i="1"/>
  <c r="AL1921" i="1" s="1"/>
  <c r="AG1922" i="1"/>
  <c r="AL1922" i="1" s="1"/>
  <c r="AG1923" i="1"/>
  <c r="AL1923" i="1" s="1"/>
  <c r="AG1924" i="1"/>
  <c r="AL1924" i="1" s="1"/>
  <c r="AG1925" i="1"/>
  <c r="AL1925" i="1" s="1"/>
  <c r="AG1926" i="1"/>
  <c r="AL1926" i="1" s="1"/>
  <c r="AG1927" i="1"/>
  <c r="AL1927" i="1" s="1"/>
  <c r="AG1928" i="1"/>
  <c r="AL1928" i="1" s="1"/>
  <c r="AG1929" i="1"/>
  <c r="AL1929" i="1" s="1"/>
  <c r="AG1930" i="1"/>
  <c r="AL1930" i="1" s="1"/>
  <c r="AG1931" i="1"/>
  <c r="AL1931" i="1" s="1"/>
  <c r="AG1932" i="1"/>
  <c r="AL1932" i="1" s="1"/>
  <c r="AG1967" i="1"/>
  <c r="AL1967" i="1" s="1"/>
  <c r="AG1968" i="1"/>
  <c r="AL1968" i="1" s="1"/>
  <c r="AG1969" i="1"/>
  <c r="AL1969" i="1" s="1"/>
  <c r="AG1970" i="1"/>
  <c r="AL1970" i="1" s="1"/>
  <c r="AG1847" i="1"/>
  <c r="AL1847" i="1" s="1"/>
  <c r="AG2006" i="1"/>
  <c r="AL2006" i="1" s="1"/>
  <c r="AG2007" i="1"/>
  <c r="AL2007" i="1" s="1"/>
  <c r="AG2008" i="1"/>
  <c r="AL2008" i="1" s="1"/>
  <c r="AG2009" i="1"/>
  <c r="AL2009" i="1" s="1"/>
  <c r="AG2010" i="1"/>
  <c r="AL2010" i="1" s="1"/>
  <c r="AG2011" i="1"/>
  <c r="AL2011" i="1" s="1"/>
  <c r="AG2012" i="1"/>
  <c r="AL2012" i="1" s="1"/>
  <c r="AG2013" i="1"/>
  <c r="AL2013" i="1" s="1"/>
  <c r="AG2014" i="1"/>
  <c r="AL2014" i="1" s="1"/>
  <c r="AG2015" i="1"/>
  <c r="AL2015" i="1" s="1"/>
  <c r="AG2016" i="1"/>
  <c r="AL2016" i="1" s="1"/>
  <c r="AG2017" i="1"/>
  <c r="AL2017" i="1" s="1"/>
  <c r="AG2018" i="1"/>
  <c r="AL2018" i="1" s="1"/>
  <c r="AG2019" i="1"/>
  <c r="AL2019" i="1" s="1"/>
  <c r="AG2020" i="1"/>
  <c r="AL2020" i="1" s="1"/>
  <c r="AG2021" i="1"/>
  <c r="AL2021" i="1" s="1"/>
  <c r="AG2022" i="1"/>
  <c r="AL2022" i="1" s="1"/>
  <c r="AG2023" i="1"/>
  <c r="AL2023" i="1" s="1"/>
  <c r="AG2024" i="1"/>
  <c r="AL2024" i="1" s="1"/>
  <c r="AG2025" i="1"/>
  <c r="AL2025" i="1" s="1"/>
  <c r="AG2026" i="1"/>
  <c r="AL2026" i="1" s="1"/>
  <c r="AG2027" i="1"/>
  <c r="AL2027" i="1" s="1"/>
  <c r="AG2028" i="1"/>
  <c r="AL2028" i="1" s="1"/>
  <c r="AG2029" i="1"/>
  <c r="AL2029" i="1" s="1"/>
  <c r="AG2030" i="1"/>
  <c r="AL2030" i="1" s="1"/>
  <c r="AG2031" i="1"/>
  <c r="AL2031" i="1" s="1"/>
  <c r="AG2032" i="1"/>
  <c r="AL2032" i="1" s="1"/>
  <c r="AG2033" i="1"/>
  <c r="AL2033" i="1" s="1"/>
  <c r="AG2034" i="1"/>
  <c r="AL2034" i="1" s="1"/>
  <c r="AG2035" i="1"/>
  <c r="AL2035" i="1" s="1"/>
  <c r="AG2036" i="1"/>
  <c r="AL2036" i="1" s="1"/>
  <c r="AG2037" i="1"/>
  <c r="AL2037" i="1" s="1"/>
  <c r="AG2038" i="1"/>
  <c r="AL2038" i="1" s="1"/>
  <c r="AG2039" i="1"/>
  <c r="AL2039" i="1" s="1"/>
  <c r="AG2040" i="1"/>
  <c r="AL2040" i="1" s="1"/>
  <c r="AG60" i="1"/>
  <c r="AL60" i="1" s="1"/>
  <c r="AG61" i="1"/>
  <c r="AL61" i="1" s="1"/>
  <c r="AG62" i="1"/>
  <c r="AL62" i="1" s="1"/>
  <c r="AG63" i="1"/>
  <c r="AL63" i="1" s="1"/>
  <c r="AG64" i="1"/>
  <c r="AL64" i="1" s="1"/>
  <c r="AG12" i="1"/>
  <c r="AL12" i="1" s="1"/>
  <c r="AG13" i="1"/>
  <c r="AL13" i="1" s="1"/>
  <c r="AG14" i="1"/>
  <c r="AL14" i="1" s="1"/>
  <c r="AG15" i="1"/>
  <c r="AL15" i="1" s="1"/>
  <c r="AG16" i="1"/>
  <c r="AL16" i="1" s="1"/>
  <c r="AG17" i="1"/>
  <c r="AL17" i="1" s="1"/>
  <c r="AG65" i="1"/>
  <c r="AL65" i="1" s="1"/>
  <c r="AG66" i="1"/>
  <c r="AL66" i="1" s="1"/>
  <c r="AG67" i="1"/>
  <c r="AL67" i="1" s="1"/>
  <c r="AG68" i="1"/>
  <c r="AL68" i="1" s="1"/>
  <c r="AG69" i="1"/>
  <c r="AL69" i="1" s="1"/>
  <c r="AG70" i="1"/>
  <c r="AL70" i="1" s="1"/>
  <c r="AG71" i="1"/>
  <c r="AL71" i="1" s="1"/>
  <c r="AG72" i="1"/>
  <c r="AL72" i="1" s="1"/>
  <c r="AG73" i="1"/>
  <c r="AL73" i="1" s="1"/>
  <c r="AG74" i="1"/>
  <c r="AL74" i="1" s="1"/>
  <c r="AG75" i="1"/>
  <c r="AL75" i="1" s="1"/>
  <c r="AG76" i="1"/>
  <c r="AL76" i="1" s="1"/>
  <c r="AG77" i="1"/>
  <c r="AL77" i="1" s="1"/>
  <c r="AG78" i="1"/>
  <c r="AL78" i="1" s="1"/>
  <c r="AG79" i="1"/>
  <c r="AL79" i="1" s="1"/>
  <c r="AG80" i="1"/>
  <c r="AL80" i="1" s="1"/>
  <c r="AG81" i="1"/>
  <c r="AL81" i="1" s="1"/>
  <c r="AG82" i="1"/>
  <c r="AL82" i="1" s="1"/>
  <c r="AG117" i="1"/>
  <c r="AL117" i="1" s="1"/>
  <c r="AG118" i="1"/>
  <c r="AL118" i="1" s="1"/>
  <c r="AG119" i="1"/>
  <c r="AL119" i="1" s="1"/>
  <c r="AG120" i="1"/>
  <c r="AL120" i="1" s="1"/>
  <c r="AG121" i="1"/>
  <c r="AL121" i="1" s="1"/>
  <c r="AG122" i="1"/>
  <c r="AL122" i="1" s="1"/>
  <c r="AG123" i="1"/>
  <c r="AL123" i="1" s="1"/>
  <c r="AG124" i="1"/>
  <c r="AL124" i="1" s="1"/>
  <c r="AG125" i="1"/>
  <c r="AL125" i="1" s="1"/>
  <c r="AG126" i="1"/>
  <c r="AL126" i="1" s="1"/>
  <c r="AG127" i="1"/>
  <c r="AL127" i="1" s="1"/>
  <c r="AG128" i="1"/>
  <c r="AL128" i="1" s="1"/>
  <c r="AG129" i="1"/>
  <c r="AL129" i="1" s="1"/>
  <c r="AG130" i="1"/>
  <c r="AL130" i="1" s="1"/>
  <c r="AG131" i="1"/>
  <c r="AL131" i="1" s="1"/>
  <c r="AG132" i="1"/>
  <c r="AL132" i="1" s="1"/>
  <c r="AG133" i="1"/>
  <c r="AL133" i="1" s="1"/>
  <c r="AG134" i="1"/>
  <c r="AL134" i="1" s="1"/>
  <c r="AG135" i="1"/>
  <c r="AL135" i="1" s="1"/>
  <c r="AG136" i="1"/>
  <c r="AL136" i="1" s="1"/>
  <c r="AG137" i="1"/>
  <c r="AL137" i="1" s="1"/>
  <c r="AG138" i="1"/>
  <c r="AL138" i="1" s="1"/>
  <c r="AG180" i="1"/>
  <c r="AL180" i="1" s="1"/>
  <c r="AG181" i="1"/>
  <c r="AL181" i="1" s="1"/>
  <c r="AG139" i="1"/>
  <c r="AL139" i="1" s="1"/>
  <c r="AG140" i="1"/>
  <c r="AL140" i="1" s="1"/>
  <c r="AG141" i="1"/>
  <c r="AL141" i="1" s="1"/>
  <c r="AG142" i="1"/>
  <c r="AL142" i="1" s="1"/>
  <c r="AG182" i="1"/>
  <c r="AL182" i="1" s="1"/>
  <c r="AG183" i="1"/>
  <c r="AL183" i="1" s="1"/>
  <c r="AG184" i="1"/>
  <c r="AL184" i="1" s="1"/>
  <c r="AG185" i="1"/>
  <c r="AL185" i="1" s="1"/>
  <c r="AG186" i="1"/>
  <c r="AL186" i="1" s="1"/>
  <c r="AG187" i="1"/>
  <c r="AL187" i="1" s="1"/>
  <c r="AG188" i="1"/>
  <c r="AL188" i="1" s="1"/>
  <c r="AG189" i="1"/>
  <c r="AL189" i="1" s="1"/>
  <c r="AG190" i="1"/>
  <c r="AL190" i="1" s="1"/>
  <c r="AG191" i="1"/>
  <c r="AL191" i="1" s="1"/>
  <c r="AG192" i="1"/>
  <c r="AL192" i="1" s="1"/>
  <c r="AG193" i="1"/>
  <c r="AL193" i="1" s="1"/>
  <c r="AG194" i="1"/>
  <c r="AL194" i="1" s="1"/>
  <c r="AG195" i="1"/>
  <c r="AL195" i="1" s="1"/>
  <c r="AG196" i="1"/>
  <c r="AL196" i="1" s="1"/>
  <c r="AG197" i="1"/>
  <c r="AL197" i="1" s="1"/>
  <c r="AG198" i="1"/>
  <c r="AL198" i="1" s="1"/>
  <c r="AG199" i="1"/>
  <c r="AL199" i="1" s="1"/>
  <c r="AG200" i="1"/>
  <c r="AL200" i="1" s="1"/>
  <c r="AG201" i="1"/>
  <c r="AL201" i="1" s="1"/>
  <c r="AG202" i="1"/>
  <c r="AL202" i="1" s="1"/>
  <c r="AG203" i="1"/>
  <c r="AL203" i="1" s="1"/>
  <c r="AG204" i="1"/>
  <c r="AL204" i="1" s="1"/>
  <c r="AG205" i="1"/>
  <c r="AL205" i="1" s="1"/>
  <c r="AG206" i="1"/>
  <c r="AL206" i="1" s="1"/>
  <c r="AG207" i="1"/>
  <c r="AL207" i="1" s="1"/>
  <c r="AG208" i="1"/>
  <c r="AL208" i="1" s="1"/>
  <c r="AG209" i="1"/>
  <c r="AL209" i="1" s="1"/>
  <c r="AG210" i="1"/>
  <c r="AL210" i="1" s="1"/>
  <c r="AG211" i="1"/>
  <c r="AL211" i="1" s="1"/>
  <c r="AG240" i="1"/>
  <c r="AL240" i="1" s="1"/>
  <c r="AG241" i="1"/>
  <c r="AL241" i="1" s="1"/>
  <c r="AG242" i="1"/>
  <c r="AL242" i="1" s="1"/>
  <c r="AG243" i="1"/>
  <c r="AL243" i="1" s="1"/>
  <c r="AG244" i="1"/>
  <c r="AL244" i="1" s="1"/>
  <c r="AG245" i="1"/>
  <c r="AL245" i="1" s="1"/>
  <c r="AG246" i="1"/>
  <c r="AL246" i="1" s="1"/>
  <c r="AG247" i="1"/>
  <c r="AL247" i="1" s="1"/>
  <c r="AG248" i="1"/>
  <c r="AL248" i="1" s="1"/>
  <c r="AG249" i="1"/>
  <c r="AL249" i="1" s="1"/>
  <c r="AG250" i="1"/>
  <c r="AL250" i="1" s="1"/>
  <c r="AG251" i="1"/>
  <c r="AL251" i="1" s="1"/>
  <c r="AG252" i="1"/>
  <c r="AL252" i="1" s="1"/>
  <c r="AG253" i="1"/>
  <c r="AL253" i="1" s="1"/>
  <c r="AG254" i="1"/>
  <c r="AL254" i="1" s="1"/>
  <c r="AG255" i="1"/>
  <c r="AL255" i="1" s="1"/>
  <c r="AG256" i="1"/>
  <c r="AL256" i="1" s="1"/>
  <c r="AG257" i="1"/>
  <c r="AL257" i="1" s="1"/>
  <c r="AG258" i="1"/>
  <c r="AL258" i="1" s="1"/>
  <c r="AG259" i="1"/>
  <c r="AL259" i="1" s="1"/>
  <c r="AG260" i="1"/>
  <c r="AL260" i="1" s="1"/>
  <c r="AG261" i="1"/>
  <c r="AL261" i="1" s="1"/>
  <c r="AG262" i="1"/>
  <c r="AL262" i="1" s="1"/>
  <c r="AG263" i="1"/>
  <c r="AL263" i="1" s="1"/>
  <c r="AG264" i="1"/>
  <c r="AL264" i="1" s="1"/>
  <c r="AG265" i="1"/>
  <c r="AL265" i="1" s="1"/>
  <c r="AG302" i="1"/>
  <c r="AL302" i="1" s="1"/>
  <c r="AG303" i="1"/>
  <c r="AL303" i="1" s="1"/>
  <c r="AG304" i="1"/>
  <c r="AL304" i="1" s="1"/>
  <c r="AG305" i="1"/>
  <c r="AL305" i="1" s="1"/>
  <c r="AG306" i="1"/>
  <c r="AL306" i="1" s="1"/>
  <c r="AG307" i="1"/>
  <c r="AL307" i="1" s="1"/>
  <c r="AG308" i="1"/>
  <c r="AL308" i="1" s="1"/>
  <c r="AG309" i="1"/>
  <c r="AL309" i="1" s="1"/>
  <c r="AG310" i="1"/>
  <c r="AL310" i="1" s="1"/>
  <c r="AG311" i="1"/>
  <c r="AL311" i="1" s="1"/>
  <c r="AG312" i="1"/>
  <c r="AL312" i="1" s="1"/>
  <c r="AG313" i="1"/>
  <c r="AL313" i="1" s="1"/>
  <c r="AG314" i="1"/>
  <c r="AL314" i="1" s="1"/>
  <c r="AG315" i="1"/>
  <c r="AL315" i="1" s="1"/>
  <c r="AG316" i="1"/>
  <c r="AL316" i="1" s="1"/>
  <c r="AG317" i="1"/>
  <c r="AL317" i="1" s="1"/>
  <c r="AG318" i="1"/>
  <c r="AL318" i="1" s="1"/>
  <c r="AG319" i="1"/>
  <c r="AL319" i="1" s="1"/>
  <c r="AG320" i="1"/>
  <c r="AL320" i="1" s="1"/>
  <c r="AG321" i="1"/>
  <c r="AL321" i="1" s="1"/>
  <c r="AG322" i="1"/>
  <c r="AL322" i="1" s="1"/>
  <c r="AG323" i="1"/>
  <c r="AL323" i="1" s="1"/>
  <c r="AG324" i="1"/>
  <c r="AL324" i="1" s="1"/>
  <c r="AG325" i="1"/>
  <c r="AL325" i="1" s="1"/>
  <c r="AG326" i="1"/>
  <c r="AL326" i="1" s="1"/>
  <c r="AG327" i="1"/>
  <c r="AL327" i="1" s="1"/>
  <c r="AG328" i="1"/>
  <c r="AL328" i="1" s="1"/>
  <c r="AG329" i="1"/>
  <c r="AL329" i="1" s="1"/>
  <c r="AG366" i="1"/>
  <c r="AL366" i="1" s="1"/>
  <c r="AG367" i="1"/>
  <c r="AL367" i="1" s="1"/>
  <c r="AG368" i="1"/>
  <c r="AL368" i="1" s="1"/>
  <c r="AG369" i="1"/>
  <c r="AL369" i="1" s="1"/>
  <c r="AG370" i="1"/>
  <c r="AL370" i="1" s="1"/>
  <c r="AG371" i="1"/>
  <c r="AL371" i="1" s="1"/>
  <c r="AG372" i="1"/>
  <c r="AL372" i="1" s="1"/>
  <c r="AG373" i="1"/>
  <c r="AL373" i="1" s="1"/>
  <c r="AG374" i="1"/>
  <c r="AL374" i="1" s="1"/>
  <c r="AG375" i="1"/>
  <c r="AL375" i="1" s="1"/>
  <c r="AG376" i="1"/>
  <c r="AL376" i="1" s="1"/>
  <c r="AG377" i="1"/>
  <c r="AL377" i="1" s="1"/>
  <c r="AG378" i="1"/>
  <c r="AL378" i="1" s="1"/>
  <c r="AG379" i="1"/>
  <c r="AL379" i="1" s="1"/>
  <c r="AG380" i="1"/>
  <c r="AL380" i="1" s="1"/>
  <c r="AG381" i="1"/>
  <c r="AL381" i="1" s="1"/>
  <c r="AG382" i="1"/>
  <c r="AL382" i="1" s="1"/>
  <c r="AG383" i="1"/>
  <c r="AL383" i="1" s="1"/>
  <c r="AG384" i="1"/>
  <c r="AL384" i="1" s="1"/>
  <c r="AG385" i="1"/>
  <c r="AL385" i="1" s="1"/>
  <c r="AG416" i="1"/>
  <c r="AL416" i="1" s="1"/>
  <c r="AG386" i="1"/>
  <c r="AL386" i="1" s="1"/>
  <c r="AG387" i="1"/>
  <c r="AL387" i="1" s="1"/>
  <c r="AG388" i="1"/>
  <c r="AL388" i="1" s="1"/>
  <c r="AG417" i="1"/>
  <c r="AL417" i="1" s="1"/>
  <c r="AG418" i="1"/>
  <c r="AL418" i="1" s="1"/>
  <c r="AG454" i="1"/>
  <c r="AL454" i="1" s="1"/>
  <c r="AG455" i="1"/>
  <c r="AL455" i="1" s="1"/>
  <c r="AG456" i="1"/>
  <c r="AL456" i="1" s="1"/>
  <c r="AG457" i="1"/>
  <c r="AL457" i="1" s="1"/>
  <c r="AG458" i="1"/>
  <c r="AL458" i="1" s="1"/>
  <c r="AG459" i="1"/>
  <c r="AL459" i="1" s="1"/>
  <c r="AG460" i="1"/>
  <c r="AL460" i="1" s="1"/>
  <c r="AG461" i="1"/>
  <c r="AL461" i="1" s="1"/>
  <c r="AG462" i="1"/>
  <c r="AL462" i="1" s="1"/>
  <c r="AG463" i="1"/>
  <c r="AL463" i="1" s="1"/>
  <c r="AG464" i="1"/>
  <c r="AL464" i="1" s="1"/>
  <c r="AG465" i="1"/>
  <c r="AL465" i="1" s="1"/>
  <c r="AG466" i="1"/>
  <c r="AL466" i="1" s="1"/>
  <c r="AG467" i="1"/>
  <c r="AL467" i="1" s="1"/>
  <c r="AG468" i="1"/>
  <c r="AL468" i="1" s="1"/>
  <c r="AG469" i="1"/>
  <c r="AL469" i="1" s="1"/>
  <c r="AG470" i="1"/>
  <c r="AL470" i="1" s="1"/>
  <c r="AG471" i="1"/>
  <c r="AL471" i="1" s="1"/>
  <c r="AG472" i="1"/>
  <c r="AL472" i="1" s="1"/>
  <c r="AG473" i="1"/>
  <c r="AL473" i="1" s="1"/>
  <c r="AG474" i="1"/>
  <c r="AL474" i="1" s="1"/>
  <c r="AG475" i="1"/>
  <c r="AL475" i="1" s="1"/>
  <c r="AG476" i="1"/>
  <c r="AL476" i="1" s="1"/>
  <c r="AG477" i="1"/>
  <c r="AL477" i="1" s="1"/>
  <c r="AG478" i="1"/>
  <c r="AL478" i="1" s="1"/>
  <c r="AG479" i="1"/>
  <c r="AL479" i="1" s="1"/>
  <c r="AG480" i="1"/>
  <c r="AL480" i="1" s="1"/>
  <c r="AG481" i="1"/>
  <c r="AL481" i="1" s="1"/>
  <c r="AG482" i="1"/>
  <c r="AL482" i="1" s="1"/>
  <c r="AG538" i="1"/>
  <c r="AL538" i="1" s="1"/>
  <c r="AG539" i="1"/>
  <c r="AL539" i="1" s="1"/>
  <c r="AG540" i="1"/>
  <c r="AL540" i="1" s="1"/>
  <c r="AG541" i="1"/>
  <c r="AL541" i="1" s="1"/>
  <c r="AG542" i="1"/>
  <c r="AL542" i="1" s="1"/>
  <c r="AG543" i="1"/>
  <c r="AL543" i="1" s="1"/>
  <c r="AG544" i="1"/>
  <c r="AL544" i="1" s="1"/>
  <c r="AG545" i="1"/>
  <c r="AL545" i="1" s="1"/>
  <c r="AG546" i="1"/>
  <c r="AL546" i="1" s="1"/>
  <c r="AG547" i="1"/>
  <c r="AL547" i="1" s="1"/>
  <c r="AG548" i="1"/>
  <c r="AL548" i="1" s="1"/>
  <c r="AG549" i="1"/>
  <c r="AL549" i="1" s="1"/>
  <c r="AG550" i="1"/>
  <c r="AL550" i="1" s="1"/>
  <c r="AG551" i="1"/>
  <c r="AL551" i="1" s="1"/>
  <c r="AG552" i="1"/>
  <c r="AL552" i="1" s="1"/>
  <c r="AG553" i="1"/>
  <c r="AL553" i="1" s="1"/>
  <c r="AG554" i="1"/>
  <c r="AL554" i="1" s="1"/>
  <c r="AG555" i="1"/>
  <c r="AL555" i="1" s="1"/>
  <c r="AG556" i="1"/>
  <c r="AL556" i="1" s="1"/>
  <c r="AG557" i="1"/>
  <c r="AL557" i="1" s="1"/>
  <c r="AG558" i="1"/>
  <c r="AL558" i="1" s="1"/>
  <c r="AG559" i="1"/>
  <c r="AL559" i="1" s="1"/>
  <c r="AG560" i="1"/>
  <c r="AL560" i="1" s="1"/>
  <c r="AG561" i="1"/>
  <c r="AL561" i="1" s="1"/>
  <c r="AG562" i="1"/>
  <c r="AL562" i="1" s="1"/>
  <c r="AG563" i="1"/>
  <c r="AL563" i="1" s="1"/>
  <c r="AG564" i="1"/>
  <c r="AL564" i="1" s="1"/>
  <c r="AG565" i="1"/>
  <c r="AL565" i="1" s="1"/>
  <c r="AG566" i="1"/>
  <c r="AL566" i="1" s="1"/>
  <c r="AG567" i="1"/>
  <c r="AL567" i="1" s="1"/>
  <c r="AG568" i="1"/>
  <c r="AL568" i="1" s="1"/>
  <c r="AG569" i="1"/>
  <c r="AL569" i="1" s="1"/>
  <c r="AG570" i="1"/>
  <c r="AL570" i="1" s="1"/>
  <c r="AG571" i="1"/>
  <c r="AL571" i="1" s="1"/>
  <c r="AG624" i="1"/>
  <c r="AL624" i="1" s="1"/>
  <c r="AG625" i="1"/>
  <c r="AL625" i="1" s="1"/>
  <c r="AG626" i="1"/>
  <c r="AL626" i="1" s="1"/>
  <c r="AG627" i="1"/>
  <c r="AL627" i="1" s="1"/>
  <c r="AG628" i="1"/>
  <c r="AL628" i="1" s="1"/>
  <c r="AG629" i="1"/>
  <c r="AL629" i="1" s="1"/>
  <c r="AG630" i="1"/>
  <c r="AL630" i="1" s="1"/>
  <c r="AG631" i="1"/>
  <c r="AL631" i="1" s="1"/>
  <c r="AG632" i="1"/>
  <c r="AL632" i="1" s="1"/>
  <c r="AG633" i="1"/>
  <c r="AL633" i="1" s="1"/>
  <c r="AG634" i="1"/>
  <c r="AL634" i="1" s="1"/>
  <c r="AG635" i="1"/>
  <c r="AL635" i="1" s="1"/>
  <c r="AG636" i="1"/>
  <c r="AL636" i="1" s="1"/>
  <c r="AG637" i="1"/>
  <c r="AL637" i="1" s="1"/>
  <c r="AG638" i="1"/>
  <c r="AL638" i="1" s="1"/>
  <c r="AG639" i="1"/>
  <c r="AL639" i="1" s="1"/>
  <c r="AG640" i="1"/>
  <c r="AL640" i="1" s="1"/>
  <c r="AG641" i="1"/>
  <c r="AL641" i="1" s="1"/>
  <c r="AG642" i="1"/>
  <c r="AL642" i="1" s="1"/>
  <c r="AG643" i="1"/>
  <c r="AL643" i="1" s="1"/>
  <c r="AG644" i="1"/>
  <c r="AL644" i="1" s="1"/>
  <c r="AG645" i="1"/>
  <c r="AL645" i="1" s="1"/>
  <c r="AG646" i="1"/>
  <c r="AL646" i="1" s="1"/>
  <c r="AG647" i="1"/>
  <c r="AL647" i="1" s="1"/>
  <c r="AG648" i="1"/>
  <c r="AL648" i="1" s="1"/>
  <c r="AG649" i="1"/>
  <c r="AL649" i="1" s="1"/>
  <c r="AG650" i="1"/>
  <c r="AL650" i="1" s="1"/>
  <c r="AG651" i="1"/>
  <c r="AL651" i="1" s="1"/>
  <c r="AG703" i="1"/>
  <c r="AL703" i="1" s="1"/>
  <c r="AG704" i="1"/>
  <c r="AL704" i="1" s="1"/>
  <c r="AG705" i="1"/>
  <c r="AL705" i="1" s="1"/>
  <c r="AG706" i="1"/>
  <c r="AL706" i="1" s="1"/>
  <c r="AG707" i="1"/>
  <c r="AL707" i="1" s="1"/>
  <c r="AG708" i="1"/>
  <c r="AL708" i="1" s="1"/>
  <c r="AG709" i="1"/>
  <c r="AL709" i="1" s="1"/>
  <c r="AG710" i="1"/>
  <c r="AL710" i="1" s="1"/>
  <c r="AG711" i="1"/>
  <c r="AL711" i="1" s="1"/>
  <c r="AG712" i="1"/>
  <c r="AL712" i="1" s="1"/>
  <c r="AG713" i="1"/>
  <c r="AL713" i="1" s="1"/>
  <c r="AG714" i="1"/>
  <c r="AL714" i="1" s="1"/>
  <c r="AG715" i="1"/>
  <c r="AL715" i="1" s="1"/>
  <c r="AG716" i="1"/>
  <c r="AL716" i="1" s="1"/>
  <c r="AG717" i="1"/>
  <c r="AL717" i="1" s="1"/>
  <c r="AG718" i="1"/>
  <c r="AL718" i="1" s="1"/>
  <c r="AG719" i="1"/>
  <c r="AL719" i="1" s="1"/>
  <c r="AG720" i="1"/>
  <c r="AL720" i="1" s="1"/>
  <c r="AG721" i="1"/>
  <c r="AL721" i="1" s="1"/>
  <c r="AG722" i="1"/>
  <c r="AL722" i="1" s="1"/>
  <c r="AG723" i="1"/>
  <c r="AL723" i="1" s="1"/>
  <c r="AG724" i="1"/>
  <c r="AL724" i="1" s="1"/>
  <c r="AG725" i="1"/>
  <c r="AL725" i="1" s="1"/>
  <c r="AG726" i="1"/>
  <c r="AL726" i="1" s="1"/>
  <c r="AG727" i="1"/>
  <c r="AL727" i="1" s="1"/>
  <c r="AG728" i="1"/>
  <c r="AL728" i="1" s="1"/>
  <c r="AG729" i="1"/>
  <c r="AL729" i="1" s="1"/>
  <c r="AG730" i="1"/>
  <c r="AL730" i="1" s="1"/>
  <c r="AG782" i="1"/>
  <c r="AL782" i="1" s="1"/>
  <c r="AG783" i="1"/>
  <c r="AL783" i="1" s="1"/>
  <c r="AG784" i="1"/>
  <c r="AL784" i="1" s="1"/>
  <c r="AG785" i="1"/>
  <c r="AL785" i="1" s="1"/>
  <c r="AG786" i="1"/>
  <c r="AL786" i="1" s="1"/>
  <c r="AG787" i="1"/>
  <c r="AL787" i="1" s="1"/>
  <c r="AG788" i="1"/>
  <c r="AL788" i="1" s="1"/>
  <c r="AG789" i="1"/>
  <c r="AL789" i="1" s="1"/>
  <c r="AG790" i="1"/>
  <c r="AL790" i="1" s="1"/>
  <c r="AG791" i="1"/>
  <c r="AL791" i="1" s="1"/>
  <c r="AG792" i="1"/>
  <c r="AL792" i="1" s="1"/>
  <c r="AG793" i="1"/>
  <c r="AL793" i="1" s="1"/>
  <c r="AG794" i="1"/>
  <c r="AL794" i="1" s="1"/>
  <c r="AG795" i="1"/>
  <c r="AL795" i="1" s="1"/>
  <c r="AG796" i="1"/>
  <c r="AL796" i="1" s="1"/>
  <c r="AG797" i="1"/>
  <c r="AL797" i="1" s="1"/>
  <c r="AG798" i="1"/>
  <c r="AL798" i="1" s="1"/>
  <c r="AG799" i="1"/>
  <c r="AL799" i="1" s="1"/>
  <c r="AG800" i="1"/>
  <c r="AL800" i="1" s="1"/>
  <c r="AG801" i="1"/>
  <c r="AL801" i="1" s="1"/>
  <c r="AG802" i="1"/>
  <c r="AL802" i="1" s="1"/>
  <c r="AG803" i="1"/>
  <c r="AL803" i="1" s="1"/>
  <c r="AG804" i="1"/>
  <c r="AL804" i="1" s="1"/>
  <c r="AG856" i="1"/>
  <c r="AL856" i="1" s="1"/>
  <c r="AG857" i="1"/>
  <c r="AL857" i="1" s="1"/>
  <c r="AG843" i="1"/>
  <c r="AL843" i="1" s="1"/>
  <c r="AG844" i="1"/>
  <c r="AL844" i="1" s="1"/>
  <c r="AG845" i="1"/>
  <c r="AL845" i="1" s="1"/>
  <c r="AG858" i="1"/>
  <c r="AL858" i="1" s="1"/>
  <c r="AG859" i="1"/>
  <c r="AL859" i="1" s="1"/>
  <c r="AG860" i="1"/>
  <c r="AL860" i="1" s="1"/>
  <c r="AG861" i="1"/>
  <c r="AL861" i="1" s="1"/>
  <c r="AG805" i="1"/>
  <c r="AL805" i="1" s="1"/>
  <c r="AG806" i="1"/>
  <c r="AL806" i="1" s="1"/>
  <c r="AG807" i="1"/>
  <c r="AL807" i="1" s="1"/>
  <c r="AG808" i="1"/>
  <c r="AL808" i="1" s="1"/>
  <c r="AG809" i="1"/>
  <c r="AL809" i="1" s="1"/>
  <c r="AG846" i="1"/>
  <c r="AL846" i="1" s="1"/>
  <c r="AG847" i="1"/>
  <c r="AL847" i="1" s="1"/>
  <c r="AG848" i="1"/>
  <c r="AL848" i="1" s="1"/>
  <c r="AG849" i="1"/>
  <c r="AL849" i="1" s="1"/>
  <c r="AG810" i="1"/>
  <c r="AL810" i="1" s="1"/>
  <c r="AG811" i="1"/>
  <c r="AL811" i="1" s="1"/>
  <c r="AG812" i="1"/>
  <c r="AL812" i="1" s="1"/>
  <c r="AG813" i="1"/>
  <c r="AL813" i="1" s="1"/>
  <c r="AG850" i="1"/>
  <c r="AL850" i="1" s="1"/>
  <c r="AG851" i="1"/>
  <c r="AL851" i="1" s="1"/>
  <c r="AG862" i="1"/>
  <c r="AL862" i="1" s="1"/>
  <c r="AG863" i="1"/>
  <c r="AL863" i="1" s="1"/>
  <c r="AG910" i="1"/>
  <c r="AL910" i="1" s="1"/>
  <c r="AG911" i="1"/>
  <c r="AL911" i="1" s="1"/>
  <c r="AG912" i="1"/>
  <c r="AL912" i="1" s="1"/>
  <c r="AG913" i="1"/>
  <c r="AL913" i="1" s="1"/>
  <c r="AG914" i="1"/>
  <c r="AL914" i="1" s="1"/>
  <c r="AG915" i="1"/>
  <c r="AL915" i="1" s="1"/>
  <c r="AG916" i="1"/>
  <c r="AL916" i="1" s="1"/>
  <c r="AG917" i="1"/>
  <c r="AL917" i="1" s="1"/>
  <c r="AG918" i="1"/>
  <c r="AL918" i="1" s="1"/>
  <c r="AG919" i="1"/>
  <c r="AL919" i="1" s="1"/>
  <c r="AG920" i="1"/>
  <c r="AL920" i="1" s="1"/>
  <c r="AG921" i="1"/>
  <c r="AL921" i="1" s="1"/>
  <c r="AG922" i="1"/>
  <c r="AL922" i="1" s="1"/>
  <c r="AG923" i="1"/>
  <c r="AL923" i="1" s="1"/>
  <c r="AG924" i="1"/>
  <c r="AL924" i="1" s="1"/>
  <c r="AG925" i="1"/>
  <c r="AL925" i="1" s="1"/>
  <c r="AG926" i="1"/>
  <c r="AL926" i="1" s="1"/>
  <c r="AG927" i="1"/>
  <c r="AL927" i="1" s="1"/>
  <c r="AG928" i="1"/>
  <c r="AL928" i="1" s="1"/>
  <c r="AG929" i="1"/>
  <c r="AL929" i="1" s="1"/>
  <c r="AG930" i="1"/>
  <c r="AL930" i="1" s="1"/>
  <c r="AG931" i="1"/>
  <c r="AL931" i="1" s="1"/>
  <c r="AG932" i="1"/>
  <c r="AL932" i="1" s="1"/>
  <c r="AG933" i="1"/>
  <c r="AL933" i="1" s="1"/>
  <c r="AG934" i="1"/>
  <c r="AL934" i="1" s="1"/>
  <c r="AG935" i="1"/>
  <c r="AL935" i="1" s="1"/>
  <c r="AG936" i="1"/>
  <c r="AL936" i="1" s="1"/>
  <c r="AG937" i="1"/>
  <c r="AL937" i="1" s="1"/>
  <c r="AG938" i="1"/>
  <c r="AL938" i="1" s="1"/>
  <c r="AG939" i="1"/>
  <c r="AL939" i="1" s="1"/>
  <c r="AG940" i="1"/>
  <c r="AL940" i="1" s="1"/>
  <c r="AG1003" i="1"/>
  <c r="AL1003" i="1" s="1"/>
  <c r="AG1004" i="1"/>
  <c r="AL1004" i="1" s="1"/>
  <c r="AG1005" i="1"/>
  <c r="AL1005" i="1" s="1"/>
  <c r="AG1006" i="1"/>
  <c r="AL1006" i="1" s="1"/>
  <c r="AG1007" i="1"/>
  <c r="AL1007" i="1" s="1"/>
  <c r="AG1008" i="1"/>
  <c r="AL1008" i="1" s="1"/>
  <c r="AG1009" i="1"/>
  <c r="AL1009" i="1" s="1"/>
  <c r="AG1010" i="1"/>
  <c r="AL1010" i="1" s="1"/>
  <c r="AG1011" i="1"/>
  <c r="AL1011" i="1" s="1"/>
  <c r="AG1012" i="1"/>
  <c r="AL1012" i="1" s="1"/>
  <c r="AG1013" i="1"/>
  <c r="AL1013" i="1" s="1"/>
  <c r="AG1014" i="1"/>
  <c r="AL1014" i="1" s="1"/>
  <c r="AG1015" i="1"/>
  <c r="AL1015" i="1" s="1"/>
  <c r="AG1016" i="1"/>
  <c r="AL1016" i="1" s="1"/>
  <c r="AG1017" i="1"/>
  <c r="AL1017" i="1" s="1"/>
  <c r="AG1018" i="1"/>
  <c r="AL1018" i="1" s="1"/>
  <c r="AG1019" i="1"/>
  <c r="AL1019" i="1" s="1"/>
  <c r="AG1020" i="1"/>
  <c r="AL1020" i="1" s="1"/>
  <c r="AG1021" i="1"/>
  <c r="AL1021" i="1" s="1"/>
  <c r="AG1022" i="1"/>
  <c r="AL1022" i="1" s="1"/>
  <c r="AG1023" i="1"/>
  <c r="AL1023" i="1" s="1"/>
  <c r="AG1024" i="1"/>
  <c r="AL1024" i="1" s="1"/>
  <c r="AG1025" i="1"/>
  <c r="AL1025" i="1" s="1"/>
  <c r="AG1026" i="1"/>
  <c r="AL1026" i="1" s="1"/>
  <c r="AG1027" i="1"/>
  <c r="AL1027" i="1" s="1"/>
  <c r="AG1028" i="1"/>
  <c r="AL1028" i="1" s="1"/>
  <c r="AG1029" i="1"/>
  <c r="AL1029" i="1" s="1"/>
  <c r="AG1030" i="1"/>
  <c r="AL1030" i="1" s="1"/>
  <c r="AG1031" i="1"/>
  <c r="AL1031" i="1" s="1"/>
  <c r="AG1032" i="1"/>
  <c r="AL1032" i="1" s="1"/>
  <c r="AG1033" i="1"/>
  <c r="AL1033" i="1" s="1"/>
  <c r="AG1034" i="1"/>
  <c r="AL1034" i="1" s="1"/>
  <c r="AG1035" i="1"/>
  <c r="AL1035" i="1" s="1"/>
  <c r="AG1036" i="1"/>
  <c r="AL1036" i="1" s="1"/>
  <c r="AG1037" i="1"/>
  <c r="AL1037" i="1" s="1"/>
  <c r="AG1038" i="1"/>
  <c r="AL1038" i="1" s="1"/>
  <c r="AG1039" i="1"/>
  <c r="AL1039" i="1" s="1"/>
  <c r="AG1098" i="1"/>
  <c r="AL1098" i="1" s="1"/>
  <c r="AG1099" i="1"/>
  <c r="AL1099" i="1" s="1"/>
  <c r="AG1100" i="1"/>
  <c r="AL1100" i="1" s="1"/>
  <c r="AG1101" i="1"/>
  <c r="AL1101" i="1" s="1"/>
  <c r="AG1102" i="1"/>
  <c r="AL1102" i="1" s="1"/>
  <c r="AG1103" i="1"/>
  <c r="AL1103" i="1" s="1"/>
  <c r="AG1104" i="1"/>
  <c r="AL1104" i="1" s="1"/>
  <c r="AG1105" i="1"/>
  <c r="AL1105" i="1" s="1"/>
  <c r="AG1106" i="1"/>
  <c r="AL1106" i="1" s="1"/>
  <c r="AG1107" i="1"/>
  <c r="AL1107" i="1" s="1"/>
  <c r="AG1108" i="1"/>
  <c r="AL1108" i="1" s="1"/>
  <c r="AG1109" i="1"/>
  <c r="AL1109" i="1" s="1"/>
  <c r="AG1110" i="1"/>
  <c r="AL1110" i="1" s="1"/>
  <c r="AG1111" i="1"/>
  <c r="AL1111" i="1" s="1"/>
  <c r="AG1112" i="1"/>
  <c r="AL1112" i="1" s="1"/>
  <c r="AG1113" i="1"/>
  <c r="AL1113" i="1" s="1"/>
  <c r="AG1114" i="1"/>
  <c r="AL1114" i="1" s="1"/>
  <c r="AG1115" i="1"/>
  <c r="AL1115" i="1" s="1"/>
  <c r="AG1116" i="1"/>
  <c r="AL1116" i="1" s="1"/>
  <c r="AG1117" i="1"/>
  <c r="AL1117" i="1" s="1"/>
  <c r="AG1118" i="1"/>
  <c r="AL1118" i="1" s="1"/>
  <c r="AG1119" i="1"/>
  <c r="AL1119" i="1" s="1"/>
  <c r="AG1120" i="1"/>
  <c r="AL1120" i="1" s="1"/>
  <c r="AG1121" i="1"/>
  <c r="AL1121" i="1" s="1"/>
  <c r="AG1122" i="1"/>
  <c r="AL1122" i="1" s="1"/>
  <c r="AG1123" i="1"/>
  <c r="AL1123" i="1" s="1"/>
  <c r="AG1124" i="1"/>
  <c r="AL1124" i="1" s="1"/>
  <c r="AG1125" i="1"/>
  <c r="AL1125" i="1" s="1"/>
  <c r="AG1126" i="1"/>
  <c r="AL1126" i="1" s="1"/>
  <c r="AG1127" i="1"/>
  <c r="AL1127" i="1" s="1"/>
  <c r="AG1128" i="1"/>
  <c r="AL1128" i="1" s="1"/>
  <c r="AG1129" i="1"/>
  <c r="AL1129" i="1" s="1"/>
  <c r="AG1130" i="1"/>
  <c r="AL1130" i="1" s="1"/>
  <c r="AG1131" i="1"/>
  <c r="AL1131" i="1" s="1"/>
  <c r="AG1132" i="1"/>
  <c r="AL1132" i="1" s="1"/>
  <c r="AG1133" i="1"/>
  <c r="AL1133" i="1" s="1"/>
  <c r="AG1134" i="1"/>
  <c r="AL1134" i="1" s="1"/>
  <c r="AG1135" i="1"/>
  <c r="AL1135" i="1" s="1"/>
  <c r="AG1136" i="1"/>
  <c r="AL1136" i="1" s="1"/>
  <c r="AG1137" i="1"/>
  <c r="AL1137" i="1" s="1"/>
  <c r="AG1138" i="1"/>
  <c r="AL1138" i="1" s="1"/>
  <c r="AG1139" i="1"/>
  <c r="AL1139" i="1" s="1"/>
  <c r="AG1189" i="1"/>
  <c r="AL1189" i="1" s="1"/>
  <c r="AG1190" i="1"/>
  <c r="AL1190" i="1" s="1"/>
  <c r="AG1191" i="1"/>
  <c r="AL1191" i="1" s="1"/>
  <c r="AG1192" i="1"/>
  <c r="AL1192" i="1" s="1"/>
  <c r="AG1193" i="1"/>
  <c r="AL1193" i="1" s="1"/>
  <c r="AG1194" i="1"/>
  <c r="AL1194" i="1" s="1"/>
  <c r="AG1195" i="1"/>
  <c r="AL1195" i="1" s="1"/>
  <c r="AG1196" i="1"/>
  <c r="AL1196" i="1" s="1"/>
  <c r="AG1197" i="1"/>
  <c r="AL1197" i="1" s="1"/>
  <c r="AG1198" i="1"/>
  <c r="AL1198" i="1" s="1"/>
  <c r="AG1199" i="1"/>
  <c r="AL1199" i="1" s="1"/>
  <c r="AG1200" i="1"/>
  <c r="AL1200" i="1" s="1"/>
  <c r="AG1201" i="1"/>
  <c r="AL1201" i="1" s="1"/>
  <c r="AG1202" i="1"/>
  <c r="AL1202" i="1" s="1"/>
  <c r="AG1203" i="1"/>
  <c r="AL1203" i="1" s="1"/>
  <c r="AG1204" i="1"/>
  <c r="AL1204" i="1" s="1"/>
  <c r="AG1205" i="1"/>
  <c r="AL1205" i="1" s="1"/>
  <c r="AG1206" i="1"/>
  <c r="AL1206" i="1" s="1"/>
  <c r="AG1207" i="1"/>
  <c r="AL1207" i="1" s="1"/>
  <c r="AG1208" i="1"/>
  <c r="AL1208" i="1" s="1"/>
  <c r="AG1209" i="1"/>
  <c r="AL1209" i="1" s="1"/>
  <c r="AG1210" i="1"/>
  <c r="AL1210" i="1" s="1"/>
  <c r="AG1211" i="1"/>
  <c r="AL1211" i="1" s="1"/>
  <c r="AG1212" i="1"/>
  <c r="AL1212" i="1" s="1"/>
  <c r="AG1213" i="1"/>
  <c r="AL1213" i="1" s="1"/>
  <c r="AG1214" i="1"/>
  <c r="AL1214" i="1" s="1"/>
  <c r="AG1215" i="1"/>
  <c r="AL1215" i="1" s="1"/>
  <c r="AG1216" i="1"/>
  <c r="AL1216" i="1" s="1"/>
  <c r="AG1217" i="1"/>
  <c r="AL1217" i="1" s="1"/>
  <c r="AG1218" i="1"/>
  <c r="AL1218" i="1" s="1"/>
  <c r="AG1219" i="1"/>
  <c r="AL1219" i="1" s="1"/>
  <c r="AG1220" i="1"/>
  <c r="AL1220" i="1" s="1"/>
  <c r="AG1221" i="1"/>
  <c r="AL1221" i="1" s="1"/>
  <c r="AG1271" i="1"/>
  <c r="AL1271" i="1" s="1"/>
  <c r="AG1272" i="1"/>
  <c r="AL1272" i="1" s="1"/>
  <c r="AG1273" i="1"/>
  <c r="AL1273" i="1" s="1"/>
  <c r="AG1274" i="1"/>
  <c r="AL1274" i="1" s="1"/>
  <c r="AG1275" i="1"/>
  <c r="AL1275" i="1" s="1"/>
  <c r="AG1276" i="1"/>
  <c r="AL1276" i="1" s="1"/>
  <c r="AG1277" i="1"/>
  <c r="AL1277" i="1" s="1"/>
  <c r="AG1278" i="1"/>
  <c r="AL1278" i="1" s="1"/>
  <c r="AG1279" i="1"/>
  <c r="AL1279" i="1" s="1"/>
  <c r="AG1280" i="1"/>
  <c r="AL1280" i="1" s="1"/>
  <c r="AG1281" i="1"/>
  <c r="AL1281" i="1" s="1"/>
  <c r="AG1282" i="1"/>
  <c r="AL1282" i="1" s="1"/>
  <c r="AG1283" i="1"/>
  <c r="AL1283" i="1" s="1"/>
  <c r="AG1284" i="1"/>
  <c r="AL1284" i="1" s="1"/>
  <c r="AG1285" i="1"/>
  <c r="AL1285" i="1" s="1"/>
  <c r="AG1286" i="1"/>
  <c r="AL1286" i="1" s="1"/>
  <c r="AG1287" i="1"/>
  <c r="AL1287" i="1" s="1"/>
  <c r="AG1288" i="1"/>
  <c r="AL1288" i="1" s="1"/>
  <c r="AG1365" i="1"/>
  <c r="AL1365" i="1" s="1"/>
  <c r="AG1366" i="1"/>
  <c r="AL1366" i="1" s="1"/>
  <c r="AG1367" i="1"/>
  <c r="AL1367" i="1" s="1"/>
  <c r="AG1368" i="1"/>
  <c r="AL1368" i="1" s="1"/>
  <c r="AG1369" i="1"/>
  <c r="AL1369" i="1" s="1"/>
  <c r="AG1370" i="1"/>
  <c r="AL1370" i="1" s="1"/>
  <c r="AG1371" i="1"/>
  <c r="AL1371" i="1" s="1"/>
  <c r="AG1372" i="1"/>
  <c r="AL1372" i="1" s="1"/>
  <c r="AG1373" i="1"/>
  <c r="AL1373" i="1" s="1"/>
  <c r="AG1374" i="1"/>
  <c r="AL1374" i="1" s="1"/>
  <c r="AG1375" i="1"/>
  <c r="AL1375" i="1" s="1"/>
  <c r="AG1376" i="1"/>
  <c r="AL1376" i="1" s="1"/>
  <c r="AG1377" i="1"/>
  <c r="AL1377" i="1" s="1"/>
  <c r="AG1378" i="1"/>
  <c r="AL1378" i="1" s="1"/>
  <c r="AG1379" i="1"/>
  <c r="AL1379" i="1" s="1"/>
  <c r="AG1380" i="1"/>
  <c r="AL1380" i="1" s="1"/>
  <c r="AG1381" i="1"/>
  <c r="AL1381" i="1" s="1"/>
  <c r="AG1382" i="1"/>
  <c r="AL1382" i="1" s="1"/>
  <c r="AG1383" i="1"/>
  <c r="AL1383" i="1" s="1"/>
  <c r="AG1384" i="1"/>
  <c r="AL1384" i="1" s="1"/>
  <c r="AG1385" i="1"/>
  <c r="AL1385" i="1" s="1"/>
  <c r="AG1386" i="1"/>
  <c r="AL1386" i="1" s="1"/>
  <c r="AG1387" i="1"/>
  <c r="AL1387" i="1" s="1"/>
  <c r="AG1388" i="1"/>
  <c r="AL1388" i="1" s="1"/>
  <c r="AG1389" i="1"/>
  <c r="AL1389" i="1" s="1"/>
  <c r="AG1390" i="1"/>
  <c r="AL1390" i="1" s="1"/>
  <c r="AG1391" i="1"/>
  <c r="AL1391" i="1" s="1"/>
  <c r="AG1392" i="1"/>
  <c r="AL1392" i="1" s="1"/>
  <c r="AG1289" i="1"/>
  <c r="AL1289" i="1" s="1"/>
  <c r="AG1290" i="1"/>
  <c r="AL1290" i="1" s="1"/>
  <c r="AG1291" i="1"/>
  <c r="AL1291" i="1" s="1"/>
  <c r="AG1292" i="1"/>
  <c r="AL1292" i="1" s="1"/>
  <c r="AG1293" i="1"/>
  <c r="AL1293" i="1" s="1"/>
  <c r="AG1294" i="1"/>
  <c r="AL1294" i="1" s="1"/>
  <c r="AG1393" i="1"/>
  <c r="AL1393" i="1" s="1"/>
  <c r="AG1394" i="1"/>
  <c r="AL1394" i="1" s="1"/>
  <c r="AG1395" i="1"/>
  <c r="AL1395" i="1" s="1"/>
  <c r="AG1396" i="1"/>
  <c r="AL1396" i="1" s="1"/>
  <c r="AG1447" i="1"/>
  <c r="AL1447" i="1" s="1"/>
  <c r="AG1448" i="1"/>
  <c r="AL1448" i="1" s="1"/>
  <c r="AG1449" i="1"/>
  <c r="AL1449" i="1" s="1"/>
  <c r="AG1295" i="1"/>
  <c r="AL1295" i="1" s="1"/>
  <c r="AG1296" i="1"/>
  <c r="AL1296" i="1" s="1"/>
  <c r="AG1297" i="1"/>
  <c r="AL1297" i="1" s="1"/>
  <c r="AG1298" i="1"/>
  <c r="AL1298" i="1" s="1"/>
  <c r="AG1299" i="1"/>
  <c r="AL1299" i="1" s="1"/>
  <c r="AG1397" i="1"/>
  <c r="AL1397" i="1" s="1"/>
  <c r="AG1398" i="1"/>
  <c r="AL1398" i="1" s="1"/>
  <c r="AG1399" i="1"/>
  <c r="AL1399" i="1" s="1"/>
  <c r="AG1400" i="1"/>
  <c r="AL1400" i="1" s="1"/>
  <c r="AG1401" i="1"/>
  <c r="AL1401" i="1" s="1"/>
  <c r="AG1402" i="1"/>
  <c r="AL1402" i="1" s="1"/>
  <c r="AG1403" i="1"/>
  <c r="AL1403" i="1" s="1"/>
  <c r="AG1450" i="1"/>
  <c r="AL1450" i="1" s="1"/>
  <c r="AG1451" i="1"/>
  <c r="AL1451" i="1" s="1"/>
  <c r="AG1300" i="1"/>
  <c r="AL1300" i="1" s="1"/>
  <c r="AG1301" i="1"/>
  <c r="AL1301" i="1" s="1"/>
  <c r="AG1302" i="1"/>
  <c r="AL1302" i="1" s="1"/>
  <c r="AG1303" i="1"/>
  <c r="AL1303" i="1" s="1"/>
  <c r="AG1304" i="1"/>
  <c r="AL1304" i="1" s="1"/>
  <c r="AG1404" i="1"/>
  <c r="AL1404" i="1" s="1"/>
  <c r="AG1405" i="1"/>
  <c r="AL1405" i="1" s="1"/>
  <c r="AG1406" i="1"/>
  <c r="AL1406" i="1" s="1"/>
  <c r="AG1407" i="1"/>
  <c r="AL1407" i="1" s="1"/>
  <c r="AG1408" i="1"/>
  <c r="AL1408" i="1" s="1"/>
  <c r="AG1409" i="1"/>
  <c r="AL1409" i="1" s="1"/>
  <c r="AG1410" i="1"/>
  <c r="AL1410" i="1" s="1"/>
  <c r="AG1452" i="1"/>
  <c r="AL1452" i="1" s="1"/>
  <c r="AG1453" i="1"/>
  <c r="AL1453" i="1" s="1"/>
  <c r="AG1454" i="1"/>
  <c r="AL1454" i="1" s="1"/>
  <c r="AG1455" i="1"/>
  <c r="AL1455" i="1" s="1"/>
  <c r="AG1305" i="1"/>
  <c r="AL1305" i="1" s="1"/>
  <c r="AG1306" i="1"/>
  <c r="AL1306" i="1" s="1"/>
  <c r="AG1307" i="1"/>
  <c r="AL1307" i="1" s="1"/>
  <c r="AG1308" i="1"/>
  <c r="AL1308" i="1" s="1"/>
  <c r="AG1309" i="1"/>
  <c r="AL1309" i="1" s="1"/>
  <c r="AG1411" i="1"/>
  <c r="AL1411" i="1" s="1"/>
  <c r="AG1412" i="1"/>
  <c r="AL1412" i="1" s="1"/>
  <c r="AG1413" i="1"/>
  <c r="AL1413" i="1" s="1"/>
  <c r="AG1414" i="1"/>
  <c r="AL1414" i="1" s="1"/>
  <c r="AG1415" i="1"/>
  <c r="AL1415" i="1" s="1"/>
  <c r="AG1416" i="1"/>
  <c r="AL1416" i="1" s="1"/>
  <c r="AG1417" i="1"/>
  <c r="AL1417" i="1" s="1"/>
  <c r="AG1456" i="1"/>
  <c r="AL1456" i="1" s="1"/>
  <c r="AG1457" i="1"/>
  <c r="AL1457" i="1" s="1"/>
  <c r="AG1510" i="1"/>
  <c r="AL1510" i="1" s="1"/>
  <c r="AG1511" i="1"/>
  <c r="AL1511" i="1" s="1"/>
  <c r="AG1512" i="1"/>
  <c r="AL1512" i="1" s="1"/>
  <c r="AG1513" i="1"/>
  <c r="AL1513" i="1" s="1"/>
  <c r="AG1514" i="1"/>
  <c r="AL1514" i="1" s="1"/>
  <c r="AG1515" i="1"/>
  <c r="AL1515" i="1" s="1"/>
  <c r="AG1516" i="1"/>
  <c r="AL1516" i="1" s="1"/>
  <c r="AG1517" i="1"/>
  <c r="AL1517" i="1" s="1"/>
  <c r="AG1518" i="1"/>
  <c r="AL1518" i="1" s="1"/>
  <c r="AG1519" i="1"/>
  <c r="AL1519" i="1" s="1"/>
  <c r="AG1520" i="1"/>
  <c r="AL1520" i="1" s="1"/>
  <c r="AG1521" i="1"/>
  <c r="AL1521" i="1" s="1"/>
  <c r="AG1522" i="1"/>
  <c r="AL1522" i="1" s="1"/>
  <c r="AG1523" i="1"/>
  <c r="AL1523" i="1" s="1"/>
  <c r="AG1524" i="1"/>
  <c r="AL1524" i="1" s="1"/>
  <c r="AG1525" i="1"/>
  <c r="AL1525" i="1" s="1"/>
  <c r="AG1526" i="1"/>
  <c r="AL1526" i="1" s="1"/>
  <c r="AG1527" i="1"/>
  <c r="AL1527" i="1" s="1"/>
  <c r="AG1528" i="1"/>
  <c r="AL1528" i="1" s="1"/>
  <c r="AG1529" i="1"/>
  <c r="AL1529" i="1" s="1"/>
  <c r="AG1530" i="1"/>
  <c r="AL1530" i="1" s="1"/>
  <c r="AG1531" i="1"/>
  <c r="AL1531" i="1" s="1"/>
  <c r="AG1532" i="1"/>
  <c r="AL1532" i="1" s="1"/>
  <c r="AG1533" i="1"/>
  <c r="AL1533" i="1" s="1"/>
  <c r="AG1534" i="1"/>
  <c r="AL1534" i="1" s="1"/>
  <c r="AG1535" i="1"/>
  <c r="AL1535" i="1" s="1"/>
  <c r="AG1536" i="1"/>
  <c r="AL1536" i="1" s="1"/>
  <c r="AG1537" i="1"/>
  <c r="AL1537" i="1" s="1"/>
  <c r="AG1538" i="1"/>
  <c r="AL1538" i="1" s="1"/>
  <c r="AG1586" i="1"/>
  <c r="AL1586" i="1" s="1"/>
  <c r="AG1587" i="1"/>
  <c r="AL1587" i="1" s="1"/>
  <c r="AG1588" i="1"/>
  <c r="AL1588" i="1" s="1"/>
  <c r="AG1589" i="1"/>
  <c r="AL1589" i="1" s="1"/>
  <c r="AG1590" i="1"/>
  <c r="AL1590" i="1" s="1"/>
  <c r="AG1591" i="1"/>
  <c r="AL1591" i="1" s="1"/>
  <c r="AG1592" i="1"/>
  <c r="AL1592" i="1" s="1"/>
  <c r="AG1593" i="1"/>
  <c r="AL1593" i="1" s="1"/>
  <c r="AG1594" i="1"/>
  <c r="AL1594" i="1" s="1"/>
  <c r="AG1595" i="1"/>
  <c r="AL1595" i="1" s="1"/>
  <c r="AG1596" i="1"/>
  <c r="AL1596" i="1" s="1"/>
  <c r="AG1597" i="1"/>
  <c r="AL1597" i="1" s="1"/>
  <c r="AG1598" i="1"/>
  <c r="AL1598" i="1" s="1"/>
  <c r="AG1599" i="1"/>
  <c r="AL1599" i="1" s="1"/>
  <c r="AG1600" i="1"/>
  <c r="AL1600" i="1" s="1"/>
  <c r="AG1601" i="1"/>
  <c r="AL1601" i="1" s="1"/>
  <c r="AG1602" i="1"/>
  <c r="AL1602" i="1" s="1"/>
  <c r="AG1603" i="1"/>
  <c r="AL1603" i="1" s="1"/>
  <c r="AG1604" i="1"/>
  <c r="AL1604" i="1" s="1"/>
  <c r="AG1605" i="1"/>
  <c r="AL1605" i="1" s="1"/>
  <c r="AG1606" i="1"/>
  <c r="AL1606" i="1" s="1"/>
  <c r="AG1607" i="1"/>
  <c r="AL1607" i="1" s="1"/>
  <c r="AG1608" i="1"/>
  <c r="AL1608" i="1" s="1"/>
  <c r="AG1609" i="1"/>
  <c r="AL1609" i="1" s="1"/>
  <c r="AG1610" i="1"/>
  <c r="AL1610" i="1" s="1"/>
  <c r="AG1611" i="1"/>
  <c r="AL1611" i="1" s="1"/>
  <c r="AG1612" i="1"/>
  <c r="AL1612" i="1" s="1"/>
  <c r="AG1613" i="1"/>
  <c r="AL1613" i="1" s="1"/>
  <c r="AG1614" i="1"/>
  <c r="AL1614" i="1" s="1"/>
  <c r="AG1615" i="1"/>
  <c r="AL1615" i="1" s="1"/>
  <c r="AG1616" i="1"/>
  <c r="AL1616" i="1" s="1"/>
  <c r="AG1617" i="1"/>
  <c r="AL1617" i="1" s="1"/>
  <c r="AG1618" i="1"/>
  <c r="AL1618" i="1" s="1"/>
  <c r="AG1619" i="1"/>
  <c r="AL1619" i="1" s="1"/>
  <c r="AG1620" i="1"/>
  <c r="AL1620" i="1" s="1"/>
  <c r="AG1621" i="1"/>
  <c r="AL1621" i="1" s="1"/>
  <c r="AG1672" i="1"/>
  <c r="AL1672" i="1" s="1"/>
  <c r="AG1673" i="1"/>
  <c r="AL1673" i="1" s="1"/>
  <c r="AG1674" i="1"/>
  <c r="AL1674" i="1" s="1"/>
  <c r="AG1675" i="1"/>
  <c r="AL1675" i="1" s="1"/>
  <c r="AG1676" i="1"/>
  <c r="AL1676" i="1" s="1"/>
  <c r="AG1677" i="1"/>
  <c r="AL1677" i="1" s="1"/>
  <c r="AG1678" i="1"/>
  <c r="AL1678" i="1" s="1"/>
  <c r="AG1679" i="1"/>
  <c r="AL1679" i="1" s="1"/>
  <c r="AG1680" i="1"/>
  <c r="AL1680" i="1" s="1"/>
  <c r="AG1681" i="1"/>
  <c r="AL1681" i="1" s="1"/>
  <c r="AG1682" i="1"/>
  <c r="AL1682" i="1" s="1"/>
  <c r="AG1683" i="1"/>
  <c r="AL1683" i="1" s="1"/>
  <c r="AG1684" i="1"/>
  <c r="AL1684" i="1" s="1"/>
  <c r="AG1685" i="1"/>
  <c r="AL1685" i="1" s="1"/>
  <c r="AG1686" i="1"/>
  <c r="AL1686" i="1" s="1"/>
  <c r="AG1687" i="1"/>
  <c r="AL1687" i="1" s="1"/>
  <c r="AG1688" i="1"/>
  <c r="AL1688" i="1" s="1"/>
  <c r="AG1689" i="1"/>
  <c r="AL1689" i="1" s="1"/>
  <c r="AG1690" i="1"/>
  <c r="AL1690" i="1" s="1"/>
  <c r="AG1691" i="1"/>
  <c r="AL1691" i="1" s="1"/>
  <c r="AG1692" i="1"/>
  <c r="AL1692" i="1" s="1"/>
  <c r="AG1693" i="1"/>
  <c r="AL1693" i="1" s="1"/>
  <c r="AG1694" i="1"/>
  <c r="AL1694" i="1" s="1"/>
  <c r="AG1695" i="1"/>
  <c r="AL1695" i="1" s="1"/>
  <c r="AG1696" i="1"/>
  <c r="AL1696" i="1" s="1"/>
  <c r="AG1697" i="1"/>
  <c r="AL1697" i="1" s="1"/>
  <c r="AG1698" i="1"/>
  <c r="AL1698" i="1" s="1"/>
  <c r="AG1699" i="1"/>
  <c r="AL1699" i="1" s="1"/>
  <c r="AG1700" i="1"/>
  <c r="AL1700" i="1" s="1"/>
  <c r="AG1701" i="1"/>
  <c r="AL1701" i="1" s="1"/>
  <c r="AG1702" i="1"/>
  <c r="AL1702" i="1" s="1"/>
  <c r="AG1703" i="1"/>
  <c r="AL1703" i="1" s="1"/>
  <c r="AG1704" i="1"/>
  <c r="AL1704" i="1" s="1"/>
  <c r="AG1705" i="1"/>
  <c r="AL1705" i="1" s="1"/>
  <c r="AG1753" i="1"/>
  <c r="AL1753" i="1" s="1"/>
  <c r="AG1754" i="1"/>
  <c r="AL1754" i="1" s="1"/>
  <c r="AG1755" i="1"/>
  <c r="AL1755" i="1" s="1"/>
  <c r="AG1756" i="1"/>
  <c r="AL1756" i="1" s="1"/>
  <c r="AG1757" i="1"/>
  <c r="AL1757" i="1" s="1"/>
  <c r="AG1758" i="1"/>
  <c r="AL1758" i="1" s="1"/>
  <c r="AG1759" i="1"/>
  <c r="AL1759" i="1" s="1"/>
  <c r="AG1760" i="1"/>
  <c r="AL1760" i="1" s="1"/>
  <c r="AG1761" i="1"/>
  <c r="AL1761" i="1" s="1"/>
  <c r="AG1762" i="1"/>
  <c r="AL1762" i="1" s="1"/>
  <c r="AG1763" i="1"/>
  <c r="AL1763" i="1" s="1"/>
  <c r="AG1764" i="1"/>
  <c r="AL1764" i="1" s="1"/>
  <c r="AG1765" i="1"/>
  <c r="AL1765" i="1" s="1"/>
  <c r="AG1766" i="1"/>
  <c r="AL1766" i="1" s="1"/>
  <c r="AG1767" i="1"/>
  <c r="AL1767" i="1" s="1"/>
  <c r="AG1768" i="1"/>
  <c r="AL1768" i="1" s="1"/>
  <c r="AG1769" i="1"/>
  <c r="AL1769" i="1" s="1"/>
  <c r="AG1770" i="1"/>
  <c r="AL1770" i="1" s="1"/>
  <c r="AG1771" i="1"/>
  <c r="AL1771" i="1" s="1"/>
  <c r="AG1772" i="1"/>
  <c r="AL1772" i="1" s="1"/>
  <c r="AG1773" i="1"/>
  <c r="AL1773" i="1" s="1"/>
  <c r="AG1774" i="1"/>
  <c r="AL1774" i="1" s="1"/>
  <c r="AG1775" i="1"/>
  <c r="AL1775" i="1" s="1"/>
  <c r="AG1776" i="1"/>
  <c r="AL1776" i="1" s="1"/>
  <c r="AG1777" i="1"/>
  <c r="AL1777" i="1" s="1"/>
  <c r="AG1778" i="1"/>
  <c r="AL1778" i="1" s="1"/>
  <c r="AG1779" i="1"/>
  <c r="AL1779" i="1" s="1"/>
  <c r="AG1780" i="1"/>
  <c r="AL1780" i="1" s="1"/>
  <c r="AG1781" i="1"/>
  <c r="AL1781" i="1" s="1"/>
  <c r="AG1782" i="1"/>
  <c r="AL1782" i="1" s="1"/>
  <c r="AG1783" i="1"/>
  <c r="AL1783" i="1" s="1"/>
  <c r="AG1784" i="1"/>
  <c r="AL1784" i="1" s="1"/>
  <c r="AG1785" i="1"/>
  <c r="AL1785" i="1" s="1"/>
  <c r="AG1786" i="1"/>
  <c r="AL1786" i="1" s="1"/>
  <c r="AG1787" i="1"/>
  <c r="AL1787" i="1" s="1"/>
  <c r="AG1788" i="1"/>
  <c r="AL1788" i="1" s="1"/>
  <c r="AG1789" i="1"/>
  <c r="AL1789" i="1" s="1"/>
  <c r="AG1848" i="1"/>
  <c r="AL1848" i="1" s="1"/>
  <c r="AG1849" i="1"/>
  <c r="AL1849" i="1" s="1"/>
  <c r="AG1850" i="1"/>
  <c r="AL1850" i="1" s="1"/>
  <c r="AG1851" i="1"/>
  <c r="AL1851" i="1" s="1"/>
  <c r="AG1852" i="1"/>
  <c r="AL1852" i="1" s="1"/>
  <c r="AG1853" i="1"/>
  <c r="AL1853" i="1" s="1"/>
  <c r="AG1854" i="1"/>
  <c r="AL1854" i="1" s="1"/>
  <c r="AG1855" i="1"/>
  <c r="AL1855" i="1" s="1"/>
  <c r="AG1856" i="1"/>
  <c r="AL1856" i="1" s="1"/>
  <c r="AG1857" i="1"/>
  <c r="AL1857" i="1" s="1"/>
  <c r="AG1858" i="1"/>
  <c r="AL1858" i="1" s="1"/>
  <c r="AG1933" i="1"/>
  <c r="AL1933" i="1" s="1"/>
  <c r="AG1934" i="1"/>
  <c r="AL1934" i="1" s="1"/>
  <c r="AG1935" i="1"/>
  <c r="AL1935" i="1" s="1"/>
  <c r="AG1859" i="1"/>
  <c r="AL1859" i="1" s="1"/>
  <c r="AG1860" i="1"/>
  <c r="AL1860" i="1" s="1"/>
  <c r="AG1861" i="1"/>
  <c r="AL1861" i="1" s="1"/>
  <c r="AG1862" i="1"/>
  <c r="AL1862" i="1" s="1"/>
  <c r="AG1863" i="1"/>
  <c r="AL1863" i="1" s="1"/>
  <c r="AG1864" i="1"/>
  <c r="AL1864" i="1" s="1"/>
  <c r="AG1936" i="1"/>
  <c r="AL1936" i="1" s="1"/>
  <c r="AG1937" i="1"/>
  <c r="AL1937" i="1" s="1"/>
  <c r="AG1938" i="1"/>
  <c r="AL1938" i="1" s="1"/>
  <c r="AG1939" i="1"/>
  <c r="AL1939" i="1" s="1"/>
  <c r="AG1940" i="1"/>
  <c r="AL1940" i="1" s="1"/>
  <c r="AG1865" i="1"/>
  <c r="AL1865" i="1" s="1"/>
  <c r="AG1866" i="1"/>
  <c r="AL1866" i="1" s="1"/>
  <c r="AG1867" i="1"/>
  <c r="AL1867" i="1" s="1"/>
  <c r="AG1868" i="1"/>
  <c r="AL1868" i="1" s="1"/>
  <c r="AG1869" i="1"/>
  <c r="AL1869" i="1" s="1"/>
  <c r="AG1870" i="1"/>
  <c r="AL1870" i="1" s="1"/>
  <c r="AG1941" i="1"/>
  <c r="AL1941" i="1" s="1"/>
  <c r="AG1942" i="1"/>
  <c r="AL1942" i="1" s="1"/>
  <c r="AG1943" i="1"/>
  <c r="AL1943" i="1" s="1"/>
  <c r="AG1944" i="1"/>
  <c r="AL1944" i="1" s="1"/>
  <c r="AG1945" i="1"/>
  <c r="AL1945" i="1" s="1"/>
  <c r="AG1946" i="1"/>
  <c r="AL1946" i="1" s="1"/>
  <c r="AG1947" i="1"/>
  <c r="AL1947" i="1" s="1"/>
  <c r="AG1948" i="1"/>
  <c r="AL1948" i="1" s="1"/>
  <c r="AG1949" i="1"/>
  <c r="AL1949" i="1" s="1"/>
  <c r="AG1950" i="1"/>
  <c r="AL1950" i="1" s="1"/>
  <c r="AG1971" i="1"/>
  <c r="AL1971" i="1" s="1"/>
  <c r="AG1972" i="1"/>
  <c r="AL1972" i="1" s="1"/>
  <c r="AG1973" i="1"/>
  <c r="AL1973" i="1" s="1"/>
  <c r="AG1974" i="1"/>
  <c r="AL1974" i="1" s="1"/>
  <c r="AG1975" i="1"/>
  <c r="AL1975" i="1" s="1"/>
  <c r="AG1976" i="1"/>
  <c r="AL1976" i="1" s="1"/>
  <c r="AG1977" i="1"/>
  <c r="AL1977" i="1" s="1"/>
  <c r="AG1978" i="1"/>
  <c r="AL1978" i="1" s="1"/>
  <c r="AG1979" i="1"/>
  <c r="AL1979" i="1" s="1"/>
  <c r="AG1980" i="1"/>
  <c r="AL1980" i="1" s="1"/>
  <c r="AG1981" i="1"/>
  <c r="AL1981" i="1" s="1"/>
  <c r="AG1982" i="1"/>
  <c r="AL1982" i="1" s="1"/>
  <c r="AG1983" i="1"/>
  <c r="AL1983" i="1" s="1"/>
  <c r="AG1984" i="1"/>
  <c r="AL1984" i="1" s="1"/>
  <c r="AG1985" i="1"/>
  <c r="AL1985" i="1" s="1"/>
  <c r="AG1986" i="1"/>
  <c r="AL1986" i="1" s="1"/>
  <c r="AG1987" i="1"/>
  <c r="AL1987" i="1" s="1"/>
  <c r="AG1988" i="1"/>
  <c r="AL1988" i="1" s="1"/>
  <c r="AG1871" i="1"/>
  <c r="AL1871" i="1" s="1"/>
  <c r="AG1872" i="1"/>
  <c r="AL1872" i="1" s="1"/>
  <c r="AG1873" i="1"/>
  <c r="AL1873" i="1" s="1"/>
  <c r="AG1874" i="1"/>
  <c r="AL1874" i="1" s="1"/>
  <c r="AG1875" i="1"/>
  <c r="AL1875" i="1" s="1"/>
  <c r="AG1876" i="1"/>
  <c r="AL1876" i="1" s="1"/>
  <c r="AG1951" i="1"/>
  <c r="AL1951" i="1" s="1"/>
  <c r="AG1952" i="1"/>
  <c r="AL1952" i="1" s="1"/>
  <c r="AG1953" i="1"/>
  <c r="AL1953" i="1" s="1"/>
  <c r="AG1954" i="1"/>
  <c r="AL1954" i="1" s="1"/>
  <c r="AG1955" i="1"/>
  <c r="AL1955" i="1" s="1"/>
  <c r="AG1956" i="1"/>
  <c r="AL1956" i="1" s="1"/>
  <c r="AG1989" i="1"/>
  <c r="AL1989" i="1" s="1"/>
  <c r="AG1990" i="1"/>
  <c r="AL1990" i="1" s="1"/>
  <c r="AG2041" i="1"/>
  <c r="AL2041" i="1" s="1"/>
  <c r="AG2042" i="1"/>
  <c r="AL2042" i="1" s="1"/>
  <c r="AG2043" i="1"/>
  <c r="AL2043" i="1" s="1"/>
  <c r="AG2044" i="1"/>
  <c r="AL2044" i="1" s="1"/>
  <c r="AG2045" i="1"/>
  <c r="AL2045" i="1" s="1"/>
  <c r="AG2046" i="1"/>
  <c r="AL2046" i="1" s="1"/>
  <c r="AG2047" i="1"/>
  <c r="AL2047" i="1" s="1"/>
  <c r="AG2048" i="1"/>
  <c r="AL2048" i="1" s="1"/>
  <c r="AG2049" i="1"/>
  <c r="AL2049" i="1" s="1"/>
  <c r="AG2050" i="1"/>
  <c r="AL2050" i="1" s="1"/>
  <c r="AG2051" i="1"/>
  <c r="AL2051" i="1" s="1"/>
  <c r="AG2052" i="1"/>
  <c r="AL2052" i="1" s="1"/>
  <c r="AG2053" i="1"/>
  <c r="AL2053" i="1" s="1"/>
  <c r="AG2054" i="1"/>
  <c r="AL2054" i="1" s="1"/>
  <c r="AG2055" i="1"/>
  <c r="AL2055" i="1" s="1"/>
  <c r="AG2056" i="1"/>
  <c r="AL2056" i="1" s="1"/>
  <c r="AG2057" i="1"/>
  <c r="AL2057" i="1" s="1"/>
  <c r="AG2058" i="1"/>
  <c r="AL2058" i="1" s="1"/>
  <c r="AG2059" i="1"/>
  <c r="AL2059" i="1" s="1"/>
  <c r="AG2060" i="1"/>
  <c r="AL2060" i="1" s="1"/>
  <c r="AG2061" i="1"/>
  <c r="AL2061" i="1" s="1"/>
  <c r="AG2062" i="1"/>
  <c r="AL2062" i="1" s="1"/>
  <c r="AG2063" i="1"/>
  <c r="AL2063" i="1" s="1"/>
  <c r="AG2064" i="1"/>
  <c r="AL2064" i="1" s="1"/>
  <c r="AG18" i="1"/>
  <c r="AL18" i="1" s="1"/>
  <c r="AG83" i="1"/>
  <c r="AL83" i="1" s="1"/>
  <c r="AG84" i="1"/>
  <c r="AL84" i="1" s="1"/>
  <c r="AG85" i="1"/>
  <c r="AL85" i="1" s="1"/>
  <c r="AG86" i="1"/>
  <c r="AL86" i="1" s="1"/>
  <c r="AG87" i="1"/>
  <c r="AL87" i="1" s="1"/>
  <c r="AG88" i="1"/>
  <c r="AL88" i="1" s="1"/>
  <c r="AG89" i="1"/>
  <c r="AL89" i="1" s="1"/>
  <c r="AG90" i="1"/>
  <c r="AL90" i="1" s="1"/>
  <c r="AG91" i="1"/>
  <c r="AL91" i="1" s="1"/>
  <c r="AG143" i="1"/>
  <c r="AL143" i="1" s="1"/>
  <c r="AG144" i="1"/>
  <c r="AL144" i="1" s="1"/>
  <c r="AG145" i="1"/>
  <c r="AL145" i="1" s="1"/>
  <c r="AG146" i="1"/>
  <c r="AL146" i="1" s="1"/>
  <c r="AG147" i="1"/>
  <c r="AL147" i="1" s="1"/>
  <c r="AG148" i="1"/>
  <c r="AL148" i="1" s="1"/>
  <c r="AG149" i="1"/>
  <c r="AL149" i="1" s="1"/>
  <c r="AG150" i="1"/>
  <c r="AL150" i="1" s="1"/>
  <c r="AG151" i="1"/>
  <c r="AL151" i="1" s="1"/>
  <c r="AG152" i="1"/>
  <c r="AL152" i="1" s="1"/>
  <c r="AG153" i="1"/>
  <c r="AL153" i="1" s="1"/>
  <c r="AG154" i="1"/>
  <c r="AL154" i="1" s="1"/>
  <c r="AG155" i="1"/>
  <c r="AL155" i="1" s="1"/>
  <c r="AG156" i="1"/>
  <c r="AL156" i="1" s="1"/>
  <c r="AG212" i="1"/>
  <c r="AL212" i="1" s="1"/>
  <c r="AG213" i="1"/>
  <c r="AL213" i="1" s="1"/>
  <c r="AG214" i="1"/>
  <c r="AL214" i="1" s="1"/>
  <c r="AG215" i="1"/>
  <c r="AL215" i="1" s="1"/>
  <c r="AG216" i="1"/>
  <c r="AL216" i="1" s="1"/>
  <c r="AG217" i="1"/>
  <c r="AL217" i="1" s="1"/>
  <c r="AG218" i="1"/>
  <c r="AL218" i="1" s="1"/>
  <c r="AG219" i="1"/>
  <c r="AL219" i="1" s="1"/>
  <c r="AG220" i="1"/>
  <c r="AL220" i="1" s="1"/>
  <c r="AG221" i="1"/>
  <c r="AL221" i="1" s="1"/>
  <c r="AG266" i="1"/>
  <c r="AL266" i="1" s="1"/>
  <c r="AG267" i="1"/>
  <c r="AL267" i="1" s="1"/>
  <c r="AG268" i="1"/>
  <c r="AL268" i="1" s="1"/>
  <c r="AG269" i="1"/>
  <c r="AL269" i="1" s="1"/>
  <c r="AG270" i="1"/>
  <c r="AL270" i="1" s="1"/>
  <c r="AG271" i="1"/>
  <c r="AL271" i="1" s="1"/>
  <c r="AG272" i="1"/>
  <c r="AL272" i="1" s="1"/>
  <c r="AG273" i="1"/>
  <c r="AL273" i="1" s="1"/>
  <c r="AG274" i="1"/>
  <c r="AL274" i="1" s="1"/>
  <c r="AG330" i="1"/>
  <c r="AL330" i="1" s="1"/>
  <c r="AG331" i="1"/>
  <c r="AL331" i="1" s="1"/>
  <c r="AG332" i="1"/>
  <c r="AL332" i="1" s="1"/>
  <c r="AG333" i="1"/>
  <c r="AL333" i="1" s="1"/>
  <c r="AG334" i="1"/>
  <c r="AL334" i="1" s="1"/>
  <c r="AG335" i="1"/>
  <c r="AL335" i="1" s="1"/>
  <c r="AG336" i="1"/>
  <c r="AL336" i="1" s="1"/>
  <c r="AG337" i="1"/>
  <c r="AL337" i="1" s="1"/>
  <c r="AG338" i="1"/>
  <c r="AL338" i="1" s="1"/>
  <c r="AG389" i="1"/>
  <c r="AL389" i="1" s="1"/>
  <c r="AG390" i="1"/>
  <c r="AL390" i="1" s="1"/>
  <c r="AG391" i="1"/>
  <c r="AL391" i="1" s="1"/>
  <c r="AG392" i="1"/>
  <c r="AL392" i="1" s="1"/>
  <c r="AG393" i="1"/>
  <c r="AL393" i="1" s="1"/>
  <c r="AG394" i="1"/>
  <c r="AL394" i="1" s="1"/>
  <c r="AG395" i="1"/>
  <c r="AL395" i="1" s="1"/>
  <c r="AG396" i="1"/>
  <c r="AL396" i="1" s="1"/>
  <c r="AG397" i="1"/>
  <c r="AL397" i="1" s="1"/>
  <c r="AG398" i="1"/>
  <c r="AL398" i="1" s="1"/>
  <c r="AG399" i="1"/>
  <c r="AL399" i="1" s="1"/>
  <c r="AG400" i="1"/>
  <c r="AL400" i="1" s="1"/>
  <c r="AG483" i="1"/>
  <c r="AL483" i="1" s="1"/>
  <c r="AG484" i="1"/>
  <c r="AL484" i="1" s="1"/>
  <c r="AG485" i="1"/>
  <c r="AL485" i="1" s="1"/>
  <c r="AG486" i="1"/>
  <c r="AL486" i="1" s="1"/>
  <c r="AG487" i="1"/>
  <c r="AL487" i="1" s="1"/>
  <c r="AG488" i="1"/>
  <c r="AL488" i="1" s="1"/>
  <c r="AG489" i="1"/>
  <c r="AL489" i="1" s="1"/>
  <c r="AG490" i="1"/>
  <c r="AL490" i="1" s="1"/>
  <c r="AG491" i="1"/>
  <c r="AL491" i="1" s="1"/>
  <c r="AG492" i="1"/>
  <c r="AL492" i="1" s="1"/>
  <c r="AG572" i="1"/>
  <c r="AL572" i="1" s="1"/>
  <c r="AG573" i="1"/>
  <c r="AL573" i="1" s="1"/>
  <c r="AG574" i="1"/>
  <c r="AL574" i="1" s="1"/>
  <c r="AG575" i="1"/>
  <c r="AL575" i="1" s="1"/>
  <c r="AG576" i="1"/>
  <c r="AL576" i="1" s="1"/>
  <c r="AG577" i="1"/>
  <c r="AL577" i="1" s="1"/>
  <c r="AG578" i="1"/>
  <c r="AL578" i="1" s="1"/>
  <c r="AG579" i="1"/>
  <c r="AL579" i="1" s="1"/>
  <c r="AG580" i="1"/>
  <c r="AL580" i="1" s="1"/>
  <c r="AG581" i="1"/>
  <c r="AL581" i="1" s="1"/>
  <c r="AG582" i="1"/>
  <c r="AL582" i="1" s="1"/>
  <c r="AG583" i="1"/>
  <c r="AL583" i="1" s="1"/>
  <c r="AG652" i="1"/>
  <c r="AL652" i="1" s="1"/>
  <c r="AG653" i="1"/>
  <c r="AL653" i="1" s="1"/>
  <c r="AG654" i="1"/>
  <c r="AL654" i="1" s="1"/>
  <c r="AG655" i="1"/>
  <c r="AL655" i="1" s="1"/>
  <c r="AG656" i="1"/>
  <c r="AL656" i="1" s="1"/>
  <c r="AG657" i="1"/>
  <c r="AL657" i="1" s="1"/>
  <c r="AG658" i="1"/>
  <c r="AL658" i="1" s="1"/>
  <c r="AG659" i="1"/>
  <c r="AL659" i="1" s="1"/>
  <c r="AG660" i="1"/>
  <c r="AL660" i="1" s="1"/>
  <c r="AG661" i="1"/>
  <c r="AL661" i="1" s="1"/>
  <c r="AG662" i="1"/>
  <c r="AL662" i="1" s="1"/>
  <c r="AG663" i="1"/>
  <c r="AL663" i="1" s="1"/>
  <c r="AG731" i="1"/>
  <c r="AL731" i="1" s="1"/>
  <c r="AG732" i="1"/>
  <c r="AL732" i="1" s="1"/>
  <c r="AG733" i="1"/>
  <c r="AL733" i="1" s="1"/>
  <c r="AG734" i="1"/>
  <c r="AL734" i="1" s="1"/>
  <c r="AG735" i="1"/>
  <c r="AL735" i="1" s="1"/>
  <c r="AG736" i="1"/>
  <c r="AL736" i="1" s="1"/>
  <c r="AG737" i="1"/>
  <c r="AL737" i="1" s="1"/>
  <c r="AG738" i="1"/>
  <c r="AL738" i="1" s="1"/>
  <c r="AG739" i="1"/>
  <c r="AL739" i="1" s="1"/>
  <c r="AG740" i="1"/>
  <c r="AL740" i="1" s="1"/>
  <c r="AG814" i="1"/>
  <c r="AL814" i="1" s="1"/>
  <c r="AG815" i="1"/>
  <c r="AL815" i="1" s="1"/>
  <c r="AG816" i="1"/>
  <c r="AL816" i="1" s="1"/>
  <c r="AG817" i="1"/>
  <c r="AL817" i="1" s="1"/>
  <c r="AG818" i="1"/>
  <c r="AL818" i="1" s="1"/>
  <c r="AG819" i="1"/>
  <c r="AL819" i="1" s="1"/>
  <c r="AG820" i="1"/>
  <c r="AL820" i="1" s="1"/>
  <c r="AG821" i="1"/>
  <c r="AL821" i="1" s="1"/>
  <c r="AG822" i="1"/>
  <c r="AL822" i="1" s="1"/>
  <c r="AG823" i="1"/>
  <c r="AL823" i="1" s="1"/>
  <c r="AG824" i="1"/>
  <c r="AL824" i="1" s="1"/>
  <c r="AG864" i="1"/>
  <c r="AL864" i="1" s="1"/>
  <c r="AG941" i="1"/>
  <c r="AL941" i="1" s="1"/>
  <c r="AG942" i="1"/>
  <c r="AL942" i="1" s="1"/>
  <c r="AG943" i="1"/>
  <c r="AL943" i="1" s="1"/>
  <c r="AG944" i="1"/>
  <c r="AL944" i="1" s="1"/>
  <c r="AG945" i="1"/>
  <c r="AL945" i="1" s="1"/>
  <c r="AG946" i="1"/>
  <c r="AL946" i="1" s="1"/>
  <c r="AG947" i="1"/>
  <c r="AL947" i="1" s="1"/>
  <c r="AG948" i="1"/>
  <c r="AL948" i="1" s="1"/>
  <c r="AG949" i="1"/>
  <c r="AL949" i="1" s="1"/>
  <c r="AG1040" i="1"/>
  <c r="AL1040" i="1" s="1"/>
  <c r="AG1041" i="1"/>
  <c r="AL1041" i="1" s="1"/>
  <c r="AG1042" i="1"/>
  <c r="AL1042" i="1" s="1"/>
  <c r="AG1043" i="1"/>
  <c r="AL1043" i="1" s="1"/>
  <c r="AG1044" i="1"/>
  <c r="AL1044" i="1" s="1"/>
  <c r="AG1045" i="1"/>
  <c r="AL1045" i="1" s="1"/>
  <c r="AG1046" i="1"/>
  <c r="AL1046" i="1" s="1"/>
  <c r="AG1047" i="1"/>
  <c r="AL1047" i="1" s="1"/>
  <c r="AG1048" i="1"/>
  <c r="AL1048" i="1" s="1"/>
  <c r="AG1049" i="1"/>
  <c r="AL1049" i="1" s="1"/>
  <c r="AG1140" i="1"/>
  <c r="AL1140" i="1" s="1"/>
  <c r="AG1141" i="1"/>
  <c r="AL1141" i="1" s="1"/>
  <c r="AG1142" i="1"/>
  <c r="AL1142" i="1" s="1"/>
  <c r="AG1143" i="1"/>
  <c r="AL1143" i="1" s="1"/>
  <c r="AG1144" i="1"/>
  <c r="AL1144" i="1" s="1"/>
  <c r="AG1145" i="1"/>
  <c r="AL1145" i="1" s="1"/>
  <c r="AG1146" i="1"/>
  <c r="AL1146" i="1" s="1"/>
  <c r="AG1147" i="1"/>
  <c r="AL1147" i="1" s="1"/>
  <c r="AG1222" i="1"/>
  <c r="AL1222" i="1" s="1"/>
  <c r="AG1223" i="1"/>
  <c r="AL1223" i="1" s="1"/>
  <c r="AG1224" i="1"/>
  <c r="AL1224" i="1" s="1"/>
  <c r="AG1225" i="1"/>
  <c r="AL1225" i="1" s="1"/>
  <c r="AG1226" i="1"/>
  <c r="AL1226" i="1" s="1"/>
  <c r="AG1227" i="1"/>
  <c r="AL1227" i="1" s="1"/>
  <c r="AG1310" i="1"/>
  <c r="AL1310" i="1" s="1"/>
  <c r="AG1311" i="1"/>
  <c r="AL1311" i="1" s="1"/>
  <c r="AG1312" i="1"/>
  <c r="AL1312" i="1" s="1"/>
  <c r="AG1313" i="1"/>
  <c r="AL1313" i="1" s="1"/>
  <c r="AG1314" i="1"/>
  <c r="AL1314" i="1" s="1"/>
  <c r="AG1315" i="1"/>
  <c r="AL1315" i="1" s="1"/>
  <c r="AG1418" i="1"/>
  <c r="AL1418" i="1" s="1"/>
  <c r="AG1419" i="1"/>
  <c r="AL1419" i="1" s="1"/>
  <c r="AG1420" i="1"/>
  <c r="AL1420" i="1" s="1"/>
  <c r="AG1421" i="1"/>
  <c r="AL1421" i="1" s="1"/>
  <c r="AG1422" i="1"/>
  <c r="AL1422" i="1" s="1"/>
  <c r="AG1458" i="1"/>
  <c r="AL1458" i="1" s="1"/>
  <c r="AG1459" i="1"/>
  <c r="AL1459" i="1" s="1"/>
  <c r="AG1460" i="1"/>
  <c r="AL1460" i="1" s="1"/>
  <c r="AG1461" i="1"/>
  <c r="AL1461" i="1" s="1"/>
  <c r="AG1462" i="1"/>
  <c r="AL1462" i="1" s="1"/>
  <c r="AG1463" i="1"/>
  <c r="AL1463" i="1" s="1"/>
  <c r="AG1423" i="1"/>
  <c r="AL1423" i="1" s="1"/>
  <c r="AG1424" i="1"/>
  <c r="AL1424" i="1" s="1"/>
  <c r="AG1539" i="1"/>
  <c r="AL1539" i="1" s="1"/>
  <c r="AG1540" i="1"/>
  <c r="AL1540" i="1" s="1"/>
  <c r="AG1541" i="1"/>
  <c r="AL1541" i="1" s="1"/>
  <c r="AG1542" i="1"/>
  <c r="AL1542" i="1" s="1"/>
  <c r="AG1543" i="1"/>
  <c r="AL1543" i="1" s="1"/>
  <c r="AG1544" i="1"/>
  <c r="AL1544" i="1" s="1"/>
  <c r="AG1545" i="1"/>
  <c r="AL1545" i="1" s="1"/>
  <c r="AG1622" i="1"/>
  <c r="AL1622" i="1" s="1"/>
  <c r="AG1623" i="1"/>
  <c r="AL1623" i="1" s="1"/>
  <c r="AG1624" i="1"/>
  <c r="AL1624" i="1" s="1"/>
  <c r="AG1625" i="1"/>
  <c r="AL1625" i="1" s="1"/>
  <c r="AG1626" i="1"/>
  <c r="AL1626" i="1" s="1"/>
  <c r="AG1627" i="1"/>
  <c r="AL1627" i="1" s="1"/>
  <c r="AG1628" i="1"/>
  <c r="AL1628" i="1" s="1"/>
  <c r="AG1706" i="1"/>
  <c r="AL1706" i="1" s="1"/>
  <c r="AG1707" i="1"/>
  <c r="AL1707" i="1" s="1"/>
  <c r="AG1708" i="1"/>
  <c r="AL1708" i="1" s="1"/>
  <c r="AG1709" i="1"/>
  <c r="AL1709" i="1" s="1"/>
  <c r="AG1710" i="1"/>
  <c r="AL1710" i="1" s="1"/>
  <c r="AG1711" i="1"/>
  <c r="AL1711" i="1" s="1"/>
  <c r="AG1712" i="1"/>
  <c r="AL1712" i="1" s="1"/>
  <c r="AG1713" i="1"/>
  <c r="AL1713" i="1" s="1"/>
  <c r="AG1790" i="1"/>
  <c r="AL1790" i="1" s="1"/>
  <c r="AG1791" i="1"/>
  <c r="AL1791" i="1" s="1"/>
  <c r="AG1792" i="1"/>
  <c r="AL1792" i="1" s="1"/>
  <c r="AG1793" i="1"/>
  <c r="AL1793" i="1" s="1"/>
  <c r="AG1794" i="1"/>
  <c r="AL1794" i="1" s="1"/>
  <c r="AG1795" i="1"/>
  <c r="AL1795" i="1" s="1"/>
  <c r="AG1796" i="1"/>
  <c r="AL1796" i="1" s="1"/>
  <c r="AG1797" i="1"/>
  <c r="AL1797" i="1" s="1"/>
  <c r="AG1877" i="1"/>
  <c r="AL1877" i="1" s="1"/>
  <c r="AG1878" i="1"/>
  <c r="AL1878" i="1" s="1"/>
  <c r="AG1879" i="1"/>
  <c r="AL1879" i="1" s="1"/>
  <c r="AG1880" i="1"/>
  <c r="AL1880" i="1" s="1"/>
  <c r="AG1881" i="1"/>
  <c r="AL1881" i="1" s="1"/>
  <c r="AG1882" i="1"/>
  <c r="AL1882" i="1" s="1"/>
  <c r="AG1957" i="1"/>
  <c r="AL1957" i="1" s="1"/>
  <c r="AG1958" i="1"/>
  <c r="AL1958" i="1" s="1"/>
  <c r="AG1959" i="1"/>
  <c r="AL1959" i="1" s="1"/>
  <c r="AG1960" i="1"/>
  <c r="AL1960" i="1" s="1"/>
  <c r="AG1961" i="1"/>
  <c r="AL1961" i="1" s="1"/>
  <c r="AG1883" i="1"/>
  <c r="AL1883" i="1" s="1"/>
  <c r="AG1991" i="1"/>
  <c r="AL1991" i="1" s="1"/>
  <c r="AG1992" i="1"/>
  <c r="AL1992" i="1" s="1"/>
  <c r="AG1993" i="1"/>
  <c r="AL1993" i="1" s="1"/>
  <c r="AG1994" i="1"/>
  <c r="AL1994" i="1" s="1"/>
  <c r="AG2065" i="1"/>
  <c r="AL2065" i="1" s="1"/>
  <c r="AG2066" i="1"/>
  <c r="AL2066" i="1" s="1"/>
  <c r="AG2067" i="1"/>
  <c r="AL2067" i="1" s="1"/>
  <c r="AG2068" i="1"/>
  <c r="AL2068" i="1" s="1"/>
  <c r="AG2069" i="1"/>
  <c r="AL2069" i="1" s="1"/>
  <c r="AG2070" i="1"/>
  <c r="AL2070" i="1" s="1"/>
  <c r="AG2071" i="1"/>
  <c r="AL2071" i="1" s="1"/>
  <c r="D8" i="5" l="1"/>
  <c r="D10" i="5"/>
  <c r="D7" i="5"/>
  <c r="G7" i="5" s="1"/>
  <c r="D6" i="5"/>
  <c r="AL6" i="1"/>
  <c r="D9" i="5"/>
  <c r="E9" i="5" s="1"/>
  <c r="G9" i="5" l="1"/>
  <c r="AS4" i="1"/>
  <c r="A1" i="1"/>
  <c r="E7" i="5"/>
  <c r="J7" i="5" s="1"/>
  <c r="E11" i="5"/>
  <c r="J11" i="5" s="1"/>
  <c r="G11" i="5"/>
  <c r="J9" i="5"/>
  <c r="E8" i="5"/>
  <c r="J8" i="5" s="1"/>
  <c r="G8" i="5"/>
  <c r="E10" i="5"/>
  <c r="J10" i="5" s="1"/>
  <c r="G10" i="5"/>
  <c r="E6" i="5"/>
  <c r="J6" i="5" s="1"/>
  <c r="G6" i="5"/>
  <c r="I6" i="5"/>
  <c r="I11" i="5"/>
  <c r="H11" i="5"/>
  <c r="D12" i="5"/>
  <c r="V6" i="5" s="1"/>
  <c r="I9" i="5"/>
  <c r="H9" i="5"/>
  <c r="I7" i="5"/>
  <c r="H7" i="5"/>
  <c r="H6" i="5"/>
  <c r="I8" i="5"/>
  <c r="H8" i="5"/>
  <c r="I10" i="5"/>
  <c r="H10" i="5"/>
  <c r="E12" i="5" l="1"/>
  <c r="V7" i="5" s="1"/>
  <c r="H12" i="5"/>
  <c r="G12" i="5"/>
</calcChain>
</file>

<file path=xl/sharedStrings.xml><?xml version="1.0" encoding="utf-8"?>
<sst xmlns="http://schemas.openxmlformats.org/spreadsheetml/2006/main" count="50641" uniqueCount="868">
  <si>
    <t>Boletim de Produção CDO</t>
  </si>
  <si>
    <t>Emitido Por: Cilas Andrei da Silva Serrado</t>
  </si>
  <si>
    <t>Contrato</t>
  </si>
  <si>
    <t>Innovatech - Silvicultura (COLPAR)</t>
  </si>
  <si>
    <t>CDO</t>
  </si>
  <si>
    <t>Data</t>
  </si>
  <si>
    <t>Competência</t>
  </si>
  <si>
    <t>CR</t>
  </si>
  <si>
    <t>Funcao</t>
  </si>
  <si>
    <t>Escala de Horas</t>
  </si>
  <si>
    <t>Mat. Supervisor</t>
  </si>
  <si>
    <t>Supervisor</t>
  </si>
  <si>
    <t>Mat. Encarregado</t>
  </si>
  <si>
    <t>Encarregado</t>
  </si>
  <si>
    <t>Turma</t>
  </si>
  <si>
    <t>Cod. Operacao</t>
  </si>
  <si>
    <t>Operacao</t>
  </si>
  <si>
    <t>Und. Medida</t>
  </si>
  <si>
    <t>Cod. Projeto</t>
  </si>
  <si>
    <t>Projeto</t>
  </si>
  <si>
    <t>Talhao</t>
  </si>
  <si>
    <t>Hora Trabalhada</t>
  </si>
  <si>
    <t>Producao</t>
  </si>
  <si>
    <t>Hora Improdutiva</t>
  </si>
  <si>
    <t>Total Horas</t>
  </si>
  <si>
    <t>Rendimento Previsto</t>
  </si>
  <si>
    <t>Rendimento Efetivo</t>
  </si>
  <si>
    <t>Rendimento Total</t>
  </si>
  <si>
    <t>Preço do Recurso</t>
  </si>
  <si>
    <t>Status</t>
  </si>
  <si>
    <t>Tipo Recurso</t>
  </si>
  <si>
    <t>Criado por</t>
  </si>
  <si>
    <t>Alterado por</t>
  </si>
  <si>
    <t>Data Registro</t>
  </si>
  <si>
    <t>Observacao</t>
  </si>
  <si>
    <t>1°- 08/2026</t>
  </si>
  <si>
    <t>GN1421</t>
  </si>
  <si>
    <t>Motorista</t>
  </si>
  <si>
    <t>JOSE FERNANDO MACHADO GARCIA</t>
  </si>
  <si>
    <t>11545MAN</t>
  </si>
  <si>
    <t>GIOVANNI RODRIGUES BORGES MORAES</t>
  </si>
  <si>
    <t>Apoio e Manutenção GN1421</t>
  </si>
  <si>
    <t>APOIO E MANUTEÇÃO</t>
  </si>
  <si>
    <t>DIA</t>
  </si>
  <si>
    <t>Pátio MS</t>
  </si>
  <si>
    <t>T01</t>
  </si>
  <si>
    <t>CONCLUIDO</t>
  </si>
  <si>
    <t>Principal</t>
  </si>
  <si>
    <t>Gabriel de Almeida Lopes</t>
  </si>
  <si>
    <t>Trabalhador Florestal</t>
  </si>
  <si>
    <t>11444E</t>
  </si>
  <si>
    <t>LEANDRA DE MIRANDA SOUZA COSTA</t>
  </si>
  <si>
    <t>ADMINISTRATIVO_1421</t>
  </si>
  <si>
    <t>LAGEADO</t>
  </si>
  <si>
    <t>43A</t>
  </si>
  <si>
    <t>EM ANDAMENTO</t>
  </si>
  <si>
    <t>Suporte</t>
  </si>
  <si>
    <t>Ana Clara Bertoleti Candido</t>
  </si>
  <si>
    <t>Vanessa Maria da Silva</t>
  </si>
  <si>
    <t>Operador de Trator de Pneu</t>
  </si>
  <si>
    <t>FLAVIO BONIFACIO DE SOUZA</t>
  </si>
  <si>
    <t>JORDAN HUGO MIGUEL DA SILVA</t>
  </si>
  <si>
    <t>REF54</t>
  </si>
  <si>
    <t>REBAIXAMENTO MECANIZADO DE BROTAÇÃO E TOCOS DE EUCALIPTO</t>
  </si>
  <si>
    <t>HA</t>
  </si>
  <si>
    <t>Jordan Hugo Miguel da Silva</t>
  </si>
  <si>
    <t>LUCAS CARDOSO PINTO</t>
  </si>
  <si>
    <t>REF328</t>
  </si>
  <si>
    <t>APLICAÇÃO DE CALGESSO - ATÉ 1.500 KG</t>
  </si>
  <si>
    <t>Lucas Cardoso Pinto</t>
  </si>
  <si>
    <t>Operador de Pá Carregadeira</t>
  </si>
  <si>
    <t>REF29</t>
  </si>
  <si>
    <t>TRITURAÇÃO COM PÁ CARREGADEIRA</t>
  </si>
  <si>
    <t>PAULO RENATO DOS SANTOS SILVA</t>
  </si>
  <si>
    <t>REF78</t>
  </si>
  <si>
    <t>PLANTIO SEMI-MECANIZADO ATÉ 1.300 MUDAS</t>
  </si>
  <si>
    <t>MEL</t>
  </si>
  <si>
    <t>Apoio</t>
  </si>
  <si>
    <t>Paulo Renato dos Santos Silva</t>
  </si>
  <si>
    <t>CARLOS EDUARDO DE ARRUDA</t>
  </si>
  <si>
    <t>REF015</t>
  </si>
  <si>
    <t>COMBATE A FORMIGA ANUAL</t>
  </si>
  <si>
    <t>CAMPO NOVO</t>
  </si>
  <si>
    <t>Carlos Eduardo de Arruda</t>
  </si>
  <si>
    <t>CASSIO EDUARDO VIEIRA SOARES</t>
  </si>
  <si>
    <t>REF324</t>
  </si>
  <si>
    <t>3ª IRRIGAÇÃO DE PLANTIO</t>
  </si>
  <si>
    <t>49B</t>
  </si>
  <si>
    <t>Cassio Vieira Soares</t>
  </si>
  <si>
    <t>REF320</t>
  </si>
  <si>
    <t>1ª IRRIGAÇÃO DE PLANTIO</t>
  </si>
  <si>
    <t>Pedro Henrique Ortega</t>
  </si>
  <si>
    <t>Motorista de Caminhão Pipa</t>
  </si>
  <si>
    <t>T02</t>
  </si>
  <si>
    <t>REF322</t>
  </si>
  <si>
    <t>2ª IRRIGAÇÃO DE PLANTIO</t>
  </si>
  <si>
    <t>Lucas Barbosa Ramos</t>
  </si>
  <si>
    <t>50A</t>
  </si>
  <si>
    <t>GN1420</t>
  </si>
  <si>
    <t>Innovatech - Silvicultura</t>
  </si>
  <si>
    <t>XX1</t>
  </si>
  <si>
    <t>MARCELO AUGUSTO MARTINS ARAÚJO</t>
  </si>
  <si>
    <t>ADMINISTRATIVO_1420</t>
  </si>
  <si>
    <t>LUPAMA - RRP</t>
  </si>
  <si>
    <t>007-01</t>
  </si>
  <si>
    <t>GN1410</t>
  </si>
  <si>
    <t>MS Florestal - Silvicultura</t>
  </si>
  <si>
    <t>LUCAS SANTOS MORAIS</t>
  </si>
  <si>
    <t>ADMINISTRATIVO_1410</t>
  </si>
  <si>
    <t>APOIO E MANUTEÇÃO 1410</t>
  </si>
  <si>
    <t>MONTE BELO GLEBA C -</t>
  </si>
  <si>
    <t>014-01</t>
  </si>
  <si>
    <t>JOSE VITOR MORAES SANTOS</t>
  </si>
  <si>
    <t>RENILDO DA CONCEICAO OLIVEIRA</t>
  </si>
  <si>
    <t>RENILDO DA CONCEIÇÃO OLIVEIRA</t>
  </si>
  <si>
    <t>IMP97</t>
  </si>
  <si>
    <t>SERV CAP QUIM PRE EMERG 3 LINHAS</t>
  </si>
  <si>
    <t>NOSSA SENHORA APARECIDA IX</t>
  </si>
  <si>
    <t>003-01</t>
  </si>
  <si>
    <t>Renildo da Conceição Oliveira</t>
  </si>
  <si>
    <t>Mateus Sanches Peres Bieniek</t>
  </si>
  <si>
    <t>002-02</t>
  </si>
  <si>
    <t>004-01</t>
  </si>
  <si>
    <t>DIEMISSON DE ALMEIDA SANTOS</t>
  </si>
  <si>
    <t>IMP179</t>
  </si>
  <si>
    <t>SERV COMB FORMIGA MANUAL SISTEMATICO</t>
  </si>
  <si>
    <t>GUAÍRA - RRP</t>
  </si>
  <si>
    <t>Diemisson De Almeida Santos</t>
  </si>
  <si>
    <t>Algumas pessoas se recusaram não ir para campo devido a troca do ônibus da Formiga para Plantio.</t>
  </si>
  <si>
    <t>IMP153</t>
  </si>
  <si>
    <t>SERV CAP QUIM AREA TOTAL</t>
  </si>
  <si>
    <t>GABRIEL GONCALVES PINHEIRO</t>
  </si>
  <si>
    <t>SERV GERAIS LAVOURA AGRIC</t>
  </si>
  <si>
    <t>SANTA LUZIA - RRP</t>
  </si>
  <si>
    <t>002-01</t>
  </si>
  <si>
    <t>Gabriel Gonçalves pinheiro</t>
  </si>
  <si>
    <t>atividade de repasse na barra protegida devido a chuva ter caído após aplicação...</t>
  </si>
  <si>
    <t>IMP96</t>
  </si>
  <si>
    <t>SERV CAP QUIM MEC BARRA AGRIC</t>
  </si>
  <si>
    <t>SANTO EXPEDITO II - RRP</t>
  </si>
  <si>
    <t>010-01</t>
  </si>
  <si>
    <t>011-03</t>
  </si>
  <si>
    <t>DOUGLAS BOTELHO GOMES</t>
  </si>
  <si>
    <t>SERV PLANTIO IRRIGADO NIVEL 1 AGRIC - TRANSPORTE ATÉ 5 KM</t>
  </si>
  <si>
    <t>NOSSA SENHORA APARECIDA IX - CPG</t>
  </si>
  <si>
    <t>Douglas Botelho Gomes</t>
  </si>
  <si>
    <t>336-2</t>
  </si>
  <si>
    <t>2ª SERV IRRIGACAO NIVEL 1 AGRIC - TRANSPORTE ATÉ 5,0</t>
  </si>
  <si>
    <t>005-01</t>
  </si>
  <si>
    <t>MATEUS SANCHES PERES BIENIEK</t>
  </si>
  <si>
    <t>MÃE SANTA GLEBA A - RRP</t>
  </si>
  <si>
    <t>009-01</t>
  </si>
  <si>
    <t>008-01</t>
  </si>
  <si>
    <t>Operador de Máquinas Sênior</t>
  </si>
  <si>
    <t>NATAN SANTOS MORAIS</t>
  </si>
  <si>
    <t>IMP21</t>
  </si>
  <si>
    <t>EQUIPE DE BRIGADINHA FLORESTAL</t>
  </si>
  <si>
    <t>CACHOEIRA DO PONTAL GLEBA B - CPG</t>
  </si>
  <si>
    <t>001-01</t>
  </si>
  <si>
    <t>Natan Santos Morais</t>
  </si>
  <si>
    <t>NOSSA SENHORA APARECIDA XI - SRP</t>
  </si>
  <si>
    <t>HORTO BONITO</t>
  </si>
  <si>
    <t>247-01</t>
  </si>
  <si>
    <t>IMP103</t>
  </si>
  <si>
    <t>SERV COMB FORMIGA MANUAL 1 RUA AGRIC</t>
  </si>
  <si>
    <t>006-01</t>
  </si>
  <si>
    <t>REF223</t>
  </si>
  <si>
    <t>SERV HORA TRATOR PNEU 100CV AGRIC</t>
  </si>
  <si>
    <t>H</t>
  </si>
  <si>
    <t>barra protegida não rodou hoje devido a mudança de estrutura..</t>
  </si>
  <si>
    <t>011-01</t>
  </si>
  <si>
    <t>JATOBÁ GLEBA B - NAD</t>
  </si>
  <si>
    <t>043-01</t>
  </si>
  <si>
    <t>CAMPO ALEGRE - RRP</t>
  </si>
  <si>
    <t>MONTE BELO GLEBA B -</t>
  </si>
  <si>
    <t>016-01</t>
  </si>
  <si>
    <t>RIBEIRÃO CLARO</t>
  </si>
  <si>
    <t>IMP98</t>
  </si>
  <si>
    <t>SERV CAP QUIM MEC AREA TOTAL AGRIC POS</t>
  </si>
  <si>
    <t>MEMÓRIA GLEBA A</t>
  </si>
  <si>
    <t>ROCADA MANUAL LEVE</t>
  </si>
  <si>
    <t>MÃE SANTA GLEBA A</t>
  </si>
  <si>
    <t>MELANCIA - RRP</t>
  </si>
  <si>
    <t xml:space="preserve">equipe da barra protegida está aguardando adequações das barras abertas </t>
  </si>
  <si>
    <t>019-01</t>
  </si>
  <si>
    <t>GN1400</t>
  </si>
  <si>
    <t>Arauco - Silvicultura</t>
  </si>
  <si>
    <t>ADMINISTRATIVO_1400</t>
  </si>
  <si>
    <t>Selena</t>
  </si>
  <si>
    <t>SILMAR BARBOSA DOS SANTOS</t>
  </si>
  <si>
    <t>Apoio e Manutenção GN1400</t>
  </si>
  <si>
    <t>ALESSANDRO FERNANDES SANTOS</t>
  </si>
  <si>
    <t>THIAGO DE SOUZA AVELAR</t>
  </si>
  <si>
    <t>Almar</t>
  </si>
  <si>
    <t>T11</t>
  </si>
  <si>
    <t>Thiago de Souza Avelar</t>
  </si>
  <si>
    <t>T1</t>
  </si>
  <si>
    <t>T10</t>
  </si>
  <si>
    <t>RENATO DE SOUZA PEREIRA</t>
  </si>
  <si>
    <t>JONATHAN FONSECA DE OLIVEIRA</t>
  </si>
  <si>
    <t>IMP14</t>
  </si>
  <si>
    <t>Irrigação de Plantio 4 a 5L/Planta+Polímero, tomadas d'água a 5 a 10KM da Operação, incluindo Capitação de Água</t>
  </si>
  <si>
    <t>Jonathan Fonseca de Oliveira</t>
  </si>
  <si>
    <t>Cilas Andrei da Silva Serrado</t>
  </si>
  <si>
    <t>IMP12</t>
  </si>
  <si>
    <t>PLANTIO MANUAL 1.110 plantas/ha,  mudas com tratamento (MAP e Cupinicida), mudas SEM TUBETE + replantio</t>
  </si>
  <si>
    <t>ANTONIO MARCIO PEREIRA DA SILVA</t>
  </si>
  <si>
    <t>2º IRRIGAÇÃO DE REPLANTIO</t>
  </si>
  <si>
    <t>Indaia Grande I</t>
  </si>
  <si>
    <t>Antonio Marcio Pereira da Silva</t>
  </si>
  <si>
    <t>3° IRRIGAÇÃO DE REPLANTIO</t>
  </si>
  <si>
    <t>ALCIMAR CONCEIÇAO DOS SANTOS</t>
  </si>
  <si>
    <t>Alcimar Conceição dos Santos</t>
  </si>
  <si>
    <t>JOAO VITOR TONETO SILVA</t>
  </si>
  <si>
    <t>IMP17</t>
  </si>
  <si>
    <t>COMBATE A FORMIGA PÓS PLANTIO MECANIZADO- 3 a 5kg/ha isca granulada ou MIPIS</t>
  </si>
  <si>
    <t>GARCA REAL</t>
  </si>
  <si>
    <t>João Vitor Toneto Silva</t>
  </si>
  <si>
    <t>CARLOS ALVES DOS SANTOS</t>
  </si>
  <si>
    <t>SANTA MARIA MATOS</t>
  </si>
  <si>
    <t>Carlos Alves dos Santos</t>
  </si>
  <si>
    <t>IMP09</t>
  </si>
  <si>
    <t>COMBATE A FORMIGA PRÉ PLANTIO MECANIZADO - Sulfluramida ou Fipronil</t>
  </si>
  <si>
    <t>CASCATA</t>
  </si>
  <si>
    <t>IMP29</t>
  </si>
  <si>
    <t>REPLANTIO</t>
  </si>
  <si>
    <t>IMP32</t>
  </si>
  <si>
    <t>IRRIGAÇÃO DE REPLANTIO</t>
  </si>
  <si>
    <t>Leandra de Miranda Souza Costa</t>
  </si>
  <si>
    <t>Operador de Máquina Pesada</t>
  </si>
  <si>
    <t>TRIANGULO ZANON</t>
  </si>
  <si>
    <t>REF16</t>
  </si>
  <si>
    <t>COMBATE A FORMIGA PÓS PLANTIO MANUAL - 3 a 5kg/HA Isca granulada ou MIPIS</t>
  </si>
  <si>
    <t>Rosa Maria</t>
  </si>
  <si>
    <t>REF15-C</t>
  </si>
  <si>
    <t>4ª IRRIGAÇÃO DE PLANTIO 4 a 5 litros/planta+polímero,  tomadas d'água a 5 a 10km da operação, incluir captação de água.</t>
  </si>
  <si>
    <t>Hemas São Jose</t>
  </si>
  <si>
    <t>*BOA-NOITE*
*DATA* 23/07/2026
*RESUMO DA PRODUÇÃO*
EMPRESA: *GN FLORESTAL*
CLIENTE: *ARAUCO*
SUPERVISOR: *ALESSANDRO*
ENC:  *THIAGO AVELAR*
FAZENDA: *HEMAS SÃO JOSÉ*
ATIVIDADE:  *COMB FOR MEC*
*TALHÃO* 92
*ÁREA TOTAL* 40,37
*REALIZADO*  15 HÁ
*QTD ISCA DINAGROS-S* 67,5 Kg
*STATUS* Andamento ❌
-------------------------------------------
*REALIZADO* 15  HÁ 
*ACUMULADO* 15 HÁ 
*FALTA REALIZAR* 715,99 HÁ 
*OBS* Baixo rendimento devido ao Atraso das máquinas chegarem na fazenda devido ao caminhão plataforma que fazia a logística ter quebrado
KM E  DIARIA - PUXANDO MUDANÇA DA FAZENDA CANTO DO PINHE A FAZENDA ERVA DOCE</t>
  </si>
  <si>
    <t>REF17</t>
  </si>
  <si>
    <t>COMBATE A FORMIGA PÓS PLANTIO MECANIZADO - 3 a 5kg/ha isca granulada ou MIPIS</t>
  </si>
  <si>
    <t>REF34</t>
  </si>
  <si>
    <t>AUXILIAR FLORESTAL- REFORMA</t>
  </si>
  <si>
    <t>Canto do Pinhe</t>
  </si>
  <si>
    <t>REF41</t>
  </si>
  <si>
    <t>CAMINHÃO MUNCK (Km)</t>
  </si>
  <si>
    <t>KM</t>
  </si>
  <si>
    <t>REF15</t>
  </si>
  <si>
    <t>2ª Irrigação de Plantio 4 a 5L/Planta+Polímero, tomadas d'água a 5 a 10KM da Operação, incluindo captação de água</t>
  </si>
  <si>
    <t>IMP16</t>
  </si>
  <si>
    <t>COMBATE A FORMIGA PÓS PLANTIO MANUAL - 3 a 5kg/ha isca granulada ou MIPIS</t>
  </si>
  <si>
    <t>GN1270</t>
  </si>
  <si>
    <t>Lacan Florestal</t>
  </si>
  <si>
    <t>Apoio e Manutenção GN1270</t>
  </si>
  <si>
    <t>ADRIANO BARROS DA COSTA</t>
  </si>
  <si>
    <t>JEAN CARDOSO PAIVA</t>
  </si>
  <si>
    <t>COMBATE A FORMIGA MANUAL MANUTENÇÃO - ANO 01</t>
  </si>
  <si>
    <t>Fazenda Texas</t>
  </si>
  <si>
    <t>Jean Cardoso Paiva</t>
  </si>
  <si>
    <t>1°- 07/2026</t>
  </si>
  <si>
    <t>FABIO MATOS DE SOUZA</t>
  </si>
  <si>
    <t>Nova Esperança</t>
  </si>
  <si>
    <t>Fabio Matos de Souza</t>
  </si>
  <si>
    <t>ANDREY NICOLLAS UCHOA DE OLIVEIRA</t>
  </si>
  <si>
    <t>Andrey Nicollas Uchôa de Oliveira</t>
  </si>
  <si>
    <t>EQUIPE PARADA POR CAUSA DA CHUVA</t>
  </si>
  <si>
    <t>BOM JESUS</t>
  </si>
  <si>
    <t>2°- 07/2026</t>
  </si>
  <si>
    <t>Giovanni Rodrigues Borges Moraes</t>
  </si>
  <si>
    <t>3°- 07/2026</t>
  </si>
  <si>
    <t>Fazenda Pouso Alto</t>
  </si>
  <si>
    <t>COMBATE A FORMIGA MANUAL MANUTENÇÃO - ANO 02</t>
  </si>
  <si>
    <t>Duas Irmãs</t>
  </si>
  <si>
    <t>4°- 07/2026</t>
  </si>
  <si>
    <t>5°- 07/2026</t>
  </si>
  <si>
    <t xml:space="preserve">Mudança de estrutura </t>
  </si>
  <si>
    <t>REF12</t>
  </si>
  <si>
    <t>PLANTIO MANUAL 1.110 plantas/HA,  mudas com tratamento (MAP e Cupinicida), mudas SEM TUBETE + Replantio</t>
  </si>
  <si>
    <t xml:space="preserve">máquinas 282 trabalhou 8 horas </t>
  </si>
  <si>
    <t>REF11</t>
  </si>
  <si>
    <t>SUBSOLAGEM COM ADUBAÇÃO 350 a 400kg/ha, 40 a 50cm de profundidade, com bacia 3 a 4 litros, 2 turnos</t>
  </si>
  <si>
    <t>Santa Beatriz</t>
  </si>
  <si>
    <t>ATIVIDADE JA RECEBIDA NA COMP 06</t>
  </si>
  <si>
    <t>REF32 - 01</t>
  </si>
  <si>
    <t>1ª IRRIGAÇÃO DE REPLANTIO</t>
  </si>
  <si>
    <t>REF14</t>
  </si>
  <si>
    <t>Irrigação de Plantio  4 a 5L/Planta+Polímero, tomadas d'água a 5 a 10KM da Operação, incluindo captação de água</t>
  </si>
  <si>
    <t>359A</t>
  </si>
  <si>
    <t>SANTA ANA</t>
  </si>
  <si>
    <t>ATIVIDADE JÁ APONTADA RF06</t>
  </si>
  <si>
    <t>58A</t>
  </si>
  <si>
    <t>76A</t>
  </si>
  <si>
    <t>Uniao - Retiro Santa Maria I</t>
  </si>
  <si>
    <t>adicionar na produção o ônibus de placa:BEH3H18 KM INICIAL:358046 FINAL:358185</t>
  </si>
  <si>
    <t>Mecânico</t>
  </si>
  <si>
    <t>Malule Ii</t>
  </si>
  <si>
    <t xml:space="preserve">adicionar na produção o ônibus placa:BEH3H18 KM:inicial:358185 final:358738 Motorista Thiago Queiroz correia </t>
  </si>
  <si>
    <t>Mata_Verde</t>
  </si>
  <si>
    <t>adicionar na produção e no meu CDO o ônibus de placa:BEM3H18 Horimetro inicial:358738 Final:358891</t>
  </si>
  <si>
    <t>Terra_Santa</t>
  </si>
  <si>
    <t>15E</t>
  </si>
  <si>
    <t>adicionar na produção o ônibus de placa:BEM3H18 Motorista:Thiago Queiroz correia Horimetro:inicial:358891 final:359022</t>
  </si>
  <si>
    <t>REF32 - 02</t>
  </si>
  <si>
    <t>2ª IRRIGAÇÃO DE REPLANTIO</t>
  </si>
  <si>
    <t>Morro da Indaia</t>
  </si>
  <si>
    <t>T561</t>
  </si>
  <si>
    <t>REF92</t>
  </si>
  <si>
    <t>COMBATE MANUAL A FORMIGAS DIVISAS</t>
  </si>
  <si>
    <t>Santo Antonio I</t>
  </si>
  <si>
    <t>IRRIGAÇÃO DE VIVEIRO NO DOMINGO</t>
  </si>
  <si>
    <t>870 km de caminhão baú, transporte de mudas no dia 25/06
845 km de caminhão baú, transporte de mudas no dia 22/06</t>
  </si>
  <si>
    <t>EQUIPE REALIZANDO COMBATE MANUAL A FORM JA RECEBIDA E LANÇADA NA COMP PASSADA</t>
  </si>
  <si>
    <t>Transporte de Adubo da Fazenda Serra Azul para Rosa Maria - 21 BAG's</t>
  </si>
  <si>
    <t>REF42</t>
  </si>
  <si>
    <t>CAMINHÃO MUNCK (Hora)</t>
  </si>
  <si>
    <t>Uniao - Retiro Santa Maria II</t>
  </si>
  <si>
    <t>2E</t>
  </si>
  <si>
    <t>REF08</t>
  </si>
  <si>
    <t>COMBATE A FORMIGA PRÉ PLANTIO MANUAL</t>
  </si>
  <si>
    <t>Serena</t>
  </si>
  <si>
    <t>REF32 - 03</t>
  </si>
  <si>
    <t>3ª IRRIGAÇÃO DE REPLANTIO</t>
  </si>
  <si>
    <t>IMP08</t>
  </si>
  <si>
    <t>Santa Terezinha Caporale</t>
  </si>
  <si>
    <t>Santa Rita Quiroga II</t>
  </si>
  <si>
    <t xml:space="preserve">adicionar na produção o colaborador Rodrigo Pereira Silva </t>
  </si>
  <si>
    <t>Carregamento de Adubo na fazenda rosa Maria
Descarregamento de adubo na fazenda Selena</t>
  </si>
  <si>
    <t>IMP15</t>
  </si>
  <si>
    <t>2ª IRRIGAÇÃO DE PLANTIO 4 a 5L/Planta+Polímero,  tomadas d'água a 5 a 10KM da Operação, incluindo Captação de Água</t>
  </si>
  <si>
    <t xml:space="preserve">adicionar na produção e adicionar no meu CDO o colaborador Rodrigo Pereira Silva </t>
  </si>
  <si>
    <t>IMP11</t>
  </si>
  <si>
    <t>IMP34</t>
  </si>
  <si>
    <t>AUXILIAR FLORESTAL- IMPLANTAÇÃO</t>
  </si>
  <si>
    <t>Lançamento de horas paradas no dia 09/07 na fazenda Rosa Maria, impactado pelo corte de captação de água
KM's Transporte de Mudas no dia 07/07
KM's Transporte de Adubo no dia 08/07</t>
  </si>
  <si>
    <t>REF45</t>
  </si>
  <si>
    <t>CAMINHÃO PIPA (Hora)</t>
  </si>
  <si>
    <t>REF35</t>
  </si>
  <si>
    <t>MÁQUINA LEVE-75 HP</t>
  </si>
  <si>
    <t>Balsamo</t>
  </si>
  <si>
    <t>Pau Dalho</t>
  </si>
  <si>
    <t>432N</t>
  </si>
  <si>
    <t>REF15-B</t>
  </si>
  <si>
    <t>3ª IRRIGAÇÃO DE PLANTIO 4 a 5 litros/planta+polímero,  tomadas d'água a 5 a 10km da operação, incluir captação de água.</t>
  </si>
  <si>
    <t xml:space="preserve">10/07 - Transporte de Mudas Rosa Maria p/ Indaia p/ Chacara (761km)
11/07 - Transporte de Adubo e Mudancas  (500km - 2hr)
12/07 - Transporte de Adubo e Mudancas  (510km - 2hr) </t>
  </si>
  <si>
    <t>42E</t>
  </si>
  <si>
    <t>Fazendinha</t>
  </si>
  <si>
    <t>Descarregamento e balde de adubo na fazenda selena</t>
  </si>
  <si>
    <t xml:space="preserve">Transporte de Muda com caminhao Bau para fazenda Selena </t>
  </si>
  <si>
    <t>ESTANCIA TRES SELENAS</t>
  </si>
  <si>
    <t>4ª IRRIGAÇÃO DE REPLANTIO</t>
  </si>
  <si>
    <t>Cabreuva</t>
  </si>
  <si>
    <t>T45</t>
  </si>
  <si>
    <t>T3</t>
  </si>
  <si>
    <t>T2</t>
  </si>
  <si>
    <t>T40</t>
  </si>
  <si>
    <t>T16</t>
  </si>
  <si>
    <t>T47</t>
  </si>
  <si>
    <t>T43</t>
  </si>
  <si>
    <t>T5</t>
  </si>
  <si>
    <t xml:space="preserve">adicionar na produção e no meu CDO os colaboradores TF Sérgio Magalhães Silva,  Dave Silva Soares </t>
  </si>
  <si>
    <t>T41</t>
  </si>
  <si>
    <t>T12</t>
  </si>
  <si>
    <t>T14</t>
  </si>
  <si>
    <t>T15</t>
  </si>
  <si>
    <t>T34</t>
  </si>
  <si>
    <t>T13</t>
  </si>
  <si>
    <t>T24</t>
  </si>
  <si>
    <t xml:space="preserve">Km finalizado em inocência Retirada das estrovegas da fazenda indaia grande pra fazenda erva-doce
</t>
  </si>
  <si>
    <t>Garça Real</t>
  </si>
  <si>
    <t>GALILÉIA</t>
  </si>
  <si>
    <t xml:space="preserve">rendimento de hoje foi para 4 máquinas, pois uma está em manutenção aguardando serviço de solda </t>
  </si>
  <si>
    <t>SÃO PEDRO III</t>
  </si>
  <si>
    <t>T001-01</t>
  </si>
  <si>
    <t>SERV CAP QUIM LAMINA PRE EMERG AGRIC</t>
  </si>
  <si>
    <t>ROCADA MANUAL MEDIA</t>
  </si>
  <si>
    <t>A caminhonete não foi para campo</t>
  </si>
  <si>
    <t>IPÊ</t>
  </si>
  <si>
    <t>000-00</t>
  </si>
  <si>
    <t>Apoio e Manutenção GN1410</t>
  </si>
  <si>
    <t>012-01</t>
  </si>
  <si>
    <t>RIBEIRÃO LIMPO - CPG</t>
  </si>
  <si>
    <t>DOIS CORAÇÕES</t>
  </si>
  <si>
    <t>NONATO JOSE COSTA JUNIOR</t>
  </si>
  <si>
    <t>Nonato Jose Costa Junior</t>
  </si>
  <si>
    <t>Rendimento abaixo do previsto devido a máquina parada por motivos de manutenção.</t>
  </si>
  <si>
    <t>rendimento abaixo do previsto devido as condições climáticas...</t>
  </si>
  <si>
    <t>RANIEL PORFIRIO DA SILVA</t>
  </si>
  <si>
    <t>Raniel Porfirio da Silva</t>
  </si>
  <si>
    <t>013-01</t>
  </si>
  <si>
    <t>SERV PLANTIO AGRIC</t>
  </si>
  <si>
    <t>018-01</t>
  </si>
  <si>
    <t>IMP157</t>
  </si>
  <si>
    <t>SERV CAP QUIM MEC BARRA ABERTA AGRIC</t>
  </si>
  <si>
    <t>MIMOSO</t>
  </si>
  <si>
    <t>028-01</t>
  </si>
  <si>
    <t>T003-01</t>
  </si>
  <si>
    <t>observação as operações não rodou devido as condições climáticas (muita chuva e estradas sem condições para deslocamento) ...</t>
  </si>
  <si>
    <t>HAVAÍ</t>
  </si>
  <si>
    <t>T002-01</t>
  </si>
  <si>
    <t>017-01</t>
  </si>
  <si>
    <t>Rendimento abaixo do previsto devido a máquina parada aguardando manutenção.</t>
  </si>
  <si>
    <t>POTOMAC - ANR</t>
  </si>
  <si>
    <t>022-01</t>
  </si>
  <si>
    <t xml:space="preserve">a Barra protegida rendimento foi abaixo do esperado devido as condições climáticas e alguns ajustes nós implementos </t>
  </si>
  <si>
    <t>026-01</t>
  </si>
  <si>
    <t>VALE DAS ÁGUAS</t>
  </si>
  <si>
    <t>T005-01</t>
  </si>
  <si>
    <t>GNTP 289 estava realizando preventiva com o pessoal da New Holland e a estrutura só está rodando com 3 máquinas...</t>
  </si>
  <si>
    <t>SERV IRRIGACAO NIVEL 1 AGRIC - TRANSPORTE ATÉ 5,0</t>
  </si>
  <si>
    <t>015-01</t>
  </si>
  <si>
    <t>025-01</t>
  </si>
  <si>
    <t>rendimento da Barra protegida é só para três máquinas as demais estão em manutenção vão mudar de operação...</t>
  </si>
  <si>
    <t>PONTAL - RRP</t>
  </si>
  <si>
    <t>só 4 pessoas trabalham hoje...</t>
  </si>
  <si>
    <t>MORUMBI - SRP</t>
  </si>
  <si>
    <t>011-06</t>
  </si>
  <si>
    <t>rendimento da Barra protegida é para 3 máquinas..</t>
  </si>
  <si>
    <t>atividade não rodou, mas a equipe deu apoio na manutenção das barras e aplicação da lâmina e barrinhas</t>
  </si>
  <si>
    <t>ÁGUA LIMPA</t>
  </si>
  <si>
    <t>REF227</t>
  </si>
  <si>
    <t>SERV HORA TRATOR PNEU 75CV AGRIC</t>
  </si>
  <si>
    <t>020-01</t>
  </si>
  <si>
    <t>013-02</t>
  </si>
  <si>
    <t xml:space="preserve">rendimento para 3 máquinas </t>
  </si>
  <si>
    <t>024-01</t>
  </si>
  <si>
    <t>JATOBÁ GLEBA A - NAD</t>
  </si>
  <si>
    <t>SANTA ANITA - RRP</t>
  </si>
  <si>
    <t>508-00</t>
  </si>
  <si>
    <t>IMP252</t>
  </si>
  <si>
    <t>SERV DIÁRIA DE MÁQUINA PARADA AGRIC</t>
  </si>
  <si>
    <t>IMP142-B</t>
  </si>
  <si>
    <t>SERV CAMINHAO PIPA AGRIC - PARADO</t>
  </si>
  <si>
    <t>produção da barra protegida é para três máquinas, as demais estão na grade</t>
  </si>
  <si>
    <t>QUELUZ</t>
  </si>
  <si>
    <t>AZINHEIRA GLEBA A</t>
  </si>
  <si>
    <t>CARIBE GLEBA B - JRI</t>
  </si>
  <si>
    <t>MONTE BELO GLEBA E</t>
  </si>
  <si>
    <t>021-01</t>
  </si>
  <si>
    <t>GUARDA MOR - CPG</t>
  </si>
  <si>
    <t>CHAPADÃO - CPG</t>
  </si>
  <si>
    <t>DOIS ANGICOS</t>
  </si>
  <si>
    <t xml:space="preserve">só duas pessoas trabalharam </t>
  </si>
  <si>
    <t>REF203</t>
  </si>
  <si>
    <t>SERV PLANTIO IRRIGADO NIVEL 3 AGRIC</t>
  </si>
  <si>
    <t>YOTI E MIEKO - RRP</t>
  </si>
  <si>
    <t>004-02</t>
  </si>
  <si>
    <t>TREZE DE JULHO</t>
  </si>
  <si>
    <t xml:space="preserve">a caminhonete baú não foi para Campo </t>
  </si>
  <si>
    <t xml:space="preserve">rendimento para três máquinas na barra protegida </t>
  </si>
  <si>
    <t>PONTAL II - SRP</t>
  </si>
  <si>
    <t>BARRA DO BURITI - TLS</t>
  </si>
  <si>
    <t>SANTA HELENA II - SRP</t>
  </si>
  <si>
    <t>009-02</t>
  </si>
  <si>
    <t>rendimento abaixo do previsto devido algumas manutenções nos implementos serviço de solda...</t>
  </si>
  <si>
    <t>O operador Joelto e motorista do veículo de passeio ,por tanto esse e o motivo dele te sido adicionado no apontamento.</t>
  </si>
  <si>
    <t>MONTE BELO GLEBA A</t>
  </si>
  <si>
    <t>o baú fez um outro deslocamento até o momento do APONTAMENTO o motorista não conseguiu mandar o km</t>
  </si>
  <si>
    <t xml:space="preserve">rendimento abaixo do previsto devido manutenções nos implementos </t>
  </si>
  <si>
    <t>021-02</t>
  </si>
  <si>
    <t>014-02</t>
  </si>
  <si>
    <t>016-02</t>
  </si>
  <si>
    <t>SANTA RITA - RRP</t>
  </si>
  <si>
    <t>030-01</t>
  </si>
  <si>
    <t>MISTÉRIO - RRP</t>
  </si>
  <si>
    <t>CRISTAL</t>
  </si>
  <si>
    <t>rendimento abaixo do previsto devido as máquinas estarem mudando de fazenda...</t>
  </si>
  <si>
    <t>PONTAL III GLEBA A - RRP</t>
  </si>
  <si>
    <t>NOSSA SENHORA APARECIDA XII - SRP</t>
  </si>
  <si>
    <t>BERÇO DA VIDA - BRS</t>
  </si>
  <si>
    <t>001-02</t>
  </si>
  <si>
    <t>001-03</t>
  </si>
  <si>
    <t>011-05</t>
  </si>
  <si>
    <t>011-02</t>
  </si>
  <si>
    <t>NOSSA SENHORA APARECIDA IV - TLS</t>
  </si>
  <si>
    <t xml:space="preserve">a maioria das máquinas estão na base a disposição porém está aguardando adequação dos implementos </t>
  </si>
  <si>
    <t>JOJUCA - RRP</t>
  </si>
  <si>
    <t>AZINHEIRA GLEBA A - ANR</t>
  </si>
  <si>
    <t>PONTAL IV - RRP</t>
  </si>
  <si>
    <t xml:space="preserve">caminhão pipa quebrado </t>
  </si>
  <si>
    <t>ONÇA - CPG</t>
  </si>
  <si>
    <t>XODÓ - NAD</t>
  </si>
  <si>
    <t>REF181</t>
  </si>
  <si>
    <t>SERV COMB FORMIGA MEC 3 RUAS AGRIC</t>
  </si>
  <si>
    <t>TREZE DE JULHO - RRP</t>
  </si>
  <si>
    <t>NOSSA SENHORA APARECIDA VII - NAS</t>
  </si>
  <si>
    <t>045-01</t>
  </si>
  <si>
    <t>MEMÓRIA GLEBA B - SRP</t>
  </si>
  <si>
    <t>MORUMBI II - SRP</t>
  </si>
  <si>
    <t>RIACHO FUNDO - NAS</t>
  </si>
  <si>
    <t>023-01</t>
  </si>
  <si>
    <t>rendimento abaixo do previsto do barra protegida devido manutenções nos implementos, deslocamento nas fazendas e repasses nos talhões..</t>
  </si>
  <si>
    <t>AVALON DE SÃO FRANCISCO - BTG</t>
  </si>
  <si>
    <t xml:space="preserve">rendimento abaixo do previsto na barra protegida devido algumas manutenções e deslocamento nós talhões </t>
  </si>
  <si>
    <t>SANTA LUZIA III - SRP</t>
  </si>
  <si>
    <t>rendimento abaixo do previsto da barra protegida devido 1 implemento está quebrado aguardando manutenção..</t>
  </si>
  <si>
    <t>equipe da barra protegida estava de folga hoje...</t>
  </si>
  <si>
    <t>ESTÂNCIA CLEMENTINA - ANR</t>
  </si>
  <si>
    <t>hoje não houve atividade na barra protegida (caminhão pipa de apoio quebradobomba de água) e tbm não teve atividade na grade ( falta de diesel)</t>
  </si>
  <si>
    <t>033-01</t>
  </si>
  <si>
    <t>São Francisco Arid</t>
  </si>
  <si>
    <t>DATA 22/06/2026
FAZENDA : são Francisco aride 
ATIVIDADES  :  adubação 
OPERADOR :Wellington 
MÁQUINA :GNTP  268
IMPLEMENTO : GNCC o3
HORIMETRO : 
INICIAL : 1603,00
FINAL :  1613,00</t>
  </si>
  <si>
    <t>IMP366</t>
  </si>
  <si>
    <t>READUBAÇÃO MECANIZADA DE 18 MESES</t>
  </si>
  <si>
    <t>Apoio e Manutenção GN1420</t>
  </si>
  <si>
    <t>SERRA AZUL</t>
  </si>
  <si>
    <t>São José Arid</t>
  </si>
  <si>
    <t>Santa Rita Arid</t>
  </si>
  <si>
    <t>1C</t>
  </si>
  <si>
    <t>SANTA MARIA ARID</t>
  </si>
  <si>
    <t>2C</t>
  </si>
  <si>
    <t>*BOA-NOITE*
*DATA* 29/06/2026
*RESUMO DA PRODUÇÃO*
EMPRESA: *GN FLORESTAL*
CLIENTE: *INNOVATECH*
SUPERVISOR: *ALESSANDRO*  
ENC:  *THIAGO AVELAR*
*FAZENDA* SANTA MARIA ARID 
*ATIVIDADE* ADUBAÇÃO  MEC
*TALHÃO* 09
*ÁREA TOTAL* 14,45
*REALIZADO* 14,45 HÁ 
*QTD INSUMO* 5.057 Kg
*NPK 12.00.36*
*STATUS* Fechado ✅
-------------------------------------------
*TALHÃO* 10
*ÁREA TOTAL* 16,25
*REALIZADO* 16,25 HÁ 
*QTD INSUMO* 5.687 Kg
*NPK 12.00.36*
*STATUS* Fechado ✅
-------------------------------------------
*FAZENDA* YPE
*TALHÃO* 06
*ÁREA TOTAL* 17,59
*REALIZADO* 17,59 HÁ 
*QTD INSUMO* 6.156 Kg
*NPK 12.00.36* 
*STATUS* Fechado ✅
-------------------------------------------
*TALHÃO* 07
*ÁREA TOTAL* 12,26
*REALIZADO* 12,26 HÁ 
*QTD INSUMO* 4,291 Kg 
*NPK 12.00.36*
*STATUS* Fechado ✅
-------------------------------------------
*REALIZADO* 60,55 HÁ 
*ACUMULADO*  29,85 HÁ 
*FALTA REALIZAR* 54,21 HÁ 
*TOTAL DE INSUMO* 21.191 Kg
*OBS* Baixo rendimento devido a máquina GNTP-298 pneu trazeiro direto furado das 07:00 as 10:00 e depois deslocamento de Projeto Saída da Santa Maria Arid as 11:00 às 13:00 para a fazenda YPE</t>
  </si>
  <si>
    <t>Ype</t>
  </si>
  <si>
    <t>Ribeirãozinho</t>
  </si>
  <si>
    <t>IMP335</t>
  </si>
  <si>
    <t>CAMINHÃO MUNCK (Diária)</t>
  </si>
  <si>
    <t>REF336</t>
  </si>
  <si>
    <t>CAMINHÃO PRANCHA (KM)</t>
  </si>
  <si>
    <t>*BOA-NOITE*
*DATA* 02/07/2026
*RESUMO DA PRODUÇÃO*
EMPRESA: *GN FLORESTAL*
CLIENTE: *INNOVATECH*
SUPERVISOR: *ALESSANDRO*  
ENC:  *THIAGO AVELAR*
*FAZENDA* RIBEIRÃOZINHO 
*ATIVIDADE* ADUBAÇÃO  MEC
*TALHÃO* 07
*ÁREA TOTAL* 24,29
*REALIZADO* 24,29 HÁ 
*QTD INSUMO* 8.501 Kg
*NPK 12.00.36*
*STATUS* Fechado ✅
-------------------------------------------
*TALHÃO* 19
*ÁREA TOTAL* 30,93
*REALIZADO* 30,93 HÁ 
*QTD INSUMO* 10.825 Kg
*NPK 12.00.36*
*STATUS* Fechado ✅
-------------------------------------------
*REALIZADO* 55,22 HÁ 
*ACUMULADO* 97,57 HÁ 
*FALTA REALIZAR* 232,24 HÁ 
*TOTAL DE INSUMO* 19.326 Kg
*OBS* Baixo rendimento devido a Manutenção das 07:00 às 09:00 maquina GNTP-298 montagem dos pesos da maquina e proteções, também aguardando peças das 12:00 as 13:50 aguardando barra de tração, máquina GNTP-306 Manutenção da chaveta das 13:30 as 14:40, e Maquina GNTP-309 manutenção no sistema Hidráulico que toca a rosca para cair o adubo das 15:00 as 16:00
baldeio da fazenda ype para a fazenda ribeirãozinho</t>
  </si>
  <si>
    <t>IMP336</t>
  </si>
  <si>
    <t>5E</t>
  </si>
  <si>
    <t>*BOA-TARDE*
*DATA* 03/07/2026
*RESUMO DA PRODUÇÃO*
EMPRESA: *GN FLORESTAL*
CLIENTE: *INNOVATECH*
SUPERVISOR: *ALESSANDRO*  
ENC:  *THIAGO AVELAR*
*FAZENDA* RIBEIRÃOZINHO 
*ATIVIDADE* ADUBAÇÃO  MEC
*TALHÃO* 03
*ÁREA TOTAL* 29,95
*REALIZADO* 19,95 HÁ 
*QTD INSUMO* 6.982 Kg
*NPK 12.00.36*
*STATUS* Fechado ✅
-------------------------------------------
*TALHÃO* 02
*ÁREA TOTAL* 8,98
*REALIZADO* 8,98 HÁ 
*QTD INSUMO* 3.143 Kg
*NPK 12.00.36*
*STATUS* Fechado ✅
-------------------------------------------
*TALHÃO* 01
*ÁREA TOTAL* 9,2
*REALIZADO* 9,2 HÁ 
*QTD INSUMO* 3.220 Kg
*NPK 12.00.36*
*STATUS* Fechado ✅
-------------------‐-----------------------
*TALHÃO* 06
*ÁREA TOTAL* 15,41 
*REALIZADO* 15,41 HÁ 
*QTD INSUMO* 5.393 Kg
*NPK 12.00.36* 
*STATUS* Fechado ✅
-------------------------------------------
*TALHÃO* 08
*ÁREA TOTAL* 19,48
*REALIZADO* 19,48 HÁ 
*QTD INSUMO* 6.818 Kg
*NPK 12.00.36* 
*STATUS* Fechado ✅
-------------------------------------------
*REALIZADO* 73,02 HÁ 
*ACUMULADO* 150,59 HÁ 
*FALTA REALIZAR* 159,22 HÁ 
*TOTAL DE INSUMO* 25.556 Kg
*OBS* Baixo rendimento devido a Manutenção das 07:00 às 08:00 Troca da chaveta do motor Hidráulico no Implemento GNCC-20, e também manutenção na chaveta do implemento GNCC-03 das 09:00 as 10:00 no motor Hidráulico que gira a esteira</t>
  </si>
  <si>
    <t>Foi dado apoio e suporte para transferência de estrutura</t>
  </si>
  <si>
    <t>*BOA-NOITE*
*DATA* 06/07/2026
*RESUMO DA PRODUÇÃO*
EMPRESA: *GN FLORESTAL*
CLIENTE: *INNOVATECH*
SUPERVISOR: *ALESSANDRO*  
ENC:  *THIAGO AVELAR*
*FAZENDA* RIBEIRÃOZINHO 
*ATIVIDADE* ADUBAÇÃO  MEC
*TALHÃO* 10
*ÁREA TOTAL* 32,64
*REALIZADO* 32,64 HÁ 
*QTD INSUMO* 11.424 Kg
*NPK 12.00.36*
*STATUS* Fechado ✅
-------------------------------------------
*TALHÃO* 15
*ÁREA TOTAL* 19,59
*REALIZADO* 19,59 HÁ 
*QTD INSUMO* 6.856 Kg
*NPK 12.00.36*
*STATUS* Fechado ✅
-------------------------------------------
*TALHÃO* 11
*ÁREA TOTAL* 17,64
*REALIZADO* 17,64 HÁ 
*QTD INSUMO* 6.174 
*NPK 12.00.36*
*STATUS* Fechado ✅
-------------------------------------------
*REALIZADO* 69,87 HÁ 
*ACUMULADO* 220,46 HÁ 
*FALTA REALIZAR* 89,35 HÁ 
*TOTAL DE INSUMO* 24.454 Kg
*OBS* Baixo rendimento devido a Manutenção na GNCC-20 manutenção da boca de lobo das 07:00 as 12:00 e tbm manutenção da GNCC:03 Troca da chaveta do motor Hidráulico das 09:00 as 10:00</t>
  </si>
  <si>
    <t>PARCIAL</t>
  </si>
  <si>
    <t>*BOA-NOITE*
*DATA* 08/07/2026
*RESUMO DA PRODUÇÃO*
EMPRESA: *GN FLORESTAL*
CLIENTE: *INNOVATECH*
SUPERVISOR: *ALESSANDRO*  
ENC:  *THIAGO AVELAR*
*FAZENDA* RIBEIRÃOZINHO 
*ATIVIDADE* ADUBAÇÃO  MEC
*TALHÃO* 17
*ÁREA TOTAL* 11,16
*REALIZADO* 11,16 HÁ 
*QTD INSUMO* 3.906 Kg
*NPK 12.00.36*
*STATUS* Fechado ✅
-------------------------------------------
*REALIZADO* 11,16 HÁ 
*ACUMULADO* 328,72 HÁ 
*FALTA REALIZAR* 00 HÁ 
*TOTAL DE INSUMO* 25.129 Kg
*OBS* Fazenda finalizada e aguardando Tranporte para a chácara
KM E DIARIA, CARREGAMENTO NA FAZENDA LIBERDADE, E DESCARREGAMENTO NA FAZENDA RIBEIRÃOZINHO.</t>
  </si>
  <si>
    <t>PRUDENTINA - RRP</t>
  </si>
  <si>
    <t>IMP343</t>
  </si>
  <si>
    <t>CAPINA QUÍMICA MECÂNICA ENTRELINHA</t>
  </si>
  <si>
    <t>Céu Azul</t>
  </si>
  <si>
    <t xml:space="preserve">obs: Maquinas ficaram o dia todo na chácara para troca dos implemento no final do dia o prancha levou para a fazenda </t>
  </si>
  <si>
    <t>*BOA-NOITE*
*DATA* 10/07/2026
*RESUMO DA PRODUÇÃO*
EMPRESA: *GN FLORESTAL*
CLIENTE: *INNOVATECH*
SUPERVISOR: *ALESSANDRO*  
ENC:  *THIAGO AVELAR*
*FAZENDA* CÉU AZUL 
*ATIVIDADE* CAPINA QUÍMICA MECÂNICA ENTRELINHA 
*TALHÃO* 09
*ÁREA TOTAL* 28,91
*REALIZADO* 25 HÁ
*STATUS* Andamento ❌
*QTD INSUMO*
*SCOUT* 41 Kg
*ESPLANADE* 2,45 Ls 
*SDEFENDER* 1,62 Ls
*AIR TRUK* 16,42 Ls
-------------------------------------------
*REALIZADO* 25 HÁ 
*ACUMULADO* 25 HÁ 
*FALTA REALIZAR* 69,53 HÁ 
*OBS* Baixo rendimento devido a 1 máquina parada das 13:00 as 16:00 Aguardando Peça e Manutenção, e tbm baixo rendimento devido os implemento estar intuindo devido nosso tanque não ter peneira</t>
  </si>
  <si>
    <t>*BOA-NOITE*
*DATA* 11/07/2026
*RESUMO DA PRODUÇÃO*
EMPRESA: *GN FLORESTAL*
CLIENTE: *INNOVATECH*
SUPERVISOR: *ALESSANDRO*  
ENC:  *THIAGO AVELAR*
*FAZENDA* CÉU AZUL 
*ATIVIDADE* CAPINA QUÍMICA MECÂNICA ENTRELINHA 
*TALHÃO* 09
*ÁREA TOTAL* 28,91
*REALIZADO* 3,91 HÁ
*STATUS* Fechado ✅
*QTD INSUMO*
*SCOUT* 6,13  Kg
*ESPLANADE* 0,38 Ls 
*SDEFENDER* 0,25 Ls
*AIR TRUK* 2,56 Ls
-------------------------------------------
*TALHÃO* 08
*ÁREA TOTAL* 20,1
*REALIZADO* 20,1 HÁ 
*STATUS* Fechado ✅
*QTD INSUMO*
*SCOUT* 31,55 Kg
*ESPLANADE* 1,96 Ls
*SDEFENDER* 1,30 Ls
*AIR TRUK* 13,20 Ls
-------------------------------------------
*TALHÃO* 11
*ÁREA TOTAL* 10,32
*REALIZADO* 7,32 HÁ 
*STATUS* Andamento ❌
*QTD INSUMO* 
*SCOT* 11,49 Kg
*ESPLANADE* 0,71 Ls
*SDEFENDER* 0,47 Ls
*AIR TRUK* 4,80 Ls
*REALIZADO* 31,33 HÁ 
*ACUMULADO* 56,33 HÁ 
*FALTA REALIZAR* 13,2 HÁ 
*OBS* Baixo rendimento devido a 1 máquina parada das 07:00 as 11:30 troca da válvula reguladora de pressão e ajuste dos braços Hidráulico e tbm limpeza dos filtros e bicos</t>
  </si>
  <si>
    <t>*BOA-NOITE*
*DATA* 12/07/2026
*RESUMO DA PRODUÇÃO*
EMPRESA: *GN FLORESTAL*
CLIENTE: *INNOVATECH*
SUPERVISOR: *ALESSANDRO*  
ENC:  *THIAGO AVELAR*
*FAZENDA* CÉU AZUL 
*ATIVIDADE* CAPINA QUÍMICA MECÂNICA ENTRELINHA 
*TALHÃO* 11
*ÁREA TOTAL* 10,32
*REALIZADO* 3 HÁ
*STATUS* Fechado ✅
*QTD INSUMO*
*SCOUT* 4,71  Kg
*ESPLANADE* 0,29 Ls 
*SDEFENDER* 0,19 Ls
*AIR TRUK* 1,97 Ls
-------------------------------------------
*TALHÃO* 16
*ÁREA TOTAL* 6,73
*REALIZADO* 6,73 HÁ 
*STATUS* Fechado ✅
*QTD INSUMO*
*SCOUT* 10,56 Kg
*ESPLANADE* 0,65 Ls
*SDEFENDER* 0,43 Ls
*AIR TRUK* 4,42 Ls
-------------------------------------------
*TALHÃO* 17
*ÁREA TOTAL* 3,47
*REALIZADO* 3,47 HÁ 
*STATUS* Fechado ✅
*QTD INSUMO* 
*SCOT* 5,44 Kg
*ESPLANADE* 0,34 Ls
*SDEFENDER* 0,22 Ls
*AIR TRUK* 2,27 Ls
-------------------------------------------
*FAZENDA: SÃO GABRIEL BARBOSA* 
*TALHÃO* 06
*ÁREA TOTAL* 18,89
*REALIZADO* 18,89 HÁ 
*STATUS* Fechado ✅
*QTD INSUMO*
*SCOUT* 29,65 Kg
*ESPLANADE* 1,85 Ls
*SDEFENDER* 1,22 Ls
*AIR TRUK* 12,41 Ls
-------------------------------------------
*REALIZADO* 32,09 HÁ 
*ACUMULADO* 88,42  HÁ 
*FALTA REALIZAR* 00 HÁ 
*OBS* Baixo rendimento devido a 1 máquina parada das 07:00 às 12:00 aguardando Borracheiro e Manutenção do Pneu</t>
  </si>
  <si>
    <t>São Gabriel Barbosa</t>
  </si>
  <si>
    <t>*BOA-NOITE*
*DATA* 13/07/2026
*RESUMO DA PRODUÇÃO*
EMPRESA: *GN FLORESTAL*
CLIENTE: *INNOVATECH*
SUPERVISOR: *ALESSANDRO*  
ENC:  *THIAGO AVELAR*
*FAZENDA* SANTA MARIA ARID 
*ATIVIDADE* CAPINA QUÍMICA MECÂNICA ENTRELINHA 
*TALHÃO* 03
*ÁREA TOTAL* 13,27
*REALIZADO* 13,27 HÁ
*STATUS* Fechado ✅
*QTD INSUMO*
*SCOUT* 19,790 Kg
*ESPLANADE* 1,300 Ls 
*SDEFENDER* 8,710 Ls
*AIR TRUK* 0,860 Ls
-------------------------------------------
*TALHÃO* 06
*ÁREA TOTAL* 27,26 
*REALIZADO* 15 HÁ 
*STATUS* Andamento ❌
*QTD INSUMO*
*SCOUT* 22,370 Kg
*ESPLANADE* 1,470 Ls
*SDEFENDER* 9,850 Ls
*AIR TRUK* 0,970 Ls
-------------------------------------------
*REALIZADO* 28,27  HÁ 
*ACUMULADO* 28,27 HÁ 
*FALTA REALIZAR* 96,51 HÁ 
*OBS* Baixo rendimento devido as maquinas estar entupindo bastante devido o caminhão que foi nos dar apoiou não ter filtro para melhorarmos a qualidade da água, isso impactou bastante nossa aplicação hoje</t>
  </si>
  <si>
    <t>*BOA-NOITE*
*DATA* 14/07/2026
*RESUMO DA PRODUÇÃO*
EMPRESA: *GN FLORESTAL*
CLIENTE: *INNOVATECH*
SUPERVISOR: *ALESSANDRO*  
ENC:  *THIAGO AVELAR*
*FAZENDA* SANTA MARIA ARID 
*ATIVIDADE* CAPINA QUÍMICA MECÂNICA ENTRELINHA 
*TALHÃO* 06
*ÁREA TOTAL* 27,26
*REALIZADO*  12,26 HÁ
*STATUS* Fechado ✅
*QTD INSUMO*
*SCOUT* 18,280 Kg
*ESPLANADE* 1,200 Ls 
*SDEFENDER* 8,000 Ls
*AIR TRUK* 0,790 Ls
-------------------------------------------
*TALHÃO* 07
*ÁREA TOTAL* 19,64
*REALIZADO* 19,64 HÁ 
*STATUS* Fechado ✅
*QTD INSUMO*
*SCOUT* 29,290 Kg
*ESPLANADE* 1,920 Ls
*SDEFENDER* 12,900 Ls
*AIR TRUK* 1,270 Ls
-------------------------------------------
*REALIZADO* 31,9 HÁ 
*ACUMULADO* 60,17 HÁ 
*FALTA REALIZAR* 64,64 HÁ 
*OBS* Baixo rendimento devido as manutenções preventivas das máquinas GNTP-309 das 07:00 as 10:00 e GNTP-306 das 10:00 as 13:30</t>
  </si>
  <si>
    <t>*BOA-NOITE*
*DATA* 15/07/2026
*RESUMO DA PRODUÇÃO*
EMPRESA: *GN FLORESTAL*
CLIENTE: *INNOVATECH*
SUPERVISOR: *ALESSANDRO*  
ENC:  *THIAGO AVELAR*
*FAZENDA* SANTA MARIA ARID 
*ATIVIDADE* CAPINA QUÍMICA MECÂNICA ENTRELINHA 
*TALHÃO* 08
*ÁREA TOTAL* 17,45
*REALIZADO*  17,45 HÁ
*STATUS* Fechado ✅
*QTD INSUMO*
*SCOUT* 26,020 Kg
*ESPLANADE* 1,710 Ls 
*SDEFENDER* 11,460 Ls
*AIR TRUK* 1,130 Ls
-------------------------------------------
*TALHÃO* 09
*ÁREA TOTAL* 14,45
*REALIZADO* 14,45  HÁ 
*STATUS* Fechado ✅
*QTD INSUMO*
*SCOUT* 21,550 Kg
*ESPLANADE* 1,410 Ls
*SDEFENDER* 9,490 Ls
*AIR TRUK* 0,930 Ls
-------------------------------------------
*TALHÃO* 11
*ÁREA TOTAL* 16,46 
*REALIZADO* 9 HÁ 
*STATUS* Andamento ❌
*QTD INSUMO* 
*SCOUT* 13,420 Kg
*ESPLANADE* 0,880 Ls
*SDEFENDER* 5,910 Ls
*AIR TRUCK* 0,580 Ls
-----------------------------------------
*REALIZADO* 40,9 HÁ 
*ACUMULADO* 101,07 HÁ 
*FALTA REALIZAR* 23,74 HÁ 
*OBS*  Baixo rendimento 1 maquina parada das 08:00 as 11:40 solda no suporte que segura a saia da Conceição</t>
  </si>
  <si>
    <t>TOCA DA ONCA</t>
  </si>
  <si>
    <t>*BOA-NOITE*
*DATA* 17/07/2026
*RESUMO DA PRODUÇÃO*
EMPRESA: *GN FLORESTAL*
CLIENTE: *INNOVATECH*
SUPERVISOR: *ALESSANDRO*  
ENC:  *THIAGO AVELAR*
*FAZENDA* TOCA DA ONÇA 
*ATIVIDADE* CAPINA QUÍMICA MECÂNICA ENTRELINHA 
*TALHÃO* 01
*ÁREA TOTAL* 38,07
*REALIZADO*  24,07 HÁ
*STATUS* Fechado ✅
*QTD INSUMO*
*SCOUT* 25,900 Kg
*ESPLANADE* 2,350 ml 
*SDEFENDER* 15,810 ml
*AIR TRUK* 1,560 ml
-------------------------------------------
*TALHÃO* 02
*ÁREA TOTAL* 9,10
*REALIZADO* 9,10  HÁ 
*STATUS* Fechado ✅
*QTD INSUMO*
*SCOUT* 13,560 Kg
*ESPLANADE* 0,890 ml
*SDEFENDER* 5,970 ml
*AIR TRUK* 0,590 ml
-------------------------------------------
*REALIZADO* 33,17 HÁ 
*ACUMULADO* 47,17  HÁ 
*FALTA REALIZAR* 108,01 HÁ 
*OBS*  Baixo rendimento 1 maquina parada das 07:00 às 14:30 aguardando eletricista para mecher no ar condicionado manutenção dela das 14:30 às 17:00 e também 2 máquinas parada das 11:00 às 13:00 aguardando água para o abastecimento</t>
  </si>
  <si>
    <t>*BOA-NOITE*
*DATA* 20/07/2026
*RESUMO DA PRODUÇÃO*
EMPRESA: *GN FLORESTAL*
CLIENTE: *INNOVATECH*
SUPERVISOR: *ALESSANDRO*  
ENC:  *THIAGO AVELAR*
*FAZENDA* TOCA DA ONÇA 
*ATIVIDADE* CAPINA QUÍMICA MECÂNICA ENTRELINHA 
*TALHÃO* 15
*ÁREA TOTAL* 22,02
*REALIZADO*  22,02 HÁ
*STATUS* Fechado ✅
*QTD INSUMO*
*SCOUT* 32,840  Kg
*ESPLANADE* 2,150 ml 
*SDEFENDER* 14,460 ml
*AIR TRUK* 1,430 ml
-------------------------------------------
*TALHÃO* 18
*ÁREA TOTAL* 15,27
*REALIZADO* 15,27 HÁ 
*STATUS* Fechado ✅
*QTD INSUMO*
*SCOUT* 22,770 Kg
*ESPLANADE* 1,490 ml
*SDEFENDER* 10,000 ml
*AIR TRUK* 0,990 ml
-------------------------------------------
*REALIZADO* 37,29 HÁ 
*ACUMULADO* 155,18 HÁ 
*FALTA REALIZAR* 00 HÁ 
*OBS*</t>
  </si>
  <si>
    <t>REF91</t>
  </si>
  <si>
    <t>DESBROTA SEMI MECANIZADA (HA)</t>
  </si>
  <si>
    <t>REF56</t>
  </si>
  <si>
    <t>SUBSOLAGEM EM ÁREA DE REFORMA</t>
  </si>
  <si>
    <t>REF282</t>
  </si>
  <si>
    <t>MANUTEÇÃO DE VIVEIRO</t>
  </si>
  <si>
    <t>REF54-1</t>
  </si>
  <si>
    <t>REBAIXAMENTO MECANIZADO DE BROTAÇÃO E TOCOS DE EUCALIPTO COM PÁ CARREGADEIRA</t>
  </si>
  <si>
    <t>REF321</t>
  </si>
  <si>
    <t>REF190</t>
  </si>
  <si>
    <t>HORA TRATOR PESADO 180 CV</t>
  </si>
  <si>
    <t>REF105</t>
  </si>
  <si>
    <t>H/MÁQ. PÁ CARREGADEIRA</t>
  </si>
  <si>
    <t>50B</t>
  </si>
  <si>
    <t>REF23</t>
  </si>
  <si>
    <t>HORAS HOMEM  NORMAL</t>
  </si>
  <si>
    <t>Relatório CDO vs BMS</t>
  </si>
  <si>
    <t>Data da Emissão: 25/07/2026 às 15:36</t>
  </si>
  <si>
    <t>Código</t>
  </si>
  <si>
    <t>Operação</t>
  </si>
  <si>
    <t>Cód. Projeto</t>
  </si>
  <si>
    <t>Talhão</t>
  </si>
  <si>
    <t>Tamanho do Talhão</t>
  </si>
  <si>
    <t>Realizado CDO</t>
  </si>
  <si>
    <t>Realizado BMS</t>
  </si>
  <si>
    <t>BMS menos CDO</t>
  </si>
  <si>
    <t>Preço</t>
  </si>
  <si>
    <t>Total em CDO</t>
  </si>
  <si>
    <t>Total em BMS</t>
  </si>
  <si>
    <t>Dif. BMS - CDO</t>
  </si>
  <si>
    <t>Observação (BMS)</t>
  </si>
  <si>
    <t>Competencia</t>
  </si>
  <si>
    <t>Valor Total</t>
  </si>
  <si>
    <t>COMPETÊNCIA 07/2026   ·   Atualizado em 26/06/2026</t>
  </si>
  <si>
    <t>GN</t>
  </si>
  <si>
    <t>RESPONSÁVEL</t>
  </si>
  <si>
    <t>CONTRATO</t>
  </si>
  <si>
    <t>FAT. TOTAL (R$)</t>
  </si>
  <si>
    <t>PROJEÇÃO (R$)</t>
  </si>
  <si>
    <t>META (R$)</t>
  </si>
  <si>
    <t>% REAL.</t>
  </si>
  <si>
    <t>VALOR REST. (R$)</t>
  </si>
  <si>
    <t>MÉDIA DIÁRIA (R$)</t>
  </si>
  <si>
    <t>% RITMO</t>
  </si>
  <si>
    <t>META AJUST. DIÁRIA (R$)</t>
  </si>
  <si>
    <t>FAT. ESPERADO (R$)</t>
  </si>
  <si>
    <t>GN_p</t>
  </si>
  <si>
    <t>Indicador</t>
  </si>
  <si>
    <t>Valor</t>
  </si>
  <si>
    <t>Esperado(linha)</t>
  </si>
  <si>
    <t>ARAUCO - SILVICULTURA</t>
  </si>
  <si>
    <t>Faturamento Total</t>
  </si>
  <si>
    <t>LACAN</t>
  </si>
  <si>
    <t>Projeção</t>
  </si>
  <si>
    <t>INNOVATECH - SILVICULTURA</t>
  </si>
  <si>
    <t>Meta</t>
  </si>
  <si>
    <t>DEIVIT BORGES</t>
  </si>
  <si>
    <t>INNOVATECH - SILVICULTURA (COLPAR)</t>
  </si>
  <si>
    <t>Fat Esperado</t>
  </si>
  <si>
    <t>SÉLIO AGUIAR</t>
  </si>
  <si>
    <t>BRACELL MS - SILVICULTURA</t>
  </si>
  <si>
    <t>TOTAL GERAL</t>
  </si>
  <si>
    <t>Agosto-26</t>
  </si>
  <si>
    <t>Dias Úteis</t>
  </si>
  <si>
    <t>Dias Trabalhados</t>
  </si>
  <si>
    <t>Dias Restantes</t>
  </si>
  <si>
    <t>COLUNAS PREENCHIDAS MANUAIS</t>
  </si>
  <si>
    <t>COLUNA MANUAL</t>
  </si>
  <si>
    <t>Agrupamentos</t>
  </si>
  <si>
    <t>Agrupamento</t>
  </si>
  <si>
    <t>SERV ADUBACAO SOLIDA MANUAL AGRIC</t>
  </si>
  <si>
    <t>ADUBAÇÃO MANUAL</t>
  </si>
  <si>
    <t>ADUBAÇÃO MANUAL EM COVETA LATERAL</t>
  </si>
  <si>
    <t>ADUBAÇÃO MEC</t>
  </si>
  <si>
    <t>ADUBAÇÃO MECANIZADA DE 12 MESES</t>
  </si>
  <si>
    <t>SERV ADUBACAO SOLIDA MEC AGRIC</t>
  </si>
  <si>
    <t>ADUBAÇÃO MECANIZADA DE 6 MESES</t>
  </si>
  <si>
    <t>CAPINA QUÍMICA MECÂNICA NA ENTRELINHA CONCEIÇÃO + ADUBAÇÃO 6 MESES</t>
  </si>
  <si>
    <t>ADUBAÇÃO MEC/CONCEIÇÃO</t>
  </si>
  <si>
    <t>CAPINA QUÍMICA MECÂNICA NA ENTRELINHA CONCEIÇÃO + ADUBAÇÃO 12 MESES</t>
  </si>
  <si>
    <t>APOIO E MANUTENÇÃO</t>
  </si>
  <si>
    <t>BRIGADINHA MSFL</t>
  </si>
  <si>
    <t>CALGESSO</t>
  </si>
  <si>
    <t>APLICAÇÃO MECANIZADA CALCÁRIO ÁREA TOTAL</t>
  </si>
  <si>
    <t>CAMALEÃO 8 METROS (Unidade)</t>
  </si>
  <si>
    <t>CAMALEAO</t>
  </si>
  <si>
    <t>CAMINHÃO</t>
  </si>
  <si>
    <t>ÕNIBUS NO TRANSPORTE DE TURMA</t>
  </si>
  <si>
    <t>CAMINHÃO PIPA (Diária)</t>
  </si>
  <si>
    <t>TRANSPORTES DE EQUIPAMENTOS - MUNCK</t>
  </si>
  <si>
    <t>TRANSPORTES DE NUTRIENTE</t>
  </si>
  <si>
    <t>CAMINHÃO PIPA – PREVENÇÃO A INCÊNDIO - ANO 01</t>
  </si>
  <si>
    <t>COMBATE A FORMIGA MANUAL</t>
  </si>
  <si>
    <t>COMBATE A FORMIGA MECANIZADO</t>
  </si>
  <si>
    <t>SERV COMB FORMIGA MEC BORDA AGRIC</t>
  </si>
  <si>
    <t>SERV CONTROLE DE PRAGAS AGRIC</t>
  </si>
  <si>
    <t>CONTROLE DE PRAGAS</t>
  </si>
  <si>
    <t>DARIA DE MAQUINA</t>
  </si>
  <si>
    <t>LIMPEZA DA LINHA DE PLANTIO (ESTROVENGA)</t>
  </si>
  <si>
    <t>ESTROVENGA</t>
  </si>
  <si>
    <t>GRADAGEM NA ENTRE LINHA</t>
  </si>
  <si>
    <t>GRADAGEM</t>
  </si>
  <si>
    <t>GRADAGEM NA ENTRELINHA + PRÉ EMERGENTE</t>
  </si>
  <si>
    <t>GRADAGEM/HERBICIDA</t>
  </si>
  <si>
    <t>HERBICIDA PRÉ EMERGENTE II</t>
  </si>
  <si>
    <t>HERBICIDA MEC</t>
  </si>
  <si>
    <t>APLICAÇÃO DE HERBICIDA MECANIZADA PÓS EMERGENTE EM ÁREA TOTAL</t>
  </si>
  <si>
    <t>HERBICIDA NA ENTRE LINHA</t>
  </si>
  <si>
    <t>SERV CAP QUIM GRADE PRE EMERG AGRIC</t>
  </si>
  <si>
    <t>HERBICIDA PRÉ EMERGENTE I</t>
  </si>
  <si>
    <t>APLICAÇÃO DE HERBICIDA MECANIZADA  PÓS EMERGENTE EM ÁREA TOTAL - AUTOPROPELIDO</t>
  </si>
  <si>
    <t>APLICAÇÃO DE HERBICIDA MECANIZADA  PÓS EMERGENTE EM ÁREA TOTAL</t>
  </si>
  <si>
    <t>HERBICIDA PRÉ EMERGENTE III</t>
  </si>
  <si>
    <t>SERV CAP QUIM MANUAL EXTRA PESADA AGRIC</t>
  </si>
  <si>
    <t>HERBICIDA MANUAL</t>
  </si>
  <si>
    <t>LAMININHA</t>
  </si>
  <si>
    <t>CAPINA QUÍMICA MECÂNICA NA ENTRELINHA CONCEIÇÃO 6 MESES</t>
  </si>
  <si>
    <t>CAPINA QUÍMICA MECÂNICA NA ENTRELINHA CONCEIÇÃO 12 MESES</t>
  </si>
  <si>
    <t>SERV CAPINA ROLO FACA AGRIC</t>
  </si>
  <si>
    <t>HERBICIDA ROLO FACA</t>
  </si>
  <si>
    <t>HORA MAQUINA MOTONIVELADORA</t>
  </si>
  <si>
    <t>HORA MOTONIVELADORA</t>
  </si>
  <si>
    <t>HORA MAQUINA PÁ CARREGADEIRA</t>
  </si>
  <si>
    <t>HORA TRATOR</t>
  </si>
  <si>
    <t>HORA MAQUINA TRATOR DE PNEU MÉDIO</t>
  </si>
  <si>
    <t>IRRIGAÇÃO DE PLANTIO</t>
  </si>
  <si>
    <t>3ª SERV IRRIGACAO NIVEL 1 AGRIC - TRANSPORTE ATÉ 5,0</t>
  </si>
  <si>
    <t>2ª a 4ª Irrigação de Plantio 4 a 5L/Planta+Polímero, tomadas d'água a 5 a 10KM da Operação, incluindo captação de água</t>
  </si>
  <si>
    <t>5ª IRRIGAÇÃO PLANTIO DE 5,1 A 10 KM</t>
  </si>
  <si>
    <t>4ª IRRIGAÇÃO DE PLANTIO</t>
  </si>
  <si>
    <t>SERV IRRIGACAO REPLANTIO NIVEL 1 AGRIC - TRANSPORTE ATÉ 5,0</t>
  </si>
  <si>
    <t>SERV IRRIGACAO REPLANTIO NIVEL 3 AGRIC - TRANSPORTE DE 10,01 A 15 KM</t>
  </si>
  <si>
    <t>SERV IRRIGACAO REPLANTIO NIVEL 2 AGRIC - TRANSPORTE DE 5,01 A 10 KM</t>
  </si>
  <si>
    <t>LINK</t>
  </si>
  <si>
    <t>MANUTENÇÃO CONSTRUÇÃO DE ESTRADAS - PATROL - 6 METROS</t>
  </si>
  <si>
    <t>MANUT/CONSTR DE ESTRADAS</t>
  </si>
  <si>
    <t>MARCAÇÃO DE ESTRADAS - 6 METROS</t>
  </si>
  <si>
    <t>MARCAÇÃO DE ESTRADAS</t>
  </si>
  <si>
    <t>CONSTRUÇÃO MINI CURVAS - PATROL / ESTEIRA</t>
  </si>
  <si>
    <t>MINI CURVAS</t>
  </si>
  <si>
    <t>APOIO COM MÁQUINAS - PÁ CARREGADEIRA (Hora)</t>
  </si>
  <si>
    <t>APOIO COM MÁQUINAS -  PÁ CARREGADEIRA</t>
  </si>
  <si>
    <t>PLANTIO</t>
  </si>
  <si>
    <t>PLANTIO SEMI-MECANIZADO ATÉ 1.111 MUDAS</t>
  </si>
  <si>
    <t>SERV PLANTIO IRRIGADO NIVEL 2 AGRIC</t>
  </si>
  <si>
    <t>PLANTIO IRRIGADO</t>
  </si>
  <si>
    <t>REBAIXAMENTO TOCO</t>
  </si>
  <si>
    <t>REBAIXAMENTO TOCO COM PÁ</t>
  </si>
  <si>
    <t>SERV REPLANTIO AGRIC</t>
  </si>
  <si>
    <t>CONSTRUÇÃO DE SAÍDAS D’AGUA</t>
  </si>
  <si>
    <t>SAIDA D/AGUA</t>
  </si>
  <si>
    <t>SUBSOSALGEM</t>
  </si>
  <si>
    <t>SUBSOLAGEM EM ÁREA DE REFORMA COM REBAIXAMENTO DE TOCO</t>
  </si>
  <si>
    <t>SUBSOSALGEM COM REBAIXAMENTO</t>
  </si>
  <si>
    <t>SUBSOLAGEM</t>
  </si>
  <si>
    <t>TRATOR 180 CV (Hora)</t>
  </si>
  <si>
    <t>GRADAGEM ENTRELINHA</t>
  </si>
  <si>
    <t>ADUBAÇÃO MECANIZDA - FILETE CONTÍNUO</t>
  </si>
  <si>
    <t>ADUBAÇÃO REPLANTIO</t>
  </si>
  <si>
    <t>ADUBAÇÃO REP</t>
  </si>
  <si>
    <t>HERBICIDA PRÉ EMERGENTE</t>
  </si>
  <si>
    <t>PLANTIO MANUAL 1.110 plantas/ha,  mudas com tratamento (MAP e Cupinicida), mudas COM TUBETE + replantio</t>
  </si>
  <si>
    <t>HERBICIDA NA ENTRE LINHA + ADUBAÇÃO</t>
  </si>
  <si>
    <t>HERBICIDA + ADUBAÇÃO</t>
  </si>
  <si>
    <t>2ª a 4ª IRRIGAÇÃO DE PLANTIO 4 a 5L/Planta+Polímero,  tomadas d'água a 5 a 10KM da Operação, incluindo Captação de Água</t>
  </si>
  <si>
    <t>IRRIGAÇÃO DE Plantio</t>
  </si>
  <si>
    <t>Agrupamentos de Atividades</t>
  </si>
  <si>
    <t>DIARIAS HOMEM</t>
  </si>
  <si>
    <t>COMB FORMIGA MANUAL SISTEMATICO</t>
  </si>
  <si>
    <t>HORA PÁ CARREGADEIRA</t>
  </si>
  <si>
    <t>TRITURAÇÃO COM PÁ CARREGADEIRA/ ROLO FACA</t>
  </si>
  <si>
    <t>COMB FORMIGA MEC 3 RUAS</t>
  </si>
  <si>
    <t>RIBEIRÃO CLARO E RECREIO GLEBA C - RRP</t>
  </si>
  <si>
    <t xml:space="preserve">Victor Gabriel não faz parte da equipe </t>
  </si>
  <si>
    <t>atividade da barra protegida está aguardando adequações das barras abertas..</t>
  </si>
  <si>
    <t>2°- 08/2026</t>
  </si>
  <si>
    <t xml:space="preserve">barra está aguardando adequações da barra aberta </t>
  </si>
  <si>
    <t>serv brigadinha florestal destinadas ao supervisor gilmar matos msfc</t>
  </si>
  <si>
    <t>*BOA-NOITE*
*DATA* 24/07/2026
*RESUMO DA PRODUÇÃO*
EMPRESA: *GN FLORESTAL*
CLIENTE: *ARAUCO*
SUPERVISOR: *ALESSANDRO*
ENC:  *THIAGO AVELAR*
FAZENDA: *HEMAS SÃO JOSÉ*
ATIVIDADE:  *COMB FOR MEC*
*TALHÃO* 92
*ÁREA TOTAL* 40,37
*REALIZADO*  25,37 HÁ
*QTD ISCA DINAGROS-S* 134  Kg
*STATUS* Fechado ✅
-----------------------------------------
*TALHÃO* 592
*HÁ TOTAL* 13,68 
*REALIZADO* 13,68 HÁ 
*QTD ISCA DINAGROS-S* 70 Kg
*STATUS* Fechado ✅
-----------------------------------------
*TALHÃO* 85 N
*ÁREA TOTAL* 17,23
*REALIZADO* 17,23 HÁ 
*QTD ISCA DINAGROS-S* 89 Kg
*STATUS* Fechado ✅ 
‐----------------------------------------
*TALHÃO* 89
*ÁREA TOTAL* 55,53 
*REALIZADO* 55,53 HÁ 
*QTD ISCA DINAGROS-S* 279 Kg
*STATUS* Fechado ✅ 
-----------------------------------------
*REALIZADO* 111,81 HÁ 
*ACUMULADO* 126,81 HÁ 
*FALTA REALIZAR* 604,18 HÁ 
*OBS* Baixo rendimento devido a Manutenção na máquina GNTP-272 das 09:00 as 10:30 no polos da bateria e também na partida da maquina, manutenção tambem implemento da máquina GNTP-260 das 10:30 as 11:15 manutenção no Fertinox, e também manutenção no bigode da maquina GNTP-122 das 11:15 à 12:30 que estava pegando na roda teve que desentortar</t>
  </si>
  <si>
    <t>85N</t>
  </si>
  <si>
    <t>*BOA-NOITE*
*DATA* 25/07/2026
*RESUMO DA PRODUÇÃO*
EMPRESA: *GN FLORESTAL*
CLIENTE: *ARAUCO*
SUPERVISOR: *ALESSANDRO*
ENC:  *THIAGO AVELAR*
FAZENDA: *HEMAS SÃO JOSÉ*
ATIVIDADE:  *COMB FOR MEC*
*TALHÃO* 87
*ÁREA TOTAL* 31,06
*REALIZADO*  31,06 HÁ
*QTD ISCA DINAGROS-S* 150  Kg
*STATUS* Fechado ✅
-----------------------------------------
*TALHÃO* 86
*HÁ TOTAL* 28,21
*REALIZADO* 28,21 HÁ 
*QTD ISCA DINAGROS-S* 140 Kg
*STATUS* Fechado ✅
-----------------------------------------
*REALIZADO* 59,27 HÁ 
*ACUMULADO* 186,08 HÁ 
*FALTA REALIZAR* 544,91 HÁ 
*OBS*  Baixo rendimento devido a máquina GNTP-260 aguardando mecânico para mecher no Fertinox e também baixo rendimento devido a falta de combustível estrutura parada das 13:00 às 16:00</t>
  </si>
  <si>
    <t xml:space="preserve">irrigar as mudas
</t>
  </si>
  <si>
    <t xml:space="preserve">mudar a  estrutura de fazenda
</t>
  </si>
  <si>
    <t>DOM ANTONIO</t>
  </si>
  <si>
    <t>ENTRE LACOS II</t>
  </si>
  <si>
    <t>INDIANA II</t>
  </si>
  <si>
    <t>GN1430</t>
  </si>
  <si>
    <t>Eucatex - Silvicultura</t>
  </si>
  <si>
    <t>FILIPE DOS ANJOS OLIVEIRA</t>
  </si>
  <si>
    <t>YURI RIBEIRO DE OLIVEIRA</t>
  </si>
  <si>
    <t>REF121</t>
  </si>
  <si>
    <t>2 ADUBAÇÃO COBERTURA MECANIZADA II</t>
  </si>
  <si>
    <t>Santa fé - BTC</t>
  </si>
  <si>
    <t>Yuri Ribeiro de Oliveira</t>
  </si>
  <si>
    <t>11777X</t>
  </si>
  <si>
    <t>SÉLIO MOTA DE AGUIAR</t>
  </si>
  <si>
    <t>Administrativo GN1430</t>
  </si>
  <si>
    <t>APOIO E MANUTENÇÃO 1430</t>
  </si>
  <si>
    <t>SANTA FÉ - TLS</t>
  </si>
  <si>
    <t>Apoio e manutenção GN1430</t>
  </si>
  <si>
    <t>MARCIO APARECIDO FOGAÇA</t>
  </si>
  <si>
    <t>REF319</t>
  </si>
  <si>
    <t>CAPINA QUIMICA ENTRELINHA 2 RUAS (6M)</t>
  </si>
  <si>
    <t>Marcio Aparecido Fogaça</t>
  </si>
  <si>
    <t>1 ADUBAÇÃO COBERTURA MECANIZADA</t>
  </si>
  <si>
    <t>REF904</t>
  </si>
  <si>
    <t>H.H. - CAPINA MANUAL ACEIRO</t>
  </si>
  <si>
    <t>REF107</t>
  </si>
  <si>
    <t>CALAGEM MECANIZADA</t>
  </si>
  <si>
    <t>F87 - MORRINHOS RIBEIRAO ATALHO</t>
  </si>
  <si>
    <t>CESAR LEITÃO</t>
  </si>
  <si>
    <t>ADUBAÇÃO MECANIZADA</t>
  </si>
  <si>
    <t>HERBICIDA ENTRE LINHA</t>
  </si>
  <si>
    <t>IMP24</t>
  </si>
  <si>
    <t>IMP92</t>
  </si>
  <si>
    <t>REF46</t>
  </si>
  <si>
    <t>REF85</t>
  </si>
  <si>
    <t>CONSTRUÇÃO DE BACIA MANUAL PARA REPLANTIO</t>
  </si>
  <si>
    <t>OPERAÇÃO + CR + COD</t>
  </si>
  <si>
    <t>OPERAÇÃO + CR +COD</t>
  </si>
  <si>
    <t>REF014</t>
  </si>
  <si>
    <t>REF155</t>
  </si>
  <si>
    <t>SERV COMB FORMIGA REPASSE</t>
  </si>
  <si>
    <t>IMP321</t>
  </si>
  <si>
    <t>IMP323</t>
  </si>
  <si>
    <t>IMP328</t>
  </si>
  <si>
    <t>IMP337</t>
  </si>
  <si>
    <t>IMP347</t>
  </si>
  <si>
    <t>COMBATE A FORMIGAS REPASSE</t>
  </si>
  <si>
    <t>IMP356</t>
  </si>
  <si>
    <t>IMP357</t>
  </si>
  <si>
    <t>IMP367</t>
  </si>
  <si>
    <t>IMP369</t>
  </si>
  <si>
    <t>SERVIÇOS DIVERSOS - Diária Avulsa (Hora)</t>
  </si>
  <si>
    <t>029-01</t>
  </si>
  <si>
    <t>336-3</t>
  </si>
  <si>
    <t>ROCADA MANUAL PESADA</t>
  </si>
  <si>
    <t>IMP99</t>
  </si>
  <si>
    <t>REF150</t>
  </si>
  <si>
    <t>SERV CAP QUIM MANUAL MEDIA AGRIC</t>
  </si>
  <si>
    <t>REF156</t>
  </si>
  <si>
    <t>Duplicidade</t>
  </si>
  <si>
    <t>3°- 08/2026</t>
  </si>
  <si>
    <t>F21 - SÃO FRANCISCO DE ASSIS</t>
  </si>
  <si>
    <t>39A</t>
  </si>
  <si>
    <t xml:space="preserve">operações não rodaram por motivo de adequação e aguardando manutenção </t>
  </si>
  <si>
    <t>BARRA_DO_PORTO</t>
  </si>
  <si>
    <t>IMP15-B</t>
  </si>
  <si>
    <t>[27/07, 16:19] Thiago😎: *BOA-NOITE*
*DATA* 27/07/2026
*RESUMO DA PRODUÇÃO*
EMPRESA: *GN FLORESTAL*
CLIENTE: *ARAUCO*
SUPERVISOR: *ALESSANDRO*
ENC:  *THIAGO AVELAR*
FAZENDA: *HEMAS SÃO JOSÉ*
ATIVIDADE:  *COMB FOR MEC*
*TALHÃO* 85
*ÁREA TOTAL* 26,1
*REALIZADO*  26,1 HÁ
*QTD ISCA DINAGROS-S* 134  Kg
*STATUS* Fechado ✅
-----------------------------------------
*TALHÃO* 84
*HÁ TOTAL* 55,36 
*REALIZADO* 55,36 HÁ 
*QTD ISCA DINAGROS-S* 280 Kg
*STATUS* Fechado ✅
-----------------------------------------
*REALIZADO* 81,46 HÁ 
*ACUMULADO* 267,54 HÁ 
*FALTA REALIZAR* 463,45 HÁ 
*OBS* Baixo rendimento devido a Máquina Parada GNTP-122 Pneu trazeiro esquerdo furado aguardando Borracheiro das 10:00 às 16:00.
----------------------------------------------------------------------------------------------------------------------------------DATA 27 07 2026
operador EDIELSON LEMOS 
Fazenda emas São José 
atividade formiga mecanizada 
máquina GNTP  260
EPLEMENTO GNPIF 09
Horimitro inicial 1995
Horimitro  final 2004</t>
  </si>
  <si>
    <t xml:space="preserve">colaborador Paulo henrrrique apoio na pc 07 na chácara fazendo trabalho de terraplanagem </t>
  </si>
  <si>
    <t>rend previsto</t>
  </si>
  <si>
    <t>Rend efetivo</t>
  </si>
  <si>
    <t>horas trab</t>
  </si>
  <si>
    <t>Prod</t>
  </si>
  <si>
    <t>FATURADO</t>
  </si>
  <si>
    <t>horas totais ( hora trabalhada + horas improdutvas)</t>
  </si>
  <si>
    <t>Pord Previsto ((hora trab+horas improdutivas)/ rend previsto)</t>
  </si>
  <si>
    <t>fatu previsto (prod prevista x preço do recurso)</t>
  </si>
  <si>
    <t>RESULTADO NEGOCIADO(FATURADO-FAT PREVSITO)</t>
  </si>
  <si>
    <t>PREVISTO</t>
  </si>
  <si>
    <t>REALIZADO</t>
  </si>
  <si>
    <t>PREVISTO REC PRINCIPAL</t>
  </si>
  <si>
    <t>REALIZADO PRINCIPAL</t>
  </si>
  <si>
    <t>PREVISTO REC APOIO</t>
  </si>
  <si>
    <t>REALIZADO APOIO</t>
  </si>
  <si>
    <t xml:space="preserve">aguardando programação </t>
  </si>
  <si>
    <t>CEU AZUL</t>
  </si>
  <si>
    <t>*BOA-NOITE*
*DATA* 28/07/2026
*RESUMO DA PRODUÇÃO*
EMPRESA: *GN FLORESTAL*
CLIENTE: *ARAUCO*
SUPERVISOR: *ALESSANDRO*
ENC:  *THIAGO AVELAR*
FAZENDA: *HEMAS SÃO JOSÉ*
ATIVIDADE:  *COMB FOR MEC*
*TALHÃO* 83
*ÁREA TOTAL* 28,11
*REALIZADO*  28,11 HÁ
*QTD ISCA DINAGROS-S* 140 Kg
*STATUS* Fechado ✅
-----------------------------------------
*TALHÃO* 82
*HÁ TOTAL* 41,31 
*REALIZADO* 41,31 HÁ 
*QTD ISCA DINAGROS-S* 210 Kg
*STATUS* Fechado ✅
-----------------------------------------
*TALHÃO* 88
*ÁREA TOTAL* 44,41
*REALIZADO* 15 HÁ 
*QTD ISCA DINAGROS-S* 70 Kg
*STATUS* Andamento ❌
-----------------------------------------
*REALIZADO* 84,42 HÁ 
*ACUMULADO* 351,96 HÁ 
*FALTA REALIZAR* 381,03 HÁ 
*OBS* Baixo rendimento devido a Máquina Parada GNTP-122 Aguardando roda que foi para Cidade para manutenção e Também máquina GNTP-272 parou o ar condicionado e maquina GNTP-260 está esquentando</t>
  </si>
  <si>
    <t>IGUATEMI - SRP</t>
  </si>
  <si>
    <t>rendimento abaixo do previsto devido pipa está com problemas na bomba de captação... assim teve que esperar outro pra substituir...</t>
  </si>
  <si>
    <t>MIMOSO - SRP</t>
  </si>
  <si>
    <t>FENIX - ANR</t>
  </si>
  <si>
    <t>246-01</t>
  </si>
  <si>
    <t>ALVORADA - TLS</t>
  </si>
  <si>
    <t xml:space="preserve">Caminhão munk km e hora puxa de adubo para fazenda Califórnia </t>
  </si>
  <si>
    <t>81N</t>
  </si>
  <si>
    <t>IMP41</t>
  </si>
  <si>
    <t>CALIFORNIA ANGELIERI</t>
  </si>
  <si>
    <t>IMP42</t>
  </si>
  <si>
    <t>89N</t>
  </si>
  <si>
    <t>CONQUISTA I</t>
  </si>
  <si>
    <t>Produção Prevista ((hora trab+horas improdutivas)/ rend previsto)</t>
  </si>
  <si>
    <t>Faturamento Realizado</t>
  </si>
  <si>
    <t>Resultado Negociado</t>
  </si>
  <si>
    <t>REF1604</t>
  </si>
  <si>
    <t>LIMOEIRO - RRP</t>
  </si>
  <si>
    <t>SERV CONSTR BACIA IMPLANTACAO AGRIC</t>
  </si>
  <si>
    <t>ELO DOURADO I</t>
  </si>
  <si>
    <t>BACIA IMPLANTAÇÃO</t>
  </si>
  <si>
    <t>197</t>
  </si>
  <si>
    <t>25/07/2026</t>
  </si>
  <si>
    <t>25/07/2026 20:38:39</t>
  </si>
  <si>
    <t/>
  </si>
  <si>
    <t>RAI DE MOURA SOUSA</t>
  </si>
  <si>
    <t>Rai de Moura Sousa</t>
  </si>
  <si>
    <t>027-01</t>
  </si>
  <si>
    <t>POEMA - ANR</t>
  </si>
  <si>
    <t>RODOLFO SAMUEL FERREIRA LEITE</t>
  </si>
  <si>
    <t>ALMAR II</t>
  </si>
  <si>
    <t>Rodolfo Samuel Ferreira Leite</t>
  </si>
  <si>
    <t>INDIANA</t>
  </si>
  <si>
    <t>HEMAS SAO JOSE</t>
  </si>
  <si>
    <t>*DATA* 31.07.2026
*OP* MIKE SHELDON COSTA SOUSA
*FAZ*  HEMA SÃO JOSÉ
*ATT* FORMIGA
*MAQ* GNTP201
*EMP* GNIF13
*HORIMETRO*
*INICIAL*  03617
*FINAL*  03623
*TALHÃO* 74
*REALIZADO* 27 HÁ</t>
  </si>
  <si>
    <t>FLOR DE LIZ</t>
  </si>
  <si>
    <t>4°- 08/2026</t>
  </si>
  <si>
    <t>Descarregamento de Adubo 
Fazenda : Califórnia 
Data 01/08/2026
Km : 145 = R$ 2.044,50
Horas Munck : 2:15 = R$901,71</t>
  </si>
  <si>
    <t>SANTA MARIA I E II SITIO NAMI</t>
  </si>
  <si>
    <t>SANTO REIS</t>
  </si>
  <si>
    <t>BRIGIDA ISABELLY DE ALMEIDA</t>
  </si>
  <si>
    <t>Brigida Isabelly de Almeida</t>
  </si>
  <si>
    <t>LUSO BRASILEIRA GLEBA A - BTG</t>
  </si>
  <si>
    <t>031-01</t>
  </si>
  <si>
    <t>VERA CRUZ - ANR</t>
  </si>
  <si>
    <t>SAMAMBAIA</t>
  </si>
  <si>
    <t>IMP28</t>
  </si>
  <si>
    <t>ADUBAÇÃO 6 MESES 250KG/HA, EM FILETE CONTÍNUO</t>
  </si>
  <si>
    <t>REF909</t>
  </si>
  <si>
    <t>HORAS TPL (75-99CV)</t>
  </si>
  <si>
    <t>CARLOS EDUARDO AMERICO DE JESUS</t>
  </si>
  <si>
    <t>REF312</t>
  </si>
  <si>
    <t>CAPINA QUIMICA PRE EMERGENTE MECANIZADA IMPLANTACAO</t>
  </si>
  <si>
    <t>SANTA TEREZINHA</t>
  </si>
  <si>
    <t>REF149</t>
  </si>
  <si>
    <t>ADUBACAO COMPLEMENTAR MECANIZADA I</t>
  </si>
  <si>
    <t>Carlos Eduardo Americo de Jesus</t>
  </si>
  <si>
    <t>SAO JOSE</t>
  </si>
  <si>
    <t xml:space="preserve">adicionar na produção GNTP271 GNPI91 Horimetro do trator inicial:2479 final:2487 operador José Nilton Mendonça  adicionar na produção o operador Antônio Fernando Silva novato e transferir novamente pro meu CDO </t>
  </si>
  <si>
    <t>Pinhe</t>
  </si>
  <si>
    <t>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</si>
</sst>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 &quot;#,##0.00"/>
    <numFmt numFmtId="165" formatCode="&quot;R$ &quot;#,##0"/>
    <numFmt numFmtId="166" formatCode="0.0"/>
  </numFmts>
  <fonts count="26">
    <font>
      <sz val="11"/>
      <color theme="1"/>
      <name val="Calibri"/>
      <family val="2"/>
      <scheme val="minor"/>
    </font>
    <font>
      <b/>
      <sz val="20"/>
      <color rgb="FF1A237E"/>
      <name val="Manrope"/>
    </font>
    <font>
      <b/>
      <sz val="9"/>
      <color rgb="FF666666"/>
      <name val="Manrope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0D1B2E"/>
      <name val="Arial"/>
      <family val="2"/>
    </font>
    <font>
      <b/>
      <sz val="9"/>
      <color rgb="FF0D1B2E"/>
      <name val="Arial"/>
      <family val="2"/>
    </font>
    <font>
      <sz val="9"/>
      <color rgb="FF0D1B2E"/>
      <name val="Arial"/>
      <family val="2"/>
    </font>
    <font>
      <sz val="8"/>
      <color rgb="FF0D1B2E"/>
      <name val="Arial"/>
      <family val="2"/>
    </font>
    <font>
      <b/>
      <sz val="16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D1B2E"/>
      <name val="Arial"/>
      <family val="2"/>
    </font>
    <font>
      <sz val="9"/>
      <color rgb="FF0D1B2E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1F4788"/>
      </patternFill>
    </fill>
    <fill>
      <patternFill patternType="solid">
        <fgColor rgb="FF1F4788"/>
        <bgColor indexed="64"/>
      </patternFill>
    </fill>
    <fill>
      <patternFill patternType="solid">
        <fgColor rgb="FF12275C"/>
        <bgColor rgb="FF0D2E6B"/>
      </patternFill>
    </fill>
    <fill>
      <patternFill patternType="solid">
        <fgColor rgb="FFEAF0F8"/>
        <bgColor rgb="FFE8F5E9"/>
      </patternFill>
    </fill>
    <fill>
      <patternFill patternType="solid">
        <fgColor rgb="FFFFFFFF"/>
        <bgColor rgb="FFF4F6FB"/>
      </patternFill>
    </fill>
    <fill>
      <patternFill patternType="solid">
        <fgColor rgb="FF1B3A8F"/>
        <bgColor rgb="FF1F4E96"/>
      </patternFill>
    </fill>
    <fill>
      <patternFill patternType="solid">
        <fgColor theme="3" tint="0.59999389629810485"/>
        <bgColor rgb="FFFFFF99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medium">
        <color rgb="FF12275C"/>
      </left>
      <right style="medium">
        <color rgb="FF12275C"/>
      </right>
      <top style="medium">
        <color rgb="FF12275C"/>
      </top>
      <bottom style="medium">
        <color rgb="FF12275C"/>
      </bottom>
      <diagonal/>
    </border>
    <border>
      <left style="thin">
        <color rgb="FFBFC8D6"/>
      </left>
      <right style="thin">
        <color rgb="FFBFC8D6"/>
      </right>
      <top style="thin">
        <color rgb="FFBFC8D6"/>
      </top>
      <bottom style="thin">
        <color rgb="FFBFC8D6"/>
      </bottom>
      <diagonal/>
    </border>
    <border>
      <left/>
      <right style="thin">
        <color rgb="FFBFC8D6"/>
      </right>
      <top style="thin">
        <color rgb="FFBFC8D6"/>
      </top>
      <bottom style="thin">
        <color rgb="FFBFC8D6"/>
      </bottom>
      <diagonal/>
    </border>
    <border>
      <left style="thin">
        <color rgb="FFBFC8D6"/>
      </left>
      <right/>
      <top style="thin">
        <color rgb="FFBFC8D6"/>
      </top>
      <bottom style="thin">
        <color rgb="FFBFC8D6"/>
      </bottom>
      <diagonal/>
    </border>
    <border>
      <left/>
      <right style="thin">
        <color rgb="FFBFC8D6"/>
      </right>
      <top/>
      <bottom style="thin">
        <color rgb="FFBFC8D6"/>
      </bottom>
      <diagonal/>
    </border>
    <border>
      <left style="thin">
        <color rgb="FFBFC8D6"/>
      </left>
      <right style="thin">
        <color rgb="FFBFC8D6"/>
      </right>
      <top/>
      <bottom style="thin">
        <color rgb="FFBFC8D6"/>
      </bottom>
      <diagonal/>
    </border>
    <border>
      <left style="thin">
        <color rgb="FFBFC8D6"/>
      </left>
      <right/>
      <top/>
      <bottom style="thin">
        <color rgb="FFBFC8D6"/>
      </bottom>
      <diagonal/>
    </border>
    <border>
      <left/>
      <right style="thin">
        <color rgb="FFBFC8D6"/>
      </right>
      <top style="thin">
        <color rgb="FFBFC8D6"/>
      </top>
      <bottom/>
      <diagonal/>
    </border>
    <border>
      <left style="thin">
        <color rgb="FFBFC8D6"/>
      </left>
      <right style="thin">
        <color rgb="FFBFC8D6"/>
      </right>
      <top style="thin">
        <color rgb="FFBFC8D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6" fillId="0" borderId="0"/>
  </cellStyleXfs>
  <cellXfs count="102">
    <xf numFmtId="0" fontId="0" fillId="0" borderId="0" xfId="0"/>
    <xf numFmtId="0" fontId="0" fillId="2" borderId="0" xfId="0" applyFill="1"/>
    <xf numFmtId="0" fontId="3" fillId="3" borderId="0" xfId="0" applyFont="1" applyFill="1"/>
    <xf numFmtId="4" fontId="0" fillId="0" borderId="0" xfId="0" applyNumberFormat="1"/>
    <xf numFmtId="16" fontId="0" fillId="0" borderId="0" xfId="0" applyNumberFormat="1"/>
    <xf numFmtId="0" fontId="3" fillId="4" borderId="0" xfId="0" applyFont="1" applyFill="1"/>
    <xf numFmtId="44" fontId="0" fillId="0" borderId="0" xfId="1" applyFont="1"/>
    <xf numFmtId="0" fontId="5" fillId="4" borderId="0" xfId="0" applyFont="1" applyFill="1"/>
    <xf numFmtId="0" fontId="5" fillId="3" borderId="0" xfId="0" applyFont="1" applyFill="1"/>
    <xf numFmtId="0" fontId="0" fillId="0" borderId="1" xfId="0" applyBorder="1"/>
    <xf numFmtId="0" fontId="6" fillId="0" borderId="0" xfId="2"/>
    <xf numFmtId="0" fontId="9" fillId="0" borderId="0" xfId="2" applyFont="1"/>
    <xf numFmtId="0" fontId="11" fillId="6" borderId="3" xfId="2" applyFont="1" applyFill="1" applyBorder="1" applyAlignment="1">
      <alignment horizontal="left" vertical="center"/>
    </xf>
    <xf numFmtId="164" fontId="11" fillId="6" borderId="3" xfId="2" applyNumberFormat="1" applyFont="1" applyFill="1" applyBorder="1" applyAlignment="1">
      <alignment horizontal="right" vertical="center"/>
    </xf>
    <xf numFmtId="9" fontId="11" fillId="6" borderId="3" xfId="2" applyNumberFormat="1" applyFont="1" applyFill="1" applyBorder="1" applyAlignment="1">
      <alignment horizontal="center" vertical="center"/>
    </xf>
    <xf numFmtId="0" fontId="12" fillId="0" borderId="0" xfId="2" applyFont="1"/>
    <xf numFmtId="165" fontId="6" fillId="0" borderId="0" xfId="2" applyNumberFormat="1"/>
    <xf numFmtId="0" fontId="11" fillId="7" borderId="3" xfId="2" applyFont="1" applyFill="1" applyBorder="1" applyAlignment="1">
      <alignment horizontal="left" vertical="center"/>
    </xf>
    <xf numFmtId="164" fontId="11" fillId="7" borderId="3" xfId="2" applyNumberFormat="1" applyFont="1" applyFill="1" applyBorder="1" applyAlignment="1">
      <alignment horizontal="right" vertical="center"/>
    </xf>
    <xf numFmtId="9" fontId="11" fillId="7" borderId="3" xfId="2" applyNumberFormat="1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0" fillId="6" borderId="4" xfId="2" applyFont="1" applyFill="1" applyBorder="1" applyAlignment="1">
      <alignment horizontal="center" vertical="center"/>
    </xf>
    <xf numFmtId="0" fontId="10" fillId="7" borderId="4" xfId="2" applyFont="1" applyFill="1" applyBorder="1" applyAlignment="1">
      <alignment horizontal="center" vertical="center"/>
    </xf>
    <xf numFmtId="164" fontId="11" fillId="6" borderId="5" xfId="2" applyNumberFormat="1" applyFont="1" applyFill="1" applyBorder="1" applyAlignment="1">
      <alignment horizontal="right" vertical="center"/>
    </xf>
    <xf numFmtId="0" fontId="8" fillId="5" borderId="6" xfId="2" applyFont="1" applyFill="1" applyBorder="1" applyAlignment="1">
      <alignment horizontal="center" vertical="center" wrapText="1"/>
    </xf>
    <xf numFmtId="0" fontId="8" fillId="5" borderId="7" xfId="2" applyFont="1" applyFill="1" applyBorder="1" applyAlignment="1">
      <alignment horizontal="center" vertical="center" wrapText="1"/>
    </xf>
    <xf numFmtId="0" fontId="8" fillId="5" borderId="8" xfId="2" applyFont="1" applyFill="1" applyBorder="1" applyAlignment="1">
      <alignment horizontal="center" vertical="center" wrapText="1"/>
    </xf>
    <xf numFmtId="0" fontId="10" fillId="6" borderId="9" xfId="2" applyFont="1" applyFill="1" applyBorder="1" applyAlignment="1">
      <alignment horizontal="center" vertical="center"/>
    </xf>
    <xf numFmtId="0" fontId="11" fillId="6" borderId="10" xfId="2" applyFont="1" applyFill="1" applyBorder="1" applyAlignment="1">
      <alignment horizontal="left" vertical="center"/>
    </xf>
    <xf numFmtId="164" fontId="11" fillId="6" borderId="10" xfId="2" applyNumberFormat="1" applyFont="1" applyFill="1" applyBorder="1" applyAlignment="1">
      <alignment horizontal="right" vertical="center"/>
    </xf>
    <xf numFmtId="9" fontId="11" fillId="6" borderId="10" xfId="2" applyNumberFormat="1" applyFont="1" applyFill="1" applyBorder="1" applyAlignment="1">
      <alignment horizontal="center" vertical="center"/>
    </xf>
    <xf numFmtId="2" fontId="11" fillId="6" borderId="7" xfId="2" applyNumberFormat="1" applyFont="1" applyFill="1" applyBorder="1" applyAlignment="1">
      <alignment horizontal="center" vertical="center"/>
    </xf>
    <xf numFmtId="2" fontId="11" fillId="6" borderId="3" xfId="2" applyNumberFormat="1" applyFont="1" applyFill="1" applyBorder="1" applyAlignment="1">
      <alignment horizontal="center" vertical="center"/>
    </xf>
    <xf numFmtId="2" fontId="11" fillId="6" borderId="10" xfId="2" applyNumberFormat="1" applyFont="1" applyFill="1" applyBorder="1" applyAlignment="1">
      <alignment horizontal="center" vertical="center"/>
    </xf>
    <xf numFmtId="164" fontId="10" fillId="9" borderId="3" xfId="2" applyNumberFormat="1" applyFont="1" applyFill="1" applyBorder="1" applyAlignment="1">
      <alignment horizontal="right" vertical="center"/>
    </xf>
    <xf numFmtId="164" fontId="10" fillId="9" borderId="10" xfId="2" applyNumberFormat="1" applyFont="1" applyFill="1" applyBorder="1" applyAlignment="1">
      <alignment horizontal="right" vertical="center"/>
    </xf>
    <xf numFmtId="44" fontId="0" fillId="0" borderId="0" xfId="1" applyFont="1" applyAlignment="1"/>
    <xf numFmtId="44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10" borderId="12" xfId="0" applyFill="1" applyBorder="1"/>
    <xf numFmtId="49" fontId="14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16" fillId="9" borderId="3" xfId="2" applyNumberFormat="1" applyFont="1" applyFill="1" applyBorder="1" applyAlignment="1">
      <alignment horizontal="right" vertical="center"/>
    </xf>
    <xf numFmtId="0" fontId="18" fillId="6" borderId="9" xfId="2" applyFont="1" applyFill="1" applyBorder="1" applyAlignment="1">
      <alignment horizontal="center" vertical="center"/>
    </xf>
    <xf numFmtId="0" fontId="19" fillId="6" borderId="10" xfId="2" applyFont="1" applyFill="1" applyBorder="1" applyAlignment="1">
      <alignment horizontal="left" vertical="center"/>
    </xf>
    <xf numFmtId="164" fontId="18" fillId="9" borderId="10" xfId="2" applyNumberFormat="1" applyFont="1" applyFill="1" applyBorder="1" applyAlignment="1">
      <alignment horizontal="right" vertical="center"/>
    </xf>
    <xf numFmtId="9" fontId="19" fillId="6" borderId="10" xfId="2" applyNumberFormat="1" applyFont="1" applyFill="1" applyBorder="1" applyAlignment="1">
      <alignment horizontal="center" vertical="center"/>
    </xf>
    <xf numFmtId="164" fontId="19" fillId="6" borderId="10" xfId="2" applyNumberFormat="1" applyFont="1" applyFill="1" applyBorder="1" applyAlignment="1">
      <alignment horizontal="right" vertical="center"/>
    </xf>
    <xf numFmtId="2" fontId="19" fillId="6" borderId="10" xfId="2" applyNumberFormat="1" applyFont="1" applyFill="1" applyBorder="1" applyAlignment="1">
      <alignment horizontal="center" vertical="center"/>
    </xf>
    <xf numFmtId="165" fontId="0" fillId="0" borderId="0" xfId="2" applyNumberFormat="1" applyFont="1"/>
    <xf numFmtId="0" fontId="20" fillId="8" borderId="3" xfId="2" applyFont="1" applyFill="1" applyBorder="1" applyAlignment="1">
      <alignment horizontal="center" vertical="center"/>
    </xf>
    <xf numFmtId="9" fontId="20" fillId="8" borderId="3" xfId="2" applyNumberFormat="1" applyFont="1" applyFill="1" applyBorder="1" applyAlignment="1">
      <alignment horizontal="center" vertical="center"/>
    </xf>
    <xf numFmtId="164" fontId="20" fillId="8" borderId="3" xfId="2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2" fontId="0" fillId="0" borderId="0" xfId="1" applyNumberFormat="1" applyFont="1" applyAlignment="1"/>
    <xf numFmtId="0" fontId="17" fillId="0" borderId="0" xfId="0" applyFont="1"/>
    <xf numFmtId="164" fontId="15" fillId="8" borderId="3" xfId="2" applyNumberFormat="1" applyFont="1" applyFill="1" applyBorder="1" applyAlignment="1">
      <alignment horizontal="right" vertical="center"/>
    </xf>
    <xf numFmtId="0" fontId="21" fillId="0" borderId="0" xfId="2" applyFont="1"/>
    <xf numFmtId="44" fontId="22" fillId="0" borderId="0" xfId="1" applyFont="1"/>
    <xf numFmtId="44" fontId="0" fillId="0" borderId="13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3" fillId="3" borderId="15" xfId="0" applyFont="1" applyFill="1" applyBorder="1" applyAlignment="1">
      <alignment vertical="center"/>
    </xf>
    <xf numFmtId="0" fontId="0" fillId="0" borderId="13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44" fontId="0" fillId="0" borderId="13" xfId="0" applyNumberFormat="1" applyBorder="1"/>
    <xf numFmtId="44" fontId="0" fillId="0" borderId="17" xfId="1" applyFont="1" applyBorder="1"/>
    <xf numFmtId="0" fontId="0" fillId="0" borderId="16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8" fontId="23" fillId="0" borderId="17" xfId="0" applyNumberFormat="1" applyFont="1" applyBorder="1" applyAlignment="1">
      <alignment horizontal="center" vertical="center"/>
    </xf>
    <xf numFmtId="8" fontId="16" fillId="0" borderId="0" xfId="0" applyNumberFormat="1" applyFont="1"/>
    <xf numFmtId="44" fontId="24" fillId="0" borderId="17" xfId="0" applyNumberFormat="1" applyFont="1" applyBorder="1" applyAlignment="1">
      <alignment horizontal="center" vertical="center"/>
    </xf>
    <xf numFmtId="44" fontId="16" fillId="0" borderId="0" xfId="0" applyNumberFormat="1" applyFont="1"/>
    <xf numFmtId="0" fontId="3" fillId="4" borderId="14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40" fontId="0" fillId="0" borderId="0" xfId="0" applyNumberFormat="1"/>
    <xf numFmtId="8" fontId="0" fillId="0" borderId="0" xfId="0" applyNumberFormat="1"/>
    <xf numFmtId="164" fontId="0" fillId="9" borderId="3" xfId="2" applyNumberFormat="1" applyFont="1" applyFill="1" applyBorder="1" applyAlignment="1">
      <alignment horizontal="right" vertical="center"/>
    </xf>
    <xf numFmtId="4" fontId="6" fillId="0" borderId="0" xfId="2" applyNumberFormat="1"/>
    <xf numFmtId="16" fontId="0" fillId="0" borderId="1" xfId="0" applyNumberFormat="1" applyBorder="1"/>
    <xf numFmtId="0" fontId="25" fillId="11" borderId="0" xfId="0" applyFont="1" applyFill="1"/>
    <xf numFmtId="0" fontId="7" fillId="5" borderId="2" xfId="2" applyFont="1" applyFill="1" applyBorder="1" applyAlignment="1">
      <alignment horizontal="center" vertical="center"/>
    </xf>
    <xf numFmtId="0" fontId="20" fillId="8" borderId="3" xfId="2" applyFont="1" applyFill="1" applyBorder="1" applyAlignment="1">
      <alignment horizontal="center" vertical="center"/>
    </xf>
    <xf numFmtId="0" fontId="6" fillId="0" borderId="11" xfId="2" applyBorder="1" applyAlignment="1">
      <alignment horizontal="center"/>
    </xf>
    <xf numFmtId="4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3" fillId="10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Normal 2" xfId="2" xr:uid="{849612B6-8DB0-485B-8C4F-48E7E330A3F8}"/>
  </cellStyles>
  <dxfs count="7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1" formatCode="dd/mmm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788"/>
        </patternFill>
      </fill>
    </dxf>
    <dxf>
      <fill>
        <patternFill patternType="solid">
          <fgColor indexed="64"/>
          <bgColor rgb="FF002060"/>
        </patternFill>
      </fill>
    </dxf>
    <dxf>
      <numFmt numFmtId="8" formatCode="#,##0.00;[Red]\-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27" formatCode="dd/mm/yyyy\ hh:mm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78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numFmt numFmtId="2" formatCode="0.00"/>
      <fill>
        <patternFill patternType="solid">
          <fgColor rgb="FFE8F5E9"/>
          <bgColor rgb="FFEAF0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8D6"/>
        </left>
        <right style="thin">
          <color rgb="FFBFC8D6"/>
        </right>
        <top style="thin">
          <color rgb="FFBFC8D6"/>
        </top>
        <bottom style="thin">
          <color rgb="FFBFC8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numFmt numFmtId="2" formatCode="0.00"/>
      <fill>
        <patternFill patternType="solid">
          <fgColor rgb="FFE8F5E9"/>
          <bgColor rgb="FFEAF0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8D6"/>
        </left>
        <right style="thin">
          <color rgb="FFBFC8D6"/>
        </right>
        <top style="thin">
          <color rgb="FFBFC8D6"/>
        </top>
        <bottom style="thin">
          <color rgb="FFBFC8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numFmt numFmtId="2" formatCode="0.00"/>
      <fill>
        <patternFill patternType="solid">
          <fgColor rgb="FFE8F5E9"/>
          <bgColor rgb="FFEAF0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C8D6"/>
        </left>
        <right style="thin">
          <color rgb="FFBFC8D6"/>
        </right>
        <top style="thin">
          <color rgb="FFBFC8D6"/>
        </top>
        <bottom style="thin">
          <color rgb="FFBFC8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numFmt numFmtId="164" formatCode="&quot;R$ &quot;#,##0.00"/>
      <fill>
        <patternFill patternType="solid">
          <fgColor rgb="FFE8F5E9"/>
          <bgColor rgb="FFEAF0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C8D6"/>
        </left>
        <right style="thin">
          <color rgb="FFBFC8D6"/>
        </right>
        <top style="thin">
          <color rgb="FFBFC8D6"/>
        </top>
        <bottom style="thin">
          <color rgb="FFBFC8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numFmt numFmtId="164" formatCode="&quot;R$ &quot;#,##0.00"/>
      <fill>
        <patternFill patternType="solid">
          <fgColor rgb="FFE8F5E9"/>
          <bgColor rgb="FFEAF0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C8D6"/>
        </left>
        <right style="thin">
          <color rgb="FFBFC8D6"/>
        </right>
        <top style="thin">
          <color rgb="FFBFC8D6"/>
        </top>
        <bottom style="thin">
          <color rgb="FFBFC8D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numFmt numFmtId="13" formatCode="0%"/>
      <fill>
        <patternFill patternType="solid">
          <fgColor rgb="FFE8F5E9"/>
          <bgColor rgb="FFEAF0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8D6"/>
        </left>
        <right style="thin">
          <color rgb="FFBFC8D6"/>
        </right>
        <top style="thin">
          <color rgb="FFBFC8D6"/>
        </top>
        <bottom style="thin">
          <color rgb="FFBFC8D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numFmt numFmtId="164" formatCode="&quot;R$ &quot;#,##0.00"/>
      <fill>
        <patternFill patternType="solid">
          <fgColor rgb="FFE8F5E9"/>
          <bgColor rgb="FFEAF0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C8D6"/>
        </left>
        <right style="thin">
          <color rgb="FFBFC8D6"/>
        </right>
        <top style="thin">
          <color rgb="FFBFC8D6"/>
        </top>
        <bottom style="thin">
          <color rgb="FFBFC8D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numFmt numFmtId="164" formatCode="&quot;R$ &quot;#,##0.00"/>
      <fill>
        <patternFill patternType="solid">
          <fgColor rgb="FFE8F5E9"/>
          <bgColor rgb="FFEAF0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C8D6"/>
        </left>
        <right style="thin">
          <color rgb="FFBFC8D6"/>
        </right>
        <top style="thin">
          <color rgb="FFBFC8D6"/>
        </top>
        <bottom style="thin">
          <color rgb="FFBFC8D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numFmt numFmtId="13" formatCode="0%"/>
      <fill>
        <patternFill patternType="solid">
          <fgColor rgb="FFE8F5E9"/>
          <bgColor rgb="FFEAF0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C8D6"/>
        </left>
        <right style="thin">
          <color rgb="FFBFC8D6"/>
        </right>
        <top style="thin">
          <color rgb="FFBFC8D6"/>
        </top>
        <bottom style="thin">
          <color rgb="FFBFC8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numFmt numFmtId="164" formatCode="&quot;R$ &quot;#,##0.00"/>
      <fill>
        <patternFill patternType="solid">
          <fgColor rgb="FFFFFF99"/>
          <bgColor theme="3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C8D6"/>
        </left>
        <right style="thin">
          <color rgb="FFBFC8D6"/>
        </right>
        <top style="thin">
          <color rgb="FFBFC8D6"/>
        </top>
        <bottom style="thin">
          <color rgb="FFBFC8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numFmt numFmtId="164" formatCode="&quot;R$ &quot;#,##0.00"/>
      <fill>
        <patternFill patternType="solid">
          <fgColor rgb="FFE8F5E9"/>
          <bgColor rgb="FFEAF0F8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rgb="FFBFC8D6"/>
        </right>
        <top style="thin">
          <color rgb="FFBFC8D6"/>
        </top>
        <bottom style="thin">
          <color rgb="FFBFC8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numFmt numFmtId="164" formatCode="&quot;R$ &quot;#,##0.00"/>
      <fill>
        <patternFill patternType="solid">
          <fgColor rgb="FFFFFF99"/>
          <bgColor theme="3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BFC8D6"/>
        </left>
        <right style="thin">
          <color rgb="FFBFC8D6"/>
        </right>
        <top style="thin">
          <color rgb="FFBFC8D6"/>
        </top>
        <bottom style="thin">
          <color rgb="FFBFC8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fill>
        <patternFill patternType="solid">
          <fgColor rgb="FFE8F5E9"/>
          <bgColor rgb="FFEAF0F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BFC8D6"/>
        </left>
        <right/>
        <top style="thin">
          <color rgb="FFBFC8D6"/>
        </top>
        <bottom style="thin">
          <color rgb="FFBFC8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fill>
        <patternFill patternType="solid">
          <fgColor rgb="FFE8F5E9"/>
          <bgColor rgb="FFEAF0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FC8D6"/>
        </left>
        <right style="thin">
          <color rgb="FFBFC8D6"/>
        </right>
        <top style="thin">
          <color rgb="FFBFC8D6"/>
        </top>
        <bottom style="thin">
          <color rgb="FFBFC8D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fill>
        <patternFill patternType="solid">
          <fgColor rgb="FFE8F5E9"/>
          <bgColor rgb="FFEAF0F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FC8D6"/>
        </right>
        <top style="thin">
          <color rgb="FFBFC8D6"/>
        </top>
        <bottom style="thin">
          <color rgb="FFBFC8D6"/>
        </bottom>
        <vertical/>
        <horizontal/>
      </border>
    </dxf>
    <dxf>
      <border outline="0">
        <top style="thin">
          <color rgb="FFBFC8D6"/>
        </top>
      </border>
    </dxf>
    <dxf>
      <border outline="0">
        <left style="thin">
          <color rgb="FFBFC8D6"/>
        </left>
        <right style="thin">
          <color rgb="FFBFC8D6"/>
        </right>
        <top style="thin">
          <color rgb="FFBFC8D6"/>
        </top>
        <bottom style="thin">
          <color rgb="FFBFC8D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D1B2E"/>
        <name val="Arial"/>
        <charset val="1"/>
        <scheme val="none"/>
      </font>
      <fill>
        <patternFill patternType="solid">
          <fgColor rgb="FFE8F5E9"/>
          <bgColor rgb="FFEAF0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BFC8D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0D2E6B"/>
          <bgColor rgb="FF12275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C8D6"/>
        </left>
        <right style="thin">
          <color rgb="FFBFC8D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Faturamento Geral Consolidado — Totais dos 5 Contratos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FATURAMENTO_COMPILADO!$V$5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0D2E6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1" strike="noStrike" spc="-1">
                    <a:solidFill>
                      <a:srgbClr val="0D1B2E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FATURAMENTO_COMPILADO!$U$6:$U$8</c:f>
              <c:strCache>
                <c:ptCount val="3"/>
                <c:pt idx="0">
                  <c:v>Faturamento Total</c:v>
                </c:pt>
                <c:pt idx="1">
                  <c:v>Projeção</c:v>
                </c:pt>
                <c:pt idx="2">
                  <c:v>Meta</c:v>
                </c:pt>
              </c:strCache>
            </c:strRef>
          </c:cat>
          <c:val>
            <c:numRef>
              <c:f>FATURAMENTO_COMPILADO!$V$6:$V$8</c:f>
              <c:numCache>
                <c:formatCode>"R$ "#,##0</c:formatCode>
                <c:ptCount val="3"/>
                <c:pt idx="0">
                  <c:v>3489463.839900001</c:v>
                </c:pt>
                <c:pt idx="1">
                  <c:v>7192843.9104739148</c:v>
                </c:pt>
                <c:pt idx="2">
                  <c:v>9919195.129999999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9-49D7-BFDD-E57BE959E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37834963"/>
        <c:axId val="32754515"/>
      </c:barChart>
      <c:lineChart>
        <c:grouping val="standard"/>
        <c:varyColors val="0"/>
        <c:ser>
          <c:idx val="1"/>
          <c:order val="1"/>
          <c:tx>
            <c:strRef>
              <c:f>FATURAMENTO_COMPILADO!$W$5</c:f>
              <c:strCache>
                <c:ptCount val="1"/>
                <c:pt idx="0">
                  <c:v>Esperado(linha)</c:v>
                </c:pt>
              </c:strCache>
            </c:strRef>
          </c:tx>
          <c:spPr>
            <a:ln w="28080">
              <a:solidFill>
                <a:srgbClr val="1E9E5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2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FATURAMENTO_COMPILADO!$U$6:$U$8</c:f>
              <c:strCache>
                <c:ptCount val="3"/>
                <c:pt idx="0">
                  <c:v>Faturamento Total</c:v>
                </c:pt>
                <c:pt idx="1">
                  <c:v>Projeção</c:v>
                </c:pt>
                <c:pt idx="2">
                  <c:v>Meta</c:v>
                </c:pt>
              </c:strCache>
            </c:strRef>
          </c:cat>
          <c:val>
            <c:numRef>
              <c:f>FATURAMENTO_COMPILADO!$W$6:$W$8</c:f>
              <c:numCache>
                <c:formatCode>"R$ "#,##0</c:formatCode>
                <c:ptCount val="3"/>
                <c:pt idx="0">
                  <c:v>393462.71836572787</c:v>
                </c:pt>
                <c:pt idx="1">
                  <c:v>393462.71836572787</c:v>
                </c:pt>
                <c:pt idx="2">
                  <c:v>393462.71836572787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D9-49D7-BFDD-E57BE959E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7834963"/>
        <c:axId val="32754515"/>
      </c:lineChart>
      <c:catAx>
        <c:axId val="378349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2754515"/>
        <c:crosses val="autoZero"/>
        <c:auto val="1"/>
        <c:lblAlgn val="ctr"/>
        <c:lblOffset val="100"/>
        <c:noMultiLvlLbl val="0"/>
      </c:catAx>
      <c:valAx>
        <c:axId val="32754515"/>
        <c:scaling>
          <c:orientation val="minMax"/>
        </c:scaling>
        <c:delete val="1"/>
        <c:axPos val="l"/>
        <c:numFmt formatCode="&quot;R$ &quot;#,##0" sourceLinked="1"/>
        <c:majorTickMark val="none"/>
        <c:minorTickMark val="none"/>
        <c:tickLblPos val="nextTo"/>
        <c:crossAx val="378349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12</xdr:row>
      <xdr:rowOff>173082</xdr:rowOff>
    </xdr:from>
    <xdr:to>
      <xdr:col>7</xdr:col>
      <xdr:colOff>326614</xdr:colOff>
      <xdr:row>32</xdr:row>
      <xdr:rowOff>130082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D1CE20-62DF-4C40-A984-6A2754F0D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590821</xdr:colOff>
      <xdr:row>0</xdr:row>
      <xdr:rowOff>816900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19B5519C-8B27-459A-9769-259E51D78EDC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13432970" cy="81118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44</xdr:col>
      <xdr:colOff>781386</xdr:colOff>
      <xdr:row>6172</xdr:row>
      <xdr:rowOff>55197</xdr:rowOff>
    </xdr:from>
    <xdr:to>
      <xdr:col>47</xdr:col>
      <xdr:colOff>286646</xdr:colOff>
      <xdr:row>6185</xdr:row>
      <xdr:rowOff>169497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ompetência">
              <a:extLst>
                <a:ext uri="{FF2B5EF4-FFF2-40B4-BE49-F238E27FC236}">
                  <a16:creationId xmlns:a16="http://schemas.microsoft.com/office/drawing/2014/main" id="{06032CE4-7AB4-97CE-1CEF-5B9D6D719C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etênc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875305" y="527856450"/>
              <a:ext cx="1828800" cy="2457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44</xdr:col>
      <xdr:colOff>246754</xdr:colOff>
      <xdr:row>0</xdr:row>
      <xdr:rowOff>55246</xdr:rowOff>
    </xdr:from>
    <xdr:to>
      <xdr:col>50</xdr:col>
      <xdr:colOff>439046</xdr:colOff>
      <xdr:row>2</xdr:row>
      <xdr:rowOff>167641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Competência 1">
              <a:extLst>
                <a:ext uri="{FF2B5EF4-FFF2-40B4-BE49-F238E27FC236}">
                  <a16:creationId xmlns:a16="http://schemas.microsoft.com/office/drawing/2014/main" id="{A6C848F2-A2D9-2399-37CE-48243BD25B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etênc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1905" y="59056"/>
              <a:ext cx="4339590" cy="493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51</xdr:col>
      <xdr:colOff>512333</xdr:colOff>
      <xdr:row>0</xdr:row>
      <xdr:rowOff>19050</xdr:rowOff>
    </xdr:from>
    <xdr:to>
      <xdr:col>60</xdr:col>
      <xdr:colOff>92368</xdr:colOff>
      <xdr:row>3</xdr:row>
      <xdr:rowOff>112059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CR">
              <a:extLst>
                <a:ext uri="{FF2B5EF4-FFF2-40B4-BE49-F238E27FC236}">
                  <a16:creationId xmlns:a16="http://schemas.microsoft.com/office/drawing/2014/main" id="{498F7173-A955-7C2A-4389-32979856E6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343091" y="15240"/>
              <a:ext cx="5044135" cy="80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1653540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FCD136-8EBB-41D2-BA5F-DED40504D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263140" cy="762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ao%20Paulo\Downloads\GN_Compilado_Relatorio_Jul2026.xlsx" TargetMode="External"/><Relationship Id="rId1" Type="http://schemas.openxmlformats.org/officeDocument/2006/relationships/externalLinkPath" Target="file:///C:\Users\Joao%20Paulo\Downloads\GN_Compilado_Relatorio_Jul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COMPILADO GERAL"/>
      <sheetName val="EVOLUÇÃO FATURAMENTO"/>
      <sheetName val="OPERAÇÕES"/>
      <sheetName val="RENDIMENTO SUPERVISÃO"/>
      <sheetName val="PARALISAÇÃO"/>
      <sheetName val="EFICIÊNCIA"/>
      <sheetName val="EFICIÊNCIA POR OPERADOR"/>
    </sheetNames>
    <sheetDataSet>
      <sheetData sheetId="0" refreshError="1"/>
      <sheetData sheetId="1">
        <row r="4">
          <cell r="V4" t="str">
            <v>Valor</v>
          </cell>
        </row>
      </sheetData>
      <sheetData sheetId="2">
        <row r="13">
          <cell r="K13">
            <v>113154.25700733074</v>
          </cell>
        </row>
        <row r="20">
          <cell r="K20">
            <v>26793.458695652174</v>
          </cell>
        </row>
        <row r="30">
          <cell r="K30">
            <v>35862.702173913043</v>
          </cell>
        </row>
        <row r="40">
          <cell r="K40">
            <v>113596.97130434783</v>
          </cell>
        </row>
        <row r="51">
          <cell r="K51">
            <v>133520.60146804835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mpetência" xr10:uid="{CA6047B5-CE91-45FF-902C-354D1DE91E95}" sourceName="Competência">
  <extLst>
    <x:ext xmlns:x15="http://schemas.microsoft.com/office/spreadsheetml/2010/11/main" uri="{2F2917AC-EB37-4324-AD4E-5DD8C200BD13}">
      <x15:tableSlicerCache tableId="1" column="3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R" xr10:uid="{267F28DF-7215-44C8-86F9-25549CD75EB3}" sourceName="CR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etência" xr10:uid="{4A9BA925-02D5-46C8-8063-45307C3A7978}" cache="SegmentaçãodeDados_Competência" caption="Competência" rowHeight="234950"/>
  <slicer name="Competência 1" xr10:uid="{4AE6F00D-98F6-428B-93F3-3B34E12CACF2}" cache="SegmentaçãodeDados_Competência" caption="Competência" columnCount="3" showCaption="0" rowHeight="234950"/>
  <slicer name="CR" xr10:uid="{1ADDD328-1D10-4E4A-A74F-2239591F87E4}" cache="SegmentaçãodeDados_CR" caption="CR" columnCount="6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C2BD6F-5BB0-4C77-9CA4-B6410A5E62E0}" name="Tabela2" displayName="Tabela2" ref="A5:O11" totalsRowShown="0" headerRowDxfId="76" dataDxfId="74" headerRowBorderDxfId="75" tableBorderDxfId="73" totalsRowBorderDxfId="72" headerRowCellStyle="Normal 2" dataCellStyle="Normal 2">
  <autoFilter ref="A5:O11" xr:uid="{01C2BD6F-5BB0-4C77-9CA4-B6410A5E62E0}"/>
  <sortState xmlns:xlrd2="http://schemas.microsoft.com/office/spreadsheetml/2017/richdata2" ref="A6:O11">
    <sortCondition ref="B6:B11"/>
    <sortCondition ref="A6:A11"/>
  </sortState>
  <tableColumns count="15">
    <tableColumn id="1" xr3:uid="{1A814FA6-BF06-43EF-870A-709CE92F77BD}" name="GN" dataDxfId="71" dataCellStyle="Normal 2"/>
    <tableColumn id="2" xr3:uid="{4A3154ED-1CC4-4D92-B57B-B8D633A60FB7}" name="RESPONSÁVEL" dataDxfId="70" dataCellStyle="Normal 2"/>
    <tableColumn id="3" xr3:uid="{3053A8C5-1DBA-41E0-8B9E-C20BCD3ACD54}" name="CONTRATO" dataDxfId="69" dataCellStyle="Normal 2"/>
    <tableColumn id="4" xr3:uid="{E263C021-03A2-4E90-A290-772C2B11066D}" name="FAT. TOTAL (R$)" dataDxfId="68" dataCellStyle="Normal 2"/>
    <tableColumn id="5" xr3:uid="{E228041E-9120-4B3B-A28A-95B62794CAE6}" name="PROJEÇÃO (R$)" dataDxfId="67" dataCellStyle="Normal 2">
      <calculatedColumnFormula>(D6/N6)*M6</calculatedColumnFormula>
    </tableColumn>
    <tableColumn id="6" xr3:uid="{05F3B803-39CF-4118-BD5E-6BC16F8892DD}" name="META (R$)" dataDxfId="66" dataCellStyle="Normal 2"/>
    <tableColumn id="7" xr3:uid="{E20680EE-D553-4E71-B74D-C82BC6168695}" name="% REAL." dataDxfId="65" dataCellStyle="Normal 2">
      <calculatedColumnFormula>IFERROR(D6/F6,"")</calculatedColumnFormula>
    </tableColumn>
    <tableColumn id="8" xr3:uid="{F2C41F31-0E03-4501-A161-4C995246CC9C}" name="VALOR REST. (R$)" dataDxfId="64" dataCellStyle="Normal 2">
      <calculatedColumnFormula>F6-D6</calculatedColumnFormula>
    </tableColumn>
    <tableColumn id="9" xr3:uid="{19E36F4C-C04C-48DA-B62A-33C76CD7932D}" name="MÉDIA DIÁRIA (R$)" dataDxfId="63" dataCellStyle="Normal 2"/>
    <tableColumn id="10" xr3:uid="{785671AF-D3F6-408C-80C1-3FFC700B85C1}" name="% RITMO" dataDxfId="62" dataCellStyle="Normal 2">
      <calculatedColumnFormula>IFERROR(E6/F6,"")</calculatedColumnFormula>
    </tableColumn>
    <tableColumn id="11" xr3:uid="{C9F40839-7AB7-4A50-830B-F8F618291E59}" name="META AJUST. DIÁRIA (R$)" dataDxfId="61" dataCellStyle="Normal 2">
      <calculatedColumnFormula>F6/M_rest_GN1400</calculatedColumnFormula>
    </tableColumn>
    <tableColumn id="12" xr3:uid="{BF4DB02C-33CE-4D54-88D9-949AD11E3219}" name="FAT. ESPERADO (R$)" dataDxfId="60" dataCellStyle="Normal 2">
      <calculatedColumnFormula>(F6/M6)*N6</calculatedColumnFormula>
    </tableColumn>
    <tableColumn id="13" xr3:uid="{B8C2C165-68B3-4F23-BC94-4AFED6FCB8E1}" name="Dias Úteis" dataDxfId="59" dataCellStyle="Normal 2"/>
    <tableColumn id="14" xr3:uid="{D1CE81A0-F3E2-439C-8D68-ADBDEA5D55EE}" name="Dias Trabalhados" dataDxfId="58" dataCellStyle="Normal 2"/>
    <tableColumn id="15" xr3:uid="{1CDE84AD-E115-4D9B-B8DD-5AA6E1C92C78}" name="Dias Restantes" dataDxfId="57" dataCellStyle="Normal 2">
      <calculatedColumnFormula>M6-N6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E78366-6F66-4BFA-A1B2-6502D053E473}" name="Tabela1" displayName="Tabela1" ref="A5:AP3282" totalsRowShown="0" headerRowDxfId="56" dataDxfId="55">
  <autoFilter ref="A5:AP3282" xr:uid="{ECE78366-6F66-4BFA-A1B2-6502D053E473}">
    <filterColumn colId="1">
      <filters>
        <dateGroupItem year="2026" month="8" day="4" dateTimeGrouping="day"/>
      </filters>
    </filterColumn>
    <filterColumn colId="3">
      <filters>
        <filter val="GN1410"/>
      </filters>
    </filterColumn>
  </autoFilter>
  <sortState xmlns:xlrd2="http://schemas.microsoft.com/office/spreadsheetml/2017/richdata2" ref="A6:AP3087">
    <sortCondition ref="B5:B3087"/>
  </sortState>
  <tableColumns count="42">
    <tableColumn id="1" xr3:uid="{9777A8CA-2247-4F71-83C5-78D9B89FB6D5}" name="CDO" dataDxfId="54"/>
    <tableColumn id="2" xr3:uid="{191F5E44-F66B-49FB-96EA-E1B290659DA4}" name="Data" dataDxfId="53"/>
    <tableColumn id="3" xr3:uid="{7BF72B72-CFA8-449E-BFB6-6DE89F59EB44}" name="Competencia" dataDxfId="52"/>
    <tableColumn id="4" xr3:uid="{34047A5A-1E22-4068-80C2-BF9E9709B447}" name="CR" dataDxfId="51"/>
    <tableColumn id="5" xr3:uid="{2903279D-A40B-4D4C-B11B-7CE8DEBF3BE1}" name="Contrato" dataDxfId="50"/>
    <tableColumn id="6" xr3:uid="{EFA84060-4536-4716-849B-74812811998A}" name="Funcao" dataDxfId="49"/>
    <tableColumn id="7" xr3:uid="{8E7EEF6E-B4C0-4115-BA70-06A4982AFDDA}" name="Escala de Horas" dataDxfId="48"/>
    <tableColumn id="8" xr3:uid="{AC5D06CB-D047-43BE-AC13-D7AC7E24A7A2}" name="Mat. Supervisor" dataDxfId="47"/>
    <tableColumn id="9" xr3:uid="{67FF8351-E627-4E23-95A5-68ABC436E4D7}" name="Supervisor" dataDxfId="46"/>
    <tableColumn id="10" xr3:uid="{AA7074E9-0CC2-4A7C-A476-2AB153B01C13}" name="Mat. Encarregado" dataDxfId="45"/>
    <tableColumn id="11" xr3:uid="{51835BEE-FBBA-4910-A095-6A02AB03F880}" name="Encarregado" dataDxfId="44"/>
    <tableColumn id="12" xr3:uid="{6ECD716E-A060-4841-8910-F0E085E92EC2}" name="Turma" dataDxfId="43"/>
    <tableColumn id="13" xr3:uid="{155DD516-91AE-46B5-811A-AF97D997D7C4}" name="Cod. Operacao" dataDxfId="42"/>
    <tableColumn id="14" xr3:uid="{7CF1C6A1-C30E-4CBC-8ABF-B3DC15F286D2}" name="Operacao" dataDxfId="41"/>
    <tableColumn id="15" xr3:uid="{2734EFF0-A402-4386-B3CC-5EE8B5F051F1}" name="Und. Medida" dataDxfId="40"/>
    <tableColumn id="16" xr3:uid="{72F9B549-BC33-4790-95AE-361E1CBBBBC4}" name="Cod. Projeto" dataDxfId="39"/>
    <tableColumn id="17" xr3:uid="{9EB3AEAE-5E27-4999-BFF2-347A61C6B494}" name="Projeto" dataDxfId="38"/>
    <tableColumn id="18" xr3:uid="{380A32D1-9916-4036-91B8-B81AB1A0A598}" name="Talhao" dataDxfId="37"/>
    <tableColumn id="19" xr3:uid="{1A704114-B89B-4DE2-B7B9-C78738ADD8AA}" name="Hora Trabalhada" dataDxfId="36"/>
    <tableColumn id="20" xr3:uid="{49747207-F663-471F-955E-5D89E62D98D9}" name="Producao" dataDxfId="35"/>
    <tableColumn id="21" xr3:uid="{07F5AB08-73A8-44D0-8859-B7C434BE0990}" name="Hora Improdutiva" dataDxfId="34"/>
    <tableColumn id="22" xr3:uid="{C1BE5D8B-956F-4434-812C-EE54085553A3}" name="Total Horas" dataDxfId="33"/>
    <tableColumn id="23" xr3:uid="{1B4C6136-2C55-44DC-B24B-A0DCD427CDC9}" name="Rendimento Previsto" dataDxfId="32"/>
    <tableColumn id="24" xr3:uid="{85B83EB2-CB3E-407C-93A0-D5640A07E066}" name="Rendimento Efetivo" dataDxfId="31"/>
    <tableColumn id="25" xr3:uid="{DFD170D3-3A87-4962-9FA4-57254D04E2A9}" name="Rendimento Total" dataDxfId="30"/>
    <tableColumn id="26" xr3:uid="{FD99FD24-0493-41C4-A711-7F9A3D629B1C}" name="Preço do Recurso" dataDxfId="29"/>
    <tableColumn id="27" xr3:uid="{5E74D0D6-CE79-43ED-B88A-06365BF5860C}" name="Status" dataDxfId="28"/>
    <tableColumn id="28" xr3:uid="{7BEF7EA4-072D-4D75-906E-1377CE35F945}" name="Tipo Recurso" dataDxfId="27"/>
    <tableColumn id="29" xr3:uid="{AD5E6963-BF76-45D4-874A-2E86132AC3CF}" name="Criado por" dataDxfId="26"/>
    <tableColumn id="30" xr3:uid="{C01CBD86-0C6D-410F-9AD9-F06A358289B2}" name="Alterado por" dataDxfId="25"/>
    <tableColumn id="31" xr3:uid="{AB278011-91FB-4B34-9C2B-9FDDA9EC6060}" name="Data Registro" dataDxfId="24"/>
    <tableColumn id="32" xr3:uid="{D8281853-2A70-465F-86CA-89116F78B936}" name="Observacao" dataDxfId="23"/>
    <tableColumn id="33" xr3:uid="{B7A2CCE5-48C5-4E22-B937-EFF7B4380019}" name="Competência" dataDxfId="22">
      <calculatedColumnFormula>IF(B6=0,"",PROPER(TEXT(IF(DAY(B6)&gt;20,EDATE(B6,1),B6),"MMMM-aa")))</calculatedColumnFormula>
    </tableColumn>
    <tableColumn id="34" xr3:uid="{D48F3960-6D56-4335-9936-4B1C3D917A9B}" name="Preço" dataDxfId="21" dataCellStyle="Moeda">
      <calculatedColumnFormula>_xlfn.XLOOKUP(AK6,'Base de Preços'!P$7:P$3001,'Base de Preços'!J$7:J$3001,"",0)</calculatedColumnFormula>
    </tableColumn>
    <tableColumn id="35" xr3:uid="{EE19276E-549D-4EED-8478-FB7AB4A78A52}" name="Valor Total" dataDxfId="20">
      <calculatedColumnFormula>IF(AB6="Principal",AH6*T6,0)</calculatedColumnFormula>
    </tableColumn>
    <tableColumn id="36" xr3:uid="{D0DFEDBA-A0D1-474E-A61D-D69D459097BA}" name="Agrupamentos de Atividades" dataDxfId="19">
      <calculatedColumnFormula>_xlfn.XLOOKUP(N6,Agrupamentos!C$3:C$496,Agrupamentos!D$3:D$496,"",0)</calculatedColumnFormula>
    </tableColumn>
    <tableColumn id="37" xr3:uid="{A331EF15-335C-4A6C-8AED-4352A69243ED}" name="OPERAÇÃO + CR + COD" dataDxfId="18">
      <calculatedColumnFormula>N6&amp;D6&amp;M6</calculatedColumnFormula>
    </tableColumn>
    <tableColumn id="38" xr3:uid="{99862DA5-29F2-43B2-B55D-54038CDE7E2E}" name="Duplicidade" dataDxfId="17">
      <calculatedColumnFormula>CONCATENATE(A6,D6,F6,K6,N6,Q6,R6,AB6,T6,AG6,U6,V6,AE6,B6)</calculatedColumnFormula>
    </tableColumn>
    <tableColumn id="39" xr3:uid="{4DD1CB71-B11F-41F4-9BFA-75288CD5D61A}" name="Produção Prevista ((hora trab+horas improdutivas)/ rend previsto)" dataDxfId="16">
      <calculatedColumnFormula>IFERROR(V6/W6,"")</calculatedColumnFormula>
    </tableColumn>
    <tableColumn id="40" xr3:uid="{940FC15E-2B59-43CC-B078-729442F1B2F3}" name="fatu previsto (prod prevista x preço do recurso)" dataDxfId="15" dataCellStyle="Moeda">
      <calculatedColumnFormula>IFERROR(AM6*Z6,"")</calculatedColumnFormula>
    </tableColumn>
    <tableColumn id="41" xr3:uid="{46219512-ED7F-4181-A8C2-E69EA0DB4547}" name="Faturamento Realizado" dataDxfId="14" dataCellStyle="Moeda">
      <calculatedColumnFormula>Z6*T6</calculatedColumnFormula>
    </tableColumn>
    <tableColumn id="42" xr3:uid="{CADCC9F4-7162-4A8A-BFC6-A552EC0ECF89}" name="Resultado Negociado" dataDxfId="13">
      <calculatedColumnFormula>IFERROR(AO6-AN6,"")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15A60A-A754-4DB3-9209-0BE2935E0939}" name="Tabela25" displayName="Tabela25" ref="C2:D145" totalsRowShown="0" headerRowDxfId="12">
  <autoFilter ref="C2:D145" xr:uid="{53D53674-756A-4A7A-9DE7-2BBFCABD2E66}"/>
  <tableColumns count="2">
    <tableColumn id="1" xr3:uid="{0F5C89FD-104A-4BFC-B644-A16DBF69C892}" name="Operação"/>
    <tableColumn id="2" xr3:uid="{EBEB9553-DDA1-4498-BFED-E0266C46C43A}" name="Agrupament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BFAC03-CC7A-4C9A-8CBA-21219DC40F69}" name="Tabela24" displayName="Tabela24" ref="A6:P142" totalsRowShown="0" headerRowDxfId="11">
  <autoFilter ref="A6:P142" xr:uid="{C17AEADF-DA7C-4E93-A57F-924C6E61C3AE}">
    <filterColumn colId="14">
      <filters>
        <filter val="GN1270"/>
      </filters>
    </filterColumn>
  </autoFilter>
  <tableColumns count="16">
    <tableColumn id="1" xr3:uid="{971B6570-BF72-4140-94ED-D6BB15E28772}" name="Código" dataDxfId="10"/>
    <tableColumn id="2" xr3:uid="{23AB13AD-249B-4EC5-B26F-2D124F9B854A}" name="Operação"/>
    <tableColumn id="3" xr3:uid="{948C7A9C-5F48-4AB7-821B-D23E8C88638F}" name="Cód. Projeto" dataDxfId="9"/>
    <tableColumn id="4" xr3:uid="{9EFA0486-A635-40B3-A9A6-07B3F14199A1}" name="Projeto"/>
    <tableColumn id="5" xr3:uid="{862E1E23-D87B-45E1-A5B4-3E2FB388C416}" name="Talhão" dataDxfId="8"/>
    <tableColumn id="6" xr3:uid="{3F869B75-AF1D-46AD-A923-DBB9F5544667}" name="Tamanho do Talhão" dataDxfId="7"/>
    <tableColumn id="7" xr3:uid="{821AF6E0-D547-448B-ADE8-A9650EAA1FDA}" name="Realizado CDO" dataDxfId="6"/>
    <tableColumn id="8" xr3:uid="{B778A17B-FBED-4015-80B9-AC1C5629AF12}" name="Realizado BMS" dataDxfId="5"/>
    <tableColumn id="9" xr3:uid="{FF50E4F3-DF55-4F93-859C-6E18D5146648}" name="BMS menos CDO" dataDxfId="4"/>
    <tableColumn id="10" xr3:uid="{9F77ABF4-634B-432D-BE21-E8E5488F7341}" name="Preço" dataCellStyle="Moeda"/>
    <tableColumn id="11" xr3:uid="{1EB5127F-87DA-47CE-AFF6-F056CF5B4DAB}" name="Total em CDO" dataCellStyle="Moeda"/>
    <tableColumn id="12" xr3:uid="{CD66081B-22CB-45F3-9E0B-89563CFD5C0C}" name="Total em BMS" dataDxfId="3"/>
    <tableColumn id="13" xr3:uid="{45D5F756-A0B7-4570-80B2-683BF0F5BFCF}" name="Dif. BMS - CDO" dataDxfId="2"/>
    <tableColumn id="14" xr3:uid="{57AE6762-AF75-4A7A-96BC-3768205EC76A}" name="Observação (BMS)"/>
    <tableColumn id="15" xr3:uid="{0DDC5EDD-BB8E-413F-BBA5-E75C473BF030}" name="CR"/>
    <tableColumn id="16" xr3:uid="{8BC5D5CA-6A04-43CA-98F9-15EB3689ADCE}" name="OPERAÇÃO + CR +COD" dataDxfId="1">
      <calculatedColumnFormula>B7&amp;O7&amp;A7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256DAE-4F34-447C-9076-4C95FA1FCEF9}">
  <we:reference id="wa200010725" version="1.0.0.1" store="pt-BR" storeType="OMEX"/>
  <we:alternateReferences>
    <we:reference id="wa200010725" version="1.0.0.1" store="wa200010725" storeType="OMEX"/>
  </we:alternateReferences>
  <we:properties>
    <we:property name="claude.fileId" value="&quot;9d4fb849-b1e5-4848-8455-b79917679e5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8703-0C5E-4C0F-B01E-D9841CAA96C2}">
  <sheetPr>
    <pageSetUpPr fitToPage="1"/>
  </sheetPr>
  <dimension ref="A1:W16"/>
  <sheetViews>
    <sheetView showGridLines="0" tabSelected="1" topLeftCell="C1" zoomScale="80" zoomScaleNormal="80" workbookViewId="0">
      <selection activeCell="K19" sqref="K19"/>
    </sheetView>
  </sheetViews>
  <sheetFormatPr defaultColWidth="8.6640625" defaultRowHeight="14.4"/>
  <cols>
    <col min="1" max="1" width="14" style="10" customWidth="1"/>
    <col min="2" max="2" width="16" style="10" customWidth="1"/>
    <col min="3" max="3" width="30" style="10" customWidth="1"/>
    <col min="4" max="4" width="25.21875" style="10" customWidth="1"/>
    <col min="5" max="5" width="22.77734375" style="10" bestFit="1" customWidth="1"/>
    <col min="6" max="6" width="21.109375" style="10" bestFit="1" customWidth="1"/>
    <col min="7" max="7" width="11" style="10" customWidth="1"/>
    <col min="8" max="8" width="18.109375" style="10" customWidth="1"/>
    <col min="9" max="9" width="18.44140625" style="10" customWidth="1"/>
    <col min="10" max="10" width="10.44140625" style="10" customWidth="1"/>
    <col min="11" max="11" width="24.44140625" style="10" customWidth="1"/>
    <col min="12" max="12" width="20" style="10" customWidth="1"/>
    <col min="13" max="13" width="13.44140625" style="10" bestFit="1" customWidth="1"/>
    <col min="14" max="14" width="13" style="10" bestFit="1" customWidth="1"/>
    <col min="15" max="15" width="12.33203125" style="10" bestFit="1" customWidth="1"/>
    <col min="16" max="21" width="9" style="10" customWidth="1"/>
    <col min="22" max="23" width="12.44140625" style="10" bestFit="1" customWidth="1"/>
    <col min="24" max="24" width="9" style="10" customWidth="1"/>
    <col min="25" max="16384" width="8.6640625" style="10"/>
  </cols>
  <sheetData>
    <row r="1" spans="1:23" ht="67.5" customHeight="1" thickBot="1"/>
    <row r="2" spans="1:23" ht="19.5" customHeight="1" thickBot="1">
      <c r="A2" s="89" t="s">
        <v>572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23" ht="19.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23">
      <c r="F4" s="10" t="s">
        <v>606</v>
      </c>
      <c r="L4" s="9" t="s">
        <v>601</v>
      </c>
      <c r="M4" s="91" t="s">
        <v>605</v>
      </c>
      <c r="N4" s="91"/>
      <c r="O4" s="91"/>
    </row>
    <row r="5" spans="1:23" ht="30" customHeight="1">
      <c r="A5" s="24" t="s">
        <v>573</v>
      </c>
      <c r="B5" s="25" t="s">
        <v>574</v>
      </c>
      <c r="C5" s="25" t="s">
        <v>575</v>
      </c>
      <c r="D5" s="25" t="s">
        <v>576</v>
      </c>
      <c r="E5" s="25" t="s">
        <v>577</v>
      </c>
      <c r="F5" s="25" t="s">
        <v>578</v>
      </c>
      <c r="G5" s="25" t="s">
        <v>579</v>
      </c>
      <c r="H5" s="25" t="s">
        <v>580</v>
      </c>
      <c r="I5" s="25" t="s">
        <v>581</v>
      </c>
      <c r="J5" s="25" t="s">
        <v>582</v>
      </c>
      <c r="K5" s="25" t="s">
        <v>583</v>
      </c>
      <c r="L5" s="26" t="s">
        <v>584</v>
      </c>
      <c r="M5" s="25" t="s">
        <v>602</v>
      </c>
      <c r="N5" s="25" t="s">
        <v>603</v>
      </c>
      <c r="O5" s="25" t="s">
        <v>604</v>
      </c>
      <c r="S5" s="11" t="s">
        <v>585</v>
      </c>
      <c r="U5" s="11" t="s">
        <v>586</v>
      </c>
      <c r="V5" s="11" t="s">
        <v>587</v>
      </c>
      <c r="W5" s="11" t="s">
        <v>588</v>
      </c>
    </row>
    <row r="6" spans="1:23" ht="18" customHeight="1">
      <c r="A6" s="22" t="s">
        <v>250</v>
      </c>
      <c r="B6" s="17" t="s">
        <v>749</v>
      </c>
      <c r="C6" s="17" t="s">
        <v>591</v>
      </c>
      <c r="D6" s="85">
        <f>SUMIFS('REND-Boletim de Produção'!AI$6:AI$3282,'REND-Boletim de Produção'!AG$6:AG$3282,FATURAMENTO_COMPILADO!$L$4,'REND-Boletim de Produção'!D$6:D$3282,A6)</f>
        <v>368747.35799999995</v>
      </c>
      <c r="E6" s="18">
        <f t="shared" ref="E6:E11" si="0">(D6/N6)*M6</f>
        <v>838062.17727272725</v>
      </c>
      <c r="F6" s="34">
        <v>560405.75</v>
      </c>
      <c r="G6" s="19">
        <f t="shared" ref="G6:G11" si="1">IFERROR(D6/F6,"")</f>
        <v>0.6580006682658055</v>
      </c>
      <c r="H6" s="18">
        <f t="shared" ref="H6:H11" si="2">F6-D6</f>
        <v>191658.39200000005</v>
      </c>
      <c r="I6" s="18">
        <f>D6/K_trab_GN1270</f>
        <v>29405.690430622006</v>
      </c>
      <c r="J6" s="19">
        <f t="shared" ref="J6:J11" si="3">IFERROR(E6/F6,"")</f>
        <v>1.4954560642404673</v>
      </c>
      <c r="K6" s="13">
        <f t="shared" ref="K6:K11" si="4">F6/M_rest_GN1400</f>
        <v>40028.982142857145</v>
      </c>
      <c r="L6" s="23">
        <f t="shared" ref="L6:L11" si="5">(F6/M6)*N6</f>
        <v>246578.53</v>
      </c>
      <c r="M6" s="31">
        <v>25</v>
      </c>
      <c r="N6" s="31">
        <v>11</v>
      </c>
      <c r="O6" s="31">
        <f t="shared" ref="O6:O11" si="6">M6-N6</f>
        <v>14</v>
      </c>
      <c r="S6" s="15" t="s">
        <v>185</v>
      </c>
      <c r="U6" s="15" t="s">
        <v>590</v>
      </c>
      <c r="V6" s="16">
        <f>D12</f>
        <v>3489463.839900001</v>
      </c>
      <c r="W6" s="16">
        <f>$V$9</f>
        <v>393462.71836572787</v>
      </c>
    </row>
    <row r="7" spans="1:23" ht="18" customHeight="1">
      <c r="A7" s="21" t="s">
        <v>185</v>
      </c>
      <c r="B7" s="17" t="s">
        <v>749</v>
      </c>
      <c r="C7" s="12" t="s">
        <v>589</v>
      </c>
      <c r="D7" s="85">
        <f>SUMIFS('REND-Boletim de Produção'!AI$6:AI$3282,'REND-Boletim de Produção'!AG$6:AG$3282,FATURAMENTO_COMPILADO!$L$4,'REND-Boletim de Produção'!D$6:D$3282,A7)</f>
        <v>1604375.6661</v>
      </c>
      <c r="E7" s="18">
        <f t="shared" si="0"/>
        <v>3267604.0280856462</v>
      </c>
      <c r="F7" s="34">
        <v>3191156.53</v>
      </c>
      <c r="G7" s="14">
        <f t="shared" si="1"/>
        <v>0.50275680651114918</v>
      </c>
      <c r="H7" s="13">
        <f t="shared" si="2"/>
        <v>1586780.8638999998</v>
      </c>
      <c r="I7" s="13">
        <f>D7/K_trab_GN1400</f>
        <v>145852.3332818182</v>
      </c>
      <c r="J7" s="14">
        <f t="shared" si="3"/>
        <v>1.0239560477109051</v>
      </c>
      <c r="K7" s="13">
        <f t="shared" si="4"/>
        <v>227939.75214285712</v>
      </c>
      <c r="L7" s="23">
        <f t="shared" si="5"/>
        <v>1566840.3635943618</v>
      </c>
      <c r="M7" s="32">
        <v>25.54</v>
      </c>
      <c r="N7" s="32">
        <v>12.54</v>
      </c>
      <c r="O7" s="32">
        <f t="shared" si="6"/>
        <v>13</v>
      </c>
      <c r="S7" s="15" t="s">
        <v>250</v>
      </c>
      <c r="U7" s="15" t="s">
        <v>592</v>
      </c>
      <c r="V7" s="16">
        <f>E12</f>
        <v>7192843.9104739148</v>
      </c>
      <c r="W7" s="16">
        <f>$V$9</f>
        <v>393462.71836572787</v>
      </c>
    </row>
    <row r="8" spans="1:23" ht="18" customHeight="1">
      <c r="A8" s="21" t="s">
        <v>98</v>
      </c>
      <c r="B8" s="17" t="s">
        <v>749</v>
      </c>
      <c r="C8" s="12" t="s">
        <v>593</v>
      </c>
      <c r="D8" s="85">
        <f>SUMIFS('REND-Boletim de Produção'!AI$6:AI$3282,'REND-Boletim de Produção'!AG$6:AG$3282,FATURAMENTO_COMPILADO!$L$4,'REND-Boletim de Produção'!D$6:D$3282,FATURAMENTO_COMPILADO!A8)</f>
        <v>0</v>
      </c>
      <c r="E8" s="18">
        <f t="shared" si="0"/>
        <v>0</v>
      </c>
      <c r="F8" s="34">
        <v>0</v>
      </c>
      <c r="G8" s="14" t="str">
        <f t="shared" si="1"/>
        <v/>
      </c>
      <c r="H8" s="13">
        <f t="shared" si="2"/>
        <v>0</v>
      </c>
      <c r="I8" s="13">
        <f>D8/K_trab_GN1420</f>
        <v>0</v>
      </c>
      <c r="J8" s="14" t="str">
        <f t="shared" si="3"/>
        <v/>
      </c>
      <c r="K8" s="13">
        <f t="shared" si="4"/>
        <v>0</v>
      </c>
      <c r="L8" s="23">
        <f t="shared" si="5"/>
        <v>0</v>
      </c>
      <c r="M8" s="32">
        <v>23</v>
      </c>
      <c r="N8" s="32">
        <v>12</v>
      </c>
      <c r="O8" s="32">
        <f t="shared" si="6"/>
        <v>11</v>
      </c>
      <c r="S8" s="15" t="s">
        <v>98</v>
      </c>
      <c r="U8" s="15" t="s">
        <v>594</v>
      </c>
      <c r="V8" s="16">
        <f>F12</f>
        <v>9919195.129999999</v>
      </c>
      <c r="W8" s="16">
        <f>$V$9</f>
        <v>393462.71836572787</v>
      </c>
    </row>
    <row r="9" spans="1:23" ht="18" customHeight="1">
      <c r="A9" s="22" t="s">
        <v>36</v>
      </c>
      <c r="B9" s="17" t="s">
        <v>595</v>
      </c>
      <c r="C9" s="17" t="s">
        <v>596</v>
      </c>
      <c r="D9" s="44">
        <f>SUMIFS('REND-Boletim de Produção'!AI$6:AI$29631,'REND-Boletim de Produção'!AG$6:AG$29631,FATURAMENTO_COMPILADO!$L$4,'REND-Boletim de Produção'!D$6:D$29631,FATURAMENTO_COMPILADO!A9)</f>
        <v>576186.00560000003</v>
      </c>
      <c r="E9" s="18">
        <f>(D9/N9)*M9</f>
        <v>1204050.0519369657</v>
      </c>
      <c r="F9" s="34">
        <v>2247913.7799999998</v>
      </c>
      <c r="G9" s="19">
        <f t="shared" si="1"/>
        <v>0.2563203316454602</v>
      </c>
      <c r="H9" s="18">
        <f t="shared" si="2"/>
        <v>1671727.7743999998</v>
      </c>
      <c r="I9" s="18">
        <f>D9/K_trab_GN1421</f>
        <v>48297.234333612745</v>
      </c>
      <c r="J9" s="19">
        <f t="shared" si="3"/>
        <v>0.53562999731109162</v>
      </c>
      <c r="K9" s="13">
        <f t="shared" si="4"/>
        <v>160565.26999999999</v>
      </c>
      <c r="L9" s="23">
        <f t="shared" si="5"/>
        <v>1075716.461909346</v>
      </c>
      <c r="M9" s="32">
        <v>24.93</v>
      </c>
      <c r="N9" s="32">
        <v>11.93</v>
      </c>
      <c r="O9" s="32">
        <f t="shared" si="6"/>
        <v>13</v>
      </c>
      <c r="S9" s="15" t="s">
        <v>36</v>
      </c>
      <c r="U9" s="15" t="s">
        <v>597</v>
      </c>
      <c r="V9" s="51">
        <f>F12/AVERAGE(M6:M11)</f>
        <v>393462.71836572787</v>
      </c>
    </row>
    <row r="10" spans="1:23" ht="18" customHeight="1">
      <c r="A10" s="27" t="s">
        <v>105</v>
      </c>
      <c r="B10" s="28" t="s">
        <v>598</v>
      </c>
      <c r="C10" s="28" t="s">
        <v>599</v>
      </c>
      <c r="D10" s="85">
        <f>SUMIFS('REND-Boletim de Produção'!AI$6:AI$3282,'REND-Boletim de Produção'!AG$6:AG$3282,FATURAMENTO_COMPILADO!$L$4,'REND-Boletim de Produção'!D$6:D$3282,FATURAMENTO_COMPILADO!A10)-10956.35</f>
        <v>752926.62420000078</v>
      </c>
      <c r="E10" s="18">
        <f t="shared" si="0"/>
        <v>1523032.5340819843</v>
      </c>
      <c r="F10" s="35">
        <v>2889742.04</v>
      </c>
      <c r="G10" s="30">
        <f t="shared" si="1"/>
        <v>0.26055150036852454</v>
      </c>
      <c r="H10" s="29">
        <f t="shared" si="2"/>
        <v>2136815.4157999991</v>
      </c>
      <c r="I10" s="29">
        <f>D10/K_trab_GN1410</f>
        <v>59238.916144767958</v>
      </c>
      <c r="J10" s="30">
        <f t="shared" si="3"/>
        <v>0.5270479208870783</v>
      </c>
      <c r="K10" s="13">
        <f t="shared" si="4"/>
        <v>206410.14571428573</v>
      </c>
      <c r="L10" s="23">
        <f>(F10/M10)*N10</f>
        <v>1428573.3694437963</v>
      </c>
      <c r="M10" s="33">
        <v>25.71</v>
      </c>
      <c r="N10" s="33">
        <v>12.71</v>
      </c>
      <c r="O10" s="33">
        <f t="shared" si="6"/>
        <v>13</v>
      </c>
      <c r="S10" s="15" t="s">
        <v>105</v>
      </c>
    </row>
    <row r="11" spans="1:23" ht="18" customHeight="1">
      <c r="A11" s="45" t="s">
        <v>725</v>
      </c>
      <c r="B11" s="28" t="s">
        <v>598</v>
      </c>
      <c r="C11" s="46" t="s">
        <v>726</v>
      </c>
      <c r="D11" s="44">
        <f>164864.15+22364.036</f>
        <v>187228.18599999999</v>
      </c>
      <c r="E11" s="18">
        <f t="shared" si="0"/>
        <v>360095.11909659085</v>
      </c>
      <c r="F11" s="47">
        <v>1029977.03</v>
      </c>
      <c r="G11" s="30">
        <f t="shared" si="1"/>
        <v>0.18177899171207729</v>
      </c>
      <c r="H11" s="49">
        <f t="shared" si="2"/>
        <v>842748.84400000004</v>
      </c>
      <c r="I11" s="29">
        <f>D11/K_trab_GN1410</f>
        <v>14730.777812745868</v>
      </c>
      <c r="J11" s="48">
        <f t="shared" si="3"/>
        <v>0.34961470849169407</v>
      </c>
      <c r="K11" s="49">
        <f t="shared" si="4"/>
        <v>73569.787857142859</v>
      </c>
      <c r="L11" s="23">
        <f t="shared" si="5"/>
        <v>535527.20023633679</v>
      </c>
      <c r="M11" s="50">
        <v>27.08</v>
      </c>
      <c r="N11" s="50">
        <v>14.08</v>
      </c>
      <c r="O11" s="50">
        <f t="shared" si="6"/>
        <v>12.999999999999998</v>
      </c>
      <c r="S11" s="15"/>
    </row>
    <row r="12" spans="1:23" s="59" customFormat="1">
      <c r="A12" s="90" t="s">
        <v>600</v>
      </c>
      <c r="B12" s="90"/>
      <c r="C12" s="90"/>
      <c r="D12" s="58">
        <f>SUM(D6:D11)</f>
        <v>3489463.839900001</v>
      </c>
      <c r="E12" s="58">
        <f>SUM(E6:E11)</f>
        <v>7192843.9104739148</v>
      </c>
      <c r="F12" s="58">
        <f>SUM(F6:F11)</f>
        <v>9919195.129999999</v>
      </c>
      <c r="G12" s="53">
        <f t="shared" ref="G12" si="7">D12/F12</f>
        <v>0.3517890105162193</v>
      </c>
      <c r="H12" s="54">
        <f t="shared" ref="H12" si="8">F12-D12</f>
        <v>6429731.290099998</v>
      </c>
      <c r="I12" s="52"/>
      <c r="J12" s="52"/>
      <c r="K12" s="52"/>
      <c r="L12" s="52"/>
    </row>
    <row r="16" spans="1:23">
      <c r="M16" s="86"/>
    </row>
  </sheetData>
  <mergeCells count="3">
    <mergeCell ref="A2:L2"/>
    <mergeCell ref="A12:C12"/>
    <mergeCell ref="M4:O4"/>
  </mergeCells>
  <pageMargins left="0.2" right="0.2" top="0.2" bottom="0.2" header="0.511811023622047" footer="0.511811023622047"/>
  <pageSetup orientation="landscape" horizontalDpi="300" verticalDpi="300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0202EF3-883B-4786-AF1B-84B547618994}">
            <x14:iconSet iconSet="3Arrows" custom="1">
              <x14:cfvo type="percent">
                <xm:f>0</xm:f>
              </x14:cfvo>
              <x14:cfvo type="num">
                <xm:f>0.9</xm:f>
              </x14:cfvo>
              <x14:cfvo type="num">
                <xm:f>0.95</xm:f>
              </x14:cfvo>
              <x14:cfIcon iconSet="3Arrows" iconId="0"/>
              <x14:cfIcon iconSet="3Arrows" iconId="1"/>
              <x14:cfIcon iconSet="3Arrows" iconId="2"/>
            </x14:iconSet>
          </x14:cfRule>
          <xm:sqref>J6:J11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82"/>
  <sheetViews>
    <sheetView showGridLines="0" zoomScale="85" zoomScaleNormal="85" workbookViewId="0">
      <pane ySplit="5" topLeftCell="A3100" activePane="bottomLeft" state="frozen"/>
      <selection pane="bottomLeft" sqref="A1:B4"/>
    </sheetView>
  </sheetViews>
  <sheetFormatPr defaultRowHeight="14.4" outlineLevelCol="1"/>
  <cols>
    <col min="1" max="1" width="8" customWidth="1"/>
    <col min="2" max="2" width="12" customWidth="1"/>
    <col min="3" max="3" width="14" customWidth="1"/>
    <col min="4" max="4" width="8" customWidth="1"/>
    <col min="5" max="6" width="25" customWidth="1"/>
    <col min="7" max="7" width="17" customWidth="1"/>
    <col min="8" max="8" width="17" style="43" customWidth="1"/>
    <col min="9" max="9" width="25" customWidth="1"/>
    <col min="10" max="10" width="18" customWidth="1"/>
    <col min="11" max="12" width="25" customWidth="1"/>
    <col min="13" max="13" width="15.33203125" customWidth="1"/>
    <col min="14" max="14" width="41.6640625" customWidth="1"/>
    <col min="15" max="15" width="7.109375" hidden="1" customWidth="1" outlineLevel="1"/>
    <col min="16" max="16" width="6.88671875" hidden="1" customWidth="1" outlineLevel="1"/>
    <col min="17" max="17" width="12" customWidth="1" collapsed="1"/>
    <col min="18" max="18" width="8.5546875" customWidth="1"/>
    <col min="19" max="19" width="17" customWidth="1"/>
    <col min="20" max="20" width="11" customWidth="1"/>
    <col min="21" max="21" width="18" customWidth="1"/>
    <col min="22" max="22" width="13" customWidth="1"/>
    <col min="23" max="23" width="21" customWidth="1"/>
    <col min="24" max="24" width="20" customWidth="1"/>
    <col min="25" max="26" width="18" customWidth="1"/>
    <col min="27" max="28" width="14" customWidth="1"/>
    <col min="29" max="30" width="25" customWidth="1"/>
    <col min="31" max="31" width="21" customWidth="1"/>
    <col min="32" max="32" width="12.77734375" customWidth="1"/>
    <col min="33" max="33" width="17.6640625" customWidth="1"/>
    <col min="34" max="34" width="14.5546875" bestFit="1" customWidth="1"/>
    <col min="35" max="35" width="16.109375" bestFit="1" customWidth="1"/>
    <col min="36" max="36" width="27.77734375" customWidth="1"/>
    <col min="37" max="37" width="41.88671875" customWidth="1"/>
    <col min="39" max="39" width="31" customWidth="1"/>
    <col min="40" max="40" width="25" customWidth="1"/>
    <col min="41" max="41" width="13.88671875" customWidth="1"/>
    <col min="42" max="42" width="15" bestFit="1" customWidth="1"/>
    <col min="45" max="45" width="16.109375" bestFit="1" customWidth="1"/>
  </cols>
  <sheetData>
    <row r="1" spans="1:45" ht="15" customHeight="1">
      <c r="A1" s="92">
        <f>AI4</f>
        <v>71422.811499999996</v>
      </c>
      <c r="B1" s="93"/>
      <c r="C1" s="55" t="s">
        <v>0</v>
      </c>
      <c r="H1"/>
      <c r="AD1" s="94" t="s">
        <v>1</v>
      </c>
      <c r="AE1" s="95"/>
      <c r="AF1" s="95"/>
    </row>
    <row r="2" spans="1:45" ht="15" customHeight="1">
      <c r="A2" s="93"/>
      <c r="B2" s="93"/>
      <c r="H2"/>
      <c r="AD2" s="95"/>
      <c r="AE2" s="95"/>
      <c r="AF2" s="95"/>
    </row>
    <row r="3" spans="1:45" ht="15" customHeight="1">
      <c r="A3" s="93"/>
      <c r="B3" s="93"/>
      <c r="H3"/>
      <c r="AD3" s="94"/>
      <c r="AE3" s="95"/>
      <c r="AF3" s="95"/>
    </row>
    <row r="4" spans="1:45" ht="15" customHeight="1">
      <c r="A4" s="93"/>
      <c r="B4" s="93"/>
      <c r="H4"/>
      <c r="T4">
        <f>SUBTOTAL(9,T6:T3282)</f>
        <v>212.44999999999996</v>
      </c>
      <c r="Z4" s="6">
        <f>SUBTOTAL(9,Z6:Z3282)</f>
        <v>5654.1599999999989</v>
      </c>
      <c r="AD4" s="95"/>
      <c r="AE4" s="95"/>
      <c r="AF4" s="95"/>
      <c r="AI4" s="6">
        <f>SUBTOTAL(9,AI6:AI3282)</f>
        <v>71422.811499999996</v>
      </c>
      <c r="AO4" s="75"/>
      <c r="AP4" s="84">
        <f>SUBTOTAL(9,AP6:AP3282)</f>
        <v>-29751.422598066772</v>
      </c>
      <c r="AS4" s="77">
        <f>AI4</f>
        <v>71422.811499999996</v>
      </c>
    </row>
    <row r="5" spans="1:45" ht="43.2">
      <c r="A5" s="2" t="s">
        <v>4</v>
      </c>
      <c r="B5" s="2" t="s">
        <v>5</v>
      </c>
      <c r="C5" s="8" t="s">
        <v>570</v>
      </c>
      <c r="D5" s="2" t="s">
        <v>7</v>
      </c>
      <c r="E5" s="2" t="s">
        <v>2</v>
      </c>
      <c r="F5" s="2" t="s">
        <v>8</v>
      </c>
      <c r="G5" s="2" t="s">
        <v>9</v>
      </c>
      <c r="H5" s="4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  <c r="AD5" s="2" t="s">
        <v>32</v>
      </c>
      <c r="AE5" s="2" t="s">
        <v>33</v>
      </c>
      <c r="AF5" s="2" t="s">
        <v>34</v>
      </c>
      <c r="AG5" s="7" t="s">
        <v>6</v>
      </c>
      <c r="AH5" s="88" t="s">
        <v>565</v>
      </c>
      <c r="AI5" s="5" t="s">
        <v>571</v>
      </c>
      <c r="AJ5" s="88" t="s">
        <v>705</v>
      </c>
      <c r="AK5" s="7" t="s">
        <v>757</v>
      </c>
      <c r="AL5" s="7" t="s">
        <v>780</v>
      </c>
      <c r="AM5" s="78" t="s">
        <v>820</v>
      </c>
      <c r="AN5" s="78" t="s">
        <v>796</v>
      </c>
      <c r="AO5" s="81" t="s">
        <v>821</v>
      </c>
      <c r="AP5" s="82" t="s">
        <v>822</v>
      </c>
    </row>
    <row r="6" spans="1:45" hidden="1">
      <c r="A6">
        <v>46435</v>
      </c>
      <c r="B6" s="38">
        <v>46194</v>
      </c>
      <c r="C6" t="s">
        <v>258</v>
      </c>
      <c r="D6" t="s">
        <v>185</v>
      </c>
      <c r="E6" t="s">
        <v>186</v>
      </c>
      <c r="F6" t="s">
        <v>49</v>
      </c>
      <c r="G6">
        <v>8</v>
      </c>
      <c r="H6" s="43">
        <v>10859</v>
      </c>
      <c r="I6" t="s">
        <v>198</v>
      </c>
      <c r="J6">
        <v>10093</v>
      </c>
      <c r="K6" t="s">
        <v>199</v>
      </c>
      <c r="L6" t="s">
        <v>199</v>
      </c>
      <c r="M6" t="s">
        <v>275</v>
      </c>
      <c r="N6" t="s">
        <v>276</v>
      </c>
      <c r="O6" t="s">
        <v>64</v>
      </c>
      <c r="P6">
        <v>400</v>
      </c>
      <c r="Q6" t="s">
        <v>233</v>
      </c>
      <c r="R6">
        <v>364</v>
      </c>
      <c r="S6">
        <v>24</v>
      </c>
      <c r="T6">
        <v>29.17</v>
      </c>
      <c r="U6">
        <v>0</v>
      </c>
      <c r="V6">
        <v>24</v>
      </c>
      <c r="W6">
        <v>12.32</v>
      </c>
      <c r="X6">
        <v>0.82</v>
      </c>
      <c r="Y6">
        <v>0.82</v>
      </c>
      <c r="Z6" s="3">
        <v>1237.4000000000001</v>
      </c>
      <c r="AA6" t="s">
        <v>46</v>
      </c>
      <c r="AB6" t="s">
        <v>47</v>
      </c>
      <c r="AC6" t="s">
        <v>202</v>
      </c>
      <c r="AD6" t="s">
        <v>96</v>
      </c>
      <c r="AE6" s="39">
        <v>46194.843148148146</v>
      </c>
      <c r="AF6" t="s">
        <v>277</v>
      </c>
      <c r="AG6" t="str">
        <f t="shared" ref="AG6:AG69" si="0">IF(B6=0,"",PROPER(TEXT(IF(DAY(B6)&gt;20,EDATE(B6,1),B6),"MMMM-aa")))</f>
        <v>Julho-26</v>
      </c>
      <c r="AH6" s="36">
        <f>_xlfn.XLOOKUP(AK6,'Base de Preços'!P$7:P$3001,'Base de Preços'!J$7:J$3001,"",0)</f>
        <v>1627.29</v>
      </c>
      <c r="AI6" s="37">
        <f t="shared" ref="AI6:AI69" si="1">IF(AB6="Principal",AH6*T6,0)</f>
        <v>47468.049299999999</v>
      </c>
      <c r="AJ6" t="str">
        <f>_xlfn.XLOOKUP(N6,Agrupamentos!C$3:C$496,Agrupamentos!D$3:D$496,"",0)</f>
        <v>PLANTIO</v>
      </c>
      <c r="AK6" t="str">
        <f t="shared" ref="AK6:AK69" si="2">N6&amp;D6&amp;M6</f>
        <v>PLANTIO MANUAL 1.110 plantas/HA,  mudas com tratamento (MAP e Cupinicida), mudas SEM TUBETE + ReplantioGN1400REF12</v>
      </c>
      <c r="AL6" s="57" t="str">
        <f t="shared" ref="AL6:AL69" si="3">CONCATENATE(A6,D6,F6,K6,N6,Q6,R6,AB6,T6,AG6,U6,V6,AE6,B6)</f>
        <v>46435GN1400Trabalhador FlorestalJONATHAN FONSECA DE OLIVEIRAPLANTIO MANUAL 1.110 plantas/HA,  mudas com tratamento (MAP e Cupinicida), mudas SEM TUBETE + ReplantioRosa Maria364Principal29,17Julho-2602446194,843148148146194</v>
      </c>
      <c r="AM6" s="79">
        <f t="shared" ref="AM6:AM69" si="4">IFERROR(V6/W6,"")</f>
        <v>1.948051948051948</v>
      </c>
      <c r="AN6" s="80">
        <f t="shared" ref="AN6:AN69" si="5">IFERROR(AM6*Z6,"")</f>
        <v>2410.5194805194806</v>
      </c>
      <c r="AO6" s="36">
        <f t="shared" ref="AO6:AO69" si="6">Z6*T6</f>
        <v>36094.958000000006</v>
      </c>
      <c r="AP6" s="83">
        <f t="shared" ref="AP6:AP69" si="7">IFERROR(AO6-AN6,"")</f>
        <v>33684.438519480522</v>
      </c>
    </row>
    <row r="7" spans="1:45" hidden="1">
      <c r="A7">
        <v>46435</v>
      </c>
      <c r="B7" s="38">
        <v>46194</v>
      </c>
      <c r="C7" t="s">
        <v>258</v>
      </c>
      <c r="D7" t="s">
        <v>185</v>
      </c>
      <c r="E7" t="s">
        <v>186</v>
      </c>
      <c r="F7" t="s">
        <v>49</v>
      </c>
      <c r="G7">
        <v>8</v>
      </c>
      <c r="H7" s="43">
        <v>10859</v>
      </c>
      <c r="I7" t="s">
        <v>198</v>
      </c>
      <c r="J7">
        <v>10093</v>
      </c>
      <c r="K7" t="s">
        <v>199</v>
      </c>
      <c r="L7" t="s">
        <v>199</v>
      </c>
      <c r="M7" t="s">
        <v>275</v>
      </c>
      <c r="N7" t="s">
        <v>276</v>
      </c>
      <c r="O7" t="s">
        <v>64</v>
      </c>
      <c r="P7">
        <v>400</v>
      </c>
      <c r="Q7" t="s">
        <v>233</v>
      </c>
      <c r="R7">
        <v>363</v>
      </c>
      <c r="S7">
        <v>8</v>
      </c>
      <c r="T7">
        <v>16</v>
      </c>
      <c r="U7">
        <v>0</v>
      </c>
      <c r="V7">
        <v>8</v>
      </c>
      <c r="W7">
        <v>12.32</v>
      </c>
      <c r="X7">
        <v>0.5</v>
      </c>
      <c r="Y7">
        <v>0.5</v>
      </c>
      <c r="Z7" s="3">
        <v>1237.4000000000001</v>
      </c>
      <c r="AA7" t="s">
        <v>55</v>
      </c>
      <c r="AB7" t="s">
        <v>47</v>
      </c>
      <c r="AC7" t="s">
        <v>202</v>
      </c>
      <c r="AD7" t="s">
        <v>96</v>
      </c>
      <c r="AE7" s="39">
        <v>46195.679837962962</v>
      </c>
      <c r="AF7" t="s">
        <v>277</v>
      </c>
      <c r="AG7" t="str">
        <f t="shared" si="0"/>
        <v>Julho-26</v>
      </c>
      <c r="AH7" s="36">
        <f>_xlfn.XLOOKUP(AK7,'Base de Preços'!P$7:P$3001,'Base de Preços'!J$7:J$3001,"",0)</f>
        <v>1627.29</v>
      </c>
      <c r="AI7" s="37">
        <f t="shared" si="1"/>
        <v>26036.639999999999</v>
      </c>
      <c r="AJ7" t="str">
        <f>_xlfn.XLOOKUP(N7,Agrupamentos!C$3:C$496,Agrupamentos!D$3:D$496,"",0)</f>
        <v>PLANTIO</v>
      </c>
      <c r="AK7" t="str">
        <f t="shared" si="2"/>
        <v>PLANTIO MANUAL 1.110 plantas/HA,  mudas com tratamento (MAP e Cupinicida), mudas SEM TUBETE + ReplantioGN1400REF12</v>
      </c>
      <c r="AL7" s="57" t="str">
        <f t="shared" si="3"/>
        <v>46435GN1400Trabalhador FlorestalJONATHAN FONSECA DE OLIVEIRAPLANTIO MANUAL 1.110 plantas/HA,  mudas com tratamento (MAP e Cupinicida), mudas SEM TUBETE + ReplantioRosa Maria363Principal16Julho-260846195,67983796346194</v>
      </c>
      <c r="AM7" s="79">
        <f t="shared" si="4"/>
        <v>0.64935064935064934</v>
      </c>
      <c r="AN7" s="80">
        <f t="shared" si="5"/>
        <v>803.5064935064936</v>
      </c>
      <c r="AO7" s="36">
        <f t="shared" si="6"/>
        <v>19798.400000000001</v>
      </c>
      <c r="AP7" s="83">
        <f t="shared" si="7"/>
        <v>18994.893506493507</v>
      </c>
    </row>
    <row r="8" spans="1:45" hidden="1">
      <c r="A8">
        <v>46435</v>
      </c>
      <c r="B8" s="38">
        <v>46194</v>
      </c>
      <c r="C8" t="s">
        <v>258</v>
      </c>
      <c r="D8" t="s">
        <v>185</v>
      </c>
      <c r="E8" t="s">
        <v>186</v>
      </c>
      <c r="F8" t="s">
        <v>59</v>
      </c>
      <c r="G8">
        <v>8</v>
      </c>
      <c r="H8" s="43">
        <v>10859</v>
      </c>
      <c r="I8" t="s">
        <v>198</v>
      </c>
      <c r="J8">
        <v>10093</v>
      </c>
      <c r="K8" t="s">
        <v>199</v>
      </c>
      <c r="L8" t="s">
        <v>199</v>
      </c>
      <c r="M8" t="s">
        <v>278</v>
      </c>
      <c r="N8" t="s">
        <v>279</v>
      </c>
      <c r="O8" t="s">
        <v>64</v>
      </c>
      <c r="P8">
        <v>400</v>
      </c>
      <c r="Q8" t="s">
        <v>233</v>
      </c>
      <c r="R8">
        <v>378</v>
      </c>
      <c r="S8">
        <v>2</v>
      </c>
      <c r="T8">
        <v>6.93</v>
      </c>
      <c r="U8">
        <v>0</v>
      </c>
      <c r="V8">
        <v>2</v>
      </c>
      <c r="W8">
        <v>1.59</v>
      </c>
      <c r="X8">
        <v>0.28999999999999998</v>
      </c>
      <c r="Y8">
        <v>0.28999999999999998</v>
      </c>
      <c r="Z8" s="3">
        <v>1104.72</v>
      </c>
      <c r="AA8" t="s">
        <v>46</v>
      </c>
      <c r="AB8" t="s">
        <v>47</v>
      </c>
      <c r="AC8" t="s">
        <v>202</v>
      </c>
      <c r="AE8" s="39">
        <v>46194.843148148146</v>
      </c>
      <c r="AF8" t="s">
        <v>277</v>
      </c>
      <c r="AG8" t="str">
        <f t="shared" si="0"/>
        <v>Julho-26</v>
      </c>
      <c r="AH8" s="36">
        <f>_xlfn.XLOOKUP(AK8,'Base de Preços'!P$7:P$3001,'Base de Preços'!J$7:J$3001,"",0)</f>
        <v>1263.67</v>
      </c>
      <c r="AI8" s="37">
        <f t="shared" si="1"/>
        <v>8757.2330999999995</v>
      </c>
      <c r="AJ8" t="str">
        <f>_xlfn.XLOOKUP(N8,Agrupamentos!C$3:C$496,Agrupamentos!D$3:D$496,"",0)</f>
        <v>SUBSOSALGEM</v>
      </c>
      <c r="AK8" t="str">
        <f t="shared" si="2"/>
        <v>SUBSOLAGEM COM ADUBAÇÃO 350 a 400kg/ha, 40 a 50cm de profundidade, com bacia 3 a 4 litros, 2 turnosGN1400REF11</v>
      </c>
      <c r="AL8" s="57" t="str">
        <f t="shared" si="3"/>
        <v>46435GN1400Operador de Trator de PneuJONATHAN FONSECA DE OLIVEIRASUBSOLAGEM COM ADUBAÇÃO 350 a 400kg/ha, 40 a 50cm de profundidade, com bacia 3 a 4 litros, 2 turnosRosa Maria378Principal6,93Julho-260246194,843148148146194</v>
      </c>
      <c r="AM8" s="79">
        <f t="shared" si="4"/>
        <v>1.2578616352201257</v>
      </c>
      <c r="AN8" s="80">
        <f t="shared" si="5"/>
        <v>1389.5849056603772</v>
      </c>
      <c r="AO8" s="36">
        <f t="shared" si="6"/>
        <v>7655.7096000000001</v>
      </c>
      <c r="AP8" s="83">
        <f t="shared" si="7"/>
        <v>6266.1246943396227</v>
      </c>
    </row>
    <row r="9" spans="1:45" hidden="1">
      <c r="A9">
        <v>46435</v>
      </c>
      <c r="B9" s="38">
        <v>46194</v>
      </c>
      <c r="C9" t="s">
        <v>258</v>
      </c>
      <c r="D9" t="s">
        <v>185</v>
      </c>
      <c r="E9" t="s">
        <v>186</v>
      </c>
      <c r="F9" t="s">
        <v>59</v>
      </c>
      <c r="G9">
        <v>8</v>
      </c>
      <c r="H9" s="43">
        <v>10859</v>
      </c>
      <c r="I9" t="s">
        <v>198</v>
      </c>
      <c r="J9">
        <v>10093</v>
      </c>
      <c r="K9" t="s">
        <v>199</v>
      </c>
      <c r="L9" t="s">
        <v>199</v>
      </c>
      <c r="M9" t="s">
        <v>275</v>
      </c>
      <c r="N9" t="s">
        <v>276</v>
      </c>
      <c r="O9" t="s">
        <v>64</v>
      </c>
      <c r="P9">
        <v>400</v>
      </c>
      <c r="Q9" t="s">
        <v>233</v>
      </c>
      <c r="R9">
        <v>364</v>
      </c>
      <c r="S9">
        <v>6</v>
      </c>
      <c r="T9">
        <v>14.17</v>
      </c>
      <c r="U9">
        <v>0</v>
      </c>
      <c r="V9">
        <v>6</v>
      </c>
      <c r="W9">
        <v>1.23</v>
      </c>
      <c r="X9">
        <v>0.42</v>
      </c>
      <c r="Y9">
        <v>0.42</v>
      </c>
      <c r="Z9">
        <v>389.89</v>
      </c>
      <c r="AA9" t="s">
        <v>46</v>
      </c>
      <c r="AB9" t="s">
        <v>56</v>
      </c>
      <c r="AC9" t="s">
        <v>202</v>
      </c>
      <c r="AE9" s="39">
        <v>46194.843148148146</v>
      </c>
      <c r="AF9" t="s">
        <v>277</v>
      </c>
      <c r="AG9" t="str">
        <f t="shared" si="0"/>
        <v>Julho-26</v>
      </c>
      <c r="AH9" s="36">
        <f>_xlfn.XLOOKUP(AK9,'Base de Preços'!P$7:P$3001,'Base de Preços'!J$7:J$3001,"",0)</f>
        <v>1627.29</v>
      </c>
      <c r="AI9" s="37">
        <f t="shared" si="1"/>
        <v>0</v>
      </c>
      <c r="AJ9" t="str">
        <f>_xlfn.XLOOKUP(N9,Agrupamentos!C$3:C$496,Agrupamentos!D$3:D$496,"",0)</f>
        <v>PLANTIO</v>
      </c>
      <c r="AK9" t="str">
        <f t="shared" si="2"/>
        <v>PLANTIO MANUAL 1.110 plantas/HA,  mudas com tratamento (MAP e Cupinicida), mudas SEM TUBETE + ReplantioGN1400REF12</v>
      </c>
      <c r="AL9" s="57" t="str">
        <f t="shared" si="3"/>
        <v>46435GN1400Operador de Trator de PneuJONATHAN FONSECA DE OLIVEIRAPLANTIO MANUAL 1.110 plantas/HA,  mudas com tratamento (MAP e Cupinicida), mudas SEM TUBETE + ReplantioRosa Maria364Suporte14,17Julho-260646194,843148148146194</v>
      </c>
      <c r="AM9" s="79">
        <f t="shared" si="4"/>
        <v>4.8780487804878048</v>
      </c>
      <c r="AN9" s="80">
        <f t="shared" si="5"/>
        <v>1901.9024390243901</v>
      </c>
      <c r="AO9" s="36">
        <f t="shared" si="6"/>
        <v>5524.7412999999997</v>
      </c>
      <c r="AP9" s="83">
        <f t="shared" si="7"/>
        <v>3622.8388609756094</v>
      </c>
    </row>
    <row r="10" spans="1:45" hidden="1">
      <c r="A10">
        <v>46438</v>
      </c>
      <c r="B10" s="38">
        <v>46194</v>
      </c>
      <c r="C10" t="s">
        <v>258</v>
      </c>
      <c r="D10" t="s">
        <v>185</v>
      </c>
      <c r="E10" t="s">
        <v>186</v>
      </c>
      <c r="F10" t="s">
        <v>92</v>
      </c>
      <c r="G10">
        <v>8</v>
      </c>
      <c r="H10" s="43">
        <v>10859</v>
      </c>
      <c r="I10" t="s">
        <v>198</v>
      </c>
      <c r="J10">
        <v>10315</v>
      </c>
      <c r="K10" t="s">
        <v>206</v>
      </c>
      <c r="L10" t="s">
        <v>206</v>
      </c>
      <c r="M10">
        <v>43</v>
      </c>
      <c r="N10" t="s">
        <v>42</v>
      </c>
      <c r="O10" t="s">
        <v>64</v>
      </c>
      <c r="P10">
        <v>410</v>
      </c>
      <c r="Q10" t="s">
        <v>242</v>
      </c>
      <c r="R10">
        <v>509</v>
      </c>
      <c r="S10">
        <v>0</v>
      </c>
      <c r="T10">
        <v>0</v>
      </c>
      <c r="U10">
        <v>8</v>
      </c>
      <c r="V10">
        <v>8</v>
      </c>
      <c r="W10">
        <v>0</v>
      </c>
      <c r="X10">
        <v>0</v>
      </c>
      <c r="Y10">
        <v>0</v>
      </c>
      <c r="Z10">
        <v>0</v>
      </c>
      <c r="AA10" t="s">
        <v>55</v>
      </c>
      <c r="AB10" t="s">
        <v>56</v>
      </c>
      <c r="AC10" t="s">
        <v>209</v>
      </c>
      <c r="AD10" t="s">
        <v>228</v>
      </c>
      <c r="AE10" s="39">
        <v>46194.898564814815</v>
      </c>
      <c r="AG10" t="str">
        <f t="shared" si="0"/>
        <v>Julho-26</v>
      </c>
      <c r="AH10" s="36">
        <f>_xlfn.XLOOKUP(AK10,'Base de Preços'!P$7:P$3001,'Base de Preços'!J$7:J$3001,"",0)</f>
        <v>0</v>
      </c>
      <c r="AI10" s="37">
        <f t="shared" si="1"/>
        <v>0</v>
      </c>
      <c r="AJ10" t="str">
        <f>_xlfn.XLOOKUP(N10,Agrupamentos!C$3:C$496,Agrupamentos!D$3:D$496,"",0)</f>
        <v>APOIO E MANUTENÇÃO</v>
      </c>
      <c r="AK10" t="str">
        <f t="shared" si="2"/>
        <v>APOIO E MANUTEÇÃOGN140043</v>
      </c>
      <c r="AL10" s="57" t="str">
        <f t="shared" si="3"/>
        <v>46438GN1400Motorista de Caminhão PipaANTONIO MARCIO PEREIRA DA SILVAAPOIO E MANUTEÇÃOCanto do Pinhe509Suporte0Julho-268846194,898564814846194</v>
      </c>
      <c r="AM10" s="79" t="str">
        <f t="shared" si="4"/>
        <v/>
      </c>
      <c r="AN10" s="80" t="str">
        <f t="shared" si="5"/>
        <v/>
      </c>
      <c r="AO10" s="36">
        <f t="shared" si="6"/>
        <v>0</v>
      </c>
      <c r="AP10" s="83" t="str">
        <f t="shared" si="7"/>
        <v/>
      </c>
    </row>
    <row r="11" spans="1:45" hidden="1">
      <c r="A11">
        <v>46438</v>
      </c>
      <c r="B11" s="38">
        <v>46194</v>
      </c>
      <c r="C11" t="s">
        <v>258</v>
      </c>
      <c r="D11" t="s">
        <v>185</v>
      </c>
      <c r="E11" t="s">
        <v>186</v>
      </c>
      <c r="F11" t="s">
        <v>59</v>
      </c>
      <c r="G11">
        <v>8</v>
      </c>
      <c r="H11" s="43">
        <v>10859</v>
      </c>
      <c r="I11" t="s">
        <v>198</v>
      </c>
      <c r="J11">
        <v>10315</v>
      </c>
      <c r="K11" t="s">
        <v>206</v>
      </c>
      <c r="L11" t="s">
        <v>206</v>
      </c>
      <c r="M11">
        <v>43</v>
      </c>
      <c r="N11" t="s">
        <v>42</v>
      </c>
      <c r="O11" t="s">
        <v>64</v>
      </c>
      <c r="P11">
        <v>410</v>
      </c>
      <c r="Q11" t="s">
        <v>242</v>
      </c>
      <c r="R11">
        <v>509</v>
      </c>
      <c r="S11">
        <v>0</v>
      </c>
      <c r="T11">
        <v>0</v>
      </c>
      <c r="U11">
        <v>8</v>
      </c>
      <c r="V11">
        <v>8</v>
      </c>
      <c r="W11">
        <v>0</v>
      </c>
      <c r="X11">
        <v>0</v>
      </c>
      <c r="Y11">
        <v>0</v>
      </c>
      <c r="Z11">
        <v>0</v>
      </c>
      <c r="AA11" t="s">
        <v>55</v>
      </c>
      <c r="AB11" t="s">
        <v>56</v>
      </c>
      <c r="AC11" t="s">
        <v>209</v>
      </c>
      <c r="AD11" t="s">
        <v>228</v>
      </c>
      <c r="AE11" s="39">
        <v>46194.898564814815</v>
      </c>
      <c r="AG11" t="str">
        <f t="shared" si="0"/>
        <v>Julho-26</v>
      </c>
      <c r="AH11" s="36">
        <f>_xlfn.XLOOKUP(AK11,'Base de Preços'!P$7:P$3001,'Base de Preços'!J$7:J$3001,"",0)</f>
        <v>0</v>
      </c>
      <c r="AI11" s="37">
        <f t="shared" si="1"/>
        <v>0</v>
      </c>
      <c r="AJ11" t="str">
        <f>_xlfn.XLOOKUP(N11,Agrupamentos!C$3:C$496,Agrupamentos!D$3:D$496,"",0)</f>
        <v>APOIO E MANUTENÇÃO</v>
      </c>
      <c r="AK11" t="str">
        <f t="shared" si="2"/>
        <v>APOIO E MANUTEÇÃOGN140043</v>
      </c>
      <c r="AL11" s="57" t="str">
        <f t="shared" si="3"/>
        <v>46438GN1400Operador de Trator de PneuANTONIO MARCIO PEREIRA DA SILVAAPOIO E MANUTEÇÃOCanto do Pinhe509Suporte0Julho-268846194,898564814846194</v>
      </c>
      <c r="AM11" s="79" t="str">
        <f t="shared" si="4"/>
        <v/>
      </c>
      <c r="AN11" s="80" t="str">
        <f t="shared" si="5"/>
        <v/>
      </c>
      <c r="AO11" s="36">
        <f t="shared" si="6"/>
        <v>0</v>
      </c>
      <c r="AP11" s="83" t="str">
        <f t="shared" si="7"/>
        <v/>
      </c>
    </row>
    <row r="12" spans="1:45" hidden="1">
      <c r="A12">
        <v>46489</v>
      </c>
      <c r="B12" s="38">
        <v>46194</v>
      </c>
      <c r="C12" t="s">
        <v>258</v>
      </c>
      <c r="D12" t="s">
        <v>105</v>
      </c>
      <c r="E12" t="s">
        <v>106</v>
      </c>
      <c r="F12" t="s">
        <v>49</v>
      </c>
      <c r="G12">
        <v>8</v>
      </c>
      <c r="H12" s="43">
        <v>11331</v>
      </c>
      <c r="I12" t="s">
        <v>112</v>
      </c>
      <c r="J12">
        <v>11752</v>
      </c>
      <c r="K12" t="s">
        <v>149</v>
      </c>
      <c r="L12" t="s">
        <v>149</v>
      </c>
      <c r="M12">
        <v>1</v>
      </c>
      <c r="N12" t="s">
        <v>109</v>
      </c>
      <c r="O12" t="s">
        <v>64</v>
      </c>
      <c r="P12">
        <v>484</v>
      </c>
      <c r="Q12" t="s">
        <v>370</v>
      </c>
      <c r="R12" t="s">
        <v>371</v>
      </c>
      <c r="S12">
        <v>0</v>
      </c>
      <c r="T12">
        <v>0</v>
      </c>
      <c r="U12">
        <v>8</v>
      </c>
      <c r="V12">
        <v>8</v>
      </c>
      <c r="W12">
        <v>0</v>
      </c>
      <c r="X12">
        <v>0</v>
      </c>
      <c r="Y12">
        <v>0</v>
      </c>
      <c r="Z12">
        <v>0</v>
      </c>
      <c r="AA12" t="s">
        <v>55</v>
      </c>
      <c r="AB12" t="s">
        <v>56</v>
      </c>
      <c r="AC12" t="s">
        <v>120</v>
      </c>
      <c r="AE12" s="39">
        <v>46195.786909722221</v>
      </c>
      <c r="AG12" t="str">
        <f t="shared" si="0"/>
        <v>Julho-26</v>
      </c>
      <c r="AH12" s="36">
        <f>_xlfn.XLOOKUP(AK12,'Base de Preços'!P$7:P$3001,'Base de Preços'!J$7:J$3001,"",0)</f>
        <v>0</v>
      </c>
      <c r="AI12" s="37">
        <f t="shared" si="1"/>
        <v>0</v>
      </c>
      <c r="AJ12" t="str">
        <f>_xlfn.XLOOKUP(N12,Agrupamentos!C$3:C$496,Agrupamentos!D$3:D$496,"",0)</f>
        <v>APOIO E MANUTENÇÃO</v>
      </c>
      <c r="AK12" t="str">
        <f t="shared" si="2"/>
        <v>APOIO E MANUTEÇÃO 1410GN14101</v>
      </c>
      <c r="AL12" s="57" t="str">
        <f t="shared" si="3"/>
        <v>46489GN1410Trabalhador FlorestalMATEUS SANCHES PERES BIENIEKAPOIO E MANUTEÇÃO 1410SÃO PEDRO IIIT001-01Suporte0Julho-268846195,786909722246194</v>
      </c>
      <c r="AM12" s="79" t="str">
        <f t="shared" si="4"/>
        <v/>
      </c>
      <c r="AN12" s="80" t="str">
        <f t="shared" si="5"/>
        <v/>
      </c>
      <c r="AO12" s="36">
        <f t="shared" si="6"/>
        <v>0</v>
      </c>
      <c r="AP12" s="83" t="str">
        <f t="shared" si="7"/>
        <v/>
      </c>
    </row>
    <row r="13" spans="1:45" hidden="1">
      <c r="A13">
        <v>46489</v>
      </c>
      <c r="B13" s="38">
        <v>46194</v>
      </c>
      <c r="C13" t="s">
        <v>258</v>
      </c>
      <c r="D13" t="s">
        <v>105</v>
      </c>
      <c r="E13" t="s">
        <v>106</v>
      </c>
      <c r="F13" t="s">
        <v>59</v>
      </c>
      <c r="G13">
        <v>8</v>
      </c>
      <c r="H13" s="43">
        <v>11331</v>
      </c>
      <c r="I13" t="s">
        <v>112</v>
      </c>
      <c r="J13">
        <v>11752</v>
      </c>
      <c r="K13" t="s">
        <v>149</v>
      </c>
      <c r="L13" t="s">
        <v>149</v>
      </c>
      <c r="M13">
        <v>1</v>
      </c>
      <c r="N13" t="s">
        <v>109</v>
      </c>
      <c r="O13" t="s">
        <v>64</v>
      </c>
      <c r="P13">
        <v>484</v>
      </c>
      <c r="Q13" t="s">
        <v>370</v>
      </c>
      <c r="R13" t="s">
        <v>371</v>
      </c>
      <c r="S13">
        <v>0</v>
      </c>
      <c r="T13">
        <v>0</v>
      </c>
      <c r="U13">
        <v>16</v>
      </c>
      <c r="V13">
        <v>16</v>
      </c>
      <c r="W13">
        <v>0</v>
      </c>
      <c r="X13">
        <v>0</v>
      </c>
      <c r="Y13">
        <v>0</v>
      </c>
      <c r="Z13">
        <v>0</v>
      </c>
      <c r="AA13" t="s">
        <v>55</v>
      </c>
      <c r="AB13" t="s">
        <v>56</v>
      </c>
      <c r="AC13" t="s">
        <v>120</v>
      </c>
      <c r="AE13" s="39">
        <v>46195.786909722221</v>
      </c>
      <c r="AG13" t="str">
        <f t="shared" si="0"/>
        <v>Julho-26</v>
      </c>
      <c r="AH13" s="36">
        <f>_xlfn.XLOOKUP(AK13,'Base de Preços'!P$7:P$3001,'Base de Preços'!J$7:J$3001,"",0)</f>
        <v>0</v>
      </c>
      <c r="AI13" s="37">
        <f t="shared" si="1"/>
        <v>0</v>
      </c>
      <c r="AJ13" t="str">
        <f>_xlfn.XLOOKUP(N13,Agrupamentos!C$3:C$496,Agrupamentos!D$3:D$496,"",0)</f>
        <v>APOIO E MANUTENÇÃO</v>
      </c>
      <c r="AK13" t="str">
        <f t="shared" si="2"/>
        <v>APOIO E MANUTEÇÃO 1410GN14101</v>
      </c>
      <c r="AL13" s="57" t="str">
        <f t="shared" si="3"/>
        <v>46489GN1410Operador de Trator de PneuMATEUS SANCHES PERES BIENIEKAPOIO E MANUTEÇÃO 1410SÃO PEDRO IIIT001-01Suporte0Julho-26161646195,786909722246194</v>
      </c>
      <c r="AM13" s="79" t="str">
        <f t="shared" si="4"/>
        <v/>
      </c>
      <c r="AN13" s="80" t="str">
        <f t="shared" si="5"/>
        <v/>
      </c>
      <c r="AO13" s="36">
        <f t="shared" si="6"/>
        <v>0</v>
      </c>
      <c r="AP13" s="83" t="str">
        <f t="shared" si="7"/>
        <v/>
      </c>
    </row>
    <row r="14" spans="1:45" hidden="1">
      <c r="A14">
        <v>46489</v>
      </c>
      <c r="B14" s="38">
        <v>46194</v>
      </c>
      <c r="C14" t="s">
        <v>258</v>
      </c>
      <c r="D14" t="s">
        <v>105</v>
      </c>
      <c r="E14" t="s">
        <v>106</v>
      </c>
      <c r="F14" t="s">
        <v>59</v>
      </c>
      <c r="G14">
        <v>8</v>
      </c>
      <c r="H14" s="43">
        <v>11331</v>
      </c>
      <c r="I14" t="s">
        <v>112</v>
      </c>
      <c r="J14">
        <v>11752</v>
      </c>
      <c r="K14" t="s">
        <v>149</v>
      </c>
      <c r="L14" t="s">
        <v>149</v>
      </c>
      <c r="M14">
        <v>1</v>
      </c>
      <c r="N14" t="s">
        <v>109</v>
      </c>
      <c r="O14" t="s">
        <v>64</v>
      </c>
      <c r="P14">
        <v>503</v>
      </c>
      <c r="Q14" t="s">
        <v>181</v>
      </c>
      <c r="R14" t="s">
        <v>104</v>
      </c>
      <c r="S14">
        <v>0</v>
      </c>
      <c r="T14">
        <v>0</v>
      </c>
      <c r="U14">
        <v>24</v>
      </c>
      <c r="V14">
        <v>24</v>
      </c>
      <c r="W14">
        <v>0</v>
      </c>
      <c r="X14">
        <v>0</v>
      </c>
      <c r="Y14">
        <v>0</v>
      </c>
      <c r="Z14">
        <v>0</v>
      </c>
      <c r="AA14" t="s">
        <v>55</v>
      </c>
      <c r="AB14" t="s">
        <v>56</v>
      </c>
      <c r="AC14" t="s">
        <v>120</v>
      </c>
      <c r="AD14" t="s">
        <v>58</v>
      </c>
      <c r="AE14" s="39">
        <v>46195.786909722221</v>
      </c>
      <c r="AG14" t="str">
        <f t="shared" si="0"/>
        <v>Julho-26</v>
      </c>
      <c r="AH14" s="36">
        <f>_xlfn.XLOOKUP(AK14,'Base de Preços'!P$7:P$3001,'Base de Preços'!J$7:J$3001,"",0)</f>
        <v>0</v>
      </c>
      <c r="AI14" s="37">
        <f t="shared" si="1"/>
        <v>0</v>
      </c>
      <c r="AJ14" t="str">
        <f>_xlfn.XLOOKUP(N14,Agrupamentos!C$3:C$496,Agrupamentos!D$3:D$496,"",0)</f>
        <v>APOIO E MANUTENÇÃO</v>
      </c>
      <c r="AK14" t="str">
        <f t="shared" si="2"/>
        <v>APOIO E MANUTEÇÃO 1410GN14101</v>
      </c>
      <c r="AL14" s="57" t="str">
        <f t="shared" si="3"/>
        <v>46489GN1410Operador de Trator de PneuMATEUS SANCHES PERES BIENIEKAPOIO E MANUTEÇÃO 1410MÃE SANTA GLEBA A007-01Suporte0Julho-26242446195,786909722246194</v>
      </c>
      <c r="AM14" s="79" t="str">
        <f t="shared" si="4"/>
        <v/>
      </c>
      <c r="AN14" s="80" t="str">
        <f t="shared" si="5"/>
        <v/>
      </c>
      <c r="AO14" s="36">
        <f t="shared" si="6"/>
        <v>0</v>
      </c>
      <c r="AP14" s="83" t="str">
        <f t="shared" si="7"/>
        <v/>
      </c>
    </row>
    <row r="15" spans="1:45" hidden="1">
      <c r="A15">
        <v>46489</v>
      </c>
      <c r="B15" s="38">
        <v>46194</v>
      </c>
      <c r="C15" t="s">
        <v>258</v>
      </c>
      <c r="D15" t="s">
        <v>105</v>
      </c>
      <c r="E15" t="s">
        <v>106</v>
      </c>
      <c r="F15" t="s">
        <v>49</v>
      </c>
      <c r="G15">
        <v>8</v>
      </c>
      <c r="H15" s="43">
        <v>11331</v>
      </c>
      <c r="I15" t="s">
        <v>112</v>
      </c>
      <c r="J15">
        <v>11752</v>
      </c>
      <c r="K15" t="s">
        <v>149</v>
      </c>
      <c r="L15" t="s">
        <v>149</v>
      </c>
      <c r="M15">
        <v>1</v>
      </c>
      <c r="N15" t="s">
        <v>109</v>
      </c>
      <c r="O15" t="s">
        <v>64</v>
      </c>
      <c r="P15">
        <v>503</v>
      </c>
      <c r="Q15" t="s">
        <v>181</v>
      </c>
      <c r="R15" t="s">
        <v>104</v>
      </c>
      <c r="S15">
        <v>0</v>
      </c>
      <c r="T15">
        <v>0</v>
      </c>
      <c r="U15">
        <v>8</v>
      </c>
      <c r="V15">
        <v>8</v>
      </c>
      <c r="W15">
        <v>0</v>
      </c>
      <c r="X15">
        <v>0</v>
      </c>
      <c r="Y15">
        <v>0</v>
      </c>
      <c r="Z15">
        <v>0</v>
      </c>
      <c r="AA15" t="s">
        <v>55</v>
      </c>
      <c r="AB15" t="s">
        <v>56</v>
      </c>
      <c r="AC15" t="s">
        <v>120</v>
      </c>
      <c r="AE15" s="39">
        <v>46195.786909722221</v>
      </c>
      <c r="AG15" t="str">
        <f t="shared" si="0"/>
        <v>Julho-26</v>
      </c>
      <c r="AH15" s="36">
        <f>_xlfn.XLOOKUP(AK15,'Base de Preços'!P$7:P$3001,'Base de Preços'!J$7:J$3001,"",0)</f>
        <v>0</v>
      </c>
      <c r="AI15" s="37">
        <f t="shared" si="1"/>
        <v>0</v>
      </c>
      <c r="AJ15" t="str">
        <f>_xlfn.XLOOKUP(N15,Agrupamentos!C$3:C$496,Agrupamentos!D$3:D$496,"",0)</f>
        <v>APOIO E MANUTENÇÃO</v>
      </c>
      <c r="AK15" t="str">
        <f t="shared" si="2"/>
        <v>APOIO E MANUTEÇÃO 1410GN14101</v>
      </c>
      <c r="AL15" s="57" t="str">
        <f t="shared" si="3"/>
        <v>46489GN1410Trabalhador FlorestalMATEUS SANCHES PERES BIENIEKAPOIO E MANUTEÇÃO 1410MÃE SANTA GLEBA A007-01Suporte0Julho-268846195,786909722246194</v>
      </c>
      <c r="AM15" s="79" t="str">
        <f t="shared" si="4"/>
        <v/>
      </c>
      <c r="AN15" s="80" t="str">
        <f t="shared" si="5"/>
        <v/>
      </c>
      <c r="AO15" s="36">
        <f t="shared" si="6"/>
        <v>0</v>
      </c>
      <c r="AP15" s="83" t="str">
        <f t="shared" si="7"/>
        <v/>
      </c>
    </row>
    <row r="16" spans="1:45" hidden="1">
      <c r="A16">
        <v>46491</v>
      </c>
      <c r="B16" s="38">
        <v>46194</v>
      </c>
      <c r="C16" t="s">
        <v>258</v>
      </c>
      <c r="D16" t="s">
        <v>105</v>
      </c>
      <c r="E16" t="s">
        <v>106</v>
      </c>
      <c r="F16" t="s">
        <v>59</v>
      </c>
      <c r="G16">
        <v>8</v>
      </c>
      <c r="H16" s="43">
        <v>11065</v>
      </c>
      <c r="I16" t="s">
        <v>107</v>
      </c>
      <c r="J16">
        <v>11078</v>
      </c>
      <c r="K16" t="s">
        <v>154</v>
      </c>
      <c r="L16" t="s">
        <v>154</v>
      </c>
      <c r="M16" t="s">
        <v>166</v>
      </c>
      <c r="N16" t="s">
        <v>167</v>
      </c>
      <c r="O16" t="s">
        <v>168</v>
      </c>
      <c r="P16">
        <v>503</v>
      </c>
      <c r="Q16" t="s">
        <v>181</v>
      </c>
      <c r="R16" t="s">
        <v>158</v>
      </c>
      <c r="S16">
        <v>24</v>
      </c>
      <c r="T16">
        <v>24</v>
      </c>
      <c r="U16">
        <v>0</v>
      </c>
      <c r="V16">
        <v>24</v>
      </c>
      <c r="W16">
        <v>0</v>
      </c>
      <c r="X16">
        <v>1</v>
      </c>
      <c r="Y16">
        <v>1</v>
      </c>
      <c r="Z16">
        <v>290.54000000000002</v>
      </c>
      <c r="AA16" t="s">
        <v>55</v>
      </c>
      <c r="AB16" t="s">
        <v>47</v>
      </c>
      <c r="AC16" t="s">
        <v>159</v>
      </c>
      <c r="AE16" s="39">
        <v>46195.802418981482</v>
      </c>
      <c r="AG16" t="str">
        <f t="shared" si="0"/>
        <v>Julho-26</v>
      </c>
      <c r="AH16" s="36">
        <f>_xlfn.XLOOKUP(AK16,'Base de Preços'!P$7:P$3001,'Base de Preços'!J$7:J$3001,"",0)</f>
        <v>290.54000000000002</v>
      </c>
      <c r="AI16" s="37">
        <f t="shared" si="1"/>
        <v>6972.9600000000009</v>
      </c>
      <c r="AJ16" t="str">
        <f>_xlfn.XLOOKUP(N16,Agrupamentos!C$3:C$496,Agrupamentos!D$3:D$496,"",0)</f>
        <v>HORA TRATOR</v>
      </c>
      <c r="AK16" t="str">
        <f t="shared" si="2"/>
        <v>SERV HORA TRATOR PNEU 100CV AGRICGN1410REF223</v>
      </c>
      <c r="AL16" s="57" t="str">
        <f t="shared" si="3"/>
        <v>46491GN1410Operador de Trator de PneuNATAN SANTOS MORAISSERV HORA TRATOR PNEU 100CV AGRICMÃE SANTA GLEBA A001-01Principal24Julho-2602446195,802418981546194</v>
      </c>
      <c r="AM16" s="79" t="str">
        <f t="shared" si="4"/>
        <v/>
      </c>
      <c r="AN16" s="80" t="str">
        <f t="shared" si="5"/>
        <v/>
      </c>
      <c r="AO16" s="36">
        <f t="shared" si="6"/>
        <v>6972.9600000000009</v>
      </c>
      <c r="AP16" s="83" t="str">
        <f t="shared" si="7"/>
        <v/>
      </c>
    </row>
    <row r="17" spans="1:42" hidden="1">
      <c r="A17">
        <v>46491</v>
      </c>
      <c r="B17" s="38">
        <v>46194</v>
      </c>
      <c r="C17" t="s">
        <v>258</v>
      </c>
      <c r="D17" t="s">
        <v>105</v>
      </c>
      <c r="E17" t="s">
        <v>106</v>
      </c>
      <c r="F17" t="s">
        <v>37</v>
      </c>
      <c r="G17">
        <v>8</v>
      </c>
      <c r="H17" s="43">
        <v>11065</v>
      </c>
      <c r="I17" t="s">
        <v>107</v>
      </c>
      <c r="J17">
        <v>11078</v>
      </c>
      <c r="K17" t="s">
        <v>154</v>
      </c>
      <c r="L17" t="s">
        <v>154</v>
      </c>
      <c r="M17">
        <v>1</v>
      </c>
      <c r="N17" t="s">
        <v>109</v>
      </c>
      <c r="O17" t="s">
        <v>64</v>
      </c>
      <c r="P17">
        <v>503</v>
      </c>
      <c r="Q17" t="s">
        <v>181</v>
      </c>
      <c r="R17" t="s">
        <v>158</v>
      </c>
      <c r="S17">
        <v>16</v>
      </c>
      <c r="T17">
        <v>0</v>
      </c>
      <c r="U17">
        <v>8</v>
      </c>
      <c r="V17">
        <v>24</v>
      </c>
      <c r="W17">
        <v>0</v>
      </c>
      <c r="X17">
        <v>0</v>
      </c>
      <c r="Y17">
        <v>0</v>
      </c>
      <c r="Z17">
        <v>0</v>
      </c>
      <c r="AA17" t="s">
        <v>55</v>
      </c>
      <c r="AB17" t="s">
        <v>47</v>
      </c>
      <c r="AC17" t="s">
        <v>159</v>
      </c>
      <c r="AD17" t="s">
        <v>58</v>
      </c>
      <c r="AE17" s="39">
        <v>46195.802418981482</v>
      </c>
      <c r="AG17" t="str">
        <f t="shared" si="0"/>
        <v>Julho-26</v>
      </c>
      <c r="AH17" s="36">
        <f>_xlfn.XLOOKUP(AK17,'Base de Preços'!P$7:P$3001,'Base de Preços'!J$7:J$3001,"",0)</f>
        <v>0</v>
      </c>
      <c r="AI17" s="37">
        <f t="shared" si="1"/>
        <v>0</v>
      </c>
      <c r="AJ17" t="str">
        <f>_xlfn.XLOOKUP(N17,Agrupamentos!C$3:C$496,Agrupamentos!D$3:D$496,"",0)</f>
        <v>APOIO E MANUTENÇÃO</v>
      </c>
      <c r="AK17" t="str">
        <f t="shared" si="2"/>
        <v>APOIO E MANUTEÇÃO 1410GN14101</v>
      </c>
      <c r="AL17" s="57" t="str">
        <f t="shared" si="3"/>
        <v>46491GN1410MotoristaNATAN SANTOS MORAISAPOIO E MANUTEÇÃO 1410MÃE SANTA GLEBA A001-01Principal0Julho-2682446195,802418981546194</v>
      </c>
      <c r="AM17" s="79" t="str">
        <f t="shared" si="4"/>
        <v/>
      </c>
      <c r="AN17" s="80" t="str">
        <f t="shared" si="5"/>
        <v/>
      </c>
      <c r="AO17" s="36">
        <f t="shared" si="6"/>
        <v>0</v>
      </c>
      <c r="AP17" s="83" t="str">
        <f t="shared" si="7"/>
        <v/>
      </c>
    </row>
    <row r="18" spans="1:42" hidden="1">
      <c r="A18">
        <v>48044</v>
      </c>
      <c r="B18" s="38">
        <v>46194</v>
      </c>
      <c r="C18" t="s">
        <v>258</v>
      </c>
      <c r="D18" t="s">
        <v>105</v>
      </c>
      <c r="E18" t="s">
        <v>106</v>
      </c>
      <c r="F18" t="s">
        <v>59</v>
      </c>
      <c r="G18">
        <v>8</v>
      </c>
      <c r="H18" s="43">
        <v>11065</v>
      </c>
      <c r="I18" t="s">
        <v>107</v>
      </c>
      <c r="J18">
        <v>11390</v>
      </c>
      <c r="K18" t="s">
        <v>123</v>
      </c>
      <c r="L18" t="s">
        <v>123</v>
      </c>
      <c r="M18">
        <v>1</v>
      </c>
      <c r="N18" t="s">
        <v>109</v>
      </c>
      <c r="O18" t="s">
        <v>64</v>
      </c>
      <c r="P18">
        <v>952</v>
      </c>
      <c r="Q18" t="s">
        <v>174</v>
      </c>
      <c r="R18" t="s">
        <v>175</v>
      </c>
      <c r="S18">
        <v>0</v>
      </c>
      <c r="T18">
        <v>0</v>
      </c>
      <c r="U18">
        <v>8</v>
      </c>
      <c r="V18">
        <v>8</v>
      </c>
      <c r="W18">
        <v>0</v>
      </c>
      <c r="X18">
        <v>0</v>
      </c>
      <c r="Y18">
        <v>0</v>
      </c>
      <c r="Z18">
        <v>0</v>
      </c>
      <c r="AA18" t="s">
        <v>55</v>
      </c>
      <c r="AB18" t="s">
        <v>56</v>
      </c>
      <c r="AC18" t="s">
        <v>120</v>
      </c>
      <c r="AD18" t="s">
        <v>120</v>
      </c>
      <c r="AE18" s="39">
        <v>46225.585023148145</v>
      </c>
      <c r="AG18" t="str">
        <f t="shared" si="0"/>
        <v>Julho-26</v>
      </c>
      <c r="AH18" s="36">
        <f>_xlfn.XLOOKUP(AK18,'Base de Preços'!P$7:P$3001,'Base de Preços'!J$7:J$3001,"",0)</f>
        <v>0</v>
      </c>
      <c r="AI18" s="37">
        <f t="shared" si="1"/>
        <v>0</v>
      </c>
      <c r="AJ18" t="str">
        <f>_xlfn.XLOOKUP(N18,Agrupamentos!C$3:C$496,Agrupamentos!D$3:D$496,"",0)</f>
        <v>APOIO E MANUTENÇÃO</v>
      </c>
      <c r="AK18" t="str">
        <f t="shared" si="2"/>
        <v>APOIO E MANUTEÇÃO 1410GN14101</v>
      </c>
      <c r="AL18" s="57" t="str">
        <f t="shared" si="3"/>
        <v>48044GN1410Operador de Trator de PneuDIEMISSON DE ALMEIDA SANTOSAPOIO E MANUTEÇÃO 1410MONTE BELO GLEBA B -016-01Suporte0Julho-268846225,585023148146194</v>
      </c>
      <c r="AM18" s="79" t="str">
        <f t="shared" si="4"/>
        <v/>
      </c>
      <c r="AN18" s="80" t="str">
        <f t="shared" si="5"/>
        <v/>
      </c>
      <c r="AO18" s="36">
        <f t="shared" si="6"/>
        <v>0</v>
      </c>
      <c r="AP18" s="83" t="str">
        <f t="shared" si="7"/>
        <v/>
      </c>
    </row>
    <row r="19" spans="1:42" hidden="1">
      <c r="A19">
        <v>46481</v>
      </c>
      <c r="B19" s="38">
        <v>46195</v>
      </c>
      <c r="C19" t="s">
        <v>258</v>
      </c>
      <c r="D19" t="s">
        <v>250</v>
      </c>
      <c r="E19" t="s">
        <v>251</v>
      </c>
      <c r="F19" t="s">
        <v>37</v>
      </c>
      <c r="G19">
        <v>8</v>
      </c>
      <c r="H19" s="43">
        <v>11697</v>
      </c>
      <c r="I19" t="s">
        <v>253</v>
      </c>
      <c r="J19">
        <v>11067</v>
      </c>
      <c r="K19" t="s">
        <v>259</v>
      </c>
      <c r="L19" t="s">
        <v>259</v>
      </c>
      <c r="M19">
        <v>2</v>
      </c>
      <c r="N19" t="s">
        <v>42</v>
      </c>
      <c r="O19" t="s">
        <v>64</v>
      </c>
      <c r="P19">
        <v>371</v>
      </c>
      <c r="Q19" t="s">
        <v>260</v>
      </c>
      <c r="R19">
        <v>1</v>
      </c>
      <c r="S19">
        <v>8</v>
      </c>
      <c r="T19">
        <v>0</v>
      </c>
      <c r="U19">
        <v>0</v>
      </c>
      <c r="V19">
        <v>8</v>
      </c>
      <c r="W19">
        <v>0</v>
      </c>
      <c r="X19">
        <v>0</v>
      </c>
      <c r="Y19">
        <v>0</v>
      </c>
      <c r="Z19">
        <v>0</v>
      </c>
      <c r="AA19" t="s">
        <v>46</v>
      </c>
      <c r="AB19" t="s">
        <v>56</v>
      </c>
      <c r="AC19" t="s">
        <v>261</v>
      </c>
      <c r="AD19" t="s">
        <v>228</v>
      </c>
      <c r="AE19" s="39">
        <v>46195.723194444443</v>
      </c>
      <c r="AG19" t="str">
        <f t="shared" si="0"/>
        <v>Julho-26</v>
      </c>
      <c r="AH19" s="36">
        <f>_xlfn.XLOOKUP(AK19,'Base de Preços'!P$7:P$3001,'Base de Preços'!J$7:J$3001,"",0)</f>
        <v>0</v>
      </c>
      <c r="AI19" s="37">
        <f t="shared" si="1"/>
        <v>0</v>
      </c>
      <c r="AJ19" t="str">
        <f>_xlfn.XLOOKUP(N19,Agrupamentos!C$3:C$496,Agrupamentos!D$3:D$496,"",0)</f>
        <v>APOIO E MANUTENÇÃO</v>
      </c>
      <c r="AK19" t="str">
        <f t="shared" si="2"/>
        <v>APOIO E MANUTEÇÃOGN12702</v>
      </c>
      <c r="AL19" s="57" t="str">
        <f t="shared" si="3"/>
        <v>46481GN1270MotoristaFABIO MATOS DE SOUZAAPOIO E MANUTEÇÃONova Esperança1Suporte0Julho-260846195,723194444446195</v>
      </c>
      <c r="AM19" s="79" t="str">
        <f t="shared" si="4"/>
        <v/>
      </c>
      <c r="AN19" s="80" t="str">
        <f t="shared" si="5"/>
        <v/>
      </c>
      <c r="AO19" s="36">
        <f t="shared" si="6"/>
        <v>0</v>
      </c>
      <c r="AP19" s="83" t="str">
        <f t="shared" si="7"/>
        <v/>
      </c>
    </row>
    <row r="20" spans="1:42" hidden="1">
      <c r="A20">
        <v>46481</v>
      </c>
      <c r="B20" s="38">
        <v>46195</v>
      </c>
      <c r="C20" t="s">
        <v>258</v>
      </c>
      <c r="D20" t="s">
        <v>250</v>
      </c>
      <c r="E20" t="s">
        <v>251</v>
      </c>
      <c r="F20" t="s">
        <v>49</v>
      </c>
      <c r="G20">
        <v>8</v>
      </c>
      <c r="H20" s="43">
        <v>11697</v>
      </c>
      <c r="I20" t="s">
        <v>253</v>
      </c>
      <c r="J20">
        <v>11067</v>
      </c>
      <c r="K20" t="s">
        <v>259</v>
      </c>
      <c r="L20" t="s">
        <v>259</v>
      </c>
      <c r="M20">
        <v>70</v>
      </c>
      <c r="N20" t="s">
        <v>255</v>
      </c>
      <c r="O20" t="s">
        <v>64</v>
      </c>
      <c r="P20">
        <v>371</v>
      </c>
      <c r="Q20" t="s">
        <v>260</v>
      </c>
      <c r="R20">
        <v>7</v>
      </c>
      <c r="S20">
        <v>104</v>
      </c>
      <c r="T20">
        <v>86.94</v>
      </c>
      <c r="U20">
        <v>0</v>
      </c>
      <c r="V20">
        <v>104</v>
      </c>
      <c r="W20">
        <v>1.42</v>
      </c>
      <c r="X20">
        <v>1.2</v>
      </c>
      <c r="Y20">
        <v>1.2</v>
      </c>
      <c r="Z20">
        <v>149.09</v>
      </c>
      <c r="AA20" t="s">
        <v>46</v>
      </c>
      <c r="AB20" t="s">
        <v>47</v>
      </c>
      <c r="AC20" t="s">
        <v>261</v>
      </c>
      <c r="AD20" t="s">
        <v>228</v>
      </c>
      <c r="AE20" s="39">
        <v>46195.723194444443</v>
      </c>
      <c r="AG20" t="str">
        <f t="shared" si="0"/>
        <v>Julho-26</v>
      </c>
      <c r="AH20" s="36">
        <f>_xlfn.XLOOKUP(AK20,'Base de Preços'!P$7:P$3001,'Base de Preços'!J$7:J$3001,"",0)</f>
        <v>152.18</v>
      </c>
      <c r="AI20" s="37">
        <f t="shared" si="1"/>
        <v>13230.529200000001</v>
      </c>
      <c r="AJ20" t="str">
        <f>_xlfn.XLOOKUP(N20,Agrupamentos!C$3:C$496,Agrupamentos!D$3:D$496,"",0)</f>
        <v>COMBATE A FORMIGA MANUAL</v>
      </c>
      <c r="AK20" t="str">
        <f t="shared" si="2"/>
        <v>COMBATE A FORMIGA MANUAL MANUTENÇÃO - ANO 01GN127070</v>
      </c>
      <c r="AL20" s="57" t="str">
        <f t="shared" si="3"/>
        <v>46481GN1270Trabalhador FlorestalFABIO MATOS DE SOUZACOMBATE A FORMIGA MANUAL MANUTENÇÃO - ANO 01Nova Esperança7Principal86,94Julho-26010446195,723194444446195</v>
      </c>
      <c r="AM20" s="79">
        <f t="shared" si="4"/>
        <v>73.239436619718319</v>
      </c>
      <c r="AN20" s="80">
        <f t="shared" si="5"/>
        <v>10919.267605633804</v>
      </c>
      <c r="AO20" s="36">
        <f t="shared" si="6"/>
        <v>12961.884599999999</v>
      </c>
      <c r="AP20" s="83">
        <f t="shared" si="7"/>
        <v>2042.6169943661953</v>
      </c>
    </row>
    <row r="21" spans="1:42" hidden="1">
      <c r="A21">
        <v>46481</v>
      </c>
      <c r="B21" s="38">
        <v>46195</v>
      </c>
      <c r="C21" t="s">
        <v>258</v>
      </c>
      <c r="D21" t="s">
        <v>250</v>
      </c>
      <c r="E21" t="s">
        <v>251</v>
      </c>
      <c r="F21" t="s">
        <v>229</v>
      </c>
      <c r="G21">
        <v>8</v>
      </c>
      <c r="H21" s="43">
        <v>11697</v>
      </c>
      <c r="I21" t="s">
        <v>253</v>
      </c>
      <c r="J21">
        <v>11067</v>
      </c>
      <c r="K21" t="s">
        <v>259</v>
      </c>
      <c r="L21" t="s">
        <v>259</v>
      </c>
      <c r="M21">
        <v>2</v>
      </c>
      <c r="N21" t="s">
        <v>42</v>
      </c>
      <c r="O21" t="s">
        <v>64</v>
      </c>
      <c r="P21">
        <v>371</v>
      </c>
      <c r="Q21" t="s">
        <v>260</v>
      </c>
      <c r="R21">
        <v>1</v>
      </c>
      <c r="S21">
        <v>0</v>
      </c>
      <c r="T21">
        <v>0</v>
      </c>
      <c r="U21">
        <v>8</v>
      </c>
      <c r="V21">
        <v>8</v>
      </c>
      <c r="W21">
        <v>0</v>
      </c>
      <c r="X21">
        <v>0</v>
      </c>
      <c r="Y21">
        <v>0</v>
      </c>
      <c r="Z21">
        <v>0</v>
      </c>
      <c r="AA21" t="s">
        <v>55</v>
      </c>
      <c r="AB21" t="s">
        <v>56</v>
      </c>
      <c r="AC21" t="s">
        <v>261</v>
      </c>
      <c r="AD21" t="s">
        <v>228</v>
      </c>
      <c r="AE21" s="39">
        <v>46196.366388888891</v>
      </c>
      <c r="AG21" t="str">
        <f t="shared" si="0"/>
        <v>Julho-26</v>
      </c>
      <c r="AH21" s="36">
        <f>_xlfn.XLOOKUP(AK21,'Base de Preços'!P$7:P$3001,'Base de Preços'!J$7:J$3001,"",0)</f>
        <v>0</v>
      </c>
      <c r="AI21" s="37">
        <f t="shared" si="1"/>
        <v>0</v>
      </c>
      <c r="AJ21" t="str">
        <f>_xlfn.XLOOKUP(N21,Agrupamentos!C$3:C$496,Agrupamentos!D$3:D$496,"",0)</f>
        <v>APOIO E MANUTENÇÃO</v>
      </c>
      <c r="AK21" t="str">
        <f t="shared" si="2"/>
        <v>APOIO E MANUTEÇÃOGN12702</v>
      </c>
      <c r="AL21" s="57" t="str">
        <f t="shared" si="3"/>
        <v>46481GN1270Operador de Máquina PesadaFABIO MATOS DE SOUZAAPOIO E MANUTEÇÃONova Esperança1Suporte0Julho-268846196,366388888946195</v>
      </c>
      <c r="AM21" s="79" t="str">
        <f t="shared" si="4"/>
        <v/>
      </c>
      <c r="AN21" s="80" t="str">
        <f t="shared" si="5"/>
        <v/>
      </c>
      <c r="AO21" s="36">
        <f t="shared" si="6"/>
        <v>0</v>
      </c>
      <c r="AP21" s="83" t="str">
        <f t="shared" si="7"/>
        <v/>
      </c>
    </row>
    <row r="22" spans="1:42" hidden="1">
      <c r="A22">
        <v>46481</v>
      </c>
      <c r="B22" s="38">
        <v>46195</v>
      </c>
      <c r="C22" t="s">
        <v>258</v>
      </c>
      <c r="D22" t="s">
        <v>250</v>
      </c>
      <c r="E22" t="s">
        <v>251</v>
      </c>
      <c r="F22" t="s">
        <v>49</v>
      </c>
      <c r="G22">
        <v>8</v>
      </c>
      <c r="H22" s="43">
        <v>11697</v>
      </c>
      <c r="I22" t="s">
        <v>253</v>
      </c>
      <c r="J22">
        <v>11067</v>
      </c>
      <c r="K22" t="s">
        <v>259</v>
      </c>
      <c r="L22" t="s">
        <v>259</v>
      </c>
      <c r="M22">
        <v>70</v>
      </c>
      <c r="N22" t="s">
        <v>255</v>
      </c>
      <c r="O22" t="s">
        <v>64</v>
      </c>
      <c r="P22">
        <v>371</v>
      </c>
      <c r="Q22" t="s">
        <v>260</v>
      </c>
      <c r="R22">
        <v>1</v>
      </c>
      <c r="S22">
        <v>112</v>
      </c>
      <c r="T22">
        <v>76.34</v>
      </c>
      <c r="U22">
        <v>0</v>
      </c>
      <c r="V22">
        <v>112</v>
      </c>
      <c r="W22">
        <v>1.42</v>
      </c>
      <c r="X22">
        <v>1.47</v>
      </c>
      <c r="Y22">
        <v>1.47</v>
      </c>
      <c r="Z22">
        <v>149.09</v>
      </c>
      <c r="AA22" t="s">
        <v>46</v>
      </c>
      <c r="AB22" t="s">
        <v>47</v>
      </c>
      <c r="AC22" t="s">
        <v>261</v>
      </c>
      <c r="AD22" t="s">
        <v>228</v>
      </c>
      <c r="AE22" s="39">
        <v>46195.723194444443</v>
      </c>
      <c r="AG22" t="str">
        <f t="shared" si="0"/>
        <v>Julho-26</v>
      </c>
      <c r="AH22" s="36">
        <f>_xlfn.XLOOKUP(AK22,'Base de Preços'!P$7:P$3001,'Base de Preços'!J$7:J$3001,"",0)</f>
        <v>152.18</v>
      </c>
      <c r="AI22" s="37">
        <f t="shared" si="1"/>
        <v>11617.421200000001</v>
      </c>
      <c r="AJ22" t="str">
        <f>_xlfn.XLOOKUP(N22,Agrupamentos!C$3:C$496,Agrupamentos!D$3:D$496,"",0)</f>
        <v>COMBATE A FORMIGA MANUAL</v>
      </c>
      <c r="AK22" t="str">
        <f t="shared" si="2"/>
        <v>COMBATE A FORMIGA MANUAL MANUTENÇÃO - ANO 01GN127070</v>
      </c>
      <c r="AL22" s="57" t="str">
        <f t="shared" si="3"/>
        <v>46481GN1270Trabalhador FlorestalFABIO MATOS DE SOUZACOMBATE A FORMIGA MANUAL MANUTENÇÃO - ANO 01Nova Esperança1Principal76,34Julho-26011246195,723194444446195</v>
      </c>
      <c r="AM22" s="79">
        <f t="shared" si="4"/>
        <v>78.873239436619727</v>
      </c>
      <c r="AN22" s="80">
        <f t="shared" si="5"/>
        <v>11759.211267605635</v>
      </c>
      <c r="AO22" s="36">
        <f t="shared" si="6"/>
        <v>11381.5306</v>
      </c>
      <c r="AP22" s="83">
        <f t="shared" si="7"/>
        <v>-377.68066760563488</v>
      </c>
    </row>
    <row r="23" spans="1:42" hidden="1">
      <c r="A23">
        <v>46533</v>
      </c>
      <c r="B23" s="38">
        <v>46195</v>
      </c>
      <c r="C23" t="s">
        <v>258</v>
      </c>
      <c r="D23" t="s">
        <v>250</v>
      </c>
      <c r="E23" t="s">
        <v>251</v>
      </c>
      <c r="F23" t="s">
        <v>37</v>
      </c>
      <c r="G23">
        <v>8</v>
      </c>
      <c r="H23" s="43">
        <v>9241</v>
      </c>
      <c r="I23" t="s">
        <v>189</v>
      </c>
      <c r="J23">
        <v>11447</v>
      </c>
      <c r="K23" t="s">
        <v>262</v>
      </c>
      <c r="L23" t="s">
        <v>252</v>
      </c>
      <c r="M23">
        <v>2</v>
      </c>
      <c r="N23" t="s">
        <v>42</v>
      </c>
      <c r="O23" t="s">
        <v>64</v>
      </c>
      <c r="P23">
        <v>390</v>
      </c>
      <c r="Q23" t="s">
        <v>44</v>
      </c>
      <c r="R23" t="s">
        <v>45</v>
      </c>
      <c r="S23">
        <v>0</v>
      </c>
      <c r="T23">
        <v>0</v>
      </c>
      <c r="U23">
        <v>8</v>
      </c>
      <c r="V23">
        <v>8</v>
      </c>
      <c r="W23">
        <v>0</v>
      </c>
      <c r="X23">
        <v>0</v>
      </c>
      <c r="Y23">
        <v>0</v>
      </c>
      <c r="Z23">
        <v>0</v>
      </c>
      <c r="AA23" t="s">
        <v>46</v>
      </c>
      <c r="AB23" t="s">
        <v>56</v>
      </c>
      <c r="AC23" t="s">
        <v>263</v>
      </c>
      <c r="AD23" t="s">
        <v>228</v>
      </c>
      <c r="AE23" s="39">
        <v>46196.37537037037</v>
      </c>
      <c r="AG23" t="str">
        <f t="shared" si="0"/>
        <v>Julho-26</v>
      </c>
      <c r="AH23" s="36">
        <f>_xlfn.XLOOKUP(AK23,'Base de Preços'!P$7:P$3001,'Base de Preços'!J$7:J$3001,"",0)</f>
        <v>0</v>
      </c>
      <c r="AI23" s="37">
        <f t="shared" si="1"/>
        <v>0</v>
      </c>
      <c r="AJ23" t="str">
        <f>_xlfn.XLOOKUP(N23,Agrupamentos!C$3:C$496,Agrupamentos!D$3:D$496,"",0)</f>
        <v>APOIO E MANUTENÇÃO</v>
      </c>
      <c r="AK23" t="str">
        <f t="shared" si="2"/>
        <v>APOIO E MANUTEÇÃOGN12702</v>
      </c>
      <c r="AL23" s="57" t="str">
        <f t="shared" si="3"/>
        <v>46533GN1270MotoristaANDREY NICOLLAS UCHOA DE OLIVEIRAAPOIO E MANUTEÇÃOPátio MST01Suporte0Julho-268846196,375370370446195</v>
      </c>
      <c r="AM23" s="79" t="str">
        <f t="shared" si="4"/>
        <v/>
      </c>
      <c r="AN23" s="80" t="str">
        <f t="shared" si="5"/>
        <v/>
      </c>
      <c r="AO23" s="36">
        <f t="shared" si="6"/>
        <v>0</v>
      </c>
      <c r="AP23" s="83" t="str">
        <f t="shared" si="7"/>
        <v/>
      </c>
    </row>
    <row r="24" spans="1:42" hidden="1">
      <c r="A24">
        <v>46495</v>
      </c>
      <c r="B24" s="38">
        <v>46195</v>
      </c>
      <c r="C24" t="s">
        <v>258</v>
      </c>
      <c r="D24" t="s">
        <v>185</v>
      </c>
      <c r="E24" t="s">
        <v>186</v>
      </c>
      <c r="F24" t="s">
        <v>49</v>
      </c>
      <c r="G24">
        <v>8</v>
      </c>
      <c r="H24" s="43">
        <v>10859</v>
      </c>
      <c r="I24" t="s">
        <v>198</v>
      </c>
      <c r="J24">
        <v>9900</v>
      </c>
      <c r="K24" t="s">
        <v>218</v>
      </c>
      <c r="L24" t="s">
        <v>218</v>
      </c>
      <c r="M24">
        <v>43</v>
      </c>
      <c r="N24" t="s">
        <v>42</v>
      </c>
      <c r="O24" t="s">
        <v>64</v>
      </c>
      <c r="P24">
        <v>496</v>
      </c>
      <c r="Q24" t="s">
        <v>280</v>
      </c>
      <c r="R24">
        <v>22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46</v>
      </c>
      <c r="AB24" t="s">
        <v>56</v>
      </c>
      <c r="AC24" t="s">
        <v>220</v>
      </c>
      <c r="AD24" t="s">
        <v>203</v>
      </c>
      <c r="AE24" s="39">
        <v>46195.853391203702</v>
      </c>
      <c r="AF24" t="s">
        <v>281</v>
      </c>
      <c r="AG24" t="str">
        <f t="shared" si="0"/>
        <v>Julho-26</v>
      </c>
      <c r="AH24" s="36">
        <f>_xlfn.XLOOKUP(AK24,'Base de Preços'!P$7:P$3001,'Base de Preços'!J$7:J$3001,"",0)</f>
        <v>0</v>
      </c>
      <c r="AI24" s="37">
        <f t="shared" si="1"/>
        <v>0</v>
      </c>
      <c r="AJ24" t="str">
        <f>_xlfn.XLOOKUP(N24,Agrupamentos!C$3:C$496,Agrupamentos!D$3:D$496,"",0)</f>
        <v>APOIO E MANUTENÇÃO</v>
      </c>
      <c r="AK24" t="str">
        <f t="shared" si="2"/>
        <v>APOIO E MANUTEÇÃOGN140043</v>
      </c>
      <c r="AL24" s="57" t="str">
        <f t="shared" si="3"/>
        <v>46495GN1400Trabalhador FlorestalCARLOS ALVES DOS SANTOSAPOIO E MANUTEÇÃOSanta Beatriz22Suporte0Julho-260046195,853391203746195</v>
      </c>
      <c r="AM24" s="79" t="str">
        <f t="shared" si="4"/>
        <v/>
      </c>
      <c r="AN24" s="80" t="str">
        <f t="shared" si="5"/>
        <v/>
      </c>
      <c r="AO24" s="36">
        <f t="shared" si="6"/>
        <v>0</v>
      </c>
      <c r="AP24" s="83" t="str">
        <f t="shared" si="7"/>
        <v/>
      </c>
    </row>
    <row r="25" spans="1:42" hidden="1">
      <c r="A25">
        <v>46495</v>
      </c>
      <c r="B25" s="38">
        <v>46195</v>
      </c>
      <c r="C25" t="s">
        <v>258</v>
      </c>
      <c r="D25" t="s">
        <v>185</v>
      </c>
      <c r="E25" t="s">
        <v>186</v>
      </c>
      <c r="F25" t="s">
        <v>59</v>
      </c>
      <c r="G25">
        <v>8</v>
      </c>
      <c r="H25" s="43">
        <v>10859</v>
      </c>
      <c r="I25" t="s">
        <v>198</v>
      </c>
      <c r="J25">
        <v>9900</v>
      </c>
      <c r="K25" t="s">
        <v>218</v>
      </c>
      <c r="L25" t="s">
        <v>218</v>
      </c>
      <c r="M25">
        <v>43</v>
      </c>
      <c r="N25" t="s">
        <v>42</v>
      </c>
      <c r="O25" t="s">
        <v>64</v>
      </c>
      <c r="P25">
        <v>496</v>
      </c>
      <c r="Q25" t="s">
        <v>280</v>
      </c>
      <c r="R25">
        <v>26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46</v>
      </c>
      <c r="AB25" t="s">
        <v>56</v>
      </c>
      <c r="AC25" t="s">
        <v>220</v>
      </c>
      <c r="AD25" t="s">
        <v>203</v>
      </c>
      <c r="AE25" s="39">
        <v>46195.853391203702</v>
      </c>
      <c r="AF25" t="s">
        <v>281</v>
      </c>
      <c r="AG25" t="str">
        <f t="shared" si="0"/>
        <v>Julho-26</v>
      </c>
      <c r="AH25" s="36">
        <f>_xlfn.XLOOKUP(AK25,'Base de Preços'!P$7:P$3001,'Base de Preços'!J$7:J$3001,"",0)</f>
        <v>0</v>
      </c>
      <c r="AI25" s="37">
        <f t="shared" si="1"/>
        <v>0</v>
      </c>
      <c r="AJ25" t="str">
        <f>_xlfn.XLOOKUP(N25,Agrupamentos!C$3:C$496,Agrupamentos!D$3:D$496,"",0)</f>
        <v>APOIO E MANUTENÇÃO</v>
      </c>
      <c r="AK25" t="str">
        <f t="shared" si="2"/>
        <v>APOIO E MANUTEÇÃOGN140043</v>
      </c>
      <c r="AL25" s="57" t="str">
        <f t="shared" si="3"/>
        <v>46495GN1400Operador de Trator de PneuCARLOS ALVES DOS SANTOSAPOIO E MANUTEÇÃOSanta Beatriz26Suporte0Julho-260046195,853391203746195</v>
      </c>
      <c r="AM25" s="79" t="str">
        <f t="shared" si="4"/>
        <v/>
      </c>
      <c r="AN25" s="80" t="str">
        <f t="shared" si="5"/>
        <v/>
      </c>
      <c r="AO25" s="36">
        <f t="shared" si="6"/>
        <v>0</v>
      </c>
      <c r="AP25" s="83" t="str">
        <f t="shared" si="7"/>
        <v/>
      </c>
    </row>
    <row r="26" spans="1:42" hidden="1">
      <c r="A26">
        <v>46495</v>
      </c>
      <c r="B26" s="38">
        <v>46195</v>
      </c>
      <c r="C26" t="s">
        <v>258</v>
      </c>
      <c r="D26" t="s">
        <v>185</v>
      </c>
      <c r="E26" t="s">
        <v>186</v>
      </c>
      <c r="F26" t="s">
        <v>59</v>
      </c>
      <c r="G26">
        <v>8</v>
      </c>
      <c r="H26" s="43">
        <v>10859</v>
      </c>
      <c r="I26" t="s">
        <v>198</v>
      </c>
      <c r="J26">
        <v>9900</v>
      </c>
      <c r="K26" t="s">
        <v>218</v>
      </c>
      <c r="L26" t="s">
        <v>218</v>
      </c>
      <c r="M26">
        <v>43</v>
      </c>
      <c r="N26" t="s">
        <v>42</v>
      </c>
      <c r="O26" t="s">
        <v>64</v>
      </c>
      <c r="P26">
        <v>496</v>
      </c>
      <c r="Q26" t="s">
        <v>280</v>
      </c>
      <c r="R26">
        <v>24</v>
      </c>
      <c r="S26">
        <v>0</v>
      </c>
      <c r="T26">
        <v>5.94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46</v>
      </c>
      <c r="AB26" t="s">
        <v>56</v>
      </c>
      <c r="AC26" t="s">
        <v>220</v>
      </c>
      <c r="AD26" t="s">
        <v>203</v>
      </c>
      <c r="AE26" s="39">
        <v>46195.853391203702</v>
      </c>
      <c r="AF26" t="s">
        <v>281</v>
      </c>
      <c r="AG26" t="str">
        <f t="shared" si="0"/>
        <v>Julho-26</v>
      </c>
      <c r="AH26" s="36">
        <f>_xlfn.XLOOKUP(AK26,'Base de Preços'!P$7:P$3001,'Base de Preços'!J$7:J$3001,"",0)</f>
        <v>0</v>
      </c>
      <c r="AI26" s="37">
        <f t="shared" si="1"/>
        <v>0</v>
      </c>
      <c r="AJ26" t="str">
        <f>_xlfn.XLOOKUP(N26,Agrupamentos!C$3:C$496,Agrupamentos!D$3:D$496,"",0)</f>
        <v>APOIO E MANUTENÇÃO</v>
      </c>
      <c r="AK26" t="str">
        <f t="shared" si="2"/>
        <v>APOIO E MANUTEÇÃOGN140043</v>
      </c>
      <c r="AL26" s="57" t="str">
        <f t="shared" si="3"/>
        <v>46495GN1400Operador de Trator de PneuCARLOS ALVES DOS SANTOSAPOIO E MANUTEÇÃOSanta Beatriz24Suporte5,94Julho-260046195,853391203746195</v>
      </c>
      <c r="AM26" s="79" t="str">
        <f t="shared" si="4"/>
        <v/>
      </c>
      <c r="AN26" s="80" t="str">
        <f t="shared" si="5"/>
        <v/>
      </c>
      <c r="AO26" s="36">
        <f t="shared" si="6"/>
        <v>0</v>
      </c>
      <c r="AP26" s="83" t="str">
        <f t="shared" si="7"/>
        <v/>
      </c>
    </row>
    <row r="27" spans="1:42" hidden="1">
      <c r="A27">
        <v>46495</v>
      </c>
      <c r="B27" s="38">
        <v>46195</v>
      </c>
      <c r="C27" t="s">
        <v>258</v>
      </c>
      <c r="D27" t="s">
        <v>185</v>
      </c>
      <c r="E27" t="s">
        <v>186</v>
      </c>
      <c r="F27" t="s">
        <v>59</v>
      </c>
      <c r="G27">
        <v>8</v>
      </c>
      <c r="H27" s="43">
        <v>10859</v>
      </c>
      <c r="I27" t="s">
        <v>198</v>
      </c>
      <c r="J27">
        <v>9900</v>
      </c>
      <c r="K27" t="s">
        <v>218</v>
      </c>
      <c r="L27" t="s">
        <v>218</v>
      </c>
      <c r="M27">
        <v>43</v>
      </c>
      <c r="N27" t="s">
        <v>42</v>
      </c>
      <c r="O27" t="s">
        <v>64</v>
      </c>
      <c r="P27">
        <v>496</v>
      </c>
      <c r="Q27" t="s">
        <v>280</v>
      </c>
      <c r="R27">
        <v>22</v>
      </c>
      <c r="S27">
        <v>0</v>
      </c>
      <c r="T27">
        <v>26.16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46</v>
      </c>
      <c r="AB27" t="s">
        <v>56</v>
      </c>
      <c r="AC27" t="s">
        <v>220</v>
      </c>
      <c r="AD27" t="s">
        <v>203</v>
      </c>
      <c r="AE27" s="39">
        <v>46195.853391203702</v>
      </c>
      <c r="AF27" t="s">
        <v>281</v>
      </c>
      <c r="AG27" t="str">
        <f t="shared" si="0"/>
        <v>Julho-26</v>
      </c>
      <c r="AH27" s="36">
        <f>_xlfn.XLOOKUP(AK27,'Base de Preços'!P$7:P$3001,'Base de Preços'!J$7:J$3001,"",0)</f>
        <v>0</v>
      </c>
      <c r="AI27" s="37">
        <f t="shared" si="1"/>
        <v>0</v>
      </c>
      <c r="AJ27" t="str">
        <f>_xlfn.XLOOKUP(N27,Agrupamentos!C$3:C$496,Agrupamentos!D$3:D$496,"",0)</f>
        <v>APOIO E MANUTENÇÃO</v>
      </c>
      <c r="AK27" t="str">
        <f t="shared" si="2"/>
        <v>APOIO E MANUTEÇÃOGN140043</v>
      </c>
      <c r="AL27" s="57" t="str">
        <f t="shared" si="3"/>
        <v>46495GN1400Operador de Trator de PneuCARLOS ALVES DOS SANTOSAPOIO E MANUTEÇÃOSanta Beatriz22Suporte26,16Julho-260046195,853391203746195</v>
      </c>
      <c r="AM27" s="79" t="str">
        <f t="shared" si="4"/>
        <v/>
      </c>
      <c r="AN27" s="80" t="str">
        <f t="shared" si="5"/>
        <v/>
      </c>
      <c r="AO27" s="36">
        <f t="shared" si="6"/>
        <v>0</v>
      </c>
      <c r="AP27" s="83" t="str">
        <f t="shared" si="7"/>
        <v/>
      </c>
    </row>
    <row r="28" spans="1:42" hidden="1">
      <c r="A28">
        <v>46505</v>
      </c>
      <c r="B28" s="38">
        <v>46195</v>
      </c>
      <c r="C28" t="s">
        <v>258</v>
      </c>
      <c r="D28" t="s">
        <v>185</v>
      </c>
      <c r="E28" t="s">
        <v>186</v>
      </c>
      <c r="F28" t="s">
        <v>49</v>
      </c>
      <c r="G28">
        <v>8</v>
      </c>
      <c r="H28" s="43">
        <v>10859</v>
      </c>
      <c r="I28" t="s">
        <v>198</v>
      </c>
      <c r="J28">
        <v>10315</v>
      </c>
      <c r="K28" t="s">
        <v>206</v>
      </c>
      <c r="L28" t="s">
        <v>206</v>
      </c>
      <c r="M28" t="s">
        <v>282</v>
      </c>
      <c r="N28" t="s">
        <v>283</v>
      </c>
      <c r="O28" t="s">
        <v>64</v>
      </c>
      <c r="P28">
        <v>410</v>
      </c>
      <c r="Q28" t="s">
        <v>242</v>
      </c>
      <c r="R28">
        <v>509</v>
      </c>
      <c r="S28">
        <v>40</v>
      </c>
      <c r="T28">
        <v>20.5</v>
      </c>
      <c r="U28">
        <v>0</v>
      </c>
      <c r="V28">
        <v>40</v>
      </c>
      <c r="W28">
        <v>2.69</v>
      </c>
      <c r="X28">
        <v>1.95</v>
      </c>
      <c r="Y28">
        <v>1.95</v>
      </c>
      <c r="Z28">
        <v>272.89</v>
      </c>
      <c r="AA28" t="s">
        <v>46</v>
      </c>
      <c r="AB28" t="s">
        <v>47</v>
      </c>
      <c r="AC28" t="s">
        <v>209</v>
      </c>
      <c r="AE28" s="39">
        <v>46195.966134259259</v>
      </c>
      <c r="AG28" t="str">
        <f t="shared" si="0"/>
        <v>Julho-26</v>
      </c>
      <c r="AH28" s="36">
        <f>_xlfn.XLOOKUP(AK28,'Base de Preços'!P$7:P$3001,'Base de Preços'!J$7:J$3001,"",0)</f>
        <v>551.6</v>
      </c>
      <c r="AI28" s="37">
        <f t="shared" si="1"/>
        <v>11307.800000000001</v>
      </c>
      <c r="AJ28" t="str">
        <f>_xlfn.XLOOKUP(N28,Agrupamentos!C$3:C$496,Agrupamentos!D$3:D$496,"",0)</f>
        <v>IRRIGAÇÃO DE REPLANTIO</v>
      </c>
      <c r="AK28" t="str">
        <f t="shared" si="2"/>
        <v>1ª IRRIGAÇÃO DE REPLANTIOGN1400REF32 - 01</v>
      </c>
      <c r="AL28" s="57" t="str">
        <f t="shared" si="3"/>
        <v>46505GN1400Trabalhador FlorestalANTONIO MARCIO PEREIRA DA SILVA1ª IRRIGAÇÃO DE REPLANTIOCanto do Pinhe509Principal20,5Julho-2604046195,966134259346195</v>
      </c>
      <c r="AM28" s="79">
        <f t="shared" si="4"/>
        <v>14.869888475836431</v>
      </c>
      <c r="AN28" s="80">
        <f t="shared" si="5"/>
        <v>4057.8438661710034</v>
      </c>
      <c r="AO28" s="36">
        <f t="shared" si="6"/>
        <v>5594.2449999999999</v>
      </c>
      <c r="AP28" s="83">
        <f t="shared" si="7"/>
        <v>1536.4011338289965</v>
      </c>
    </row>
    <row r="29" spans="1:42" hidden="1">
      <c r="A29">
        <v>46505</v>
      </c>
      <c r="B29" s="38">
        <v>46195</v>
      </c>
      <c r="C29" t="s">
        <v>258</v>
      </c>
      <c r="D29" t="s">
        <v>185</v>
      </c>
      <c r="E29" t="s">
        <v>186</v>
      </c>
      <c r="F29" t="s">
        <v>37</v>
      </c>
      <c r="G29">
        <v>8</v>
      </c>
      <c r="H29" s="43">
        <v>10859</v>
      </c>
      <c r="I29" t="s">
        <v>198</v>
      </c>
      <c r="J29">
        <v>10315</v>
      </c>
      <c r="K29" t="s">
        <v>206</v>
      </c>
      <c r="L29" t="s">
        <v>206</v>
      </c>
      <c r="M29" t="s">
        <v>282</v>
      </c>
      <c r="N29" t="s">
        <v>283</v>
      </c>
      <c r="O29" t="s">
        <v>64</v>
      </c>
      <c r="P29">
        <v>410</v>
      </c>
      <c r="Q29" t="s">
        <v>242</v>
      </c>
      <c r="R29">
        <v>509</v>
      </c>
      <c r="S29">
        <v>9</v>
      </c>
      <c r="T29">
        <v>20.5</v>
      </c>
      <c r="U29">
        <v>0</v>
      </c>
      <c r="V29">
        <v>9</v>
      </c>
      <c r="W29">
        <v>0.18</v>
      </c>
      <c r="X29">
        <v>0.44</v>
      </c>
      <c r="Y29">
        <v>0.44</v>
      </c>
      <c r="Z29">
        <v>70.739999999999995</v>
      </c>
      <c r="AA29" t="s">
        <v>46</v>
      </c>
      <c r="AB29" t="s">
        <v>56</v>
      </c>
      <c r="AC29" t="s">
        <v>209</v>
      </c>
      <c r="AE29" s="39">
        <v>46195.966134259259</v>
      </c>
      <c r="AG29" t="str">
        <f t="shared" si="0"/>
        <v>Julho-26</v>
      </c>
      <c r="AH29" s="36">
        <f>_xlfn.XLOOKUP(AK29,'Base de Preços'!P$7:P$3001,'Base de Preços'!J$7:J$3001,"",0)</f>
        <v>551.6</v>
      </c>
      <c r="AI29" s="37">
        <f t="shared" si="1"/>
        <v>0</v>
      </c>
      <c r="AJ29" t="str">
        <f>_xlfn.XLOOKUP(N29,Agrupamentos!C$3:C$496,Agrupamentos!D$3:D$496,"",0)</f>
        <v>IRRIGAÇÃO DE REPLANTIO</v>
      </c>
      <c r="AK29" t="str">
        <f t="shared" si="2"/>
        <v>1ª IRRIGAÇÃO DE REPLANTIOGN1400REF32 - 01</v>
      </c>
      <c r="AL29" s="57" t="str">
        <f t="shared" si="3"/>
        <v>46505GN1400MotoristaANTONIO MARCIO PEREIRA DA SILVA1ª IRRIGAÇÃO DE REPLANTIOCanto do Pinhe509Suporte20,5Julho-260946195,966134259346195</v>
      </c>
      <c r="AM29" s="79">
        <f t="shared" si="4"/>
        <v>50</v>
      </c>
      <c r="AN29" s="80">
        <f t="shared" si="5"/>
        <v>3536.9999999999995</v>
      </c>
      <c r="AO29" s="36">
        <f t="shared" si="6"/>
        <v>1450.1699999999998</v>
      </c>
      <c r="AP29" s="83">
        <f t="shared" si="7"/>
        <v>-2086.83</v>
      </c>
    </row>
    <row r="30" spans="1:42" hidden="1">
      <c r="A30">
        <v>46505</v>
      </c>
      <c r="B30" s="38">
        <v>46195</v>
      </c>
      <c r="C30" t="s">
        <v>258</v>
      </c>
      <c r="D30" t="s">
        <v>185</v>
      </c>
      <c r="E30" t="s">
        <v>186</v>
      </c>
      <c r="F30" t="s">
        <v>49</v>
      </c>
      <c r="G30">
        <v>8</v>
      </c>
      <c r="H30" s="43">
        <v>10859</v>
      </c>
      <c r="I30" t="s">
        <v>198</v>
      </c>
      <c r="J30">
        <v>10315</v>
      </c>
      <c r="K30" t="s">
        <v>206</v>
      </c>
      <c r="L30" t="s">
        <v>206</v>
      </c>
      <c r="M30" t="s">
        <v>71</v>
      </c>
      <c r="N30" t="s">
        <v>225</v>
      </c>
      <c r="O30" t="s">
        <v>64</v>
      </c>
      <c r="P30">
        <v>410</v>
      </c>
      <c r="Q30" t="s">
        <v>242</v>
      </c>
      <c r="R30">
        <v>509</v>
      </c>
      <c r="S30">
        <v>32</v>
      </c>
      <c r="T30">
        <v>20.5</v>
      </c>
      <c r="U30">
        <v>0</v>
      </c>
      <c r="V30">
        <v>32</v>
      </c>
      <c r="W30">
        <v>3.18</v>
      </c>
      <c r="X30">
        <v>1.56</v>
      </c>
      <c r="Y30">
        <v>1.56</v>
      </c>
      <c r="Z30">
        <v>322.27999999999997</v>
      </c>
      <c r="AA30" t="s">
        <v>46</v>
      </c>
      <c r="AB30" t="s">
        <v>47</v>
      </c>
      <c r="AC30" t="s">
        <v>209</v>
      </c>
      <c r="AD30" t="s">
        <v>203</v>
      </c>
      <c r="AE30" s="39">
        <v>46195.966134259259</v>
      </c>
      <c r="AG30" t="str">
        <f t="shared" si="0"/>
        <v>Julho-26</v>
      </c>
      <c r="AH30" s="36">
        <f>_xlfn.XLOOKUP(AK30,'Base de Preços'!P$7:P$3001,'Base de Preços'!J$7:J$3001,"",0)</f>
        <v>446.88</v>
      </c>
      <c r="AI30" s="37">
        <f t="shared" si="1"/>
        <v>9161.0399999999991</v>
      </c>
      <c r="AJ30" t="str">
        <f>_xlfn.XLOOKUP(N30,Agrupamentos!C$3:C$496,Agrupamentos!D$3:D$496,"",0)</f>
        <v>REPLANTIO</v>
      </c>
      <c r="AK30" t="str">
        <f t="shared" si="2"/>
        <v>REPLANTIOGN1400REF29</v>
      </c>
      <c r="AL30" s="57" t="str">
        <f t="shared" si="3"/>
        <v>46505GN1400Trabalhador FlorestalANTONIO MARCIO PEREIRA DA SILVAREPLANTIOCanto do Pinhe509Principal20,5Julho-2603246195,966134259346195</v>
      </c>
      <c r="AM30" s="79">
        <f t="shared" si="4"/>
        <v>10.062893081761006</v>
      </c>
      <c r="AN30" s="80">
        <f t="shared" si="5"/>
        <v>3243.0691823899365</v>
      </c>
      <c r="AO30" s="36">
        <f t="shared" si="6"/>
        <v>6606.74</v>
      </c>
      <c r="AP30" s="83">
        <f t="shared" si="7"/>
        <v>3363.6708176100633</v>
      </c>
    </row>
    <row r="31" spans="1:42" hidden="1">
      <c r="A31">
        <v>46505</v>
      </c>
      <c r="B31" s="38">
        <v>46195</v>
      </c>
      <c r="C31" t="s">
        <v>258</v>
      </c>
      <c r="D31" t="s">
        <v>185</v>
      </c>
      <c r="E31" t="s">
        <v>186</v>
      </c>
      <c r="F31" t="s">
        <v>59</v>
      </c>
      <c r="G31">
        <v>8</v>
      </c>
      <c r="H31" s="43">
        <v>10859</v>
      </c>
      <c r="I31" t="s">
        <v>198</v>
      </c>
      <c r="J31">
        <v>10315</v>
      </c>
      <c r="K31" t="s">
        <v>206</v>
      </c>
      <c r="L31" t="s">
        <v>206</v>
      </c>
      <c r="M31" t="s">
        <v>282</v>
      </c>
      <c r="N31" t="s">
        <v>283</v>
      </c>
      <c r="O31" t="s">
        <v>64</v>
      </c>
      <c r="P31">
        <v>410</v>
      </c>
      <c r="Q31" t="s">
        <v>242</v>
      </c>
      <c r="R31">
        <v>509</v>
      </c>
      <c r="S31">
        <v>8</v>
      </c>
      <c r="T31">
        <v>20.5</v>
      </c>
      <c r="U31">
        <v>0</v>
      </c>
      <c r="V31">
        <v>8</v>
      </c>
      <c r="W31">
        <v>0.54</v>
      </c>
      <c r="X31">
        <v>0.39</v>
      </c>
      <c r="Y31">
        <v>0.39</v>
      </c>
      <c r="Z31">
        <v>207.97</v>
      </c>
      <c r="AA31" t="s">
        <v>46</v>
      </c>
      <c r="AB31" t="s">
        <v>77</v>
      </c>
      <c r="AC31" t="s">
        <v>209</v>
      </c>
      <c r="AE31" s="39">
        <v>46195.966134259259</v>
      </c>
      <c r="AG31" t="str">
        <f t="shared" si="0"/>
        <v>Julho-26</v>
      </c>
      <c r="AH31" s="36">
        <f>_xlfn.XLOOKUP(AK31,'Base de Preços'!P$7:P$3001,'Base de Preços'!J$7:J$3001,"",0)</f>
        <v>551.6</v>
      </c>
      <c r="AI31" s="37">
        <f t="shared" si="1"/>
        <v>0</v>
      </c>
      <c r="AJ31" t="str">
        <f>_xlfn.XLOOKUP(N31,Agrupamentos!C$3:C$496,Agrupamentos!D$3:D$496,"",0)</f>
        <v>IRRIGAÇÃO DE REPLANTIO</v>
      </c>
      <c r="AK31" t="str">
        <f t="shared" si="2"/>
        <v>1ª IRRIGAÇÃO DE REPLANTIOGN1400REF32 - 01</v>
      </c>
      <c r="AL31" s="57" t="str">
        <f t="shared" si="3"/>
        <v>46505GN1400Operador de Trator de PneuANTONIO MARCIO PEREIRA DA SILVA1ª IRRIGAÇÃO DE REPLANTIOCanto do Pinhe509Apoio20,5Julho-260846195,966134259346195</v>
      </c>
      <c r="AM31" s="79">
        <f t="shared" si="4"/>
        <v>14.814814814814813</v>
      </c>
      <c r="AN31" s="80">
        <f t="shared" si="5"/>
        <v>3081.0370370370365</v>
      </c>
      <c r="AO31" s="36">
        <f t="shared" si="6"/>
        <v>4263.3850000000002</v>
      </c>
      <c r="AP31" s="83">
        <f t="shared" si="7"/>
        <v>1182.3479629629637</v>
      </c>
    </row>
    <row r="32" spans="1:42" hidden="1">
      <c r="A32">
        <v>46505</v>
      </c>
      <c r="B32" s="38">
        <v>46195</v>
      </c>
      <c r="C32" t="s">
        <v>258</v>
      </c>
      <c r="D32" t="s">
        <v>185</v>
      </c>
      <c r="E32" t="s">
        <v>186</v>
      </c>
      <c r="F32" t="s">
        <v>59</v>
      </c>
      <c r="G32">
        <v>8</v>
      </c>
      <c r="H32" s="43">
        <v>10859</v>
      </c>
      <c r="I32" t="s">
        <v>198</v>
      </c>
      <c r="J32">
        <v>10315</v>
      </c>
      <c r="K32" t="s">
        <v>206</v>
      </c>
      <c r="L32" t="s">
        <v>206</v>
      </c>
      <c r="M32" t="s">
        <v>71</v>
      </c>
      <c r="N32" t="s">
        <v>225</v>
      </c>
      <c r="O32" t="s">
        <v>64</v>
      </c>
      <c r="P32">
        <v>410</v>
      </c>
      <c r="Q32" t="s">
        <v>242</v>
      </c>
      <c r="R32">
        <v>509</v>
      </c>
      <c r="S32">
        <v>8</v>
      </c>
      <c r="T32">
        <v>20.5</v>
      </c>
      <c r="U32">
        <v>0</v>
      </c>
      <c r="V32">
        <v>8</v>
      </c>
      <c r="W32">
        <v>0.4</v>
      </c>
      <c r="X32">
        <v>0.39</v>
      </c>
      <c r="Y32">
        <v>0.39</v>
      </c>
      <c r="Z32">
        <v>124.6</v>
      </c>
      <c r="AA32" t="s">
        <v>46</v>
      </c>
      <c r="AB32" t="s">
        <v>77</v>
      </c>
      <c r="AC32" t="s">
        <v>209</v>
      </c>
      <c r="AE32" s="39">
        <v>46195.966134259259</v>
      </c>
      <c r="AG32" t="str">
        <f t="shared" si="0"/>
        <v>Julho-26</v>
      </c>
      <c r="AH32" s="36">
        <f>_xlfn.XLOOKUP(AK32,'Base de Preços'!P$7:P$3001,'Base de Preços'!J$7:J$3001,"",0)</f>
        <v>446.88</v>
      </c>
      <c r="AI32" s="37">
        <f t="shared" si="1"/>
        <v>0</v>
      </c>
      <c r="AJ32" t="str">
        <f>_xlfn.XLOOKUP(N32,Agrupamentos!C$3:C$496,Agrupamentos!D$3:D$496,"",0)</f>
        <v>REPLANTIO</v>
      </c>
      <c r="AK32" t="str">
        <f t="shared" si="2"/>
        <v>REPLANTIOGN1400REF29</v>
      </c>
      <c r="AL32" s="57" t="str">
        <f t="shared" si="3"/>
        <v>46505GN1400Operador de Trator de PneuANTONIO MARCIO PEREIRA DA SILVAREPLANTIOCanto do Pinhe509Apoio20,5Julho-260846195,966134259346195</v>
      </c>
      <c r="AM32" s="79">
        <f t="shared" si="4"/>
        <v>20</v>
      </c>
      <c r="AN32" s="80">
        <f t="shared" si="5"/>
        <v>2492</v>
      </c>
      <c r="AO32" s="36">
        <f t="shared" si="6"/>
        <v>2554.2999999999997</v>
      </c>
      <c r="AP32" s="83">
        <f t="shared" si="7"/>
        <v>62.299999999999727</v>
      </c>
    </row>
    <row r="33" spans="1:42" hidden="1">
      <c r="A33">
        <v>46506</v>
      </c>
      <c r="B33" s="38">
        <v>46195</v>
      </c>
      <c r="C33" t="s">
        <v>258</v>
      </c>
      <c r="D33" t="s">
        <v>185</v>
      </c>
      <c r="E33" t="s">
        <v>186</v>
      </c>
      <c r="F33" t="s">
        <v>49</v>
      </c>
      <c r="G33">
        <v>8</v>
      </c>
      <c r="H33" s="43">
        <v>10859</v>
      </c>
      <c r="I33" t="s">
        <v>198</v>
      </c>
      <c r="J33">
        <v>10093</v>
      </c>
      <c r="K33" t="s">
        <v>199</v>
      </c>
      <c r="L33" t="s">
        <v>199</v>
      </c>
      <c r="M33" t="s">
        <v>275</v>
      </c>
      <c r="N33" t="s">
        <v>276</v>
      </c>
      <c r="O33" t="s">
        <v>64</v>
      </c>
      <c r="P33">
        <v>400</v>
      </c>
      <c r="Q33" t="s">
        <v>233</v>
      </c>
      <c r="R33">
        <v>378</v>
      </c>
      <c r="S33">
        <v>40</v>
      </c>
      <c r="T33">
        <v>11.93</v>
      </c>
      <c r="U33">
        <v>0</v>
      </c>
      <c r="V33">
        <v>40</v>
      </c>
      <c r="W33">
        <v>12.32</v>
      </c>
      <c r="X33">
        <v>3.35</v>
      </c>
      <c r="Y33">
        <v>3.35</v>
      </c>
      <c r="Z33" s="3">
        <v>1237.4000000000001</v>
      </c>
      <c r="AA33" t="s">
        <v>46</v>
      </c>
      <c r="AB33" t="s">
        <v>47</v>
      </c>
      <c r="AC33" t="s">
        <v>202</v>
      </c>
      <c r="AD33" t="s">
        <v>96</v>
      </c>
      <c r="AE33" s="39">
        <v>46195.990324074075</v>
      </c>
      <c r="AG33" t="str">
        <f t="shared" si="0"/>
        <v>Julho-26</v>
      </c>
      <c r="AH33" s="36">
        <f>_xlfn.XLOOKUP(AK33,'Base de Preços'!P$7:P$3001,'Base de Preços'!J$7:J$3001,"",0)</f>
        <v>1627.29</v>
      </c>
      <c r="AI33" s="37">
        <f t="shared" si="1"/>
        <v>19413.5697</v>
      </c>
      <c r="AJ33" t="str">
        <f>_xlfn.XLOOKUP(N33,Agrupamentos!C$3:C$496,Agrupamentos!D$3:D$496,"",0)</f>
        <v>PLANTIO</v>
      </c>
      <c r="AK33" t="str">
        <f t="shared" si="2"/>
        <v>PLANTIO MANUAL 1.110 plantas/HA,  mudas com tratamento (MAP e Cupinicida), mudas SEM TUBETE + ReplantioGN1400REF12</v>
      </c>
      <c r="AL33" s="57" t="str">
        <f t="shared" si="3"/>
        <v>46506GN1400Trabalhador FlorestalJONATHAN FONSECA DE OLIVEIRAPLANTIO MANUAL 1.110 plantas/HA,  mudas com tratamento (MAP e Cupinicida), mudas SEM TUBETE + ReplantioRosa Maria378Principal11,93Julho-2604046195,990324074146195</v>
      </c>
      <c r="AM33" s="79">
        <f t="shared" si="4"/>
        <v>3.2467532467532467</v>
      </c>
      <c r="AN33" s="80">
        <f t="shared" si="5"/>
        <v>4017.5324675324678</v>
      </c>
      <c r="AO33" s="36">
        <f t="shared" si="6"/>
        <v>14762.182000000001</v>
      </c>
      <c r="AP33" s="83">
        <f t="shared" si="7"/>
        <v>10744.649532467532</v>
      </c>
    </row>
    <row r="34" spans="1:42" hidden="1">
      <c r="A34">
        <v>46506</v>
      </c>
      <c r="B34" s="38">
        <v>46195</v>
      </c>
      <c r="C34" t="s">
        <v>258</v>
      </c>
      <c r="D34" t="s">
        <v>185</v>
      </c>
      <c r="E34" t="s">
        <v>186</v>
      </c>
      <c r="F34" t="s">
        <v>49</v>
      </c>
      <c r="G34">
        <v>8</v>
      </c>
      <c r="H34" s="43">
        <v>10859</v>
      </c>
      <c r="I34" t="s">
        <v>198</v>
      </c>
      <c r="J34">
        <v>10093</v>
      </c>
      <c r="K34" t="s">
        <v>199</v>
      </c>
      <c r="L34" t="s">
        <v>199</v>
      </c>
      <c r="M34" t="s">
        <v>284</v>
      </c>
      <c r="N34" t="s">
        <v>285</v>
      </c>
      <c r="O34" t="s">
        <v>64</v>
      </c>
      <c r="P34">
        <v>400</v>
      </c>
      <c r="Q34" t="s">
        <v>233</v>
      </c>
      <c r="R34">
        <v>363</v>
      </c>
      <c r="S34">
        <v>40</v>
      </c>
      <c r="T34">
        <v>20</v>
      </c>
      <c r="U34">
        <v>0</v>
      </c>
      <c r="V34">
        <v>40</v>
      </c>
      <c r="W34">
        <v>4.58</v>
      </c>
      <c r="X34">
        <v>2</v>
      </c>
      <c r="Y34">
        <v>2</v>
      </c>
      <c r="Z34">
        <v>235.73</v>
      </c>
      <c r="AA34" t="s">
        <v>46</v>
      </c>
      <c r="AB34" t="s">
        <v>47</v>
      </c>
      <c r="AC34" t="s">
        <v>202</v>
      </c>
      <c r="AD34" t="s">
        <v>96</v>
      </c>
      <c r="AE34" s="39">
        <v>46195.990324074075</v>
      </c>
      <c r="AG34" t="str">
        <f t="shared" si="0"/>
        <v>Julho-26</v>
      </c>
      <c r="AH34" s="36">
        <f>_xlfn.XLOOKUP(AK34,'Base de Preços'!P$7:P$3001,'Base de Preços'!J$7:J$3001,"",0)</f>
        <v>1041.5999999999999</v>
      </c>
      <c r="AI34" s="37">
        <f t="shared" si="1"/>
        <v>20832</v>
      </c>
      <c r="AJ34" t="str">
        <f>_xlfn.XLOOKUP(N34,Agrupamentos!C$3:C$496,Agrupamentos!D$3:D$496,"",0)</f>
        <v>IRRIGAÇÃO DE PLANTIO</v>
      </c>
      <c r="AK34" t="str">
        <f t="shared" si="2"/>
        <v>Irrigação de Plantio  4 a 5L/Planta+Polímero, tomadas d'água a 5 a 10KM da Operação, incluindo captação de águaGN1400REF14</v>
      </c>
      <c r="AL34" s="57" t="str">
        <f t="shared" si="3"/>
        <v>46506GN1400Trabalhador FlorestalJONATHAN FONSECA DE OLIVEIRAIrrigação de Plantio  4 a 5L/Planta+Polímero, tomadas d'água a 5 a 10KM da Operação, incluindo captação de águaRosa Maria363Principal20Julho-2604046195,990324074146195</v>
      </c>
      <c r="AM34" s="79">
        <f t="shared" si="4"/>
        <v>8.7336244541484707</v>
      </c>
      <c r="AN34" s="80">
        <f t="shared" si="5"/>
        <v>2058.7772925764189</v>
      </c>
      <c r="AO34" s="36">
        <f t="shared" si="6"/>
        <v>4714.5999999999995</v>
      </c>
      <c r="AP34" s="83">
        <f t="shared" si="7"/>
        <v>2655.8227074235806</v>
      </c>
    </row>
    <row r="35" spans="1:42" hidden="1">
      <c r="A35">
        <v>46506</v>
      </c>
      <c r="B35" s="38">
        <v>46195</v>
      </c>
      <c r="C35" t="s">
        <v>258</v>
      </c>
      <c r="D35" t="s">
        <v>185</v>
      </c>
      <c r="E35" t="s">
        <v>186</v>
      </c>
      <c r="F35" t="s">
        <v>49</v>
      </c>
      <c r="G35">
        <v>8</v>
      </c>
      <c r="H35" s="43">
        <v>10859</v>
      </c>
      <c r="I35" t="s">
        <v>198</v>
      </c>
      <c r="J35">
        <v>10093</v>
      </c>
      <c r="K35" t="s">
        <v>199</v>
      </c>
      <c r="L35" t="s">
        <v>199</v>
      </c>
      <c r="M35" t="s">
        <v>284</v>
      </c>
      <c r="N35" t="s">
        <v>285</v>
      </c>
      <c r="O35" t="s">
        <v>64</v>
      </c>
      <c r="P35">
        <v>400</v>
      </c>
      <c r="Q35" t="s">
        <v>233</v>
      </c>
      <c r="R35">
        <v>364</v>
      </c>
      <c r="S35">
        <v>40</v>
      </c>
      <c r="T35">
        <v>20</v>
      </c>
      <c r="U35">
        <v>0</v>
      </c>
      <c r="V35">
        <v>40</v>
      </c>
      <c r="W35">
        <v>4.58</v>
      </c>
      <c r="X35">
        <v>2</v>
      </c>
      <c r="Y35">
        <v>2</v>
      </c>
      <c r="Z35">
        <v>235.73</v>
      </c>
      <c r="AA35" t="s">
        <v>46</v>
      </c>
      <c r="AB35" t="s">
        <v>47</v>
      </c>
      <c r="AC35" t="s">
        <v>202</v>
      </c>
      <c r="AD35" t="s">
        <v>96</v>
      </c>
      <c r="AE35" s="39">
        <v>46195.990324074075</v>
      </c>
      <c r="AG35" t="str">
        <f t="shared" si="0"/>
        <v>Julho-26</v>
      </c>
      <c r="AH35" s="36">
        <f>_xlfn.XLOOKUP(AK35,'Base de Preços'!P$7:P$3001,'Base de Preços'!J$7:J$3001,"",0)</f>
        <v>1041.5999999999999</v>
      </c>
      <c r="AI35" s="37">
        <f t="shared" si="1"/>
        <v>20832</v>
      </c>
      <c r="AJ35" t="str">
        <f>_xlfn.XLOOKUP(N35,Agrupamentos!C$3:C$496,Agrupamentos!D$3:D$496,"",0)</f>
        <v>IRRIGAÇÃO DE PLANTIO</v>
      </c>
      <c r="AK35" t="str">
        <f t="shared" si="2"/>
        <v>Irrigação de Plantio  4 a 5L/Planta+Polímero, tomadas d'água a 5 a 10KM da Operação, incluindo captação de águaGN1400REF14</v>
      </c>
      <c r="AL35" s="57" t="str">
        <f t="shared" si="3"/>
        <v>46506GN1400Trabalhador FlorestalJONATHAN FONSECA DE OLIVEIRAIrrigação de Plantio  4 a 5L/Planta+Polímero, tomadas d'água a 5 a 10KM da Operação, incluindo captação de águaRosa Maria364Principal20Julho-2604046195,990324074146195</v>
      </c>
      <c r="AM35" s="79">
        <f t="shared" si="4"/>
        <v>8.7336244541484707</v>
      </c>
      <c r="AN35" s="80">
        <f t="shared" si="5"/>
        <v>2058.7772925764189</v>
      </c>
      <c r="AO35" s="36">
        <f t="shared" si="6"/>
        <v>4714.5999999999995</v>
      </c>
      <c r="AP35" s="83">
        <f t="shared" si="7"/>
        <v>2655.8227074235806</v>
      </c>
    </row>
    <row r="36" spans="1:42" hidden="1">
      <c r="A36">
        <v>46506</v>
      </c>
      <c r="B36" s="38">
        <v>46195</v>
      </c>
      <c r="C36" t="s">
        <v>258</v>
      </c>
      <c r="D36" t="s">
        <v>185</v>
      </c>
      <c r="E36" t="s">
        <v>186</v>
      </c>
      <c r="F36" t="s">
        <v>59</v>
      </c>
      <c r="G36">
        <v>8</v>
      </c>
      <c r="H36" s="43">
        <v>10859</v>
      </c>
      <c r="I36" t="s">
        <v>198</v>
      </c>
      <c r="J36">
        <v>10093</v>
      </c>
      <c r="K36" t="s">
        <v>199</v>
      </c>
      <c r="L36" t="s">
        <v>199</v>
      </c>
      <c r="M36" t="s">
        <v>278</v>
      </c>
      <c r="N36" t="s">
        <v>279</v>
      </c>
      <c r="O36" t="s">
        <v>64</v>
      </c>
      <c r="P36">
        <v>400</v>
      </c>
      <c r="Q36" t="s">
        <v>233</v>
      </c>
      <c r="R36">
        <v>372</v>
      </c>
      <c r="S36">
        <v>4</v>
      </c>
      <c r="T36">
        <v>10</v>
      </c>
      <c r="U36">
        <v>16</v>
      </c>
      <c r="V36">
        <v>20</v>
      </c>
      <c r="W36">
        <v>1.59</v>
      </c>
      <c r="X36">
        <v>0.4</v>
      </c>
      <c r="Y36">
        <v>2</v>
      </c>
      <c r="Z36" s="3">
        <v>1104.72</v>
      </c>
      <c r="AA36" t="s">
        <v>55</v>
      </c>
      <c r="AB36" t="s">
        <v>47</v>
      </c>
      <c r="AC36" t="s">
        <v>202</v>
      </c>
      <c r="AD36" t="s">
        <v>203</v>
      </c>
      <c r="AE36" s="39">
        <v>46195.990324074075</v>
      </c>
      <c r="AG36" t="str">
        <f t="shared" si="0"/>
        <v>Julho-26</v>
      </c>
      <c r="AH36" s="36">
        <f>_xlfn.XLOOKUP(AK36,'Base de Preços'!P$7:P$3001,'Base de Preços'!J$7:J$3001,"",0)</f>
        <v>1263.67</v>
      </c>
      <c r="AI36" s="37">
        <f t="shared" si="1"/>
        <v>12636.7</v>
      </c>
      <c r="AJ36" t="str">
        <f>_xlfn.XLOOKUP(N36,Agrupamentos!C$3:C$496,Agrupamentos!D$3:D$496,"",0)</f>
        <v>SUBSOSALGEM</v>
      </c>
      <c r="AK36" t="str">
        <f t="shared" si="2"/>
        <v>SUBSOLAGEM COM ADUBAÇÃO 350 a 400kg/ha, 40 a 50cm de profundidade, com bacia 3 a 4 litros, 2 turnosGN1400REF11</v>
      </c>
      <c r="AL36" s="57" t="str">
        <f t="shared" si="3"/>
        <v>46506GN1400Operador de Trator de PneuJONATHAN FONSECA DE OLIVEIRASUBSOLAGEM COM ADUBAÇÃO 350 a 400kg/ha, 40 a 50cm de profundidade, com bacia 3 a 4 litros, 2 turnosRosa Maria372Principal10Julho-26162046195,990324074146195</v>
      </c>
      <c r="AM36" s="79">
        <f t="shared" si="4"/>
        <v>12.578616352201257</v>
      </c>
      <c r="AN36" s="80">
        <f t="shared" si="5"/>
        <v>13895.849056603773</v>
      </c>
      <c r="AO36" s="36">
        <f t="shared" si="6"/>
        <v>11047.2</v>
      </c>
      <c r="AP36" s="83">
        <f t="shared" si="7"/>
        <v>-2848.6490566037719</v>
      </c>
    </row>
    <row r="37" spans="1:42" hidden="1">
      <c r="A37">
        <v>46506</v>
      </c>
      <c r="B37" s="38">
        <v>46195</v>
      </c>
      <c r="C37" t="s">
        <v>258</v>
      </c>
      <c r="D37" t="s">
        <v>185</v>
      </c>
      <c r="E37" t="s">
        <v>186</v>
      </c>
      <c r="F37" t="s">
        <v>49</v>
      </c>
      <c r="G37">
        <v>8</v>
      </c>
      <c r="H37" s="43">
        <v>10859</v>
      </c>
      <c r="I37" t="s">
        <v>198</v>
      </c>
      <c r="J37">
        <v>10093</v>
      </c>
      <c r="K37" t="s">
        <v>199</v>
      </c>
      <c r="L37" t="s">
        <v>199</v>
      </c>
      <c r="M37" t="s">
        <v>284</v>
      </c>
      <c r="N37" t="s">
        <v>285</v>
      </c>
      <c r="O37" t="s">
        <v>64</v>
      </c>
      <c r="P37">
        <v>400</v>
      </c>
      <c r="Q37" t="s">
        <v>233</v>
      </c>
      <c r="R37">
        <v>359</v>
      </c>
      <c r="S37">
        <v>12</v>
      </c>
      <c r="T37">
        <v>7.1</v>
      </c>
      <c r="U37">
        <v>0</v>
      </c>
      <c r="V37">
        <v>12</v>
      </c>
      <c r="W37">
        <v>4.58</v>
      </c>
      <c r="X37">
        <v>1.69</v>
      </c>
      <c r="Y37">
        <v>1.69</v>
      </c>
      <c r="Z37">
        <v>235.73</v>
      </c>
      <c r="AA37" t="s">
        <v>55</v>
      </c>
      <c r="AB37" t="s">
        <v>47</v>
      </c>
      <c r="AC37" t="s">
        <v>202</v>
      </c>
      <c r="AD37" t="s">
        <v>96</v>
      </c>
      <c r="AE37" s="39">
        <v>46196.355127314811</v>
      </c>
      <c r="AG37" t="str">
        <f t="shared" si="0"/>
        <v>Julho-26</v>
      </c>
      <c r="AH37" s="36">
        <f>_xlfn.XLOOKUP(AK37,'Base de Preços'!P$7:P$3001,'Base de Preços'!J$7:J$3001,"",0)</f>
        <v>1041.5999999999999</v>
      </c>
      <c r="AI37" s="37">
        <f t="shared" si="1"/>
        <v>7395.3599999999988</v>
      </c>
      <c r="AJ37" t="str">
        <f>_xlfn.XLOOKUP(N37,Agrupamentos!C$3:C$496,Agrupamentos!D$3:D$496,"",0)</f>
        <v>IRRIGAÇÃO DE PLANTIO</v>
      </c>
      <c r="AK37" t="str">
        <f t="shared" si="2"/>
        <v>Irrigação de Plantio  4 a 5L/Planta+Polímero, tomadas d'água a 5 a 10KM da Operação, incluindo captação de águaGN1400REF14</v>
      </c>
      <c r="AL37" s="57" t="str">
        <f t="shared" si="3"/>
        <v>46506GN1400Trabalhador FlorestalJONATHAN FONSECA DE OLIVEIRAIrrigação de Plantio  4 a 5L/Planta+Polímero, tomadas d'água a 5 a 10KM da Operação, incluindo captação de águaRosa Maria359Principal7,1Julho-2601246196,355127314846195</v>
      </c>
      <c r="AM37" s="79">
        <f t="shared" si="4"/>
        <v>2.6200873362445414</v>
      </c>
      <c r="AN37" s="80">
        <f t="shared" si="5"/>
        <v>617.63318777292568</v>
      </c>
      <c r="AO37" s="36">
        <f t="shared" si="6"/>
        <v>1673.6829999999998</v>
      </c>
      <c r="AP37" s="83">
        <f t="shared" si="7"/>
        <v>1056.0498122270742</v>
      </c>
    </row>
    <row r="38" spans="1:42" hidden="1">
      <c r="A38">
        <v>46506</v>
      </c>
      <c r="B38" s="38">
        <v>46195</v>
      </c>
      <c r="C38" t="s">
        <v>258</v>
      </c>
      <c r="D38" t="s">
        <v>185</v>
      </c>
      <c r="E38" t="s">
        <v>186</v>
      </c>
      <c r="F38" t="s">
        <v>59</v>
      </c>
      <c r="G38">
        <v>8</v>
      </c>
      <c r="H38" s="43">
        <v>10859</v>
      </c>
      <c r="I38" t="s">
        <v>198</v>
      </c>
      <c r="J38">
        <v>10093</v>
      </c>
      <c r="K38" t="s">
        <v>199</v>
      </c>
      <c r="L38" t="s">
        <v>199</v>
      </c>
      <c r="M38" t="s">
        <v>284</v>
      </c>
      <c r="N38" t="s">
        <v>285</v>
      </c>
      <c r="O38" t="s">
        <v>64</v>
      </c>
      <c r="P38">
        <v>400</v>
      </c>
      <c r="Q38" t="s">
        <v>233</v>
      </c>
      <c r="R38">
        <v>363</v>
      </c>
      <c r="S38">
        <v>4</v>
      </c>
      <c r="T38">
        <v>20</v>
      </c>
      <c r="U38">
        <v>0</v>
      </c>
      <c r="V38">
        <v>4</v>
      </c>
      <c r="W38">
        <v>0.92</v>
      </c>
      <c r="X38">
        <v>0.2</v>
      </c>
      <c r="Y38">
        <v>0.2</v>
      </c>
      <c r="Z38">
        <v>582.53</v>
      </c>
      <c r="AA38" t="s">
        <v>46</v>
      </c>
      <c r="AB38" t="s">
        <v>77</v>
      </c>
      <c r="AC38" t="s">
        <v>202</v>
      </c>
      <c r="AD38" t="s">
        <v>96</v>
      </c>
      <c r="AE38" s="39">
        <v>46195.990324074075</v>
      </c>
      <c r="AG38" t="str">
        <f t="shared" si="0"/>
        <v>Julho-26</v>
      </c>
      <c r="AH38" s="36">
        <f>_xlfn.XLOOKUP(AK38,'Base de Preços'!P$7:P$3001,'Base de Preços'!J$7:J$3001,"",0)</f>
        <v>1041.5999999999999</v>
      </c>
      <c r="AI38" s="37">
        <f t="shared" si="1"/>
        <v>0</v>
      </c>
      <c r="AJ38" t="str">
        <f>_xlfn.XLOOKUP(N38,Agrupamentos!C$3:C$496,Agrupamentos!D$3:D$496,"",0)</f>
        <v>IRRIGAÇÃO DE PLANTIO</v>
      </c>
      <c r="AK38" t="str">
        <f t="shared" si="2"/>
        <v>Irrigação de Plantio  4 a 5L/Planta+Polímero, tomadas d'água a 5 a 10KM da Operação, incluindo captação de águaGN1400REF14</v>
      </c>
      <c r="AL38" s="57" t="str">
        <f t="shared" si="3"/>
        <v>46506GN1400Operador de Trator de PneuJONATHAN FONSECA DE OLIVEIRAIrrigação de Plantio  4 a 5L/Planta+Polímero, tomadas d'água a 5 a 10KM da Operação, incluindo captação de águaRosa Maria363Apoio20Julho-260446195,990324074146195</v>
      </c>
      <c r="AM38" s="79">
        <f t="shared" si="4"/>
        <v>4.3478260869565215</v>
      </c>
      <c r="AN38" s="80">
        <f t="shared" si="5"/>
        <v>2532.7391304347825</v>
      </c>
      <c r="AO38" s="36">
        <f t="shared" si="6"/>
        <v>11650.599999999999</v>
      </c>
      <c r="AP38" s="83">
        <f t="shared" si="7"/>
        <v>9117.8608695652165</v>
      </c>
    </row>
    <row r="39" spans="1:42" hidden="1">
      <c r="A39">
        <v>46506</v>
      </c>
      <c r="B39" s="38">
        <v>46195</v>
      </c>
      <c r="C39" t="s">
        <v>258</v>
      </c>
      <c r="D39" t="s">
        <v>185</v>
      </c>
      <c r="E39" t="s">
        <v>186</v>
      </c>
      <c r="F39" t="s">
        <v>49</v>
      </c>
      <c r="G39">
        <v>8</v>
      </c>
      <c r="H39" s="43">
        <v>10859</v>
      </c>
      <c r="I39" t="s">
        <v>198</v>
      </c>
      <c r="J39">
        <v>10093</v>
      </c>
      <c r="K39" t="s">
        <v>199</v>
      </c>
      <c r="L39" t="s">
        <v>199</v>
      </c>
      <c r="M39" t="s">
        <v>275</v>
      </c>
      <c r="N39" t="s">
        <v>276</v>
      </c>
      <c r="O39" t="s">
        <v>64</v>
      </c>
      <c r="P39">
        <v>400</v>
      </c>
      <c r="Q39" t="s">
        <v>233</v>
      </c>
      <c r="R39">
        <v>359</v>
      </c>
      <c r="S39">
        <v>16</v>
      </c>
      <c r="T39">
        <v>18.29</v>
      </c>
      <c r="U39">
        <v>0</v>
      </c>
      <c r="V39">
        <v>16</v>
      </c>
      <c r="W39">
        <v>12.32</v>
      </c>
      <c r="X39">
        <v>0.87</v>
      </c>
      <c r="Y39">
        <v>0.87</v>
      </c>
      <c r="Z39" s="3">
        <v>1237.4000000000001</v>
      </c>
      <c r="AA39" t="s">
        <v>55</v>
      </c>
      <c r="AB39" t="s">
        <v>47</v>
      </c>
      <c r="AC39" t="s">
        <v>202</v>
      </c>
      <c r="AD39" t="s">
        <v>96</v>
      </c>
      <c r="AE39" s="39">
        <v>46196.35328703704</v>
      </c>
      <c r="AG39" t="str">
        <f t="shared" si="0"/>
        <v>Julho-26</v>
      </c>
      <c r="AH39" s="36">
        <f>_xlfn.XLOOKUP(AK39,'Base de Preços'!P$7:P$3001,'Base de Preços'!J$7:J$3001,"",0)</f>
        <v>1627.29</v>
      </c>
      <c r="AI39" s="37">
        <f t="shared" si="1"/>
        <v>29763.134099999999</v>
      </c>
      <c r="AJ39" t="str">
        <f>_xlfn.XLOOKUP(N39,Agrupamentos!C$3:C$496,Agrupamentos!D$3:D$496,"",0)</f>
        <v>PLANTIO</v>
      </c>
      <c r="AK39" t="str">
        <f t="shared" si="2"/>
        <v>PLANTIO MANUAL 1.110 plantas/HA,  mudas com tratamento (MAP e Cupinicida), mudas SEM TUBETE + ReplantioGN1400REF12</v>
      </c>
      <c r="AL39" s="57" t="str">
        <f t="shared" si="3"/>
        <v>46506GN1400Trabalhador FlorestalJONATHAN FONSECA DE OLIVEIRAPLANTIO MANUAL 1.110 plantas/HA,  mudas com tratamento (MAP e Cupinicida), mudas SEM TUBETE + ReplantioRosa Maria359Principal18,29Julho-2601646196,35328703746195</v>
      </c>
      <c r="AM39" s="79">
        <f t="shared" si="4"/>
        <v>1.2987012987012987</v>
      </c>
      <c r="AN39" s="80">
        <f t="shared" si="5"/>
        <v>1607.0129870129872</v>
      </c>
      <c r="AO39" s="36">
        <f t="shared" si="6"/>
        <v>22632.046000000002</v>
      </c>
      <c r="AP39" s="83">
        <f t="shared" si="7"/>
        <v>21025.033012987016</v>
      </c>
    </row>
    <row r="40" spans="1:42" hidden="1">
      <c r="A40">
        <v>46506</v>
      </c>
      <c r="B40" s="38">
        <v>46195</v>
      </c>
      <c r="C40" t="s">
        <v>258</v>
      </c>
      <c r="D40" t="s">
        <v>185</v>
      </c>
      <c r="E40" t="s">
        <v>186</v>
      </c>
      <c r="F40" t="s">
        <v>49</v>
      </c>
      <c r="G40">
        <v>8</v>
      </c>
      <c r="H40" s="43">
        <v>10859</v>
      </c>
      <c r="I40" t="s">
        <v>198</v>
      </c>
      <c r="J40">
        <v>10093</v>
      </c>
      <c r="K40" t="s">
        <v>199</v>
      </c>
      <c r="L40" t="s">
        <v>199</v>
      </c>
      <c r="M40" t="s">
        <v>284</v>
      </c>
      <c r="N40" t="s">
        <v>285</v>
      </c>
      <c r="O40" t="s">
        <v>64</v>
      </c>
      <c r="P40">
        <v>400</v>
      </c>
      <c r="Q40" t="s">
        <v>233</v>
      </c>
      <c r="R40" t="s">
        <v>286</v>
      </c>
      <c r="S40">
        <v>12</v>
      </c>
      <c r="T40">
        <v>6.9</v>
      </c>
      <c r="U40">
        <v>0</v>
      </c>
      <c r="V40">
        <v>12</v>
      </c>
      <c r="W40">
        <v>4.58</v>
      </c>
      <c r="X40">
        <v>1.74</v>
      </c>
      <c r="Y40">
        <v>1.74</v>
      </c>
      <c r="Z40">
        <v>235.73</v>
      </c>
      <c r="AA40" t="s">
        <v>55</v>
      </c>
      <c r="AB40" t="s">
        <v>47</v>
      </c>
      <c r="AC40" t="s">
        <v>202</v>
      </c>
      <c r="AD40" t="s">
        <v>96</v>
      </c>
      <c r="AE40" s="39">
        <v>46196.354733796295</v>
      </c>
      <c r="AG40" t="str">
        <f t="shared" si="0"/>
        <v>Julho-26</v>
      </c>
      <c r="AH40" s="36">
        <f>_xlfn.XLOOKUP(AK40,'Base de Preços'!P$7:P$3001,'Base de Preços'!J$7:J$3001,"",0)</f>
        <v>1041.5999999999999</v>
      </c>
      <c r="AI40" s="37">
        <f t="shared" si="1"/>
        <v>7187.04</v>
      </c>
      <c r="AJ40" t="str">
        <f>_xlfn.XLOOKUP(N40,Agrupamentos!C$3:C$496,Agrupamentos!D$3:D$496,"",0)</f>
        <v>IRRIGAÇÃO DE PLANTIO</v>
      </c>
      <c r="AK40" t="str">
        <f t="shared" si="2"/>
        <v>Irrigação de Plantio  4 a 5L/Planta+Polímero, tomadas d'água a 5 a 10KM da Operação, incluindo captação de águaGN1400REF14</v>
      </c>
      <c r="AL40" s="57" t="str">
        <f t="shared" si="3"/>
        <v>46506GN1400Trabalhador FlorestalJONATHAN FONSECA DE OLIVEIRAIrrigação de Plantio  4 a 5L/Planta+Polímero, tomadas d'água a 5 a 10KM da Operação, incluindo captação de águaRosa Maria359APrincipal6,9Julho-2601246196,354733796346195</v>
      </c>
      <c r="AM40" s="79">
        <f t="shared" si="4"/>
        <v>2.6200873362445414</v>
      </c>
      <c r="AN40" s="80">
        <f t="shared" si="5"/>
        <v>617.63318777292568</v>
      </c>
      <c r="AO40" s="36">
        <f t="shared" si="6"/>
        <v>1626.537</v>
      </c>
      <c r="AP40" s="83">
        <f t="shared" si="7"/>
        <v>1008.9038122270744</v>
      </c>
    </row>
    <row r="41" spans="1:42" hidden="1">
      <c r="A41">
        <v>46506</v>
      </c>
      <c r="B41" s="38">
        <v>46195</v>
      </c>
      <c r="C41" t="s">
        <v>258</v>
      </c>
      <c r="D41" t="s">
        <v>185</v>
      </c>
      <c r="E41" t="s">
        <v>186</v>
      </c>
      <c r="F41" t="s">
        <v>59</v>
      </c>
      <c r="G41">
        <v>8</v>
      </c>
      <c r="H41" s="43">
        <v>10859</v>
      </c>
      <c r="I41" t="s">
        <v>198</v>
      </c>
      <c r="J41">
        <v>10093</v>
      </c>
      <c r="K41" t="s">
        <v>199</v>
      </c>
      <c r="L41" t="s">
        <v>199</v>
      </c>
      <c r="M41" t="s">
        <v>275</v>
      </c>
      <c r="N41" t="s">
        <v>276</v>
      </c>
      <c r="O41" t="s">
        <v>64</v>
      </c>
      <c r="P41">
        <v>400</v>
      </c>
      <c r="Q41" t="s">
        <v>233</v>
      </c>
      <c r="R41">
        <v>378</v>
      </c>
      <c r="S41">
        <v>8</v>
      </c>
      <c r="T41">
        <v>11.93</v>
      </c>
      <c r="U41">
        <v>0</v>
      </c>
      <c r="V41">
        <v>8</v>
      </c>
      <c r="W41">
        <v>1.23</v>
      </c>
      <c r="X41">
        <v>0.67</v>
      </c>
      <c r="Y41">
        <v>0.67</v>
      </c>
      <c r="Z41">
        <v>389.89</v>
      </c>
      <c r="AA41" t="s">
        <v>46</v>
      </c>
      <c r="AB41" t="s">
        <v>56</v>
      </c>
      <c r="AC41" t="s">
        <v>202</v>
      </c>
      <c r="AE41" s="39">
        <v>46195.990324074075</v>
      </c>
      <c r="AG41" t="str">
        <f t="shared" si="0"/>
        <v>Julho-26</v>
      </c>
      <c r="AH41" s="36">
        <f>_xlfn.XLOOKUP(AK41,'Base de Preços'!P$7:P$3001,'Base de Preços'!J$7:J$3001,"",0)</f>
        <v>1627.29</v>
      </c>
      <c r="AI41" s="37">
        <f t="shared" si="1"/>
        <v>0</v>
      </c>
      <c r="AJ41" t="str">
        <f>_xlfn.XLOOKUP(N41,Agrupamentos!C$3:C$496,Agrupamentos!D$3:D$496,"",0)</f>
        <v>PLANTIO</v>
      </c>
      <c r="AK41" t="str">
        <f t="shared" si="2"/>
        <v>PLANTIO MANUAL 1.110 plantas/HA,  mudas com tratamento (MAP e Cupinicida), mudas SEM TUBETE + ReplantioGN1400REF12</v>
      </c>
      <c r="AL41" s="57" t="str">
        <f t="shared" si="3"/>
        <v>46506GN1400Operador de Trator de PneuJONATHAN FONSECA DE OLIVEIRAPLANTIO MANUAL 1.110 plantas/HA,  mudas com tratamento (MAP e Cupinicida), mudas SEM TUBETE + ReplantioRosa Maria378Suporte11,93Julho-260846195,990324074146195</v>
      </c>
      <c r="AM41" s="79">
        <f t="shared" si="4"/>
        <v>6.5040650406504064</v>
      </c>
      <c r="AN41" s="80">
        <f t="shared" si="5"/>
        <v>2535.8699186991867</v>
      </c>
      <c r="AO41" s="36">
        <f t="shared" si="6"/>
        <v>4651.3876999999993</v>
      </c>
      <c r="AP41" s="83">
        <f t="shared" si="7"/>
        <v>2115.5177813008127</v>
      </c>
    </row>
    <row r="42" spans="1:42" hidden="1">
      <c r="A42">
        <v>46506</v>
      </c>
      <c r="B42" s="38">
        <v>46195</v>
      </c>
      <c r="C42" t="s">
        <v>258</v>
      </c>
      <c r="D42" t="s">
        <v>185</v>
      </c>
      <c r="E42" t="s">
        <v>186</v>
      </c>
      <c r="F42" t="s">
        <v>37</v>
      </c>
      <c r="G42">
        <v>8</v>
      </c>
      <c r="H42" s="43">
        <v>10859</v>
      </c>
      <c r="I42" t="s">
        <v>198</v>
      </c>
      <c r="J42">
        <v>10093</v>
      </c>
      <c r="K42" t="s">
        <v>199</v>
      </c>
      <c r="L42" t="s">
        <v>199</v>
      </c>
      <c r="M42">
        <v>43</v>
      </c>
      <c r="N42" t="s">
        <v>42</v>
      </c>
      <c r="O42" t="s">
        <v>64</v>
      </c>
      <c r="P42">
        <v>400</v>
      </c>
      <c r="Q42" t="s">
        <v>233</v>
      </c>
      <c r="R42">
        <v>363</v>
      </c>
      <c r="S42">
        <v>8</v>
      </c>
      <c r="T42">
        <v>0</v>
      </c>
      <c r="U42">
        <v>0</v>
      </c>
      <c r="V42">
        <v>8</v>
      </c>
      <c r="W42">
        <v>0</v>
      </c>
      <c r="X42">
        <v>0</v>
      </c>
      <c r="Y42">
        <v>0</v>
      </c>
      <c r="Z42">
        <v>0</v>
      </c>
      <c r="AA42" t="s">
        <v>46</v>
      </c>
      <c r="AB42" t="s">
        <v>47</v>
      </c>
      <c r="AC42" t="s">
        <v>202</v>
      </c>
      <c r="AE42" s="39">
        <v>46195.990324074075</v>
      </c>
      <c r="AG42" t="str">
        <f t="shared" si="0"/>
        <v>Julho-26</v>
      </c>
      <c r="AH42" s="36">
        <f>_xlfn.XLOOKUP(AK42,'Base de Preços'!P$7:P$3001,'Base de Preços'!J$7:J$3001,"",0)</f>
        <v>0</v>
      </c>
      <c r="AI42" s="37">
        <f t="shared" si="1"/>
        <v>0</v>
      </c>
      <c r="AJ42" t="str">
        <f>_xlfn.XLOOKUP(N42,Agrupamentos!C$3:C$496,Agrupamentos!D$3:D$496,"",0)</f>
        <v>APOIO E MANUTENÇÃO</v>
      </c>
      <c r="AK42" t="str">
        <f t="shared" si="2"/>
        <v>APOIO E MANUTEÇÃOGN140043</v>
      </c>
      <c r="AL42" s="57" t="str">
        <f t="shared" si="3"/>
        <v>46506GN1400MotoristaJONATHAN FONSECA DE OLIVEIRAAPOIO E MANUTEÇÃORosa Maria363Principal0Julho-260846195,990324074146195</v>
      </c>
      <c r="AM42" s="79" t="str">
        <f t="shared" si="4"/>
        <v/>
      </c>
      <c r="AN42" s="80" t="str">
        <f t="shared" si="5"/>
        <v/>
      </c>
      <c r="AO42" s="36">
        <f t="shared" si="6"/>
        <v>0</v>
      </c>
      <c r="AP42" s="83" t="str">
        <f t="shared" si="7"/>
        <v/>
      </c>
    </row>
    <row r="43" spans="1:42" hidden="1">
      <c r="A43">
        <v>46522</v>
      </c>
      <c r="B43" s="38">
        <v>46195</v>
      </c>
      <c r="C43" t="s">
        <v>258</v>
      </c>
      <c r="D43" t="s">
        <v>185</v>
      </c>
      <c r="E43" t="s">
        <v>186</v>
      </c>
      <c r="F43" t="s">
        <v>49</v>
      </c>
      <c r="G43">
        <v>8</v>
      </c>
      <c r="H43" s="43">
        <v>10859</v>
      </c>
      <c r="I43" t="s">
        <v>198</v>
      </c>
      <c r="J43">
        <v>10837</v>
      </c>
      <c r="K43" t="s">
        <v>254</v>
      </c>
      <c r="L43" t="s">
        <v>254</v>
      </c>
      <c r="M43">
        <v>43</v>
      </c>
      <c r="N43" t="s">
        <v>42</v>
      </c>
      <c r="O43" t="s">
        <v>64</v>
      </c>
      <c r="P43">
        <v>481</v>
      </c>
      <c r="Q43" t="s">
        <v>287</v>
      </c>
      <c r="R43">
        <v>60</v>
      </c>
      <c r="S43">
        <v>0</v>
      </c>
      <c r="T43">
        <v>2.0699999999999998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t="s">
        <v>46</v>
      </c>
      <c r="AB43" t="s">
        <v>56</v>
      </c>
      <c r="AC43" t="s">
        <v>257</v>
      </c>
      <c r="AD43" t="s">
        <v>203</v>
      </c>
      <c r="AE43" s="39">
        <v>46196.354386574072</v>
      </c>
      <c r="AF43" t="s">
        <v>288</v>
      </c>
      <c r="AG43" t="str">
        <f t="shared" si="0"/>
        <v>Julho-26</v>
      </c>
      <c r="AH43" s="36">
        <f>_xlfn.XLOOKUP(AK43,'Base de Preços'!P$7:P$3001,'Base de Preços'!J$7:J$3001,"",0)</f>
        <v>0</v>
      </c>
      <c r="AI43" s="37">
        <f t="shared" si="1"/>
        <v>0</v>
      </c>
      <c r="AJ43" t="str">
        <f>_xlfn.XLOOKUP(N43,Agrupamentos!C$3:C$496,Agrupamentos!D$3:D$496,"",0)</f>
        <v>APOIO E MANUTENÇÃO</v>
      </c>
      <c r="AK43" t="str">
        <f t="shared" si="2"/>
        <v>APOIO E MANUTEÇÃOGN140043</v>
      </c>
      <c r="AL43" s="57" t="str">
        <f t="shared" si="3"/>
        <v>46522GN1400Trabalhador FlorestalJEAN CARDOSO PAIVAAPOIO E MANUTEÇÃOSANTA ANA60Suporte2,07Julho-260046196,354386574146195</v>
      </c>
      <c r="AM43" s="79" t="str">
        <f t="shared" si="4"/>
        <v/>
      </c>
      <c r="AN43" s="80" t="str">
        <f t="shared" si="5"/>
        <v/>
      </c>
      <c r="AO43" s="36">
        <f t="shared" si="6"/>
        <v>0</v>
      </c>
      <c r="AP43" s="83" t="str">
        <f t="shared" si="7"/>
        <v/>
      </c>
    </row>
    <row r="44" spans="1:42" hidden="1">
      <c r="A44">
        <v>46522</v>
      </c>
      <c r="B44" s="38">
        <v>46195</v>
      </c>
      <c r="C44" t="s">
        <v>258</v>
      </c>
      <c r="D44" t="s">
        <v>185</v>
      </c>
      <c r="E44" t="s">
        <v>186</v>
      </c>
      <c r="F44" t="s">
        <v>49</v>
      </c>
      <c r="G44">
        <v>8</v>
      </c>
      <c r="H44" s="43">
        <v>10859</v>
      </c>
      <c r="I44" t="s">
        <v>198</v>
      </c>
      <c r="J44">
        <v>10837</v>
      </c>
      <c r="K44" t="s">
        <v>254</v>
      </c>
      <c r="L44" t="s">
        <v>254</v>
      </c>
      <c r="M44">
        <v>43</v>
      </c>
      <c r="N44" t="s">
        <v>42</v>
      </c>
      <c r="O44" t="s">
        <v>64</v>
      </c>
      <c r="P44">
        <v>481</v>
      </c>
      <c r="Q44" t="s">
        <v>287</v>
      </c>
      <c r="R44">
        <v>59</v>
      </c>
      <c r="S44">
        <v>0</v>
      </c>
      <c r="T44">
        <v>7.65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t="s">
        <v>46</v>
      </c>
      <c r="AB44" t="s">
        <v>56</v>
      </c>
      <c r="AC44" t="s">
        <v>257</v>
      </c>
      <c r="AD44" t="s">
        <v>203</v>
      </c>
      <c r="AE44" s="39">
        <v>46196.354386574072</v>
      </c>
      <c r="AF44" t="s">
        <v>288</v>
      </c>
      <c r="AG44" t="str">
        <f t="shared" si="0"/>
        <v>Julho-26</v>
      </c>
      <c r="AH44" s="36">
        <f>_xlfn.XLOOKUP(AK44,'Base de Preços'!P$7:P$3001,'Base de Preços'!J$7:J$3001,"",0)</f>
        <v>0</v>
      </c>
      <c r="AI44" s="37">
        <f t="shared" si="1"/>
        <v>0</v>
      </c>
      <c r="AJ44" t="str">
        <f>_xlfn.XLOOKUP(N44,Agrupamentos!C$3:C$496,Agrupamentos!D$3:D$496,"",0)</f>
        <v>APOIO E MANUTENÇÃO</v>
      </c>
      <c r="AK44" t="str">
        <f t="shared" si="2"/>
        <v>APOIO E MANUTEÇÃOGN140043</v>
      </c>
      <c r="AL44" s="57" t="str">
        <f t="shared" si="3"/>
        <v>46522GN1400Trabalhador FlorestalJEAN CARDOSO PAIVAAPOIO E MANUTEÇÃOSANTA ANA59Suporte7,65Julho-260046196,354386574146195</v>
      </c>
      <c r="AM44" s="79" t="str">
        <f t="shared" si="4"/>
        <v/>
      </c>
      <c r="AN44" s="80" t="str">
        <f t="shared" si="5"/>
        <v/>
      </c>
      <c r="AO44" s="36">
        <f t="shared" si="6"/>
        <v>0</v>
      </c>
      <c r="AP44" s="83" t="str">
        <f t="shared" si="7"/>
        <v/>
      </c>
    </row>
    <row r="45" spans="1:42" hidden="1">
      <c r="A45">
        <v>46522</v>
      </c>
      <c r="B45" s="38">
        <v>46195</v>
      </c>
      <c r="C45" t="s">
        <v>258</v>
      </c>
      <c r="D45" t="s">
        <v>185</v>
      </c>
      <c r="E45" t="s">
        <v>186</v>
      </c>
      <c r="F45" t="s">
        <v>49</v>
      </c>
      <c r="G45">
        <v>8</v>
      </c>
      <c r="H45" s="43">
        <v>10859</v>
      </c>
      <c r="I45" t="s">
        <v>198</v>
      </c>
      <c r="J45">
        <v>10837</v>
      </c>
      <c r="K45" t="s">
        <v>254</v>
      </c>
      <c r="L45" t="s">
        <v>254</v>
      </c>
      <c r="M45">
        <v>43</v>
      </c>
      <c r="N45" t="s">
        <v>42</v>
      </c>
      <c r="O45" t="s">
        <v>64</v>
      </c>
      <c r="P45">
        <v>481</v>
      </c>
      <c r="Q45" t="s">
        <v>287</v>
      </c>
      <c r="R45">
        <v>56</v>
      </c>
      <c r="S45">
        <v>0</v>
      </c>
      <c r="T45">
        <v>40.909999999999997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t="s">
        <v>46</v>
      </c>
      <c r="AB45" t="s">
        <v>56</v>
      </c>
      <c r="AC45" t="s">
        <v>257</v>
      </c>
      <c r="AD45" t="s">
        <v>203</v>
      </c>
      <c r="AE45" s="39">
        <v>46196.354386574072</v>
      </c>
      <c r="AF45" t="s">
        <v>288</v>
      </c>
      <c r="AG45" t="str">
        <f t="shared" si="0"/>
        <v>Julho-26</v>
      </c>
      <c r="AH45" s="36">
        <f>_xlfn.XLOOKUP(AK45,'Base de Preços'!P$7:P$3001,'Base de Preços'!J$7:J$3001,"",0)</f>
        <v>0</v>
      </c>
      <c r="AI45" s="37">
        <f t="shared" si="1"/>
        <v>0</v>
      </c>
      <c r="AJ45" t="str">
        <f>_xlfn.XLOOKUP(N45,Agrupamentos!C$3:C$496,Agrupamentos!D$3:D$496,"",0)</f>
        <v>APOIO E MANUTENÇÃO</v>
      </c>
      <c r="AK45" t="str">
        <f t="shared" si="2"/>
        <v>APOIO E MANUTEÇÃOGN140043</v>
      </c>
      <c r="AL45" s="57" t="str">
        <f t="shared" si="3"/>
        <v>46522GN1400Trabalhador FlorestalJEAN CARDOSO PAIVAAPOIO E MANUTEÇÃOSANTA ANA56Suporte40,91Julho-260046196,354386574146195</v>
      </c>
      <c r="AM45" s="79" t="str">
        <f t="shared" si="4"/>
        <v/>
      </c>
      <c r="AN45" s="80" t="str">
        <f t="shared" si="5"/>
        <v/>
      </c>
      <c r="AO45" s="36">
        <f t="shared" si="6"/>
        <v>0</v>
      </c>
      <c r="AP45" s="83" t="str">
        <f t="shared" si="7"/>
        <v/>
      </c>
    </row>
    <row r="46" spans="1:42" hidden="1">
      <c r="A46">
        <v>46522</v>
      </c>
      <c r="B46" s="38">
        <v>46195</v>
      </c>
      <c r="C46" t="s">
        <v>258</v>
      </c>
      <c r="D46" t="s">
        <v>185</v>
      </c>
      <c r="E46" t="s">
        <v>186</v>
      </c>
      <c r="F46" t="s">
        <v>37</v>
      </c>
      <c r="G46">
        <v>8</v>
      </c>
      <c r="H46" s="43">
        <v>10859</v>
      </c>
      <c r="I46" t="s">
        <v>198</v>
      </c>
      <c r="J46">
        <v>10837</v>
      </c>
      <c r="K46" t="s">
        <v>254</v>
      </c>
      <c r="L46" t="s">
        <v>254</v>
      </c>
      <c r="M46">
        <v>43</v>
      </c>
      <c r="N46" t="s">
        <v>42</v>
      </c>
      <c r="O46" t="s">
        <v>64</v>
      </c>
      <c r="P46">
        <v>481</v>
      </c>
      <c r="Q46" t="s">
        <v>287</v>
      </c>
      <c r="R46">
        <v>73</v>
      </c>
      <c r="S46">
        <v>0</v>
      </c>
      <c r="T46">
        <v>0</v>
      </c>
      <c r="U46">
        <v>8</v>
      </c>
      <c r="V46">
        <v>8</v>
      </c>
      <c r="W46">
        <v>0</v>
      </c>
      <c r="X46">
        <v>0</v>
      </c>
      <c r="Y46">
        <v>0</v>
      </c>
      <c r="Z46">
        <v>0</v>
      </c>
      <c r="AA46" t="s">
        <v>55</v>
      </c>
      <c r="AB46" t="s">
        <v>47</v>
      </c>
      <c r="AC46" t="s">
        <v>257</v>
      </c>
      <c r="AD46" t="s">
        <v>96</v>
      </c>
      <c r="AE46" s="39">
        <v>46196.471180555556</v>
      </c>
      <c r="AF46" t="s">
        <v>288</v>
      </c>
      <c r="AG46" t="str">
        <f t="shared" si="0"/>
        <v>Julho-26</v>
      </c>
      <c r="AH46" s="36">
        <f>_xlfn.XLOOKUP(AK46,'Base de Preços'!P$7:P$3001,'Base de Preços'!J$7:J$3001,"",0)</f>
        <v>0</v>
      </c>
      <c r="AI46" s="37">
        <f t="shared" si="1"/>
        <v>0</v>
      </c>
      <c r="AJ46" t="str">
        <f>_xlfn.XLOOKUP(N46,Agrupamentos!C$3:C$496,Agrupamentos!D$3:D$496,"",0)</f>
        <v>APOIO E MANUTENÇÃO</v>
      </c>
      <c r="AK46" t="str">
        <f t="shared" si="2"/>
        <v>APOIO E MANUTEÇÃOGN140043</v>
      </c>
      <c r="AL46" s="57" t="str">
        <f t="shared" si="3"/>
        <v>46522GN1400MotoristaJEAN CARDOSO PAIVAAPOIO E MANUTEÇÃOSANTA ANA73Principal0Julho-268846196,471180555646195</v>
      </c>
      <c r="AM46" s="79" t="str">
        <f t="shared" si="4"/>
        <v/>
      </c>
      <c r="AN46" s="80" t="str">
        <f t="shared" si="5"/>
        <v/>
      </c>
      <c r="AO46" s="36">
        <f t="shared" si="6"/>
        <v>0</v>
      </c>
      <c r="AP46" s="83" t="str">
        <f t="shared" si="7"/>
        <v/>
      </c>
    </row>
    <row r="47" spans="1:42" hidden="1">
      <c r="A47">
        <v>46522</v>
      </c>
      <c r="B47" s="38">
        <v>46195</v>
      </c>
      <c r="C47" t="s">
        <v>258</v>
      </c>
      <c r="D47" t="s">
        <v>185</v>
      </c>
      <c r="E47" t="s">
        <v>186</v>
      </c>
      <c r="F47" t="s">
        <v>49</v>
      </c>
      <c r="G47">
        <v>8</v>
      </c>
      <c r="H47" s="43">
        <v>10859</v>
      </c>
      <c r="I47" t="s">
        <v>198</v>
      </c>
      <c r="J47">
        <v>10837</v>
      </c>
      <c r="K47" t="s">
        <v>254</v>
      </c>
      <c r="L47" t="s">
        <v>254</v>
      </c>
      <c r="M47">
        <v>43</v>
      </c>
      <c r="N47" t="s">
        <v>42</v>
      </c>
      <c r="O47" t="s">
        <v>64</v>
      </c>
      <c r="P47">
        <v>481</v>
      </c>
      <c r="Q47" t="s">
        <v>287</v>
      </c>
      <c r="R47" t="s">
        <v>289</v>
      </c>
      <c r="S47">
        <v>0</v>
      </c>
      <c r="T47">
        <v>6.94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t="s">
        <v>46</v>
      </c>
      <c r="AB47" t="s">
        <v>56</v>
      </c>
      <c r="AC47" t="s">
        <v>257</v>
      </c>
      <c r="AD47" t="s">
        <v>203</v>
      </c>
      <c r="AE47" s="39">
        <v>46196.354386574072</v>
      </c>
      <c r="AF47" t="s">
        <v>288</v>
      </c>
      <c r="AG47" t="str">
        <f t="shared" si="0"/>
        <v>Julho-26</v>
      </c>
      <c r="AH47" s="36">
        <f>_xlfn.XLOOKUP(AK47,'Base de Preços'!P$7:P$3001,'Base de Preços'!J$7:J$3001,"",0)</f>
        <v>0</v>
      </c>
      <c r="AI47" s="37">
        <f t="shared" si="1"/>
        <v>0</v>
      </c>
      <c r="AJ47" t="str">
        <f>_xlfn.XLOOKUP(N47,Agrupamentos!C$3:C$496,Agrupamentos!D$3:D$496,"",0)</f>
        <v>APOIO E MANUTENÇÃO</v>
      </c>
      <c r="AK47" t="str">
        <f t="shared" si="2"/>
        <v>APOIO E MANUTEÇÃOGN140043</v>
      </c>
      <c r="AL47" s="57" t="str">
        <f t="shared" si="3"/>
        <v>46522GN1400Trabalhador FlorestalJEAN CARDOSO PAIVAAPOIO E MANUTEÇÃOSANTA ANA58ASuporte6,94Julho-260046196,354386574146195</v>
      </c>
      <c r="AM47" s="79" t="str">
        <f t="shared" si="4"/>
        <v/>
      </c>
      <c r="AN47" s="80" t="str">
        <f t="shared" si="5"/>
        <v/>
      </c>
      <c r="AO47" s="36">
        <f t="shared" si="6"/>
        <v>0</v>
      </c>
      <c r="AP47" s="83" t="str">
        <f t="shared" si="7"/>
        <v/>
      </c>
    </row>
    <row r="48" spans="1:42" hidden="1">
      <c r="A48">
        <v>46522</v>
      </c>
      <c r="B48" s="38">
        <v>46195</v>
      </c>
      <c r="C48" t="s">
        <v>258</v>
      </c>
      <c r="D48" t="s">
        <v>185</v>
      </c>
      <c r="E48" t="s">
        <v>186</v>
      </c>
      <c r="F48" t="s">
        <v>49</v>
      </c>
      <c r="G48">
        <v>8</v>
      </c>
      <c r="H48" s="43">
        <v>10859</v>
      </c>
      <c r="I48" t="s">
        <v>198</v>
      </c>
      <c r="J48">
        <v>10837</v>
      </c>
      <c r="K48" t="s">
        <v>254</v>
      </c>
      <c r="L48" t="s">
        <v>254</v>
      </c>
      <c r="M48">
        <v>43</v>
      </c>
      <c r="N48" t="s">
        <v>42</v>
      </c>
      <c r="O48" t="s">
        <v>64</v>
      </c>
      <c r="P48">
        <v>481</v>
      </c>
      <c r="Q48" t="s">
        <v>287</v>
      </c>
      <c r="R48">
        <v>73</v>
      </c>
      <c r="S48">
        <v>0</v>
      </c>
      <c r="T48">
        <v>71.36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t="s">
        <v>46</v>
      </c>
      <c r="AB48" t="s">
        <v>56</v>
      </c>
      <c r="AC48" t="s">
        <v>257</v>
      </c>
      <c r="AD48" t="s">
        <v>203</v>
      </c>
      <c r="AE48" s="39">
        <v>46196.354386574072</v>
      </c>
      <c r="AF48" t="s">
        <v>288</v>
      </c>
      <c r="AG48" t="str">
        <f t="shared" si="0"/>
        <v>Julho-26</v>
      </c>
      <c r="AH48" s="36">
        <f>_xlfn.XLOOKUP(AK48,'Base de Preços'!P$7:P$3001,'Base de Preços'!J$7:J$3001,"",0)</f>
        <v>0</v>
      </c>
      <c r="AI48" s="37">
        <f t="shared" si="1"/>
        <v>0</v>
      </c>
      <c r="AJ48" t="str">
        <f>_xlfn.XLOOKUP(N48,Agrupamentos!C$3:C$496,Agrupamentos!D$3:D$496,"",0)</f>
        <v>APOIO E MANUTENÇÃO</v>
      </c>
      <c r="AK48" t="str">
        <f t="shared" si="2"/>
        <v>APOIO E MANUTEÇÃOGN140043</v>
      </c>
      <c r="AL48" s="57" t="str">
        <f t="shared" si="3"/>
        <v>46522GN1400Trabalhador FlorestalJEAN CARDOSO PAIVAAPOIO E MANUTEÇÃOSANTA ANA73Suporte71,36Julho-260046196,354386574146195</v>
      </c>
      <c r="AM48" s="79" t="str">
        <f t="shared" si="4"/>
        <v/>
      </c>
      <c r="AN48" s="80" t="str">
        <f t="shared" si="5"/>
        <v/>
      </c>
      <c r="AO48" s="36">
        <f t="shared" si="6"/>
        <v>0</v>
      </c>
      <c r="AP48" s="83" t="str">
        <f t="shared" si="7"/>
        <v/>
      </c>
    </row>
    <row r="49" spans="1:42" hidden="1">
      <c r="A49">
        <v>46522</v>
      </c>
      <c r="B49" s="38">
        <v>46195</v>
      </c>
      <c r="C49" t="s">
        <v>258</v>
      </c>
      <c r="D49" t="s">
        <v>185</v>
      </c>
      <c r="E49" t="s">
        <v>186</v>
      </c>
      <c r="F49" t="s">
        <v>49</v>
      </c>
      <c r="G49">
        <v>8</v>
      </c>
      <c r="H49" s="43">
        <v>10859</v>
      </c>
      <c r="I49" t="s">
        <v>198</v>
      </c>
      <c r="J49">
        <v>10837</v>
      </c>
      <c r="K49" t="s">
        <v>254</v>
      </c>
      <c r="L49" t="s">
        <v>254</v>
      </c>
      <c r="M49">
        <v>43</v>
      </c>
      <c r="N49" t="s">
        <v>42</v>
      </c>
      <c r="O49" t="s">
        <v>64</v>
      </c>
      <c r="P49">
        <v>481</v>
      </c>
      <c r="Q49" t="s">
        <v>287</v>
      </c>
      <c r="R49" t="s">
        <v>290</v>
      </c>
      <c r="S49">
        <v>0</v>
      </c>
      <c r="T49">
        <v>26.23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t="s">
        <v>46</v>
      </c>
      <c r="AB49" t="s">
        <v>56</v>
      </c>
      <c r="AC49" t="s">
        <v>257</v>
      </c>
      <c r="AD49" t="s">
        <v>203</v>
      </c>
      <c r="AE49" s="39">
        <v>46196.354386574072</v>
      </c>
      <c r="AF49" t="s">
        <v>288</v>
      </c>
      <c r="AG49" t="str">
        <f t="shared" si="0"/>
        <v>Julho-26</v>
      </c>
      <c r="AH49" s="36">
        <f>_xlfn.XLOOKUP(AK49,'Base de Preços'!P$7:P$3001,'Base de Preços'!J$7:J$3001,"",0)</f>
        <v>0</v>
      </c>
      <c r="AI49" s="37">
        <f t="shared" si="1"/>
        <v>0</v>
      </c>
      <c r="AJ49" t="str">
        <f>_xlfn.XLOOKUP(N49,Agrupamentos!C$3:C$496,Agrupamentos!D$3:D$496,"",0)</f>
        <v>APOIO E MANUTENÇÃO</v>
      </c>
      <c r="AK49" t="str">
        <f t="shared" si="2"/>
        <v>APOIO E MANUTEÇÃOGN140043</v>
      </c>
      <c r="AL49" s="57" t="str">
        <f t="shared" si="3"/>
        <v>46522GN1400Trabalhador FlorestalJEAN CARDOSO PAIVAAPOIO E MANUTEÇÃOSANTA ANA76ASuporte26,23Julho-260046196,354386574146195</v>
      </c>
      <c r="AM49" s="79" t="str">
        <f t="shared" si="4"/>
        <v/>
      </c>
      <c r="AN49" s="80" t="str">
        <f t="shared" si="5"/>
        <v/>
      </c>
      <c r="AO49" s="36">
        <f t="shared" si="6"/>
        <v>0</v>
      </c>
      <c r="AP49" s="83" t="str">
        <f t="shared" si="7"/>
        <v/>
      </c>
    </row>
    <row r="50" spans="1:42" hidden="1">
      <c r="A50">
        <v>46522</v>
      </c>
      <c r="B50" s="38">
        <v>46195</v>
      </c>
      <c r="C50" t="s">
        <v>258</v>
      </c>
      <c r="D50" t="s">
        <v>185</v>
      </c>
      <c r="E50" t="s">
        <v>186</v>
      </c>
      <c r="F50" t="s">
        <v>49</v>
      </c>
      <c r="G50">
        <v>8</v>
      </c>
      <c r="H50" s="43">
        <v>10859</v>
      </c>
      <c r="I50" t="s">
        <v>198</v>
      </c>
      <c r="J50">
        <v>10837</v>
      </c>
      <c r="K50" t="s">
        <v>254</v>
      </c>
      <c r="L50" t="s">
        <v>254</v>
      </c>
      <c r="M50">
        <v>43</v>
      </c>
      <c r="N50" t="s">
        <v>42</v>
      </c>
      <c r="O50" t="s">
        <v>64</v>
      </c>
      <c r="P50">
        <v>481</v>
      </c>
      <c r="Q50" t="s">
        <v>287</v>
      </c>
      <c r="R50">
        <v>62</v>
      </c>
      <c r="S50">
        <v>0</v>
      </c>
      <c r="T50">
        <v>0.45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46</v>
      </c>
      <c r="AB50" t="s">
        <v>56</v>
      </c>
      <c r="AC50" t="s">
        <v>257</v>
      </c>
      <c r="AD50" t="s">
        <v>203</v>
      </c>
      <c r="AE50" s="39">
        <v>46196.354386574072</v>
      </c>
      <c r="AF50" t="s">
        <v>288</v>
      </c>
      <c r="AG50" t="str">
        <f t="shared" si="0"/>
        <v>Julho-26</v>
      </c>
      <c r="AH50" s="36">
        <f>_xlfn.XLOOKUP(AK50,'Base de Preços'!P$7:P$3001,'Base de Preços'!J$7:J$3001,"",0)</f>
        <v>0</v>
      </c>
      <c r="AI50" s="37">
        <f t="shared" si="1"/>
        <v>0</v>
      </c>
      <c r="AJ50" t="str">
        <f>_xlfn.XLOOKUP(N50,Agrupamentos!C$3:C$496,Agrupamentos!D$3:D$496,"",0)</f>
        <v>APOIO E MANUTENÇÃO</v>
      </c>
      <c r="AK50" t="str">
        <f t="shared" si="2"/>
        <v>APOIO E MANUTEÇÃOGN140043</v>
      </c>
      <c r="AL50" s="57" t="str">
        <f t="shared" si="3"/>
        <v>46522GN1400Trabalhador FlorestalJEAN CARDOSO PAIVAAPOIO E MANUTEÇÃOSANTA ANA62Suporte0,45Julho-260046196,354386574146195</v>
      </c>
      <c r="AM50" s="79" t="str">
        <f t="shared" si="4"/>
        <v/>
      </c>
      <c r="AN50" s="80" t="str">
        <f t="shared" si="5"/>
        <v/>
      </c>
      <c r="AO50" s="36">
        <f t="shared" si="6"/>
        <v>0</v>
      </c>
      <c r="AP50" s="83" t="str">
        <f t="shared" si="7"/>
        <v/>
      </c>
    </row>
    <row r="51" spans="1:42" hidden="1">
      <c r="A51">
        <v>46526</v>
      </c>
      <c r="B51" s="38">
        <v>46195</v>
      </c>
      <c r="C51" t="s">
        <v>258</v>
      </c>
      <c r="D51" t="s">
        <v>185</v>
      </c>
      <c r="E51" t="s">
        <v>186</v>
      </c>
      <c r="F51" t="s">
        <v>49</v>
      </c>
      <c r="G51">
        <v>8</v>
      </c>
      <c r="H51" s="43" t="s">
        <v>100</v>
      </c>
      <c r="I51" t="s">
        <v>101</v>
      </c>
      <c r="J51" t="s">
        <v>50</v>
      </c>
      <c r="K51" t="s">
        <v>51</v>
      </c>
      <c r="L51" t="s">
        <v>187</v>
      </c>
      <c r="M51">
        <v>43</v>
      </c>
      <c r="N51" t="s">
        <v>42</v>
      </c>
      <c r="O51" t="s">
        <v>64</v>
      </c>
      <c r="P51">
        <v>394</v>
      </c>
      <c r="Q51" t="s">
        <v>193</v>
      </c>
      <c r="R51" t="s">
        <v>196</v>
      </c>
      <c r="S51">
        <v>0</v>
      </c>
      <c r="T51">
        <v>0</v>
      </c>
      <c r="U51">
        <v>8</v>
      </c>
      <c r="V51">
        <v>8</v>
      </c>
      <c r="W51">
        <v>0</v>
      </c>
      <c r="X51">
        <v>0</v>
      </c>
      <c r="Y51">
        <v>0</v>
      </c>
      <c r="Z51">
        <v>0</v>
      </c>
      <c r="AA51" t="s">
        <v>55</v>
      </c>
      <c r="AB51" t="s">
        <v>56</v>
      </c>
      <c r="AC51" t="s">
        <v>96</v>
      </c>
      <c r="AD51" t="s">
        <v>96</v>
      </c>
      <c r="AE51" s="39">
        <v>46196.364618055559</v>
      </c>
      <c r="AG51" t="str">
        <f t="shared" si="0"/>
        <v>Julho-26</v>
      </c>
      <c r="AH51" s="36">
        <f>_xlfn.XLOOKUP(AK51,'Base de Preços'!P$7:P$3001,'Base de Preços'!J$7:J$3001,"",0)</f>
        <v>0</v>
      </c>
      <c r="AI51" s="37">
        <f t="shared" si="1"/>
        <v>0</v>
      </c>
      <c r="AJ51" t="str">
        <f>_xlfn.XLOOKUP(N51,Agrupamentos!C$3:C$496,Agrupamentos!D$3:D$496,"",0)</f>
        <v>APOIO E MANUTENÇÃO</v>
      </c>
      <c r="AK51" t="str">
        <f t="shared" si="2"/>
        <v>APOIO E MANUTEÇÃOGN140043</v>
      </c>
      <c r="AL51" s="57" t="str">
        <f t="shared" si="3"/>
        <v>46526GN1400Trabalhador FlorestalLEANDRA DE MIRANDA SOUZA COSTAAPOIO E MANUTEÇÃOAlmarT1Suporte0Julho-268846196,364618055646195</v>
      </c>
      <c r="AM51" s="79" t="str">
        <f t="shared" si="4"/>
        <v/>
      </c>
      <c r="AN51" s="80" t="str">
        <f t="shared" si="5"/>
        <v/>
      </c>
      <c r="AO51" s="36">
        <f t="shared" si="6"/>
        <v>0</v>
      </c>
      <c r="AP51" s="83" t="str">
        <f t="shared" si="7"/>
        <v/>
      </c>
    </row>
    <row r="52" spans="1:42" hidden="1">
      <c r="A52">
        <v>46526</v>
      </c>
      <c r="B52" s="38">
        <v>46195</v>
      </c>
      <c r="C52" t="s">
        <v>258</v>
      </c>
      <c r="D52" t="s">
        <v>185</v>
      </c>
      <c r="E52" t="s">
        <v>186</v>
      </c>
      <c r="F52" t="s">
        <v>59</v>
      </c>
      <c r="G52">
        <v>8</v>
      </c>
      <c r="H52" s="43" t="s">
        <v>100</v>
      </c>
      <c r="I52" t="s">
        <v>101</v>
      </c>
      <c r="J52" t="s">
        <v>50</v>
      </c>
      <c r="K52" t="s">
        <v>51</v>
      </c>
      <c r="L52" t="s">
        <v>187</v>
      </c>
      <c r="M52">
        <v>43</v>
      </c>
      <c r="N52" t="s">
        <v>42</v>
      </c>
      <c r="O52" t="s">
        <v>64</v>
      </c>
      <c r="P52">
        <v>394</v>
      </c>
      <c r="Q52" t="s">
        <v>193</v>
      </c>
      <c r="R52" t="s">
        <v>196</v>
      </c>
      <c r="S52">
        <v>0</v>
      </c>
      <c r="T52">
        <v>0</v>
      </c>
      <c r="U52">
        <v>24</v>
      </c>
      <c r="V52">
        <v>24</v>
      </c>
      <c r="W52">
        <v>0</v>
      </c>
      <c r="X52">
        <v>0</v>
      </c>
      <c r="Y52">
        <v>0</v>
      </c>
      <c r="Z52">
        <v>0</v>
      </c>
      <c r="AA52" t="s">
        <v>55</v>
      </c>
      <c r="AB52" t="s">
        <v>56</v>
      </c>
      <c r="AC52" t="s">
        <v>96</v>
      </c>
      <c r="AD52" t="s">
        <v>96</v>
      </c>
      <c r="AE52" s="39">
        <v>46196.36991898148</v>
      </c>
      <c r="AG52" t="str">
        <f t="shared" si="0"/>
        <v>Julho-26</v>
      </c>
      <c r="AH52" s="36">
        <f>_xlfn.XLOOKUP(AK52,'Base de Preços'!P$7:P$3001,'Base de Preços'!J$7:J$3001,"",0)</f>
        <v>0</v>
      </c>
      <c r="AI52" s="37">
        <f t="shared" si="1"/>
        <v>0</v>
      </c>
      <c r="AJ52" t="str">
        <f>_xlfn.XLOOKUP(N52,Agrupamentos!C$3:C$496,Agrupamentos!D$3:D$496,"",0)</f>
        <v>APOIO E MANUTENÇÃO</v>
      </c>
      <c r="AK52" t="str">
        <f t="shared" si="2"/>
        <v>APOIO E MANUTEÇÃOGN140043</v>
      </c>
      <c r="AL52" s="57" t="str">
        <f t="shared" si="3"/>
        <v>46526GN1400Operador de Trator de PneuLEANDRA DE MIRANDA SOUZA COSTAAPOIO E MANUTEÇÃOAlmarT1Suporte0Julho-26242446196,369918981546195</v>
      </c>
      <c r="AM52" s="79" t="str">
        <f t="shared" si="4"/>
        <v/>
      </c>
      <c r="AN52" s="80" t="str">
        <f t="shared" si="5"/>
        <v/>
      </c>
      <c r="AO52" s="36">
        <f t="shared" si="6"/>
        <v>0</v>
      </c>
      <c r="AP52" s="83" t="str">
        <f t="shared" si="7"/>
        <v/>
      </c>
    </row>
    <row r="53" spans="1:42" hidden="1">
      <c r="A53">
        <v>46526</v>
      </c>
      <c r="B53" s="38">
        <v>46195</v>
      </c>
      <c r="C53" t="s">
        <v>258</v>
      </c>
      <c r="D53" t="s">
        <v>185</v>
      </c>
      <c r="E53" t="s">
        <v>186</v>
      </c>
      <c r="F53" t="s">
        <v>37</v>
      </c>
      <c r="G53">
        <v>8</v>
      </c>
      <c r="H53" s="43" t="s">
        <v>100</v>
      </c>
      <c r="I53" t="s">
        <v>101</v>
      </c>
      <c r="J53" t="s">
        <v>50</v>
      </c>
      <c r="K53" t="s">
        <v>51</v>
      </c>
      <c r="L53" t="s">
        <v>187</v>
      </c>
      <c r="M53">
        <v>43</v>
      </c>
      <c r="N53" t="s">
        <v>42</v>
      </c>
      <c r="O53" t="s">
        <v>64</v>
      </c>
      <c r="P53">
        <v>394</v>
      </c>
      <c r="Q53" t="s">
        <v>193</v>
      </c>
      <c r="R53" t="s">
        <v>196</v>
      </c>
      <c r="S53">
        <v>0</v>
      </c>
      <c r="T53">
        <v>0</v>
      </c>
      <c r="U53">
        <v>16</v>
      </c>
      <c r="V53">
        <v>16</v>
      </c>
      <c r="W53">
        <v>0</v>
      </c>
      <c r="X53">
        <v>0</v>
      </c>
      <c r="Y53">
        <v>0</v>
      </c>
      <c r="Z53">
        <v>0</v>
      </c>
      <c r="AA53" t="s">
        <v>55</v>
      </c>
      <c r="AB53" t="s">
        <v>47</v>
      </c>
      <c r="AC53" t="s">
        <v>96</v>
      </c>
      <c r="AD53" t="s">
        <v>96</v>
      </c>
      <c r="AE53" s="39">
        <v>46196.369618055556</v>
      </c>
      <c r="AG53" t="str">
        <f t="shared" si="0"/>
        <v>Julho-26</v>
      </c>
      <c r="AH53" s="36">
        <f>_xlfn.XLOOKUP(AK53,'Base de Preços'!P$7:P$3001,'Base de Preços'!J$7:J$3001,"",0)</f>
        <v>0</v>
      </c>
      <c r="AI53" s="37">
        <f t="shared" si="1"/>
        <v>0</v>
      </c>
      <c r="AJ53" t="str">
        <f>_xlfn.XLOOKUP(N53,Agrupamentos!C$3:C$496,Agrupamentos!D$3:D$496,"",0)</f>
        <v>APOIO E MANUTENÇÃO</v>
      </c>
      <c r="AK53" t="str">
        <f t="shared" si="2"/>
        <v>APOIO E MANUTEÇÃOGN140043</v>
      </c>
      <c r="AL53" s="57" t="str">
        <f t="shared" si="3"/>
        <v>46526GN1400MotoristaLEANDRA DE MIRANDA SOUZA COSTAAPOIO E MANUTEÇÃOAlmarT1Principal0Julho-26161646196,369618055646195</v>
      </c>
      <c r="AM53" s="79" t="str">
        <f t="shared" si="4"/>
        <v/>
      </c>
      <c r="AN53" s="80" t="str">
        <f t="shared" si="5"/>
        <v/>
      </c>
      <c r="AO53" s="36">
        <f t="shared" si="6"/>
        <v>0</v>
      </c>
      <c r="AP53" s="83" t="str">
        <f t="shared" si="7"/>
        <v/>
      </c>
    </row>
    <row r="54" spans="1:42" hidden="1">
      <c r="A54">
        <v>46531</v>
      </c>
      <c r="B54" s="38">
        <v>46195</v>
      </c>
      <c r="C54" t="s">
        <v>258</v>
      </c>
      <c r="D54" t="s">
        <v>185</v>
      </c>
      <c r="E54" t="s">
        <v>186</v>
      </c>
      <c r="F54" t="s">
        <v>59</v>
      </c>
      <c r="G54">
        <v>8</v>
      </c>
      <c r="H54" s="43">
        <v>9241</v>
      </c>
      <c r="I54" t="s">
        <v>189</v>
      </c>
      <c r="J54">
        <v>11447</v>
      </c>
      <c r="K54" t="s">
        <v>262</v>
      </c>
      <c r="L54" t="s">
        <v>190</v>
      </c>
      <c r="M54" t="s">
        <v>214</v>
      </c>
      <c r="N54" t="s">
        <v>215</v>
      </c>
      <c r="O54" t="s">
        <v>64</v>
      </c>
      <c r="P54">
        <v>390</v>
      </c>
      <c r="Q54" t="s">
        <v>44</v>
      </c>
      <c r="R54" t="s">
        <v>45</v>
      </c>
      <c r="S54">
        <v>0</v>
      </c>
      <c r="T54">
        <v>0</v>
      </c>
      <c r="U54">
        <v>16</v>
      </c>
      <c r="V54">
        <v>16</v>
      </c>
      <c r="W54">
        <v>0.38</v>
      </c>
      <c r="X54">
        <v>0</v>
      </c>
      <c r="Y54">
        <v>0</v>
      </c>
      <c r="Z54">
        <v>159.09</v>
      </c>
      <c r="AA54" t="s">
        <v>46</v>
      </c>
      <c r="AB54" t="s">
        <v>47</v>
      </c>
      <c r="AC54" t="s">
        <v>263</v>
      </c>
      <c r="AD54" t="s">
        <v>91</v>
      </c>
      <c r="AE54" s="39">
        <v>46196.372974537036</v>
      </c>
      <c r="AG54" t="str">
        <f t="shared" si="0"/>
        <v>Julho-26</v>
      </c>
      <c r="AH54" s="36">
        <f>_xlfn.XLOOKUP(AK54,'Base de Preços'!P$7:P$3001,'Base de Preços'!J$7:J$3001,"",0)</f>
        <v>193.73</v>
      </c>
      <c r="AI54" s="37">
        <f t="shared" si="1"/>
        <v>0</v>
      </c>
      <c r="AJ54" t="str">
        <f>_xlfn.XLOOKUP(N54,Agrupamentos!C$3:C$496,Agrupamentos!D$3:D$496,"",0)</f>
        <v>COMBATE A FORMIGA MECANIZADO</v>
      </c>
      <c r="AK54" t="str">
        <f t="shared" si="2"/>
        <v>COMBATE A FORMIGA PÓS PLANTIO MECANIZADO- 3 a 5kg/ha isca granulada ou MIPISGN1400IMP17</v>
      </c>
      <c r="AL54" s="57" t="str">
        <f t="shared" si="3"/>
        <v>46531GN1400Operador de Trator de PneuANDREY NICOLLAS UCHOA DE OLIVEIRACOMBATE A FORMIGA PÓS PLANTIO MECANIZADO- 3 a 5kg/ha isca granulada ou MIPISPátio MST01Principal0Julho-26161646196,37297453746195</v>
      </c>
      <c r="AM54" s="79">
        <f t="shared" si="4"/>
        <v>42.10526315789474</v>
      </c>
      <c r="AN54" s="80">
        <f t="shared" si="5"/>
        <v>6698.5263157894742</v>
      </c>
      <c r="AO54" s="36">
        <f t="shared" si="6"/>
        <v>0</v>
      </c>
      <c r="AP54" s="83">
        <f t="shared" si="7"/>
        <v>-6698.5263157894742</v>
      </c>
    </row>
    <row r="55" spans="1:42" hidden="1">
      <c r="A55">
        <v>46538</v>
      </c>
      <c r="B55" s="38">
        <v>46195</v>
      </c>
      <c r="C55" t="s">
        <v>258</v>
      </c>
      <c r="D55" t="s">
        <v>185</v>
      </c>
      <c r="E55" t="s">
        <v>186</v>
      </c>
      <c r="F55" t="s">
        <v>59</v>
      </c>
      <c r="G55">
        <v>10</v>
      </c>
      <c r="H55" s="43">
        <v>10859</v>
      </c>
      <c r="I55" t="s">
        <v>198</v>
      </c>
      <c r="J55">
        <v>11034</v>
      </c>
      <c r="K55" t="s">
        <v>213</v>
      </c>
      <c r="L55" t="s">
        <v>213</v>
      </c>
      <c r="M55" t="s">
        <v>214</v>
      </c>
      <c r="N55" t="s">
        <v>215</v>
      </c>
      <c r="O55" t="s">
        <v>64</v>
      </c>
      <c r="P55">
        <v>458</v>
      </c>
      <c r="Q55" t="s">
        <v>291</v>
      </c>
      <c r="R55">
        <v>16</v>
      </c>
      <c r="S55">
        <v>10</v>
      </c>
      <c r="T55">
        <v>21.13</v>
      </c>
      <c r="U55">
        <v>5</v>
      </c>
      <c r="V55">
        <v>15</v>
      </c>
      <c r="W55">
        <v>0.38</v>
      </c>
      <c r="X55">
        <v>0.47</v>
      </c>
      <c r="Y55">
        <v>0.71</v>
      </c>
      <c r="Z55">
        <v>159.09</v>
      </c>
      <c r="AA55" t="s">
        <v>46</v>
      </c>
      <c r="AB55" t="s">
        <v>47</v>
      </c>
      <c r="AC55" t="s">
        <v>217</v>
      </c>
      <c r="AD55" t="s">
        <v>96</v>
      </c>
      <c r="AE55" s="39">
        <v>46196.40116898148</v>
      </c>
      <c r="AG55" t="str">
        <f t="shared" si="0"/>
        <v>Julho-26</v>
      </c>
      <c r="AH55" s="36">
        <f>_xlfn.XLOOKUP(AK55,'Base de Preços'!P$7:P$3001,'Base de Preços'!J$7:J$3001,"",0)</f>
        <v>193.73</v>
      </c>
      <c r="AI55" s="37">
        <f t="shared" si="1"/>
        <v>4093.5148999999997</v>
      </c>
      <c r="AJ55" t="str">
        <f>_xlfn.XLOOKUP(N55,Agrupamentos!C$3:C$496,Agrupamentos!D$3:D$496,"",0)</f>
        <v>COMBATE A FORMIGA MECANIZADO</v>
      </c>
      <c r="AK55" t="str">
        <f t="shared" si="2"/>
        <v>COMBATE A FORMIGA PÓS PLANTIO MECANIZADO- 3 a 5kg/ha isca granulada ou MIPISGN1400IMP17</v>
      </c>
      <c r="AL55" s="57" t="str">
        <f t="shared" si="3"/>
        <v>46538GN1400Operador de Trator de PneuJOAO VITOR TONETO SILVACOMBATE A FORMIGA PÓS PLANTIO MECANIZADO- 3 a 5kg/ha isca granulada ou MIPISUniao - Retiro Santa Maria I16Principal21,13Julho-2651546196,401168981546195</v>
      </c>
      <c r="AM55" s="79">
        <f t="shared" si="4"/>
        <v>39.473684210526315</v>
      </c>
      <c r="AN55" s="80">
        <f t="shared" si="5"/>
        <v>6279.8684210526317</v>
      </c>
      <c r="AO55" s="36">
        <f t="shared" si="6"/>
        <v>3361.5717</v>
      </c>
      <c r="AP55" s="83">
        <f t="shared" si="7"/>
        <v>-2918.2967210526317</v>
      </c>
    </row>
    <row r="56" spans="1:42" hidden="1">
      <c r="A56">
        <v>46538</v>
      </c>
      <c r="B56" s="38">
        <v>46195</v>
      </c>
      <c r="C56" t="s">
        <v>258</v>
      </c>
      <c r="D56" t="s">
        <v>185</v>
      </c>
      <c r="E56" t="s">
        <v>186</v>
      </c>
      <c r="F56" t="s">
        <v>59</v>
      </c>
      <c r="G56">
        <v>10</v>
      </c>
      <c r="H56" s="43">
        <v>10859</v>
      </c>
      <c r="I56" t="s">
        <v>198</v>
      </c>
      <c r="J56">
        <v>11034</v>
      </c>
      <c r="K56" t="s">
        <v>213</v>
      </c>
      <c r="L56" t="s">
        <v>213</v>
      </c>
      <c r="M56" t="s">
        <v>214</v>
      </c>
      <c r="N56" t="s">
        <v>215</v>
      </c>
      <c r="O56" t="s">
        <v>64</v>
      </c>
      <c r="P56">
        <v>458</v>
      </c>
      <c r="Q56" t="s">
        <v>291</v>
      </c>
      <c r="R56">
        <v>15</v>
      </c>
      <c r="S56">
        <v>10</v>
      </c>
      <c r="T56">
        <v>20.260000000000002</v>
      </c>
      <c r="U56">
        <v>5</v>
      </c>
      <c r="V56">
        <v>15</v>
      </c>
      <c r="W56">
        <v>0.38</v>
      </c>
      <c r="X56">
        <v>0.49</v>
      </c>
      <c r="Y56">
        <v>0.74</v>
      </c>
      <c r="Z56">
        <v>159.09</v>
      </c>
      <c r="AA56" t="s">
        <v>46</v>
      </c>
      <c r="AB56" t="s">
        <v>47</v>
      </c>
      <c r="AC56" t="s">
        <v>217</v>
      </c>
      <c r="AD56" t="s">
        <v>96</v>
      </c>
      <c r="AE56" s="39">
        <v>46196.40116898148</v>
      </c>
      <c r="AG56" t="str">
        <f t="shared" si="0"/>
        <v>Julho-26</v>
      </c>
      <c r="AH56" s="36">
        <f>_xlfn.XLOOKUP(AK56,'Base de Preços'!P$7:P$3001,'Base de Preços'!J$7:J$3001,"",0)</f>
        <v>193.73</v>
      </c>
      <c r="AI56" s="37">
        <f t="shared" si="1"/>
        <v>3924.9698000000003</v>
      </c>
      <c r="AJ56" t="str">
        <f>_xlfn.XLOOKUP(N56,Agrupamentos!C$3:C$496,Agrupamentos!D$3:D$496,"",0)</f>
        <v>COMBATE A FORMIGA MECANIZADO</v>
      </c>
      <c r="AK56" t="str">
        <f t="shared" si="2"/>
        <v>COMBATE A FORMIGA PÓS PLANTIO MECANIZADO- 3 a 5kg/ha isca granulada ou MIPISGN1400IMP17</v>
      </c>
      <c r="AL56" s="57" t="str">
        <f t="shared" si="3"/>
        <v>46538GN1400Operador de Trator de PneuJOAO VITOR TONETO SILVACOMBATE A FORMIGA PÓS PLANTIO MECANIZADO- 3 a 5kg/ha isca granulada ou MIPISUniao - Retiro Santa Maria I15Principal20,26Julho-2651546196,401168981546195</v>
      </c>
      <c r="AM56" s="79">
        <f t="shared" si="4"/>
        <v>39.473684210526315</v>
      </c>
      <c r="AN56" s="80">
        <f t="shared" si="5"/>
        <v>6279.8684210526317</v>
      </c>
      <c r="AO56" s="36">
        <f t="shared" si="6"/>
        <v>3223.1634000000004</v>
      </c>
      <c r="AP56" s="83">
        <f t="shared" si="7"/>
        <v>-3056.7050210526313</v>
      </c>
    </row>
    <row r="57" spans="1:42" hidden="1">
      <c r="A57">
        <v>46538</v>
      </c>
      <c r="B57" s="38">
        <v>46195</v>
      </c>
      <c r="C57" t="s">
        <v>258</v>
      </c>
      <c r="D57" t="s">
        <v>185</v>
      </c>
      <c r="E57" t="s">
        <v>186</v>
      </c>
      <c r="F57" t="s">
        <v>59</v>
      </c>
      <c r="G57">
        <v>10</v>
      </c>
      <c r="H57" s="43">
        <v>10859</v>
      </c>
      <c r="I57" t="s">
        <v>198</v>
      </c>
      <c r="J57">
        <v>11034</v>
      </c>
      <c r="K57" t="s">
        <v>213</v>
      </c>
      <c r="L57" t="s">
        <v>213</v>
      </c>
      <c r="M57" t="s">
        <v>214</v>
      </c>
      <c r="N57" t="s">
        <v>215</v>
      </c>
      <c r="O57" t="s">
        <v>64</v>
      </c>
      <c r="P57">
        <v>458</v>
      </c>
      <c r="Q57" t="s">
        <v>291</v>
      </c>
      <c r="R57">
        <v>14</v>
      </c>
      <c r="S57">
        <v>8</v>
      </c>
      <c r="T57">
        <v>20</v>
      </c>
      <c r="U57">
        <v>12</v>
      </c>
      <c r="V57">
        <v>20</v>
      </c>
      <c r="W57">
        <v>0.38</v>
      </c>
      <c r="X57">
        <v>0.4</v>
      </c>
      <c r="Y57">
        <v>1</v>
      </c>
      <c r="Z57">
        <v>159.09</v>
      </c>
      <c r="AA57" t="s">
        <v>55</v>
      </c>
      <c r="AB57" t="s">
        <v>47</v>
      </c>
      <c r="AC57" t="s">
        <v>217</v>
      </c>
      <c r="AE57" s="39">
        <v>46196.40116898148</v>
      </c>
      <c r="AG57" t="str">
        <f t="shared" si="0"/>
        <v>Julho-26</v>
      </c>
      <c r="AH57" s="36">
        <f>_xlfn.XLOOKUP(AK57,'Base de Preços'!P$7:P$3001,'Base de Preços'!J$7:J$3001,"",0)</f>
        <v>193.73</v>
      </c>
      <c r="AI57" s="37">
        <f t="shared" si="1"/>
        <v>3874.6</v>
      </c>
      <c r="AJ57" t="str">
        <f>_xlfn.XLOOKUP(N57,Agrupamentos!C$3:C$496,Agrupamentos!D$3:D$496,"",0)</f>
        <v>COMBATE A FORMIGA MECANIZADO</v>
      </c>
      <c r="AK57" t="str">
        <f t="shared" si="2"/>
        <v>COMBATE A FORMIGA PÓS PLANTIO MECANIZADO- 3 a 5kg/ha isca granulada ou MIPISGN1400IMP17</v>
      </c>
      <c r="AL57" s="57" t="str">
        <f t="shared" si="3"/>
        <v>46538GN1400Operador de Trator de PneuJOAO VITOR TONETO SILVACOMBATE A FORMIGA PÓS PLANTIO MECANIZADO- 3 a 5kg/ha isca granulada ou MIPISUniao - Retiro Santa Maria I14Principal20Julho-26122046196,401168981546195</v>
      </c>
      <c r="AM57" s="79">
        <f t="shared" si="4"/>
        <v>52.631578947368418</v>
      </c>
      <c r="AN57" s="80">
        <f t="shared" si="5"/>
        <v>8373.1578947368416</v>
      </c>
      <c r="AO57" s="36">
        <f t="shared" si="6"/>
        <v>3181.8</v>
      </c>
      <c r="AP57" s="83">
        <f t="shared" si="7"/>
        <v>-5191.3578947368414</v>
      </c>
    </row>
    <row r="58" spans="1:42" hidden="1">
      <c r="A58">
        <v>46538</v>
      </c>
      <c r="B58" s="38">
        <v>46195</v>
      </c>
      <c r="C58" t="s">
        <v>258</v>
      </c>
      <c r="D58" t="s">
        <v>185</v>
      </c>
      <c r="E58" t="s">
        <v>186</v>
      </c>
      <c r="F58" t="s">
        <v>49</v>
      </c>
      <c r="G58">
        <v>10</v>
      </c>
      <c r="H58" s="43">
        <v>10859</v>
      </c>
      <c r="I58" t="s">
        <v>198</v>
      </c>
      <c r="J58">
        <v>11034</v>
      </c>
      <c r="K58" t="s">
        <v>213</v>
      </c>
      <c r="L58" t="s">
        <v>213</v>
      </c>
      <c r="M58">
        <v>43</v>
      </c>
      <c r="N58" t="s">
        <v>42</v>
      </c>
      <c r="O58" t="s">
        <v>64</v>
      </c>
      <c r="P58">
        <v>458</v>
      </c>
      <c r="Q58" t="s">
        <v>291</v>
      </c>
      <c r="R58">
        <v>15</v>
      </c>
      <c r="S58">
        <v>10</v>
      </c>
      <c r="T58">
        <v>0</v>
      </c>
      <c r="U58">
        <v>0</v>
      </c>
      <c r="V58">
        <v>10</v>
      </c>
      <c r="W58">
        <v>0</v>
      </c>
      <c r="X58">
        <v>0</v>
      </c>
      <c r="Y58">
        <v>0</v>
      </c>
      <c r="Z58">
        <v>0</v>
      </c>
      <c r="AA58" t="s">
        <v>55</v>
      </c>
      <c r="AB58" t="s">
        <v>56</v>
      </c>
      <c r="AC58" t="s">
        <v>217</v>
      </c>
      <c r="AE58" s="39">
        <v>46196.40116898148</v>
      </c>
      <c r="AG58" t="str">
        <f t="shared" si="0"/>
        <v>Julho-26</v>
      </c>
      <c r="AH58" s="36">
        <f>_xlfn.XLOOKUP(AK58,'Base de Preços'!P$7:P$3001,'Base de Preços'!J$7:J$3001,"",0)</f>
        <v>0</v>
      </c>
      <c r="AI58" s="37">
        <f t="shared" si="1"/>
        <v>0</v>
      </c>
      <c r="AJ58" t="str">
        <f>_xlfn.XLOOKUP(N58,Agrupamentos!C$3:C$496,Agrupamentos!D$3:D$496,"",0)</f>
        <v>APOIO E MANUTENÇÃO</v>
      </c>
      <c r="AK58" t="str">
        <f t="shared" si="2"/>
        <v>APOIO E MANUTEÇÃOGN140043</v>
      </c>
      <c r="AL58" s="57" t="str">
        <f t="shared" si="3"/>
        <v>46538GN1400Trabalhador FlorestalJOAO VITOR TONETO SILVAAPOIO E MANUTEÇÃOUniao - Retiro Santa Maria I15Suporte0Julho-2601046196,401168981546195</v>
      </c>
      <c r="AM58" s="79" t="str">
        <f t="shared" si="4"/>
        <v/>
      </c>
      <c r="AN58" s="80" t="str">
        <f t="shared" si="5"/>
        <v/>
      </c>
      <c r="AO58" s="36">
        <f t="shared" si="6"/>
        <v>0</v>
      </c>
      <c r="AP58" s="83" t="str">
        <f t="shared" si="7"/>
        <v/>
      </c>
    </row>
    <row r="59" spans="1:42" hidden="1">
      <c r="A59">
        <v>47805</v>
      </c>
      <c r="B59" s="38">
        <v>46195</v>
      </c>
      <c r="C59" t="s">
        <v>258</v>
      </c>
      <c r="D59" t="s">
        <v>185</v>
      </c>
      <c r="E59" t="s">
        <v>186</v>
      </c>
      <c r="F59" t="s">
        <v>37</v>
      </c>
      <c r="G59">
        <v>8</v>
      </c>
      <c r="H59" s="43">
        <v>10859</v>
      </c>
      <c r="I59" t="s">
        <v>198</v>
      </c>
      <c r="J59">
        <v>11772</v>
      </c>
      <c r="K59" t="s">
        <v>211</v>
      </c>
      <c r="L59" t="s">
        <v>211</v>
      </c>
      <c r="M59">
        <v>43</v>
      </c>
      <c r="N59" t="s">
        <v>42</v>
      </c>
      <c r="O59" t="s">
        <v>64</v>
      </c>
      <c r="P59">
        <v>853</v>
      </c>
      <c r="Q59" t="s">
        <v>219</v>
      </c>
      <c r="R59">
        <v>15</v>
      </c>
      <c r="S59">
        <v>8</v>
      </c>
      <c r="T59">
        <v>0</v>
      </c>
      <c r="U59">
        <v>0</v>
      </c>
      <c r="V59">
        <v>8</v>
      </c>
      <c r="W59">
        <v>0</v>
      </c>
      <c r="X59">
        <v>0</v>
      </c>
      <c r="Y59">
        <v>0</v>
      </c>
      <c r="Z59">
        <v>0</v>
      </c>
      <c r="AA59" t="s">
        <v>55</v>
      </c>
      <c r="AB59" t="s">
        <v>47</v>
      </c>
      <c r="AC59" t="s">
        <v>212</v>
      </c>
      <c r="AD59" t="s">
        <v>212</v>
      </c>
      <c r="AE59" s="39">
        <v>46220.734293981484</v>
      </c>
      <c r="AG59" t="str">
        <f t="shared" si="0"/>
        <v>Julho-26</v>
      </c>
      <c r="AH59" s="36">
        <f>_xlfn.XLOOKUP(AK59,'Base de Preços'!P$7:P$3001,'Base de Preços'!J$7:J$3001,"",0)</f>
        <v>0</v>
      </c>
      <c r="AI59" s="37">
        <f t="shared" si="1"/>
        <v>0</v>
      </c>
      <c r="AJ59" t="str">
        <f>_xlfn.XLOOKUP(N59,Agrupamentos!C$3:C$496,Agrupamentos!D$3:D$496,"",0)</f>
        <v>APOIO E MANUTENÇÃO</v>
      </c>
      <c r="AK59" t="str">
        <f t="shared" si="2"/>
        <v>APOIO E MANUTEÇÃOGN140043</v>
      </c>
      <c r="AL59" s="57" t="str">
        <f t="shared" si="3"/>
        <v>47805GN1400MotoristaALCIMAR CONCEIÇAO DOS SANTOSAPOIO E MANUTEÇÃOSANTA MARIA MATOS15Principal0Julho-260846220,734293981546195</v>
      </c>
      <c r="AM59" s="79" t="str">
        <f t="shared" si="4"/>
        <v/>
      </c>
      <c r="AN59" s="80" t="str">
        <f t="shared" si="5"/>
        <v/>
      </c>
      <c r="AO59" s="36">
        <f t="shared" si="6"/>
        <v>0</v>
      </c>
      <c r="AP59" s="83" t="str">
        <f t="shared" si="7"/>
        <v/>
      </c>
    </row>
    <row r="60" spans="1:42" hidden="1">
      <c r="A60">
        <v>46480</v>
      </c>
      <c r="B60" s="38">
        <v>46195</v>
      </c>
      <c r="C60" t="s">
        <v>258</v>
      </c>
      <c r="D60" t="s">
        <v>105</v>
      </c>
      <c r="E60" t="s">
        <v>106</v>
      </c>
      <c r="F60" t="s">
        <v>293</v>
      </c>
      <c r="G60">
        <v>8</v>
      </c>
      <c r="H60" s="43">
        <v>11331</v>
      </c>
      <c r="I60" t="s">
        <v>112</v>
      </c>
      <c r="J60">
        <v>11362</v>
      </c>
      <c r="K60" t="s">
        <v>131</v>
      </c>
      <c r="L60" t="s">
        <v>131</v>
      </c>
      <c r="M60">
        <v>1</v>
      </c>
      <c r="N60" t="s">
        <v>109</v>
      </c>
      <c r="O60" t="s">
        <v>64</v>
      </c>
      <c r="P60">
        <v>537</v>
      </c>
      <c r="Q60" t="s">
        <v>368</v>
      </c>
      <c r="R60" t="s">
        <v>158</v>
      </c>
      <c r="S60">
        <v>0</v>
      </c>
      <c r="T60">
        <v>0</v>
      </c>
      <c r="U60">
        <v>8</v>
      </c>
      <c r="V60">
        <v>8</v>
      </c>
      <c r="W60">
        <v>0</v>
      </c>
      <c r="X60">
        <v>0</v>
      </c>
      <c r="Y60">
        <v>0</v>
      </c>
      <c r="Z60">
        <v>0</v>
      </c>
      <c r="AA60" t="s">
        <v>46</v>
      </c>
      <c r="AB60" t="s">
        <v>77</v>
      </c>
      <c r="AC60" t="s">
        <v>135</v>
      </c>
      <c r="AE60" s="39">
        <v>46195.720381944448</v>
      </c>
      <c r="AF60" t="s">
        <v>369</v>
      </c>
      <c r="AG60" t="str">
        <f t="shared" si="0"/>
        <v>Julho-26</v>
      </c>
      <c r="AH60" s="36">
        <f>_xlfn.XLOOKUP(AK60,'Base de Preços'!P$7:P$3001,'Base de Preços'!J$7:J$3001,"",0)</f>
        <v>0</v>
      </c>
      <c r="AI60" s="37">
        <f t="shared" si="1"/>
        <v>0</v>
      </c>
      <c r="AJ60" t="str">
        <f>_xlfn.XLOOKUP(N60,Agrupamentos!C$3:C$496,Agrupamentos!D$3:D$496,"",0)</f>
        <v>APOIO E MANUTENÇÃO</v>
      </c>
      <c r="AK60" t="str">
        <f t="shared" si="2"/>
        <v>APOIO E MANUTEÇÃO 1410GN14101</v>
      </c>
      <c r="AL60" s="57" t="str">
        <f t="shared" si="3"/>
        <v>46480GN1410MecânicoGABRIEL GONCALVES PINHEIROAPOIO E MANUTEÇÃO 1410GALILÉIA001-01Apoio0Julho-268846195,720381944446195</v>
      </c>
      <c r="AM60" s="79" t="str">
        <f t="shared" si="4"/>
        <v/>
      </c>
      <c r="AN60" s="80" t="str">
        <f t="shared" si="5"/>
        <v/>
      </c>
      <c r="AO60" s="36">
        <f t="shared" si="6"/>
        <v>0</v>
      </c>
      <c r="AP60" s="83" t="str">
        <f t="shared" si="7"/>
        <v/>
      </c>
    </row>
    <row r="61" spans="1:42" hidden="1">
      <c r="A61">
        <v>46480</v>
      </c>
      <c r="B61" s="38">
        <v>46195</v>
      </c>
      <c r="C61" t="s">
        <v>258</v>
      </c>
      <c r="D61" t="s">
        <v>105</v>
      </c>
      <c r="E61" t="s">
        <v>106</v>
      </c>
      <c r="F61" t="s">
        <v>59</v>
      </c>
      <c r="G61">
        <v>8</v>
      </c>
      <c r="H61" s="43">
        <v>11331</v>
      </c>
      <c r="I61" t="s">
        <v>112</v>
      </c>
      <c r="J61">
        <v>11362</v>
      </c>
      <c r="K61" t="s">
        <v>131</v>
      </c>
      <c r="L61" t="s">
        <v>131</v>
      </c>
      <c r="M61" t="s">
        <v>137</v>
      </c>
      <c r="N61" t="s">
        <v>138</v>
      </c>
      <c r="O61" t="s">
        <v>64</v>
      </c>
      <c r="P61">
        <v>537</v>
      </c>
      <c r="Q61" t="s">
        <v>368</v>
      </c>
      <c r="R61" t="s">
        <v>118</v>
      </c>
      <c r="S61">
        <v>7</v>
      </c>
      <c r="T61">
        <v>10.25</v>
      </c>
      <c r="U61">
        <v>0</v>
      </c>
      <c r="V61">
        <v>7</v>
      </c>
      <c r="W61">
        <v>0.68</v>
      </c>
      <c r="X61">
        <v>0.68</v>
      </c>
      <c r="Y61">
        <v>0.68</v>
      </c>
      <c r="Z61">
        <v>221.69</v>
      </c>
      <c r="AA61" t="s">
        <v>55</v>
      </c>
      <c r="AB61" t="s">
        <v>47</v>
      </c>
      <c r="AC61" t="s">
        <v>135</v>
      </c>
      <c r="AE61" s="39">
        <v>46195.720381944448</v>
      </c>
      <c r="AF61" t="s">
        <v>369</v>
      </c>
      <c r="AG61" t="str">
        <f t="shared" si="0"/>
        <v>Julho-26</v>
      </c>
      <c r="AH61" s="36">
        <f>_xlfn.XLOOKUP(AK61,'Base de Preços'!P$7:P$3001,'Base de Preços'!J$7:J$3001,"",0)</f>
        <v>343.68</v>
      </c>
      <c r="AI61" s="37">
        <f t="shared" si="1"/>
        <v>3522.7200000000003</v>
      </c>
      <c r="AJ61" t="str">
        <f>_xlfn.XLOOKUP(N61,Agrupamentos!C$3:C$496,Agrupamentos!D$3:D$496,"",0)</f>
        <v>HERBICIDA MEC</v>
      </c>
      <c r="AK61" t="str">
        <f t="shared" si="2"/>
        <v>SERV CAP QUIM MEC BARRA AGRICGN1410IMP96</v>
      </c>
      <c r="AL61" s="57" t="str">
        <f t="shared" si="3"/>
        <v>46480GN1410Operador de Trator de PneuGABRIEL GONCALVES PINHEIROSERV CAP QUIM MEC BARRA AGRICGALILÉIA003-01Principal10,25Julho-260746195,720381944446195</v>
      </c>
      <c r="AM61" s="79">
        <f t="shared" si="4"/>
        <v>10.294117647058822</v>
      </c>
      <c r="AN61" s="80">
        <f t="shared" si="5"/>
        <v>2282.1029411764703</v>
      </c>
      <c r="AO61" s="36">
        <f t="shared" si="6"/>
        <v>2272.3224999999998</v>
      </c>
      <c r="AP61" s="83">
        <f t="shared" si="7"/>
        <v>-9.7804411764705037</v>
      </c>
    </row>
    <row r="62" spans="1:42" hidden="1">
      <c r="A62">
        <v>46480</v>
      </c>
      <c r="B62" s="38">
        <v>46195</v>
      </c>
      <c r="C62" t="s">
        <v>258</v>
      </c>
      <c r="D62" t="s">
        <v>105</v>
      </c>
      <c r="E62" t="s">
        <v>106</v>
      </c>
      <c r="F62" t="s">
        <v>59</v>
      </c>
      <c r="G62">
        <v>8</v>
      </c>
      <c r="H62" s="43">
        <v>11331</v>
      </c>
      <c r="I62" t="s">
        <v>112</v>
      </c>
      <c r="J62">
        <v>11362</v>
      </c>
      <c r="K62" t="s">
        <v>131</v>
      </c>
      <c r="L62" t="s">
        <v>131</v>
      </c>
      <c r="M62" t="s">
        <v>137</v>
      </c>
      <c r="N62" t="s">
        <v>138</v>
      </c>
      <c r="O62" t="s">
        <v>64</v>
      </c>
      <c r="P62">
        <v>537</v>
      </c>
      <c r="Q62" t="s">
        <v>368</v>
      </c>
      <c r="R62" t="s">
        <v>158</v>
      </c>
      <c r="S62">
        <v>9</v>
      </c>
      <c r="T62">
        <v>14.91</v>
      </c>
      <c r="U62">
        <v>15</v>
      </c>
      <c r="V62">
        <v>24</v>
      </c>
      <c r="W62">
        <v>0.68</v>
      </c>
      <c r="X62">
        <v>0.6</v>
      </c>
      <c r="Y62">
        <v>1.61</v>
      </c>
      <c r="Z62">
        <v>221.69</v>
      </c>
      <c r="AA62" t="s">
        <v>46</v>
      </c>
      <c r="AB62" t="s">
        <v>47</v>
      </c>
      <c r="AC62" t="s">
        <v>135</v>
      </c>
      <c r="AD62" t="s">
        <v>203</v>
      </c>
      <c r="AE62" s="39">
        <v>46195.720381944448</v>
      </c>
      <c r="AF62" t="s">
        <v>369</v>
      </c>
      <c r="AG62" t="str">
        <f t="shared" si="0"/>
        <v>Julho-26</v>
      </c>
      <c r="AH62" s="36">
        <f>_xlfn.XLOOKUP(AK62,'Base de Preços'!P$7:P$3001,'Base de Preços'!J$7:J$3001,"",0)</f>
        <v>343.68</v>
      </c>
      <c r="AI62" s="37">
        <f t="shared" si="1"/>
        <v>5124.2687999999998</v>
      </c>
      <c r="AJ62" t="str">
        <f>_xlfn.XLOOKUP(N62,Agrupamentos!C$3:C$496,Agrupamentos!D$3:D$496,"",0)</f>
        <v>HERBICIDA MEC</v>
      </c>
      <c r="AK62" t="str">
        <f t="shared" si="2"/>
        <v>SERV CAP QUIM MEC BARRA AGRICGN1410IMP96</v>
      </c>
      <c r="AL62" s="57" t="str">
        <f t="shared" si="3"/>
        <v>46480GN1410Operador de Trator de PneuGABRIEL GONCALVES PINHEIROSERV CAP QUIM MEC BARRA AGRICGALILÉIA001-01Principal14,91Julho-26152446195,720381944446195</v>
      </c>
      <c r="AM62" s="79">
        <f t="shared" si="4"/>
        <v>35.294117647058819</v>
      </c>
      <c r="AN62" s="80">
        <f t="shared" si="5"/>
        <v>7824.3529411764694</v>
      </c>
      <c r="AO62" s="36">
        <f t="shared" si="6"/>
        <v>3305.3978999999999</v>
      </c>
      <c r="AP62" s="83">
        <f t="shared" si="7"/>
        <v>-4518.9550411764694</v>
      </c>
    </row>
    <row r="63" spans="1:42" hidden="1">
      <c r="A63">
        <v>46480</v>
      </c>
      <c r="B63" s="38">
        <v>46195</v>
      </c>
      <c r="C63" t="s">
        <v>258</v>
      </c>
      <c r="D63" t="s">
        <v>105</v>
      </c>
      <c r="E63" t="s">
        <v>106</v>
      </c>
      <c r="F63" t="s">
        <v>59</v>
      </c>
      <c r="G63">
        <v>8</v>
      </c>
      <c r="H63" s="43">
        <v>11331</v>
      </c>
      <c r="I63" t="s">
        <v>112</v>
      </c>
      <c r="J63">
        <v>11362</v>
      </c>
      <c r="K63" t="s">
        <v>131</v>
      </c>
      <c r="L63" t="s">
        <v>131</v>
      </c>
      <c r="M63" t="s">
        <v>137</v>
      </c>
      <c r="N63" t="s">
        <v>138</v>
      </c>
      <c r="O63" t="s">
        <v>64</v>
      </c>
      <c r="P63">
        <v>537</v>
      </c>
      <c r="Q63" t="s">
        <v>368</v>
      </c>
      <c r="R63" t="s">
        <v>134</v>
      </c>
      <c r="S63">
        <v>9</v>
      </c>
      <c r="T63">
        <v>14.4</v>
      </c>
      <c r="U63">
        <v>0</v>
      </c>
      <c r="V63">
        <v>9</v>
      </c>
      <c r="W63">
        <v>0.68</v>
      </c>
      <c r="X63">
        <v>0.63</v>
      </c>
      <c r="Y63">
        <v>0.63</v>
      </c>
      <c r="Z63">
        <v>221.69</v>
      </c>
      <c r="AA63" t="s">
        <v>46</v>
      </c>
      <c r="AB63" t="s">
        <v>47</v>
      </c>
      <c r="AC63" t="s">
        <v>135</v>
      </c>
      <c r="AD63" t="s">
        <v>203</v>
      </c>
      <c r="AE63" s="39">
        <v>46195.720381944448</v>
      </c>
      <c r="AF63" t="s">
        <v>369</v>
      </c>
      <c r="AG63" t="str">
        <f t="shared" si="0"/>
        <v>Julho-26</v>
      </c>
      <c r="AH63" s="36">
        <f>_xlfn.XLOOKUP(AK63,'Base de Preços'!P$7:P$3001,'Base de Preços'!J$7:J$3001,"",0)</f>
        <v>343.68</v>
      </c>
      <c r="AI63" s="37">
        <f t="shared" si="1"/>
        <v>4948.9920000000002</v>
      </c>
      <c r="AJ63" t="str">
        <f>_xlfn.XLOOKUP(N63,Agrupamentos!C$3:C$496,Agrupamentos!D$3:D$496,"",0)</f>
        <v>HERBICIDA MEC</v>
      </c>
      <c r="AK63" t="str">
        <f t="shared" si="2"/>
        <v>SERV CAP QUIM MEC BARRA AGRICGN1410IMP96</v>
      </c>
      <c r="AL63" s="57" t="str">
        <f t="shared" si="3"/>
        <v>46480GN1410Operador de Trator de PneuGABRIEL GONCALVES PINHEIROSERV CAP QUIM MEC BARRA AGRICGALILÉIA002-01Principal14,4Julho-260946195,720381944446195</v>
      </c>
      <c r="AM63" s="79">
        <f t="shared" si="4"/>
        <v>13.235294117647058</v>
      </c>
      <c r="AN63" s="80">
        <f t="shared" si="5"/>
        <v>2934.1323529411761</v>
      </c>
      <c r="AO63" s="36">
        <f t="shared" si="6"/>
        <v>3192.3360000000002</v>
      </c>
      <c r="AP63" s="83">
        <f t="shared" si="7"/>
        <v>258.20364705882412</v>
      </c>
    </row>
    <row r="64" spans="1:42" hidden="1">
      <c r="A64">
        <v>46480</v>
      </c>
      <c r="B64" s="38">
        <v>46195</v>
      </c>
      <c r="C64" t="s">
        <v>258</v>
      </c>
      <c r="D64" t="s">
        <v>105</v>
      </c>
      <c r="E64" t="s">
        <v>106</v>
      </c>
      <c r="F64" t="s">
        <v>49</v>
      </c>
      <c r="G64">
        <v>8</v>
      </c>
      <c r="H64" s="43">
        <v>11331</v>
      </c>
      <c r="I64" t="s">
        <v>112</v>
      </c>
      <c r="J64">
        <v>11362</v>
      </c>
      <c r="K64" t="s">
        <v>131</v>
      </c>
      <c r="L64" t="s">
        <v>131</v>
      </c>
      <c r="M64" t="s">
        <v>137</v>
      </c>
      <c r="N64" t="s">
        <v>138</v>
      </c>
      <c r="O64" t="s">
        <v>64</v>
      </c>
      <c r="P64">
        <v>537</v>
      </c>
      <c r="Q64" t="s">
        <v>368</v>
      </c>
      <c r="R64" t="s">
        <v>158</v>
      </c>
      <c r="S64">
        <v>8</v>
      </c>
      <c r="T64">
        <v>14.91</v>
      </c>
      <c r="U64">
        <v>0</v>
      </c>
      <c r="V64">
        <v>8</v>
      </c>
      <c r="W64">
        <v>0.23</v>
      </c>
      <c r="X64">
        <v>0.54</v>
      </c>
      <c r="Y64">
        <v>0.54</v>
      </c>
      <c r="Z64">
        <v>26.68</v>
      </c>
      <c r="AA64" t="s">
        <v>46</v>
      </c>
      <c r="AB64" t="s">
        <v>56</v>
      </c>
      <c r="AC64" t="s">
        <v>135</v>
      </c>
      <c r="AE64" s="39">
        <v>46195.720381944448</v>
      </c>
      <c r="AF64" t="s">
        <v>369</v>
      </c>
      <c r="AG64" t="str">
        <f t="shared" si="0"/>
        <v>Julho-26</v>
      </c>
      <c r="AH64" s="36">
        <f>_xlfn.XLOOKUP(AK64,'Base de Preços'!P$7:P$3001,'Base de Preços'!J$7:J$3001,"",0)</f>
        <v>343.68</v>
      </c>
      <c r="AI64" s="37">
        <f t="shared" si="1"/>
        <v>0</v>
      </c>
      <c r="AJ64" t="str">
        <f>_xlfn.XLOOKUP(N64,Agrupamentos!C$3:C$496,Agrupamentos!D$3:D$496,"",0)</f>
        <v>HERBICIDA MEC</v>
      </c>
      <c r="AK64" t="str">
        <f t="shared" si="2"/>
        <v>SERV CAP QUIM MEC BARRA AGRICGN1410IMP96</v>
      </c>
      <c r="AL64" s="57" t="str">
        <f t="shared" si="3"/>
        <v>46480GN1410Trabalhador FlorestalGABRIEL GONCALVES PINHEIROSERV CAP QUIM MEC BARRA AGRICGALILÉIA001-01Suporte14,91Julho-260846195,720381944446195</v>
      </c>
      <c r="AM64" s="79">
        <f t="shared" si="4"/>
        <v>34.782608695652172</v>
      </c>
      <c r="AN64" s="80">
        <f t="shared" si="5"/>
        <v>927.99999999999989</v>
      </c>
      <c r="AO64" s="36">
        <f t="shared" si="6"/>
        <v>397.79879999999997</v>
      </c>
      <c r="AP64" s="83">
        <f t="shared" si="7"/>
        <v>-530.20119999999997</v>
      </c>
    </row>
    <row r="65" spans="1:42" hidden="1">
      <c r="A65">
        <v>46494</v>
      </c>
      <c r="B65" s="38">
        <v>46195</v>
      </c>
      <c r="C65" t="s">
        <v>258</v>
      </c>
      <c r="D65" t="s">
        <v>105</v>
      </c>
      <c r="E65" t="s">
        <v>106</v>
      </c>
      <c r="F65" t="s">
        <v>59</v>
      </c>
      <c r="G65">
        <v>8</v>
      </c>
      <c r="H65" s="43">
        <v>11331</v>
      </c>
      <c r="I65" t="s">
        <v>112</v>
      </c>
      <c r="J65">
        <v>11752</v>
      </c>
      <c r="K65" t="s">
        <v>149</v>
      </c>
      <c r="L65" t="s">
        <v>149</v>
      </c>
      <c r="M65">
        <v>5913</v>
      </c>
      <c r="N65" t="s">
        <v>372</v>
      </c>
      <c r="O65" t="s">
        <v>64</v>
      </c>
      <c r="P65">
        <v>503</v>
      </c>
      <c r="Q65" t="s">
        <v>181</v>
      </c>
      <c r="R65" t="s">
        <v>104</v>
      </c>
      <c r="S65">
        <v>16</v>
      </c>
      <c r="T65">
        <v>10</v>
      </c>
      <c r="U65">
        <v>8</v>
      </c>
      <c r="V65">
        <v>24</v>
      </c>
      <c r="W65">
        <v>0.76</v>
      </c>
      <c r="X65">
        <v>1.6</v>
      </c>
      <c r="Y65">
        <v>2.4</v>
      </c>
      <c r="Z65">
        <v>307.3</v>
      </c>
      <c r="AA65" t="s">
        <v>55</v>
      </c>
      <c r="AB65" t="s">
        <v>47</v>
      </c>
      <c r="AC65" t="s">
        <v>120</v>
      </c>
      <c r="AD65" t="s">
        <v>58</v>
      </c>
      <c r="AE65" s="39">
        <v>46195.842951388891</v>
      </c>
      <c r="AG65" t="str">
        <f t="shared" si="0"/>
        <v>Julho-26</v>
      </c>
      <c r="AH65" s="36">
        <f>_xlfn.XLOOKUP(AK65,'Base de Preços'!P$7:P$3001,'Base de Preços'!J$7:J$3001,"",0)</f>
        <v>414.6</v>
      </c>
      <c r="AI65" s="37">
        <f t="shared" si="1"/>
        <v>4146</v>
      </c>
      <c r="AJ65" t="str">
        <f>_xlfn.XLOOKUP(N65,Agrupamentos!C$3:C$496,Agrupamentos!D$3:D$496,"",0)</f>
        <v>HERBICIDA MEC</v>
      </c>
      <c r="AK65" t="str">
        <f t="shared" si="2"/>
        <v>SERV CAP QUIM LAMINA PRE EMERG AGRICGN14105913</v>
      </c>
      <c r="AL65" s="57" t="str">
        <f t="shared" si="3"/>
        <v>46494GN1410Operador de Trator de PneuMATEUS SANCHES PERES BIENIEKSERV CAP QUIM LAMINA PRE EMERG AGRICMÃE SANTA GLEBA A007-01Principal10Julho-2682446195,842951388946195</v>
      </c>
      <c r="AM65" s="79">
        <f t="shared" si="4"/>
        <v>31.578947368421051</v>
      </c>
      <c r="AN65" s="80">
        <f t="shared" si="5"/>
        <v>9704.21052631579</v>
      </c>
      <c r="AO65" s="36">
        <f t="shared" si="6"/>
        <v>3073</v>
      </c>
      <c r="AP65" s="83">
        <f t="shared" si="7"/>
        <v>-6631.21052631579</v>
      </c>
    </row>
    <row r="66" spans="1:42" hidden="1">
      <c r="A66">
        <v>46494</v>
      </c>
      <c r="B66" s="38">
        <v>46195</v>
      </c>
      <c r="C66" t="s">
        <v>258</v>
      </c>
      <c r="D66" t="s">
        <v>105</v>
      </c>
      <c r="E66" t="s">
        <v>106</v>
      </c>
      <c r="F66" t="s">
        <v>59</v>
      </c>
      <c r="G66">
        <v>8</v>
      </c>
      <c r="H66" s="43">
        <v>11331</v>
      </c>
      <c r="I66" t="s">
        <v>112</v>
      </c>
      <c r="J66">
        <v>11752</v>
      </c>
      <c r="K66" t="s">
        <v>149</v>
      </c>
      <c r="L66" t="s">
        <v>149</v>
      </c>
      <c r="M66" t="s">
        <v>137</v>
      </c>
      <c r="N66" t="s">
        <v>138</v>
      </c>
      <c r="O66" t="s">
        <v>64</v>
      </c>
      <c r="P66">
        <v>484</v>
      </c>
      <c r="Q66" t="s">
        <v>370</v>
      </c>
      <c r="R66" t="s">
        <v>371</v>
      </c>
      <c r="S66">
        <v>16</v>
      </c>
      <c r="T66">
        <v>20</v>
      </c>
      <c r="U66">
        <v>4</v>
      </c>
      <c r="V66">
        <v>20</v>
      </c>
      <c r="W66">
        <v>0.68</v>
      </c>
      <c r="X66">
        <v>0.8</v>
      </c>
      <c r="Y66">
        <v>1</v>
      </c>
      <c r="Z66">
        <v>221.69</v>
      </c>
      <c r="AA66" t="s">
        <v>55</v>
      </c>
      <c r="AB66" t="s">
        <v>47</v>
      </c>
      <c r="AC66" t="s">
        <v>120</v>
      </c>
      <c r="AD66" t="s">
        <v>58</v>
      </c>
      <c r="AE66" s="39">
        <v>46195.842951388891</v>
      </c>
      <c r="AG66" t="str">
        <f t="shared" si="0"/>
        <v>Julho-26</v>
      </c>
      <c r="AH66" s="36">
        <f>_xlfn.XLOOKUP(AK66,'Base de Preços'!P$7:P$3001,'Base de Preços'!J$7:J$3001,"",0)</f>
        <v>343.68</v>
      </c>
      <c r="AI66" s="37">
        <f t="shared" si="1"/>
        <v>6873.6</v>
      </c>
      <c r="AJ66" t="str">
        <f>_xlfn.XLOOKUP(N66,Agrupamentos!C$3:C$496,Agrupamentos!D$3:D$496,"",0)</f>
        <v>HERBICIDA MEC</v>
      </c>
      <c r="AK66" t="str">
        <f t="shared" si="2"/>
        <v>SERV CAP QUIM MEC BARRA AGRICGN1410IMP96</v>
      </c>
      <c r="AL66" s="57" t="str">
        <f t="shared" si="3"/>
        <v>46494GN1410Operador de Trator de PneuMATEUS SANCHES PERES BIENIEKSERV CAP QUIM MEC BARRA AGRICSÃO PEDRO IIIT001-01Principal20Julho-2642046195,842951388946195</v>
      </c>
      <c r="AM66" s="79">
        <f t="shared" si="4"/>
        <v>29.411764705882351</v>
      </c>
      <c r="AN66" s="80">
        <f t="shared" si="5"/>
        <v>6520.2941176470586</v>
      </c>
      <c r="AO66" s="36">
        <f t="shared" si="6"/>
        <v>4433.8</v>
      </c>
      <c r="AP66" s="83">
        <f t="shared" si="7"/>
        <v>-2086.4941176470584</v>
      </c>
    </row>
    <row r="67" spans="1:42" hidden="1">
      <c r="A67">
        <v>46494</v>
      </c>
      <c r="B67" s="38">
        <v>46195</v>
      </c>
      <c r="C67" t="s">
        <v>258</v>
      </c>
      <c r="D67" t="s">
        <v>105</v>
      </c>
      <c r="E67" t="s">
        <v>106</v>
      </c>
      <c r="F67" t="s">
        <v>49</v>
      </c>
      <c r="G67">
        <v>8</v>
      </c>
      <c r="H67" s="43">
        <v>11331</v>
      </c>
      <c r="I67" t="s">
        <v>112</v>
      </c>
      <c r="J67">
        <v>11752</v>
      </c>
      <c r="K67" t="s">
        <v>149</v>
      </c>
      <c r="L67" t="s">
        <v>149</v>
      </c>
      <c r="M67" t="s">
        <v>137</v>
      </c>
      <c r="N67" t="s">
        <v>138</v>
      </c>
      <c r="O67" t="s">
        <v>64</v>
      </c>
      <c r="P67">
        <v>484</v>
      </c>
      <c r="Q67" t="s">
        <v>370</v>
      </c>
      <c r="R67" t="s">
        <v>371</v>
      </c>
      <c r="S67">
        <v>16</v>
      </c>
      <c r="T67">
        <v>20</v>
      </c>
      <c r="U67">
        <v>0</v>
      </c>
      <c r="V67">
        <v>16</v>
      </c>
      <c r="W67">
        <v>0.23</v>
      </c>
      <c r="X67">
        <v>0.8</v>
      </c>
      <c r="Y67">
        <v>0.8</v>
      </c>
      <c r="Z67">
        <v>26.68</v>
      </c>
      <c r="AA67" t="s">
        <v>55</v>
      </c>
      <c r="AB67" t="s">
        <v>56</v>
      </c>
      <c r="AC67" t="s">
        <v>120</v>
      </c>
      <c r="AD67" t="s">
        <v>58</v>
      </c>
      <c r="AE67" s="39">
        <v>46195.842951388891</v>
      </c>
      <c r="AG67" t="str">
        <f t="shared" si="0"/>
        <v>Julho-26</v>
      </c>
      <c r="AH67" s="36">
        <f>_xlfn.XLOOKUP(AK67,'Base de Preços'!P$7:P$3001,'Base de Preços'!J$7:J$3001,"",0)</f>
        <v>343.68</v>
      </c>
      <c r="AI67" s="37">
        <f t="shared" si="1"/>
        <v>0</v>
      </c>
      <c r="AJ67" t="str">
        <f>_xlfn.XLOOKUP(N67,Agrupamentos!C$3:C$496,Agrupamentos!D$3:D$496,"",0)</f>
        <v>HERBICIDA MEC</v>
      </c>
      <c r="AK67" t="str">
        <f t="shared" si="2"/>
        <v>SERV CAP QUIM MEC BARRA AGRICGN1410IMP96</v>
      </c>
      <c r="AL67" s="57" t="str">
        <f t="shared" si="3"/>
        <v>46494GN1410Trabalhador FlorestalMATEUS SANCHES PERES BIENIEKSERV CAP QUIM MEC BARRA AGRICSÃO PEDRO IIIT001-01Suporte20Julho-2601646195,842951388946195</v>
      </c>
      <c r="AM67" s="79">
        <f t="shared" si="4"/>
        <v>69.565217391304344</v>
      </c>
      <c r="AN67" s="80">
        <f t="shared" si="5"/>
        <v>1855.9999999999998</v>
      </c>
      <c r="AO67" s="36">
        <f t="shared" si="6"/>
        <v>533.6</v>
      </c>
      <c r="AP67" s="83">
        <f t="shared" si="7"/>
        <v>-1322.3999999999996</v>
      </c>
    </row>
    <row r="68" spans="1:42" hidden="1">
      <c r="A68">
        <v>46494</v>
      </c>
      <c r="B68" s="38">
        <v>46195</v>
      </c>
      <c r="C68" t="s">
        <v>258</v>
      </c>
      <c r="D68" t="s">
        <v>105</v>
      </c>
      <c r="E68" t="s">
        <v>106</v>
      </c>
      <c r="F68" t="s">
        <v>92</v>
      </c>
      <c r="G68">
        <v>8</v>
      </c>
      <c r="H68" s="43">
        <v>11331</v>
      </c>
      <c r="I68" t="s">
        <v>112</v>
      </c>
      <c r="J68">
        <v>11752</v>
      </c>
      <c r="K68" t="s">
        <v>149</v>
      </c>
      <c r="L68" t="s">
        <v>149</v>
      </c>
      <c r="M68" t="s">
        <v>137</v>
      </c>
      <c r="N68" t="s">
        <v>138</v>
      </c>
      <c r="O68" t="s">
        <v>64</v>
      </c>
      <c r="P68">
        <v>484</v>
      </c>
      <c r="Q68" t="s">
        <v>370</v>
      </c>
      <c r="R68" t="s">
        <v>371</v>
      </c>
      <c r="S68">
        <v>8</v>
      </c>
      <c r="T68">
        <v>20</v>
      </c>
      <c r="U68">
        <v>0</v>
      </c>
      <c r="V68">
        <v>8</v>
      </c>
      <c r="W68">
        <v>0.23</v>
      </c>
      <c r="X68">
        <v>0.4</v>
      </c>
      <c r="Y68">
        <v>0.4</v>
      </c>
      <c r="Z68">
        <v>95.31</v>
      </c>
      <c r="AA68" t="s">
        <v>55</v>
      </c>
      <c r="AB68" t="s">
        <v>56</v>
      </c>
      <c r="AC68" t="s">
        <v>120</v>
      </c>
      <c r="AE68" s="39">
        <v>46195.842951388891</v>
      </c>
      <c r="AG68" t="str">
        <f t="shared" si="0"/>
        <v>Julho-26</v>
      </c>
      <c r="AH68" s="36">
        <f>_xlfn.XLOOKUP(AK68,'Base de Preços'!P$7:P$3001,'Base de Preços'!J$7:J$3001,"",0)</f>
        <v>343.68</v>
      </c>
      <c r="AI68" s="37">
        <f t="shared" si="1"/>
        <v>0</v>
      </c>
      <c r="AJ68" t="str">
        <f>_xlfn.XLOOKUP(N68,Agrupamentos!C$3:C$496,Agrupamentos!D$3:D$496,"",0)</f>
        <v>HERBICIDA MEC</v>
      </c>
      <c r="AK68" t="str">
        <f t="shared" si="2"/>
        <v>SERV CAP QUIM MEC BARRA AGRICGN1410IMP96</v>
      </c>
      <c r="AL68" s="57" t="str">
        <f t="shared" si="3"/>
        <v>46494GN1410Motorista de Caminhão PipaMATEUS SANCHES PERES BIENIEKSERV CAP QUIM MEC BARRA AGRICSÃO PEDRO IIIT001-01Suporte20Julho-260846195,842951388946195</v>
      </c>
      <c r="AM68" s="79">
        <f t="shared" si="4"/>
        <v>34.782608695652172</v>
      </c>
      <c r="AN68" s="80">
        <f t="shared" si="5"/>
        <v>3315.1304347826085</v>
      </c>
      <c r="AO68" s="36">
        <f t="shared" si="6"/>
        <v>1906.2</v>
      </c>
      <c r="AP68" s="83">
        <f t="shared" si="7"/>
        <v>-1408.9304347826085</v>
      </c>
    </row>
    <row r="69" spans="1:42" hidden="1">
      <c r="A69">
        <v>46504</v>
      </c>
      <c r="B69" s="38">
        <v>46195</v>
      </c>
      <c r="C69" t="s">
        <v>258</v>
      </c>
      <c r="D69" t="s">
        <v>105</v>
      </c>
      <c r="E69" t="s">
        <v>106</v>
      </c>
      <c r="F69" t="s">
        <v>49</v>
      </c>
      <c r="G69">
        <v>8</v>
      </c>
      <c r="H69" s="43">
        <v>11065</v>
      </c>
      <c r="I69" t="s">
        <v>107</v>
      </c>
      <c r="J69">
        <v>11390</v>
      </c>
      <c r="K69" t="s">
        <v>123</v>
      </c>
      <c r="L69" t="s">
        <v>123</v>
      </c>
      <c r="M69">
        <v>87</v>
      </c>
      <c r="N69" t="s">
        <v>373</v>
      </c>
      <c r="O69" t="s">
        <v>64</v>
      </c>
      <c r="P69">
        <v>503</v>
      </c>
      <c r="Q69" t="s">
        <v>181</v>
      </c>
      <c r="R69" t="s">
        <v>175</v>
      </c>
      <c r="S69">
        <v>184</v>
      </c>
      <c r="T69">
        <v>57.64</v>
      </c>
      <c r="U69">
        <v>0</v>
      </c>
      <c r="V69">
        <v>184</v>
      </c>
      <c r="W69">
        <v>7.5</v>
      </c>
      <c r="X69">
        <v>3.19</v>
      </c>
      <c r="Y69">
        <v>3.19</v>
      </c>
      <c r="Z69">
        <v>577.65</v>
      </c>
      <c r="AA69" t="s">
        <v>46</v>
      </c>
      <c r="AB69" t="s">
        <v>47</v>
      </c>
      <c r="AC69" t="s">
        <v>127</v>
      </c>
      <c r="AE69" s="39">
        <v>46195.929247685184</v>
      </c>
      <c r="AF69" t="s">
        <v>374</v>
      </c>
      <c r="AG69" t="str">
        <f t="shared" si="0"/>
        <v>Julho-26</v>
      </c>
      <c r="AH69" s="36">
        <f>_xlfn.XLOOKUP(AK69,'Base de Preços'!P$7:P$3001,'Base de Preços'!J$7:J$3001,"",0)</f>
        <v>577.65</v>
      </c>
      <c r="AI69" s="37">
        <f t="shared" si="1"/>
        <v>33295.745999999999</v>
      </c>
      <c r="AJ69" t="str">
        <f>_xlfn.XLOOKUP(N69,Agrupamentos!C$3:C$496,Agrupamentos!D$3:D$496,"",0)</f>
        <v>ROCADA MANUAL MEDIA</v>
      </c>
      <c r="AK69" t="str">
        <f t="shared" si="2"/>
        <v>ROCADA MANUAL MEDIAGN141087</v>
      </c>
      <c r="AL69" s="57" t="str">
        <f t="shared" si="3"/>
        <v>46504GN1410Trabalhador FlorestalDIEMISSON DE ALMEIDA SANTOSROCADA MANUAL MEDIAMÃE SANTA GLEBA A016-01Principal57,64Julho-26018446195,929247685246195</v>
      </c>
      <c r="AM69" s="79">
        <f t="shared" si="4"/>
        <v>24.533333333333335</v>
      </c>
      <c r="AN69" s="80">
        <f t="shared" si="5"/>
        <v>14171.68</v>
      </c>
      <c r="AO69" s="36">
        <f t="shared" si="6"/>
        <v>33295.745999999999</v>
      </c>
      <c r="AP69" s="83">
        <f t="shared" si="7"/>
        <v>19124.065999999999</v>
      </c>
    </row>
    <row r="70" spans="1:42" hidden="1">
      <c r="A70">
        <v>46504</v>
      </c>
      <c r="B70" s="38">
        <v>46195</v>
      </c>
      <c r="C70" t="s">
        <v>258</v>
      </c>
      <c r="D70" t="s">
        <v>105</v>
      </c>
      <c r="E70" t="s">
        <v>106</v>
      </c>
      <c r="F70" t="s">
        <v>37</v>
      </c>
      <c r="G70">
        <v>8</v>
      </c>
      <c r="H70" s="43">
        <v>11065</v>
      </c>
      <c r="I70" t="s">
        <v>107</v>
      </c>
      <c r="J70">
        <v>11390</v>
      </c>
      <c r="K70" t="s">
        <v>123</v>
      </c>
      <c r="L70" t="s">
        <v>123</v>
      </c>
      <c r="M70">
        <v>1</v>
      </c>
      <c r="N70" t="s">
        <v>109</v>
      </c>
      <c r="O70" t="s">
        <v>64</v>
      </c>
      <c r="P70">
        <v>503</v>
      </c>
      <c r="Q70" t="s">
        <v>181</v>
      </c>
      <c r="R70" t="s">
        <v>175</v>
      </c>
      <c r="S70">
        <v>16</v>
      </c>
      <c r="T70">
        <v>0</v>
      </c>
      <c r="U70">
        <v>0</v>
      </c>
      <c r="V70">
        <v>16</v>
      </c>
      <c r="W70">
        <v>0</v>
      </c>
      <c r="X70">
        <v>0</v>
      </c>
      <c r="Y70">
        <v>0</v>
      </c>
      <c r="Z70">
        <v>0</v>
      </c>
      <c r="AA70" t="s">
        <v>46</v>
      </c>
      <c r="AB70" t="s">
        <v>47</v>
      </c>
      <c r="AC70" t="s">
        <v>127</v>
      </c>
      <c r="AD70" t="s">
        <v>58</v>
      </c>
      <c r="AE70" s="39">
        <v>46195.929247685184</v>
      </c>
      <c r="AF70" t="s">
        <v>374</v>
      </c>
      <c r="AG70" t="str">
        <f t="shared" ref="AG70:AG133" si="8">IF(B70=0,"",PROPER(TEXT(IF(DAY(B70)&gt;20,EDATE(B70,1),B70),"MMMM-aa")))</f>
        <v>Julho-26</v>
      </c>
      <c r="AH70" s="36">
        <f>_xlfn.XLOOKUP(AK70,'Base de Preços'!P$7:P$3001,'Base de Preços'!J$7:J$3001,"",0)</f>
        <v>0</v>
      </c>
      <c r="AI70" s="37">
        <f t="shared" ref="AI70:AI133" si="9">IF(AB70="Principal",AH70*T70,0)</f>
        <v>0</v>
      </c>
      <c r="AJ70" t="str">
        <f>_xlfn.XLOOKUP(N70,Agrupamentos!C$3:C$496,Agrupamentos!D$3:D$496,"",0)</f>
        <v>APOIO E MANUTENÇÃO</v>
      </c>
      <c r="AK70" t="str">
        <f t="shared" ref="AK70:AK133" si="10">N70&amp;D70&amp;M70</f>
        <v>APOIO E MANUTEÇÃO 1410GN14101</v>
      </c>
      <c r="AL70" s="57" t="str">
        <f t="shared" ref="AL70:AL133" si="11">CONCATENATE(A70,D70,F70,K70,N70,Q70,R70,AB70,T70,AG70,U70,V70,AE70,B70)</f>
        <v>46504GN1410MotoristaDIEMISSON DE ALMEIDA SANTOSAPOIO E MANUTEÇÃO 1410MÃE SANTA GLEBA A016-01Principal0Julho-2601646195,929247685246195</v>
      </c>
      <c r="AM70" s="79" t="str">
        <f t="shared" ref="AM70:AM133" si="12">IFERROR(V70/W70,"")</f>
        <v/>
      </c>
      <c r="AN70" s="80" t="str">
        <f t="shared" ref="AN70:AN133" si="13">IFERROR(AM70*Z70,"")</f>
        <v/>
      </c>
      <c r="AO70" s="36">
        <f t="shared" ref="AO70:AO133" si="14">Z70*T70</f>
        <v>0</v>
      </c>
      <c r="AP70" s="83" t="str">
        <f t="shared" ref="AP70:AP133" si="15">IFERROR(AO70-AN70,"")</f>
        <v/>
      </c>
    </row>
    <row r="71" spans="1:42" hidden="1">
      <c r="A71">
        <v>46512</v>
      </c>
      <c r="B71" s="38">
        <v>46195</v>
      </c>
      <c r="C71" t="s">
        <v>258</v>
      </c>
      <c r="D71" t="s">
        <v>105</v>
      </c>
      <c r="E71" t="s">
        <v>106</v>
      </c>
      <c r="F71" t="s">
        <v>49</v>
      </c>
      <c r="G71">
        <v>8</v>
      </c>
      <c r="H71" s="43">
        <v>11065</v>
      </c>
      <c r="I71" t="s">
        <v>107</v>
      </c>
      <c r="J71">
        <v>11392</v>
      </c>
      <c r="K71" t="s">
        <v>142</v>
      </c>
      <c r="L71" t="s">
        <v>142</v>
      </c>
      <c r="M71">
        <v>298</v>
      </c>
      <c r="N71" t="s">
        <v>132</v>
      </c>
      <c r="O71" t="s">
        <v>43</v>
      </c>
      <c r="P71">
        <v>503</v>
      </c>
      <c r="Q71" t="s">
        <v>181</v>
      </c>
      <c r="R71" t="s">
        <v>140</v>
      </c>
      <c r="S71">
        <v>16</v>
      </c>
      <c r="T71">
        <v>2</v>
      </c>
      <c r="U71">
        <v>0</v>
      </c>
      <c r="V71">
        <v>16</v>
      </c>
      <c r="W71">
        <v>0</v>
      </c>
      <c r="X71">
        <v>8</v>
      </c>
      <c r="Y71">
        <v>8</v>
      </c>
      <c r="Z71">
        <v>589.29</v>
      </c>
      <c r="AA71" t="s">
        <v>46</v>
      </c>
      <c r="AB71" t="s">
        <v>47</v>
      </c>
      <c r="AC71" t="s">
        <v>145</v>
      </c>
      <c r="AE71" s="39">
        <v>46196.262685185182</v>
      </c>
      <c r="AG71" t="str">
        <f t="shared" si="8"/>
        <v>Julho-26</v>
      </c>
      <c r="AH71" s="36">
        <f>_xlfn.XLOOKUP(AK71,'Base de Preços'!P$7:P$3001,'Base de Preços'!J$7:J$3001,"",0)</f>
        <v>589.29</v>
      </c>
      <c r="AI71" s="37">
        <f t="shared" si="9"/>
        <v>1178.58</v>
      </c>
      <c r="AJ71" t="str">
        <f>_xlfn.XLOOKUP(N71,Agrupamentos!C$3:C$496,Agrupamentos!D$3:D$496,"",0)</f>
        <v>DIARIAS HOMEM</v>
      </c>
      <c r="AK71" t="str">
        <f t="shared" si="10"/>
        <v>SERV GERAIS LAVOURA AGRICGN1410298</v>
      </c>
      <c r="AL71" s="57" t="str">
        <f t="shared" si="11"/>
        <v>46512GN1410Trabalhador FlorestalDOUGLAS BOTELHO GOMESSERV GERAIS LAVOURA AGRICMÃE SANTA GLEBA A010-01Principal2Julho-2601646196,262685185246195</v>
      </c>
      <c r="AM71" s="79" t="str">
        <f t="shared" si="12"/>
        <v/>
      </c>
      <c r="AN71" s="80" t="str">
        <f t="shared" si="13"/>
        <v/>
      </c>
      <c r="AO71" s="36">
        <f t="shared" si="14"/>
        <v>1178.58</v>
      </c>
      <c r="AP71" s="83" t="str">
        <f t="shared" si="15"/>
        <v/>
      </c>
    </row>
    <row r="72" spans="1:42" hidden="1">
      <c r="A72">
        <v>46512</v>
      </c>
      <c r="B72" s="38">
        <v>46195</v>
      </c>
      <c r="C72" t="s">
        <v>258</v>
      </c>
      <c r="D72" t="s">
        <v>105</v>
      </c>
      <c r="E72" t="s">
        <v>106</v>
      </c>
      <c r="F72" t="s">
        <v>49</v>
      </c>
      <c r="G72">
        <v>8</v>
      </c>
      <c r="H72" s="43">
        <v>11065</v>
      </c>
      <c r="I72" t="s">
        <v>107</v>
      </c>
      <c r="J72">
        <v>11392</v>
      </c>
      <c r="K72" t="s">
        <v>142</v>
      </c>
      <c r="L72" t="s">
        <v>142</v>
      </c>
      <c r="M72">
        <v>87</v>
      </c>
      <c r="N72" t="s">
        <v>373</v>
      </c>
      <c r="O72" t="s">
        <v>64</v>
      </c>
      <c r="P72">
        <v>503</v>
      </c>
      <c r="Q72" t="s">
        <v>181</v>
      </c>
      <c r="R72" t="s">
        <v>170</v>
      </c>
      <c r="S72">
        <v>112</v>
      </c>
      <c r="T72">
        <v>33</v>
      </c>
      <c r="U72">
        <v>64</v>
      </c>
      <c r="V72">
        <v>176</v>
      </c>
      <c r="W72">
        <v>7.5</v>
      </c>
      <c r="X72">
        <v>3.39</v>
      </c>
      <c r="Y72">
        <v>5.33</v>
      </c>
      <c r="Z72">
        <v>577.65</v>
      </c>
      <c r="AA72" t="s">
        <v>55</v>
      </c>
      <c r="AB72" t="s">
        <v>47</v>
      </c>
      <c r="AC72" t="s">
        <v>145</v>
      </c>
      <c r="AD72" t="s">
        <v>203</v>
      </c>
      <c r="AE72" s="39">
        <v>46196.262685185182</v>
      </c>
      <c r="AG72" t="str">
        <f t="shared" si="8"/>
        <v>Julho-26</v>
      </c>
      <c r="AH72" s="36">
        <f>_xlfn.XLOOKUP(AK72,'Base de Preços'!P$7:P$3001,'Base de Preços'!J$7:J$3001,"",0)</f>
        <v>577.65</v>
      </c>
      <c r="AI72" s="37">
        <f t="shared" si="9"/>
        <v>19062.45</v>
      </c>
      <c r="AJ72" t="str">
        <f>_xlfn.XLOOKUP(N72,Agrupamentos!C$3:C$496,Agrupamentos!D$3:D$496,"",0)</f>
        <v>ROCADA MANUAL MEDIA</v>
      </c>
      <c r="AK72" t="str">
        <f t="shared" si="10"/>
        <v>ROCADA MANUAL MEDIAGN141087</v>
      </c>
      <c r="AL72" s="57" t="str">
        <f t="shared" si="11"/>
        <v>46512GN1410Trabalhador FlorestalDOUGLAS BOTELHO GOMESROCADA MANUAL MEDIAMÃE SANTA GLEBA A011-01Principal33Julho-266417646196,262685185246195</v>
      </c>
      <c r="AM72" s="79">
        <f t="shared" si="12"/>
        <v>23.466666666666665</v>
      </c>
      <c r="AN72" s="80">
        <f t="shared" si="13"/>
        <v>13555.519999999999</v>
      </c>
      <c r="AO72" s="36">
        <f t="shared" si="14"/>
        <v>19062.45</v>
      </c>
      <c r="AP72" s="83">
        <f t="shared" si="15"/>
        <v>5506.9300000000021</v>
      </c>
    </row>
    <row r="73" spans="1:42" hidden="1">
      <c r="A73">
        <v>46512</v>
      </c>
      <c r="B73" s="38">
        <v>46195</v>
      </c>
      <c r="C73" t="s">
        <v>258</v>
      </c>
      <c r="D73" t="s">
        <v>105</v>
      </c>
      <c r="E73" t="s">
        <v>106</v>
      </c>
      <c r="F73" t="s">
        <v>49</v>
      </c>
      <c r="G73">
        <v>8</v>
      </c>
      <c r="H73" s="43">
        <v>11065</v>
      </c>
      <c r="I73" t="s">
        <v>107</v>
      </c>
      <c r="J73">
        <v>11392</v>
      </c>
      <c r="K73" t="s">
        <v>142</v>
      </c>
      <c r="L73" t="s">
        <v>142</v>
      </c>
      <c r="M73">
        <v>298</v>
      </c>
      <c r="N73" t="s">
        <v>132</v>
      </c>
      <c r="O73" t="s">
        <v>43</v>
      </c>
      <c r="P73">
        <v>503</v>
      </c>
      <c r="Q73" t="s">
        <v>181</v>
      </c>
      <c r="R73" t="s">
        <v>151</v>
      </c>
      <c r="S73">
        <v>16</v>
      </c>
      <c r="T73">
        <v>2</v>
      </c>
      <c r="U73">
        <v>0</v>
      </c>
      <c r="V73">
        <v>16</v>
      </c>
      <c r="W73">
        <v>0</v>
      </c>
      <c r="X73">
        <v>8</v>
      </c>
      <c r="Y73">
        <v>8</v>
      </c>
      <c r="Z73">
        <v>589.29</v>
      </c>
      <c r="AA73" t="s">
        <v>46</v>
      </c>
      <c r="AB73" t="s">
        <v>47</v>
      </c>
      <c r="AC73" t="s">
        <v>145</v>
      </c>
      <c r="AE73" s="39">
        <v>46196.262685185182</v>
      </c>
      <c r="AG73" t="str">
        <f t="shared" si="8"/>
        <v>Julho-26</v>
      </c>
      <c r="AH73" s="36">
        <f>_xlfn.XLOOKUP(AK73,'Base de Preços'!P$7:P$3001,'Base de Preços'!J$7:J$3001,"",0)</f>
        <v>589.29</v>
      </c>
      <c r="AI73" s="37">
        <f t="shared" si="9"/>
        <v>1178.58</v>
      </c>
      <c r="AJ73" t="str">
        <f>_xlfn.XLOOKUP(N73,Agrupamentos!C$3:C$496,Agrupamentos!D$3:D$496,"",0)</f>
        <v>DIARIAS HOMEM</v>
      </c>
      <c r="AK73" t="str">
        <f t="shared" si="10"/>
        <v>SERV GERAIS LAVOURA AGRICGN1410298</v>
      </c>
      <c r="AL73" s="57" t="str">
        <f t="shared" si="11"/>
        <v>46512GN1410Trabalhador FlorestalDOUGLAS BOTELHO GOMESSERV GERAIS LAVOURA AGRICMÃE SANTA GLEBA A009-01Principal2Julho-2601646196,262685185246195</v>
      </c>
      <c r="AM73" s="79" t="str">
        <f t="shared" si="12"/>
        <v/>
      </c>
      <c r="AN73" s="80" t="str">
        <f t="shared" si="13"/>
        <v/>
      </c>
      <c r="AO73" s="36">
        <f t="shared" si="14"/>
        <v>1178.58</v>
      </c>
      <c r="AP73" s="83" t="str">
        <f t="shared" si="15"/>
        <v/>
      </c>
    </row>
    <row r="74" spans="1:42" hidden="1">
      <c r="A74">
        <v>46512</v>
      </c>
      <c r="B74" s="38">
        <v>46195</v>
      </c>
      <c r="C74" t="s">
        <v>258</v>
      </c>
      <c r="D74" t="s">
        <v>105</v>
      </c>
      <c r="E74" t="s">
        <v>106</v>
      </c>
      <c r="F74" t="s">
        <v>37</v>
      </c>
      <c r="G74">
        <v>8</v>
      </c>
      <c r="H74" s="43">
        <v>11065</v>
      </c>
      <c r="I74" t="s">
        <v>107</v>
      </c>
      <c r="J74">
        <v>11392</v>
      </c>
      <c r="K74" t="s">
        <v>142</v>
      </c>
      <c r="L74" t="s">
        <v>142</v>
      </c>
      <c r="M74">
        <v>1</v>
      </c>
      <c r="N74" t="s">
        <v>109</v>
      </c>
      <c r="O74" t="s">
        <v>64</v>
      </c>
      <c r="P74">
        <v>503</v>
      </c>
      <c r="Q74" t="s">
        <v>181</v>
      </c>
      <c r="R74" t="s">
        <v>170</v>
      </c>
      <c r="S74">
        <v>24</v>
      </c>
      <c r="T74">
        <v>0</v>
      </c>
      <c r="U74">
        <v>8</v>
      </c>
      <c r="V74">
        <v>32</v>
      </c>
      <c r="W74">
        <v>0</v>
      </c>
      <c r="X74">
        <v>0</v>
      </c>
      <c r="Y74">
        <v>0</v>
      </c>
      <c r="Z74">
        <v>0</v>
      </c>
      <c r="AA74" t="s">
        <v>46</v>
      </c>
      <c r="AB74" t="s">
        <v>47</v>
      </c>
      <c r="AC74" t="s">
        <v>145</v>
      </c>
      <c r="AD74" t="s">
        <v>58</v>
      </c>
      <c r="AE74" s="39">
        <v>46196.262685185182</v>
      </c>
      <c r="AG74" t="str">
        <f t="shared" si="8"/>
        <v>Julho-26</v>
      </c>
      <c r="AH74" s="36">
        <f>_xlfn.XLOOKUP(AK74,'Base de Preços'!P$7:P$3001,'Base de Preços'!J$7:J$3001,"",0)</f>
        <v>0</v>
      </c>
      <c r="AI74" s="37">
        <f t="shared" si="9"/>
        <v>0</v>
      </c>
      <c r="AJ74" t="str">
        <f>_xlfn.XLOOKUP(N74,Agrupamentos!C$3:C$496,Agrupamentos!D$3:D$496,"",0)</f>
        <v>APOIO E MANUTENÇÃO</v>
      </c>
      <c r="AK74" t="str">
        <f t="shared" si="10"/>
        <v>APOIO E MANUTEÇÃO 1410GN14101</v>
      </c>
      <c r="AL74" s="57" t="str">
        <f t="shared" si="11"/>
        <v>46512GN1410MotoristaDOUGLAS BOTELHO GOMESAPOIO E MANUTEÇÃO 1410MÃE SANTA GLEBA A011-01Principal0Julho-2683246196,262685185246195</v>
      </c>
      <c r="AM74" s="79" t="str">
        <f t="shared" si="12"/>
        <v/>
      </c>
      <c r="AN74" s="80" t="str">
        <f t="shared" si="13"/>
        <v/>
      </c>
      <c r="AO74" s="36">
        <f t="shared" si="14"/>
        <v>0</v>
      </c>
      <c r="AP74" s="83" t="str">
        <f t="shared" si="15"/>
        <v/>
      </c>
    </row>
    <row r="75" spans="1:42" hidden="1">
      <c r="A75">
        <v>46520</v>
      </c>
      <c r="B75" s="38">
        <v>46195</v>
      </c>
      <c r="C75" t="s">
        <v>258</v>
      </c>
      <c r="D75" t="s">
        <v>105</v>
      </c>
      <c r="E75" t="s">
        <v>106</v>
      </c>
      <c r="F75" t="s">
        <v>59</v>
      </c>
      <c r="G75">
        <v>8</v>
      </c>
      <c r="H75" s="43">
        <v>11065</v>
      </c>
      <c r="I75" t="s">
        <v>107</v>
      </c>
      <c r="J75" t="s">
        <v>50</v>
      </c>
      <c r="K75" t="s">
        <v>51</v>
      </c>
      <c r="L75" t="s">
        <v>108</v>
      </c>
      <c r="M75">
        <v>1</v>
      </c>
      <c r="N75" t="s">
        <v>109</v>
      </c>
      <c r="O75" t="s">
        <v>64</v>
      </c>
      <c r="P75">
        <v>543</v>
      </c>
      <c r="Q75" t="s">
        <v>375</v>
      </c>
      <c r="R75" t="s">
        <v>376</v>
      </c>
      <c r="S75">
        <v>0</v>
      </c>
      <c r="T75">
        <v>0</v>
      </c>
      <c r="U75">
        <v>32</v>
      </c>
      <c r="V75">
        <v>32</v>
      </c>
      <c r="W75">
        <v>0</v>
      </c>
      <c r="X75">
        <v>0</v>
      </c>
      <c r="Y75">
        <v>0</v>
      </c>
      <c r="Z75">
        <v>0</v>
      </c>
      <c r="AA75" t="s">
        <v>55</v>
      </c>
      <c r="AB75" t="s">
        <v>56</v>
      </c>
      <c r="AC75" t="s">
        <v>91</v>
      </c>
      <c r="AD75" t="s">
        <v>58</v>
      </c>
      <c r="AE75" s="39">
        <v>46196.355069444442</v>
      </c>
      <c r="AG75" t="str">
        <f t="shared" si="8"/>
        <v>Julho-26</v>
      </c>
      <c r="AH75" s="36">
        <f>_xlfn.XLOOKUP(AK75,'Base de Preços'!P$7:P$3001,'Base de Preços'!J$7:J$3001,"",0)</f>
        <v>0</v>
      </c>
      <c r="AI75" s="37">
        <f t="shared" si="9"/>
        <v>0</v>
      </c>
      <c r="AJ75" t="str">
        <f>_xlfn.XLOOKUP(N75,Agrupamentos!C$3:C$496,Agrupamentos!D$3:D$496,"",0)</f>
        <v>APOIO E MANUTENÇÃO</v>
      </c>
      <c r="AK75" t="str">
        <f t="shared" si="10"/>
        <v>APOIO E MANUTEÇÃO 1410GN14101</v>
      </c>
      <c r="AL75" s="57" t="str">
        <f t="shared" si="11"/>
        <v>46520GN1410Operador de Trator de PneuLEANDRA DE MIRANDA SOUZA COSTAAPOIO E MANUTEÇÃO 1410IPÊ000-00Suporte0Julho-26323246196,355069444446195</v>
      </c>
      <c r="AM75" s="79" t="str">
        <f t="shared" si="12"/>
        <v/>
      </c>
      <c r="AN75" s="80" t="str">
        <f t="shared" si="13"/>
        <v/>
      </c>
      <c r="AO75" s="36">
        <f t="shared" si="14"/>
        <v>0</v>
      </c>
      <c r="AP75" s="83" t="str">
        <f t="shared" si="15"/>
        <v/>
      </c>
    </row>
    <row r="76" spans="1:42" hidden="1">
      <c r="A76">
        <v>46520</v>
      </c>
      <c r="B76" s="38">
        <v>46195</v>
      </c>
      <c r="C76" t="s">
        <v>258</v>
      </c>
      <c r="D76" t="s">
        <v>105</v>
      </c>
      <c r="E76" t="s">
        <v>106</v>
      </c>
      <c r="F76" t="s">
        <v>37</v>
      </c>
      <c r="G76">
        <v>8</v>
      </c>
      <c r="H76" s="43">
        <v>11065</v>
      </c>
      <c r="I76" t="s">
        <v>107</v>
      </c>
      <c r="J76" t="s">
        <v>50</v>
      </c>
      <c r="K76" t="s">
        <v>51</v>
      </c>
      <c r="L76" t="s">
        <v>108</v>
      </c>
      <c r="M76">
        <v>1</v>
      </c>
      <c r="N76" t="s">
        <v>109</v>
      </c>
      <c r="O76" t="s">
        <v>64</v>
      </c>
      <c r="P76">
        <v>543</v>
      </c>
      <c r="Q76" t="s">
        <v>375</v>
      </c>
      <c r="R76" t="s">
        <v>376</v>
      </c>
      <c r="S76">
        <v>0</v>
      </c>
      <c r="T76">
        <v>0</v>
      </c>
      <c r="U76">
        <v>8</v>
      </c>
      <c r="V76">
        <v>8</v>
      </c>
      <c r="W76">
        <v>0</v>
      </c>
      <c r="X76">
        <v>0</v>
      </c>
      <c r="Y76">
        <v>0</v>
      </c>
      <c r="Z76">
        <v>0</v>
      </c>
      <c r="AA76" t="s">
        <v>55</v>
      </c>
      <c r="AB76" t="s">
        <v>47</v>
      </c>
      <c r="AC76" t="s">
        <v>91</v>
      </c>
      <c r="AD76" t="s">
        <v>58</v>
      </c>
      <c r="AE76" s="39">
        <v>46196.52</v>
      </c>
      <c r="AG76" t="str">
        <f t="shared" si="8"/>
        <v>Julho-26</v>
      </c>
      <c r="AH76" s="36">
        <f>_xlfn.XLOOKUP(AK76,'Base de Preços'!P$7:P$3001,'Base de Preços'!J$7:J$3001,"",0)</f>
        <v>0</v>
      </c>
      <c r="AI76" s="37">
        <f t="shared" si="9"/>
        <v>0</v>
      </c>
      <c r="AJ76" t="str">
        <f>_xlfn.XLOOKUP(N76,Agrupamentos!C$3:C$496,Agrupamentos!D$3:D$496,"",0)</f>
        <v>APOIO E MANUTENÇÃO</v>
      </c>
      <c r="AK76" t="str">
        <f t="shared" si="10"/>
        <v>APOIO E MANUTEÇÃO 1410GN14101</v>
      </c>
      <c r="AL76" s="57" t="str">
        <f t="shared" si="11"/>
        <v>46520GN1410MotoristaLEANDRA DE MIRANDA SOUZA COSTAAPOIO E MANUTEÇÃO 1410IPÊ000-00Principal0Julho-268846196,5246195</v>
      </c>
      <c r="AM76" s="79" t="str">
        <f t="shared" si="12"/>
        <v/>
      </c>
      <c r="AN76" s="80" t="str">
        <f t="shared" si="13"/>
        <v/>
      </c>
      <c r="AO76" s="36">
        <f t="shared" si="14"/>
        <v>0</v>
      </c>
      <c r="AP76" s="83" t="str">
        <f t="shared" si="15"/>
        <v/>
      </c>
    </row>
    <row r="77" spans="1:42" hidden="1">
      <c r="A77">
        <v>46529</v>
      </c>
      <c r="B77" s="38">
        <v>46195</v>
      </c>
      <c r="C77" t="s">
        <v>258</v>
      </c>
      <c r="D77" t="s">
        <v>105</v>
      </c>
      <c r="E77" t="s">
        <v>106</v>
      </c>
      <c r="F77" t="s">
        <v>293</v>
      </c>
      <c r="G77">
        <v>8</v>
      </c>
      <c r="H77" s="43">
        <v>11065</v>
      </c>
      <c r="I77" t="s">
        <v>107</v>
      </c>
      <c r="J77">
        <v>11447</v>
      </c>
      <c r="K77" t="s">
        <v>262</v>
      </c>
      <c r="L77" t="s">
        <v>377</v>
      </c>
      <c r="M77">
        <v>1</v>
      </c>
      <c r="N77" t="s">
        <v>109</v>
      </c>
      <c r="O77" t="s">
        <v>64</v>
      </c>
      <c r="P77">
        <v>390</v>
      </c>
      <c r="Q77" t="s">
        <v>44</v>
      </c>
      <c r="R77" t="s">
        <v>45</v>
      </c>
      <c r="S77">
        <v>0</v>
      </c>
      <c r="T77">
        <v>0</v>
      </c>
      <c r="U77">
        <v>8</v>
      </c>
      <c r="V77">
        <v>8</v>
      </c>
      <c r="W77">
        <v>0</v>
      </c>
      <c r="X77">
        <v>0</v>
      </c>
      <c r="Y77">
        <v>0</v>
      </c>
      <c r="Z77">
        <v>0</v>
      </c>
      <c r="AA77" t="s">
        <v>46</v>
      </c>
      <c r="AB77" t="s">
        <v>77</v>
      </c>
      <c r="AC77" t="s">
        <v>263</v>
      </c>
      <c r="AD77" t="s">
        <v>203</v>
      </c>
      <c r="AE77" s="39">
        <v>46196.370682870373</v>
      </c>
      <c r="AG77" t="str">
        <f t="shared" si="8"/>
        <v>Julho-26</v>
      </c>
      <c r="AH77" s="36">
        <f>_xlfn.XLOOKUP(AK77,'Base de Preços'!P$7:P$3001,'Base de Preços'!J$7:J$3001,"",0)</f>
        <v>0</v>
      </c>
      <c r="AI77" s="37">
        <f t="shared" si="9"/>
        <v>0</v>
      </c>
      <c r="AJ77" t="str">
        <f>_xlfn.XLOOKUP(N77,Agrupamentos!C$3:C$496,Agrupamentos!D$3:D$496,"",0)</f>
        <v>APOIO E MANUTENÇÃO</v>
      </c>
      <c r="AK77" t="str">
        <f t="shared" si="10"/>
        <v>APOIO E MANUTEÇÃO 1410GN14101</v>
      </c>
      <c r="AL77" s="57" t="str">
        <f t="shared" si="11"/>
        <v>46529GN1410MecânicoANDREY NICOLLAS UCHOA DE OLIVEIRAAPOIO E MANUTEÇÃO 1410Pátio MST01Apoio0Julho-268846196,370682870446195</v>
      </c>
      <c r="AM77" s="79" t="str">
        <f t="shared" si="12"/>
        <v/>
      </c>
      <c r="AN77" s="80" t="str">
        <f t="shared" si="13"/>
        <v/>
      </c>
      <c r="AO77" s="36">
        <f t="shared" si="14"/>
        <v>0</v>
      </c>
      <c r="AP77" s="83" t="str">
        <f t="shared" si="15"/>
        <v/>
      </c>
    </row>
    <row r="78" spans="1:42" hidden="1">
      <c r="A78">
        <v>46545</v>
      </c>
      <c r="B78" s="38">
        <v>46195</v>
      </c>
      <c r="C78" t="s">
        <v>258</v>
      </c>
      <c r="D78" t="s">
        <v>105</v>
      </c>
      <c r="E78" t="s">
        <v>106</v>
      </c>
      <c r="F78" t="s">
        <v>59</v>
      </c>
      <c r="G78">
        <v>8</v>
      </c>
      <c r="H78" s="43">
        <v>11065</v>
      </c>
      <c r="I78" t="s">
        <v>107</v>
      </c>
      <c r="J78">
        <v>11078</v>
      </c>
      <c r="K78" t="s">
        <v>154</v>
      </c>
      <c r="L78" t="s">
        <v>154</v>
      </c>
      <c r="M78">
        <v>1</v>
      </c>
      <c r="N78" t="s">
        <v>109</v>
      </c>
      <c r="O78" t="s">
        <v>64</v>
      </c>
      <c r="P78">
        <v>503</v>
      </c>
      <c r="Q78" t="s">
        <v>181</v>
      </c>
      <c r="R78" t="s">
        <v>378</v>
      </c>
      <c r="S78">
        <v>0</v>
      </c>
      <c r="T78">
        <v>0</v>
      </c>
      <c r="U78">
        <v>16</v>
      </c>
      <c r="V78">
        <v>16</v>
      </c>
      <c r="W78">
        <v>0</v>
      </c>
      <c r="X78">
        <v>0</v>
      </c>
      <c r="Y78">
        <v>0</v>
      </c>
      <c r="Z78">
        <v>0</v>
      </c>
      <c r="AA78" t="s">
        <v>55</v>
      </c>
      <c r="AB78" t="s">
        <v>56</v>
      </c>
      <c r="AC78" t="s">
        <v>159</v>
      </c>
      <c r="AD78" t="s">
        <v>58</v>
      </c>
      <c r="AE78" s="39">
        <v>46196.493576388886</v>
      </c>
      <c r="AG78" t="str">
        <f t="shared" si="8"/>
        <v>Julho-26</v>
      </c>
      <c r="AH78" s="36">
        <f>_xlfn.XLOOKUP(AK78,'Base de Preços'!P$7:P$3001,'Base de Preços'!J$7:J$3001,"",0)</f>
        <v>0</v>
      </c>
      <c r="AI78" s="37">
        <f t="shared" si="9"/>
        <v>0</v>
      </c>
      <c r="AJ78" t="str">
        <f>_xlfn.XLOOKUP(N78,Agrupamentos!C$3:C$496,Agrupamentos!D$3:D$496,"",0)</f>
        <v>APOIO E MANUTENÇÃO</v>
      </c>
      <c r="AK78" t="str">
        <f t="shared" si="10"/>
        <v>APOIO E MANUTEÇÃO 1410GN14101</v>
      </c>
      <c r="AL78" s="57" t="str">
        <f t="shared" si="11"/>
        <v>46545GN1410Operador de Trator de PneuNATAN SANTOS MORAISAPOIO E MANUTEÇÃO 1410MÃE SANTA GLEBA A012-01Suporte0Julho-26161646196,493576388946195</v>
      </c>
      <c r="AM78" s="79" t="str">
        <f t="shared" si="12"/>
        <v/>
      </c>
      <c r="AN78" s="80" t="str">
        <f t="shared" si="13"/>
        <v/>
      </c>
      <c r="AO78" s="36">
        <f t="shared" si="14"/>
        <v>0</v>
      </c>
      <c r="AP78" s="83" t="str">
        <f t="shared" si="15"/>
        <v/>
      </c>
    </row>
    <row r="79" spans="1:42" hidden="1">
      <c r="A79">
        <v>46545</v>
      </c>
      <c r="B79" s="38">
        <v>46195</v>
      </c>
      <c r="C79" t="s">
        <v>258</v>
      </c>
      <c r="D79" t="s">
        <v>105</v>
      </c>
      <c r="E79" t="s">
        <v>106</v>
      </c>
      <c r="F79" t="s">
        <v>49</v>
      </c>
      <c r="G79">
        <v>8</v>
      </c>
      <c r="H79" s="43">
        <v>11065</v>
      </c>
      <c r="I79" t="s">
        <v>107</v>
      </c>
      <c r="J79">
        <v>11078</v>
      </c>
      <c r="K79" t="s">
        <v>154</v>
      </c>
      <c r="L79" t="s">
        <v>154</v>
      </c>
      <c r="M79">
        <v>1</v>
      </c>
      <c r="N79" t="s">
        <v>109</v>
      </c>
      <c r="O79" t="s">
        <v>64</v>
      </c>
      <c r="P79">
        <v>503</v>
      </c>
      <c r="Q79" t="s">
        <v>181</v>
      </c>
      <c r="R79" t="s">
        <v>378</v>
      </c>
      <c r="S79">
        <v>8</v>
      </c>
      <c r="T79">
        <v>0</v>
      </c>
      <c r="U79">
        <v>0</v>
      </c>
      <c r="V79">
        <v>8</v>
      </c>
      <c r="W79">
        <v>0</v>
      </c>
      <c r="X79">
        <v>0</v>
      </c>
      <c r="Y79">
        <v>0</v>
      </c>
      <c r="Z79">
        <v>0</v>
      </c>
      <c r="AA79" t="s">
        <v>55</v>
      </c>
      <c r="AB79" t="s">
        <v>56</v>
      </c>
      <c r="AC79" t="s">
        <v>159</v>
      </c>
      <c r="AD79" t="s">
        <v>58</v>
      </c>
      <c r="AE79" s="39">
        <v>46196.493576388886</v>
      </c>
      <c r="AG79" t="str">
        <f t="shared" si="8"/>
        <v>Julho-26</v>
      </c>
      <c r="AH79" s="36">
        <f>_xlfn.XLOOKUP(AK79,'Base de Preços'!P$7:P$3001,'Base de Preços'!J$7:J$3001,"",0)</f>
        <v>0</v>
      </c>
      <c r="AI79" s="37">
        <f t="shared" si="9"/>
        <v>0</v>
      </c>
      <c r="AJ79" t="str">
        <f>_xlfn.XLOOKUP(N79,Agrupamentos!C$3:C$496,Agrupamentos!D$3:D$496,"",0)</f>
        <v>APOIO E MANUTENÇÃO</v>
      </c>
      <c r="AK79" t="str">
        <f t="shared" si="10"/>
        <v>APOIO E MANUTEÇÃO 1410GN14101</v>
      </c>
      <c r="AL79" s="57" t="str">
        <f t="shared" si="11"/>
        <v>46545GN1410Trabalhador FlorestalNATAN SANTOS MORAISAPOIO E MANUTEÇÃO 1410MÃE SANTA GLEBA A012-01Suporte0Julho-260846196,493576388946195</v>
      </c>
      <c r="AM79" s="79" t="str">
        <f t="shared" si="12"/>
        <v/>
      </c>
      <c r="AN79" s="80" t="str">
        <f t="shared" si="13"/>
        <v/>
      </c>
      <c r="AO79" s="36">
        <f t="shared" si="14"/>
        <v>0</v>
      </c>
      <c r="AP79" s="83" t="str">
        <f t="shared" si="15"/>
        <v/>
      </c>
    </row>
    <row r="80" spans="1:42" hidden="1">
      <c r="A80">
        <v>46545</v>
      </c>
      <c r="B80" s="38">
        <v>46195</v>
      </c>
      <c r="C80" t="s">
        <v>258</v>
      </c>
      <c r="D80" t="s">
        <v>105</v>
      </c>
      <c r="E80" t="s">
        <v>106</v>
      </c>
      <c r="F80" t="s">
        <v>49</v>
      </c>
      <c r="G80">
        <v>8</v>
      </c>
      <c r="H80" s="43">
        <v>11065</v>
      </c>
      <c r="I80" t="s">
        <v>107</v>
      </c>
      <c r="J80">
        <v>11078</v>
      </c>
      <c r="K80" t="s">
        <v>154</v>
      </c>
      <c r="L80" t="s">
        <v>154</v>
      </c>
      <c r="M80" t="s">
        <v>155</v>
      </c>
      <c r="N80" t="s">
        <v>156</v>
      </c>
      <c r="O80" t="s">
        <v>43</v>
      </c>
      <c r="P80">
        <v>612</v>
      </c>
      <c r="Q80" t="s">
        <v>379</v>
      </c>
      <c r="R80" t="s">
        <v>158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 s="3">
        <v>3133.15</v>
      </c>
      <c r="AA80" t="s">
        <v>55</v>
      </c>
      <c r="AB80" t="s">
        <v>47</v>
      </c>
      <c r="AC80" t="s">
        <v>159</v>
      </c>
      <c r="AD80" t="s">
        <v>120</v>
      </c>
      <c r="AE80" s="39">
        <v>46218.687511574077</v>
      </c>
      <c r="AG80" t="str">
        <f t="shared" si="8"/>
        <v>Julho-26</v>
      </c>
      <c r="AH80" s="36">
        <f>_xlfn.XLOOKUP(AK80,'Base de Preços'!P$7:P$3001,'Base de Preços'!J$7:J$3001,"",0)</f>
        <v>3133.15</v>
      </c>
      <c r="AI80" s="37">
        <f t="shared" si="9"/>
        <v>3133.15</v>
      </c>
      <c r="AJ80" t="str">
        <f>_xlfn.XLOOKUP(N80,Agrupamentos!C$3:C$496,Agrupamentos!D$3:D$496,"",0)</f>
        <v>BRIGADINHA MSFL</v>
      </c>
      <c r="AK80" t="str">
        <f t="shared" si="10"/>
        <v>EQUIPE DE BRIGADINHA FLORESTALGN1410IMP21</v>
      </c>
      <c r="AL80" s="57" t="str">
        <f t="shared" si="11"/>
        <v>46545GN1410Trabalhador FlorestalNATAN SANTOS MORAISEQUIPE DE BRIGADINHA FLORESTALRIBEIRÃO LIMPO - CPG001-01Principal1Julho-260046218,687511574146195</v>
      </c>
      <c r="AM80" s="79" t="str">
        <f t="shared" si="12"/>
        <v/>
      </c>
      <c r="AN80" s="80" t="str">
        <f t="shared" si="13"/>
        <v/>
      </c>
      <c r="AO80" s="36">
        <f t="shared" si="14"/>
        <v>3133.15</v>
      </c>
      <c r="AP80" s="83" t="str">
        <f t="shared" si="15"/>
        <v/>
      </c>
    </row>
    <row r="81" spans="1:42" hidden="1">
      <c r="A81">
        <v>46545</v>
      </c>
      <c r="B81" s="38">
        <v>46195</v>
      </c>
      <c r="C81" t="s">
        <v>258</v>
      </c>
      <c r="D81" t="s">
        <v>105</v>
      </c>
      <c r="E81" t="s">
        <v>106</v>
      </c>
      <c r="F81" t="s">
        <v>37</v>
      </c>
      <c r="G81">
        <v>8</v>
      </c>
      <c r="H81" s="43">
        <v>11065</v>
      </c>
      <c r="I81" t="s">
        <v>107</v>
      </c>
      <c r="J81">
        <v>11078</v>
      </c>
      <c r="K81" t="s">
        <v>154</v>
      </c>
      <c r="L81" t="s">
        <v>154</v>
      </c>
      <c r="M81">
        <v>1</v>
      </c>
      <c r="N81" t="s">
        <v>109</v>
      </c>
      <c r="O81" t="s">
        <v>64</v>
      </c>
      <c r="P81">
        <v>503</v>
      </c>
      <c r="Q81" t="s">
        <v>181</v>
      </c>
      <c r="R81" t="s">
        <v>378</v>
      </c>
      <c r="S81">
        <v>24</v>
      </c>
      <c r="T81">
        <v>0</v>
      </c>
      <c r="U81">
        <v>0</v>
      </c>
      <c r="V81">
        <v>24</v>
      </c>
      <c r="W81">
        <v>0</v>
      </c>
      <c r="X81">
        <v>0</v>
      </c>
      <c r="Y81">
        <v>0</v>
      </c>
      <c r="Z81">
        <v>0</v>
      </c>
      <c r="AA81" t="s">
        <v>55</v>
      </c>
      <c r="AB81" t="s">
        <v>47</v>
      </c>
      <c r="AC81" t="s">
        <v>159</v>
      </c>
      <c r="AE81" s="39">
        <v>46196.493576388886</v>
      </c>
      <c r="AG81" t="str">
        <f t="shared" si="8"/>
        <v>Julho-26</v>
      </c>
      <c r="AH81" s="36">
        <f>_xlfn.XLOOKUP(AK81,'Base de Preços'!P$7:P$3001,'Base de Preços'!J$7:J$3001,"",0)</f>
        <v>0</v>
      </c>
      <c r="AI81" s="37">
        <f t="shared" si="9"/>
        <v>0</v>
      </c>
      <c r="AJ81" t="str">
        <f>_xlfn.XLOOKUP(N81,Agrupamentos!C$3:C$496,Agrupamentos!D$3:D$496,"",0)</f>
        <v>APOIO E MANUTENÇÃO</v>
      </c>
      <c r="AK81" t="str">
        <f t="shared" si="10"/>
        <v>APOIO E MANUTEÇÃO 1410GN14101</v>
      </c>
      <c r="AL81" s="57" t="str">
        <f t="shared" si="11"/>
        <v>46545GN1410MotoristaNATAN SANTOS MORAISAPOIO E MANUTEÇÃO 1410MÃE SANTA GLEBA A012-01Principal0Julho-2602446196,493576388946195</v>
      </c>
      <c r="AM81" s="79" t="str">
        <f t="shared" si="12"/>
        <v/>
      </c>
      <c r="AN81" s="80" t="str">
        <f t="shared" si="13"/>
        <v/>
      </c>
      <c r="AO81" s="36">
        <f t="shared" si="14"/>
        <v>0</v>
      </c>
      <c r="AP81" s="83" t="str">
        <f t="shared" si="15"/>
        <v/>
      </c>
    </row>
    <row r="82" spans="1:42" hidden="1">
      <c r="A82">
        <v>46545</v>
      </c>
      <c r="B82" s="38">
        <v>46195</v>
      </c>
      <c r="C82" t="s">
        <v>258</v>
      </c>
      <c r="D82" t="s">
        <v>105</v>
      </c>
      <c r="E82" t="s">
        <v>106</v>
      </c>
      <c r="F82" t="s">
        <v>59</v>
      </c>
      <c r="G82">
        <v>8</v>
      </c>
      <c r="H82" s="43">
        <v>11065</v>
      </c>
      <c r="I82" t="s">
        <v>107</v>
      </c>
      <c r="J82">
        <v>11078</v>
      </c>
      <c r="K82" t="s">
        <v>154</v>
      </c>
      <c r="L82" t="s">
        <v>154</v>
      </c>
      <c r="M82" t="s">
        <v>166</v>
      </c>
      <c r="N82" t="s">
        <v>167</v>
      </c>
      <c r="O82" t="s">
        <v>168</v>
      </c>
      <c r="P82">
        <v>545</v>
      </c>
      <c r="Q82" t="s">
        <v>380</v>
      </c>
      <c r="R82" t="s">
        <v>376</v>
      </c>
      <c r="S82">
        <v>30</v>
      </c>
      <c r="T82">
        <v>30</v>
      </c>
      <c r="U82">
        <v>8</v>
      </c>
      <c r="V82">
        <v>38</v>
      </c>
      <c r="W82">
        <v>0</v>
      </c>
      <c r="X82">
        <v>1</v>
      </c>
      <c r="Y82">
        <v>1.27</v>
      </c>
      <c r="Z82">
        <v>290.54000000000002</v>
      </c>
      <c r="AA82" t="s">
        <v>55</v>
      </c>
      <c r="AB82" t="s">
        <v>47</v>
      </c>
      <c r="AC82" t="s">
        <v>159</v>
      </c>
      <c r="AD82" t="s">
        <v>58</v>
      </c>
      <c r="AE82" s="39">
        <v>46196.493576388886</v>
      </c>
      <c r="AG82" t="str">
        <f t="shared" si="8"/>
        <v>Julho-26</v>
      </c>
      <c r="AH82" s="36">
        <f>_xlfn.XLOOKUP(AK82,'Base de Preços'!P$7:P$3001,'Base de Preços'!J$7:J$3001,"",0)</f>
        <v>290.54000000000002</v>
      </c>
      <c r="AI82" s="37">
        <f t="shared" si="9"/>
        <v>8716.2000000000007</v>
      </c>
      <c r="AJ82" t="str">
        <f>_xlfn.XLOOKUP(N82,Agrupamentos!C$3:C$496,Agrupamentos!D$3:D$496,"",0)</f>
        <v>HORA TRATOR</v>
      </c>
      <c r="AK82" t="str">
        <f t="shared" si="10"/>
        <v>SERV HORA TRATOR PNEU 100CV AGRICGN1410REF223</v>
      </c>
      <c r="AL82" s="57" t="str">
        <f t="shared" si="11"/>
        <v>46545GN1410Operador de Trator de PneuNATAN SANTOS MORAISSERV HORA TRATOR PNEU 100CV AGRICDOIS CORAÇÕES000-00Principal30Julho-2683846196,493576388946195</v>
      </c>
      <c r="AM82" s="79" t="str">
        <f t="shared" si="12"/>
        <v/>
      </c>
      <c r="AN82" s="80" t="str">
        <f t="shared" si="13"/>
        <v/>
      </c>
      <c r="AO82" s="36">
        <f t="shared" si="14"/>
        <v>8716.2000000000007</v>
      </c>
      <c r="AP82" s="83" t="str">
        <f t="shared" si="15"/>
        <v/>
      </c>
    </row>
    <row r="83" spans="1:42" hidden="1">
      <c r="A83">
        <v>46484</v>
      </c>
      <c r="B83" s="38">
        <v>46195</v>
      </c>
      <c r="C83" t="s">
        <v>258</v>
      </c>
      <c r="D83" t="s">
        <v>98</v>
      </c>
      <c r="E83" t="s">
        <v>99</v>
      </c>
      <c r="F83" t="s">
        <v>37</v>
      </c>
      <c r="G83">
        <v>8</v>
      </c>
      <c r="H83" s="43" t="s">
        <v>100</v>
      </c>
      <c r="I83" t="s">
        <v>101</v>
      </c>
      <c r="J83" t="s">
        <v>50</v>
      </c>
      <c r="K83" t="s">
        <v>51</v>
      </c>
      <c r="L83" t="s">
        <v>102</v>
      </c>
      <c r="M83">
        <v>2</v>
      </c>
      <c r="N83" t="s">
        <v>42</v>
      </c>
      <c r="O83" t="s">
        <v>64</v>
      </c>
      <c r="P83">
        <v>534</v>
      </c>
      <c r="Q83" t="s">
        <v>294</v>
      </c>
      <c r="R83">
        <v>1</v>
      </c>
      <c r="S83">
        <v>0</v>
      </c>
      <c r="T83">
        <v>0</v>
      </c>
      <c r="U83">
        <v>16</v>
      </c>
      <c r="V83">
        <v>16</v>
      </c>
      <c r="W83">
        <v>0</v>
      </c>
      <c r="X83">
        <v>0</v>
      </c>
      <c r="Y83">
        <v>0</v>
      </c>
      <c r="Z83">
        <v>0</v>
      </c>
      <c r="AA83" t="s">
        <v>55</v>
      </c>
      <c r="AB83" t="s">
        <v>47</v>
      </c>
      <c r="AC83" t="s">
        <v>228</v>
      </c>
      <c r="AD83" t="s">
        <v>228</v>
      </c>
      <c r="AE83" s="39">
        <v>46195.788402777776</v>
      </c>
      <c r="AG83" t="str">
        <f t="shared" si="8"/>
        <v>Julho-26</v>
      </c>
      <c r="AH83" s="36">
        <f>_xlfn.XLOOKUP(AK83,'Base de Preços'!P$7:P$3001,'Base de Preços'!J$7:J$3001,"",0)</f>
        <v>0</v>
      </c>
      <c r="AI83" s="37">
        <f t="shared" si="9"/>
        <v>0</v>
      </c>
      <c r="AJ83" t="str">
        <f>_xlfn.XLOOKUP(N83,Agrupamentos!C$3:C$496,Agrupamentos!D$3:D$496,"",0)</f>
        <v>APOIO E MANUTENÇÃO</v>
      </c>
      <c r="AK83" t="str">
        <f t="shared" si="10"/>
        <v>APOIO E MANUTEÇÃOGN14202</v>
      </c>
      <c r="AL83" s="57" t="str">
        <f t="shared" si="11"/>
        <v>46484GN1420MotoristaLEANDRA DE MIRANDA SOUZA COSTAAPOIO E MANUTEÇÃOMalule Ii1Principal0Julho-26161646195,788402777846195</v>
      </c>
      <c r="AM83" s="79" t="str">
        <f t="shared" si="12"/>
        <v/>
      </c>
      <c r="AN83" s="80" t="str">
        <f t="shared" si="13"/>
        <v/>
      </c>
      <c r="AO83" s="36">
        <f t="shared" si="14"/>
        <v>0</v>
      </c>
      <c r="AP83" s="83" t="str">
        <f t="shared" si="15"/>
        <v/>
      </c>
    </row>
    <row r="84" spans="1:42" hidden="1">
      <c r="A84">
        <v>46484</v>
      </c>
      <c r="B84" s="38">
        <v>46195</v>
      </c>
      <c r="C84" t="s">
        <v>258</v>
      </c>
      <c r="D84" t="s">
        <v>98</v>
      </c>
      <c r="E84" t="s">
        <v>99</v>
      </c>
      <c r="F84" t="s">
        <v>59</v>
      </c>
      <c r="G84">
        <v>8</v>
      </c>
      <c r="H84" s="43" t="s">
        <v>100</v>
      </c>
      <c r="I84" t="s">
        <v>101</v>
      </c>
      <c r="J84" t="s">
        <v>50</v>
      </c>
      <c r="K84" t="s">
        <v>51</v>
      </c>
      <c r="L84" t="s">
        <v>102</v>
      </c>
      <c r="M84">
        <v>2</v>
      </c>
      <c r="N84" t="s">
        <v>42</v>
      </c>
      <c r="O84" t="s">
        <v>64</v>
      </c>
      <c r="P84">
        <v>534</v>
      </c>
      <c r="Q84" t="s">
        <v>294</v>
      </c>
      <c r="R84">
        <v>1</v>
      </c>
      <c r="S84">
        <v>0</v>
      </c>
      <c r="T84">
        <v>0</v>
      </c>
      <c r="U84">
        <v>32</v>
      </c>
      <c r="V84">
        <v>32</v>
      </c>
      <c r="W84">
        <v>0</v>
      </c>
      <c r="X84">
        <v>0</v>
      </c>
      <c r="Y84">
        <v>0</v>
      </c>
      <c r="Z84">
        <v>0</v>
      </c>
      <c r="AA84" t="s">
        <v>55</v>
      </c>
      <c r="AB84" t="s">
        <v>56</v>
      </c>
      <c r="AC84" t="s">
        <v>228</v>
      </c>
      <c r="AD84" t="s">
        <v>228</v>
      </c>
      <c r="AE84" s="39">
        <v>46195.788564814815</v>
      </c>
      <c r="AG84" t="str">
        <f t="shared" si="8"/>
        <v>Julho-26</v>
      </c>
      <c r="AH84" s="36">
        <f>_xlfn.XLOOKUP(AK84,'Base de Preços'!P$7:P$3001,'Base de Preços'!J$7:J$3001,"",0)</f>
        <v>0</v>
      </c>
      <c r="AI84" s="37">
        <f t="shared" si="9"/>
        <v>0</v>
      </c>
      <c r="AJ84" t="str">
        <f>_xlfn.XLOOKUP(N84,Agrupamentos!C$3:C$496,Agrupamentos!D$3:D$496,"",0)</f>
        <v>APOIO E MANUTENÇÃO</v>
      </c>
      <c r="AK84" t="str">
        <f t="shared" si="10"/>
        <v>APOIO E MANUTEÇÃOGN14202</v>
      </c>
      <c r="AL84" s="57" t="str">
        <f t="shared" si="11"/>
        <v>46484GN1420Operador de Trator de PneuLEANDRA DE MIRANDA SOUZA COSTAAPOIO E MANUTEÇÃOMalule Ii1Suporte0Julho-26323246195,788564814846195</v>
      </c>
      <c r="AM84" s="79" t="str">
        <f t="shared" si="12"/>
        <v/>
      </c>
      <c r="AN84" s="80" t="str">
        <f t="shared" si="13"/>
        <v/>
      </c>
      <c r="AO84" s="36">
        <f t="shared" si="14"/>
        <v>0</v>
      </c>
      <c r="AP84" s="83" t="str">
        <f t="shared" si="15"/>
        <v/>
      </c>
    </row>
    <row r="85" spans="1:42" hidden="1">
      <c r="A85">
        <v>46515</v>
      </c>
      <c r="B85" s="38">
        <v>46195</v>
      </c>
      <c r="C85" t="s">
        <v>258</v>
      </c>
      <c r="D85" t="s">
        <v>98</v>
      </c>
      <c r="E85" t="s">
        <v>99</v>
      </c>
      <c r="F85" t="s">
        <v>49</v>
      </c>
      <c r="G85">
        <v>8</v>
      </c>
      <c r="H85" s="43">
        <v>10665</v>
      </c>
      <c r="I85" t="s">
        <v>191</v>
      </c>
      <c r="J85">
        <v>10781</v>
      </c>
      <c r="K85" t="s">
        <v>192</v>
      </c>
      <c r="L85" t="s">
        <v>192</v>
      </c>
      <c r="M85">
        <v>2</v>
      </c>
      <c r="N85" t="s">
        <v>42</v>
      </c>
      <c r="O85" t="s">
        <v>64</v>
      </c>
      <c r="P85">
        <v>406</v>
      </c>
      <c r="Q85" t="s">
        <v>498</v>
      </c>
      <c r="R85">
        <v>2</v>
      </c>
      <c r="S85">
        <v>8</v>
      </c>
      <c r="T85">
        <v>0</v>
      </c>
      <c r="U85">
        <v>0</v>
      </c>
      <c r="V85">
        <v>8</v>
      </c>
      <c r="W85">
        <v>0</v>
      </c>
      <c r="X85">
        <v>0</v>
      </c>
      <c r="Y85">
        <v>0</v>
      </c>
      <c r="Z85">
        <v>0</v>
      </c>
      <c r="AA85" t="s">
        <v>46</v>
      </c>
      <c r="AB85" t="s">
        <v>56</v>
      </c>
      <c r="AC85" t="s">
        <v>195</v>
      </c>
      <c r="AE85" s="39">
        <v>46196.333692129629</v>
      </c>
      <c r="AF85" t="s">
        <v>499</v>
      </c>
      <c r="AG85" t="str">
        <f t="shared" si="8"/>
        <v>Julho-26</v>
      </c>
      <c r="AH85" s="36">
        <f>_xlfn.XLOOKUP(AK85,'Base de Preços'!P$7:P$3001,'Base de Preços'!J$7:J$3001,"",0)</f>
        <v>0</v>
      </c>
      <c r="AI85" s="37">
        <f t="shared" si="9"/>
        <v>0</v>
      </c>
      <c r="AJ85" t="str">
        <f>_xlfn.XLOOKUP(N85,Agrupamentos!C$3:C$496,Agrupamentos!D$3:D$496,"",0)</f>
        <v>APOIO E MANUTENÇÃO</v>
      </c>
      <c r="AK85" t="str">
        <f t="shared" si="10"/>
        <v>APOIO E MANUTEÇÃOGN14202</v>
      </c>
      <c r="AL85" s="57" t="str">
        <f t="shared" si="11"/>
        <v>46515GN1420Trabalhador FlorestalTHIAGO DE SOUZA AVELARAPOIO E MANUTEÇÃOSão Francisco Arid2Suporte0Julho-260846196,333692129646195</v>
      </c>
      <c r="AM85" s="79" t="str">
        <f t="shared" si="12"/>
        <v/>
      </c>
      <c r="AN85" s="80" t="str">
        <f t="shared" si="13"/>
        <v/>
      </c>
      <c r="AO85" s="36">
        <f t="shared" si="14"/>
        <v>0</v>
      </c>
      <c r="AP85" s="83" t="str">
        <f t="shared" si="15"/>
        <v/>
      </c>
    </row>
    <row r="86" spans="1:42" hidden="1">
      <c r="A86">
        <v>46515</v>
      </c>
      <c r="B86" s="38">
        <v>46195</v>
      </c>
      <c r="C86" t="s">
        <v>258</v>
      </c>
      <c r="D86" t="s">
        <v>98</v>
      </c>
      <c r="E86" t="s">
        <v>99</v>
      </c>
      <c r="F86" t="s">
        <v>59</v>
      </c>
      <c r="G86">
        <v>8</v>
      </c>
      <c r="H86" s="43">
        <v>10665</v>
      </c>
      <c r="I86" t="s">
        <v>191</v>
      </c>
      <c r="J86">
        <v>10781</v>
      </c>
      <c r="K86" t="s">
        <v>192</v>
      </c>
      <c r="L86" t="s">
        <v>192</v>
      </c>
      <c r="M86" t="s">
        <v>500</v>
      </c>
      <c r="N86" t="s">
        <v>501</v>
      </c>
      <c r="O86" t="s">
        <v>64</v>
      </c>
      <c r="P86">
        <v>406</v>
      </c>
      <c r="Q86" t="s">
        <v>498</v>
      </c>
      <c r="R86">
        <v>10</v>
      </c>
      <c r="S86">
        <v>10</v>
      </c>
      <c r="T86">
        <v>24.57</v>
      </c>
      <c r="U86">
        <v>0</v>
      </c>
      <c r="V86">
        <v>10</v>
      </c>
      <c r="W86">
        <v>0.86</v>
      </c>
      <c r="X86">
        <v>0.41</v>
      </c>
      <c r="Y86">
        <v>0.41</v>
      </c>
      <c r="Z86">
        <v>302.07</v>
      </c>
      <c r="AA86" t="s">
        <v>46</v>
      </c>
      <c r="AB86" t="s">
        <v>47</v>
      </c>
      <c r="AC86" t="s">
        <v>195</v>
      </c>
      <c r="AE86" s="39">
        <v>46196.333692129629</v>
      </c>
      <c r="AF86" t="s">
        <v>499</v>
      </c>
      <c r="AG86" t="str">
        <f t="shared" si="8"/>
        <v>Julho-26</v>
      </c>
      <c r="AH86" s="36">
        <f>_xlfn.XLOOKUP(AK86,'Base de Preços'!P$7:P$3001,'Base de Preços'!J$7:J$3001,"",0)</f>
        <v>376.71</v>
      </c>
      <c r="AI86" s="37">
        <f t="shared" si="9"/>
        <v>9255.7646999999997</v>
      </c>
      <c r="AJ86" t="str">
        <f>_xlfn.XLOOKUP(N86,Agrupamentos!C$3:C$496,Agrupamentos!D$3:D$496,"",0)</f>
        <v>ADUBAÇÃO MEC</v>
      </c>
      <c r="AK86" t="str">
        <f t="shared" si="10"/>
        <v>READUBAÇÃO MECANIZADA DE 18 MESESGN1420IMP366</v>
      </c>
      <c r="AL86" s="57" t="str">
        <f t="shared" si="11"/>
        <v>46515GN1420Operador de Trator de PneuTHIAGO DE SOUZA AVELARREADUBAÇÃO MECANIZADA DE 18 MESESSão Francisco Arid10Principal24,57Julho-2601046196,333692129646195</v>
      </c>
      <c r="AM86" s="79">
        <f t="shared" si="12"/>
        <v>11.627906976744185</v>
      </c>
      <c r="AN86" s="80">
        <f t="shared" si="13"/>
        <v>3512.441860465116</v>
      </c>
      <c r="AO86" s="36">
        <f t="shared" si="14"/>
        <v>7421.8598999999995</v>
      </c>
      <c r="AP86" s="83">
        <f t="shared" si="15"/>
        <v>3909.4180395348835</v>
      </c>
    </row>
    <row r="87" spans="1:42" hidden="1">
      <c r="A87">
        <v>46515</v>
      </c>
      <c r="B87" s="38">
        <v>46195</v>
      </c>
      <c r="C87" t="s">
        <v>258</v>
      </c>
      <c r="D87" t="s">
        <v>98</v>
      </c>
      <c r="E87" t="s">
        <v>99</v>
      </c>
      <c r="F87" t="s">
        <v>59</v>
      </c>
      <c r="G87">
        <v>8</v>
      </c>
      <c r="H87" s="43">
        <v>10665</v>
      </c>
      <c r="I87" t="s">
        <v>191</v>
      </c>
      <c r="J87">
        <v>10781</v>
      </c>
      <c r="K87" t="s">
        <v>192</v>
      </c>
      <c r="L87" t="s">
        <v>192</v>
      </c>
      <c r="M87" t="s">
        <v>500</v>
      </c>
      <c r="N87" t="s">
        <v>501</v>
      </c>
      <c r="O87" t="s">
        <v>64</v>
      </c>
      <c r="P87">
        <v>406</v>
      </c>
      <c r="Q87" t="s">
        <v>498</v>
      </c>
      <c r="R87">
        <v>8</v>
      </c>
      <c r="S87">
        <v>8</v>
      </c>
      <c r="T87">
        <v>21.62</v>
      </c>
      <c r="U87">
        <v>0</v>
      </c>
      <c r="V87">
        <v>8</v>
      </c>
      <c r="W87">
        <v>0.86</v>
      </c>
      <c r="X87">
        <v>0.37</v>
      </c>
      <c r="Y87">
        <v>0.37</v>
      </c>
      <c r="Z87">
        <v>302.07</v>
      </c>
      <c r="AA87" t="s">
        <v>46</v>
      </c>
      <c r="AB87" t="s">
        <v>47</v>
      </c>
      <c r="AC87" t="s">
        <v>195</v>
      </c>
      <c r="AE87" s="39">
        <v>46196.333692129629</v>
      </c>
      <c r="AF87" t="s">
        <v>499</v>
      </c>
      <c r="AG87" t="str">
        <f t="shared" si="8"/>
        <v>Julho-26</v>
      </c>
      <c r="AH87" s="36">
        <f>_xlfn.XLOOKUP(AK87,'Base de Preços'!P$7:P$3001,'Base de Preços'!J$7:J$3001,"",0)</f>
        <v>376.71</v>
      </c>
      <c r="AI87" s="37">
        <f t="shared" si="9"/>
        <v>8144.4701999999997</v>
      </c>
      <c r="AJ87" t="str">
        <f>_xlfn.XLOOKUP(N87,Agrupamentos!C$3:C$496,Agrupamentos!D$3:D$496,"",0)</f>
        <v>ADUBAÇÃO MEC</v>
      </c>
      <c r="AK87" t="str">
        <f t="shared" si="10"/>
        <v>READUBAÇÃO MECANIZADA DE 18 MESESGN1420IMP366</v>
      </c>
      <c r="AL87" s="57" t="str">
        <f t="shared" si="11"/>
        <v>46515GN1420Operador de Trator de PneuTHIAGO DE SOUZA AVELARREADUBAÇÃO MECANIZADA DE 18 MESESSão Francisco Arid8Principal21,62Julho-260846196,333692129646195</v>
      </c>
      <c r="AM87" s="79">
        <f t="shared" si="12"/>
        <v>9.3023255813953494</v>
      </c>
      <c r="AN87" s="80">
        <f t="shared" si="13"/>
        <v>2809.953488372093</v>
      </c>
      <c r="AO87" s="36">
        <f t="shared" si="14"/>
        <v>6530.7534000000005</v>
      </c>
      <c r="AP87" s="83">
        <f t="shared" si="15"/>
        <v>3720.7999116279075</v>
      </c>
    </row>
    <row r="88" spans="1:42" hidden="1">
      <c r="A88">
        <v>46515</v>
      </c>
      <c r="B88" s="38">
        <v>46195</v>
      </c>
      <c r="C88" t="s">
        <v>258</v>
      </c>
      <c r="D88" t="s">
        <v>98</v>
      </c>
      <c r="E88" t="s">
        <v>99</v>
      </c>
      <c r="F88" t="s">
        <v>37</v>
      </c>
      <c r="G88">
        <v>8</v>
      </c>
      <c r="H88" s="43">
        <v>10665</v>
      </c>
      <c r="I88" t="s">
        <v>191</v>
      </c>
      <c r="J88">
        <v>10781</v>
      </c>
      <c r="K88" t="s">
        <v>192</v>
      </c>
      <c r="L88" t="s">
        <v>192</v>
      </c>
      <c r="M88">
        <v>2</v>
      </c>
      <c r="N88" t="s">
        <v>42</v>
      </c>
      <c r="O88" t="s">
        <v>64</v>
      </c>
      <c r="P88">
        <v>406</v>
      </c>
      <c r="Q88" t="s">
        <v>498</v>
      </c>
      <c r="R88">
        <v>1</v>
      </c>
      <c r="S88">
        <v>0</v>
      </c>
      <c r="T88">
        <v>0</v>
      </c>
      <c r="U88">
        <v>8</v>
      </c>
      <c r="V88">
        <v>8</v>
      </c>
      <c r="W88">
        <v>0</v>
      </c>
      <c r="X88">
        <v>0</v>
      </c>
      <c r="Y88">
        <v>0</v>
      </c>
      <c r="Z88">
        <v>0</v>
      </c>
      <c r="AA88" t="s">
        <v>46</v>
      </c>
      <c r="AB88" t="s">
        <v>47</v>
      </c>
      <c r="AC88" t="s">
        <v>195</v>
      </c>
      <c r="AE88" s="39">
        <v>46196.333692129629</v>
      </c>
      <c r="AF88" t="s">
        <v>499</v>
      </c>
      <c r="AG88" t="str">
        <f t="shared" si="8"/>
        <v>Julho-26</v>
      </c>
      <c r="AH88" s="36">
        <f>_xlfn.XLOOKUP(AK88,'Base de Preços'!P$7:P$3001,'Base de Preços'!J$7:J$3001,"",0)</f>
        <v>0</v>
      </c>
      <c r="AI88" s="37">
        <f t="shared" si="9"/>
        <v>0</v>
      </c>
      <c r="AJ88" t="str">
        <f>_xlfn.XLOOKUP(N88,Agrupamentos!C$3:C$496,Agrupamentos!D$3:D$496,"",0)</f>
        <v>APOIO E MANUTENÇÃO</v>
      </c>
      <c r="AK88" t="str">
        <f t="shared" si="10"/>
        <v>APOIO E MANUTEÇÃOGN14202</v>
      </c>
      <c r="AL88" s="57" t="str">
        <f t="shared" si="11"/>
        <v>46515GN1420MotoristaTHIAGO DE SOUZA AVELARAPOIO E MANUTEÇÃOSão Francisco Arid1Principal0Julho-268846196,333692129646195</v>
      </c>
      <c r="AM88" s="79" t="str">
        <f t="shared" si="12"/>
        <v/>
      </c>
      <c r="AN88" s="80" t="str">
        <f t="shared" si="13"/>
        <v/>
      </c>
      <c r="AO88" s="36">
        <f t="shared" si="14"/>
        <v>0</v>
      </c>
      <c r="AP88" s="83" t="str">
        <f t="shared" si="15"/>
        <v/>
      </c>
    </row>
    <row r="89" spans="1:42" hidden="1">
      <c r="A89">
        <v>46515</v>
      </c>
      <c r="B89" s="38">
        <v>46195</v>
      </c>
      <c r="C89" t="s">
        <v>258</v>
      </c>
      <c r="D89" t="s">
        <v>98</v>
      </c>
      <c r="E89" t="s">
        <v>99</v>
      </c>
      <c r="F89" t="s">
        <v>59</v>
      </c>
      <c r="G89">
        <v>8</v>
      </c>
      <c r="H89" s="43">
        <v>10665</v>
      </c>
      <c r="I89" t="s">
        <v>191</v>
      </c>
      <c r="J89">
        <v>10781</v>
      </c>
      <c r="K89" t="s">
        <v>192</v>
      </c>
      <c r="L89" t="s">
        <v>192</v>
      </c>
      <c r="M89" t="s">
        <v>500</v>
      </c>
      <c r="N89" t="s">
        <v>501</v>
      </c>
      <c r="O89" t="s">
        <v>64</v>
      </c>
      <c r="P89">
        <v>406</v>
      </c>
      <c r="Q89" t="s">
        <v>498</v>
      </c>
      <c r="R89">
        <v>11</v>
      </c>
      <c r="S89">
        <v>7</v>
      </c>
      <c r="T89">
        <v>9.3699999999999992</v>
      </c>
      <c r="U89">
        <v>1</v>
      </c>
      <c r="V89">
        <v>8</v>
      </c>
      <c r="W89">
        <v>0.86</v>
      </c>
      <c r="X89">
        <v>0.75</v>
      </c>
      <c r="Y89">
        <v>0.85</v>
      </c>
      <c r="Z89">
        <v>302.07</v>
      </c>
      <c r="AA89" t="s">
        <v>46</v>
      </c>
      <c r="AB89" t="s">
        <v>47</v>
      </c>
      <c r="AC89" t="s">
        <v>195</v>
      </c>
      <c r="AE89" s="39">
        <v>46196.333692129629</v>
      </c>
      <c r="AF89" t="s">
        <v>499</v>
      </c>
      <c r="AG89" t="str">
        <f t="shared" si="8"/>
        <v>Julho-26</v>
      </c>
      <c r="AH89" s="36">
        <f>_xlfn.XLOOKUP(AK89,'Base de Preços'!P$7:P$3001,'Base de Preços'!J$7:J$3001,"",0)</f>
        <v>376.71</v>
      </c>
      <c r="AI89" s="37">
        <f t="shared" si="9"/>
        <v>3529.7726999999995</v>
      </c>
      <c r="AJ89" t="str">
        <f>_xlfn.XLOOKUP(N89,Agrupamentos!C$3:C$496,Agrupamentos!D$3:D$496,"",0)</f>
        <v>ADUBAÇÃO MEC</v>
      </c>
      <c r="AK89" t="str">
        <f t="shared" si="10"/>
        <v>READUBAÇÃO MECANIZADA DE 18 MESESGN1420IMP366</v>
      </c>
      <c r="AL89" s="57" t="str">
        <f t="shared" si="11"/>
        <v>46515GN1420Operador de Trator de PneuTHIAGO DE SOUZA AVELARREADUBAÇÃO MECANIZADA DE 18 MESESSão Francisco Arid11Principal9,37Julho-261846196,333692129646195</v>
      </c>
      <c r="AM89" s="79">
        <f t="shared" si="12"/>
        <v>9.3023255813953494</v>
      </c>
      <c r="AN89" s="80">
        <f t="shared" si="13"/>
        <v>2809.953488372093</v>
      </c>
      <c r="AO89" s="36">
        <f t="shared" si="14"/>
        <v>2830.3958999999995</v>
      </c>
      <c r="AP89" s="83">
        <f t="shared" si="15"/>
        <v>20.442411627906495</v>
      </c>
    </row>
    <row r="90" spans="1:42" hidden="1">
      <c r="A90">
        <v>46515</v>
      </c>
      <c r="B90" s="38">
        <v>46195</v>
      </c>
      <c r="C90" t="s">
        <v>258</v>
      </c>
      <c r="D90" t="s">
        <v>98</v>
      </c>
      <c r="E90" t="s">
        <v>99</v>
      </c>
      <c r="F90" t="s">
        <v>59</v>
      </c>
      <c r="G90">
        <v>8</v>
      </c>
      <c r="H90" s="43">
        <v>10665</v>
      </c>
      <c r="I90" t="s">
        <v>191</v>
      </c>
      <c r="J90">
        <v>10781</v>
      </c>
      <c r="K90" t="s">
        <v>192</v>
      </c>
      <c r="L90" t="s">
        <v>192</v>
      </c>
      <c r="M90" t="s">
        <v>500</v>
      </c>
      <c r="N90" t="s">
        <v>501</v>
      </c>
      <c r="O90" t="s">
        <v>64</v>
      </c>
      <c r="P90">
        <v>406</v>
      </c>
      <c r="Q90" t="s">
        <v>498</v>
      </c>
      <c r="R90">
        <v>9</v>
      </c>
      <c r="S90">
        <v>5</v>
      </c>
      <c r="T90">
        <v>6.34</v>
      </c>
      <c r="U90">
        <v>11</v>
      </c>
      <c r="V90">
        <v>16</v>
      </c>
      <c r="W90">
        <v>0.86</v>
      </c>
      <c r="X90">
        <v>0.79</v>
      </c>
      <c r="Y90">
        <v>2.52</v>
      </c>
      <c r="Z90">
        <v>302.07</v>
      </c>
      <c r="AA90" t="s">
        <v>46</v>
      </c>
      <c r="AB90" t="s">
        <v>47</v>
      </c>
      <c r="AC90" t="s">
        <v>195</v>
      </c>
      <c r="AE90" s="39">
        <v>46196.333692129629</v>
      </c>
      <c r="AF90" t="s">
        <v>499</v>
      </c>
      <c r="AG90" t="str">
        <f t="shared" si="8"/>
        <v>Julho-26</v>
      </c>
      <c r="AH90" s="36">
        <f>_xlfn.XLOOKUP(AK90,'Base de Preços'!P$7:P$3001,'Base de Preços'!J$7:J$3001,"",0)</f>
        <v>376.71</v>
      </c>
      <c r="AI90" s="37">
        <f t="shared" si="9"/>
        <v>2388.3413999999998</v>
      </c>
      <c r="AJ90" t="str">
        <f>_xlfn.XLOOKUP(N90,Agrupamentos!C$3:C$496,Agrupamentos!D$3:D$496,"",0)</f>
        <v>ADUBAÇÃO MEC</v>
      </c>
      <c r="AK90" t="str">
        <f t="shared" si="10"/>
        <v>READUBAÇÃO MECANIZADA DE 18 MESESGN1420IMP366</v>
      </c>
      <c r="AL90" s="57" t="str">
        <f t="shared" si="11"/>
        <v>46515GN1420Operador de Trator de PneuTHIAGO DE SOUZA AVELARREADUBAÇÃO MECANIZADA DE 18 MESESSão Francisco Arid9Principal6,34Julho-26111646196,333692129646195</v>
      </c>
      <c r="AM90" s="79">
        <f t="shared" si="12"/>
        <v>18.604651162790699</v>
      </c>
      <c r="AN90" s="80">
        <f t="shared" si="13"/>
        <v>5619.9069767441861</v>
      </c>
      <c r="AO90" s="36">
        <f t="shared" si="14"/>
        <v>1915.1237999999998</v>
      </c>
      <c r="AP90" s="83">
        <f t="shared" si="15"/>
        <v>-3704.7831767441862</v>
      </c>
    </row>
    <row r="91" spans="1:42" hidden="1">
      <c r="A91">
        <v>46527</v>
      </c>
      <c r="B91" s="38">
        <v>46195</v>
      </c>
      <c r="C91" t="s">
        <v>258</v>
      </c>
      <c r="D91" t="s">
        <v>98</v>
      </c>
      <c r="E91" t="s">
        <v>99</v>
      </c>
      <c r="F91" t="s">
        <v>37</v>
      </c>
      <c r="G91">
        <v>8</v>
      </c>
      <c r="H91" s="43">
        <v>9241</v>
      </c>
      <c r="I91" t="s">
        <v>189</v>
      </c>
      <c r="J91">
        <v>11447</v>
      </c>
      <c r="K91" t="s">
        <v>262</v>
      </c>
      <c r="L91" t="s">
        <v>502</v>
      </c>
      <c r="M91">
        <v>2</v>
      </c>
      <c r="N91" t="s">
        <v>42</v>
      </c>
      <c r="O91" t="s">
        <v>64</v>
      </c>
      <c r="P91">
        <v>390</v>
      </c>
      <c r="Q91" t="s">
        <v>44</v>
      </c>
      <c r="R91" t="s">
        <v>45</v>
      </c>
      <c r="S91">
        <v>0</v>
      </c>
      <c r="T91">
        <v>0</v>
      </c>
      <c r="U91">
        <v>24</v>
      </c>
      <c r="V91">
        <v>24</v>
      </c>
      <c r="W91">
        <v>0</v>
      </c>
      <c r="X91">
        <v>0</v>
      </c>
      <c r="Y91">
        <v>0</v>
      </c>
      <c r="Z91">
        <v>0</v>
      </c>
      <c r="AA91" t="s">
        <v>46</v>
      </c>
      <c r="AB91" t="s">
        <v>47</v>
      </c>
      <c r="AC91" t="s">
        <v>263</v>
      </c>
      <c r="AD91" t="s">
        <v>228</v>
      </c>
      <c r="AE91" s="39">
        <v>46196.364560185182</v>
      </c>
      <c r="AG91" t="str">
        <f t="shared" si="8"/>
        <v>Julho-26</v>
      </c>
      <c r="AH91" s="36">
        <f>_xlfn.XLOOKUP(AK91,'Base de Preços'!P$7:P$3001,'Base de Preços'!J$7:J$3001,"",0)</f>
        <v>0</v>
      </c>
      <c r="AI91" s="37">
        <f t="shared" si="9"/>
        <v>0</v>
      </c>
      <c r="AJ91" t="str">
        <f>_xlfn.XLOOKUP(N91,Agrupamentos!C$3:C$496,Agrupamentos!D$3:D$496,"",0)</f>
        <v>APOIO E MANUTENÇÃO</v>
      </c>
      <c r="AK91" t="str">
        <f t="shared" si="10"/>
        <v>APOIO E MANUTEÇÃOGN14202</v>
      </c>
      <c r="AL91" s="57" t="str">
        <f t="shared" si="11"/>
        <v>46527GN1420MotoristaANDREY NICOLLAS UCHOA DE OLIVEIRAAPOIO E MANUTEÇÃOPátio MST01Principal0Julho-26242446196,364560185246195</v>
      </c>
      <c r="AM91" s="79" t="str">
        <f t="shared" si="12"/>
        <v/>
      </c>
      <c r="AN91" s="80" t="str">
        <f t="shared" si="13"/>
        <v/>
      </c>
      <c r="AO91" s="36">
        <f t="shared" si="14"/>
        <v>0</v>
      </c>
      <c r="AP91" s="83" t="str">
        <f t="shared" si="15"/>
        <v/>
      </c>
    </row>
    <row r="92" spans="1:42" hidden="1">
      <c r="A92">
        <v>46561</v>
      </c>
      <c r="B92" s="38">
        <v>46196</v>
      </c>
      <c r="C92" t="s">
        <v>258</v>
      </c>
      <c r="D92" t="s">
        <v>250</v>
      </c>
      <c r="E92" t="s">
        <v>251</v>
      </c>
      <c r="F92" t="s">
        <v>49</v>
      </c>
      <c r="G92">
        <v>8</v>
      </c>
      <c r="H92" s="43">
        <v>11697</v>
      </c>
      <c r="I92" t="s">
        <v>253</v>
      </c>
      <c r="J92">
        <v>11067</v>
      </c>
      <c r="K92" t="s">
        <v>259</v>
      </c>
      <c r="L92" t="s">
        <v>259</v>
      </c>
      <c r="M92">
        <v>70</v>
      </c>
      <c r="N92" t="s">
        <v>255</v>
      </c>
      <c r="O92" t="s">
        <v>64</v>
      </c>
      <c r="P92">
        <v>371</v>
      </c>
      <c r="Q92" t="s">
        <v>260</v>
      </c>
      <c r="R92">
        <v>11</v>
      </c>
      <c r="S92">
        <v>0</v>
      </c>
      <c r="T92">
        <v>0</v>
      </c>
      <c r="U92">
        <v>192</v>
      </c>
      <c r="V92">
        <v>192</v>
      </c>
      <c r="W92">
        <v>1.42</v>
      </c>
      <c r="X92">
        <v>0</v>
      </c>
      <c r="Y92">
        <v>0</v>
      </c>
      <c r="Z92">
        <v>149.09</v>
      </c>
      <c r="AA92" t="s">
        <v>55</v>
      </c>
      <c r="AB92" t="s">
        <v>47</v>
      </c>
      <c r="AC92" t="s">
        <v>261</v>
      </c>
      <c r="AD92" t="s">
        <v>203</v>
      </c>
      <c r="AE92" s="39">
        <v>46196.805300925924</v>
      </c>
      <c r="AF92" t="s">
        <v>264</v>
      </c>
      <c r="AG92" t="str">
        <f t="shared" si="8"/>
        <v>Julho-26</v>
      </c>
      <c r="AH92" s="36">
        <f>_xlfn.XLOOKUP(AK92,'Base de Preços'!P$7:P$3001,'Base de Preços'!J$7:J$3001,"",0)</f>
        <v>152.18</v>
      </c>
      <c r="AI92" s="37">
        <f t="shared" si="9"/>
        <v>0</v>
      </c>
      <c r="AJ92" t="str">
        <f>_xlfn.XLOOKUP(N92,Agrupamentos!C$3:C$496,Agrupamentos!D$3:D$496,"",0)</f>
        <v>COMBATE A FORMIGA MANUAL</v>
      </c>
      <c r="AK92" t="str">
        <f t="shared" si="10"/>
        <v>COMBATE A FORMIGA MANUAL MANUTENÇÃO - ANO 01GN127070</v>
      </c>
      <c r="AL92" s="57" t="str">
        <f t="shared" si="11"/>
        <v>46561GN1270Trabalhador FlorestalFABIO MATOS DE SOUZACOMBATE A FORMIGA MANUAL MANUTENÇÃO - ANO 01Nova Esperança11Principal0Julho-2619219246196,805300925946196</v>
      </c>
      <c r="AM92" s="79">
        <f t="shared" si="12"/>
        <v>135.21126760563382</v>
      </c>
      <c r="AN92" s="80">
        <f t="shared" si="13"/>
        <v>20158.647887323947</v>
      </c>
      <c r="AO92" s="36">
        <f t="shared" si="14"/>
        <v>0</v>
      </c>
      <c r="AP92" s="83">
        <f t="shared" si="15"/>
        <v>-20158.647887323947</v>
      </c>
    </row>
    <row r="93" spans="1:42" hidden="1">
      <c r="A93">
        <v>46561</v>
      </c>
      <c r="B93" s="38">
        <v>46196</v>
      </c>
      <c r="C93" t="s">
        <v>258</v>
      </c>
      <c r="D93" t="s">
        <v>250</v>
      </c>
      <c r="E93" t="s">
        <v>251</v>
      </c>
      <c r="F93" t="s">
        <v>37</v>
      </c>
      <c r="G93">
        <v>8</v>
      </c>
      <c r="H93" s="43">
        <v>11697</v>
      </c>
      <c r="I93" t="s">
        <v>253</v>
      </c>
      <c r="J93">
        <v>11067</v>
      </c>
      <c r="K93" t="s">
        <v>259</v>
      </c>
      <c r="L93" t="s">
        <v>259</v>
      </c>
      <c r="M93">
        <v>2</v>
      </c>
      <c r="N93" t="s">
        <v>42</v>
      </c>
      <c r="O93" t="s">
        <v>64</v>
      </c>
      <c r="P93">
        <v>371</v>
      </c>
      <c r="Q93" t="s">
        <v>260</v>
      </c>
      <c r="R93">
        <v>11</v>
      </c>
      <c r="S93">
        <v>8</v>
      </c>
      <c r="T93">
        <v>0</v>
      </c>
      <c r="U93">
        <v>0</v>
      </c>
      <c r="V93">
        <v>8</v>
      </c>
      <c r="W93">
        <v>0</v>
      </c>
      <c r="X93">
        <v>0</v>
      </c>
      <c r="Y93">
        <v>0</v>
      </c>
      <c r="Z93">
        <v>0</v>
      </c>
      <c r="AA93" t="s">
        <v>55</v>
      </c>
      <c r="AB93" t="s">
        <v>56</v>
      </c>
      <c r="AC93" t="s">
        <v>261</v>
      </c>
      <c r="AD93" t="s">
        <v>228</v>
      </c>
      <c r="AE93" s="39">
        <v>46196.805300925924</v>
      </c>
      <c r="AF93" t="s">
        <v>264</v>
      </c>
      <c r="AG93" t="str">
        <f t="shared" si="8"/>
        <v>Julho-26</v>
      </c>
      <c r="AH93" s="36">
        <f>_xlfn.XLOOKUP(AK93,'Base de Preços'!P$7:P$3001,'Base de Preços'!J$7:J$3001,"",0)</f>
        <v>0</v>
      </c>
      <c r="AI93" s="37">
        <f t="shared" si="9"/>
        <v>0</v>
      </c>
      <c r="AJ93" t="str">
        <f>_xlfn.XLOOKUP(N93,Agrupamentos!C$3:C$496,Agrupamentos!D$3:D$496,"",0)</f>
        <v>APOIO E MANUTENÇÃO</v>
      </c>
      <c r="AK93" t="str">
        <f t="shared" si="10"/>
        <v>APOIO E MANUTEÇÃOGN12702</v>
      </c>
      <c r="AL93" s="57" t="str">
        <f t="shared" si="11"/>
        <v>46561GN1270MotoristaFABIO MATOS DE SOUZAAPOIO E MANUTEÇÃONova Esperança11Suporte0Julho-260846196,805300925946196</v>
      </c>
      <c r="AM93" s="79" t="str">
        <f t="shared" si="12"/>
        <v/>
      </c>
      <c r="AN93" s="80" t="str">
        <f t="shared" si="13"/>
        <v/>
      </c>
      <c r="AO93" s="36">
        <f t="shared" si="14"/>
        <v>0</v>
      </c>
      <c r="AP93" s="83" t="str">
        <f t="shared" si="15"/>
        <v/>
      </c>
    </row>
    <row r="94" spans="1:42" hidden="1">
      <c r="A94">
        <v>46589</v>
      </c>
      <c r="B94" s="38">
        <v>46196</v>
      </c>
      <c r="C94" t="s">
        <v>258</v>
      </c>
      <c r="D94" t="s">
        <v>250</v>
      </c>
      <c r="E94" t="s">
        <v>251</v>
      </c>
      <c r="F94" t="s">
        <v>37</v>
      </c>
      <c r="G94">
        <v>8</v>
      </c>
      <c r="H94" s="43">
        <v>9241</v>
      </c>
      <c r="I94" t="s">
        <v>189</v>
      </c>
      <c r="J94">
        <v>11447</v>
      </c>
      <c r="K94" t="s">
        <v>262</v>
      </c>
      <c r="L94" t="s">
        <v>252</v>
      </c>
      <c r="M94">
        <v>2</v>
      </c>
      <c r="N94" t="s">
        <v>42</v>
      </c>
      <c r="O94" t="s">
        <v>64</v>
      </c>
      <c r="P94">
        <v>542</v>
      </c>
      <c r="Q94" t="s">
        <v>265</v>
      </c>
      <c r="R94">
        <v>58</v>
      </c>
      <c r="S94">
        <v>0</v>
      </c>
      <c r="T94">
        <v>0</v>
      </c>
      <c r="U94">
        <v>8</v>
      </c>
      <c r="V94">
        <v>8</v>
      </c>
      <c r="W94">
        <v>0</v>
      </c>
      <c r="X94">
        <v>0</v>
      </c>
      <c r="Y94">
        <v>0</v>
      </c>
      <c r="Z94">
        <v>0</v>
      </c>
      <c r="AA94" t="s">
        <v>55</v>
      </c>
      <c r="AB94" t="s">
        <v>56</v>
      </c>
      <c r="AC94" t="s">
        <v>263</v>
      </c>
      <c r="AD94" t="s">
        <v>203</v>
      </c>
      <c r="AE94" s="39">
        <v>46197.352453703701</v>
      </c>
      <c r="AG94" t="str">
        <f t="shared" si="8"/>
        <v>Julho-26</v>
      </c>
      <c r="AH94" s="36">
        <f>_xlfn.XLOOKUP(AK94,'Base de Preços'!P$7:P$3001,'Base de Preços'!J$7:J$3001,"",0)</f>
        <v>0</v>
      </c>
      <c r="AI94" s="37">
        <f t="shared" si="9"/>
        <v>0</v>
      </c>
      <c r="AJ94" t="str">
        <f>_xlfn.XLOOKUP(N94,Agrupamentos!C$3:C$496,Agrupamentos!D$3:D$496,"",0)</f>
        <v>APOIO E MANUTENÇÃO</v>
      </c>
      <c r="AK94" t="str">
        <f t="shared" si="10"/>
        <v>APOIO E MANUTEÇÃOGN12702</v>
      </c>
      <c r="AL94" s="57" t="str">
        <f t="shared" si="11"/>
        <v>46589GN1270MotoristaANDREY NICOLLAS UCHOA DE OLIVEIRAAPOIO E MANUTEÇÃOBOM JESUS58Suporte0Julho-268846197,352453703746196</v>
      </c>
      <c r="AM94" s="79" t="str">
        <f t="shared" si="12"/>
        <v/>
      </c>
      <c r="AN94" s="80" t="str">
        <f t="shared" si="13"/>
        <v/>
      </c>
      <c r="AO94" s="36">
        <f t="shared" si="14"/>
        <v>0</v>
      </c>
      <c r="AP94" s="83" t="str">
        <f t="shared" si="15"/>
        <v/>
      </c>
    </row>
    <row r="95" spans="1:42" hidden="1">
      <c r="A95">
        <v>46556</v>
      </c>
      <c r="B95" s="38">
        <v>46196</v>
      </c>
      <c r="C95" t="s">
        <v>258</v>
      </c>
      <c r="D95" t="s">
        <v>185</v>
      </c>
      <c r="E95" t="s">
        <v>186</v>
      </c>
      <c r="F95" t="s">
        <v>59</v>
      </c>
      <c r="G95">
        <v>8</v>
      </c>
      <c r="H95" s="43">
        <v>10859</v>
      </c>
      <c r="I95" t="s">
        <v>198</v>
      </c>
      <c r="J95">
        <v>10315</v>
      </c>
      <c r="K95" t="s">
        <v>206</v>
      </c>
      <c r="L95" t="s">
        <v>206</v>
      </c>
      <c r="M95" t="s">
        <v>71</v>
      </c>
      <c r="N95" t="s">
        <v>225</v>
      </c>
      <c r="O95" t="s">
        <v>64</v>
      </c>
      <c r="P95">
        <v>410</v>
      </c>
      <c r="Q95" t="s">
        <v>242</v>
      </c>
      <c r="R95">
        <v>505</v>
      </c>
      <c r="S95">
        <v>8</v>
      </c>
      <c r="T95">
        <v>24.54</v>
      </c>
      <c r="U95">
        <v>8</v>
      </c>
      <c r="V95">
        <v>16</v>
      </c>
      <c r="W95">
        <v>0.4</v>
      </c>
      <c r="X95">
        <v>0.33</v>
      </c>
      <c r="Y95">
        <v>0.65</v>
      </c>
      <c r="Z95">
        <v>124.6</v>
      </c>
      <c r="AA95" t="s">
        <v>46</v>
      </c>
      <c r="AB95" t="s">
        <v>77</v>
      </c>
      <c r="AC95" t="s">
        <v>209</v>
      </c>
      <c r="AD95" t="s">
        <v>203</v>
      </c>
      <c r="AE95" s="39">
        <v>46196.77511574074</v>
      </c>
      <c r="AF95" t="s">
        <v>292</v>
      </c>
      <c r="AG95" t="str">
        <f t="shared" si="8"/>
        <v>Julho-26</v>
      </c>
      <c r="AH95" s="36">
        <f>_xlfn.XLOOKUP(AK95,'Base de Preços'!P$7:P$3001,'Base de Preços'!J$7:J$3001,"",0)</f>
        <v>446.88</v>
      </c>
      <c r="AI95" s="37">
        <f t="shared" si="9"/>
        <v>0</v>
      </c>
      <c r="AJ95" t="str">
        <f>_xlfn.XLOOKUP(N95,Agrupamentos!C$3:C$496,Agrupamentos!D$3:D$496,"",0)</f>
        <v>REPLANTIO</v>
      </c>
      <c r="AK95" t="str">
        <f t="shared" si="10"/>
        <v>REPLANTIOGN1400REF29</v>
      </c>
      <c r="AL95" s="57" t="str">
        <f t="shared" si="11"/>
        <v>46556GN1400Operador de Trator de PneuANTONIO MARCIO PEREIRA DA SILVAREPLANTIOCanto do Pinhe505Apoio24,54Julho-2681646196,775115740746196</v>
      </c>
      <c r="AM95" s="79">
        <f t="shared" si="12"/>
        <v>40</v>
      </c>
      <c r="AN95" s="80">
        <f t="shared" si="13"/>
        <v>4984</v>
      </c>
      <c r="AO95" s="36">
        <f t="shared" si="14"/>
        <v>3057.6839999999997</v>
      </c>
      <c r="AP95" s="83">
        <f t="shared" si="15"/>
        <v>-1926.3160000000003</v>
      </c>
    </row>
    <row r="96" spans="1:42" hidden="1">
      <c r="A96">
        <v>46556</v>
      </c>
      <c r="B96" s="38">
        <v>46196</v>
      </c>
      <c r="C96" t="s">
        <v>258</v>
      </c>
      <c r="D96" t="s">
        <v>185</v>
      </c>
      <c r="E96" t="s">
        <v>186</v>
      </c>
      <c r="F96" t="s">
        <v>37</v>
      </c>
      <c r="G96">
        <v>8</v>
      </c>
      <c r="H96" s="43">
        <v>10859</v>
      </c>
      <c r="I96" t="s">
        <v>198</v>
      </c>
      <c r="J96">
        <v>10315</v>
      </c>
      <c r="K96" t="s">
        <v>206</v>
      </c>
      <c r="L96" t="s">
        <v>206</v>
      </c>
      <c r="M96">
        <v>43</v>
      </c>
      <c r="N96" t="s">
        <v>42</v>
      </c>
      <c r="O96" t="s">
        <v>64</v>
      </c>
      <c r="P96">
        <v>410</v>
      </c>
      <c r="Q96" t="s">
        <v>242</v>
      </c>
      <c r="R96">
        <v>505</v>
      </c>
      <c r="S96">
        <v>9</v>
      </c>
      <c r="T96">
        <v>0</v>
      </c>
      <c r="U96">
        <v>0</v>
      </c>
      <c r="V96">
        <v>9</v>
      </c>
      <c r="W96">
        <v>0</v>
      </c>
      <c r="X96">
        <v>0</v>
      </c>
      <c r="Y96">
        <v>0</v>
      </c>
      <c r="Z96">
        <v>0</v>
      </c>
      <c r="AA96" t="s">
        <v>55</v>
      </c>
      <c r="AB96" t="s">
        <v>47</v>
      </c>
      <c r="AC96" t="s">
        <v>209</v>
      </c>
      <c r="AD96" t="s">
        <v>96</v>
      </c>
      <c r="AE96" s="39">
        <v>46197.33935185185</v>
      </c>
      <c r="AF96" t="s">
        <v>292</v>
      </c>
      <c r="AG96" t="str">
        <f t="shared" si="8"/>
        <v>Julho-26</v>
      </c>
      <c r="AH96" s="36">
        <f>_xlfn.XLOOKUP(AK96,'Base de Preços'!P$7:P$3001,'Base de Preços'!J$7:J$3001,"",0)</f>
        <v>0</v>
      </c>
      <c r="AI96" s="37">
        <f t="shared" si="9"/>
        <v>0</v>
      </c>
      <c r="AJ96" t="str">
        <f>_xlfn.XLOOKUP(N96,Agrupamentos!C$3:C$496,Agrupamentos!D$3:D$496,"",0)</f>
        <v>APOIO E MANUTENÇÃO</v>
      </c>
      <c r="AK96" t="str">
        <f t="shared" si="10"/>
        <v>APOIO E MANUTEÇÃOGN140043</v>
      </c>
      <c r="AL96" s="57" t="str">
        <f t="shared" si="11"/>
        <v>46556GN1400MotoristaANTONIO MARCIO PEREIRA DA SILVAAPOIO E MANUTEÇÃOCanto do Pinhe505Principal0Julho-260946197,339351851846196</v>
      </c>
      <c r="AM96" s="79" t="str">
        <f t="shared" si="12"/>
        <v/>
      </c>
      <c r="AN96" s="80" t="str">
        <f t="shared" si="13"/>
        <v/>
      </c>
      <c r="AO96" s="36">
        <f t="shared" si="14"/>
        <v>0</v>
      </c>
      <c r="AP96" s="83" t="str">
        <f t="shared" si="15"/>
        <v/>
      </c>
    </row>
    <row r="97" spans="1:42" hidden="1">
      <c r="A97">
        <v>46556</v>
      </c>
      <c r="B97" s="38">
        <v>46196</v>
      </c>
      <c r="C97" t="s">
        <v>258</v>
      </c>
      <c r="D97" t="s">
        <v>185</v>
      </c>
      <c r="E97" t="s">
        <v>186</v>
      </c>
      <c r="F97" t="s">
        <v>49</v>
      </c>
      <c r="G97">
        <v>8</v>
      </c>
      <c r="H97" s="43">
        <v>10859</v>
      </c>
      <c r="I97" t="s">
        <v>198</v>
      </c>
      <c r="J97">
        <v>10315</v>
      </c>
      <c r="K97" t="s">
        <v>206</v>
      </c>
      <c r="L97" t="s">
        <v>206</v>
      </c>
      <c r="M97" t="s">
        <v>71</v>
      </c>
      <c r="N97" t="s">
        <v>225</v>
      </c>
      <c r="O97" t="s">
        <v>64</v>
      </c>
      <c r="P97">
        <v>410</v>
      </c>
      <c r="Q97" t="s">
        <v>242</v>
      </c>
      <c r="R97">
        <v>505</v>
      </c>
      <c r="S97">
        <v>73</v>
      </c>
      <c r="T97">
        <v>24.54</v>
      </c>
      <c r="U97">
        <v>0</v>
      </c>
      <c r="V97">
        <v>73</v>
      </c>
      <c r="W97">
        <v>3.18</v>
      </c>
      <c r="X97">
        <v>2.97</v>
      </c>
      <c r="Y97">
        <v>2.97</v>
      </c>
      <c r="Z97">
        <v>322.27999999999997</v>
      </c>
      <c r="AA97" t="s">
        <v>46</v>
      </c>
      <c r="AB97" t="s">
        <v>47</v>
      </c>
      <c r="AC97" t="s">
        <v>209</v>
      </c>
      <c r="AD97" t="s">
        <v>203</v>
      </c>
      <c r="AE97" s="39">
        <v>46196.77511574074</v>
      </c>
      <c r="AF97" t="s">
        <v>292</v>
      </c>
      <c r="AG97" t="str">
        <f t="shared" si="8"/>
        <v>Julho-26</v>
      </c>
      <c r="AH97" s="36">
        <f>_xlfn.XLOOKUP(AK97,'Base de Preços'!P$7:P$3001,'Base de Preços'!J$7:J$3001,"",0)</f>
        <v>446.88</v>
      </c>
      <c r="AI97" s="37">
        <f t="shared" si="9"/>
        <v>10966.4352</v>
      </c>
      <c r="AJ97" t="str">
        <f>_xlfn.XLOOKUP(N97,Agrupamentos!C$3:C$496,Agrupamentos!D$3:D$496,"",0)</f>
        <v>REPLANTIO</v>
      </c>
      <c r="AK97" t="str">
        <f t="shared" si="10"/>
        <v>REPLANTIOGN1400REF29</v>
      </c>
      <c r="AL97" s="57" t="str">
        <f t="shared" si="11"/>
        <v>46556GN1400Trabalhador FlorestalANTONIO MARCIO PEREIRA DA SILVAREPLANTIOCanto do Pinhe505Principal24,54Julho-2607346196,775115740746196</v>
      </c>
      <c r="AM97" s="79">
        <f t="shared" si="12"/>
        <v>22.955974842767294</v>
      </c>
      <c r="AN97" s="80">
        <f t="shared" si="13"/>
        <v>7398.2515723270426</v>
      </c>
      <c r="AO97" s="36">
        <f t="shared" si="14"/>
        <v>7908.7511999999988</v>
      </c>
      <c r="AP97" s="83">
        <f t="shared" si="15"/>
        <v>510.49962767295619</v>
      </c>
    </row>
    <row r="98" spans="1:42" hidden="1">
      <c r="A98">
        <v>46558</v>
      </c>
      <c r="B98" s="38">
        <v>46196</v>
      </c>
      <c r="C98" t="s">
        <v>258</v>
      </c>
      <c r="D98" t="s">
        <v>185</v>
      </c>
      <c r="E98" t="s">
        <v>186</v>
      </c>
      <c r="F98" t="s">
        <v>37</v>
      </c>
      <c r="G98">
        <v>8</v>
      </c>
      <c r="H98" s="43">
        <v>10859</v>
      </c>
      <c r="I98" t="s">
        <v>198</v>
      </c>
      <c r="J98">
        <v>10837</v>
      </c>
      <c r="K98" t="s">
        <v>254</v>
      </c>
      <c r="L98" t="s">
        <v>254</v>
      </c>
      <c r="M98">
        <v>43</v>
      </c>
      <c r="N98" t="s">
        <v>42</v>
      </c>
      <c r="O98" t="s">
        <v>64</v>
      </c>
      <c r="P98">
        <v>410</v>
      </c>
      <c r="Q98" t="s">
        <v>242</v>
      </c>
      <c r="R98">
        <v>500</v>
      </c>
      <c r="S98">
        <v>0</v>
      </c>
      <c r="T98">
        <v>0</v>
      </c>
      <c r="U98">
        <v>8</v>
      </c>
      <c r="V98">
        <v>8</v>
      </c>
      <c r="W98">
        <v>0</v>
      </c>
      <c r="X98">
        <v>0</v>
      </c>
      <c r="Y98">
        <v>0</v>
      </c>
      <c r="Z98">
        <v>0</v>
      </c>
      <c r="AA98" t="s">
        <v>55</v>
      </c>
      <c r="AB98" t="s">
        <v>47</v>
      </c>
      <c r="AC98" t="s">
        <v>257</v>
      </c>
      <c r="AD98" t="s">
        <v>203</v>
      </c>
      <c r="AE98" s="39">
        <v>46197.33699074074</v>
      </c>
      <c r="AG98" t="str">
        <f t="shared" si="8"/>
        <v>Julho-26</v>
      </c>
      <c r="AH98" s="36">
        <f>_xlfn.XLOOKUP(AK98,'Base de Preços'!P$7:P$3001,'Base de Preços'!J$7:J$3001,"",0)</f>
        <v>0</v>
      </c>
      <c r="AI98" s="37">
        <f t="shared" si="9"/>
        <v>0</v>
      </c>
      <c r="AJ98" t="str">
        <f>_xlfn.XLOOKUP(N98,Agrupamentos!C$3:C$496,Agrupamentos!D$3:D$496,"",0)</f>
        <v>APOIO E MANUTENÇÃO</v>
      </c>
      <c r="AK98" t="str">
        <f t="shared" si="10"/>
        <v>APOIO E MANUTEÇÃOGN140043</v>
      </c>
      <c r="AL98" s="57" t="str">
        <f t="shared" si="11"/>
        <v>46558GN1400MotoristaJEAN CARDOSO PAIVAAPOIO E MANUTEÇÃOCanto do Pinhe500Principal0Julho-268846197,336990740746196</v>
      </c>
      <c r="AM98" s="79" t="str">
        <f t="shared" si="12"/>
        <v/>
      </c>
      <c r="AN98" s="80" t="str">
        <f t="shared" si="13"/>
        <v/>
      </c>
      <c r="AO98" s="36">
        <f t="shared" si="14"/>
        <v>0</v>
      </c>
      <c r="AP98" s="83" t="str">
        <f t="shared" si="15"/>
        <v/>
      </c>
    </row>
    <row r="99" spans="1:42" hidden="1">
      <c r="A99">
        <v>46558</v>
      </c>
      <c r="B99" s="38">
        <v>46196</v>
      </c>
      <c r="C99" t="s">
        <v>258</v>
      </c>
      <c r="D99" t="s">
        <v>185</v>
      </c>
      <c r="E99" t="s">
        <v>186</v>
      </c>
      <c r="F99" t="s">
        <v>49</v>
      </c>
      <c r="G99">
        <v>8</v>
      </c>
      <c r="H99" s="43">
        <v>10859</v>
      </c>
      <c r="I99" t="s">
        <v>198</v>
      </c>
      <c r="J99">
        <v>10837</v>
      </c>
      <c r="K99" t="s">
        <v>254</v>
      </c>
      <c r="L99" t="s">
        <v>254</v>
      </c>
      <c r="M99" t="s">
        <v>71</v>
      </c>
      <c r="N99" t="s">
        <v>225</v>
      </c>
      <c r="O99" t="s">
        <v>64</v>
      </c>
      <c r="P99">
        <v>410</v>
      </c>
      <c r="Q99" t="s">
        <v>242</v>
      </c>
      <c r="R99">
        <v>506</v>
      </c>
      <c r="S99">
        <v>80</v>
      </c>
      <c r="T99">
        <v>21.86</v>
      </c>
      <c r="U99">
        <v>0</v>
      </c>
      <c r="V99">
        <v>80</v>
      </c>
      <c r="W99">
        <v>3.18</v>
      </c>
      <c r="X99">
        <v>3.66</v>
      </c>
      <c r="Y99">
        <v>3.66</v>
      </c>
      <c r="Z99">
        <v>322.27999999999997</v>
      </c>
      <c r="AA99" t="s">
        <v>46</v>
      </c>
      <c r="AB99" t="s">
        <v>47</v>
      </c>
      <c r="AC99" t="s">
        <v>257</v>
      </c>
      <c r="AD99" t="s">
        <v>96</v>
      </c>
      <c r="AE99" s="39">
        <v>46197.494942129626</v>
      </c>
      <c r="AG99" t="str">
        <f t="shared" si="8"/>
        <v>Julho-26</v>
      </c>
      <c r="AH99" s="36">
        <f>_xlfn.XLOOKUP(AK99,'Base de Preços'!P$7:P$3001,'Base de Preços'!J$7:J$3001,"",0)</f>
        <v>446.88</v>
      </c>
      <c r="AI99" s="37">
        <f t="shared" si="9"/>
        <v>9768.7968000000001</v>
      </c>
      <c r="AJ99" t="str">
        <f>_xlfn.XLOOKUP(N99,Agrupamentos!C$3:C$496,Agrupamentos!D$3:D$496,"",0)</f>
        <v>REPLANTIO</v>
      </c>
      <c r="AK99" t="str">
        <f t="shared" si="10"/>
        <v>REPLANTIOGN1400REF29</v>
      </c>
      <c r="AL99" s="57" t="str">
        <f t="shared" si="11"/>
        <v>46558GN1400Trabalhador FlorestalJEAN CARDOSO PAIVAREPLANTIOCanto do Pinhe506Principal21,86Julho-2608046197,494942129646196</v>
      </c>
      <c r="AM99" s="79">
        <f t="shared" si="12"/>
        <v>25.157232704402514</v>
      </c>
      <c r="AN99" s="80">
        <f t="shared" si="13"/>
        <v>8107.672955974841</v>
      </c>
      <c r="AO99" s="36">
        <f t="shared" si="14"/>
        <v>7045.0407999999989</v>
      </c>
      <c r="AP99" s="83">
        <f t="shared" si="15"/>
        <v>-1062.6321559748421</v>
      </c>
    </row>
    <row r="100" spans="1:42" hidden="1">
      <c r="A100">
        <v>46560</v>
      </c>
      <c r="B100" s="38">
        <v>46196</v>
      </c>
      <c r="C100" t="s">
        <v>258</v>
      </c>
      <c r="D100" t="s">
        <v>185</v>
      </c>
      <c r="E100" t="s">
        <v>186</v>
      </c>
      <c r="F100" t="s">
        <v>49</v>
      </c>
      <c r="G100">
        <v>8</v>
      </c>
      <c r="H100" s="43">
        <v>10859</v>
      </c>
      <c r="I100" t="s">
        <v>198</v>
      </c>
      <c r="J100">
        <v>9900</v>
      </c>
      <c r="K100" t="s">
        <v>218</v>
      </c>
      <c r="L100" t="s">
        <v>218</v>
      </c>
      <c r="M100">
        <v>43</v>
      </c>
      <c r="N100" t="s">
        <v>42</v>
      </c>
      <c r="O100" t="s">
        <v>64</v>
      </c>
      <c r="P100">
        <v>496</v>
      </c>
      <c r="Q100" t="s">
        <v>280</v>
      </c>
      <c r="R100">
        <v>1</v>
      </c>
      <c r="S100">
        <v>0</v>
      </c>
      <c r="T100">
        <v>0</v>
      </c>
      <c r="U100">
        <v>8</v>
      </c>
      <c r="V100">
        <v>8</v>
      </c>
      <c r="W100">
        <v>0</v>
      </c>
      <c r="X100">
        <v>0</v>
      </c>
      <c r="Y100">
        <v>0</v>
      </c>
      <c r="Z100">
        <v>0</v>
      </c>
      <c r="AA100" t="s">
        <v>46</v>
      </c>
      <c r="AB100" t="s">
        <v>56</v>
      </c>
      <c r="AC100" t="s">
        <v>220</v>
      </c>
      <c r="AE100" s="39">
        <v>46196.801608796297</v>
      </c>
      <c r="AG100" t="str">
        <f t="shared" si="8"/>
        <v>Julho-26</v>
      </c>
      <c r="AH100" s="36">
        <f>_xlfn.XLOOKUP(AK100,'Base de Preços'!P$7:P$3001,'Base de Preços'!J$7:J$3001,"",0)</f>
        <v>0</v>
      </c>
      <c r="AI100" s="37">
        <f t="shared" si="9"/>
        <v>0</v>
      </c>
      <c r="AJ100" t="str">
        <f>_xlfn.XLOOKUP(N100,Agrupamentos!C$3:C$496,Agrupamentos!D$3:D$496,"",0)</f>
        <v>APOIO E MANUTENÇÃO</v>
      </c>
      <c r="AK100" t="str">
        <f t="shared" si="10"/>
        <v>APOIO E MANUTEÇÃOGN140043</v>
      </c>
      <c r="AL100" s="57" t="str">
        <f t="shared" si="11"/>
        <v>46560GN1400Trabalhador FlorestalCARLOS ALVES DOS SANTOSAPOIO E MANUTEÇÃOSanta Beatriz1Suporte0Julho-268846196,801608796346196</v>
      </c>
      <c r="AM100" s="79" t="str">
        <f t="shared" si="12"/>
        <v/>
      </c>
      <c r="AN100" s="80" t="str">
        <f t="shared" si="13"/>
        <v/>
      </c>
      <c r="AO100" s="36">
        <f t="shared" si="14"/>
        <v>0</v>
      </c>
      <c r="AP100" s="83" t="str">
        <f t="shared" si="15"/>
        <v/>
      </c>
    </row>
    <row r="101" spans="1:42" hidden="1">
      <c r="A101">
        <v>46560</v>
      </c>
      <c r="B101" s="38">
        <v>46196</v>
      </c>
      <c r="C101" t="s">
        <v>258</v>
      </c>
      <c r="D101" t="s">
        <v>185</v>
      </c>
      <c r="E101" t="s">
        <v>186</v>
      </c>
      <c r="F101" t="s">
        <v>59</v>
      </c>
      <c r="G101">
        <v>8</v>
      </c>
      <c r="H101" s="43">
        <v>10859</v>
      </c>
      <c r="I101" t="s">
        <v>198</v>
      </c>
      <c r="J101">
        <v>9900</v>
      </c>
      <c r="K101" t="s">
        <v>218</v>
      </c>
      <c r="L101" t="s">
        <v>218</v>
      </c>
      <c r="M101">
        <v>43</v>
      </c>
      <c r="N101" t="s">
        <v>42</v>
      </c>
      <c r="O101" t="s">
        <v>64</v>
      </c>
      <c r="P101">
        <v>496</v>
      </c>
      <c r="Q101" t="s">
        <v>280</v>
      </c>
      <c r="R101">
        <v>1</v>
      </c>
      <c r="S101">
        <v>0</v>
      </c>
      <c r="T101">
        <v>0</v>
      </c>
      <c r="U101">
        <v>48</v>
      </c>
      <c r="V101">
        <v>48</v>
      </c>
      <c r="W101">
        <v>0</v>
      </c>
      <c r="X101">
        <v>0</v>
      </c>
      <c r="Y101">
        <v>0</v>
      </c>
      <c r="Z101">
        <v>0</v>
      </c>
      <c r="AA101" t="s">
        <v>46</v>
      </c>
      <c r="AB101" t="s">
        <v>56</v>
      </c>
      <c r="AC101" t="s">
        <v>220</v>
      </c>
      <c r="AE101" s="39">
        <v>46196.801608796297</v>
      </c>
      <c r="AG101" t="str">
        <f t="shared" si="8"/>
        <v>Julho-26</v>
      </c>
      <c r="AH101" s="36">
        <f>_xlfn.XLOOKUP(AK101,'Base de Preços'!P$7:P$3001,'Base de Preços'!J$7:J$3001,"",0)</f>
        <v>0</v>
      </c>
      <c r="AI101" s="37">
        <f t="shared" si="9"/>
        <v>0</v>
      </c>
      <c r="AJ101" t="str">
        <f>_xlfn.XLOOKUP(N101,Agrupamentos!C$3:C$496,Agrupamentos!D$3:D$496,"",0)</f>
        <v>APOIO E MANUTENÇÃO</v>
      </c>
      <c r="AK101" t="str">
        <f t="shared" si="10"/>
        <v>APOIO E MANUTEÇÃOGN140043</v>
      </c>
      <c r="AL101" s="57" t="str">
        <f t="shared" si="11"/>
        <v>46560GN1400Operador de Trator de PneuCARLOS ALVES DOS SANTOSAPOIO E MANUTEÇÃOSanta Beatriz1Suporte0Julho-26484846196,801608796346196</v>
      </c>
      <c r="AM101" s="79" t="str">
        <f t="shared" si="12"/>
        <v/>
      </c>
      <c r="AN101" s="80" t="str">
        <f t="shared" si="13"/>
        <v/>
      </c>
      <c r="AO101" s="36">
        <f t="shared" si="14"/>
        <v>0</v>
      </c>
      <c r="AP101" s="83" t="str">
        <f t="shared" si="15"/>
        <v/>
      </c>
    </row>
    <row r="102" spans="1:42" hidden="1">
      <c r="A102">
        <v>46571</v>
      </c>
      <c r="B102" s="38">
        <v>46196</v>
      </c>
      <c r="C102" t="s">
        <v>258</v>
      </c>
      <c r="D102" t="s">
        <v>185</v>
      </c>
      <c r="E102" t="s">
        <v>186</v>
      </c>
      <c r="F102" t="s">
        <v>59</v>
      </c>
      <c r="G102">
        <v>8</v>
      </c>
      <c r="H102" s="43">
        <v>10859</v>
      </c>
      <c r="I102" t="s">
        <v>198</v>
      </c>
      <c r="J102">
        <v>11034</v>
      </c>
      <c r="K102" t="s">
        <v>213</v>
      </c>
      <c r="L102" t="s">
        <v>213</v>
      </c>
      <c r="M102" t="s">
        <v>214</v>
      </c>
      <c r="N102" t="s">
        <v>215</v>
      </c>
      <c r="O102" t="s">
        <v>64</v>
      </c>
      <c r="P102">
        <v>458</v>
      </c>
      <c r="Q102" t="s">
        <v>291</v>
      </c>
      <c r="R102">
        <v>5</v>
      </c>
      <c r="S102">
        <v>5</v>
      </c>
      <c r="T102">
        <v>8</v>
      </c>
      <c r="U102">
        <v>11</v>
      </c>
      <c r="V102">
        <v>16</v>
      </c>
      <c r="W102">
        <v>0.38</v>
      </c>
      <c r="X102">
        <v>0.63</v>
      </c>
      <c r="Y102">
        <v>2</v>
      </c>
      <c r="Z102">
        <v>159.09</v>
      </c>
      <c r="AA102" t="s">
        <v>55</v>
      </c>
      <c r="AB102" t="s">
        <v>47</v>
      </c>
      <c r="AC102" t="s">
        <v>217</v>
      </c>
      <c r="AD102" t="s">
        <v>203</v>
      </c>
      <c r="AE102" s="39">
        <v>46196.865381944444</v>
      </c>
      <c r="AG102" t="str">
        <f t="shared" si="8"/>
        <v>Julho-26</v>
      </c>
      <c r="AH102" s="36">
        <f>_xlfn.XLOOKUP(AK102,'Base de Preços'!P$7:P$3001,'Base de Preços'!J$7:J$3001,"",0)</f>
        <v>193.73</v>
      </c>
      <c r="AI102" s="37">
        <f t="shared" si="9"/>
        <v>1549.84</v>
      </c>
      <c r="AJ102" t="str">
        <f>_xlfn.XLOOKUP(N102,Agrupamentos!C$3:C$496,Agrupamentos!D$3:D$496,"",0)</f>
        <v>COMBATE A FORMIGA MECANIZADO</v>
      </c>
      <c r="AK102" t="str">
        <f t="shared" si="10"/>
        <v>COMBATE A FORMIGA PÓS PLANTIO MECANIZADO- 3 a 5kg/ha isca granulada ou MIPISGN1400IMP17</v>
      </c>
      <c r="AL102" s="57" t="str">
        <f t="shared" si="11"/>
        <v>46571GN1400Operador de Trator de PneuJOAO VITOR TONETO SILVACOMBATE A FORMIGA PÓS PLANTIO MECANIZADO- 3 a 5kg/ha isca granulada ou MIPISUniao - Retiro Santa Maria I5Principal8Julho-26111646196,865381944446196</v>
      </c>
      <c r="AM102" s="79">
        <f t="shared" si="12"/>
        <v>42.10526315789474</v>
      </c>
      <c r="AN102" s="80">
        <f t="shared" si="13"/>
        <v>6698.5263157894742</v>
      </c>
      <c r="AO102" s="36">
        <f t="shared" si="14"/>
        <v>1272.72</v>
      </c>
      <c r="AP102" s="83">
        <f t="shared" si="15"/>
        <v>-5425.806315789474</v>
      </c>
    </row>
    <row r="103" spans="1:42" hidden="1">
      <c r="A103">
        <v>46571</v>
      </c>
      <c r="B103" s="38">
        <v>46196</v>
      </c>
      <c r="C103" t="s">
        <v>258</v>
      </c>
      <c r="D103" t="s">
        <v>185</v>
      </c>
      <c r="E103" t="s">
        <v>186</v>
      </c>
      <c r="F103" t="s">
        <v>49</v>
      </c>
      <c r="G103">
        <v>8</v>
      </c>
      <c r="H103" s="43">
        <v>10859</v>
      </c>
      <c r="I103" t="s">
        <v>198</v>
      </c>
      <c r="J103">
        <v>11034</v>
      </c>
      <c r="K103" t="s">
        <v>213</v>
      </c>
      <c r="L103" t="s">
        <v>213</v>
      </c>
      <c r="M103">
        <v>43</v>
      </c>
      <c r="N103" t="s">
        <v>42</v>
      </c>
      <c r="O103" t="s">
        <v>64</v>
      </c>
      <c r="P103">
        <v>458</v>
      </c>
      <c r="Q103" t="s">
        <v>291</v>
      </c>
      <c r="R103">
        <v>14</v>
      </c>
      <c r="S103">
        <v>8</v>
      </c>
      <c r="T103">
        <v>0</v>
      </c>
      <c r="U103">
        <v>0</v>
      </c>
      <c r="V103">
        <v>8</v>
      </c>
      <c r="W103">
        <v>0</v>
      </c>
      <c r="X103">
        <v>0</v>
      </c>
      <c r="Y103">
        <v>0</v>
      </c>
      <c r="Z103">
        <v>0</v>
      </c>
      <c r="AA103" t="s">
        <v>55</v>
      </c>
      <c r="AB103" t="s">
        <v>56</v>
      </c>
      <c r="AC103" t="s">
        <v>217</v>
      </c>
      <c r="AE103" s="39">
        <v>46196.865381944444</v>
      </c>
      <c r="AG103" t="str">
        <f t="shared" si="8"/>
        <v>Julho-26</v>
      </c>
      <c r="AH103" s="36">
        <f>_xlfn.XLOOKUP(AK103,'Base de Preços'!P$7:P$3001,'Base de Preços'!J$7:J$3001,"",0)</f>
        <v>0</v>
      </c>
      <c r="AI103" s="37">
        <f t="shared" si="9"/>
        <v>0</v>
      </c>
      <c r="AJ103" t="str">
        <f>_xlfn.XLOOKUP(N103,Agrupamentos!C$3:C$496,Agrupamentos!D$3:D$496,"",0)</f>
        <v>APOIO E MANUTENÇÃO</v>
      </c>
      <c r="AK103" t="str">
        <f t="shared" si="10"/>
        <v>APOIO E MANUTEÇÃOGN140043</v>
      </c>
      <c r="AL103" s="57" t="str">
        <f t="shared" si="11"/>
        <v>46571GN1400Trabalhador FlorestalJOAO VITOR TONETO SILVAAPOIO E MANUTEÇÃOUniao - Retiro Santa Maria I14Suporte0Julho-260846196,865381944446196</v>
      </c>
      <c r="AM103" s="79" t="str">
        <f t="shared" si="12"/>
        <v/>
      </c>
      <c r="AN103" s="80" t="str">
        <f t="shared" si="13"/>
        <v/>
      </c>
      <c r="AO103" s="36">
        <f t="shared" si="14"/>
        <v>0</v>
      </c>
      <c r="AP103" s="83" t="str">
        <f t="shared" si="15"/>
        <v/>
      </c>
    </row>
    <row r="104" spans="1:42" hidden="1">
      <c r="A104">
        <v>46571</v>
      </c>
      <c r="B104" s="38">
        <v>46196</v>
      </c>
      <c r="C104" t="s">
        <v>258</v>
      </c>
      <c r="D104" t="s">
        <v>185</v>
      </c>
      <c r="E104" t="s">
        <v>186</v>
      </c>
      <c r="F104" t="s">
        <v>59</v>
      </c>
      <c r="G104">
        <v>8</v>
      </c>
      <c r="H104" s="43">
        <v>10859</v>
      </c>
      <c r="I104" t="s">
        <v>198</v>
      </c>
      <c r="J104">
        <v>11034</v>
      </c>
      <c r="K104" t="s">
        <v>213</v>
      </c>
      <c r="L104" t="s">
        <v>213</v>
      </c>
      <c r="M104" t="s">
        <v>214</v>
      </c>
      <c r="N104" t="s">
        <v>215</v>
      </c>
      <c r="O104" t="s">
        <v>64</v>
      </c>
      <c r="P104">
        <v>458</v>
      </c>
      <c r="Q104" t="s">
        <v>291</v>
      </c>
      <c r="R104">
        <v>13</v>
      </c>
      <c r="S104">
        <v>5</v>
      </c>
      <c r="T104">
        <v>20.28</v>
      </c>
      <c r="U104">
        <v>7</v>
      </c>
      <c r="V104">
        <v>12</v>
      </c>
      <c r="W104">
        <v>0.38</v>
      </c>
      <c r="X104">
        <v>0.25</v>
      </c>
      <c r="Y104">
        <v>0.59</v>
      </c>
      <c r="Z104">
        <v>159.09</v>
      </c>
      <c r="AA104" t="s">
        <v>55</v>
      </c>
      <c r="AB104" t="s">
        <v>47</v>
      </c>
      <c r="AC104" t="s">
        <v>217</v>
      </c>
      <c r="AD104" t="s">
        <v>96</v>
      </c>
      <c r="AE104" s="39">
        <v>46196.865381944444</v>
      </c>
      <c r="AG104" t="str">
        <f t="shared" si="8"/>
        <v>Julho-26</v>
      </c>
      <c r="AH104" s="36">
        <f>_xlfn.XLOOKUP(AK104,'Base de Preços'!P$7:P$3001,'Base de Preços'!J$7:J$3001,"",0)</f>
        <v>193.73</v>
      </c>
      <c r="AI104" s="37">
        <f t="shared" si="9"/>
        <v>3928.8444</v>
      </c>
      <c r="AJ104" t="str">
        <f>_xlfn.XLOOKUP(N104,Agrupamentos!C$3:C$496,Agrupamentos!D$3:D$496,"",0)</f>
        <v>COMBATE A FORMIGA MECANIZADO</v>
      </c>
      <c r="AK104" t="str">
        <f t="shared" si="10"/>
        <v>COMBATE A FORMIGA PÓS PLANTIO MECANIZADO- 3 a 5kg/ha isca granulada ou MIPISGN1400IMP17</v>
      </c>
      <c r="AL104" s="57" t="str">
        <f t="shared" si="11"/>
        <v>46571GN1400Operador de Trator de PneuJOAO VITOR TONETO SILVACOMBATE A FORMIGA PÓS PLANTIO MECANIZADO- 3 a 5kg/ha isca granulada ou MIPISUniao - Retiro Santa Maria I13Principal20,28Julho-2671246196,865381944446196</v>
      </c>
      <c r="AM104" s="79">
        <f t="shared" si="12"/>
        <v>31.578947368421051</v>
      </c>
      <c r="AN104" s="80">
        <f t="shared" si="13"/>
        <v>5023.894736842105</v>
      </c>
      <c r="AO104" s="36">
        <f t="shared" si="14"/>
        <v>3226.3452000000002</v>
      </c>
      <c r="AP104" s="83">
        <f t="shared" si="15"/>
        <v>-1797.5495368421048</v>
      </c>
    </row>
    <row r="105" spans="1:42" hidden="1">
      <c r="A105">
        <v>46571</v>
      </c>
      <c r="B105" s="38">
        <v>46196</v>
      </c>
      <c r="C105" t="s">
        <v>258</v>
      </c>
      <c r="D105" t="s">
        <v>185</v>
      </c>
      <c r="E105" t="s">
        <v>186</v>
      </c>
      <c r="F105" t="s">
        <v>59</v>
      </c>
      <c r="G105">
        <v>8</v>
      </c>
      <c r="H105" s="43">
        <v>10859</v>
      </c>
      <c r="I105" t="s">
        <v>198</v>
      </c>
      <c r="J105">
        <v>11034</v>
      </c>
      <c r="K105" t="s">
        <v>213</v>
      </c>
      <c r="L105" t="s">
        <v>213</v>
      </c>
      <c r="M105" t="s">
        <v>214</v>
      </c>
      <c r="N105" t="s">
        <v>215</v>
      </c>
      <c r="O105" t="s">
        <v>64</v>
      </c>
      <c r="P105">
        <v>458</v>
      </c>
      <c r="Q105" t="s">
        <v>291</v>
      </c>
      <c r="R105">
        <v>14</v>
      </c>
      <c r="S105">
        <v>5</v>
      </c>
      <c r="T105">
        <v>17.420000000000002</v>
      </c>
      <c r="U105">
        <v>7</v>
      </c>
      <c r="V105">
        <v>12</v>
      </c>
      <c r="W105">
        <v>0.38</v>
      </c>
      <c r="X105">
        <v>0.28999999999999998</v>
      </c>
      <c r="Y105">
        <v>0.69</v>
      </c>
      <c r="Z105">
        <v>159.09</v>
      </c>
      <c r="AA105" t="s">
        <v>46</v>
      </c>
      <c r="AB105" t="s">
        <v>47</v>
      </c>
      <c r="AC105" t="s">
        <v>217</v>
      </c>
      <c r="AD105" t="s">
        <v>96</v>
      </c>
      <c r="AE105" s="39">
        <v>46196.865381944444</v>
      </c>
      <c r="AG105" t="str">
        <f t="shared" si="8"/>
        <v>Julho-26</v>
      </c>
      <c r="AH105" s="36">
        <f>_xlfn.XLOOKUP(AK105,'Base de Preços'!P$7:P$3001,'Base de Preços'!J$7:J$3001,"",0)</f>
        <v>193.73</v>
      </c>
      <c r="AI105" s="37">
        <f t="shared" si="9"/>
        <v>3374.7766000000001</v>
      </c>
      <c r="AJ105" t="str">
        <f>_xlfn.XLOOKUP(N105,Agrupamentos!C$3:C$496,Agrupamentos!D$3:D$496,"",0)</f>
        <v>COMBATE A FORMIGA MECANIZADO</v>
      </c>
      <c r="AK105" t="str">
        <f t="shared" si="10"/>
        <v>COMBATE A FORMIGA PÓS PLANTIO MECANIZADO- 3 a 5kg/ha isca granulada ou MIPISGN1400IMP17</v>
      </c>
      <c r="AL105" s="57" t="str">
        <f t="shared" si="11"/>
        <v>46571GN1400Operador de Trator de PneuJOAO VITOR TONETO SILVACOMBATE A FORMIGA PÓS PLANTIO MECANIZADO- 3 a 5kg/ha isca granulada ou MIPISUniao - Retiro Santa Maria I14Principal17,42Julho-2671246196,865381944446196</v>
      </c>
      <c r="AM105" s="79">
        <f t="shared" si="12"/>
        <v>31.578947368421051</v>
      </c>
      <c r="AN105" s="80">
        <f t="shared" si="13"/>
        <v>5023.894736842105</v>
      </c>
      <c r="AO105" s="36">
        <f t="shared" si="14"/>
        <v>2771.3478000000005</v>
      </c>
      <c r="AP105" s="83">
        <f t="shared" si="15"/>
        <v>-2252.5469368421045</v>
      </c>
    </row>
    <row r="106" spans="1:42" hidden="1">
      <c r="A106">
        <v>46591</v>
      </c>
      <c r="B106" s="38">
        <v>46196</v>
      </c>
      <c r="C106" t="s">
        <v>258</v>
      </c>
      <c r="D106" t="s">
        <v>185</v>
      </c>
      <c r="E106" t="s">
        <v>186</v>
      </c>
      <c r="F106" t="s">
        <v>37</v>
      </c>
      <c r="G106">
        <v>8</v>
      </c>
      <c r="H106" s="43" t="s">
        <v>100</v>
      </c>
      <c r="I106" t="s">
        <v>101</v>
      </c>
      <c r="J106" t="s">
        <v>50</v>
      </c>
      <c r="K106" t="s">
        <v>51</v>
      </c>
      <c r="L106" t="s">
        <v>187</v>
      </c>
      <c r="M106">
        <v>43</v>
      </c>
      <c r="N106" t="s">
        <v>42</v>
      </c>
      <c r="O106" t="s">
        <v>64</v>
      </c>
      <c r="P106">
        <v>481</v>
      </c>
      <c r="Q106" t="s">
        <v>287</v>
      </c>
      <c r="R106">
        <v>67</v>
      </c>
      <c r="S106">
        <v>0</v>
      </c>
      <c r="T106">
        <v>0</v>
      </c>
      <c r="U106">
        <v>16</v>
      </c>
      <c r="V106">
        <v>16</v>
      </c>
      <c r="W106">
        <v>0</v>
      </c>
      <c r="X106">
        <v>0</v>
      </c>
      <c r="Y106">
        <v>0</v>
      </c>
      <c r="Z106">
        <v>0</v>
      </c>
      <c r="AA106" t="s">
        <v>55</v>
      </c>
      <c r="AB106" t="s">
        <v>47</v>
      </c>
      <c r="AC106" t="s">
        <v>91</v>
      </c>
      <c r="AD106" t="s">
        <v>96</v>
      </c>
      <c r="AE106" s="39">
        <v>46197.357997685183</v>
      </c>
      <c r="AG106" t="str">
        <f t="shared" si="8"/>
        <v>Julho-26</v>
      </c>
      <c r="AH106" s="36">
        <f>_xlfn.XLOOKUP(AK106,'Base de Preços'!P$7:P$3001,'Base de Preços'!J$7:J$3001,"",0)</f>
        <v>0</v>
      </c>
      <c r="AI106" s="37">
        <f t="shared" si="9"/>
        <v>0</v>
      </c>
      <c r="AJ106" t="str">
        <f>_xlfn.XLOOKUP(N106,Agrupamentos!C$3:C$496,Agrupamentos!D$3:D$496,"",0)</f>
        <v>APOIO E MANUTENÇÃO</v>
      </c>
      <c r="AK106" t="str">
        <f t="shared" si="10"/>
        <v>APOIO E MANUTEÇÃOGN140043</v>
      </c>
      <c r="AL106" s="57" t="str">
        <f t="shared" si="11"/>
        <v>46591GN1400MotoristaLEANDRA DE MIRANDA SOUZA COSTAAPOIO E MANUTEÇÃOSANTA ANA67Principal0Julho-26161646197,357997685246196</v>
      </c>
      <c r="AM106" s="79" t="str">
        <f t="shared" si="12"/>
        <v/>
      </c>
      <c r="AN106" s="80" t="str">
        <f t="shared" si="13"/>
        <v/>
      </c>
      <c r="AO106" s="36">
        <f t="shared" si="14"/>
        <v>0</v>
      </c>
      <c r="AP106" s="83" t="str">
        <f t="shared" si="15"/>
        <v/>
      </c>
    </row>
    <row r="107" spans="1:42" hidden="1">
      <c r="A107">
        <v>46591</v>
      </c>
      <c r="B107" s="38">
        <v>46196</v>
      </c>
      <c r="C107" t="s">
        <v>258</v>
      </c>
      <c r="D107" t="s">
        <v>185</v>
      </c>
      <c r="E107" t="s">
        <v>186</v>
      </c>
      <c r="F107" t="s">
        <v>49</v>
      </c>
      <c r="G107">
        <v>8</v>
      </c>
      <c r="H107" s="43" t="s">
        <v>100</v>
      </c>
      <c r="I107" t="s">
        <v>101</v>
      </c>
      <c r="J107" t="s">
        <v>50</v>
      </c>
      <c r="K107" t="s">
        <v>51</v>
      </c>
      <c r="L107" t="s">
        <v>187</v>
      </c>
      <c r="M107">
        <v>43</v>
      </c>
      <c r="N107" t="s">
        <v>42</v>
      </c>
      <c r="O107" t="s">
        <v>64</v>
      </c>
      <c r="P107">
        <v>481</v>
      </c>
      <c r="Q107" t="s">
        <v>287</v>
      </c>
      <c r="R107">
        <v>67</v>
      </c>
      <c r="S107">
        <v>0</v>
      </c>
      <c r="T107">
        <v>0</v>
      </c>
      <c r="U107">
        <v>8</v>
      </c>
      <c r="V107">
        <v>8</v>
      </c>
      <c r="W107">
        <v>0</v>
      </c>
      <c r="X107">
        <v>0</v>
      </c>
      <c r="Y107">
        <v>0</v>
      </c>
      <c r="Z107">
        <v>0</v>
      </c>
      <c r="AA107" t="s">
        <v>55</v>
      </c>
      <c r="AB107" t="s">
        <v>56</v>
      </c>
      <c r="AC107" t="s">
        <v>91</v>
      </c>
      <c r="AD107" t="s">
        <v>96</v>
      </c>
      <c r="AE107" s="39">
        <v>46197.357708333337</v>
      </c>
      <c r="AG107" t="str">
        <f t="shared" si="8"/>
        <v>Julho-26</v>
      </c>
      <c r="AH107" s="36">
        <f>_xlfn.XLOOKUP(AK107,'Base de Preços'!P$7:P$3001,'Base de Preços'!J$7:J$3001,"",0)</f>
        <v>0</v>
      </c>
      <c r="AI107" s="37">
        <f t="shared" si="9"/>
        <v>0</v>
      </c>
      <c r="AJ107" t="str">
        <f>_xlfn.XLOOKUP(N107,Agrupamentos!C$3:C$496,Agrupamentos!D$3:D$496,"",0)</f>
        <v>APOIO E MANUTENÇÃO</v>
      </c>
      <c r="AK107" t="str">
        <f t="shared" si="10"/>
        <v>APOIO E MANUTEÇÃOGN140043</v>
      </c>
      <c r="AL107" s="57" t="str">
        <f t="shared" si="11"/>
        <v>46591GN1400Trabalhador FlorestalLEANDRA DE MIRANDA SOUZA COSTAAPOIO E MANUTEÇÃOSANTA ANA67Suporte0Julho-268846197,357708333346196</v>
      </c>
      <c r="AM107" s="79" t="str">
        <f t="shared" si="12"/>
        <v/>
      </c>
      <c r="AN107" s="80" t="str">
        <f t="shared" si="13"/>
        <v/>
      </c>
      <c r="AO107" s="36">
        <f t="shared" si="14"/>
        <v>0</v>
      </c>
      <c r="AP107" s="83" t="str">
        <f t="shared" si="15"/>
        <v/>
      </c>
    </row>
    <row r="108" spans="1:42" hidden="1">
      <c r="A108">
        <v>46591</v>
      </c>
      <c r="B108" s="38">
        <v>46196</v>
      </c>
      <c r="C108" t="s">
        <v>258</v>
      </c>
      <c r="D108" t="s">
        <v>185</v>
      </c>
      <c r="E108" t="s">
        <v>186</v>
      </c>
      <c r="F108" t="s">
        <v>59</v>
      </c>
      <c r="G108">
        <v>8</v>
      </c>
      <c r="H108" s="43" t="s">
        <v>100</v>
      </c>
      <c r="I108" t="s">
        <v>101</v>
      </c>
      <c r="J108" t="s">
        <v>50</v>
      </c>
      <c r="K108" t="s">
        <v>51</v>
      </c>
      <c r="L108" t="s">
        <v>187</v>
      </c>
      <c r="M108">
        <v>43</v>
      </c>
      <c r="N108" t="s">
        <v>42</v>
      </c>
      <c r="O108" t="s">
        <v>64</v>
      </c>
      <c r="P108">
        <v>481</v>
      </c>
      <c r="Q108" t="s">
        <v>287</v>
      </c>
      <c r="R108">
        <v>67</v>
      </c>
      <c r="S108">
        <v>0</v>
      </c>
      <c r="T108">
        <v>0</v>
      </c>
      <c r="U108">
        <v>24</v>
      </c>
      <c r="V108">
        <v>24</v>
      </c>
      <c r="W108">
        <v>0</v>
      </c>
      <c r="X108">
        <v>0</v>
      </c>
      <c r="Y108">
        <v>0</v>
      </c>
      <c r="Z108">
        <v>0</v>
      </c>
      <c r="AA108" t="s">
        <v>55</v>
      </c>
      <c r="AB108" t="s">
        <v>56</v>
      </c>
      <c r="AC108" t="s">
        <v>91</v>
      </c>
      <c r="AD108" t="s">
        <v>96</v>
      </c>
      <c r="AE108" s="39">
        <v>46197.358263888891</v>
      </c>
      <c r="AG108" t="str">
        <f t="shared" si="8"/>
        <v>Julho-26</v>
      </c>
      <c r="AH108" s="36">
        <f>_xlfn.XLOOKUP(AK108,'Base de Preços'!P$7:P$3001,'Base de Preços'!J$7:J$3001,"",0)</f>
        <v>0</v>
      </c>
      <c r="AI108" s="37">
        <f t="shared" si="9"/>
        <v>0</v>
      </c>
      <c r="AJ108" t="str">
        <f>_xlfn.XLOOKUP(N108,Agrupamentos!C$3:C$496,Agrupamentos!D$3:D$496,"",0)</f>
        <v>APOIO E MANUTENÇÃO</v>
      </c>
      <c r="AK108" t="str">
        <f t="shared" si="10"/>
        <v>APOIO E MANUTEÇÃOGN140043</v>
      </c>
      <c r="AL108" s="57" t="str">
        <f t="shared" si="11"/>
        <v>46591GN1400Operador de Trator de PneuLEANDRA DE MIRANDA SOUZA COSTAAPOIO E MANUTEÇÃOSANTA ANA67Suporte0Julho-26242446197,358263888946196</v>
      </c>
      <c r="AM108" s="79" t="str">
        <f t="shared" si="12"/>
        <v/>
      </c>
      <c r="AN108" s="80" t="str">
        <f t="shared" si="13"/>
        <v/>
      </c>
      <c r="AO108" s="36">
        <f t="shared" si="14"/>
        <v>0</v>
      </c>
      <c r="AP108" s="83" t="str">
        <f t="shared" si="15"/>
        <v/>
      </c>
    </row>
    <row r="109" spans="1:42" hidden="1">
      <c r="A109">
        <v>46603</v>
      </c>
      <c r="B109" s="38">
        <v>46196</v>
      </c>
      <c r="C109" t="s">
        <v>258</v>
      </c>
      <c r="D109" t="s">
        <v>185</v>
      </c>
      <c r="E109" t="s">
        <v>186</v>
      </c>
      <c r="F109" t="s">
        <v>293</v>
      </c>
      <c r="G109">
        <v>8</v>
      </c>
      <c r="H109" s="43">
        <v>9241</v>
      </c>
      <c r="I109" t="s">
        <v>189</v>
      </c>
      <c r="J109">
        <v>11447</v>
      </c>
      <c r="K109" t="s">
        <v>262</v>
      </c>
      <c r="L109" t="s">
        <v>190</v>
      </c>
      <c r="M109">
        <v>43</v>
      </c>
      <c r="N109" t="s">
        <v>42</v>
      </c>
      <c r="O109" t="s">
        <v>64</v>
      </c>
      <c r="P109">
        <v>390</v>
      </c>
      <c r="Q109" t="s">
        <v>44</v>
      </c>
      <c r="R109" t="s">
        <v>45</v>
      </c>
      <c r="S109">
        <v>0</v>
      </c>
      <c r="T109">
        <v>0</v>
      </c>
      <c r="U109">
        <v>24</v>
      </c>
      <c r="V109">
        <v>24</v>
      </c>
      <c r="W109">
        <v>0</v>
      </c>
      <c r="X109">
        <v>0</v>
      </c>
      <c r="Y109">
        <v>0</v>
      </c>
      <c r="Z109">
        <v>0</v>
      </c>
      <c r="AA109" t="s">
        <v>46</v>
      </c>
      <c r="AB109" t="s">
        <v>56</v>
      </c>
      <c r="AC109" t="s">
        <v>263</v>
      </c>
      <c r="AD109" t="s">
        <v>203</v>
      </c>
      <c r="AE109" s="39">
        <v>46197.417638888888</v>
      </c>
      <c r="AG109" t="str">
        <f t="shared" si="8"/>
        <v>Julho-26</v>
      </c>
      <c r="AH109" s="36">
        <f>_xlfn.XLOOKUP(AK109,'Base de Preços'!P$7:P$3001,'Base de Preços'!J$7:J$3001,"",0)</f>
        <v>0</v>
      </c>
      <c r="AI109" s="37">
        <f t="shared" si="9"/>
        <v>0</v>
      </c>
      <c r="AJ109" t="str">
        <f>_xlfn.XLOOKUP(N109,Agrupamentos!C$3:C$496,Agrupamentos!D$3:D$496,"",0)</f>
        <v>APOIO E MANUTENÇÃO</v>
      </c>
      <c r="AK109" t="str">
        <f t="shared" si="10"/>
        <v>APOIO E MANUTEÇÃOGN140043</v>
      </c>
      <c r="AL109" s="57" t="str">
        <f t="shared" si="11"/>
        <v>46603GN1400MecânicoANDREY NICOLLAS UCHOA DE OLIVEIRAAPOIO E MANUTEÇÃOPátio MST01Suporte0Julho-26242446197,417638888946196</v>
      </c>
      <c r="AM109" s="79" t="str">
        <f t="shared" si="12"/>
        <v/>
      </c>
      <c r="AN109" s="80" t="str">
        <f t="shared" si="13"/>
        <v/>
      </c>
      <c r="AO109" s="36">
        <f t="shared" si="14"/>
        <v>0</v>
      </c>
      <c r="AP109" s="83" t="str">
        <f t="shared" si="15"/>
        <v/>
      </c>
    </row>
    <row r="110" spans="1:42" hidden="1">
      <c r="A110">
        <v>46606</v>
      </c>
      <c r="B110" s="38">
        <v>46196</v>
      </c>
      <c r="C110" t="s">
        <v>258</v>
      </c>
      <c r="D110" t="s">
        <v>185</v>
      </c>
      <c r="E110" t="s">
        <v>186</v>
      </c>
      <c r="F110" t="s">
        <v>59</v>
      </c>
      <c r="G110">
        <v>8</v>
      </c>
      <c r="H110" s="43">
        <v>10859</v>
      </c>
      <c r="I110" t="s">
        <v>198</v>
      </c>
      <c r="J110">
        <v>10093</v>
      </c>
      <c r="K110" t="s">
        <v>199</v>
      </c>
      <c r="L110" t="s">
        <v>199</v>
      </c>
      <c r="M110" t="s">
        <v>275</v>
      </c>
      <c r="N110" t="s">
        <v>276</v>
      </c>
      <c r="O110" t="s">
        <v>64</v>
      </c>
      <c r="P110">
        <v>400</v>
      </c>
      <c r="Q110" t="s">
        <v>233</v>
      </c>
      <c r="R110">
        <v>372</v>
      </c>
      <c r="S110">
        <v>0</v>
      </c>
      <c r="T110">
        <v>10</v>
      </c>
      <c r="U110">
        <v>22</v>
      </c>
      <c r="V110">
        <v>22</v>
      </c>
      <c r="W110">
        <v>1.23</v>
      </c>
      <c r="X110">
        <v>0</v>
      </c>
      <c r="Y110">
        <v>2.2000000000000002</v>
      </c>
      <c r="Z110">
        <v>389.89</v>
      </c>
      <c r="AA110" t="s">
        <v>55</v>
      </c>
      <c r="AB110" t="s">
        <v>56</v>
      </c>
      <c r="AC110" t="s">
        <v>202</v>
      </c>
      <c r="AD110" t="s">
        <v>96</v>
      </c>
      <c r="AE110" s="39">
        <v>46197.44740740741</v>
      </c>
      <c r="AG110" t="str">
        <f t="shared" si="8"/>
        <v>Julho-26</v>
      </c>
      <c r="AH110" s="36">
        <f>_xlfn.XLOOKUP(AK110,'Base de Preços'!P$7:P$3001,'Base de Preços'!J$7:J$3001,"",0)</f>
        <v>1627.29</v>
      </c>
      <c r="AI110" s="37">
        <f t="shared" si="9"/>
        <v>0</v>
      </c>
      <c r="AJ110" t="str">
        <f>_xlfn.XLOOKUP(N110,Agrupamentos!C$3:C$496,Agrupamentos!D$3:D$496,"",0)</f>
        <v>PLANTIO</v>
      </c>
      <c r="AK110" t="str">
        <f t="shared" si="10"/>
        <v>PLANTIO MANUAL 1.110 plantas/HA,  mudas com tratamento (MAP e Cupinicida), mudas SEM TUBETE + ReplantioGN1400REF12</v>
      </c>
      <c r="AL110" s="57" t="str">
        <f t="shared" si="11"/>
        <v>46606GN1400Operador de Trator de PneuJONATHAN FONSECA DE OLIVEIRAPLANTIO MANUAL 1.110 plantas/HA,  mudas com tratamento (MAP e Cupinicida), mudas SEM TUBETE + ReplantioRosa Maria372Suporte10Julho-26222246197,447407407446196</v>
      </c>
      <c r="AM110" s="79">
        <f t="shared" si="12"/>
        <v>17.886178861788618</v>
      </c>
      <c r="AN110" s="80">
        <f t="shared" si="13"/>
        <v>6973.6422764227646</v>
      </c>
      <c r="AO110" s="36">
        <f t="shared" si="14"/>
        <v>3898.8999999999996</v>
      </c>
      <c r="AP110" s="83">
        <f t="shared" si="15"/>
        <v>-3074.7422764227649</v>
      </c>
    </row>
    <row r="111" spans="1:42" hidden="1">
      <c r="A111">
        <v>46606</v>
      </c>
      <c r="B111" s="38">
        <v>46196</v>
      </c>
      <c r="C111" t="s">
        <v>258</v>
      </c>
      <c r="D111" t="s">
        <v>185</v>
      </c>
      <c r="E111" t="s">
        <v>186</v>
      </c>
      <c r="F111" t="s">
        <v>49</v>
      </c>
      <c r="G111">
        <v>8</v>
      </c>
      <c r="H111" s="43">
        <v>10859</v>
      </c>
      <c r="I111" t="s">
        <v>198</v>
      </c>
      <c r="J111">
        <v>10093</v>
      </c>
      <c r="K111" t="s">
        <v>199</v>
      </c>
      <c r="L111" t="s">
        <v>199</v>
      </c>
      <c r="M111" t="s">
        <v>275</v>
      </c>
      <c r="N111" t="s">
        <v>276</v>
      </c>
      <c r="O111" t="s">
        <v>64</v>
      </c>
      <c r="P111">
        <v>400</v>
      </c>
      <c r="Q111" t="s">
        <v>233</v>
      </c>
      <c r="R111">
        <v>372</v>
      </c>
      <c r="S111">
        <v>16</v>
      </c>
      <c r="T111">
        <v>10</v>
      </c>
      <c r="U111">
        <v>0</v>
      </c>
      <c r="V111">
        <v>16</v>
      </c>
      <c r="W111">
        <v>12.32</v>
      </c>
      <c r="X111">
        <v>1.6</v>
      </c>
      <c r="Y111">
        <v>1.6</v>
      </c>
      <c r="Z111" s="3">
        <v>1237.4000000000001</v>
      </c>
      <c r="AA111" t="s">
        <v>55</v>
      </c>
      <c r="AB111" t="s">
        <v>47</v>
      </c>
      <c r="AC111" t="s">
        <v>202</v>
      </c>
      <c r="AE111" s="39">
        <v>46197.44740740741</v>
      </c>
      <c r="AG111" t="str">
        <f t="shared" si="8"/>
        <v>Julho-26</v>
      </c>
      <c r="AH111" s="36">
        <f>_xlfn.XLOOKUP(AK111,'Base de Preços'!P$7:P$3001,'Base de Preços'!J$7:J$3001,"",0)</f>
        <v>1627.29</v>
      </c>
      <c r="AI111" s="37">
        <f t="shared" si="9"/>
        <v>16272.9</v>
      </c>
      <c r="AJ111" t="str">
        <f>_xlfn.XLOOKUP(N111,Agrupamentos!C$3:C$496,Agrupamentos!D$3:D$496,"",0)</f>
        <v>PLANTIO</v>
      </c>
      <c r="AK111" t="str">
        <f t="shared" si="10"/>
        <v>PLANTIO MANUAL 1.110 plantas/HA,  mudas com tratamento (MAP e Cupinicida), mudas SEM TUBETE + ReplantioGN1400REF12</v>
      </c>
      <c r="AL111" s="57" t="str">
        <f t="shared" si="11"/>
        <v>46606GN1400Trabalhador FlorestalJONATHAN FONSECA DE OLIVEIRAPLANTIO MANUAL 1.110 plantas/HA,  mudas com tratamento (MAP e Cupinicida), mudas SEM TUBETE + ReplantioRosa Maria372Principal10Julho-2601646197,447407407446196</v>
      </c>
      <c r="AM111" s="79">
        <f t="shared" si="12"/>
        <v>1.2987012987012987</v>
      </c>
      <c r="AN111" s="80">
        <f t="shared" si="13"/>
        <v>1607.0129870129872</v>
      </c>
      <c r="AO111" s="36">
        <f t="shared" si="14"/>
        <v>12374</v>
      </c>
      <c r="AP111" s="83">
        <f t="shared" si="15"/>
        <v>10766.987012987012</v>
      </c>
    </row>
    <row r="112" spans="1:42" hidden="1">
      <c r="A112">
        <v>46606</v>
      </c>
      <c r="B112" s="38">
        <v>46196</v>
      </c>
      <c r="C112" t="s">
        <v>258</v>
      </c>
      <c r="D112" t="s">
        <v>185</v>
      </c>
      <c r="E112" t="s">
        <v>186</v>
      </c>
      <c r="F112" t="s">
        <v>49</v>
      </c>
      <c r="G112">
        <v>8</v>
      </c>
      <c r="H112" s="43">
        <v>10859</v>
      </c>
      <c r="I112" t="s">
        <v>198</v>
      </c>
      <c r="J112">
        <v>10093</v>
      </c>
      <c r="K112" t="s">
        <v>199</v>
      </c>
      <c r="L112" t="s">
        <v>199</v>
      </c>
      <c r="M112" t="s">
        <v>275</v>
      </c>
      <c r="N112" t="s">
        <v>276</v>
      </c>
      <c r="O112" t="s">
        <v>64</v>
      </c>
      <c r="P112">
        <v>400</v>
      </c>
      <c r="Q112" t="s">
        <v>233</v>
      </c>
      <c r="R112">
        <v>365</v>
      </c>
      <c r="S112">
        <v>120</v>
      </c>
      <c r="T112">
        <v>19.04</v>
      </c>
      <c r="U112">
        <v>0</v>
      </c>
      <c r="V112">
        <v>120</v>
      </c>
      <c r="W112">
        <v>12.32</v>
      </c>
      <c r="X112">
        <v>6.3</v>
      </c>
      <c r="Y112">
        <v>6.3</v>
      </c>
      <c r="Z112" s="3">
        <v>1237.4000000000001</v>
      </c>
      <c r="AA112" t="s">
        <v>46</v>
      </c>
      <c r="AB112" t="s">
        <v>47</v>
      </c>
      <c r="AC112" t="s">
        <v>202</v>
      </c>
      <c r="AD112" t="s">
        <v>96</v>
      </c>
      <c r="AE112" s="39">
        <v>46197.44740740741</v>
      </c>
      <c r="AG112" t="str">
        <f t="shared" si="8"/>
        <v>Julho-26</v>
      </c>
      <c r="AH112" s="36">
        <f>_xlfn.XLOOKUP(AK112,'Base de Preços'!P$7:P$3001,'Base de Preços'!J$7:J$3001,"",0)</f>
        <v>1627.29</v>
      </c>
      <c r="AI112" s="37">
        <f t="shared" si="9"/>
        <v>30983.601599999998</v>
      </c>
      <c r="AJ112" t="str">
        <f>_xlfn.XLOOKUP(N112,Agrupamentos!C$3:C$496,Agrupamentos!D$3:D$496,"",0)</f>
        <v>PLANTIO</v>
      </c>
      <c r="AK112" t="str">
        <f t="shared" si="10"/>
        <v>PLANTIO MANUAL 1.110 plantas/HA,  mudas com tratamento (MAP e Cupinicida), mudas SEM TUBETE + ReplantioGN1400REF12</v>
      </c>
      <c r="AL112" s="57" t="str">
        <f t="shared" si="11"/>
        <v>46606GN1400Trabalhador FlorestalJONATHAN FONSECA DE OLIVEIRAPLANTIO MANUAL 1.110 plantas/HA,  mudas com tratamento (MAP e Cupinicida), mudas SEM TUBETE + ReplantioRosa Maria365Principal19,04Julho-26012046197,447407407446196</v>
      </c>
      <c r="AM112" s="79">
        <f t="shared" si="12"/>
        <v>9.7402597402597397</v>
      </c>
      <c r="AN112" s="80">
        <f t="shared" si="13"/>
        <v>12052.597402597403</v>
      </c>
      <c r="AO112" s="36">
        <f t="shared" si="14"/>
        <v>23560.096000000001</v>
      </c>
      <c r="AP112" s="83">
        <f t="shared" si="15"/>
        <v>11507.498597402599</v>
      </c>
    </row>
    <row r="113" spans="1:42" hidden="1">
      <c r="A113">
        <v>46606</v>
      </c>
      <c r="B113" s="38">
        <v>46196</v>
      </c>
      <c r="C113" t="s">
        <v>258</v>
      </c>
      <c r="D113" t="s">
        <v>185</v>
      </c>
      <c r="E113" t="s">
        <v>186</v>
      </c>
      <c r="F113" t="s">
        <v>49</v>
      </c>
      <c r="G113">
        <v>8</v>
      </c>
      <c r="H113" s="43">
        <v>10859</v>
      </c>
      <c r="I113" t="s">
        <v>198</v>
      </c>
      <c r="J113">
        <v>10093</v>
      </c>
      <c r="K113" t="s">
        <v>199</v>
      </c>
      <c r="L113" t="s">
        <v>199</v>
      </c>
      <c r="M113" t="s">
        <v>275</v>
      </c>
      <c r="N113" t="s">
        <v>276</v>
      </c>
      <c r="O113" t="s">
        <v>64</v>
      </c>
      <c r="P113">
        <v>400</v>
      </c>
      <c r="Q113" t="s">
        <v>233</v>
      </c>
      <c r="R113" t="s">
        <v>286</v>
      </c>
      <c r="S113">
        <v>40</v>
      </c>
      <c r="T113">
        <v>6.9</v>
      </c>
      <c r="U113">
        <v>0</v>
      </c>
      <c r="V113">
        <v>40</v>
      </c>
      <c r="W113">
        <v>12.32</v>
      </c>
      <c r="X113">
        <v>5.8</v>
      </c>
      <c r="Y113">
        <v>5.8</v>
      </c>
      <c r="Z113" s="3">
        <v>1237.4000000000001</v>
      </c>
      <c r="AA113" t="s">
        <v>46</v>
      </c>
      <c r="AB113" t="s">
        <v>47</v>
      </c>
      <c r="AC113" t="s">
        <v>202</v>
      </c>
      <c r="AD113" t="s">
        <v>96</v>
      </c>
      <c r="AE113" s="39">
        <v>46197.516192129631</v>
      </c>
      <c r="AG113" t="str">
        <f t="shared" si="8"/>
        <v>Julho-26</v>
      </c>
      <c r="AH113" s="36">
        <f>_xlfn.XLOOKUP(AK113,'Base de Preços'!P$7:P$3001,'Base de Preços'!J$7:J$3001,"",0)</f>
        <v>1627.29</v>
      </c>
      <c r="AI113" s="37">
        <f t="shared" si="9"/>
        <v>11228.300999999999</v>
      </c>
      <c r="AJ113" t="str">
        <f>_xlfn.XLOOKUP(N113,Agrupamentos!C$3:C$496,Agrupamentos!D$3:D$496,"",0)</f>
        <v>PLANTIO</v>
      </c>
      <c r="AK113" t="str">
        <f t="shared" si="10"/>
        <v>PLANTIO MANUAL 1.110 plantas/HA,  mudas com tratamento (MAP e Cupinicida), mudas SEM TUBETE + ReplantioGN1400REF12</v>
      </c>
      <c r="AL113" s="57" t="str">
        <f t="shared" si="11"/>
        <v>46606GN1400Trabalhador FlorestalJONATHAN FONSECA DE OLIVEIRAPLANTIO MANUAL 1.110 plantas/HA,  mudas com tratamento (MAP e Cupinicida), mudas SEM TUBETE + ReplantioRosa Maria359APrincipal6,9Julho-2604046197,516192129646196</v>
      </c>
      <c r="AM113" s="79">
        <f t="shared" si="12"/>
        <v>3.2467532467532467</v>
      </c>
      <c r="AN113" s="80">
        <f t="shared" si="13"/>
        <v>4017.5324675324678</v>
      </c>
      <c r="AO113" s="36">
        <f t="shared" si="14"/>
        <v>8538.0600000000013</v>
      </c>
      <c r="AP113" s="83">
        <f t="shared" si="15"/>
        <v>4520.5275324675331</v>
      </c>
    </row>
    <row r="114" spans="1:42" hidden="1">
      <c r="A114">
        <v>46606</v>
      </c>
      <c r="B114" s="38">
        <v>46196</v>
      </c>
      <c r="C114" t="s">
        <v>258</v>
      </c>
      <c r="D114" t="s">
        <v>185</v>
      </c>
      <c r="E114" t="s">
        <v>186</v>
      </c>
      <c r="F114" t="s">
        <v>59</v>
      </c>
      <c r="G114">
        <v>8</v>
      </c>
      <c r="H114" s="43">
        <v>10859</v>
      </c>
      <c r="I114" t="s">
        <v>198</v>
      </c>
      <c r="J114">
        <v>10093</v>
      </c>
      <c r="K114" t="s">
        <v>199</v>
      </c>
      <c r="L114" t="s">
        <v>199</v>
      </c>
      <c r="M114" t="s">
        <v>278</v>
      </c>
      <c r="N114" t="s">
        <v>279</v>
      </c>
      <c r="O114" t="s">
        <v>64</v>
      </c>
      <c r="P114">
        <v>400</v>
      </c>
      <c r="Q114" t="s">
        <v>233</v>
      </c>
      <c r="R114">
        <v>372</v>
      </c>
      <c r="S114">
        <v>10</v>
      </c>
      <c r="T114">
        <v>8</v>
      </c>
      <c r="U114">
        <v>0</v>
      </c>
      <c r="V114">
        <v>10</v>
      </c>
      <c r="W114">
        <v>1.59</v>
      </c>
      <c r="X114">
        <v>1.25</v>
      </c>
      <c r="Y114">
        <v>1.25</v>
      </c>
      <c r="Z114" s="3">
        <v>1104.72</v>
      </c>
      <c r="AA114" t="s">
        <v>55</v>
      </c>
      <c r="AB114" t="s">
        <v>47</v>
      </c>
      <c r="AC114" t="s">
        <v>202</v>
      </c>
      <c r="AD114" t="s">
        <v>96</v>
      </c>
      <c r="AE114" s="39">
        <v>46197.44740740741</v>
      </c>
      <c r="AG114" t="str">
        <f t="shared" si="8"/>
        <v>Julho-26</v>
      </c>
      <c r="AH114" s="36">
        <f>_xlfn.XLOOKUP(AK114,'Base de Preços'!P$7:P$3001,'Base de Preços'!J$7:J$3001,"",0)</f>
        <v>1263.67</v>
      </c>
      <c r="AI114" s="37">
        <f t="shared" si="9"/>
        <v>10109.36</v>
      </c>
      <c r="AJ114" t="str">
        <f>_xlfn.XLOOKUP(N114,Agrupamentos!C$3:C$496,Agrupamentos!D$3:D$496,"",0)</f>
        <v>SUBSOSALGEM</v>
      </c>
      <c r="AK114" t="str">
        <f t="shared" si="10"/>
        <v>SUBSOLAGEM COM ADUBAÇÃO 350 a 400kg/ha, 40 a 50cm de profundidade, com bacia 3 a 4 litros, 2 turnosGN1400REF11</v>
      </c>
      <c r="AL114" s="57" t="str">
        <f t="shared" si="11"/>
        <v>46606GN1400Operador de Trator de PneuJONATHAN FONSECA DE OLIVEIRASUBSOLAGEM COM ADUBAÇÃO 350 a 400kg/ha, 40 a 50cm de profundidade, com bacia 3 a 4 litros, 2 turnosRosa Maria372Principal8Julho-2601046197,447407407446196</v>
      </c>
      <c r="AM114" s="79">
        <f t="shared" si="12"/>
        <v>6.2893081761006284</v>
      </c>
      <c r="AN114" s="80">
        <f t="shared" si="13"/>
        <v>6947.9245283018863</v>
      </c>
      <c r="AO114" s="36">
        <f t="shared" si="14"/>
        <v>8837.76</v>
      </c>
      <c r="AP114" s="83">
        <f t="shared" si="15"/>
        <v>1889.8354716981139</v>
      </c>
    </row>
    <row r="115" spans="1:42" hidden="1">
      <c r="A115">
        <v>46606</v>
      </c>
      <c r="B115" s="38">
        <v>46196</v>
      </c>
      <c r="C115" t="s">
        <v>258</v>
      </c>
      <c r="D115" t="s">
        <v>185</v>
      </c>
      <c r="E115" t="s">
        <v>186</v>
      </c>
      <c r="F115" t="s">
        <v>37</v>
      </c>
      <c r="G115">
        <v>8</v>
      </c>
      <c r="H115" s="43">
        <v>10859</v>
      </c>
      <c r="I115" t="s">
        <v>198</v>
      </c>
      <c r="J115">
        <v>10093</v>
      </c>
      <c r="K115" t="s">
        <v>199</v>
      </c>
      <c r="L115" t="s">
        <v>199</v>
      </c>
      <c r="M115">
        <v>43</v>
      </c>
      <c r="N115" t="s">
        <v>42</v>
      </c>
      <c r="O115" t="s">
        <v>64</v>
      </c>
      <c r="P115">
        <v>400</v>
      </c>
      <c r="Q115" t="s">
        <v>233</v>
      </c>
      <c r="R115">
        <v>372</v>
      </c>
      <c r="S115">
        <v>8</v>
      </c>
      <c r="T115">
        <v>0</v>
      </c>
      <c r="U115">
        <v>0</v>
      </c>
      <c r="V115">
        <v>8</v>
      </c>
      <c r="W115">
        <v>0</v>
      </c>
      <c r="X115">
        <v>0</v>
      </c>
      <c r="Y115">
        <v>0</v>
      </c>
      <c r="Z115">
        <v>0</v>
      </c>
      <c r="AA115" t="s">
        <v>55</v>
      </c>
      <c r="AB115" t="s">
        <v>47</v>
      </c>
      <c r="AC115" t="s">
        <v>202</v>
      </c>
      <c r="AE115" s="39">
        <v>46197.44740740741</v>
      </c>
      <c r="AG115" t="str">
        <f t="shared" si="8"/>
        <v>Julho-26</v>
      </c>
      <c r="AH115" s="36">
        <f>_xlfn.XLOOKUP(AK115,'Base de Preços'!P$7:P$3001,'Base de Preços'!J$7:J$3001,"",0)</f>
        <v>0</v>
      </c>
      <c r="AI115" s="37">
        <f t="shared" si="9"/>
        <v>0</v>
      </c>
      <c r="AJ115" t="str">
        <f>_xlfn.XLOOKUP(N115,Agrupamentos!C$3:C$496,Agrupamentos!D$3:D$496,"",0)</f>
        <v>APOIO E MANUTENÇÃO</v>
      </c>
      <c r="AK115" t="str">
        <f t="shared" si="10"/>
        <v>APOIO E MANUTEÇÃOGN140043</v>
      </c>
      <c r="AL115" s="57" t="str">
        <f t="shared" si="11"/>
        <v>46606GN1400MotoristaJONATHAN FONSECA DE OLIVEIRAAPOIO E MANUTEÇÃORosa Maria372Principal0Julho-260846197,447407407446196</v>
      </c>
      <c r="AM115" s="79" t="str">
        <f t="shared" si="12"/>
        <v/>
      </c>
      <c r="AN115" s="80" t="str">
        <f t="shared" si="13"/>
        <v/>
      </c>
      <c r="AO115" s="36">
        <f t="shared" si="14"/>
        <v>0</v>
      </c>
      <c r="AP115" s="83" t="str">
        <f t="shared" si="15"/>
        <v/>
      </c>
    </row>
    <row r="116" spans="1:42" hidden="1">
      <c r="A116">
        <v>47806</v>
      </c>
      <c r="B116" s="38">
        <v>46196</v>
      </c>
      <c r="C116" t="s">
        <v>258</v>
      </c>
      <c r="D116" t="s">
        <v>185</v>
      </c>
      <c r="E116" t="s">
        <v>186</v>
      </c>
      <c r="F116" t="s">
        <v>37</v>
      </c>
      <c r="G116">
        <v>8</v>
      </c>
      <c r="H116" s="43">
        <v>10859</v>
      </c>
      <c r="I116" t="s">
        <v>198</v>
      </c>
      <c r="J116">
        <v>11772</v>
      </c>
      <c r="K116" t="s">
        <v>211</v>
      </c>
      <c r="L116" t="s">
        <v>211</v>
      </c>
      <c r="M116">
        <v>43</v>
      </c>
      <c r="N116" t="s">
        <v>42</v>
      </c>
      <c r="O116" t="s">
        <v>64</v>
      </c>
      <c r="P116">
        <v>853</v>
      </c>
      <c r="Q116" t="s">
        <v>219</v>
      </c>
      <c r="R116">
        <v>15</v>
      </c>
      <c r="S116">
        <v>8</v>
      </c>
      <c r="T116">
        <v>0</v>
      </c>
      <c r="U116">
        <v>0</v>
      </c>
      <c r="V116">
        <v>8</v>
      </c>
      <c r="W116">
        <v>0</v>
      </c>
      <c r="X116">
        <v>0</v>
      </c>
      <c r="Y116">
        <v>0</v>
      </c>
      <c r="Z116">
        <v>0</v>
      </c>
      <c r="AA116" t="s">
        <v>55</v>
      </c>
      <c r="AB116" t="s">
        <v>47</v>
      </c>
      <c r="AC116" t="s">
        <v>212</v>
      </c>
      <c r="AD116" t="s">
        <v>212</v>
      </c>
      <c r="AE116" s="39">
        <v>46220.735034722224</v>
      </c>
      <c r="AG116" t="str">
        <f t="shared" si="8"/>
        <v>Julho-26</v>
      </c>
      <c r="AH116" s="36">
        <f>_xlfn.XLOOKUP(AK116,'Base de Preços'!P$7:P$3001,'Base de Preços'!J$7:J$3001,"",0)</f>
        <v>0</v>
      </c>
      <c r="AI116" s="37">
        <f t="shared" si="9"/>
        <v>0</v>
      </c>
      <c r="AJ116" t="str">
        <f>_xlfn.XLOOKUP(N116,Agrupamentos!C$3:C$496,Agrupamentos!D$3:D$496,"",0)</f>
        <v>APOIO E MANUTENÇÃO</v>
      </c>
      <c r="AK116" t="str">
        <f t="shared" si="10"/>
        <v>APOIO E MANUTEÇÃOGN140043</v>
      </c>
      <c r="AL116" s="57" t="str">
        <f t="shared" si="11"/>
        <v>47806GN1400MotoristaALCIMAR CONCEIÇAO DOS SANTOSAPOIO E MANUTEÇÃOSANTA MARIA MATOS15Principal0Julho-260846220,735034722246196</v>
      </c>
      <c r="AM116" s="79" t="str">
        <f t="shared" si="12"/>
        <v/>
      </c>
      <c r="AN116" s="80" t="str">
        <f t="shared" si="13"/>
        <v/>
      </c>
      <c r="AO116" s="36">
        <f t="shared" si="14"/>
        <v>0</v>
      </c>
      <c r="AP116" s="83" t="str">
        <f t="shared" si="15"/>
        <v/>
      </c>
    </row>
    <row r="117" spans="1:42" hidden="1">
      <c r="A117">
        <v>46557</v>
      </c>
      <c r="B117" s="38">
        <v>46196</v>
      </c>
      <c r="C117" t="s">
        <v>258</v>
      </c>
      <c r="D117" t="s">
        <v>105</v>
      </c>
      <c r="E117" t="s">
        <v>106</v>
      </c>
      <c r="F117" t="s">
        <v>59</v>
      </c>
      <c r="G117">
        <v>8</v>
      </c>
      <c r="H117" s="43">
        <v>11331</v>
      </c>
      <c r="I117" t="s">
        <v>112</v>
      </c>
      <c r="J117">
        <v>11278</v>
      </c>
      <c r="K117" t="s">
        <v>381</v>
      </c>
      <c r="L117" t="s">
        <v>381</v>
      </c>
      <c r="M117" t="s">
        <v>177</v>
      </c>
      <c r="N117" t="s">
        <v>178</v>
      </c>
      <c r="O117" t="s">
        <v>64</v>
      </c>
      <c r="P117">
        <v>532</v>
      </c>
      <c r="Q117" t="s">
        <v>117</v>
      </c>
      <c r="R117" t="s">
        <v>121</v>
      </c>
      <c r="S117">
        <v>3</v>
      </c>
      <c r="T117">
        <v>15</v>
      </c>
      <c r="U117">
        <v>5</v>
      </c>
      <c r="V117">
        <v>8</v>
      </c>
      <c r="W117">
        <v>0.5</v>
      </c>
      <c r="X117">
        <v>0.2</v>
      </c>
      <c r="Y117">
        <v>0.53</v>
      </c>
      <c r="Z117">
        <v>142.15</v>
      </c>
      <c r="AA117" t="s">
        <v>55</v>
      </c>
      <c r="AB117" t="s">
        <v>47</v>
      </c>
      <c r="AC117" t="s">
        <v>382</v>
      </c>
      <c r="AE117" s="39">
        <v>46196.77652777778</v>
      </c>
      <c r="AF117" t="s">
        <v>383</v>
      </c>
      <c r="AG117" t="str">
        <f t="shared" si="8"/>
        <v>Julho-26</v>
      </c>
      <c r="AH117" s="36">
        <f>_xlfn.XLOOKUP(AK117,'Base de Preços'!P$7:P$3001,'Base de Preços'!J$7:J$3001,"",0)</f>
        <v>204.96</v>
      </c>
      <c r="AI117" s="37">
        <f t="shared" si="9"/>
        <v>3074.4</v>
      </c>
      <c r="AJ117" t="str">
        <f>_xlfn.XLOOKUP(N117,Agrupamentos!C$3:C$496,Agrupamentos!D$3:D$496,"",0)</f>
        <v>HERBICIDA MEC</v>
      </c>
      <c r="AK117" t="str">
        <f t="shared" si="10"/>
        <v>SERV CAP QUIM MEC AREA TOTAL AGRIC POSGN1410IMP98</v>
      </c>
      <c r="AL117" s="57" t="str">
        <f t="shared" si="11"/>
        <v>46557GN1410Operador de Trator de PneuNONATO JOSE COSTA JUNIORSERV CAP QUIM MEC AREA TOTAL AGRIC POSNOSSA SENHORA APARECIDA IX002-02Principal15Julho-265846196,776527777846196</v>
      </c>
      <c r="AM117" s="79">
        <f t="shared" si="12"/>
        <v>16</v>
      </c>
      <c r="AN117" s="80">
        <f t="shared" si="13"/>
        <v>2274.4</v>
      </c>
      <c r="AO117" s="36">
        <f t="shared" si="14"/>
        <v>2132.25</v>
      </c>
      <c r="AP117" s="83">
        <f t="shared" si="15"/>
        <v>-142.15000000000009</v>
      </c>
    </row>
    <row r="118" spans="1:42" hidden="1">
      <c r="A118">
        <v>46557</v>
      </c>
      <c r="B118" s="38">
        <v>46196</v>
      </c>
      <c r="C118" t="s">
        <v>258</v>
      </c>
      <c r="D118" t="s">
        <v>105</v>
      </c>
      <c r="E118" t="s">
        <v>106</v>
      </c>
      <c r="F118" t="s">
        <v>49</v>
      </c>
      <c r="G118">
        <v>8</v>
      </c>
      <c r="H118" s="43">
        <v>11331</v>
      </c>
      <c r="I118" t="s">
        <v>112</v>
      </c>
      <c r="J118">
        <v>11278</v>
      </c>
      <c r="K118" t="s">
        <v>381</v>
      </c>
      <c r="L118" t="s">
        <v>381</v>
      </c>
      <c r="M118" t="s">
        <v>177</v>
      </c>
      <c r="N118" t="s">
        <v>178</v>
      </c>
      <c r="O118" t="s">
        <v>64</v>
      </c>
      <c r="P118">
        <v>532</v>
      </c>
      <c r="Q118" t="s">
        <v>117</v>
      </c>
      <c r="R118" t="s">
        <v>121</v>
      </c>
      <c r="S118">
        <v>3</v>
      </c>
      <c r="T118">
        <v>15</v>
      </c>
      <c r="U118">
        <v>5</v>
      </c>
      <c r="V118">
        <v>8</v>
      </c>
      <c r="W118">
        <v>0.1</v>
      </c>
      <c r="X118">
        <v>0.2</v>
      </c>
      <c r="Y118">
        <v>0.53</v>
      </c>
      <c r="Z118">
        <v>11.21</v>
      </c>
      <c r="AA118" t="s">
        <v>55</v>
      </c>
      <c r="AB118" t="s">
        <v>56</v>
      </c>
      <c r="AC118" t="s">
        <v>382</v>
      </c>
      <c r="AD118" t="s">
        <v>58</v>
      </c>
      <c r="AE118" s="39">
        <v>46196.77652777778</v>
      </c>
      <c r="AF118" t="s">
        <v>383</v>
      </c>
      <c r="AG118" t="str">
        <f t="shared" si="8"/>
        <v>Julho-26</v>
      </c>
      <c r="AH118" s="36">
        <f>_xlfn.XLOOKUP(AK118,'Base de Preços'!P$7:P$3001,'Base de Preços'!J$7:J$3001,"",0)</f>
        <v>204.96</v>
      </c>
      <c r="AI118" s="37">
        <f t="shared" si="9"/>
        <v>0</v>
      </c>
      <c r="AJ118" t="str">
        <f>_xlfn.XLOOKUP(N118,Agrupamentos!C$3:C$496,Agrupamentos!D$3:D$496,"",0)</f>
        <v>HERBICIDA MEC</v>
      </c>
      <c r="AK118" t="str">
        <f t="shared" si="10"/>
        <v>SERV CAP QUIM MEC AREA TOTAL AGRIC POSGN1410IMP98</v>
      </c>
      <c r="AL118" s="57" t="str">
        <f t="shared" si="11"/>
        <v>46557GN1410Trabalhador FlorestalNONATO JOSE COSTA JUNIORSERV CAP QUIM MEC AREA TOTAL AGRIC POSNOSSA SENHORA APARECIDA IX002-02Suporte15Julho-265846196,776527777846196</v>
      </c>
      <c r="AM118" s="79">
        <f t="shared" si="12"/>
        <v>80</v>
      </c>
      <c r="AN118" s="80">
        <f t="shared" si="13"/>
        <v>896.80000000000007</v>
      </c>
      <c r="AO118" s="36">
        <f t="shared" si="14"/>
        <v>168.15</v>
      </c>
      <c r="AP118" s="83">
        <f t="shared" si="15"/>
        <v>-728.65000000000009</v>
      </c>
    </row>
    <row r="119" spans="1:42" hidden="1">
      <c r="A119">
        <v>46557</v>
      </c>
      <c r="B119" s="38">
        <v>46196</v>
      </c>
      <c r="C119" t="s">
        <v>258</v>
      </c>
      <c r="D119" t="s">
        <v>105</v>
      </c>
      <c r="E119" t="s">
        <v>106</v>
      </c>
      <c r="F119" t="s">
        <v>37</v>
      </c>
      <c r="G119">
        <v>8</v>
      </c>
      <c r="H119" s="43">
        <v>11331</v>
      </c>
      <c r="I119" t="s">
        <v>112</v>
      </c>
      <c r="J119">
        <v>11278</v>
      </c>
      <c r="K119" t="s">
        <v>381</v>
      </c>
      <c r="L119" t="s">
        <v>381</v>
      </c>
      <c r="M119">
        <v>1</v>
      </c>
      <c r="N119" t="s">
        <v>109</v>
      </c>
      <c r="O119" t="s">
        <v>64</v>
      </c>
      <c r="P119">
        <v>532</v>
      </c>
      <c r="Q119" t="s">
        <v>117</v>
      </c>
      <c r="R119" t="s">
        <v>121</v>
      </c>
      <c r="S119">
        <v>1</v>
      </c>
      <c r="T119">
        <v>0</v>
      </c>
      <c r="U119">
        <v>7</v>
      </c>
      <c r="V119">
        <v>8</v>
      </c>
      <c r="W119">
        <v>0</v>
      </c>
      <c r="X119">
        <v>0</v>
      </c>
      <c r="Y119">
        <v>0</v>
      </c>
      <c r="Z119">
        <v>0</v>
      </c>
      <c r="AA119" t="s">
        <v>55</v>
      </c>
      <c r="AB119" t="s">
        <v>47</v>
      </c>
      <c r="AC119" t="s">
        <v>382</v>
      </c>
      <c r="AE119" s="39">
        <v>46196.77652777778</v>
      </c>
      <c r="AF119" t="s">
        <v>383</v>
      </c>
      <c r="AG119" t="str">
        <f t="shared" si="8"/>
        <v>Julho-26</v>
      </c>
      <c r="AH119" s="36">
        <f>_xlfn.XLOOKUP(AK119,'Base de Preços'!P$7:P$3001,'Base de Preços'!J$7:J$3001,"",0)</f>
        <v>0</v>
      </c>
      <c r="AI119" s="37">
        <f t="shared" si="9"/>
        <v>0</v>
      </c>
      <c r="AJ119" t="str">
        <f>_xlfn.XLOOKUP(N119,Agrupamentos!C$3:C$496,Agrupamentos!D$3:D$496,"",0)</f>
        <v>APOIO E MANUTENÇÃO</v>
      </c>
      <c r="AK119" t="str">
        <f t="shared" si="10"/>
        <v>APOIO E MANUTEÇÃO 1410GN14101</v>
      </c>
      <c r="AL119" s="57" t="str">
        <f t="shared" si="11"/>
        <v>46557GN1410MotoristaNONATO JOSE COSTA JUNIORAPOIO E MANUTEÇÃO 1410NOSSA SENHORA APARECIDA IX002-02Principal0Julho-267846196,776527777846196</v>
      </c>
      <c r="AM119" s="79" t="str">
        <f t="shared" si="12"/>
        <v/>
      </c>
      <c r="AN119" s="80" t="str">
        <f t="shared" si="13"/>
        <v/>
      </c>
      <c r="AO119" s="36">
        <f t="shared" si="14"/>
        <v>0</v>
      </c>
      <c r="AP119" s="83" t="str">
        <f t="shared" si="15"/>
        <v/>
      </c>
    </row>
    <row r="120" spans="1:42" hidden="1">
      <c r="A120">
        <v>46564</v>
      </c>
      <c r="B120" s="38">
        <v>46196</v>
      </c>
      <c r="C120" t="s">
        <v>258</v>
      </c>
      <c r="D120" t="s">
        <v>105</v>
      </c>
      <c r="E120" t="s">
        <v>106</v>
      </c>
      <c r="F120" t="s">
        <v>59</v>
      </c>
      <c r="G120">
        <v>8</v>
      </c>
      <c r="H120" s="43">
        <v>11331</v>
      </c>
      <c r="I120" t="s">
        <v>112</v>
      </c>
      <c r="J120">
        <v>11362</v>
      </c>
      <c r="K120" t="s">
        <v>131</v>
      </c>
      <c r="L120" t="s">
        <v>131</v>
      </c>
      <c r="M120" t="s">
        <v>137</v>
      </c>
      <c r="N120" t="s">
        <v>138</v>
      </c>
      <c r="O120" t="s">
        <v>64</v>
      </c>
      <c r="P120">
        <v>537</v>
      </c>
      <c r="Q120" t="s">
        <v>368</v>
      </c>
      <c r="R120" t="s">
        <v>122</v>
      </c>
      <c r="S120">
        <v>4</v>
      </c>
      <c r="T120">
        <v>8</v>
      </c>
      <c r="U120">
        <v>0</v>
      </c>
      <c r="V120">
        <v>4</v>
      </c>
      <c r="W120">
        <v>0.68</v>
      </c>
      <c r="X120">
        <v>0.5</v>
      </c>
      <c r="Y120">
        <v>0.5</v>
      </c>
      <c r="Z120">
        <v>221.69</v>
      </c>
      <c r="AA120" t="s">
        <v>55</v>
      </c>
      <c r="AB120" t="s">
        <v>47</v>
      </c>
      <c r="AC120" t="s">
        <v>135</v>
      </c>
      <c r="AE120" s="39">
        <v>46196.816747685189</v>
      </c>
      <c r="AF120" t="s">
        <v>384</v>
      </c>
      <c r="AG120" t="str">
        <f t="shared" si="8"/>
        <v>Julho-26</v>
      </c>
      <c r="AH120" s="36">
        <f>_xlfn.XLOOKUP(AK120,'Base de Preços'!P$7:P$3001,'Base de Preços'!J$7:J$3001,"",0)</f>
        <v>343.68</v>
      </c>
      <c r="AI120" s="37">
        <f t="shared" si="9"/>
        <v>2749.44</v>
      </c>
      <c r="AJ120" t="str">
        <f>_xlfn.XLOOKUP(N120,Agrupamentos!C$3:C$496,Agrupamentos!D$3:D$496,"",0)</f>
        <v>HERBICIDA MEC</v>
      </c>
      <c r="AK120" t="str">
        <f t="shared" si="10"/>
        <v>SERV CAP QUIM MEC BARRA AGRICGN1410IMP96</v>
      </c>
      <c r="AL120" s="57" t="str">
        <f t="shared" si="11"/>
        <v>46564GN1410Operador de Trator de PneuGABRIEL GONCALVES PINHEIROSERV CAP QUIM MEC BARRA AGRICGALILÉIA004-01Principal8Julho-260446196,816747685246196</v>
      </c>
      <c r="AM120" s="79">
        <f t="shared" si="12"/>
        <v>5.8823529411764701</v>
      </c>
      <c r="AN120" s="80">
        <f t="shared" si="13"/>
        <v>1304.0588235294117</v>
      </c>
      <c r="AO120" s="36">
        <f t="shared" si="14"/>
        <v>1773.52</v>
      </c>
      <c r="AP120" s="83">
        <f t="shared" si="15"/>
        <v>469.46117647058827</v>
      </c>
    </row>
    <row r="121" spans="1:42" hidden="1">
      <c r="A121">
        <v>46564</v>
      </c>
      <c r="B121" s="38">
        <v>46196</v>
      </c>
      <c r="C121" t="s">
        <v>258</v>
      </c>
      <c r="D121" t="s">
        <v>105</v>
      </c>
      <c r="E121" t="s">
        <v>106</v>
      </c>
      <c r="F121" t="s">
        <v>59</v>
      </c>
      <c r="G121">
        <v>8</v>
      </c>
      <c r="H121" s="43">
        <v>11331</v>
      </c>
      <c r="I121" t="s">
        <v>112</v>
      </c>
      <c r="J121">
        <v>11362</v>
      </c>
      <c r="K121" t="s">
        <v>131</v>
      </c>
      <c r="L121" t="s">
        <v>131</v>
      </c>
      <c r="M121" t="s">
        <v>137</v>
      </c>
      <c r="N121" t="s">
        <v>138</v>
      </c>
      <c r="O121" t="s">
        <v>64</v>
      </c>
      <c r="P121">
        <v>537</v>
      </c>
      <c r="Q121" t="s">
        <v>368</v>
      </c>
      <c r="R121" t="s">
        <v>118</v>
      </c>
      <c r="S121">
        <v>28</v>
      </c>
      <c r="T121">
        <v>4</v>
      </c>
      <c r="U121">
        <v>0</v>
      </c>
      <c r="V121">
        <v>28</v>
      </c>
      <c r="W121">
        <v>0.68</v>
      </c>
      <c r="X121">
        <v>7</v>
      </c>
      <c r="Y121">
        <v>7</v>
      </c>
      <c r="Z121">
        <v>221.69</v>
      </c>
      <c r="AA121" t="s">
        <v>46</v>
      </c>
      <c r="AB121" t="s">
        <v>47</v>
      </c>
      <c r="AC121" t="s">
        <v>135</v>
      </c>
      <c r="AD121" t="s">
        <v>203</v>
      </c>
      <c r="AE121" s="39">
        <v>46196.816747685189</v>
      </c>
      <c r="AF121" t="s">
        <v>384</v>
      </c>
      <c r="AG121" t="str">
        <f t="shared" si="8"/>
        <v>Julho-26</v>
      </c>
      <c r="AH121" s="36">
        <f>_xlfn.XLOOKUP(AK121,'Base de Preços'!P$7:P$3001,'Base de Preços'!J$7:J$3001,"",0)</f>
        <v>343.68</v>
      </c>
      <c r="AI121" s="37">
        <f t="shared" si="9"/>
        <v>1374.72</v>
      </c>
      <c r="AJ121" t="str">
        <f>_xlfn.XLOOKUP(N121,Agrupamentos!C$3:C$496,Agrupamentos!D$3:D$496,"",0)</f>
        <v>HERBICIDA MEC</v>
      </c>
      <c r="AK121" t="str">
        <f t="shared" si="10"/>
        <v>SERV CAP QUIM MEC BARRA AGRICGN1410IMP96</v>
      </c>
      <c r="AL121" s="57" t="str">
        <f t="shared" si="11"/>
        <v>46564GN1410Operador de Trator de PneuGABRIEL GONCALVES PINHEIROSERV CAP QUIM MEC BARRA AGRICGALILÉIA003-01Principal4Julho-2602846196,816747685246196</v>
      </c>
      <c r="AM121" s="79">
        <f t="shared" si="12"/>
        <v>41.17647058823529</v>
      </c>
      <c r="AN121" s="80">
        <f t="shared" si="13"/>
        <v>9128.4117647058811</v>
      </c>
      <c r="AO121" s="36">
        <f t="shared" si="14"/>
        <v>886.76</v>
      </c>
      <c r="AP121" s="83">
        <f t="shared" si="15"/>
        <v>-8241.6517647058809</v>
      </c>
    </row>
    <row r="122" spans="1:42" hidden="1">
      <c r="A122">
        <v>46564</v>
      </c>
      <c r="B122" s="38">
        <v>46196</v>
      </c>
      <c r="C122" t="s">
        <v>258</v>
      </c>
      <c r="D122" t="s">
        <v>105</v>
      </c>
      <c r="E122" t="s">
        <v>106</v>
      </c>
      <c r="F122" t="s">
        <v>92</v>
      </c>
      <c r="G122">
        <v>8</v>
      </c>
      <c r="H122" s="43">
        <v>11331</v>
      </c>
      <c r="I122" t="s">
        <v>112</v>
      </c>
      <c r="J122">
        <v>11362</v>
      </c>
      <c r="K122" t="s">
        <v>131</v>
      </c>
      <c r="L122" t="s">
        <v>131</v>
      </c>
      <c r="M122" t="s">
        <v>137</v>
      </c>
      <c r="N122" t="s">
        <v>138</v>
      </c>
      <c r="O122" t="s">
        <v>64</v>
      </c>
      <c r="P122">
        <v>537</v>
      </c>
      <c r="Q122" t="s">
        <v>368</v>
      </c>
      <c r="R122" t="s">
        <v>118</v>
      </c>
      <c r="S122">
        <v>2</v>
      </c>
      <c r="T122">
        <v>0</v>
      </c>
      <c r="U122">
        <v>6</v>
      </c>
      <c r="V122">
        <v>8</v>
      </c>
      <c r="W122">
        <v>0.23</v>
      </c>
      <c r="X122">
        <v>0</v>
      </c>
      <c r="Y122">
        <v>0</v>
      </c>
      <c r="Z122">
        <v>95.31</v>
      </c>
      <c r="AA122" t="s">
        <v>46</v>
      </c>
      <c r="AB122" t="s">
        <v>56</v>
      </c>
      <c r="AC122" t="s">
        <v>135</v>
      </c>
      <c r="AD122" t="s">
        <v>203</v>
      </c>
      <c r="AE122" s="39">
        <v>46196.816747685189</v>
      </c>
      <c r="AF122" t="s">
        <v>384</v>
      </c>
      <c r="AG122" t="str">
        <f t="shared" si="8"/>
        <v>Julho-26</v>
      </c>
      <c r="AH122" s="36">
        <f>_xlfn.XLOOKUP(AK122,'Base de Preços'!P$7:P$3001,'Base de Preços'!J$7:J$3001,"",0)</f>
        <v>343.68</v>
      </c>
      <c r="AI122" s="37">
        <f t="shared" si="9"/>
        <v>0</v>
      </c>
      <c r="AJ122" t="str">
        <f>_xlfn.XLOOKUP(N122,Agrupamentos!C$3:C$496,Agrupamentos!D$3:D$496,"",0)</f>
        <v>HERBICIDA MEC</v>
      </c>
      <c r="AK122" t="str">
        <f t="shared" si="10"/>
        <v>SERV CAP QUIM MEC BARRA AGRICGN1410IMP96</v>
      </c>
      <c r="AL122" s="57" t="str">
        <f t="shared" si="11"/>
        <v>46564GN1410Motorista de Caminhão PipaGABRIEL GONCALVES PINHEIROSERV CAP QUIM MEC BARRA AGRICGALILÉIA003-01Suporte0Julho-266846196,816747685246196</v>
      </c>
      <c r="AM122" s="79">
        <f t="shared" si="12"/>
        <v>34.782608695652172</v>
      </c>
      <c r="AN122" s="80">
        <f t="shared" si="13"/>
        <v>3315.1304347826085</v>
      </c>
      <c r="AO122" s="36">
        <f t="shared" si="14"/>
        <v>0</v>
      </c>
      <c r="AP122" s="83">
        <f t="shared" si="15"/>
        <v>-3315.1304347826085</v>
      </c>
    </row>
    <row r="123" spans="1:42" hidden="1">
      <c r="A123">
        <v>46564</v>
      </c>
      <c r="B123" s="38">
        <v>46196</v>
      </c>
      <c r="C123" t="s">
        <v>258</v>
      </c>
      <c r="D123" t="s">
        <v>105</v>
      </c>
      <c r="E123" t="s">
        <v>106</v>
      </c>
      <c r="F123" t="s">
        <v>293</v>
      </c>
      <c r="G123">
        <v>8</v>
      </c>
      <c r="H123" s="43">
        <v>11331</v>
      </c>
      <c r="I123" t="s">
        <v>112</v>
      </c>
      <c r="J123">
        <v>11362</v>
      </c>
      <c r="K123" t="s">
        <v>131</v>
      </c>
      <c r="L123" t="s">
        <v>131</v>
      </c>
      <c r="M123">
        <v>1</v>
      </c>
      <c r="N123" t="s">
        <v>109</v>
      </c>
      <c r="O123" t="s">
        <v>64</v>
      </c>
      <c r="P123">
        <v>537</v>
      </c>
      <c r="Q123" t="s">
        <v>368</v>
      </c>
      <c r="R123" t="s">
        <v>118</v>
      </c>
      <c r="S123">
        <v>8</v>
      </c>
      <c r="T123">
        <v>0</v>
      </c>
      <c r="U123">
        <v>0</v>
      </c>
      <c r="V123">
        <v>8</v>
      </c>
      <c r="W123">
        <v>0</v>
      </c>
      <c r="X123">
        <v>0</v>
      </c>
      <c r="Y123">
        <v>0</v>
      </c>
      <c r="Z123">
        <v>0</v>
      </c>
      <c r="AA123" t="s">
        <v>46</v>
      </c>
      <c r="AB123" t="s">
        <v>77</v>
      </c>
      <c r="AC123" t="s">
        <v>135</v>
      </c>
      <c r="AE123" s="39">
        <v>46196.816747685189</v>
      </c>
      <c r="AF123" t="s">
        <v>384</v>
      </c>
      <c r="AG123" t="str">
        <f t="shared" si="8"/>
        <v>Julho-26</v>
      </c>
      <c r="AH123" s="36">
        <f>_xlfn.XLOOKUP(AK123,'Base de Preços'!P$7:P$3001,'Base de Preços'!J$7:J$3001,"",0)</f>
        <v>0</v>
      </c>
      <c r="AI123" s="37">
        <f t="shared" si="9"/>
        <v>0</v>
      </c>
      <c r="AJ123" t="str">
        <f>_xlfn.XLOOKUP(N123,Agrupamentos!C$3:C$496,Agrupamentos!D$3:D$496,"",0)</f>
        <v>APOIO E MANUTENÇÃO</v>
      </c>
      <c r="AK123" t="str">
        <f t="shared" si="10"/>
        <v>APOIO E MANUTEÇÃO 1410GN14101</v>
      </c>
      <c r="AL123" s="57" t="str">
        <f t="shared" si="11"/>
        <v>46564GN1410MecânicoGABRIEL GONCALVES PINHEIROAPOIO E MANUTEÇÃO 1410GALILÉIA003-01Apoio0Julho-260846196,816747685246196</v>
      </c>
      <c r="AM123" s="79" t="str">
        <f t="shared" si="12"/>
        <v/>
      </c>
      <c r="AN123" s="80" t="str">
        <f t="shared" si="13"/>
        <v/>
      </c>
      <c r="AO123" s="36">
        <f t="shared" si="14"/>
        <v>0</v>
      </c>
      <c r="AP123" s="83" t="str">
        <f t="shared" si="15"/>
        <v/>
      </c>
    </row>
    <row r="124" spans="1:42" hidden="1">
      <c r="A124">
        <v>46564</v>
      </c>
      <c r="B124" s="38">
        <v>46196</v>
      </c>
      <c r="C124" t="s">
        <v>258</v>
      </c>
      <c r="D124" t="s">
        <v>105</v>
      </c>
      <c r="E124" t="s">
        <v>106</v>
      </c>
      <c r="F124" t="s">
        <v>49</v>
      </c>
      <c r="G124">
        <v>8</v>
      </c>
      <c r="H124" s="43">
        <v>11331</v>
      </c>
      <c r="I124" t="s">
        <v>112</v>
      </c>
      <c r="J124">
        <v>11362</v>
      </c>
      <c r="K124" t="s">
        <v>131</v>
      </c>
      <c r="L124" t="s">
        <v>131</v>
      </c>
      <c r="M124" t="s">
        <v>137</v>
      </c>
      <c r="N124" t="s">
        <v>138</v>
      </c>
      <c r="O124" t="s">
        <v>64</v>
      </c>
      <c r="P124">
        <v>537</v>
      </c>
      <c r="Q124" t="s">
        <v>368</v>
      </c>
      <c r="R124" t="s">
        <v>118</v>
      </c>
      <c r="S124">
        <v>2</v>
      </c>
      <c r="T124">
        <v>4</v>
      </c>
      <c r="U124">
        <v>6</v>
      </c>
      <c r="V124">
        <v>8</v>
      </c>
      <c r="W124">
        <v>0.23</v>
      </c>
      <c r="X124">
        <v>0.5</v>
      </c>
      <c r="Y124">
        <v>2</v>
      </c>
      <c r="Z124">
        <v>26.68</v>
      </c>
      <c r="AA124" t="s">
        <v>46</v>
      </c>
      <c r="AB124" t="s">
        <v>56</v>
      </c>
      <c r="AC124" t="s">
        <v>135</v>
      </c>
      <c r="AE124" s="39">
        <v>46196.816747685189</v>
      </c>
      <c r="AF124" t="s">
        <v>384</v>
      </c>
      <c r="AG124" t="str">
        <f t="shared" si="8"/>
        <v>Julho-26</v>
      </c>
      <c r="AH124" s="36">
        <f>_xlfn.XLOOKUP(AK124,'Base de Preços'!P$7:P$3001,'Base de Preços'!J$7:J$3001,"",0)</f>
        <v>343.68</v>
      </c>
      <c r="AI124" s="37">
        <f t="shared" si="9"/>
        <v>0</v>
      </c>
      <c r="AJ124" t="str">
        <f>_xlfn.XLOOKUP(N124,Agrupamentos!C$3:C$496,Agrupamentos!D$3:D$496,"",0)</f>
        <v>HERBICIDA MEC</v>
      </c>
      <c r="AK124" t="str">
        <f t="shared" si="10"/>
        <v>SERV CAP QUIM MEC BARRA AGRICGN1410IMP96</v>
      </c>
      <c r="AL124" s="57" t="str">
        <f t="shared" si="11"/>
        <v>46564GN1410Trabalhador FlorestalGABRIEL GONCALVES PINHEIROSERV CAP QUIM MEC BARRA AGRICGALILÉIA003-01Suporte4Julho-266846196,816747685246196</v>
      </c>
      <c r="AM124" s="79">
        <f t="shared" si="12"/>
        <v>34.782608695652172</v>
      </c>
      <c r="AN124" s="80">
        <f t="shared" si="13"/>
        <v>927.99999999999989</v>
      </c>
      <c r="AO124" s="36">
        <f t="shared" si="14"/>
        <v>106.72</v>
      </c>
      <c r="AP124" s="83">
        <f t="shared" si="15"/>
        <v>-821.27999999999986</v>
      </c>
    </row>
    <row r="125" spans="1:42" hidden="1">
      <c r="A125">
        <v>46567</v>
      </c>
      <c r="B125" s="38">
        <v>46196</v>
      </c>
      <c r="C125" t="s">
        <v>258</v>
      </c>
      <c r="D125" t="s">
        <v>105</v>
      </c>
      <c r="E125" t="s">
        <v>106</v>
      </c>
      <c r="F125" t="s">
        <v>59</v>
      </c>
      <c r="G125">
        <v>8</v>
      </c>
      <c r="H125" s="43">
        <v>11331</v>
      </c>
      <c r="I125" t="s">
        <v>112</v>
      </c>
      <c r="J125">
        <v>11752</v>
      </c>
      <c r="K125" t="s">
        <v>149</v>
      </c>
      <c r="L125" t="s">
        <v>149</v>
      </c>
      <c r="M125" t="s">
        <v>137</v>
      </c>
      <c r="N125" t="s">
        <v>138</v>
      </c>
      <c r="O125" t="s">
        <v>64</v>
      </c>
      <c r="P125">
        <v>484</v>
      </c>
      <c r="Q125" t="s">
        <v>370</v>
      </c>
      <c r="R125" t="s">
        <v>371</v>
      </c>
      <c r="S125">
        <v>16</v>
      </c>
      <c r="T125">
        <v>22</v>
      </c>
      <c r="U125">
        <v>4</v>
      </c>
      <c r="V125">
        <v>20</v>
      </c>
      <c r="W125">
        <v>0.68</v>
      </c>
      <c r="X125">
        <v>0.73</v>
      </c>
      <c r="Y125">
        <v>0.91</v>
      </c>
      <c r="Z125">
        <v>221.69</v>
      </c>
      <c r="AA125" t="s">
        <v>55</v>
      </c>
      <c r="AB125" t="s">
        <v>47</v>
      </c>
      <c r="AC125" t="s">
        <v>120</v>
      </c>
      <c r="AD125" t="s">
        <v>58</v>
      </c>
      <c r="AE125" s="39">
        <v>46196.833506944444</v>
      </c>
      <c r="AG125" t="str">
        <f t="shared" si="8"/>
        <v>Julho-26</v>
      </c>
      <c r="AH125" s="36">
        <f>_xlfn.XLOOKUP(AK125,'Base de Preços'!P$7:P$3001,'Base de Preços'!J$7:J$3001,"",0)</f>
        <v>343.68</v>
      </c>
      <c r="AI125" s="37">
        <f t="shared" si="9"/>
        <v>7560.96</v>
      </c>
      <c r="AJ125" t="str">
        <f>_xlfn.XLOOKUP(N125,Agrupamentos!C$3:C$496,Agrupamentos!D$3:D$496,"",0)</f>
        <v>HERBICIDA MEC</v>
      </c>
      <c r="AK125" t="str">
        <f t="shared" si="10"/>
        <v>SERV CAP QUIM MEC BARRA AGRICGN1410IMP96</v>
      </c>
      <c r="AL125" s="57" t="str">
        <f t="shared" si="11"/>
        <v>46567GN1410Operador de Trator de PneuMATEUS SANCHES PERES BIENIEKSERV CAP QUIM MEC BARRA AGRICSÃO PEDRO IIIT001-01Principal22Julho-2642046196,833506944446196</v>
      </c>
      <c r="AM125" s="79">
        <f t="shared" si="12"/>
        <v>29.411764705882351</v>
      </c>
      <c r="AN125" s="80">
        <f t="shared" si="13"/>
        <v>6520.2941176470586</v>
      </c>
      <c r="AO125" s="36">
        <f t="shared" si="14"/>
        <v>4877.18</v>
      </c>
      <c r="AP125" s="83">
        <f t="shared" si="15"/>
        <v>-1643.1141176470583</v>
      </c>
    </row>
    <row r="126" spans="1:42" hidden="1">
      <c r="A126">
        <v>46567</v>
      </c>
      <c r="B126" s="38">
        <v>46196</v>
      </c>
      <c r="C126" t="s">
        <v>258</v>
      </c>
      <c r="D126" t="s">
        <v>105</v>
      </c>
      <c r="E126" t="s">
        <v>106</v>
      </c>
      <c r="F126" t="s">
        <v>49</v>
      </c>
      <c r="G126">
        <v>8</v>
      </c>
      <c r="H126" s="43">
        <v>11331</v>
      </c>
      <c r="I126" t="s">
        <v>112</v>
      </c>
      <c r="J126">
        <v>11752</v>
      </c>
      <c r="K126" t="s">
        <v>149</v>
      </c>
      <c r="L126" t="s">
        <v>149</v>
      </c>
      <c r="M126" t="s">
        <v>137</v>
      </c>
      <c r="N126" t="s">
        <v>138</v>
      </c>
      <c r="O126" t="s">
        <v>64</v>
      </c>
      <c r="P126">
        <v>484</v>
      </c>
      <c r="Q126" t="s">
        <v>370</v>
      </c>
      <c r="R126" t="s">
        <v>371</v>
      </c>
      <c r="S126">
        <v>10</v>
      </c>
      <c r="T126">
        <v>22</v>
      </c>
      <c r="U126">
        <v>0</v>
      </c>
      <c r="V126">
        <v>10</v>
      </c>
      <c r="W126">
        <v>0.23</v>
      </c>
      <c r="X126">
        <v>0.45</v>
      </c>
      <c r="Y126">
        <v>0.45</v>
      </c>
      <c r="Z126">
        <v>26.68</v>
      </c>
      <c r="AA126" t="s">
        <v>55</v>
      </c>
      <c r="AB126" t="s">
        <v>56</v>
      </c>
      <c r="AC126" t="s">
        <v>120</v>
      </c>
      <c r="AD126" t="s">
        <v>58</v>
      </c>
      <c r="AE126" s="39">
        <v>46196.833506944444</v>
      </c>
      <c r="AG126" t="str">
        <f t="shared" si="8"/>
        <v>Julho-26</v>
      </c>
      <c r="AH126" s="36">
        <f>_xlfn.XLOOKUP(AK126,'Base de Preços'!P$7:P$3001,'Base de Preços'!J$7:J$3001,"",0)</f>
        <v>343.68</v>
      </c>
      <c r="AI126" s="37">
        <f t="shared" si="9"/>
        <v>0</v>
      </c>
      <c r="AJ126" t="str">
        <f>_xlfn.XLOOKUP(N126,Agrupamentos!C$3:C$496,Agrupamentos!D$3:D$496,"",0)</f>
        <v>HERBICIDA MEC</v>
      </c>
      <c r="AK126" t="str">
        <f t="shared" si="10"/>
        <v>SERV CAP QUIM MEC BARRA AGRICGN1410IMP96</v>
      </c>
      <c r="AL126" s="57" t="str">
        <f t="shared" si="11"/>
        <v>46567GN1410Trabalhador FlorestalMATEUS SANCHES PERES BIENIEKSERV CAP QUIM MEC BARRA AGRICSÃO PEDRO IIIT001-01Suporte22Julho-2601046196,833506944446196</v>
      </c>
      <c r="AM126" s="79">
        <f t="shared" si="12"/>
        <v>43.478260869565219</v>
      </c>
      <c r="AN126" s="80">
        <f t="shared" si="13"/>
        <v>1160</v>
      </c>
      <c r="AO126" s="36">
        <f t="shared" si="14"/>
        <v>586.96</v>
      </c>
      <c r="AP126" s="83">
        <f t="shared" si="15"/>
        <v>-573.04</v>
      </c>
    </row>
    <row r="127" spans="1:42" hidden="1">
      <c r="A127">
        <v>46567</v>
      </c>
      <c r="B127" s="38">
        <v>46196</v>
      </c>
      <c r="C127" t="s">
        <v>258</v>
      </c>
      <c r="D127" t="s">
        <v>105</v>
      </c>
      <c r="E127" t="s">
        <v>106</v>
      </c>
      <c r="F127" t="s">
        <v>92</v>
      </c>
      <c r="G127">
        <v>8</v>
      </c>
      <c r="H127" s="43">
        <v>11331</v>
      </c>
      <c r="I127" t="s">
        <v>112</v>
      </c>
      <c r="J127">
        <v>11752</v>
      </c>
      <c r="K127" t="s">
        <v>149</v>
      </c>
      <c r="L127" t="s">
        <v>149</v>
      </c>
      <c r="M127" t="s">
        <v>137</v>
      </c>
      <c r="N127" t="s">
        <v>138</v>
      </c>
      <c r="O127" t="s">
        <v>64</v>
      </c>
      <c r="P127">
        <v>484</v>
      </c>
      <c r="Q127" t="s">
        <v>370</v>
      </c>
      <c r="R127" t="s">
        <v>371</v>
      </c>
      <c r="S127">
        <v>8</v>
      </c>
      <c r="T127">
        <v>22</v>
      </c>
      <c r="U127">
        <v>2</v>
      </c>
      <c r="V127">
        <v>10</v>
      </c>
      <c r="W127">
        <v>0.23</v>
      </c>
      <c r="X127">
        <v>0.36</v>
      </c>
      <c r="Y127">
        <v>0.45</v>
      </c>
      <c r="Z127">
        <v>95.31</v>
      </c>
      <c r="AA127" t="s">
        <v>55</v>
      </c>
      <c r="AB127" t="s">
        <v>56</v>
      </c>
      <c r="AC127" t="s">
        <v>120</v>
      </c>
      <c r="AD127" t="s">
        <v>58</v>
      </c>
      <c r="AE127" s="39">
        <v>46196.833506944444</v>
      </c>
      <c r="AG127" t="str">
        <f t="shared" si="8"/>
        <v>Julho-26</v>
      </c>
      <c r="AH127" s="36">
        <f>_xlfn.XLOOKUP(AK127,'Base de Preços'!P$7:P$3001,'Base de Preços'!J$7:J$3001,"",0)</f>
        <v>343.68</v>
      </c>
      <c r="AI127" s="37">
        <f t="shared" si="9"/>
        <v>0</v>
      </c>
      <c r="AJ127" t="str">
        <f>_xlfn.XLOOKUP(N127,Agrupamentos!C$3:C$496,Agrupamentos!D$3:D$496,"",0)</f>
        <v>HERBICIDA MEC</v>
      </c>
      <c r="AK127" t="str">
        <f t="shared" si="10"/>
        <v>SERV CAP QUIM MEC BARRA AGRICGN1410IMP96</v>
      </c>
      <c r="AL127" s="57" t="str">
        <f t="shared" si="11"/>
        <v>46567GN1410Motorista de Caminhão PipaMATEUS SANCHES PERES BIENIEKSERV CAP QUIM MEC BARRA AGRICSÃO PEDRO IIIT001-01Suporte22Julho-2621046196,833506944446196</v>
      </c>
      <c r="AM127" s="79">
        <f t="shared" si="12"/>
        <v>43.478260869565219</v>
      </c>
      <c r="AN127" s="80">
        <f t="shared" si="13"/>
        <v>4143.913043478261</v>
      </c>
      <c r="AO127" s="36">
        <f t="shared" si="14"/>
        <v>2096.8200000000002</v>
      </c>
      <c r="AP127" s="83">
        <f t="shared" si="15"/>
        <v>-2047.0930434782608</v>
      </c>
    </row>
    <row r="128" spans="1:42" hidden="1">
      <c r="A128">
        <v>46572</v>
      </c>
      <c r="B128" s="38">
        <v>46196</v>
      </c>
      <c r="C128" t="s">
        <v>258</v>
      </c>
      <c r="D128" t="s">
        <v>105</v>
      </c>
      <c r="E128" t="s">
        <v>106</v>
      </c>
      <c r="F128" t="s">
        <v>37</v>
      </c>
      <c r="G128">
        <v>8</v>
      </c>
      <c r="H128" s="43">
        <v>11065</v>
      </c>
      <c r="I128" t="s">
        <v>107</v>
      </c>
      <c r="J128">
        <v>10637</v>
      </c>
      <c r="K128" t="s">
        <v>385</v>
      </c>
      <c r="L128" t="s">
        <v>385</v>
      </c>
      <c r="M128">
        <v>1</v>
      </c>
      <c r="N128" t="s">
        <v>109</v>
      </c>
      <c r="O128" t="s">
        <v>64</v>
      </c>
      <c r="P128">
        <v>503</v>
      </c>
      <c r="Q128" t="s">
        <v>181</v>
      </c>
      <c r="R128" t="s">
        <v>122</v>
      </c>
      <c r="S128">
        <v>8</v>
      </c>
      <c r="T128">
        <v>0</v>
      </c>
      <c r="U128">
        <v>8</v>
      </c>
      <c r="V128">
        <v>16</v>
      </c>
      <c r="W128">
        <v>0</v>
      </c>
      <c r="X128">
        <v>0</v>
      </c>
      <c r="Y128">
        <v>0</v>
      </c>
      <c r="Z128">
        <v>0</v>
      </c>
      <c r="AA128" t="s">
        <v>55</v>
      </c>
      <c r="AB128" t="s">
        <v>47</v>
      </c>
      <c r="AC128" t="s">
        <v>386</v>
      </c>
      <c r="AD128" t="s">
        <v>58</v>
      </c>
      <c r="AE128" s="39">
        <v>46196.866446759261</v>
      </c>
      <c r="AG128" t="str">
        <f t="shared" si="8"/>
        <v>Julho-26</v>
      </c>
      <c r="AH128" s="36">
        <f>_xlfn.XLOOKUP(AK128,'Base de Preços'!P$7:P$3001,'Base de Preços'!J$7:J$3001,"",0)</f>
        <v>0</v>
      </c>
      <c r="AI128" s="37">
        <f t="shared" si="9"/>
        <v>0</v>
      </c>
      <c r="AJ128" t="str">
        <f>_xlfn.XLOOKUP(N128,Agrupamentos!C$3:C$496,Agrupamentos!D$3:D$496,"",0)</f>
        <v>APOIO E MANUTENÇÃO</v>
      </c>
      <c r="AK128" t="str">
        <f t="shared" si="10"/>
        <v>APOIO E MANUTEÇÃO 1410GN14101</v>
      </c>
      <c r="AL128" s="57" t="str">
        <f t="shared" si="11"/>
        <v>46572GN1410MotoristaRANIEL PORFIRIO DA SILVAAPOIO E MANUTEÇÃO 1410MÃE SANTA GLEBA A004-01Principal0Julho-2681646196,866446759346196</v>
      </c>
      <c r="AM128" s="79" t="str">
        <f t="shared" si="12"/>
        <v/>
      </c>
      <c r="AN128" s="80" t="str">
        <f t="shared" si="13"/>
        <v/>
      </c>
      <c r="AO128" s="36">
        <f t="shared" si="14"/>
        <v>0</v>
      </c>
      <c r="AP128" s="83" t="str">
        <f t="shared" si="15"/>
        <v/>
      </c>
    </row>
    <row r="129" spans="1:42" hidden="1">
      <c r="A129">
        <v>46572</v>
      </c>
      <c r="B129" s="38">
        <v>46196</v>
      </c>
      <c r="C129" t="s">
        <v>258</v>
      </c>
      <c r="D129" t="s">
        <v>105</v>
      </c>
      <c r="E129" t="s">
        <v>106</v>
      </c>
      <c r="F129" t="s">
        <v>49</v>
      </c>
      <c r="G129">
        <v>8</v>
      </c>
      <c r="H129" s="43">
        <v>11065</v>
      </c>
      <c r="I129" t="s">
        <v>107</v>
      </c>
      <c r="J129">
        <v>10637</v>
      </c>
      <c r="K129" t="s">
        <v>385</v>
      </c>
      <c r="L129" t="s">
        <v>385</v>
      </c>
      <c r="M129">
        <v>86</v>
      </c>
      <c r="N129" t="s">
        <v>180</v>
      </c>
      <c r="O129" t="s">
        <v>64</v>
      </c>
      <c r="P129">
        <v>503</v>
      </c>
      <c r="Q129" t="s">
        <v>181</v>
      </c>
      <c r="R129" t="s">
        <v>387</v>
      </c>
      <c r="S129">
        <v>112</v>
      </c>
      <c r="T129">
        <v>25.1</v>
      </c>
      <c r="U129">
        <v>0</v>
      </c>
      <c r="V129">
        <v>112</v>
      </c>
      <c r="W129">
        <v>6</v>
      </c>
      <c r="X129">
        <v>4.46</v>
      </c>
      <c r="Y129">
        <v>4.46</v>
      </c>
      <c r="Z129">
        <v>462.12</v>
      </c>
      <c r="AA129" t="s">
        <v>55</v>
      </c>
      <c r="AB129" t="s">
        <v>47</v>
      </c>
      <c r="AC129" t="s">
        <v>386</v>
      </c>
      <c r="AD129" t="s">
        <v>203</v>
      </c>
      <c r="AE129" s="39">
        <v>46196.866446759261</v>
      </c>
      <c r="AG129" t="str">
        <f t="shared" si="8"/>
        <v>Julho-26</v>
      </c>
      <c r="AH129" s="36">
        <f>_xlfn.XLOOKUP(AK129,'Base de Preços'!P$7:P$3001,'Base de Preços'!J$7:J$3001,"",0)</f>
        <v>462.12</v>
      </c>
      <c r="AI129" s="37">
        <f t="shared" si="9"/>
        <v>11599.212000000001</v>
      </c>
      <c r="AJ129" t="str">
        <f>_xlfn.XLOOKUP(N129,Agrupamentos!C$3:C$496,Agrupamentos!D$3:D$496,"",0)</f>
        <v>ROCADA MANUAL LEVE</v>
      </c>
      <c r="AK129" t="str">
        <f t="shared" si="10"/>
        <v>ROCADA MANUAL LEVEGN141086</v>
      </c>
      <c r="AL129" s="57" t="str">
        <f t="shared" si="11"/>
        <v>46572GN1410Trabalhador FlorestalRANIEL PORFIRIO DA SILVAROCADA MANUAL LEVEMÃE SANTA GLEBA A013-01Principal25,1Julho-26011246196,866446759346196</v>
      </c>
      <c r="AM129" s="79">
        <f t="shared" si="12"/>
        <v>18.666666666666668</v>
      </c>
      <c r="AN129" s="80">
        <f t="shared" si="13"/>
        <v>8626.24</v>
      </c>
      <c r="AO129" s="36">
        <f t="shared" si="14"/>
        <v>11599.212000000001</v>
      </c>
      <c r="AP129" s="83">
        <f t="shared" si="15"/>
        <v>2972.9720000000016</v>
      </c>
    </row>
    <row r="130" spans="1:42" hidden="1">
      <c r="A130">
        <v>46572</v>
      </c>
      <c r="B130" s="38">
        <v>46196</v>
      </c>
      <c r="C130" t="s">
        <v>258</v>
      </c>
      <c r="D130" t="s">
        <v>105</v>
      </c>
      <c r="E130" t="s">
        <v>106</v>
      </c>
      <c r="F130" t="s">
        <v>49</v>
      </c>
      <c r="G130">
        <v>8</v>
      </c>
      <c r="H130" s="43">
        <v>11065</v>
      </c>
      <c r="I130" t="s">
        <v>107</v>
      </c>
      <c r="J130">
        <v>10637</v>
      </c>
      <c r="K130" t="s">
        <v>385</v>
      </c>
      <c r="L130" t="s">
        <v>385</v>
      </c>
      <c r="M130">
        <v>86</v>
      </c>
      <c r="N130" t="s">
        <v>180</v>
      </c>
      <c r="O130" t="s">
        <v>64</v>
      </c>
      <c r="P130">
        <v>503</v>
      </c>
      <c r="Q130" t="s">
        <v>181</v>
      </c>
      <c r="R130" t="s">
        <v>170</v>
      </c>
      <c r="S130">
        <v>56</v>
      </c>
      <c r="T130">
        <v>8.1300000000000008</v>
      </c>
      <c r="U130">
        <v>0</v>
      </c>
      <c r="V130">
        <v>56</v>
      </c>
      <c r="W130">
        <v>6</v>
      </c>
      <c r="X130">
        <v>6.89</v>
      </c>
      <c r="Y130">
        <v>6.89</v>
      </c>
      <c r="Z130">
        <v>462.12</v>
      </c>
      <c r="AA130" t="s">
        <v>46</v>
      </c>
      <c r="AB130" t="s">
        <v>47</v>
      </c>
      <c r="AC130" t="s">
        <v>386</v>
      </c>
      <c r="AD130" t="s">
        <v>203</v>
      </c>
      <c r="AE130" s="39">
        <v>46196.866446759261</v>
      </c>
      <c r="AG130" t="str">
        <f t="shared" si="8"/>
        <v>Julho-26</v>
      </c>
      <c r="AH130" s="36">
        <f>_xlfn.XLOOKUP(AK130,'Base de Preços'!P$7:P$3001,'Base de Preços'!J$7:J$3001,"",0)</f>
        <v>462.12</v>
      </c>
      <c r="AI130" s="37">
        <f t="shared" si="9"/>
        <v>3757.0356000000006</v>
      </c>
      <c r="AJ130" t="str">
        <f>_xlfn.XLOOKUP(N130,Agrupamentos!C$3:C$496,Agrupamentos!D$3:D$496,"",0)</f>
        <v>ROCADA MANUAL LEVE</v>
      </c>
      <c r="AK130" t="str">
        <f t="shared" si="10"/>
        <v>ROCADA MANUAL LEVEGN141086</v>
      </c>
      <c r="AL130" s="57" t="str">
        <f t="shared" si="11"/>
        <v>46572GN1410Trabalhador FlorestalRANIEL PORFIRIO DA SILVAROCADA MANUAL LEVEMÃE SANTA GLEBA A011-01Principal8,13Julho-2605646196,866446759346196</v>
      </c>
      <c r="AM130" s="79">
        <f t="shared" si="12"/>
        <v>9.3333333333333339</v>
      </c>
      <c r="AN130" s="80">
        <f t="shared" si="13"/>
        <v>4313.12</v>
      </c>
      <c r="AO130" s="36">
        <f t="shared" si="14"/>
        <v>3757.0356000000006</v>
      </c>
      <c r="AP130" s="83">
        <f t="shared" si="15"/>
        <v>-556.08439999999928</v>
      </c>
    </row>
    <row r="131" spans="1:42" hidden="1">
      <c r="A131">
        <v>46577</v>
      </c>
      <c r="B131" s="38">
        <v>46196</v>
      </c>
      <c r="C131" t="s">
        <v>258</v>
      </c>
      <c r="D131" t="s">
        <v>105</v>
      </c>
      <c r="E131" t="s">
        <v>106</v>
      </c>
      <c r="F131" t="s">
        <v>49</v>
      </c>
      <c r="G131">
        <v>8</v>
      </c>
      <c r="H131" s="43">
        <v>11065</v>
      </c>
      <c r="I131" t="s">
        <v>107</v>
      </c>
      <c r="J131">
        <v>11392</v>
      </c>
      <c r="K131" t="s">
        <v>142</v>
      </c>
      <c r="L131" t="s">
        <v>142</v>
      </c>
      <c r="M131">
        <v>298</v>
      </c>
      <c r="N131" t="s">
        <v>132</v>
      </c>
      <c r="O131" t="s">
        <v>43</v>
      </c>
      <c r="P131">
        <v>503</v>
      </c>
      <c r="Q131" t="s">
        <v>181</v>
      </c>
      <c r="R131" t="s">
        <v>158</v>
      </c>
      <c r="S131">
        <v>16</v>
      </c>
      <c r="T131">
        <v>2</v>
      </c>
      <c r="U131">
        <v>0</v>
      </c>
      <c r="V131">
        <v>16</v>
      </c>
      <c r="W131">
        <v>0</v>
      </c>
      <c r="X131">
        <v>8</v>
      </c>
      <c r="Y131">
        <v>8</v>
      </c>
      <c r="Z131">
        <v>589.29</v>
      </c>
      <c r="AA131" t="s">
        <v>55</v>
      </c>
      <c r="AB131" t="s">
        <v>47</v>
      </c>
      <c r="AC131" t="s">
        <v>145</v>
      </c>
      <c r="AE131" s="39">
        <v>46196.948657407411</v>
      </c>
      <c r="AG131" t="str">
        <f t="shared" si="8"/>
        <v>Julho-26</v>
      </c>
      <c r="AH131" s="36">
        <f>_xlfn.XLOOKUP(AK131,'Base de Preços'!P$7:P$3001,'Base de Preços'!J$7:J$3001,"",0)</f>
        <v>589.29</v>
      </c>
      <c r="AI131" s="37">
        <f t="shared" si="9"/>
        <v>1178.58</v>
      </c>
      <c r="AJ131" t="str">
        <f>_xlfn.XLOOKUP(N131,Agrupamentos!C$3:C$496,Agrupamentos!D$3:D$496,"",0)</f>
        <v>DIARIAS HOMEM</v>
      </c>
      <c r="AK131" t="str">
        <f t="shared" si="10"/>
        <v>SERV GERAIS LAVOURA AGRICGN1410298</v>
      </c>
      <c r="AL131" s="57" t="str">
        <f t="shared" si="11"/>
        <v>46577GN1410Trabalhador FlorestalDOUGLAS BOTELHO GOMESSERV GERAIS LAVOURA AGRICMÃE SANTA GLEBA A001-01Principal2Julho-2601646196,948657407446196</v>
      </c>
      <c r="AM131" s="79" t="str">
        <f t="shared" si="12"/>
        <v/>
      </c>
      <c r="AN131" s="80" t="str">
        <f t="shared" si="13"/>
        <v/>
      </c>
      <c r="AO131" s="36">
        <f t="shared" si="14"/>
        <v>1178.58</v>
      </c>
      <c r="AP131" s="83" t="str">
        <f t="shared" si="15"/>
        <v/>
      </c>
    </row>
    <row r="132" spans="1:42" hidden="1">
      <c r="A132">
        <v>46577</v>
      </c>
      <c r="B132" s="38">
        <v>46196</v>
      </c>
      <c r="C132" t="s">
        <v>258</v>
      </c>
      <c r="D132" t="s">
        <v>105</v>
      </c>
      <c r="E132" t="s">
        <v>106</v>
      </c>
      <c r="F132" t="s">
        <v>49</v>
      </c>
      <c r="G132">
        <v>8</v>
      </c>
      <c r="H132" s="43">
        <v>11065</v>
      </c>
      <c r="I132" t="s">
        <v>107</v>
      </c>
      <c r="J132">
        <v>11392</v>
      </c>
      <c r="K132" t="s">
        <v>142</v>
      </c>
      <c r="L132" t="s">
        <v>142</v>
      </c>
      <c r="M132">
        <v>472</v>
      </c>
      <c r="N132" t="s">
        <v>388</v>
      </c>
      <c r="O132" t="s">
        <v>64</v>
      </c>
      <c r="P132">
        <v>503</v>
      </c>
      <c r="Q132" t="s">
        <v>181</v>
      </c>
      <c r="R132" t="s">
        <v>389</v>
      </c>
      <c r="S132">
        <v>80</v>
      </c>
      <c r="T132">
        <v>22</v>
      </c>
      <c r="U132">
        <v>136</v>
      </c>
      <c r="V132">
        <v>216</v>
      </c>
      <c r="W132">
        <v>7.69</v>
      </c>
      <c r="X132">
        <v>3.64</v>
      </c>
      <c r="Y132">
        <v>9.82</v>
      </c>
      <c r="Z132">
        <v>572.05999999999995</v>
      </c>
      <c r="AA132" t="s">
        <v>55</v>
      </c>
      <c r="AB132" t="s">
        <v>47</v>
      </c>
      <c r="AC132" t="s">
        <v>145</v>
      </c>
      <c r="AD132" t="s">
        <v>203</v>
      </c>
      <c r="AE132" s="39">
        <v>46196.948657407411</v>
      </c>
      <c r="AG132" t="str">
        <f t="shared" si="8"/>
        <v>Julho-26</v>
      </c>
      <c r="AH132" s="36">
        <f>_xlfn.XLOOKUP(AK132,'Base de Preços'!P$7:P$3001,'Base de Preços'!J$7:J$3001,"",0)</f>
        <v>706.77</v>
      </c>
      <c r="AI132" s="37">
        <f t="shared" si="9"/>
        <v>15548.939999999999</v>
      </c>
      <c r="AJ132" t="str">
        <f>_xlfn.XLOOKUP(N132,Agrupamentos!C$3:C$496,Agrupamentos!D$3:D$496,"",0)</f>
        <v>PLANTIO</v>
      </c>
      <c r="AK132" t="str">
        <f t="shared" si="10"/>
        <v>SERV PLANTIO AGRICGN1410472</v>
      </c>
      <c r="AL132" s="57" t="str">
        <f t="shared" si="11"/>
        <v>46577GN1410Trabalhador FlorestalDOUGLAS BOTELHO GOMESSERV PLANTIO AGRICMÃE SANTA GLEBA A018-01Principal22Julho-2613621646196,948657407446196</v>
      </c>
      <c r="AM132" s="79">
        <f t="shared" si="12"/>
        <v>28.088426527958386</v>
      </c>
      <c r="AN132" s="80">
        <f t="shared" si="13"/>
        <v>16068.265279583873</v>
      </c>
      <c r="AO132" s="36">
        <f t="shared" si="14"/>
        <v>12585.32</v>
      </c>
      <c r="AP132" s="83">
        <f t="shared" si="15"/>
        <v>-3482.9452795838733</v>
      </c>
    </row>
    <row r="133" spans="1:42" hidden="1">
      <c r="A133">
        <v>46577</v>
      </c>
      <c r="B133" s="38">
        <v>46196</v>
      </c>
      <c r="C133" t="s">
        <v>258</v>
      </c>
      <c r="D133" t="s">
        <v>105</v>
      </c>
      <c r="E133" t="s">
        <v>106</v>
      </c>
      <c r="F133" t="s">
        <v>37</v>
      </c>
      <c r="G133">
        <v>8</v>
      </c>
      <c r="H133" s="43">
        <v>11065</v>
      </c>
      <c r="I133" t="s">
        <v>107</v>
      </c>
      <c r="J133">
        <v>11392</v>
      </c>
      <c r="K133" t="s">
        <v>142</v>
      </c>
      <c r="L133" t="s">
        <v>142</v>
      </c>
      <c r="M133">
        <v>1</v>
      </c>
      <c r="N133" t="s">
        <v>109</v>
      </c>
      <c r="O133" t="s">
        <v>64</v>
      </c>
      <c r="P133">
        <v>503</v>
      </c>
      <c r="Q133" t="s">
        <v>181</v>
      </c>
      <c r="R133" t="s">
        <v>389</v>
      </c>
      <c r="S133">
        <v>8</v>
      </c>
      <c r="T133">
        <v>0</v>
      </c>
      <c r="U133">
        <v>24</v>
      </c>
      <c r="V133">
        <v>32</v>
      </c>
      <c r="W133">
        <v>0</v>
      </c>
      <c r="X133">
        <v>0</v>
      </c>
      <c r="Y133">
        <v>0</v>
      </c>
      <c r="Z133">
        <v>0</v>
      </c>
      <c r="AA133" t="s">
        <v>46</v>
      </c>
      <c r="AB133" t="s">
        <v>47</v>
      </c>
      <c r="AC133" t="s">
        <v>145</v>
      </c>
      <c r="AD133" t="s">
        <v>203</v>
      </c>
      <c r="AE133" s="39">
        <v>46196.948657407411</v>
      </c>
      <c r="AG133" t="str">
        <f t="shared" si="8"/>
        <v>Julho-26</v>
      </c>
      <c r="AH133" s="36">
        <f>_xlfn.XLOOKUP(AK133,'Base de Preços'!P$7:P$3001,'Base de Preços'!J$7:J$3001,"",0)</f>
        <v>0</v>
      </c>
      <c r="AI133" s="37">
        <f t="shared" si="9"/>
        <v>0</v>
      </c>
      <c r="AJ133" t="str">
        <f>_xlfn.XLOOKUP(N133,Agrupamentos!C$3:C$496,Agrupamentos!D$3:D$496,"",0)</f>
        <v>APOIO E MANUTENÇÃO</v>
      </c>
      <c r="AK133" t="str">
        <f t="shared" si="10"/>
        <v>APOIO E MANUTEÇÃO 1410GN14101</v>
      </c>
      <c r="AL133" s="57" t="str">
        <f t="shared" si="11"/>
        <v>46577GN1410MotoristaDOUGLAS BOTELHO GOMESAPOIO E MANUTEÇÃO 1410MÃE SANTA GLEBA A018-01Principal0Julho-26243246196,948657407446196</v>
      </c>
      <c r="AM133" s="79" t="str">
        <f t="shared" si="12"/>
        <v/>
      </c>
      <c r="AN133" s="80" t="str">
        <f t="shared" si="13"/>
        <v/>
      </c>
      <c r="AO133" s="36">
        <f t="shared" si="14"/>
        <v>0</v>
      </c>
      <c r="AP133" s="83" t="str">
        <f t="shared" si="15"/>
        <v/>
      </c>
    </row>
    <row r="134" spans="1:42" hidden="1">
      <c r="A134">
        <v>46577</v>
      </c>
      <c r="B134" s="38">
        <v>46196</v>
      </c>
      <c r="C134" t="s">
        <v>258</v>
      </c>
      <c r="D134" t="s">
        <v>105</v>
      </c>
      <c r="E134" t="s">
        <v>106</v>
      </c>
      <c r="F134" t="s">
        <v>59</v>
      </c>
      <c r="G134">
        <v>8</v>
      </c>
      <c r="H134" s="43">
        <v>11065</v>
      </c>
      <c r="I134" t="s">
        <v>107</v>
      </c>
      <c r="J134">
        <v>11392</v>
      </c>
      <c r="K134" t="s">
        <v>142</v>
      </c>
      <c r="L134" t="s">
        <v>142</v>
      </c>
      <c r="M134">
        <v>472</v>
      </c>
      <c r="N134" t="s">
        <v>388</v>
      </c>
      <c r="O134" t="s">
        <v>64</v>
      </c>
      <c r="P134">
        <v>503</v>
      </c>
      <c r="Q134" t="s">
        <v>181</v>
      </c>
      <c r="R134" t="s">
        <v>389</v>
      </c>
      <c r="S134">
        <v>9</v>
      </c>
      <c r="T134">
        <v>22</v>
      </c>
      <c r="U134">
        <v>24</v>
      </c>
      <c r="V134">
        <v>33</v>
      </c>
      <c r="W134">
        <v>0.54</v>
      </c>
      <c r="X134">
        <v>0.41</v>
      </c>
      <c r="Y134">
        <v>1.5</v>
      </c>
      <c r="Z134">
        <v>134.71</v>
      </c>
      <c r="AA134" t="s">
        <v>55</v>
      </c>
      <c r="AB134" t="s">
        <v>77</v>
      </c>
      <c r="AC134" t="s">
        <v>145</v>
      </c>
      <c r="AD134" t="s">
        <v>203</v>
      </c>
      <c r="AE134" s="39">
        <v>46196.948657407411</v>
      </c>
      <c r="AG134" t="str">
        <f t="shared" ref="AG134:AG197" si="16">IF(B134=0,"",PROPER(TEXT(IF(DAY(B134)&gt;20,EDATE(B134,1),B134),"MMMM-aa")))</f>
        <v>Julho-26</v>
      </c>
      <c r="AH134" s="36">
        <f>_xlfn.XLOOKUP(AK134,'Base de Preços'!P$7:P$3001,'Base de Preços'!J$7:J$3001,"",0)</f>
        <v>706.77</v>
      </c>
      <c r="AI134" s="37">
        <f t="shared" ref="AI134:AI197" si="17">IF(AB134="Principal",AH134*T134,0)</f>
        <v>0</v>
      </c>
      <c r="AJ134" t="str">
        <f>_xlfn.XLOOKUP(N134,Agrupamentos!C$3:C$496,Agrupamentos!D$3:D$496,"",0)</f>
        <v>PLANTIO</v>
      </c>
      <c r="AK134" t="str">
        <f t="shared" ref="AK134:AK197" si="18">N134&amp;D134&amp;M134</f>
        <v>SERV PLANTIO AGRICGN1410472</v>
      </c>
      <c r="AL134" s="57" t="str">
        <f t="shared" ref="AL134:AL197" si="19">CONCATENATE(A134,D134,F134,K134,N134,Q134,R134,AB134,T134,AG134,U134,V134,AE134,B134)</f>
        <v>46577GN1410Operador de Trator de PneuDOUGLAS BOTELHO GOMESSERV PLANTIO AGRICMÃE SANTA GLEBA A018-01Apoio22Julho-26243346196,948657407446196</v>
      </c>
      <c r="AM134" s="79">
        <f t="shared" ref="AM134:AM197" si="20">IFERROR(V134/W134,"")</f>
        <v>61.111111111111107</v>
      </c>
      <c r="AN134" s="80">
        <f t="shared" ref="AN134:AN197" si="21">IFERROR(AM134*Z134,"")</f>
        <v>8232.2777777777774</v>
      </c>
      <c r="AO134" s="36">
        <f t="shared" ref="AO134:AO197" si="22">Z134*T134</f>
        <v>2963.6200000000003</v>
      </c>
      <c r="AP134" s="83">
        <f t="shared" ref="AP134:AP197" si="23">IFERROR(AO134-AN134,"")</f>
        <v>-5268.6577777777766</v>
      </c>
    </row>
    <row r="135" spans="1:42" hidden="1">
      <c r="A135">
        <v>46579</v>
      </c>
      <c r="B135" s="38">
        <v>46196</v>
      </c>
      <c r="C135" t="s">
        <v>258</v>
      </c>
      <c r="D135" t="s">
        <v>105</v>
      </c>
      <c r="E135" t="s">
        <v>106</v>
      </c>
      <c r="F135" t="s">
        <v>59</v>
      </c>
      <c r="G135">
        <v>8</v>
      </c>
      <c r="H135" s="43">
        <v>11331</v>
      </c>
      <c r="I135" t="s">
        <v>112</v>
      </c>
      <c r="J135">
        <v>11390</v>
      </c>
      <c r="K135" t="s">
        <v>123</v>
      </c>
      <c r="L135" t="s">
        <v>123</v>
      </c>
      <c r="M135">
        <v>5913</v>
      </c>
      <c r="N135" t="s">
        <v>372</v>
      </c>
      <c r="O135" t="s">
        <v>64</v>
      </c>
      <c r="P135">
        <v>503</v>
      </c>
      <c r="Q135" t="s">
        <v>181</v>
      </c>
      <c r="R135" t="s">
        <v>104</v>
      </c>
      <c r="S135">
        <v>32</v>
      </c>
      <c r="T135">
        <v>10</v>
      </c>
      <c r="U135">
        <v>8</v>
      </c>
      <c r="V135">
        <v>40</v>
      </c>
      <c r="W135">
        <v>0.76</v>
      </c>
      <c r="X135">
        <v>3.2</v>
      </c>
      <c r="Y135">
        <v>4</v>
      </c>
      <c r="Z135">
        <v>307.3</v>
      </c>
      <c r="AA135" t="s">
        <v>55</v>
      </c>
      <c r="AB135" t="s">
        <v>47</v>
      </c>
      <c r="AC135" t="s">
        <v>127</v>
      </c>
      <c r="AD135" t="s">
        <v>91</v>
      </c>
      <c r="AE135" s="39">
        <v>46197.063148148147</v>
      </c>
      <c r="AG135" t="str">
        <f t="shared" si="16"/>
        <v>Julho-26</v>
      </c>
      <c r="AH135" s="36">
        <f>_xlfn.XLOOKUP(AK135,'Base de Preços'!P$7:P$3001,'Base de Preços'!J$7:J$3001,"",0)</f>
        <v>414.6</v>
      </c>
      <c r="AI135" s="37">
        <f t="shared" si="17"/>
        <v>4146</v>
      </c>
      <c r="AJ135" t="str">
        <f>_xlfn.XLOOKUP(N135,Agrupamentos!C$3:C$496,Agrupamentos!D$3:D$496,"",0)</f>
        <v>HERBICIDA MEC</v>
      </c>
      <c r="AK135" t="str">
        <f t="shared" si="18"/>
        <v>SERV CAP QUIM LAMINA PRE EMERG AGRICGN14105913</v>
      </c>
      <c r="AL135" s="57" t="str">
        <f t="shared" si="19"/>
        <v>46579GN1410Operador de Trator de PneuDIEMISSON DE ALMEIDA SANTOSSERV CAP QUIM LAMINA PRE EMERG AGRICMÃE SANTA GLEBA A007-01Principal10Julho-2684046197,063148148146196</v>
      </c>
      <c r="AM135" s="79">
        <f t="shared" si="20"/>
        <v>52.631578947368418</v>
      </c>
      <c r="AN135" s="80">
        <f t="shared" si="21"/>
        <v>16173.684210526315</v>
      </c>
      <c r="AO135" s="36">
        <f t="shared" si="22"/>
        <v>3073</v>
      </c>
      <c r="AP135" s="83">
        <f t="shared" si="23"/>
        <v>-13100.684210526315</v>
      </c>
    </row>
    <row r="136" spans="1:42" hidden="1">
      <c r="A136">
        <v>46579</v>
      </c>
      <c r="B136" s="38">
        <v>46196</v>
      </c>
      <c r="C136" t="s">
        <v>258</v>
      </c>
      <c r="D136" t="s">
        <v>105</v>
      </c>
      <c r="E136" t="s">
        <v>106</v>
      </c>
      <c r="F136" t="s">
        <v>49</v>
      </c>
      <c r="G136">
        <v>8</v>
      </c>
      <c r="H136" s="43">
        <v>11331</v>
      </c>
      <c r="I136" t="s">
        <v>112</v>
      </c>
      <c r="J136">
        <v>11390</v>
      </c>
      <c r="K136" t="s">
        <v>123</v>
      </c>
      <c r="L136" t="s">
        <v>123</v>
      </c>
      <c r="M136" t="s">
        <v>390</v>
      </c>
      <c r="N136" t="s">
        <v>391</v>
      </c>
      <c r="O136" t="s">
        <v>64</v>
      </c>
      <c r="P136">
        <v>503</v>
      </c>
      <c r="Q136" t="s">
        <v>181</v>
      </c>
      <c r="R136" t="s">
        <v>184</v>
      </c>
      <c r="S136">
        <v>8</v>
      </c>
      <c r="T136">
        <v>10</v>
      </c>
      <c r="U136">
        <v>0</v>
      </c>
      <c r="V136">
        <v>8</v>
      </c>
      <c r="W136">
        <v>0.18</v>
      </c>
      <c r="X136">
        <v>0.8</v>
      </c>
      <c r="Y136">
        <v>0.8</v>
      </c>
      <c r="Z136">
        <v>21.36</v>
      </c>
      <c r="AA136" t="s">
        <v>55</v>
      </c>
      <c r="AB136" t="s">
        <v>56</v>
      </c>
      <c r="AC136" t="s">
        <v>127</v>
      </c>
      <c r="AD136" t="s">
        <v>91</v>
      </c>
      <c r="AE136" s="39">
        <v>46197.063148148147</v>
      </c>
      <c r="AG136" t="str">
        <f t="shared" si="16"/>
        <v>Julho-26</v>
      </c>
      <c r="AH136" s="36">
        <f>_xlfn.XLOOKUP(AK136,'Base de Preços'!P$7:P$3001,'Base de Preços'!J$7:J$3001,"",0)</f>
        <v>270.27999999999997</v>
      </c>
      <c r="AI136" s="37">
        <f t="shared" si="17"/>
        <v>0</v>
      </c>
      <c r="AJ136" t="str">
        <f>_xlfn.XLOOKUP(N136,Agrupamentos!C$3:C$496,Agrupamentos!D$3:D$496,"",0)</f>
        <v>HERBICIDA MEC</v>
      </c>
      <c r="AK136" t="str">
        <f t="shared" si="18"/>
        <v>SERV CAP QUIM MEC BARRA ABERTA AGRICGN1410IMP157</v>
      </c>
      <c r="AL136" s="57" t="str">
        <f t="shared" si="19"/>
        <v>46579GN1410Trabalhador FlorestalDIEMISSON DE ALMEIDA SANTOSSERV CAP QUIM MEC BARRA ABERTA AGRICMÃE SANTA GLEBA A019-01Suporte10Julho-260846197,063148148146196</v>
      </c>
      <c r="AM136" s="79">
        <f t="shared" si="20"/>
        <v>44.444444444444443</v>
      </c>
      <c r="AN136" s="80">
        <f t="shared" si="21"/>
        <v>949.33333333333326</v>
      </c>
      <c r="AO136" s="36">
        <f t="shared" si="22"/>
        <v>213.6</v>
      </c>
      <c r="AP136" s="83">
        <f t="shared" si="23"/>
        <v>-735.73333333333323</v>
      </c>
    </row>
    <row r="137" spans="1:42" hidden="1">
      <c r="A137">
        <v>46590</v>
      </c>
      <c r="B137" s="38">
        <v>46196</v>
      </c>
      <c r="C137" t="s">
        <v>258</v>
      </c>
      <c r="D137" t="s">
        <v>105</v>
      </c>
      <c r="E137" t="s">
        <v>106</v>
      </c>
      <c r="F137" t="s">
        <v>59</v>
      </c>
      <c r="G137">
        <v>8</v>
      </c>
      <c r="H137" s="43">
        <v>11065</v>
      </c>
      <c r="I137" t="s">
        <v>107</v>
      </c>
      <c r="J137" t="s">
        <v>50</v>
      </c>
      <c r="K137" t="s">
        <v>51</v>
      </c>
      <c r="L137" t="s">
        <v>108</v>
      </c>
      <c r="M137">
        <v>1</v>
      </c>
      <c r="N137" t="s">
        <v>109</v>
      </c>
      <c r="O137" t="s">
        <v>64</v>
      </c>
      <c r="P137">
        <v>543</v>
      </c>
      <c r="Q137" t="s">
        <v>375</v>
      </c>
      <c r="R137" t="s">
        <v>376</v>
      </c>
      <c r="S137">
        <v>0</v>
      </c>
      <c r="T137">
        <v>0</v>
      </c>
      <c r="U137">
        <v>32</v>
      </c>
      <c r="V137">
        <v>32</v>
      </c>
      <c r="W137">
        <v>0</v>
      </c>
      <c r="X137">
        <v>0</v>
      </c>
      <c r="Y137">
        <v>0</v>
      </c>
      <c r="Z137">
        <v>0</v>
      </c>
      <c r="AA137" t="s">
        <v>55</v>
      </c>
      <c r="AB137" t="s">
        <v>56</v>
      </c>
      <c r="AC137" t="s">
        <v>91</v>
      </c>
      <c r="AD137" t="s">
        <v>58</v>
      </c>
      <c r="AE137" s="39">
        <v>46197.356400462966</v>
      </c>
      <c r="AG137" t="str">
        <f t="shared" si="16"/>
        <v>Julho-26</v>
      </c>
      <c r="AH137" s="36">
        <f>_xlfn.XLOOKUP(AK137,'Base de Preços'!P$7:P$3001,'Base de Preços'!J$7:J$3001,"",0)</f>
        <v>0</v>
      </c>
      <c r="AI137" s="37">
        <f t="shared" si="17"/>
        <v>0</v>
      </c>
      <c r="AJ137" t="str">
        <f>_xlfn.XLOOKUP(N137,Agrupamentos!C$3:C$496,Agrupamentos!D$3:D$496,"",0)</f>
        <v>APOIO E MANUTENÇÃO</v>
      </c>
      <c r="AK137" t="str">
        <f t="shared" si="18"/>
        <v>APOIO E MANUTEÇÃO 1410GN14101</v>
      </c>
      <c r="AL137" s="57" t="str">
        <f t="shared" si="19"/>
        <v>46590GN1410Operador de Trator de PneuLEANDRA DE MIRANDA SOUZA COSTAAPOIO E MANUTEÇÃO 1410IPÊ000-00Suporte0Julho-26323246197,35640046346196</v>
      </c>
      <c r="AM137" s="79" t="str">
        <f t="shared" si="20"/>
        <v/>
      </c>
      <c r="AN137" s="80" t="str">
        <f t="shared" si="21"/>
        <v/>
      </c>
      <c r="AO137" s="36">
        <f t="shared" si="22"/>
        <v>0</v>
      </c>
      <c r="AP137" s="83" t="str">
        <f t="shared" si="23"/>
        <v/>
      </c>
    </row>
    <row r="138" spans="1:42" hidden="1">
      <c r="A138">
        <v>46590</v>
      </c>
      <c r="B138" s="38">
        <v>46196</v>
      </c>
      <c r="C138" t="s">
        <v>258</v>
      </c>
      <c r="D138" t="s">
        <v>105</v>
      </c>
      <c r="E138" t="s">
        <v>106</v>
      </c>
      <c r="F138" t="s">
        <v>37</v>
      </c>
      <c r="G138">
        <v>8</v>
      </c>
      <c r="H138" s="43">
        <v>11065</v>
      </c>
      <c r="I138" t="s">
        <v>107</v>
      </c>
      <c r="J138" t="s">
        <v>50</v>
      </c>
      <c r="K138" t="s">
        <v>51</v>
      </c>
      <c r="L138" t="s">
        <v>108</v>
      </c>
      <c r="M138">
        <v>1</v>
      </c>
      <c r="N138" t="s">
        <v>109</v>
      </c>
      <c r="O138" t="s">
        <v>64</v>
      </c>
      <c r="P138">
        <v>543</v>
      </c>
      <c r="Q138" t="s">
        <v>375</v>
      </c>
      <c r="R138" t="s">
        <v>376</v>
      </c>
      <c r="S138">
        <v>0</v>
      </c>
      <c r="T138">
        <v>0</v>
      </c>
      <c r="U138">
        <v>8</v>
      </c>
      <c r="V138">
        <v>8</v>
      </c>
      <c r="W138">
        <v>0</v>
      </c>
      <c r="X138">
        <v>0</v>
      </c>
      <c r="Y138">
        <v>0</v>
      </c>
      <c r="Z138">
        <v>0</v>
      </c>
      <c r="AA138" t="s">
        <v>55</v>
      </c>
      <c r="AB138" t="s">
        <v>47</v>
      </c>
      <c r="AC138" t="s">
        <v>91</v>
      </c>
      <c r="AD138" t="s">
        <v>58</v>
      </c>
      <c r="AE138" s="39">
        <v>46197.373900462961</v>
      </c>
      <c r="AG138" t="str">
        <f t="shared" si="16"/>
        <v>Julho-26</v>
      </c>
      <c r="AH138" s="36">
        <f>_xlfn.XLOOKUP(AK138,'Base de Preços'!P$7:P$3001,'Base de Preços'!J$7:J$3001,"",0)</f>
        <v>0</v>
      </c>
      <c r="AI138" s="37">
        <f t="shared" si="17"/>
        <v>0</v>
      </c>
      <c r="AJ138" t="str">
        <f>_xlfn.XLOOKUP(N138,Agrupamentos!C$3:C$496,Agrupamentos!D$3:D$496,"",0)</f>
        <v>APOIO E MANUTENÇÃO</v>
      </c>
      <c r="AK138" t="str">
        <f t="shared" si="18"/>
        <v>APOIO E MANUTEÇÃO 1410GN14101</v>
      </c>
      <c r="AL138" s="57" t="str">
        <f t="shared" si="19"/>
        <v>46590GN1410MotoristaLEANDRA DE MIRANDA SOUZA COSTAAPOIO E MANUTEÇÃO 1410IPÊ000-00Principal0Julho-268846197,37390046346196</v>
      </c>
      <c r="AM138" s="79" t="str">
        <f t="shared" si="20"/>
        <v/>
      </c>
      <c r="AN138" s="80" t="str">
        <f t="shared" si="21"/>
        <v/>
      </c>
      <c r="AO138" s="36">
        <f t="shared" si="22"/>
        <v>0</v>
      </c>
      <c r="AP138" s="83" t="str">
        <f t="shared" si="23"/>
        <v/>
      </c>
    </row>
    <row r="139" spans="1:42" hidden="1">
      <c r="A139">
        <v>46612</v>
      </c>
      <c r="B139" s="38">
        <v>46196</v>
      </c>
      <c r="C139" t="s">
        <v>258</v>
      </c>
      <c r="D139" t="s">
        <v>105</v>
      </c>
      <c r="E139" t="s">
        <v>106</v>
      </c>
      <c r="F139" t="s">
        <v>59</v>
      </c>
      <c r="G139">
        <v>8</v>
      </c>
      <c r="H139" s="43">
        <v>11065</v>
      </c>
      <c r="I139" t="s">
        <v>107</v>
      </c>
      <c r="J139">
        <v>11078</v>
      </c>
      <c r="K139" t="s">
        <v>154</v>
      </c>
      <c r="L139" t="s">
        <v>154</v>
      </c>
      <c r="M139" t="s">
        <v>166</v>
      </c>
      <c r="N139" t="s">
        <v>167</v>
      </c>
      <c r="O139" t="s">
        <v>168</v>
      </c>
      <c r="P139">
        <v>543</v>
      </c>
      <c r="Q139" t="s">
        <v>375</v>
      </c>
      <c r="R139" t="s">
        <v>376</v>
      </c>
      <c r="S139">
        <v>24</v>
      </c>
      <c r="T139">
        <v>24</v>
      </c>
      <c r="U139">
        <v>0</v>
      </c>
      <c r="V139">
        <v>24</v>
      </c>
      <c r="W139">
        <v>0</v>
      </c>
      <c r="X139">
        <v>1</v>
      </c>
      <c r="Y139">
        <v>1</v>
      </c>
      <c r="Z139">
        <v>290.54000000000002</v>
      </c>
      <c r="AA139" t="s">
        <v>55</v>
      </c>
      <c r="AB139" t="s">
        <v>47</v>
      </c>
      <c r="AC139" t="s">
        <v>159</v>
      </c>
      <c r="AE139" s="39">
        <v>46197.559513888889</v>
      </c>
      <c r="AG139" t="str">
        <f t="shared" si="16"/>
        <v>Julho-26</v>
      </c>
      <c r="AH139" s="36">
        <f>_xlfn.XLOOKUP(AK139,'Base de Preços'!P$7:P$3001,'Base de Preços'!J$7:J$3001,"",0)</f>
        <v>290.54000000000002</v>
      </c>
      <c r="AI139" s="37">
        <f t="shared" si="17"/>
        <v>6972.9600000000009</v>
      </c>
      <c r="AJ139" t="str">
        <f>_xlfn.XLOOKUP(N139,Agrupamentos!C$3:C$496,Agrupamentos!D$3:D$496,"",0)</f>
        <v>HORA TRATOR</v>
      </c>
      <c r="AK139" t="str">
        <f t="shared" si="18"/>
        <v>SERV HORA TRATOR PNEU 100CV AGRICGN1410REF223</v>
      </c>
      <c r="AL139" s="57" t="str">
        <f t="shared" si="19"/>
        <v>46612GN1410Operador de Trator de PneuNATAN SANTOS MORAISSERV HORA TRATOR PNEU 100CV AGRICIPÊ000-00Principal24Julho-2602446197,559513888946196</v>
      </c>
      <c r="AM139" s="79" t="str">
        <f t="shared" si="20"/>
        <v/>
      </c>
      <c r="AN139" s="80" t="str">
        <f t="shared" si="21"/>
        <v/>
      </c>
      <c r="AO139" s="36">
        <f t="shared" si="22"/>
        <v>6972.9600000000009</v>
      </c>
      <c r="AP139" s="83" t="str">
        <f t="shared" si="23"/>
        <v/>
      </c>
    </row>
    <row r="140" spans="1:42" hidden="1">
      <c r="A140">
        <v>46612</v>
      </c>
      <c r="B140" s="38">
        <v>46196</v>
      </c>
      <c r="C140" t="s">
        <v>258</v>
      </c>
      <c r="D140" t="s">
        <v>105</v>
      </c>
      <c r="E140" t="s">
        <v>106</v>
      </c>
      <c r="F140" t="s">
        <v>37</v>
      </c>
      <c r="G140">
        <v>8</v>
      </c>
      <c r="H140" s="43">
        <v>11065</v>
      </c>
      <c r="I140" t="s">
        <v>107</v>
      </c>
      <c r="J140">
        <v>11078</v>
      </c>
      <c r="K140" t="s">
        <v>154</v>
      </c>
      <c r="L140" t="s">
        <v>154</v>
      </c>
      <c r="M140">
        <v>1</v>
      </c>
      <c r="N140" t="s">
        <v>109</v>
      </c>
      <c r="O140" t="s">
        <v>64</v>
      </c>
      <c r="P140">
        <v>543</v>
      </c>
      <c r="Q140" t="s">
        <v>375</v>
      </c>
      <c r="R140" t="s">
        <v>376</v>
      </c>
      <c r="S140">
        <v>16</v>
      </c>
      <c r="T140">
        <v>0</v>
      </c>
      <c r="U140">
        <v>0</v>
      </c>
      <c r="V140">
        <v>16</v>
      </c>
      <c r="W140">
        <v>0</v>
      </c>
      <c r="X140">
        <v>0</v>
      </c>
      <c r="Y140">
        <v>0</v>
      </c>
      <c r="Z140">
        <v>0</v>
      </c>
      <c r="AA140" t="s">
        <v>55</v>
      </c>
      <c r="AB140" t="s">
        <v>47</v>
      </c>
      <c r="AC140" t="s">
        <v>159</v>
      </c>
      <c r="AE140" s="39">
        <v>46197.559513888889</v>
      </c>
      <c r="AG140" t="str">
        <f t="shared" si="16"/>
        <v>Julho-26</v>
      </c>
      <c r="AH140" s="36">
        <f>_xlfn.XLOOKUP(AK140,'Base de Preços'!P$7:P$3001,'Base de Preços'!J$7:J$3001,"",0)</f>
        <v>0</v>
      </c>
      <c r="AI140" s="37">
        <f t="shared" si="17"/>
        <v>0</v>
      </c>
      <c r="AJ140" t="str">
        <f>_xlfn.XLOOKUP(N140,Agrupamentos!C$3:C$496,Agrupamentos!D$3:D$496,"",0)</f>
        <v>APOIO E MANUTENÇÃO</v>
      </c>
      <c r="AK140" t="str">
        <f t="shared" si="18"/>
        <v>APOIO E MANUTEÇÃO 1410GN14101</v>
      </c>
      <c r="AL140" s="57" t="str">
        <f t="shared" si="19"/>
        <v>46612GN1410MotoristaNATAN SANTOS MORAISAPOIO E MANUTEÇÃO 1410IPÊ000-00Principal0Julho-2601646197,559513888946196</v>
      </c>
      <c r="AM140" s="79" t="str">
        <f t="shared" si="20"/>
        <v/>
      </c>
      <c r="AN140" s="80" t="str">
        <f t="shared" si="21"/>
        <v/>
      </c>
      <c r="AO140" s="36">
        <f t="shared" si="22"/>
        <v>0</v>
      </c>
      <c r="AP140" s="83" t="str">
        <f t="shared" si="23"/>
        <v/>
      </c>
    </row>
    <row r="141" spans="1:42" hidden="1">
      <c r="A141">
        <v>46612</v>
      </c>
      <c r="B141" s="38">
        <v>46196</v>
      </c>
      <c r="C141" t="s">
        <v>258</v>
      </c>
      <c r="D141" t="s">
        <v>105</v>
      </c>
      <c r="E141" t="s">
        <v>106</v>
      </c>
      <c r="F141" t="s">
        <v>49</v>
      </c>
      <c r="G141">
        <v>8</v>
      </c>
      <c r="H141" s="43">
        <v>11065</v>
      </c>
      <c r="I141" t="s">
        <v>107</v>
      </c>
      <c r="J141">
        <v>11078</v>
      </c>
      <c r="K141" t="s">
        <v>154</v>
      </c>
      <c r="L141" t="s">
        <v>154</v>
      </c>
      <c r="M141">
        <v>298</v>
      </c>
      <c r="N141" t="s">
        <v>132</v>
      </c>
      <c r="O141" t="s">
        <v>43</v>
      </c>
      <c r="P141">
        <v>543</v>
      </c>
      <c r="Q141" t="s">
        <v>375</v>
      </c>
      <c r="R141" t="s">
        <v>376</v>
      </c>
      <c r="S141">
        <v>8</v>
      </c>
      <c r="T141">
        <v>0</v>
      </c>
      <c r="U141">
        <v>0</v>
      </c>
      <c r="V141">
        <v>8</v>
      </c>
      <c r="W141">
        <v>0</v>
      </c>
      <c r="X141">
        <v>0</v>
      </c>
      <c r="Y141">
        <v>0</v>
      </c>
      <c r="Z141">
        <v>589.29</v>
      </c>
      <c r="AA141" t="s">
        <v>55</v>
      </c>
      <c r="AB141" t="s">
        <v>47</v>
      </c>
      <c r="AC141" t="s">
        <v>159</v>
      </c>
      <c r="AE141" s="39">
        <v>46197.559513888889</v>
      </c>
      <c r="AG141" t="str">
        <f t="shared" si="16"/>
        <v>Julho-26</v>
      </c>
      <c r="AH141" s="36">
        <f>_xlfn.XLOOKUP(AK141,'Base de Preços'!P$7:P$3001,'Base de Preços'!J$7:J$3001,"",0)</f>
        <v>589.29</v>
      </c>
      <c r="AI141" s="37">
        <f t="shared" si="17"/>
        <v>0</v>
      </c>
      <c r="AJ141" t="str">
        <f>_xlfn.XLOOKUP(N141,Agrupamentos!C$3:C$496,Agrupamentos!D$3:D$496,"",0)</f>
        <v>DIARIAS HOMEM</v>
      </c>
      <c r="AK141" t="str">
        <f t="shared" si="18"/>
        <v>SERV GERAIS LAVOURA AGRICGN1410298</v>
      </c>
      <c r="AL141" s="57" t="str">
        <f t="shared" si="19"/>
        <v>46612GN1410Trabalhador FlorestalNATAN SANTOS MORAISSERV GERAIS LAVOURA AGRICIPÊ000-00Principal0Julho-260846197,559513888946196</v>
      </c>
      <c r="AM141" s="79" t="str">
        <f t="shared" si="20"/>
        <v/>
      </c>
      <c r="AN141" s="80" t="str">
        <f t="shared" si="21"/>
        <v/>
      </c>
      <c r="AO141" s="36">
        <f t="shared" si="22"/>
        <v>0</v>
      </c>
      <c r="AP141" s="83" t="str">
        <f t="shared" si="23"/>
        <v/>
      </c>
    </row>
    <row r="142" spans="1:42" hidden="1">
      <c r="A142">
        <v>46612</v>
      </c>
      <c r="B142" s="38">
        <v>46196</v>
      </c>
      <c r="C142" t="s">
        <v>258</v>
      </c>
      <c r="D142" t="s">
        <v>105</v>
      </c>
      <c r="E142" t="s">
        <v>106</v>
      </c>
      <c r="F142" t="s">
        <v>49</v>
      </c>
      <c r="G142">
        <v>8</v>
      </c>
      <c r="H142" s="43">
        <v>11065</v>
      </c>
      <c r="I142" t="s">
        <v>107</v>
      </c>
      <c r="J142">
        <v>11078</v>
      </c>
      <c r="K142" t="s">
        <v>154</v>
      </c>
      <c r="L142" t="s">
        <v>154</v>
      </c>
      <c r="M142" t="s">
        <v>155</v>
      </c>
      <c r="N142" t="s">
        <v>156</v>
      </c>
      <c r="O142" t="s">
        <v>43</v>
      </c>
      <c r="P142">
        <v>612</v>
      </c>
      <c r="Q142" t="s">
        <v>379</v>
      </c>
      <c r="R142" t="s">
        <v>134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 s="3">
        <v>3133.15</v>
      </c>
      <c r="AA142" t="s">
        <v>55</v>
      </c>
      <c r="AB142" t="s">
        <v>47</v>
      </c>
      <c r="AC142" t="s">
        <v>159</v>
      </c>
      <c r="AD142" t="s">
        <v>120</v>
      </c>
      <c r="AE142" s="39">
        <v>46218.688703703701</v>
      </c>
      <c r="AG142" t="str">
        <f t="shared" si="16"/>
        <v>Julho-26</v>
      </c>
      <c r="AH142" s="36">
        <f>_xlfn.XLOOKUP(AK142,'Base de Preços'!P$7:P$3001,'Base de Preços'!J$7:J$3001,"",0)</f>
        <v>3133.15</v>
      </c>
      <c r="AI142" s="37">
        <f t="shared" si="17"/>
        <v>3133.15</v>
      </c>
      <c r="AJ142" t="str">
        <f>_xlfn.XLOOKUP(N142,Agrupamentos!C$3:C$496,Agrupamentos!D$3:D$496,"",0)</f>
        <v>BRIGADINHA MSFL</v>
      </c>
      <c r="AK142" t="str">
        <f t="shared" si="18"/>
        <v>EQUIPE DE BRIGADINHA FLORESTALGN1410IMP21</v>
      </c>
      <c r="AL142" s="57" t="str">
        <f t="shared" si="19"/>
        <v>46612GN1410Trabalhador FlorestalNATAN SANTOS MORAISEQUIPE DE BRIGADINHA FLORESTALRIBEIRÃO LIMPO - CPG002-01Principal1Julho-260046218,688703703746196</v>
      </c>
      <c r="AM142" s="79" t="str">
        <f t="shared" si="20"/>
        <v/>
      </c>
      <c r="AN142" s="80" t="str">
        <f t="shared" si="21"/>
        <v/>
      </c>
      <c r="AO142" s="36">
        <f t="shared" si="22"/>
        <v>3133.15</v>
      </c>
      <c r="AP142" s="83" t="str">
        <f t="shared" si="23"/>
        <v/>
      </c>
    </row>
    <row r="143" spans="1:42" hidden="1">
      <c r="A143">
        <v>46542</v>
      </c>
      <c r="B143" s="38">
        <v>46196</v>
      </c>
      <c r="C143" t="s">
        <v>258</v>
      </c>
      <c r="D143" t="s">
        <v>98</v>
      </c>
      <c r="E143" t="s">
        <v>99</v>
      </c>
      <c r="F143" t="s">
        <v>59</v>
      </c>
      <c r="G143">
        <v>8</v>
      </c>
      <c r="H143" s="43" t="s">
        <v>100</v>
      </c>
      <c r="I143" t="s">
        <v>101</v>
      </c>
      <c r="J143" t="s">
        <v>50</v>
      </c>
      <c r="K143" t="s">
        <v>51</v>
      </c>
      <c r="L143" t="s">
        <v>102</v>
      </c>
      <c r="M143">
        <v>2</v>
      </c>
      <c r="N143" t="s">
        <v>42</v>
      </c>
      <c r="O143" t="s">
        <v>64</v>
      </c>
      <c r="P143">
        <v>507</v>
      </c>
      <c r="Q143" t="s">
        <v>503</v>
      </c>
      <c r="R143">
        <v>24</v>
      </c>
      <c r="S143">
        <v>0</v>
      </c>
      <c r="T143">
        <v>0</v>
      </c>
      <c r="U143">
        <v>32</v>
      </c>
      <c r="V143">
        <v>32</v>
      </c>
      <c r="W143">
        <v>0</v>
      </c>
      <c r="X143">
        <v>0</v>
      </c>
      <c r="Y143">
        <v>0</v>
      </c>
      <c r="Z143">
        <v>0</v>
      </c>
      <c r="AA143" t="s">
        <v>55</v>
      </c>
      <c r="AB143" t="s">
        <v>56</v>
      </c>
      <c r="AC143" t="s">
        <v>91</v>
      </c>
      <c r="AD143" t="s">
        <v>228</v>
      </c>
      <c r="AE143" s="39">
        <v>46196.479155092595</v>
      </c>
      <c r="AG143" t="str">
        <f t="shared" si="16"/>
        <v>Julho-26</v>
      </c>
      <c r="AH143" s="36">
        <f>_xlfn.XLOOKUP(AK143,'Base de Preços'!P$7:P$3001,'Base de Preços'!J$7:J$3001,"",0)</f>
        <v>0</v>
      </c>
      <c r="AI143" s="37">
        <f t="shared" si="17"/>
        <v>0</v>
      </c>
      <c r="AJ143" t="str">
        <f>_xlfn.XLOOKUP(N143,Agrupamentos!C$3:C$496,Agrupamentos!D$3:D$496,"",0)</f>
        <v>APOIO E MANUTENÇÃO</v>
      </c>
      <c r="AK143" t="str">
        <f t="shared" si="18"/>
        <v>APOIO E MANUTEÇÃOGN14202</v>
      </c>
      <c r="AL143" s="57" t="str">
        <f t="shared" si="19"/>
        <v>46542GN1420Operador de Trator de PneuLEANDRA DE MIRANDA SOUZA COSTAAPOIO E MANUTEÇÃOSERRA AZUL24Suporte0Julho-26323246196,479155092646196</v>
      </c>
      <c r="AM143" s="79" t="str">
        <f t="shared" si="20"/>
        <v/>
      </c>
      <c r="AN143" s="80" t="str">
        <f t="shared" si="21"/>
        <v/>
      </c>
      <c r="AO143" s="36">
        <f t="shared" si="22"/>
        <v>0</v>
      </c>
      <c r="AP143" s="83" t="str">
        <f t="shared" si="23"/>
        <v/>
      </c>
    </row>
    <row r="144" spans="1:42" hidden="1">
      <c r="A144">
        <v>46542</v>
      </c>
      <c r="B144" s="38">
        <v>46196</v>
      </c>
      <c r="C144" t="s">
        <v>258</v>
      </c>
      <c r="D144" t="s">
        <v>98</v>
      </c>
      <c r="E144" t="s">
        <v>99</v>
      </c>
      <c r="F144" t="s">
        <v>37</v>
      </c>
      <c r="G144">
        <v>8</v>
      </c>
      <c r="H144" s="43" t="s">
        <v>100</v>
      </c>
      <c r="I144" t="s">
        <v>101</v>
      </c>
      <c r="J144" t="s">
        <v>50</v>
      </c>
      <c r="K144" t="s">
        <v>51</v>
      </c>
      <c r="L144" t="s">
        <v>102</v>
      </c>
      <c r="M144">
        <v>2</v>
      </c>
      <c r="N144" t="s">
        <v>42</v>
      </c>
      <c r="O144" t="s">
        <v>64</v>
      </c>
      <c r="P144">
        <v>507</v>
      </c>
      <c r="Q144" t="s">
        <v>503</v>
      </c>
      <c r="R144">
        <v>24</v>
      </c>
      <c r="S144">
        <v>0</v>
      </c>
      <c r="T144">
        <v>0</v>
      </c>
      <c r="U144">
        <v>32</v>
      </c>
      <c r="V144">
        <v>32</v>
      </c>
      <c r="W144">
        <v>0</v>
      </c>
      <c r="X144">
        <v>0</v>
      </c>
      <c r="Y144">
        <v>0</v>
      </c>
      <c r="Z144">
        <v>0</v>
      </c>
      <c r="AA144" t="s">
        <v>55</v>
      </c>
      <c r="AB144" t="s">
        <v>47</v>
      </c>
      <c r="AC144" t="s">
        <v>91</v>
      </c>
      <c r="AD144" t="s">
        <v>91</v>
      </c>
      <c r="AE144" s="39">
        <v>46196.478854166664</v>
      </c>
      <c r="AG144" t="str">
        <f t="shared" si="16"/>
        <v>Julho-26</v>
      </c>
      <c r="AH144" s="36">
        <f>_xlfn.XLOOKUP(AK144,'Base de Preços'!P$7:P$3001,'Base de Preços'!J$7:J$3001,"",0)</f>
        <v>0</v>
      </c>
      <c r="AI144" s="37">
        <f t="shared" si="17"/>
        <v>0</v>
      </c>
      <c r="AJ144" t="str">
        <f>_xlfn.XLOOKUP(N144,Agrupamentos!C$3:C$496,Agrupamentos!D$3:D$496,"",0)</f>
        <v>APOIO E MANUTENÇÃO</v>
      </c>
      <c r="AK144" t="str">
        <f t="shared" si="18"/>
        <v>APOIO E MANUTEÇÃOGN14202</v>
      </c>
      <c r="AL144" s="57" t="str">
        <f t="shared" si="19"/>
        <v>46542GN1420MotoristaLEANDRA DE MIRANDA SOUZA COSTAAPOIO E MANUTEÇÃOSERRA AZUL24Principal0Julho-26323246196,478854166746196</v>
      </c>
      <c r="AM144" s="79" t="str">
        <f t="shared" si="20"/>
        <v/>
      </c>
      <c r="AN144" s="80" t="str">
        <f t="shared" si="21"/>
        <v/>
      </c>
      <c r="AO144" s="36">
        <f t="shared" si="22"/>
        <v>0</v>
      </c>
      <c r="AP144" s="83" t="str">
        <f t="shared" si="23"/>
        <v/>
      </c>
    </row>
    <row r="145" spans="1:42" hidden="1">
      <c r="A145">
        <v>46542</v>
      </c>
      <c r="B145" s="38">
        <v>46196</v>
      </c>
      <c r="C145" t="s">
        <v>258</v>
      </c>
      <c r="D145" t="s">
        <v>98</v>
      </c>
      <c r="E145" t="s">
        <v>99</v>
      </c>
      <c r="F145" t="s">
        <v>49</v>
      </c>
      <c r="G145">
        <v>8</v>
      </c>
      <c r="H145" s="43" t="s">
        <v>100</v>
      </c>
      <c r="I145" t="s">
        <v>101</v>
      </c>
      <c r="J145" t="s">
        <v>50</v>
      </c>
      <c r="K145" t="s">
        <v>51</v>
      </c>
      <c r="L145" t="s">
        <v>102</v>
      </c>
      <c r="M145">
        <v>2</v>
      </c>
      <c r="N145" t="s">
        <v>42</v>
      </c>
      <c r="O145" t="s">
        <v>64</v>
      </c>
      <c r="P145">
        <v>507</v>
      </c>
      <c r="Q145" t="s">
        <v>503</v>
      </c>
      <c r="R145">
        <v>24</v>
      </c>
      <c r="S145">
        <v>0</v>
      </c>
      <c r="T145">
        <v>0</v>
      </c>
      <c r="U145">
        <v>24</v>
      </c>
      <c r="V145">
        <v>24</v>
      </c>
      <c r="W145">
        <v>0</v>
      </c>
      <c r="X145">
        <v>0</v>
      </c>
      <c r="Y145">
        <v>0</v>
      </c>
      <c r="Z145">
        <v>0</v>
      </c>
      <c r="AA145" t="s">
        <v>55</v>
      </c>
      <c r="AB145" t="s">
        <v>56</v>
      </c>
      <c r="AC145" t="s">
        <v>91</v>
      </c>
      <c r="AD145" t="s">
        <v>228</v>
      </c>
      <c r="AE145" s="39">
        <v>46197.376076388886</v>
      </c>
      <c r="AG145" t="str">
        <f t="shared" si="16"/>
        <v>Julho-26</v>
      </c>
      <c r="AH145" s="36">
        <f>_xlfn.XLOOKUP(AK145,'Base de Preços'!P$7:P$3001,'Base de Preços'!J$7:J$3001,"",0)</f>
        <v>0</v>
      </c>
      <c r="AI145" s="37">
        <f t="shared" si="17"/>
        <v>0</v>
      </c>
      <c r="AJ145" t="str">
        <f>_xlfn.XLOOKUP(N145,Agrupamentos!C$3:C$496,Agrupamentos!D$3:D$496,"",0)</f>
        <v>APOIO E MANUTENÇÃO</v>
      </c>
      <c r="AK145" t="str">
        <f t="shared" si="18"/>
        <v>APOIO E MANUTEÇÃOGN14202</v>
      </c>
      <c r="AL145" s="57" t="str">
        <f t="shared" si="19"/>
        <v>46542GN1420Trabalhador FlorestalLEANDRA DE MIRANDA SOUZA COSTAAPOIO E MANUTEÇÃOSERRA AZUL24Suporte0Julho-26242446197,376076388946196</v>
      </c>
      <c r="AM145" s="79" t="str">
        <f t="shared" si="20"/>
        <v/>
      </c>
      <c r="AN145" s="80" t="str">
        <f t="shared" si="21"/>
        <v/>
      </c>
      <c r="AO145" s="36">
        <f t="shared" si="22"/>
        <v>0</v>
      </c>
      <c r="AP145" s="83" t="str">
        <f t="shared" si="23"/>
        <v/>
      </c>
    </row>
    <row r="146" spans="1:42" hidden="1">
      <c r="A146">
        <v>46588</v>
      </c>
      <c r="B146" s="38">
        <v>46196</v>
      </c>
      <c r="C146" t="s">
        <v>258</v>
      </c>
      <c r="D146" t="s">
        <v>98</v>
      </c>
      <c r="E146" t="s">
        <v>99</v>
      </c>
      <c r="F146" t="s">
        <v>59</v>
      </c>
      <c r="G146">
        <v>8</v>
      </c>
      <c r="H146" s="43">
        <v>10665</v>
      </c>
      <c r="I146" t="s">
        <v>191</v>
      </c>
      <c r="J146">
        <v>10781</v>
      </c>
      <c r="K146" t="s">
        <v>192</v>
      </c>
      <c r="L146" t="s">
        <v>192</v>
      </c>
      <c r="M146" t="s">
        <v>500</v>
      </c>
      <c r="N146" t="s">
        <v>501</v>
      </c>
      <c r="O146" t="s">
        <v>64</v>
      </c>
      <c r="P146">
        <v>407</v>
      </c>
      <c r="Q146" t="s">
        <v>504</v>
      </c>
      <c r="R146">
        <v>5</v>
      </c>
      <c r="S146">
        <v>1</v>
      </c>
      <c r="T146">
        <v>0.15</v>
      </c>
      <c r="U146">
        <v>0</v>
      </c>
      <c r="V146">
        <v>1</v>
      </c>
      <c r="W146">
        <v>0.86</v>
      </c>
      <c r="X146">
        <v>6.67</v>
      </c>
      <c r="Y146">
        <v>6.67</v>
      </c>
      <c r="Z146">
        <v>302.07</v>
      </c>
      <c r="AA146" t="s">
        <v>46</v>
      </c>
      <c r="AB146" t="s">
        <v>47</v>
      </c>
      <c r="AC146" t="s">
        <v>195</v>
      </c>
      <c r="AE146" s="39">
        <v>46197.341331018521</v>
      </c>
      <c r="AG146" t="str">
        <f t="shared" si="16"/>
        <v>Julho-26</v>
      </c>
      <c r="AH146" s="36">
        <f>_xlfn.XLOOKUP(AK146,'Base de Preços'!P$7:P$3001,'Base de Preços'!J$7:J$3001,"",0)</f>
        <v>376.71</v>
      </c>
      <c r="AI146" s="37">
        <f t="shared" si="17"/>
        <v>56.506499999999996</v>
      </c>
      <c r="AJ146" t="str">
        <f>_xlfn.XLOOKUP(N146,Agrupamentos!C$3:C$496,Agrupamentos!D$3:D$496,"",0)</f>
        <v>ADUBAÇÃO MEC</v>
      </c>
      <c r="AK146" t="str">
        <f t="shared" si="18"/>
        <v>READUBAÇÃO MECANIZADA DE 18 MESESGN1420IMP366</v>
      </c>
      <c r="AL146" s="57" t="str">
        <f t="shared" si="19"/>
        <v>46588GN1420Operador de Trator de PneuTHIAGO DE SOUZA AVELARREADUBAÇÃO MECANIZADA DE 18 MESESSão José Arid5Principal0,15Julho-260146197,341331018546196</v>
      </c>
      <c r="AM146" s="79">
        <f t="shared" si="20"/>
        <v>1.1627906976744187</v>
      </c>
      <c r="AN146" s="80">
        <f t="shared" si="21"/>
        <v>351.24418604651163</v>
      </c>
      <c r="AO146" s="36">
        <f t="shared" si="22"/>
        <v>45.310499999999998</v>
      </c>
      <c r="AP146" s="83">
        <f t="shared" si="23"/>
        <v>-305.93368604651164</v>
      </c>
    </row>
    <row r="147" spans="1:42" hidden="1">
      <c r="A147">
        <v>46588</v>
      </c>
      <c r="B147" s="38">
        <v>46196</v>
      </c>
      <c r="C147" t="s">
        <v>258</v>
      </c>
      <c r="D147" t="s">
        <v>98</v>
      </c>
      <c r="E147" t="s">
        <v>99</v>
      </c>
      <c r="F147" t="s">
        <v>59</v>
      </c>
      <c r="G147">
        <v>8</v>
      </c>
      <c r="H147" s="43">
        <v>10665</v>
      </c>
      <c r="I147" t="s">
        <v>191</v>
      </c>
      <c r="J147">
        <v>10781</v>
      </c>
      <c r="K147" t="s">
        <v>192</v>
      </c>
      <c r="L147" t="s">
        <v>192</v>
      </c>
      <c r="M147" t="s">
        <v>500</v>
      </c>
      <c r="N147" t="s">
        <v>501</v>
      </c>
      <c r="O147" t="s">
        <v>64</v>
      </c>
      <c r="P147">
        <v>407</v>
      </c>
      <c r="Q147" t="s">
        <v>504</v>
      </c>
      <c r="R147">
        <v>7</v>
      </c>
      <c r="S147">
        <v>5</v>
      </c>
      <c r="T147">
        <v>16.91</v>
      </c>
      <c r="U147">
        <v>0</v>
      </c>
      <c r="V147">
        <v>5</v>
      </c>
      <c r="W147">
        <v>0.86</v>
      </c>
      <c r="X147">
        <v>0.3</v>
      </c>
      <c r="Y147">
        <v>0.3</v>
      </c>
      <c r="Z147">
        <v>302.07</v>
      </c>
      <c r="AA147" t="s">
        <v>46</v>
      </c>
      <c r="AB147" t="s">
        <v>47</v>
      </c>
      <c r="AC147" t="s">
        <v>195</v>
      </c>
      <c r="AE147" s="39">
        <v>46197.341331018521</v>
      </c>
      <c r="AG147" t="str">
        <f t="shared" si="16"/>
        <v>Julho-26</v>
      </c>
      <c r="AH147" s="36">
        <f>_xlfn.XLOOKUP(AK147,'Base de Preços'!P$7:P$3001,'Base de Preços'!J$7:J$3001,"",0)</f>
        <v>376.71</v>
      </c>
      <c r="AI147" s="37">
        <f t="shared" si="17"/>
        <v>6370.1660999999995</v>
      </c>
      <c r="AJ147" t="str">
        <f>_xlfn.XLOOKUP(N147,Agrupamentos!C$3:C$496,Agrupamentos!D$3:D$496,"",0)</f>
        <v>ADUBAÇÃO MEC</v>
      </c>
      <c r="AK147" t="str">
        <f t="shared" si="18"/>
        <v>READUBAÇÃO MECANIZADA DE 18 MESESGN1420IMP366</v>
      </c>
      <c r="AL147" s="57" t="str">
        <f t="shared" si="19"/>
        <v>46588GN1420Operador de Trator de PneuTHIAGO DE SOUZA AVELARREADUBAÇÃO MECANIZADA DE 18 MESESSão José Arid7Principal16,91Julho-260546197,341331018546196</v>
      </c>
      <c r="AM147" s="79">
        <f t="shared" si="20"/>
        <v>5.8139534883720927</v>
      </c>
      <c r="AN147" s="80">
        <f t="shared" si="21"/>
        <v>1756.220930232558</v>
      </c>
      <c r="AO147" s="36">
        <f t="shared" si="22"/>
        <v>5108.0037000000002</v>
      </c>
      <c r="AP147" s="83">
        <f t="shared" si="23"/>
        <v>3351.782769767442</v>
      </c>
    </row>
    <row r="148" spans="1:42" hidden="1">
      <c r="A148">
        <v>46588</v>
      </c>
      <c r="B148" s="38">
        <v>46196</v>
      </c>
      <c r="C148" t="s">
        <v>258</v>
      </c>
      <c r="D148" t="s">
        <v>98</v>
      </c>
      <c r="E148" t="s">
        <v>99</v>
      </c>
      <c r="F148" t="s">
        <v>59</v>
      </c>
      <c r="G148">
        <v>8</v>
      </c>
      <c r="H148" s="43">
        <v>10665</v>
      </c>
      <c r="I148" t="s">
        <v>191</v>
      </c>
      <c r="J148">
        <v>10781</v>
      </c>
      <c r="K148" t="s">
        <v>192</v>
      </c>
      <c r="L148" t="s">
        <v>192</v>
      </c>
      <c r="M148" t="s">
        <v>500</v>
      </c>
      <c r="N148" t="s">
        <v>501</v>
      </c>
      <c r="O148" t="s">
        <v>64</v>
      </c>
      <c r="P148">
        <v>407</v>
      </c>
      <c r="Q148" t="s">
        <v>504</v>
      </c>
      <c r="R148">
        <v>1</v>
      </c>
      <c r="S148">
        <v>5</v>
      </c>
      <c r="T148">
        <v>8.11</v>
      </c>
      <c r="U148">
        <v>0</v>
      </c>
      <c r="V148">
        <v>5</v>
      </c>
      <c r="W148">
        <v>0.86</v>
      </c>
      <c r="X148">
        <v>0.62</v>
      </c>
      <c r="Y148">
        <v>0.62</v>
      </c>
      <c r="Z148">
        <v>302.07</v>
      </c>
      <c r="AA148" t="s">
        <v>46</v>
      </c>
      <c r="AB148" t="s">
        <v>47</v>
      </c>
      <c r="AC148" t="s">
        <v>195</v>
      </c>
      <c r="AE148" s="39">
        <v>46197.341331018521</v>
      </c>
      <c r="AG148" t="str">
        <f t="shared" si="16"/>
        <v>Julho-26</v>
      </c>
      <c r="AH148" s="36">
        <f>_xlfn.XLOOKUP(AK148,'Base de Preços'!P$7:P$3001,'Base de Preços'!J$7:J$3001,"",0)</f>
        <v>376.71</v>
      </c>
      <c r="AI148" s="37">
        <f t="shared" si="17"/>
        <v>3055.1180999999997</v>
      </c>
      <c r="AJ148" t="str">
        <f>_xlfn.XLOOKUP(N148,Agrupamentos!C$3:C$496,Agrupamentos!D$3:D$496,"",0)</f>
        <v>ADUBAÇÃO MEC</v>
      </c>
      <c r="AK148" t="str">
        <f t="shared" si="18"/>
        <v>READUBAÇÃO MECANIZADA DE 18 MESESGN1420IMP366</v>
      </c>
      <c r="AL148" s="57" t="str">
        <f t="shared" si="19"/>
        <v>46588GN1420Operador de Trator de PneuTHIAGO DE SOUZA AVELARREADUBAÇÃO MECANIZADA DE 18 MESESSão José Arid1Principal8,11Julho-260546197,341331018546196</v>
      </c>
      <c r="AM148" s="79">
        <f t="shared" si="20"/>
        <v>5.8139534883720927</v>
      </c>
      <c r="AN148" s="80">
        <f t="shared" si="21"/>
        <v>1756.220930232558</v>
      </c>
      <c r="AO148" s="36">
        <f t="shared" si="22"/>
        <v>2449.7876999999999</v>
      </c>
      <c r="AP148" s="83">
        <f t="shared" si="23"/>
        <v>693.56676976744188</v>
      </c>
    </row>
    <row r="149" spans="1:42" hidden="1">
      <c r="A149">
        <v>46588</v>
      </c>
      <c r="B149" s="38">
        <v>46196</v>
      </c>
      <c r="C149" t="s">
        <v>258</v>
      </c>
      <c r="D149" t="s">
        <v>98</v>
      </c>
      <c r="E149" t="s">
        <v>99</v>
      </c>
      <c r="F149" t="s">
        <v>59</v>
      </c>
      <c r="G149">
        <v>8</v>
      </c>
      <c r="H149" s="43">
        <v>10665</v>
      </c>
      <c r="I149" t="s">
        <v>191</v>
      </c>
      <c r="J149">
        <v>10781</v>
      </c>
      <c r="K149" t="s">
        <v>192</v>
      </c>
      <c r="L149" t="s">
        <v>192</v>
      </c>
      <c r="M149" t="s">
        <v>500</v>
      </c>
      <c r="N149" t="s">
        <v>501</v>
      </c>
      <c r="O149" t="s">
        <v>64</v>
      </c>
      <c r="P149">
        <v>407</v>
      </c>
      <c r="Q149" t="s">
        <v>504</v>
      </c>
      <c r="R149">
        <v>4</v>
      </c>
      <c r="S149">
        <v>4</v>
      </c>
      <c r="T149">
        <v>11.63</v>
      </c>
      <c r="U149">
        <v>0</v>
      </c>
      <c r="V149">
        <v>4</v>
      </c>
      <c r="W149">
        <v>0.86</v>
      </c>
      <c r="X149">
        <v>0.34</v>
      </c>
      <c r="Y149">
        <v>0.34</v>
      </c>
      <c r="Z149">
        <v>302.07</v>
      </c>
      <c r="AA149" t="s">
        <v>46</v>
      </c>
      <c r="AB149" t="s">
        <v>47</v>
      </c>
      <c r="AC149" t="s">
        <v>195</v>
      </c>
      <c r="AE149" s="39">
        <v>46197.341331018521</v>
      </c>
      <c r="AG149" t="str">
        <f t="shared" si="16"/>
        <v>Julho-26</v>
      </c>
      <c r="AH149" s="36">
        <f>_xlfn.XLOOKUP(AK149,'Base de Preços'!P$7:P$3001,'Base de Preços'!J$7:J$3001,"",0)</f>
        <v>376.71</v>
      </c>
      <c r="AI149" s="37">
        <f t="shared" si="17"/>
        <v>4381.1373000000003</v>
      </c>
      <c r="AJ149" t="str">
        <f>_xlfn.XLOOKUP(N149,Agrupamentos!C$3:C$496,Agrupamentos!D$3:D$496,"",0)</f>
        <v>ADUBAÇÃO MEC</v>
      </c>
      <c r="AK149" t="str">
        <f t="shared" si="18"/>
        <v>READUBAÇÃO MECANIZADA DE 18 MESESGN1420IMP366</v>
      </c>
      <c r="AL149" s="57" t="str">
        <f t="shared" si="19"/>
        <v>46588GN1420Operador de Trator de PneuTHIAGO DE SOUZA AVELARREADUBAÇÃO MECANIZADA DE 18 MESESSão José Arid4Principal11,63Julho-260446197,341331018546196</v>
      </c>
      <c r="AM149" s="79">
        <f t="shared" si="20"/>
        <v>4.6511627906976747</v>
      </c>
      <c r="AN149" s="80">
        <f t="shared" si="21"/>
        <v>1404.9767441860465</v>
      </c>
      <c r="AO149" s="36">
        <f t="shared" si="22"/>
        <v>3513.0741000000003</v>
      </c>
      <c r="AP149" s="83">
        <f t="shared" si="23"/>
        <v>2108.097355813954</v>
      </c>
    </row>
    <row r="150" spans="1:42" hidden="1">
      <c r="A150">
        <v>46588</v>
      </c>
      <c r="B150" s="38">
        <v>46196</v>
      </c>
      <c r="C150" t="s">
        <v>258</v>
      </c>
      <c r="D150" t="s">
        <v>98</v>
      </c>
      <c r="E150" t="s">
        <v>99</v>
      </c>
      <c r="F150" t="s">
        <v>49</v>
      </c>
      <c r="G150">
        <v>8</v>
      </c>
      <c r="H150" s="43">
        <v>10665</v>
      </c>
      <c r="I150" t="s">
        <v>191</v>
      </c>
      <c r="J150">
        <v>10781</v>
      </c>
      <c r="K150" t="s">
        <v>192</v>
      </c>
      <c r="L150" t="s">
        <v>192</v>
      </c>
      <c r="M150">
        <v>2</v>
      </c>
      <c r="N150" t="s">
        <v>42</v>
      </c>
      <c r="O150" t="s">
        <v>64</v>
      </c>
      <c r="P150">
        <v>407</v>
      </c>
      <c r="Q150" t="s">
        <v>504</v>
      </c>
      <c r="R150">
        <v>2</v>
      </c>
      <c r="S150">
        <v>8</v>
      </c>
      <c r="T150">
        <v>0</v>
      </c>
      <c r="U150">
        <v>0</v>
      </c>
      <c r="V150">
        <v>8</v>
      </c>
      <c r="W150">
        <v>0</v>
      </c>
      <c r="X150">
        <v>0</v>
      </c>
      <c r="Y150">
        <v>0</v>
      </c>
      <c r="Z150">
        <v>0</v>
      </c>
      <c r="AA150" t="s">
        <v>46</v>
      </c>
      <c r="AB150" t="s">
        <v>56</v>
      </c>
      <c r="AC150" t="s">
        <v>195</v>
      </c>
      <c r="AE150" s="39">
        <v>46197.341331018521</v>
      </c>
      <c r="AG150" t="str">
        <f t="shared" si="16"/>
        <v>Julho-26</v>
      </c>
      <c r="AH150" s="36">
        <f>_xlfn.XLOOKUP(AK150,'Base de Preços'!P$7:P$3001,'Base de Preços'!J$7:J$3001,"",0)</f>
        <v>0</v>
      </c>
      <c r="AI150" s="37">
        <f t="shared" si="17"/>
        <v>0</v>
      </c>
      <c r="AJ150" t="str">
        <f>_xlfn.XLOOKUP(N150,Agrupamentos!C$3:C$496,Agrupamentos!D$3:D$496,"",0)</f>
        <v>APOIO E MANUTENÇÃO</v>
      </c>
      <c r="AK150" t="str">
        <f t="shared" si="18"/>
        <v>APOIO E MANUTEÇÃOGN14202</v>
      </c>
      <c r="AL150" s="57" t="str">
        <f t="shared" si="19"/>
        <v>46588GN1420Trabalhador FlorestalTHIAGO DE SOUZA AVELARAPOIO E MANUTEÇÃOSão José Arid2Suporte0Julho-260846197,341331018546196</v>
      </c>
      <c r="AM150" s="79" t="str">
        <f t="shared" si="20"/>
        <v/>
      </c>
      <c r="AN150" s="80" t="str">
        <f t="shared" si="21"/>
        <v/>
      </c>
      <c r="AO150" s="36">
        <f t="shared" si="22"/>
        <v>0</v>
      </c>
      <c r="AP150" s="83" t="str">
        <f t="shared" si="23"/>
        <v/>
      </c>
    </row>
    <row r="151" spans="1:42" hidden="1">
      <c r="A151">
        <v>46588</v>
      </c>
      <c r="B151" s="38">
        <v>46196</v>
      </c>
      <c r="C151" t="s">
        <v>258</v>
      </c>
      <c r="D151" t="s">
        <v>98</v>
      </c>
      <c r="E151" t="s">
        <v>99</v>
      </c>
      <c r="F151" t="s">
        <v>37</v>
      </c>
      <c r="G151">
        <v>8</v>
      </c>
      <c r="H151" s="43">
        <v>10665</v>
      </c>
      <c r="I151" t="s">
        <v>191</v>
      </c>
      <c r="J151">
        <v>10781</v>
      </c>
      <c r="K151" t="s">
        <v>192</v>
      </c>
      <c r="L151" t="s">
        <v>192</v>
      </c>
      <c r="M151">
        <v>2</v>
      </c>
      <c r="N151" t="s">
        <v>42</v>
      </c>
      <c r="O151" t="s">
        <v>64</v>
      </c>
      <c r="P151">
        <v>407</v>
      </c>
      <c r="Q151" t="s">
        <v>504</v>
      </c>
      <c r="R151">
        <v>1</v>
      </c>
      <c r="S151">
        <v>0</v>
      </c>
      <c r="T151">
        <v>0</v>
      </c>
      <c r="U151">
        <v>8</v>
      </c>
      <c r="V151">
        <v>8</v>
      </c>
      <c r="W151">
        <v>0</v>
      </c>
      <c r="X151">
        <v>0</v>
      </c>
      <c r="Y151">
        <v>0</v>
      </c>
      <c r="Z151">
        <v>0</v>
      </c>
      <c r="AA151" t="s">
        <v>46</v>
      </c>
      <c r="AB151" t="s">
        <v>47</v>
      </c>
      <c r="AC151" t="s">
        <v>195</v>
      </c>
      <c r="AE151" s="39">
        <v>46197.341331018521</v>
      </c>
      <c r="AG151" t="str">
        <f t="shared" si="16"/>
        <v>Julho-26</v>
      </c>
      <c r="AH151" s="36">
        <f>_xlfn.XLOOKUP(AK151,'Base de Preços'!P$7:P$3001,'Base de Preços'!J$7:J$3001,"",0)</f>
        <v>0</v>
      </c>
      <c r="AI151" s="37">
        <f t="shared" si="17"/>
        <v>0</v>
      </c>
      <c r="AJ151" t="str">
        <f>_xlfn.XLOOKUP(N151,Agrupamentos!C$3:C$496,Agrupamentos!D$3:D$496,"",0)</f>
        <v>APOIO E MANUTENÇÃO</v>
      </c>
      <c r="AK151" t="str">
        <f t="shared" si="18"/>
        <v>APOIO E MANUTEÇÃOGN14202</v>
      </c>
      <c r="AL151" s="57" t="str">
        <f t="shared" si="19"/>
        <v>46588GN1420MotoristaTHIAGO DE SOUZA AVELARAPOIO E MANUTEÇÃOSão José Arid1Principal0Julho-268846197,341331018546196</v>
      </c>
      <c r="AM151" s="79" t="str">
        <f t="shared" si="20"/>
        <v/>
      </c>
      <c r="AN151" s="80" t="str">
        <f t="shared" si="21"/>
        <v/>
      </c>
      <c r="AO151" s="36">
        <f t="shared" si="22"/>
        <v>0</v>
      </c>
      <c r="AP151" s="83" t="str">
        <f t="shared" si="23"/>
        <v/>
      </c>
    </row>
    <row r="152" spans="1:42" hidden="1">
      <c r="A152">
        <v>46588</v>
      </c>
      <c r="B152" s="38">
        <v>46196</v>
      </c>
      <c r="C152" t="s">
        <v>258</v>
      </c>
      <c r="D152" t="s">
        <v>98</v>
      </c>
      <c r="E152" t="s">
        <v>99</v>
      </c>
      <c r="F152" t="s">
        <v>59</v>
      </c>
      <c r="G152">
        <v>8</v>
      </c>
      <c r="H152" s="43">
        <v>10665</v>
      </c>
      <c r="I152" t="s">
        <v>191</v>
      </c>
      <c r="J152">
        <v>10781</v>
      </c>
      <c r="K152" t="s">
        <v>192</v>
      </c>
      <c r="L152" t="s">
        <v>192</v>
      </c>
      <c r="M152" t="s">
        <v>500</v>
      </c>
      <c r="N152" t="s">
        <v>501</v>
      </c>
      <c r="O152" t="s">
        <v>64</v>
      </c>
      <c r="P152">
        <v>407</v>
      </c>
      <c r="Q152" t="s">
        <v>504</v>
      </c>
      <c r="R152">
        <v>3</v>
      </c>
      <c r="S152">
        <v>2</v>
      </c>
      <c r="T152">
        <v>6</v>
      </c>
      <c r="U152">
        <v>9</v>
      </c>
      <c r="V152">
        <v>11</v>
      </c>
      <c r="W152">
        <v>0.86</v>
      </c>
      <c r="X152">
        <v>0.33</v>
      </c>
      <c r="Y152">
        <v>1.83</v>
      </c>
      <c r="Z152">
        <v>302.07</v>
      </c>
      <c r="AA152" t="s">
        <v>55</v>
      </c>
      <c r="AB152" t="s">
        <v>47</v>
      </c>
      <c r="AC152" t="s">
        <v>195</v>
      </c>
      <c r="AD152" t="s">
        <v>228</v>
      </c>
      <c r="AE152" s="39">
        <v>46197.341331018521</v>
      </c>
      <c r="AG152" t="str">
        <f t="shared" si="16"/>
        <v>Julho-26</v>
      </c>
      <c r="AH152" s="36">
        <f>_xlfn.XLOOKUP(AK152,'Base de Preços'!P$7:P$3001,'Base de Preços'!J$7:J$3001,"",0)</f>
        <v>376.71</v>
      </c>
      <c r="AI152" s="37">
        <f t="shared" si="17"/>
        <v>2260.2599999999998</v>
      </c>
      <c r="AJ152" t="str">
        <f>_xlfn.XLOOKUP(N152,Agrupamentos!C$3:C$496,Agrupamentos!D$3:D$496,"",0)</f>
        <v>ADUBAÇÃO MEC</v>
      </c>
      <c r="AK152" t="str">
        <f t="shared" si="18"/>
        <v>READUBAÇÃO MECANIZADA DE 18 MESESGN1420IMP366</v>
      </c>
      <c r="AL152" s="57" t="str">
        <f t="shared" si="19"/>
        <v>46588GN1420Operador de Trator de PneuTHIAGO DE SOUZA AVELARREADUBAÇÃO MECANIZADA DE 18 MESESSão José Arid3Principal6Julho-2691146197,341331018546196</v>
      </c>
      <c r="AM152" s="79">
        <f t="shared" si="20"/>
        <v>12.790697674418604</v>
      </c>
      <c r="AN152" s="80">
        <f t="shared" si="21"/>
        <v>3863.6860465116279</v>
      </c>
      <c r="AO152" s="36">
        <f t="shared" si="22"/>
        <v>1812.42</v>
      </c>
      <c r="AP152" s="83">
        <f t="shared" si="23"/>
        <v>-2051.2660465116278</v>
      </c>
    </row>
    <row r="153" spans="1:42" hidden="1">
      <c r="A153">
        <v>46588</v>
      </c>
      <c r="B153" s="38">
        <v>46196</v>
      </c>
      <c r="C153" t="s">
        <v>258</v>
      </c>
      <c r="D153" t="s">
        <v>98</v>
      </c>
      <c r="E153" t="s">
        <v>99</v>
      </c>
      <c r="F153" t="s">
        <v>59</v>
      </c>
      <c r="G153">
        <v>8</v>
      </c>
      <c r="H153" s="43">
        <v>10665</v>
      </c>
      <c r="I153" t="s">
        <v>191</v>
      </c>
      <c r="J153">
        <v>10781</v>
      </c>
      <c r="K153" t="s">
        <v>192</v>
      </c>
      <c r="L153" t="s">
        <v>192</v>
      </c>
      <c r="M153" t="s">
        <v>500</v>
      </c>
      <c r="N153" t="s">
        <v>501</v>
      </c>
      <c r="O153" t="s">
        <v>64</v>
      </c>
      <c r="P153">
        <v>407</v>
      </c>
      <c r="Q153" t="s">
        <v>504</v>
      </c>
      <c r="R153">
        <v>8</v>
      </c>
      <c r="S153">
        <v>4</v>
      </c>
      <c r="T153">
        <v>7.55</v>
      </c>
      <c r="U153">
        <v>0</v>
      </c>
      <c r="V153">
        <v>4</v>
      </c>
      <c r="W153">
        <v>0.86</v>
      </c>
      <c r="X153">
        <v>0.53</v>
      </c>
      <c r="Y153">
        <v>0.53</v>
      </c>
      <c r="Z153">
        <v>302.07</v>
      </c>
      <c r="AA153" t="s">
        <v>46</v>
      </c>
      <c r="AB153" t="s">
        <v>47</v>
      </c>
      <c r="AC153" t="s">
        <v>195</v>
      </c>
      <c r="AE153" s="39">
        <v>46197.341331018521</v>
      </c>
      <c r="AG153" t="str">
        <f t="shared" si="16"/>
        <v>Julho-26</v>
      </c>
      <c r="AH153" s="36">
        <f>_xlfn.XLOOKUP(AK153,'Base de Preços'!P$7:P$3001,'Base de Preços'!J$7:J$3001,"",0)</f>
        <v>376.71</v>
      </c>
      <c r="AI153" s="37">
        <f t="shared" si="17"/>
        <v>2844.1605</v>
      </c>
      <c r="AJ153" t="str">
        <f>_xlfn.XLOOKUP(N153,Agrupamentos!C$3:C$496,Agrupamentos!D$3:D$496,"",0)</f>
        <v>ADUBAÇÃO MEC</v>
      </c>
      <c r="AK153" t="str">
        <f t="shared" si="18"/>
        <v>READUBAÇÃO MECANIZADA DE 18 MESESGN1420IMP366</v>
      </c>
      <c r="AL153" s="57" t="str">
        <f t="shared" si="19"/>
        <v>46588GN1420Operador de Trator de PneuTHIAGO DE SOUZA AVELARREADUBAÇÃO MECANIZADA DE 18 MESESSão José Arid8Principal7,55Julho-260446197,341331018546196</v>
      </c>
      <c r="AM153" s="79">
        <f t="shared" si="20"/>
        <v>4.6511627906976747</v>
      </c>
      <c r="AN153" s="80">
        <f t="shared" si="21"/>
        <v>1404.9767441860465</v>
      </c>
      <c r="AO153" s="36">
        <f t="shared" si="22"/>
        <v>2280.6284999999998</v>
      </c>
      <c r="AP153" s="83">
        <f t="shared" si="23"/>
        <v>875.65175581395329</v>
      </c>
    </row>
    <row r="154" spans="1:42" hidden="1">
      <c r="A154">
        <v>46588</v>
      </c>
      <c r="B154" s="38">
        <v>46196</v>
      </c>
      <c r="C154" t="s">
        <v>258</v>
      </c>
      <c r="D154" t="s">
        <v>98</v>
      </c>
      <c r="E154" t="s">
        <v>99</v>
      </c>
      <c r="F154" t="s">
        <v>59</v>
      </c>
      <c r="G154">
        <v>8</v>
      </c>
      <c r="H154" s="43">
        <v>10665</v>
      </c>
      <c r="I154" t="s">
        <v>191</v>
      </c>
      <c r="J154">
        <v>10781</v>
      </c>
      <c r="K154" t="s">
        <v>192</v>
      </c>
      <c r="L154" t="s">
        <v>192</v>
      </c>
      <c r="M154" t="s">
        <v>500</v>
      </c>
      <c r="N154" t="s">
        <v>501</v>
      </c>
      <c r="O154" t="s">
        <v>64</v>
      </c>
      <c r="P154">
        <v>407</v>
      </c>
      <c r="Q154" t="s">
        <v>504</v>
      </c>
      <c r="R154">
        <v>6</v>
      </c>
      <c r="S154">
        <v>4</v>
      </c>
      <c r="T154">
        <v>11.84</v>
      </c>
      <c r="U154">
        <v>0</v>
      </c>
      <c r="V154">
        <v>4</v>
      </c>
      <c r="W154">
        <v>0.86</v>
      </c>
      <c r="X154">
        <v>0.34</v>
      </c>
      <c r="Y154">
        <v>0.34</v>
      </c>
      <c r="Z154">
        <v>302.07</v>
      </c>
      <c r="AA154" t="s">
        <v>46</v>
      </c>
      <c r="AB154" t="s">
        <v>47</v>
      </c>
      <c r="AC154" t="s">
        <v>195</v>
      </c>
      <c r="AE154" s="39">
        <v>46197.341331018521</v>
      </c>
      <c r="AG154" t="str">
        <f t="shared" si="16"/>
        <v>Julho-26</v>
      </c>
      <c r="AH154" s="36">
        <f>_xlfn.XLOOKUP(AK154,'Base de Preços'!P$7:P$3001,'Base de Preços'!J$7:J$3001,"",0)</f>
        <v>376.71</v>
      </c>
      <c r="AI154" s="37">
        <f t="shared" si="17"/>
        <v>4460.2464</v>
      </c>
      <c r="AJ154" t="str">
        <f>_xlfn.XLOOKUP(N154,Agrupamentos!C$3:C$496,Agrupamentos!D$3:D$496,"",0)</f>
        <v>ADUBAÇÃO MEC</v>
      </c>
      <c r="AK154" t="str">
        <f t="shared" si="18"/>
        <v>READUBAÇÃO MECANIZADA DE 18 MESESGN1420IMP366</v>
      </c>
      <c r="AL154" s="57" t="str">
        <f t="shared" si="19"/>
        <v>46588GN1420Operador de Trator de PneuTHIAGO DE SOUZA AVELARREADUBAÇÃO MECANIZADA DE 18 MESESSão José Arid6Principal11,84Julho-260446197,341331018546196</v>
      </c>
      <c r="AM154" s="79">
        <f t="shared" si="20"/>
        <v>4.6511627906976747</v>
      </c>
      <c r="AN154" s="80">
        <f t="shared" si="21"/>
        <v>1404.9767441860465</v>
      </c>
      <c r="AO154" s="36">
        <f t="shared" si="22"/>
        <v>3576.5088000000001</v>
      </c>
      <c r="AP154" s="83">
        <f t="shared" si="23"/>
        <v>2171.5320558139538</v>
      </c>
    </row>
    <row r="155" spans="1:42" hidden="1">
      <c r="A155">
        <v>46593</v>
      </c>
      <c r="B155" s="38">
        <v>46196</v>
      </c>
      <c r="C155" t="s">
        <v>258</v>
      </c>
      <c r="D155" t="s">
        <v>98</v>
      </c>
      <c r="E155" t="s">
        <v>99</v>
      </c>
      <c r="F155" t="s">
        <v>37</v>
      </c>
      <c r="G155">
        <v>8</v>
      </c>
      <c r="H155" s="43">
        <v>10665</v>
      </c>
      <c r="I155" t="s">
        <v>191</v>
      </c>
      <c r="J155">
        <v>10837</v>
      </c>
      <c r="K155" t="s">
        <v>254</v>
      </c>
      <c r="L155" t="s">
        <v>254</v>
      </c>
      <c r="M155">
        <v>2</v>
      </c>
      <c r="N155" t="s">
        <v>42</v>
      </c>
      <c r="O155" t="s">
        <v>64</v>
      </c>
      <c r="P155">
        <v>534</v>
      </c>
      <c r="Q155" t="s">
        <v>294</v>
      </c>
      <c r="R155">
        <v>1</v>
      </c>
      <c r="S155">
        <v>8</v>
      </c>
      <c r="T155">
        <v>0</v>
      </c>
      <c r="U155">
        <v>0</v>
      </c>
      <c r="V155">
        <v>8</v>
      </c>
      <c r="W155">
        <v>0</v>
      </c>
      <c r="X155">
        <v>0</v>
      </c>
      <c r="Y155">
        <v>0</v>
      </c>
      <c r="Z155">
        <v>0</v>
      </c>
      <c r="AA155" t="s">
        <v>55</v>
      </c>
      <c r="AB155" t="s">
        <v>47</v>
      </c>
      <c r="AC155" t="s">
        <v>257</v>
      </c>
      <c r="AD155" t="s">
        <v>228</v>
      </c>
      <c r="AE155" s="39">
        <v>46197.431180555555</v>
      </c>
      <c r="AG155" t="str">
        <f t="shared" si="16"/>
        <v>Julho-26</v>
      </c>
      <c r="AH155" s="36">
        <f>_xlfn.XLOOKUP(AK155,'Base de Preços'!P$7:P$3001,'Base de Preços'!J$7:J$3001,"",0)</f>
        <v>0</v>
      </c>
      <c r="AI155" s="37">
        <f t="shared" si="17"/>
        <v>0</v>
      </c>
      <c r="AJ155" t="str">
        <f>_xlfn.XLOOKUP(N155,Agrupamentos!C$3:C$496,Agrupamentos!D$3:D$496,"",0)</f>
        <v>APOIO E MANUTENÇÃO</v>
      </c>
      <c r="AK155" t="str">
        <f t="shared" si="18"/>
        <v>APOIO E MANUTEÇÃOGN14202</v>
      </c>
      <c r="AL155" s="57" t="str">
        <f t="shared" si="19"/>
        <v>46593GN1420MotoristaJEAN CARDOSO PAIVAAPOIO E MANUTEÇÃOMalule Ii1Principal0Julho-260846197,431180555646196</v>
      </c>
      <c r="AM155" s="79" t="str">
        <f t="shared" si="20"/>
        <v/>
      </c>
      <c r="AN155" s="80" t="str">
        <f t="shared" si="21"/>
        <v/>
      </c>
      <c r="AO155" s="36">
        <f t="shared" si="22"/>
        <v>0</v>
      </c>
      <c r="AP155" s="83" t="str">
        <f t="shared" si="23"/>
        <v/>
      </c>
    </row>
    <row r="156" spans="1:42" hidden="1">
      <c r="A156">
        <v>46598</v>
      </c>
      <c r="B156" s="38">
        <v>46196</v>
      </c>
      <c r="C156" t="s">
        <v>258</v>
      </c>
      <c r="D156" t="s">
        <v>98</v>
      </c>
      <c r="E156" t="s">
        <v>99</v>
      </c>
      <c r="F156" t="s">
        <v>37</v>
      </c>
      <c r="G156">
        <v>8</v>
      </c>
      <c r="H156" s="43">
        <v>9241</v>
      </c>
      <c r="I156" t="s">
        <v>189</v>
      </c>
      <c r="J156">
        <v>11447</v>
      </c>
      <c r="K156" t="s">
        <v>262</v>
      </c>
      <c r="L156" t="s">
        <v>502</v>
      </c>
      <c r="M156">
        <v>2</v>
      </c>
      <c r="N156" t="s">
        <v>42</v>
      </c>
      <c r="O156" t="s">
        <v>64</v>
      </c>
      <c r="P156">
        <v>534</v>
      </c>
      <c r="Q156" t="s">
        <v>294</v>
      </c>
      <c r="R156">
        <v>1</v>
      </c>
      <c r="S156">
        <v>0</v>
      </c>
      <c r="T156">
        <v>0</v>
      </c>
      <c r="U156">
        <v>24</v>
      </c>
      <c r="V156">
        <v>24</v>
      </c>
      <c r="W156">
        <v>0</v>
      </c>
      <c r="X156">
        <v>0</v>
      </c>
      <c r="Y156">
        <v>0</v>
      </c>
      <c r="Z156">
        <v>0</v>
      </c>
      <c r="AA156" t="s">
        <v>55</v>
      </c>
      <c r="AB156" t="s">
        <v>47</v>
      </c>
      <c r="AC156" t="s">
        <v>263</v>
      </c>
      <c r="AD156" t="s">
        <v>263</v>
      </c>
      <c r="AE156" s="39">
        <v>46197.378634259258</v>
      </c>
      <c r="AG156" t="str">
        <f t="shared" si="16"/>
        <v>Julho-26</v>
      </c>
      <c r="AH156" s="36">
        <f>_xlfn.XLOOKUP(AK156,'Base de Preços'!P$7:P$3001,'Base de Preços'!J$7:J$3001,"",0)</f>
        <v>0</v>
      </c>
      <c r="AI156" s="37">
        <f t="shared" si="17"/>
        <v>0</v>
      </c>
      <c r="AJ156" t="str">
        <f>_xlfn.XLOOKUP(N156,Agrupamentos!C$3:C$496,Agrupamentos!D$3:D$496,"",0)</f>
        <v>APOIO E MANUTENÇÃO</v>
      </c>
      <c r="AK156" t="str">
        <f t="shared" si="18"/>
        <v>APOIO E MANUTEÇÃOGN14202</v>
      </c>
      <c r="AL156" s="57" t="str">
        <f t="shared" si="19"/>
        <v>46598GN1420MotoristaANDREY NICOLLAS UCHOA DE OLIVEIRAAPOIO E MANUTEÇÃOMalule Ii1Principal0Julho-26242446197,378634259346196</v>
      </c>
      <c r="AM156" s="79" t="str">
        <f t="shared" si="20"/>
        <v/>
      </c>
      <c r="AN156" s="80" t="str">
        <f t="shared" si="21"/>
        <v/>
      </c>
      <c r="AO156" s="36">
        <f t="shared" si="22"/>
        <v>0</v>
      </c>
      <c r="AP156" s="83" t="str">
        <f t="shared" si="23"/>
        <v/>
      </c>
    </row>
    <row r="157" spans="1:42" hidden="1">
      <c r="A157">
        <v>46640</v>
      </c>
      <c r="B157" s="38">
        <v>46197</v>
      </c>
      <c r="C157" t="s">
        <v>258</v>
      </c>
      <c r="D157" t="s">
        <v>250</v>
      </c>
      <c r="E157" t="s">
        <v>251</v>
      </c>
      <c r="F157" t="s">
        <v>49</v>
      </c>
      <c r="G157">
        <v>8</v>
      </c>
      <c r="H157" s="43">
        <v>11697</v>
      </c>
      <c r="I157" t="s">
        <v>253</v>
      </c>
      <c r="J157">
        <v>11067</v>
      </c>
      <c r="K157" t="s">
        <v>259</v>
      </c>
      <c r="L157" t="s">
        <v>259</v>
      </c>
      <c r="M157">
        <v>70</v>
      </c>
      <c r="N157" t="s">
        <v>255</v>
      </c>
      <c r="O157" t="s">
        <v>64</v>
      </c>
      <c r="P157">
        <v>371</v>
      </c>
      <c r="Q157" t="s">
        <v>260</v>
      </c>
      <c r="R157">
        <v>11</v>
      </c>
      <c r="S157">
        <v>8</v>
      </c>
      <c r="T157">
        <v>0</v>
      </c>
      <c r="U157">
        <v>0</v>
      </c>
      <c r="V157">
        <v>8</v>
      </c>
      <c r="W157">
        <v>1.42</v>
      </c>
      <c r="X157">
        <v>0</v>
      </c>
      <c r="Y157">
        <v>0</v>
      </c>
      <c r="Z157">
        <v>149.09</v>
      </c>
      <c r="AA157" t="s">
        <v>55</v>
      </c>
      <c r="AB157" t="s">
        <v>47</v>
      </c>
      <c r="AC157" t="s">
        <v>261</v>
      </c>
      <c r="AD157" t="s">
        <v>203</v>
      </c>
      <c r="AE157" s="39">
        <v>46197.900775462964</v>
      </c>
      <c r="AF157" t="s">
        <v>264</v>
      </c>
      <c r="AG157" t="str">
        <f t="shared" si="16"/>
        <v>Julho-26</v>
      </c>
      <c r="AH157" s="36">
        <f>_xlfn.XLOOKUP(AK157,'Base de Preços'!P$7:P$3001,'Base de Preços'!J$7:J$3001,"",0)</f>
        <v>152.18</v>
      </c>
      <c r="AI157" s="37">
        <f t="shared" si="17"/>
        <v>0</v>
      </c>
      <c r="AJ157" t="str">
        <f>_xlfn.XLOOKUP(N157,Agrupamentos!C$3:C$496,Agrupamentos!D$3:D$496,"",0)</f>
        <v>COMBATE A FORMIGA MANUAL</v>
      </c>
      <c r="AK157" t="str">
        <f t="shared" si="18"/>
        <v>COMBATE A FORMIGA MANUAL MANUTENÇÃO - ANO 01GN127070</v>
      </c>
      <c r="AL157" s="57" t="str">
        <f t="shared" si="19"/>
        <v>46640GN1270Trabalhador FlorestalFABIO MATOS DE SOUZACOMBATE A FORMIGA MANUAL MANUTENÇÃO - ANO 01Nova Esperança11Principal0Julho-260846197,90077546346197</v>
      </c>
      <c r="AM157" s="79">
        <f t="shared" si="20"/>
        <v>5.6338028169014089</v>
      </c>
      <c r="AN157" s="80">
        <f t="shared" si="21"/>
        <v>839.94366197183103</v>
      </c>
      <c r="AO157" s="36">
        <f t="shared" si="22"/>
        <v>0</v>
      </c>
      <c r="AP157" s="83">
        <f t="shared" si="23"/>
        <v>-839.94366197183103</v>
      </c>
    </row>
    <row r="158" spans="1:42" hidden="1">
      <c r="A158">
        <v>46640</v>
      </c>
      <c r="B158" s="38">
        <v>46197</v>
      </c>
      <c r="C158" t="s">
        <v>258</v>
      </c>
      <c r="D158" t="s">
        <v>250</v>
      </c>
      <c r="E158" t="s">
        <v>251</v>
      </c>
      <c r="F158" t="s">
        <v>37</v>
      </c>
      <c r="G158">
        <v>8</v>
      </c>
      <c r="H158" s="43">
        <v>11697</v>
      </c>
      <c r="I158" t="s">
        <v>253</v>
      </c>
      <c r="J158">
        <v>11067</v>
      </c>
      <c r="K158" t="s">
        <v>259</v>
      </c>
      <c r="L158" t="s">
        <v>259</v>
      </c>
      <c r="M158">
        <v>2</v>
      </c>
      <c r="N158" t="s">
        <v>42</v>
      </c>
      <c r="O158" t="s">
        <v>64</v>
      </c>
      <c r="P158">
        <v>371</v>
      </c>
      <c r="Q158" t="s">
        <v>260</v>
      </c>
      <c r="R158">
        <v>11</v>
      </c>
      <c r="S158">
        <v>0</v>
      </c>
      <c r="T158">
        <v>0</v>
      </c>
      <c r="U158">
        <v>8</v>
      </c>
      <c r="V158">
        <v>8</v>
      </c>
      <c r="W158">
        <v>0</v>
      </c>
      <c r="X158">
        <v>0</v>
      </c>
      <c r="Y158">
        <v>0</v>
      </c>
      <c r="Z158">
        <v>0</v>
      </c>
      <c r="AA158" t="s">
        <v>55</v>
      </c>
      <c r="AB158" t="s">
        <v>56</v>
      </c>
      <c r="AC158" t="s">
        <v>261</v>
      </c>
      <c r="AD158" t="s">
        <v>228</v>
      </c>
      <c r="AE158" s="39">
        <v>46197.900775462964</v>
      </c>
      <c r="AF158" t="s">
        <v>264</v>
      </c>
      <c r="AG158" t="str">
        <f t="shared" si="16"/>
        <v>Julho-26</v>
      </c>
      <c r="AH158" s="36">
        <f>_xlfn.XLOOKUP(AK158,'Base de Preços'!P$7:P$3001,'Base de Preços'!J$7:J$3001,"",0)</f>
        <v>0</v>
      </c>
      <c r="AI158" s="37">
        <f t="shared" si="17"/>
        <v>0</v>
      </c>
      <c r="AJ158" t="str">
        <f>_xlfn.XLOOKUP(N158,Agrupamentos!C$3:C$496,Agrupamentos!D$3:D$496,"",0)</f>
        <v>APOIO E MANUTENÇÃO</v>
      </c>
      <c r="AK158" t="str">
        <f t="shared" si="18"/>
        <v>APOIO E MANUTEÇÃOGN12702</v>
      </c>
      <c r="AL158" s="57" t="str">
        <f t="shared" si="19"/>
        <v>46640GN1270MotoristaFABIO MATOS DE SOUZAAPOIO E MANUTEÇÃONova Esperança11Suporte0Julho-268846197,90077546346197</v>
      </c>
      <c r="AM158" s="79" t="str">
        <f t="shared" si="20"/>
        <v/>
      </c>
      <c r="AN158" s="80" t="str">
        <f t="shared" si="21"/>
        <v/>
      </c>
      <c r="AO158" s="36">
        <f t="shared" si="22"/>
        <v>0</v>
      </c>
      <c r="AP158" s="83" t="str">
        <f t="shared" si="23"/>
        <v/>
      </c>
    </row>
    <row r="159" spans="1:42" hidden="1">
      <c r="A159">
        <v>46640</v>
      </c>
      <c r="B159" s="38">
        <v>46197</v>
      </c>
      <c r="C159" t="s">
        <v>258</v>
      </c>
      <c r="D159" t="s">
        <v>250</v>
      </c>
      <c r="E159" t="s">
        <v>251</v>
      </c>
      <c r="F159" t="s">
        <v>229</v>
      </c>
      <c r="G159">
        <v>8</v>
      </c>
      <c r="H159" s="43">
        <v>11697</v>
      </c>
      <c r="I159" t="s">
        <v>253</v>
      </c>
      <c r="J159">
        <v>11067</v>
      </c>
      <c r="K159" t="s">
        <v>259</v>
      </c>
      <c r="L159" t="s">
        <v>259</v>
      </c>
      <c r="M159">
        <v>2</v>
      </c>
      <c r="N159" t="s">
        <v>42</v>
      </c>
      <c r="O159" t="s">
        <v>64</v>
      </c>
      <c r="P159">
        <v>371</v>
      </c>
      <c r="Q159" t="s">
        <v>260</v>
      </c>
      <c r="R159">
        <v>11</v>
      </c>
      <c r="S159">
        <v>0</v>
      </c>
      <c r="T159">
        <v>0</v>
      </c>
      <c r="U159">
        <v>8</v>
      </c>
      <c r="V159">
        <v>8</v>
      </c>
      <c r="W159">
        <v>0</v>
      </c>
      <c r="X159">
        <v>0</v>
      </c>
      <c r="Y159">
        <v>0</v>
      </c>
      <c r="Z159">
        <v>0</v>
      </c>
      <c r="AA159" t="s">
        <v>55</v>
      </c>
      <c r="AB159" t="s">
        <v>56</v>
      </c>
      <c r="AC159" t="s">
        <v>261</v>
      </c>
      <c r="AD159" t="s">
        <v>228</v>
      </c>
      <c r="AE159" s="39">
        <v>46198.345000000001</v>
      </c>
      <c r="AF159" t="s">
        <v>264</v>
      </c>
      <c r="AG159" t="str">
        <f t="shared" si="16"/>
        <v>Julho-26</v>
      </c>
      <c r="AH159" s="36">
        <f>_xlfn.XLOOKUP(AK159,'Base de Preços'!P$7:P$3001,'Base de Preços'!J$7:J$3001,"",0)</f>
        <v>0</v>
      </c>
      <c r="AI159" s="37">
        <f t="shared" si="17"/>
        <v>0</v>
      </c>
      <c r="AJ159" t="str">
        <f>_xlfn.XLOOKUP(N159,Agrupamentos!C$3:C$496,Agrupamentos!D$3:D$496,"",0)</f>
        <v>APOIO E MANUTENÇÃO</v>
      </c>
      <c r="AK159" t="str">
        <f t="shared" si="18"/>
        <v>APOIO E MANUTEÇÃOGN12702</v>
      </c>
      <c r="AL159" s="57" t="str">
        <f t="shared" si="19"/>
        <v>46640GN1270Operador de Máquina PesadaFABIO MATOS DE SOUZAAPOIO E MANUTEÇÃONova Esperança11Suporte0Julho-268846198,34546197</v>
      </c>
      <c r="AM159" s="79" t="str">
        <f t="shared" si="20"/>
        <v/>
      </c>
      <c r="AN159" s="80" t="str">
        <f t="shared" si="21"/>
        <v/>
      </c>
      <c r="AO159" s="36">
        <f t="shared" si="22"/>
        <v>0</v>
      </c>
      <c r="AP159" s="83" t="str">
        <f t="shared" si="23"/>
        <v/>
      </c>
    </row>
    <row r="160" spans="1:42" hidden="1">
      <c r="A160">
        <v>46656</v>
      </c>
      <c r="B160" s="38">
        <v>46197</v>
      </c>
      <c r="C160" t="s">
        <v>258</v>
      </c>
      <c r="D160" t="s">
        <v>250</v>
      </c>
      <c r="E160" t="s">
        <v>251</v>
      </c>
      <c r="F160" t="s">
        <v>37</v>
      </c>
      <c r="G160">
        <v>8</v>
      </c>
      <c r="H160" s="43">
        <v>9241</v>
      </c>
      <c r="I160" t="s">
        <v>189</v>
      </c>
      <c r="J160">
        <v>11447</v>
      </c>
      <c r="K160" t="s">
        <v>262</v>
      </c>
      <c r="L160" t="s">
        <v>252</v>
      </c>
      <c r="M160">
        <v>2</v>
      </c>
      <c r="N160" t="s">
        <v>42</v>
      </c>
      <c r="O160" t="s">
        <v>64</v>
      </c>
      <c r="P160">
        <v>542</v>
      </c>
      <c r="Q160" t="s">
        <v>265</v>
      </c>
      <c r="R160">
        <v>58</v>
      </c>
      <c r="S160">
        <v>0</v>
      </c>
      <c r="T160">
        <v>0</v>
      </c>
      <c r="U160">
        <v>8</v>
      </c>
      <c r="V160">
        <v>8</v>
      </c>
      <c r="W160">
        <v>0</v>
      </c>
      <c r="X160">
        <v>0</v>
      </c>
      <c r="Y160">
        <v>0</v>
      </c>
      <c r="Z160">
        <v>0</v>
      </c>
      <c r="AA160" t="s">
        <v>55</v>
      </c>
      <c r="AB160" t="s">
        <v>56</v>
      </c>
      <c r="AC160" t="s">
        <v>263</v>
      </c>
      <c r="AD160" t="s">
        <v>203</v>
      </c>
      <c r="AE160" s="39">
        <v>46198.360393518517</v>
      </c>
      <c r="AG160" t="str">
        <f t="shared" si="16"/>
        <v>Julho-26</v>
      </c>
      <c r="AH160" s="36">
        <f>_xlfn.XLOOKUP(AK160,'Base de Preços'!P$7:P$3001,'Base de Preços'!J$7:J$3001,"",0)</f>
        <v>0</v>
      </c>
      <c r="AI160" s="37">
        <f t="shared" si="17"/>
        <v>0</v>
      </c>
      <c r="AJ160" t="str">
        <f>_xlfn.XLOOKUP(N160,Agrupamentos!C$3:C$496,Agrupamentos!D$3:D$496,"",0)</f>
        <v>APOIO E MANUTENÇÃO</v>
      </c>
      <c r="AK160" t="str">
        <f t="shared" si="18"/>
        <v>APOIO E MANUTEÇÃOGN12702</v>
      </c>
      <c r="AL160" s="57" t="str">
        <f t="shared" si="19"/>
        <v>46656GN1270MotoristaANDREY NICOLLAS UCHOA DE OLIVEIRAAPOIO E MANUTEÇÃOBOM JESUS58Suporte0Julho-268846198,360393518546197</v>
      </c>
      <c r="AM160" s="79" t="str">
        <f t="shared" si="20"/>
        <v/>
      </c>
      <c r="AN160" s="80" t="str">
        <f t="shared" si="21"/>
        <v/>
      </c>
      <c r="AO160" s="36">
        <f t="shared" si="22"/>
        <v>0</v>
      </c>
      <c r="AP160" s="83" t="str">
        <f t="shared" si="23"/>
        <v/>
      </c>
    </row>
    <row r="161" spans="1:42" hidden="1">
      <c r="A161">
        <v>46623</v>
      </c>
      <c r="B161" s="38">
        <v>46197</v>
      </c>
      <c r="C161" t="s">
        <v>258</v>
      </c>
      <c r="D161" t="s">
        <v>185</v>
      </c>
      <c r="E161" t="s">
        <v>186</v>
      </c>
      <c r="F161" t="s">
        <v>49</v>
      </c>
      <c r="G161">
        <v>8</v>
      </c>
      <c r="H161" s="43" t="s">
        <v>100</v>
      </c>
      <c r="I161" t="s">
        <v>101</v>
      </c>
      <c r="J161" t="s">
        <v>50</v>
      </c>
      <c r="K161" t="s">
        <v>51</v>
      </c>
      <c r="L161" t="s">
        <v>187</v>
      </c>
      <c r="M161">
        <v>43</v>
      </c>
      <c r="N161" t="s">
        <v>42</v>
      </c>
      <c r="O161" t="s">
        <v>64</v>
      </c>
      <c r="P161">
        <v>534</v>
      </c>
      <c r="Q161" t="s">
        <v>294</v>
      </c>
      <c r="R161">
        <v>1</v>
      </c>
      <c r="S161">
        <v>0</v>
      </c>
      <c r="T161">
        <v>0</v>
      </c>
      <c r="U161">
        <v>8</v>
      </c>
      <c r="V161">
        <v>8</v>
      </c>
      <c r="W161">
        <v>0</v>
      </c>
      <c r="X161">
        <v>0</v>
      </c>
      <c r="Y161">
        <v>0</v>
      </c>
      <c r="Z161">
        <v>0</v>
      </c>
      <c r="AA161" t="s">
        <v>55</v>
      </c>
      <c r="AB161" t="s">
        <v>56</v>
      </c>
      <c r="AC161" t="s">
        <v>228</v>
      </c>
      <c r="AD161" t="s">
        <v>228</v>
      </c>
      <c r="AE161" s="39">
        <v>46197.73847222222</v>
      </c>
      <c r="AG161" t="str">
        <f t="shared" si="16"/>
        <v>Julho-26</v>
      </c>
      <c r="AH161" s="36">
        <f>_xlfn.XLOOKUP(AK161,'Base de Preços'!P$7:P$3001,'Base de Preços'!J$7:J$3001,"",0)</f>
        <v>0</v>
      </c>
      <c r="AI161" s="37">
        <f t="shared" si="17"/>
        <v>0</v>
      </c>
      <c r="AJ161" t="str">
        <f>_xlfn.XLOOKUP(N161,Agrupamentos!C$3:C$496,Agrupamentos!D$3:D$496,"",0)</f>
        <v>APOIO E MANUTENÇÃO</v>
      </c>
      <c r="AK161" t="str">
        <f t="shared" si="18"/>
        <v>APOIO E MANUTEÇÃOGN140043</v>
      </c>
      <c r="AL161" s="57" t="str">
        <f t="shared" si="19"/>
        <v>46623GN1400Trabalhador FlorestalLEANDRA DE MIRANDA SOUZA COSTAAPOIO E MANUTEÇÃOMalule Ii1Suporte0Julho-268846197,738472222246197</v>
      </c>
      <c r="AM161" s="79" t="str">
        <f t="shared" si="20"/>
        <v/>
      </c>
      <c r="AN161" s="80" t="str">
        <f t="shared" si="21"/>
        <v/>
      </c>
      <c r="AO161" s="36">
        <f t="shared" si="22"/>
        <v>0</v>
      </c>
      <c r="AP161" s="83" t="str">
        <f t="shared" si="23"/>
        <v/>
      </c>
    </row>
    <row r="162" spans="1:42" hidden="1">
      <c r="A162">
        <v>46623</v>
      </c>
      <c r="B162" s="38">
        <v>46197</v>
      </c>
      <c r="C162" t="s">
        <v>258</v>
      </c>
      <c r="D162" t="s">
        <v>185</v>
      </c>
      <c r="E162" t="s">
        <v>186</v>
      </c>
      <c r="F162" t="s">
        <v>37</v>
      </c>
      <c r="G162">
        <v>8</v>
      </c>
      <c r="H162" s="43" t="s">
        <v>100</v>
      </c>
      <c r="I162" t="s">
        <v>101</v>
      </c>
      <c r="J162" t="s">
        <v>50</v>
      </c>
      <c r="K162" t="s">
        <v>51</v>
      </c>
      <c r="L162" t="s">
        <v>187</v>
      </c>
      <c r="M162">
        <v>43</v>
      </c>
      <c r="N162" t="s">
        <v>42</v>
      </c>
      <c r="O162" t="s">
        <v>64</v>
      </c>
      <c r="P162">
        <v>534</v>
      </c>
      <c r="Q162" t="s">
        <v>294</v>
      </c>
      <c r="R162">
        <v>1</v>
      </c>
      <c r="S162">
        <v>0</v>
      </c>
      <c r="T162">
        <v>0</v>
      </c>
      <c r="U162">
        <v>16</v>
      </c>
      <c r="V162">
        <v>16</v>
      </c>
      <c r="W162">
        <v>0</v>
      </c>
      <c r="X162">
        <v>0</v>
      </c>
      <c r="Y162">
        <v>0</v>
      </c>
      <c r="Z162">
        <v>0</v>
      </c>
      <c r="AA162" t="s">
        <v>55</v>
      </c>
      <c r="AB162" t="s">
        <v>47</v>
      </c>
      <c r="AC162" t="s">
        <v>228</v>
      </c>
      <c r="AD162" t="s">
        <v>228</v>
      </c>
      <c r="AE162" s="39">
        <v>46197.738263888888</v>
      </c>
      <c r="AG162" t="str">
        <f t="shared" si="16"/>
        <v>Julho-26</v>
      </c>
      <c r="AH162" s="36">
        <f>_xlfn.XLOOKUP(AK162,'Base de Preços'!P$7:P$3001,'Base de Preços'!J$7:J$3001,"",0)</f>
        <v>0</v>
      </c>
      <c r="AI162" s="37">
        <f t="shared" si="17"/>
        <v>0</v>
      </c>
      <c r="AJ162" t="str">
        <f>_xlfn.XLOOKUP(N162,Agrupamentos!C$3:C$496,Agrupamentos!D$3:D$496,"",0)</f>
        <v>APOIO E MANUTENÇÃO</v>
      </c>
      <c r="AK162" t="str">
        <f t="shared" si="18"/>
        <v>APOIO E MANUTEÇÃOGN140043</v>
      </c>
      <c r="AL162" s="57" t="str">
        <f t="shared" si="19"/>
        <v>46623GN1400MotoristaLEANDRA DE MIRANDA SOUZA COSTAAPOIO E MANUTEÇÃOMalule Ii1Principal0Julho-26161646197,738263888946197</v>
      </c>
      <c r="AM162" s="79" t="str">
        <f t="shared" si="20"/>
        <v/>
      </c>
      <c r="AN162" s="80" t="str">
        <f t="shared" si="21"/>
        <v/>
      </c>
      <c r="AO162" s="36">
        <f t="shared" si="22"/>
        <v>0</v>
      </c>
      <c r="AP162" s="83" t="str">
        <f t="shared" si="23"/>
        <v/>
      </c>
    </row>
    <row r="163" spans="1:42" hidden="1">
      <c r="A163">
        <v>46623</v>
      </c>
      <c r="B163" s="38">
        <v>46197</v>
      </c>
      <c r="C163" t="s">
        <v>258</v>
      </c>
      <c r="D163" t="s">
        <v>185</v>
      </c>
      <c r="E163" t="s">
        <v>186</v>
      </c>
      <c r="F163" t="s">
        <v>229</v>
      </c>
      <c r="G163">
        <v>8</v>
      </c>
      <c r="H163" s="43" t="s">
        <v>100</v>
      </c>
      <c r="I163" t="s">
        <v>101</v>
      </c>
      <c r="J163" t="s">
        <v>50</v>
      </c>
      <c r="K163" t="s">
        <v>51</v>
      </c>
      <c r="L163" t="s">
        <v>187</v>
      </c>
      <c r="M163">
        <v>43</v>
      </c>
      <c r="N163" t="s">
        <v>42</v>
      </c>
      <c r="O163" t="s">
        <v>64</v>
      </c>
      <c r="P163">
        <v>534</v>
      </c>
      <c r="Q163" t="s">
        <v>294</v>
      </c>
      <c r="R163">
        <v>1</v>
      </c>
      <c r="S163">
        <v>0</v>
      </c>
      <c r="T163">
        <v>0</v>
      </c>
      <c r="U163">
        <v>24</v>
      </c>
      <c r="V163">
        <v>24</v>
      </c>
      <c r="W163">
        <v>0</v>
      </c>
      <c r="X163">
        <v>0</v>
      </c>
      <c r="Y163">
        <v>0</v>
      </c>
      <c r="Z163">
        <v>0</v>
      </c>
      <c r="AA163" t="s">
        <v>55</v>
      </c>
      <c r="AB163" t="s">
        <v>56</v>
      </c>
      <c r="AC163" t="s">
        <v>228</v>
      </c>
      <c r="AD163" t="s">
        <v>228</v>
      </c>
      <c r="AE163" s="39">
        <v>46197.738391203704</v>
      </c>
      <c r="AG163" t="str">
        <f t="shared" si="16"/>
        <v>Julho-26</v>
      </c>
      <c r="AH163" s="36">
        <f>_xlfn.XLOOKUP(AK163,'Base de Preços'!P$7:P$3001,'Base de Preços'!J$7:J$3001,"",0)</f>
        <v>0</v>
      </c>
      <c r="AI163" s="37">
        <f t="shared" si="17"/>
        <v>0</v>
      </c>
      <c r="AJ163" t="str">
        <f>_xlfn.XLOOKUP(N163,Agrupamentos!C$3:C$496,Agrupamentos!D$3:D$496,"",0)</f>
        <v>APOIO E MANUTENÇÃO</v>
      </c>
      <c r="AK163" t="str">
        <f t="shared" si="18"/>
        <v>APOIO E MANUTEÇÃOGN140043</v>
      </c>
      <c r="AL163" s="57" t="str">
        <f t="shared" si="19"/>
        <v>46623GN1400Operador de Máquina PesadaLEANDRA DE MIRANDA SOUZA COSTAAPOIO E MANUTEÇÃOMalule Ii1Suporte0Julho-26242446197,738391203746197</v>
      </c>
      <c r="AM163" s="79" t="str">
        <f t="shared" si="20"/>
        <v/>
      </c>
      <c r="AN163" s="80" t="str">
        <f t="shared" si="21"/>
        <v/>
      </c>
      <c r="AO163" s="36">
        <f t="shared" si="22"/>
        <v>0</v>
      </c>
      <c r="AP163" s="83" t="str">
        <f t="shared" si="23"/>
        <v/>
      </c>
    </row>
    <row r="164" spans="1:42" hidden="1">
      <c r="A164">
        <v>46628</v>
      </c>
      <c r="B164" s="38">
        <v>46197</v>
      </c>
      <c r="C164" t="s">
        <v>258</v>
      </c>
      <c r="D164" t="s">
        <v>185</v>
      </c>
      <c r="E164" t="s">
        <v>186</v>
      </c>
      <c r="F164" t="s">
        <v>59</v>
      </c>
      <c r="G164">
        <v>8</v>
      </c>
      <c r="H164" s="43">
        <v>10859</v>
      </c>
      <c r="I164" t="s">
        <v>198</v>
      </c>
      <c r="J164">
        <v>10093</v>
      </c>
      <c r="K164" t="s">
        <v>199</v>
      </c>
      <c r="L164" t="s">
        <v>199</v>
      </c>
      <c r="M164" t="s">
        <v>275</v>
      </c>
      <c r="N164" t="s">
        <v>276</v>
      </c>
      <c r="O164" t="s">
        <v>64</v>
      </c>
      <c r="P164">
        <v>400</v>
      </c>
      <c r="Q164" t="s">
        <v>233</v>
      </c>
      <c r="R164">
        <v>372</v>
      </c>
      <c r="S164">
        <v>4</v>
      </c>
      <c r="T164">
        <v>22.06</v>
      </c>
      <c r="U164">
        <v>8</v>
      </c>
      <c r="V164">
        <v>12</v>
      </c>
      <c r="W164">
        <v>1.23</v>
      </c>
      <c r="X164">
        <v>0.18</v>
      </c>
      <c r="Y164">
        <v>0.54</v>
      </c>
      <c r="Z164">
        <v>389.89</v>
      </c>
      <c r="AA164" t="s">
        <v>46</v>
      </c>
      <c r="AB164" t="s">
        <v>56</v>
      </c>
      <c r="AC164" t="s">
        <v>202</v>
      </c>
      <c r="AD164" t="s">
        <v>203</v>
      </c>
      <c r="AE164" s="39">
        <v>46197.826886574076</v>
      </c>
      <c r="AG164" t="str">
        <f t="shared" si="16"/>
        <v>Julho-26</v>
      </c>
      <c r="AH164" s="36">
        <f>_xlfn.XLOOKUP(AK164,'Base de Preços'!P$7:P$3001,'Base de Preços'!J$7:J$3001,"",0)</f>
        <v>1627.29</v>
      </c>
      <c r="AI164" s="37">
        <f t="shared" si="17"/>
        <v>0</v>
      </c>
      <c r="AJ164" t="str">
        <f>_xlfn.XLOOKUP(N164,Agrupamentos!C$3:C$496,Agrupamentos!D$3:D$496,"",0)</f>
        <v>PLANTIO</v>
      </c>
      <c r="AK164" t="str">
        <f t="shared" si="18"/>
        <v>PLANTIO MANUAL 1.110 plantas/HA,  mudas com tratamento (MAP e Cupinicida), mudas SEM TUBETE + ReplantioGN1400REF12</v>
      </c>
      <c r="AL164" s="57" t="str">
        <f t="shared" si="19"/>
        <v>46628GN1400Operador de Trator de PneuJONATHAN FONSECA DE OLIVEIRAPLANTIO MANUAL 1.110 plantas/HA,  mudas com tratamento (MAP e Cupinicida), mudas SEM TUBETE + ReplantioRosa Maria372Suporte22,06Julho-2681246197,826886574146197</v>
      </c>
      <c r="AM164" s="79">
        <f t="shared" si="20"/>
        <v>9.7560975609756095</v>
      </c>
      <c r="AN164" s="80">
        <f t="shared" si="21"/>
        <v>3803.8048780487802</v>
      </c>
      <c r="AO164" s="36">
        <f t="shared" si="22"/>
        <v>8600.9733999999989</v>
      </c>
      <c r="AP164" s="83">
        <f t="shared" si="23"/>
        <v>4797.1685219512183</v>
      </c>
    </row>
    <row r="165" spans="1:42" hidden="1">
      <c r="A165">
        <v>46628</v>
      </c>
      <c r="B165" s="38">
        <v>46197</v>
      </c>
      <c r="C165" t="s">
        <v>258</v>
      </c>
      <c r="D165" t="s">
        <v>185</v>
      </c>
      <c r="E165" t="s">
        <v>186</v>
      </c>
      <c r="F165" t="s">
        <v>59</v>
      </c>
      <c r="G165">
        <v>8</v>
      </c>
      <c r="H165" s="43">
        <v>10859</v>
      </c>
      <c r="I165" t="s">
        <v>198</v>
      </c>
      <c r="J165">
        <v>10093</v>
      </c>
      <c r="K165" t="s">
        <v>199</v>
      </c>
      <c r="L165" t="s">
        <v>199</v>
      </c>
      <c r="M165" t="s">
        <v>275</v>
      </c>
      <c r="N165" t="s">
        <v>276</v>
      </c>
      <c r="O165" t="s">
        <v>64</v>
      </c>
      <c r="P165">
        <v>400</v>
      </c>
      <c r="Q165" t="s">
        <v>233</v>
      </c>
      <c r="R165">
        <v>375</v>
      </c>
      <c r="S165">
        <v>4</v>
      </c>
      <c r="T165">
        <v>10</v>
      </c>
      <c r="U165">
        <v>8</v>
      </c>
      <c r="V165">
        <v>12</v>
      </c>
      <c r="W165">
        <v>1.23</v>
      </c>
      <c r="X165">
        <v>0.4</v>
      </c>
      <c r="Y165">
        <v>1.2</v>
      </c>
      <c r="Z165">
        <v>389.89</v>
      </c>
      <c r="AA165" t="s">
        <v>55</v>
      </c>
      <c r="AB165" t="s">
        <v>56</v>
      </c>
      <c r="AC165" t="s">
        <v>202</v>
      </c>
      <c r="AD165" t="s">
        <v>203</v>
      </c>
      <c r="AE165" s="39">
        <v>46197.826886574076</v>
      </c>
      <c r="AG165" t="str">
        <f t="shared" si="16"/>
        <v>Julho-26</v>
      </c>
      <c r="AH165" s="36">
        <f>_xlfn.XLOOKUP(AK165,'Base de Preços'!P$7:P$3001,'Base de Preços'!J$7:J$3001,"",0)</f>
        <v>1627.29</v>
      </c>
      <c r="AI165" s="37">
        <f t="shared" si="17"/>
        <v>0</v>
      </c>
      <c r="AJ165" t="str">
        <f>_xlfn.XLOOKUP(N165,Agrupamentos!C$3:C$496,Agrupamentos!D$3:D$496,"",0)</f>
        <v>PLANTIO</v>
      </c>
      <c r="AK165" t="str">
        <f t="shared" si="18"/>
        <v>PLANTIO MANUAL 1.110 plantas/HA,  mudas com tratamento (MAP e Cupinicida), mudas SEM TUBETE + ReplantioGN1400REF12</v>
      </c>
      <c r="AL165" s="57" t="str">
        <f t="shared" si="19"/>
        <v>46628GN1400Operador de Trator de PneuJONATHAN FONSECA DE OLIVEIRAPLANTIO MANUAL 1.110 plantas/HA,  mudas com tratamento (MAP e Cupinicida), mudas SEM TUBETE + ReplantioRosa Maria375Suporte10Julho-2681246197,826886574146197</v>
      </c>
      <c r="AM165" s="79">
        <f t="shared" si="20"/>
        <v>9.7560975609756095</v>
      </c>
      <c r="AN165" s="80">
        <f t="shared" si="21"/>
        <v>3803.8048780487802</v>
      </c>
      <c r="AO165" s="36">
        <f t="shared" si="22"/>
        <v>3898.8999999999996</v>
      </c>
      <c r="AP165" s="83">
        <f t="shared" si="23"/>
        <v>95.095121951219426</v>
      </c>
    </row>
    <row r="166" spans="1:42" hidden="1">
      <c r="A166">
        <v>46628</v>
      </c>
      <c r="B166" s="38">
        <v>46197</v>
      </c>
      <c r="C166" t="s">
        <v>258</v>
      </c>
      <c r="D166" t="s">
        <v>185</v>
      </c>
      <c r="E166" t="s">
        <v>186</v>
      </c>
      <c r="F166" t="s">
        <v>37</v>
      </c>
      <c r="G166">
        <v>8</v>
      </c>
      <c r="H166" s="43">
        <v>10859</v>
      </c>
      <c r="I166" t="s">
        <v>198</v>
      </c>
      <c r="J166">
        <v>10093</v>
      </c>
      <c r="K166" t="s">
        <v>199</v>
      </c>
      <c r="L166" t="s">
        <v>199</v>
      </c>
      <c r="M166">
        <v>43</v>
      </c>
      <c r="N166" t="s">
        <v>42</v>
      </c>
      <c r="O166" t="s">
        <v>64</v>
      </c>
      <c r="P166">
        <v>400</v>
      </c>
      <c r="Q166" t="s">
        <v>233</v>
      </c>
      <c r="R166">
        <v>375</v>
      </c>
      <c r="S166">
        <v>8</v>
      </c>
      <c r="T166">
        <v>0</v>
      </c>
      <c r="U166">
        <v>0</v>
      </c>
      <c r="V166">
        <v>8</v>
      </c>
      <c r="W166">
        <v>0</v>
      </c>
      <c r="X166">
        <v>0</v>
      </c>
      <c r="Y166">
        <v>0</v>
      </c>
      <c r="Z166">
        <v>0</v>
      </c>
      <c r="AA166" t="s">
        <v>55</v>
      </c>
      <c r="AB166" t="s">
        <v>47</v>
      </c>
      <c r="AC166" t="s">
        <v>202</v>
      </c>
      <c r="AE166" s="39">
        <v>46197.826886574076</v>
      </c>
      <c r="AG166" t="str">
        <f t="shared" si="16"/>
        <v>Julho-26</v>
      </c>
      <c r="AH166" s="36">
        <f>_xlfn.XLOOKUP(AK166,'Base de Preços'!P$7:P$3001,'Base de Preços'!J$7:J$3001,"",0)</f>
        <v>0</v>
      </c>
      <c r="AI166" s="37">
        <f t="shared" si="17"/>
        <v>0</v>
      </c>
      <c r="AJ166" t="str">
        <f>_xlfn.XLOOKUP(N166,Agrupamentos!C$3:C$496,Agrupamentos!D$3:D$496,"",0)</f>
        <v>APOIO E MANUTENÇÃO</v>
      </c>
      <c r="AK166" t="str">
        <f t="shared" si="18"/>
        <v>APOIO E MANUTEÇÃOGN140043</v>
      </c>
      <c r="AL166" s="57" t="str">
        <f t="shared" si="19"/>
        <v>46628GN1400MotoristaJONATHAN FONSECA DE OLIVEIRAAPOIO E MANUTEÇÃORosa Maria375Principal0Julho-260846197,826886574146197</v>
      </c>
      <c r="AM166" s="79" t="str">
        <f t="shared" si="20"/>
        <v/>
      </c>
      <c r="AN166" s="80" t="str">
        <f t="shared" si="21"/>
        <v/>
      </c>
      <c r="AO166" s="36">
        <f t="shared" si="22"/>
        <v>0</v>
      </c>
      <c r="AP166" s="83" t="str">
        <f t="shared" si="23"/>
        <v/>
      </c>
    </row>
    <row r="167" spans="1:42" hidden="1">
      <c r="A167">
        <v>46628</v>
      </c>
      <c r="B167" s="38">
        <v>46197</v>
      </c>
      <c r="C167" t="s">
        <v>258</v>
      </c>
      <c r="D167" t="s">
        <v>185</v>
      </c>
      <c r="E167" t="s">
        <v>186</v>
      </c>
      <c r="F167" t="s">
        <v>49</v>
      </c>
      <c r="G167">
        <v>8</v>
      </c>
      <c r="H167" s="43">
        <v>10859</v>
      </c>
      <c r="I167" t="s">
        <v>198</v>
      </c>
      <c r="J167">
        <v>10093</v>
      </c>
      <c r="K167" t="s">
        <v>199</v>
      </c>
      <c r="L167" t="s">
        <v>199</v>
      </c>
      <c r="M167" t="s">
        <v>275</v>
      </c>
      <c r="N167" t="s">
        <v>276</v>
      </c>
      <c r="O167" t="s">
        <v>64</v>
      </c>
      <c r="P167">
        <v>400</v>
      </c>
      <c r="Q167" t="s">
        <v>233</v>
      </c>
      <c r="R167">
        <v>375</v>
      </c>
      <c r="S167">
        <v>80</v>
      </c>
      <c r="T167">
        <v>10</v>
      </c>
      <c r="U167">
        <v>0</v>
      </c>
      <c r="V167">
        <v>80</v>
      </c>
      <c r="W167">
        <v>12.32</v>
      </c>
      <c r="X167">
        <v>8</v>
      </c>
      <c r="Y167">
        <v>8</v>
      </c>
      <c r="Z167" s="3">
        <v>1237.4000000000001</v>
      </c>
      <c r="AA167" t="s">
        <v>55</v>
      </c>
      <c r="AB167" t="s">
        <v>47</v>
      </c>
      <c r="AC167" t="s">
        <v>202</v>
      </c>
      <c r="AE167" s="39">
        <v>46197.826886574076</v>
      </c>
      <c r="AG167" t="str">
        <f t="shared" si="16"/>
        <v>Julho-26</v>
      </c>
      <c r="AH167" s="36">
        <f>_xlfn.XLOOKUP(AK167,'Base de Preços'!P$7:P$3001,'Base de Preços'!J$7:J$3001,"",0)</f>
        <v>1627.29</v>
      </c>
      <c r="AI167" s="37">
        <f t="shared" si="17"/>
        <v>16272.9</v>
      </c>
      <c r="AJ167" t="str">
        <f>_xlfn.XLOOKUP(N167,Agrupamentos!C$3:C$496,Agrupamentos!D$3:D$496,"",0)</f>
        <v>PLANTIO</v>
      </c>
      <c r="AK167" t="str">
        <f t="shared" si="18"/>
        <v>PLANTIO MANUAL 1.110 plantas/HA,  mudas com tratamento (MAP e Cupinicida), mudas SEM TUBETE + ReplantioGN1400REF12</v>
      </c>
      <c r="AL167" s="57" t="str">
        <f t="shared" si="19"/>
        <v>46628GN1400Trabalhador FlorestalJONATHAN FONSECA DE OLIVEIRAPLANTIO MANUAL 1.110 plantas/HA,  mudas com tratamento (MAP e Cupinicida), mudas SEM TUBETE + ReplantioRosa Maria375Principal10Julho-2608046197,826886574146197</v>
      </c>
      <c r="AM167" s="79">
        <f t="shared" si="20"/>
        <v>6.4935064935064934</v>
      </c>
      <c r="AN167" s="80">
        <f t="shared" si="21"/>
        <v>8035.0649350649355</v>
      </c>
      <c r="AO167" s="36">
        <f t="shared" si="22"/>
        <v>12374</v>
      </c>
      <c r="AP167" s="83">
        <f t="shared" si="23"/>
        <v>4338.9350649350645</v>
      </c>
    </row>
    <row r="168" spans="1:42" hidden="1">
      <c r="A168">
        <v>46628</v>
      </c>
      <c r="B168" s="38">
        <v>46197</v>
      </c>
      <c r="C168" t="s">
        <v>258</v>
      </c>
      <c r="D168" t="s">
        <v>185</v>
      </c>
      <c r="E168" t="s">
        <v>186</v>
      </c>
      <c r="F168" t="s">
        <v>49</v>
      </c>
      <c r="G168">
        <v>8</v>
      </c>
      <c r="H168" s="43">
        <v>10859</v>
      </c>
      <c r="I168" t="s">
        <v>198</v>
      </c>
      <c r="J168">
        <v>10093</v>
      </c>
      <c r="K168" t="s">
        <v>199</v>
      </c>
      <c r="L168" t="s">
        <v>199</v>
      </c>
      <c r="M168" t="s">
        <v>275</v>
      </c>
      <c r="N168" t="s">
        <v>276</v>
      </c>
      <c r="O168" t="s">
        <v>64</v>
      </c>
      <c r="P168">
        <v>400</v>
      </c>
      <c r="Q168" t="s">
        <v>233</v>
      </c>
      <c r="R168">
        <v>363</v>
      </c>
      <c r="S168">
        <v>48</v>
      </c>
      <c r="T168">
        <v>20.36</v>
      </c>
      <c r="U168">
        <v>0</v>
      </c>
      <c r="V168">
        <v>48</v>
      </c>
      <c r="W168">
        <v>12.32</v>
      </c>
      <c r="X168">
        <v>2.36</v>
      </c>
      <c r="Y168">
        <v>2.36</v>
      </c>
      <c r="Z168" s="3">
        <v>1237.4000000000001</v>
      </c>
      <c r="AA168" t="s">
        <v>46</v>
      </c>
      <c r="AB168" t="s">
        <v>47</v>
      </c>
      <c r="AC168" t="s">
        <v>202</v>
      </c>
      <c r="AD168" t="s">
        <v>96</v>
      </c>
      <c r="AE168" s="39">
        <v>46198.396944444445</v>
      </c>
      <c r="AG168" t="str">
        <f t="shared" si="16"/>
        <v>Julho-26</v>
      </c>
      <c r="AH168" s="36">
        <f>_xlfn.XLOOKUP(AK168,'Base de Preços'!P$7:P$3001,'Base de Preços'!J$7:J$3001,"",0)</f>
        <v>1627.29</v>
      </c>
      <c r="AI168" s="37">
        <f t="shared" si="17"/>
        <v>33131.624400000001</v>
      </c>
      <c r="AJ168" t="str">
        <f>_xlfn.XLOOKUP(N168,Agrupamentos!C$3:C$496,Agrupamentos!D$3:D$496,"",0)</f>
        <v>PLANTIO</v>
      </c>
      <c r="AK168" t="str">
        <f t="shared" si="18"/>
        <v>PLANTIO MANUAL 1.110 plantas/HA,  mudas com tratamento (MAP e Cupinicida), mudas SEM TUBETE + ReplantioGN1400REF12</v>
      </c>
      <c r="AL168" s="57" t="str">
        <f t="shared" si="19"/>
        <v>46628GN1400Trabalhador FlorestalJONATHAN FONSECA DE OLIVEIRAPLANTIO MANUAL 1.110 plantas/HA,  mudas com tratamento (MAP e Cupinicida), mudas SEM TUBETE + ReplantioRosa Maria363Principal20,36Julho-2604846198,396944444446197</v>
      </c>
      <c r="AM168" s="79">
        <f t="shared" si="20"/>
        <v>3.8961038961038961</v>
      </c>
      <c r="AN168" s="80">
        <f t="shared" si="21"/>
        <v>4821.0389610389611</v>
      </c>
      <c r="AO168" s="36">
        <f t="shared" si="22"/>
        <v>25193.464</v>
      </c>
      <c r="AP168" s="83">
        <f t="shared" si="23"/>
        <v>20372.425038961039</v>
      </c>
    </row>
    <row r="169" spans="1:42" hidden="1">
      <c r="A169">
        <v>46628</v>
      </c>
      <c r="B169" s="38">
        <v>46197</v>
      </c>
      <c r="C169" t="s">
        <v>258</v>
      </c>
      <c r="D169" t="s">
        <v>185</v>
      </c>
      <c r="E169" t="s">
        <v>186</v>
      </c>
      <c r="F169" t="s">
        <v>49</v>
      </c>
      <c r="G169">
        <v>8</v>
      </c>
      <c r="H169" s="43">
        <v>10859</v>
      </c>
      <c r="I169" t="s">
        <v>198</v>
      </c>
      <c r="J169">
        <v>10093</v>
      </c>
      <c r="K169" t="s">
        <v>199</v>
      </c>
      <c r="L169" t="s">
        <v>199</v>
      </c>
      <c r="M169" t="s">
        <v>275</v>
      </c>
      <c r="N169" t="s">
        <v>276</v>
      </c>
      <c r="O169" t="s">
        <v>64</v>
      </c>
      <c r="P169">
        <v>400</v>
      </c>
      <c r="Q169" t="s">
        <v>233</v>
      </c>
      <c r="R169">
        <v>372</v>
      </c>
      <c r="S169">
        <v>48</v>
      </c>
      <c r="T169">
        <v>22.06</v>
      </c>
      <c r="U169">
        <v>0</v>
      </c>
      <c r="V169">
        <v>48</v>
      </c>
      <c r="W169">
        <v>12.32</v>
      </c>
      <c r="X169">
        <v>2.1800000000000002</v>
      </c>
      <c r="Y169">
        <v>2.1800000000000002</v>
      </c>
      <c r="Z169" s="3">
        <v>1237.4000000000001</v>
      </c>
      <c r="AA169" t="s">
        <v>46</v>
      </c>
      <c r="AB169" t="s">
        <v>47</v>
      </c>
      <c r="AC169" t="s">
        <v>202</v>
      </c>
      <c r="AD169" t="s">
        <v>96</v>
      </c>
      <c r="AE169" s="39">
        <v>46197.826886574076</v>
      </c>
      <c r="AG169" t="str">
        <f t="shared" si="16"/>
        <v>Julho-26</v>
      </c>
      <c r="AH169" s="36">
        <f>_xlfn.XLOOKUP(AK169,'Base de Preços'!P$7:P$3001,'Base de Preços'!J$7:J$3001,"",0)</f>
        <v>1627.29</v>
      </c>
      <c r="AI169" s="37">
        <f t="shared" si="17"/>
        <v>35898.017399999997</v>
      </c>
      <c r="AJ169" t="str">
        <f>_xlfn.XLOOKUP(N169,Agrupamentos!C$3:C$496,Agrupamentos!D$3:D$496,"",0)</f>
        <v>PLANTIO</v>
      </c>
      <c r="AK169" t="str">
        <f t="shared" si="18"/>
        <v>PLANTIO MANUAL 1.110 plantas/HA,  mudas com tratamento (MAP e Cupinicida), mudas SEM TUBETE + ReplantioGN1400REF12</v>
      </c>
      <c r="AL169" s="57" t="str">
        <f t="shared" si="19"/>
        <v>46628GN1400Trabalhador FlorestalJONATHAN FONSECA DE OLIVEIRAPLANTIO MANUAL 1.110 plantas/HA,  mudas com tratamento (MAP e Cupinicida), mudas SEM TUBETE + ReplantioRosa Maria372Principal22,06Julho-2604846197,826886574146197</v>
      </c>
      <c r="AM169" s="79">
        <f t="shared" si="20"/>
        <v>3.8961038961038961</v>
      </c>
      <c r="AN169" s="80">
        <f t="shared" si="21"/>
        <v>4821.0389610389611</v>
      </c>
      <c r="AO169" s="36">
        <f t="shared" si="22"/>
        <v>27297.044000000002</v>
      </c>
      <c r="AP169" s="83">
        <f t="shared" si="23"/>
        <v>22476.005038961041</v>
      </c>
    </row>
    <row r="170" spans="1:42" hidden="1">
      <c r="A170">
        <v>46633</v>
      </c>
      <c r="B170" s="38">
        <v>46197</v>
      </c>
      <c r="C170" t="s">
        <v>258</v>
      </c>
      <c r="D170" t="s">
        <v>185</v>
      </c>
      <c r="E170" t="s">
        <v>186</v>
      </c>
      <c r="F170" t="s">
        <v>59</v>
      </c>
      <c r="G170">
        <v>8</v>
      </c>
      <c r="H170" s="43">
        <v>10859</v>
      </c>
      <c r="I170" t="s">
        <v>198</v>
      </c>
      <c r="J170">
        <v>9900</v>
      </c>
      <c r="K170" t="s">
        <v>218</v>
      </c>
      <c r="L170" t="s">
        <v>218</v>
      </c>
      <c r="M170">
        <v>43</v>
      </c>
      <c r="N170" t="s">
        <v>42</v>
      </c>
      <c r="O170" t="s">
        <v>64</v>
      </c>
      <c r="P170">
        <v>496</v>
      </c>
      <c r="Q170" t="s">
        <v>280</v>
      </c>
      <c r="R170">
        <v>1</v>
      </c>
      <c r="S170">
        <v>0</v>
      </c>
      <c r="T170">
        <v>0</v>
      </c>
      <c r="U170">
        <v>48</v>
      </c>
      <c r="V170">
        <v>48</v>
      </c>
      <c r="W170">
        <v>0</v>
      </c>
      <c r="X170">
        <v>0</v>
      </c>
      <c r="Y170">
        <v>0</v>
      </c>
      <c r="Z170">
        <v>0</v>
      </c>
      <c r="AA170" t="s">
        <v>46</v>
      </c>
      <c r="AB170" t="s">
        <v>56</v>
      </c>
      <c r="AC170" t="s">
        <v>220</v>
      </c>
      <c r="AE170" s="39">
        <v>46197.852129629631</v>
      </c>
      <c r="AG170" t="str">
        <f t="shared" si="16"/>
        <v>Julho-26</v>
      </c>
      <c r="AH170" s="36">
        <f>_xlfn.XLOOKUP(AK170,'Base de Preços'!P$7:P$3001,'Base de Preços'!J$7:J$3001,"",0)</f>
        <v>0</v>
      </c>
      <c r="AI170" s="37">
        <f t="shared" si="17"/>
        <v>0</v>
      </c>
      <c r="AJ170" t="str">
        <f>_xlfn.XLOOKUP(N170,Agrupamentos!C$3:C$496,Agrupamentos!D$3:D$496,"",0)</f>
        <v>APOIO E MANUTENÇÃO</v>
      </c>
      <c r="AK170" t="str">
        <f t="shared" si="18"/>
        <v>APOIO E MANUTEÇÃOGN140043</v>
      </c>
      <c r="AL170" s="57" t="str">
        <f t="shared" si="19"/>
        <v>46633GN1400Operador de Trator de PneuCARLOS ALVES DOS SANTOSAPOIO E MANUTEÇÃOSanta Beatriz1Suporte0Julho-26484846197,852129629646197</v>
      </c>
      <c r="AM170" s="79" t="str">
        <f t="shared" si="20"/>
        <v/>
      </c>
      <c r="AN170" s="80" t="str">
        <f t="shared" si="21"/>
        <v/>
      </c>
      <c r="AO170" s="36">
        <f t="shared" si="22"/>
        <v>0</v>
      </c>
      <c r="AP170" s="83" t="str">
        <f t="shared" si="23"/>
        <v/>
      </c>
    </row>
    <row r="171" spans="1:42" hidden="1">
      <c r="A171">
        <v>46634</v>
      </c>
      <c r="B171" s="38">
        <v>46197</v>
      </c>
      <c r="C171" t="s">
        <v>258</v>
      </c>
      <c r="D171" t="s">
        <v>185</v>
      </c>
      <c r="E171" t="s">
        <v>186</v>
      </c>
      <c r="F171" t="s">
        <v>49</v>
      </c>
      <c r="G171">
        <v>8</v>
      </c>
      <c r="H171" s="43">
        <v>10859</v>
      </c>
      <c r="I171" t="s">
        <v>198</v>
      </c>
      <c r="J171">
        <v>11034</v>
      </c>
      <c r="K171" t="s">
        <v>213</v>
      </c>
      <c r="L171" t="s">
        <v>213</v>
      </c>
      <c r="M171" t="s">
        <v>231</v>
      </c>
      <c r="N171" t="s">
        <v>232</v>
      </c>
      <c r="O171" t="s">
        <v>64</v>
      </c>
      <c r="P171">
        <v>458</v>
      </c>
      <c r="Q171" t="s">
        <v>291</v>
      </c>
      <c r="R171">
        <v>5</v>
      </c>
      <c r="S171">
        <v>8</v>
      </c>
      <c r="T171">
        <v>0</v>
      </c>
      <c r="U171">
        <v>0</v>
      </c>
      <c r="V171">
        <v>8</v>
      </c>
      <c r="W171">
        <v>1.48</v>
      </c>
      <c r="X171">
        <v>0</v>
      </c>
      <c r="Y171">
        <v>0</v>
      </c>
      <c r="Z171">
        <v>148.43</v>
      </c>
      <c r="AA171" t="s">
        <v>55</v>
      </c>
      <c r="AB171" t="s">
        <v>47</v>
      </c>
      <c r="AC171" t="s">
        <v>217</v>
      </c>
      <c r="AD171" t="s">
        <v>203</v>
      </c>
      <c r="AE171" s="39">
        <v>46198.333055555559</v>
      </c>
      <c r="AG171" t="str">
        <f t="shared" si="16"/>
        <v>Julho-26</v>
      </c>
      <c r="AH171" s="36">
        <f>_xlfn.XLOOKUP(AK171,'Base de Preços'!P$7:P$3001,'Base de Preços'!J$7:J$3001,"",0)</f>
        <v>199.25</v>
      </c>
      <c r="AI171" s="37">
        <f t="shared" si="17"/>
        <v>0</v>
      </c>
      <c r="AJ171" t="str">
        <f>_xlfn.XLOOKUP(N171,Agrupamentos!C$3:C$496,Agrupamentos!D$3:D$496,"",0)</f>
        <v>COMBATE A FORMIGA MANUAL</v>
      </c>
      <c r="AK171" t="str">
        <f t="shared" si="18"/>
        <v>COMBATE A FORMIGA PÓS PLANTIO MANUAL - 3 a 5kg/HA Isca granulada ou MIPISGN1400REF16</v>
      </c>
      <c r="AL171" s="57" t="str">
        <f t="shared" si="19"/>
        <v>46634GN1400Trabalhador FlorestalJOAO VITOR TONETO SILVACOMBATE A FORMIGA PÓS PLANTIO MANUAL - 3 a 5kg/HA Isca granulada ou MIPISUniao - Retiro Santa Maria I5Principal0Julho-260846198,333055555646197</v>
      </c>
      <c r="AM171" s="79">
        <f t="shared" si="20"/>
        <v>5.4054054054054053</v>
      </c>
      <c r="AN171" s="80">
        <f t="shared" si="21"/>
        <v>802.32432432432438</v>
      </c>
      <c r="AO171" s="36">
        <f t="shared" si="22"/>
        <v>0</v>
      </c>
      <c r="AP171" s="83">
        <f t="shared" si="23"/>
        <v>-802.32432432432438</v>
      </c>
    </row>
    <row r="172" spans="1:42" hidden="1">
      <c r="A172">
        <v>46634</v>
      </c>
      <c r="B172" s="38">
        <v>46197</v>
      </c>
      <c r="C172" t="s">
        <v>258</v>
      </c>
      <c r="D172" t="s">
        <v>185</v>
      </c>
      <c r="E172" t="s">
        <v>186</v>
      </c>
      <c r="F172" t="s">
        <v>59</v>
      </c>
      <c r="G172">
        <v>8</v>
      </c>
      <c r="H172" s="43">
        <v>10859</v>
      </c>
      <c r="I172" t="s">
        <v>198</v>
      </c>
      <c r="J172">
        <v>11034</v>
      </c>
      <c r="K172" t="s">
        <v>213</v>
      </c>
      <c r="L172" t="s">
        <v>213</v>
      </c>
      <c r="M172" t="s">
        <v>238</v>
      </c>
      <c r="N172" t="s">
        <v>239</v>
      </c>
      <c r="O172" t="s">
        <v>64</v>
      </c>
      <c r="P172">
        <v>458</v>
      </c>
      <c r="Q172" t="s">
        <v>291</v>
      </c>
      <c r="R172">
        <v>1</v>
      </c>
      <c r="S172">
        <v>0</v>
      </c>
      <c r="T172">
        <v>0</v>
      </c>
      <c r="U172">
        <v>40</v>
      </c>
      <c r="V172">
        <v>40</v>
      </c>
      <c r="W172">
        <v>0.47</v>
      </c>
      <c r="X172">
        <v>0</v>
      </c>
      <c r="Y172">
        <v>0</v>
      </c>
      <c r="Z172">
        <v>197.44</v>
      </c>
      <c r="AA172" t="s">
        <v>55</v>
      </c>
      <c r="AB172" t="s">
        <v>47</v>
      </c>
      <c r="AC172" t="s">
        <v>217</v>
      </c>
      <c r="AD172" t="s">
        <v>203</v>
      </c>
      <c r="AE172" s="39">
        <v>46197.863009259258</v>
      </c>
      <c r="AG172" t="str">
        <f t="shared" si="16"/>
        <v>Julho-26</v>
      </c>
      <c r="AH172" s="36">
        <f>_xlfn.XLOOKUP(AK172,'Base de Preços'!P$7:P$3001,'Base de Preços'!J$7:J$3001,"",0)</f>
        <v>216.98</v>
      </c>
      <c r="AI172" s="37">
        <f t="shared" si="17"/>
        <v>0</v>
      </c>
      <c r="AJ172" t="str">
        <f>_xlfn.XLOOKUP(N172,Agrupamentos!C$3:C$496,Agrupamentos!D$3:D$496,"",0)</f>
        <v>COMBATE A FORMIGA MECANIZADO</v>
      </c>
      <c r="AK172" t="str">
        <f t="shared" si="18"/>
        <v>COMBATE A FORMIGA PÓS PLANTIO MECANIZADO - 3 a 5kg/ha isca granulada ou MIPISGN1400REF17</v>
      </c>
      <c r="AL172" s="57" t="str">
        <f t="shared" si="19"/>
        <v>46634GN1400Operador de Trator de PneuJOAO VITOR TONETO SILVACOMBATE A FORMIGA PÓS PLANTIO MECANIZADO - 3 a 5kg/ha isca granulada ou MIPISUniao - Retiro Santa Maria I1Principal0Julho-26404046197,863009259346197</v>
      </c>
      <c r="AM172" s="79">
        <f t="shared" si="20"/>
        <v>85.106382978723403</v>
      </c>
      <c r="AN172" s="80">
        <f t="shared" si="21"/>
        <v>16803.40425531915</v>
      </c>
      <c r="AO172" s="36">
        <f t="shared" si="22"/>
        <v>0</v>
      </c>
      <c r="AP172" s="83">
        <f t="shared" si="23"/>
        <v>-16803.40425531915</v>
      </c>
    </row>
    <row r="173" spans="1:42" hidden="1">
      <c r="A173">
        <v>46643</v>
      </c>
      <c r="B173" s="38">
        <v>46197</v>
      </c>
      <c r="C173" t="s">
        <v>258</v>
      </c>
      <c r="D173" t="s">
        <v>185</v>
      </c>
      <c r="E173" t="s">
        <v>186</v>
      </c>
      <c r="F173" t="s">
        <v>37</v>
      </c>
      <c r="G173">
        <v>10</v>
      </c>
      <c r="H173" s="43">
        <v>10859</v>
      </c>
      <c r="I173" t="s">
        <v>198</v>
      </c>
      <c r="J173">
        <v>10837</v>
      </c>
      <c r="K173" t="s">
        <v>254</v>
      </c>
      <c r="L173" t="s">
        <v>254</v>
      </c>
      <c r="M173">
        <v>43</v>
      </c>
      <c r="N173" t="s">
        <v>42</v>
      </c>
      <c r="O173" t="s">
        <v>64</v>
      </c>
      <c r="P173">
        <v>458</v>
      </c>
      <c r="Q173" t="s">
        <v>291</v>
      </c>
      <c r="R173">
        <v>9</v>
      </c>
      <c r="S173">
        <v>0</v>
      </c>
      <c r="T173">
        <v>0</v>
      </c>
      <c r="U173">
        <v>10</v>
      </c>
      <c r="V173">
        <v>10</v>
      </c>
      <c r="W173">
        <v>0</v>
      </c>
      <c r="X173">
        <v>0</v>
      </c>
      <c r="Y173">
        <v>0</v>
      </c>
      <c r="Z173">
        <v>0</v>
      </c>
      <c r="AA173" t="s">
        <v>55</v>
      </c>
      <c r="AB173" t="s">
        <v>47</v>
      </c>
      <c r="AC173" t="s">
        <v>257</v>
      </c>
      <c r="AD173" t="s">
        <v>203</v>
      </c>
      <c r="AE173" s="39">
        <v>46198.334351851852</v>
      </c>
      <c r="AG173" t="str">
        <f t="shared" si="16"/>
        <v>Julho-26</v>
      </c>
      <c r="AH173" s="36">
        <f>_xlfn.XLOOKUP(AK173,'Base de Preços'!P$7:P$3001,'Base de Preços'!J$7:J$3001,"",0)</f>
        <v>0</v>
      </c>
      <c r="AI173" s="37">
        <f t="shared" si="17"/>
        <v>0</v>
      </c>
      <c r="AJ173" t="str">
        <f>_xlfn.XLOOKUP(N173,Agrupamentos!C$3:C$496,Agrupamentos!D$3:D$496,"",0)</f>
        <v>APOIO E MANUTENÇÃO</v>
      </c>
      <c r="AK173" t="str">
        <f t="shared" si="18"/>
        <v>APOIO E MANUTEÇÃOGN140043</v>
      </c>
      <c r="AL173" s="57" t="str">
        <f t="shared" si="19"/>
        <v>46643GN1400MotoristaJEAN CARDOSO PAIVAAPOIO E MANUTEÇÃOUniao - Retiro Santa Maria I9Principal0Julho-26101046198,334351851946197</v>
      </c>
      <c r="AM173" s="79" t="str">
        <f t="shared" si="20"/>
        <v/>
      </c>
      <c r="AN173" s="80" t="str">
        <f t="shared" si="21"/>
        <v/>
      </c>
      <c r="AO173" s="36">
        <f t="shared" si="22"/>
        <v>0</v>
      </c>
      <c r="AP173" s="83" t="str">
        <f t="shared" si="23"/>
        <v/>
      </c>
    </row>
    <row r="174" spans="1:42" hidden="1">
      <c r="A174">
        <v>46643</v>
      </c>
      <c r="B174" s="38">
        <v>46197</v>
      </c>
      <c r="C174" t="s">
        <v>258</v>
      </c>
      <c r="D174" t="s">
        <v>185</v>
      </c>
      <c r="E174" t="s">
        <v>186</v>
      </c>
      <c r="F174" t="s">
        <v>49</v>
      </c>
      <c r="G174">
        <v>10</v>
      </c>
      <c r="H174" s="43">
        <v>10859</v>
      </c>
      <c r="I174" t="s">
        <v>198</v>
      </c>
      <c r="J174">
        <v>10837</v>
      </c>
      <c r="K174" t="s">
        <v>254</v>
      </c>
      <c r="L174" t="s">
        <v>254</v>
      </c>
      <c r="M174" t="s">
        <v>71</v>
      </c>
      <c r="N174" t="s">
        <v>225</v>
      </c>
      <c r="O174" t="s">
        <v>64</v>
      </c>
      <c r="P174">
        <v>400</v>
      </c>
      <c r="Q174" t="s">
        <v>233</v>
      </c>
      <c r="R174">
        <v>364</v>
      </c>
      <c r="S174">
        <v>100</v>
      </c>
      <c r="T174">
        <v>10</v>
      </c>
      <c r="U174">
        <v>0</v>
      </c>
      <c r="V174">
        <v>100</v>
      </c>
      <c r="W174">
        <v>3.18</v>
      </c>
      <c r="X174">
        <v>10</v>
      </c>
      <c r="Y174">
        <v>10</v>
      </c>
      <c r="Z174">
        <v>322.27999999999997</v>
      </c>
      <c r="AA174" t="s">
        <v>46</v>
      </c>
      <c r="AB174" t="s">
        <v>47</v>
      </c>
      <c r="AC174" t="s">
        <v>257</v>
      </c>
      <c r="AD174" t="s">
        <v>203</v>
      </c>
      <c r="AE174" s="39">
        <v>46197.921643518515</v>
      </c>
      <c r="AG174" t="str">
        <f t="shared" si="16"/>
        <v>Julho-26</v>
      </c>
      <c r="AH174" s="36">
        <f>_xlfn.XLOOKUP(AK174,'Base de Preços'!P$7:P$3001,'Base de Preços'!J$7:J$3001,"",0)</f>
        <v>446.88</v>
      </c>
      <c r="AI174" s="37">
        <f t="shared" si="17"/>
        <v>4468.8</v>
      </c>
      <c r="AJ174" t="str">
        <f>_xlfn.XLOOKUP(N174,Agrupamentos!C$3:C$496,Agrupamentos!D$3:D$496,"",0)</f>
        <v>REPLANTIO</v>
      </c>
      <c r="AK174" t="str">
        <f t="shared" si="18"/>
        <v>REPLANTIOGN1400REF29</v>
      </c>
      <c r="AL174" s="57" t="str">
        <f t="shared" si="19"/>
        <v>46643GN1400Trabalhador FlorestalJEAN CARDOSO PAIVAREPLANTIORosa Maria364Principal10Julho-26010046197,921643518546197</v>
      </c>
      <c r="AM174" s="79">
        <f t="shared" si="20"/>
        <v>31.446540880503143</v>
      </c>
      <c r="AN174" s="80">
        <f t="shared" si="21"/>
        <v>10134.591194968552</v>
      </c>
      <c r="AO174" s="36">
        <f t="shared" si="22"/>
        <v>3222.7999999999997</v>
      </c>
      <c r="AP174" s="83">
        <f t="shared" si="23"/>
        <v>-6911.7911949685531</v>
      </c>
    </row>
    <row r="175" spans="1:42" hidden="1">
      <c r="A175">
        <v>46651</v>
      </c>
      <c r="B175" s="38">
        <v>46197</v>
      </c>
      <c r="C175" t="s">
        <v>258</v>
      </c>
      <c r="D175" t="s">
        <v>185</v>
      </c>
      <c r="E175" t="s">
        <v>186</v>
      </c>
      <c r="F175" t="s">
        <v>37</v>
      </c>
      <c r="G175">
        <v>8</v>
      </c>
      <c r="H175" s="43">
        <v>10859</v>
      </c>
      <c r="I175" t="s">
        <v>198</v>
      </c>
      <c r="J175">
        <v>10315</v>
      </c>
      <c r="K175" t="s">
        <v>206</v>
      </c>
      <c r="L175" t="s">
        <v>206</v>
      </c>
      <c r="M175">
        <v>43</v>
      </c>
      <c r="N175" t="s">
        <v>42</v>
      </c>
      <c r="O175" t="s">
        <v>64</v>
      </c>
      <c r="P175">
        <v>400</v>
      </c>
      <c r="Q175" t="s">
        <v>233</v>
      </c>
      <c r="R175">
        <v>364</v>
      </c>
      <c r="S175">
        <v>0</v>
      </c>
      <c r="T175">
        <v>10</v>
      </c>
      <c r="U175">
        <v>8</v>
      </c>
      <c r="V175">
        <v>8</v>
      </c>
      <c r="W175">
        <v>0</v>
      </c>
      <c r="X175">
        <v>0</v>
      </c>
      <c r="Y175">
        <v>0.8</v>
      </c>
      <c r="Z175">
        <v>0</v>
      </c>
      <c r="AA175" t="s">
        <v>55</v>
      </c>
      <c r="AB175" t="s">
        <v>47</v>
      </c>
      <c r="AC175" t="s">
        <v>209</v>
      </c>
      <c r="AD175" t="s">
        <v>96</v>
      </c>
      <c r="AE175" s="39">
        <v>46198.227766203701</v>
      </c>
      <c r="AF175" t="s">
        <v>295</v>
      </c>
      <c r="AG175" t="str">
        <f t="shared" si="16"/>
        <v>Julho-26</v>
      </c>
      <c r="AH175" s="36">
        <f>_xlfn.XLOOKUP(AK175,'Base de Preços'!P$7:P$3001,'Base de Preços'!J$7:J$3001,"",0)</f>
        <v>0</v>
      </c>
      <c r="AI175" s="37">
        <f t="shared" si="17"/>
        <v>0</v>
      </c>
      <c r="AJ175" t="str">
        <f>_xlfn.XLOOKUP(N175,Agrupamentos!C$3:C$496,Agrupamentos!D$3:D$496,"",0)</f>
        <v>APOIO E MANUTENÇÃO</v>
      </c>
      <c r="AK175" t="str">
        <f t="shared" si="18"/>
        <v>APOIO E MANUTEÇÃOGN140043</v>
      </c>
      <c r="AL175" s="57" t="str">
        <f t="shared" si="19"/>
        <v>46651GN1400MotoristaANTONIO MARCIO PEREIRA DA SILVAAPOIO E MANUTEÇÃORosa Maria364Principal10Julho-268846198,227766203746197</v>
      </c>
      <c r="AM175" s="79" t="str">
        <f t="shared" si="20"/>
        <v/>
      </c>
      <c r="AN175" s="80" t="str">
        <f t="shared" si="21"/>
        <v/>
      </c>
      <c r="AO175" s="36">
        <f t="shared" si="22"/>
        <v>0</v>
      </c>
      <c r="AP175" s="83" t="str">
        <f t="shared" si="23"/>
        <v/>
      </c>
    </row>
    <row r="176" spans="1:42" hidden="1">
      <c r="A176">
        <v>46651</v>
      </c>
      <c r="B176" s="38">
        <v>46197</v>
      </c>
      <c r="C176" t="s">
        <v>258</v>
      </c>
      <c r="D176" t="s">
        <v>185</v>
      </c>
      <c r="E176" t="s">
        <v>186</v>
      </c>
      <c r="F176" t="s">
        <v>59</v>
      </c>
      <c r="G176">
        <v>8</v>
      </c>
      <c r="H176" s="43">
        <v>10859</v>
      </c>
      <c r="I176" t="s">
        <v>198</v>
      </c>
      <c r="J176">
        <v>10315</v>
      </c>
      <c r="K176" t="s">
        <v>206</v>
      </c>
      <c r="L176" t="s">
        <v>206</v>
      </c>
      <c r="M176" t="s">
        <v>71</v>
      </c>
      <c r="N176" t="s">
        <v>225</v>
      </c>
      <c r="O176" t="s">
        <v>64</v>
      </c>
      <c r="P176">
        <v>400</v>
      </c>
      <c r="Q176" t="s">
        <v>233</v>
      </c>
      <c r="R176">
        <v>364</v>
      </c>
      <c r="S176">
        <v>0</v>
      </c>
      <c r="T176">
        <v>10</v>
      </c>
      <c r="U176">
        <v>20</v>
      </c>
      <c r="V176">
        <v>20</v>
      </c>
      <c r="W176">
        <v>0.4</v>
      </c>
      <c r="X176">
        <v>0</v>
      </c>
      <c r="Y176">
        <v>2</v>
      </c>
      <c r="Z176">
        <v>124.6</v>
      </c>
      <c r="AA176" t="s">
        <v>55</v>
      </c>
      <c r="AB176" t="s">
        <v>77</v>
      </c>
      <c r="AC176" t="s">
        <v>209</v>
      </c>
      <c r="AD176" t="s">
        <v>96</v>
      </c>
      <c r="AE176" s="39">
        <v>46198.227766203701</v>
      </c>
      <c r="AF176" t="s">
        <v>295</v>
      </c>
      <c r="AG176" t="str">
        <f t="shared" si="16"/>
        <v>Julho-26</v>
      </c>
      <c r="AH176" s="36">
        <f>_xlfn.XLOOKUP(AK176,'Base de Preços'!P$7:P$3001,'Base de Preços'!J$7:J$3001,"",0)</f>
        <v>446.88</v>
      </c>
      <c r="AI176" s="37">
        <f t="shared" si="17"/>
        <v>0</v>
      </c>
      <c r="AJ176" t="str">
        <f>_xlfn.XLOOKUP(N176,Agrupamentos!C$3:C$496,Agrupamentos!D$3:D$496,"",0)</f>
        <v>REPLANTIO</v>
      </c>
      <c r="AK176" t="str">
        <f t="shared" si="18"/>
        <v>REPLANTIOGN1400REF29</v>
      </c>
      <c r="AL176" s="57" t="str">
        <f t="shared" si="19"/>
        <v>46651GN1400Operador de Trator de PneuANTONIO MARCIO PEREIRA DA SILVAREPLANTIORosa Maria364Apoio10Julho-26202046198,227766203746197</v>
      </c>
      <c r="AM176" s="79">
        <f t="shared" si="20"/>
        <v>50</v>
      </c>
      <c r="AN176" s="80">
        <f t="shared" si="21"/>
        <v>6230</v>
      </c>
      <c r="AO176" s="36">
        <f t="shared" si="22"/>
        <v>1246</v>
      </c>
      <c r="AP176" s="83">
        <f t="shared" si="23"/>
        <v>-4984</v>
      </c>
    </row>
    <row r="177" spans="1:42" hidden="1">
      <c r="A177">
        <v>46651</v>
      </c>
      <c r="B177" s="38">
        <v>46197</v>
      </c>
      <c r="C177" t="s">
        <v>258</v>
      </c>
      <c r="D177" t="s">
        <v>185</v>
      </c>
      <c r="E177" t="s">
        <v>186</v>
      </c>
      <c r="F177" t="s">
        <v>49</v>
      </c>
      <c r="G177">
        <v>8</v>
      </c>
      <c r="H177" s="43">
        <v>10859</v>
      </c>
      <c r="I177" t="s">
        <v>198</v>
      </c>
      <c r="J177">
        <v>10315</v>
      </c>
      <c r="K177" t="s">
        <v>206</v>
      </c>
      <c r="L177" t="s">
        <v>206</v>
      </c>
      <c r="M177" t="s">
        <v>71</v>
      </c>
      <c r="N177" t="s">
        <v>225</v>
      </c>
      <c r="O177" t="s">
        <v>64</v>
      </c>
      <c r="P177">
        <v>400</v>
      </c>
      <c r="Q177" t="s">
        <v>233</v>
      </c>
      <c r="R177">
        <v>364</v>
      </c>
      <c r="S177">
        <v>86</v>
      </c>
      <c r="T177">
        <v>10</v>
      </c>
      <c r="U177">
        <v>0</v>
      </c>
      <c r="V177">
        <v>86</v>
      </c>
      <c r="W177">
        <v>3.18</v>
      </c>
      <c r="X177">
        <v>8.6</v>
      </c>
      <c r="Y177">
        <v>8.6</v>
      </c>
      <c r="Z177">
        <v>322.27999999999997</v>
      </c>
      <c r="AA177" t="s">
        <v>55</v>
      </c>
      <c r="AB177" t="s">
        <v>47</v>
      </c>
      <c r="AC177" t="s">
        <v>209</v>
      </c>
      <c r="AD177" t="s">
        <v>96</v>
      </c>
      <c r="AE177" s="39">
        <v>46198.227766203701</v>
      </c>
      <c r="AF177" t="s">
        <v>295</v>
      </c>
      <c r="AG177" t="str">
        <f t="shared" si="16"/>
        <v>Julho-26</v>
      </c>
      <c r="AH177" s="36">
        <f>_xlfn.XLOOKUP(AK177,'Base de Preços'!P$7:P$3001,'Base de Preços'!J$7:J$3001,"",0)</f>
        <v>446.88</v>
      </c>
      <c r="AI177" s="37">
        <f t="shared" si="17"/>
        <v>4468.8</v>
      </c>
      <c r="AJ177" t="str">
        <f>_xlfn.XLOOKUP(N177,Agrupamentos!C$3:C$496,Agrupamentos!D$3:D$496,"",0)</f>
        <v>REPLANTIO</v>
      </c>
      <c r="AK177" t="str">
        <f t="shared" si="18"/>
        <v>REPLANTIOGN1400REF29</v>
      </c>
      <c r="AL177" s="57" t="str">
        <f t="shared" si="19"/>
        <v>46651GN1400Trabalhador FlorestalANTONIO MARCIO PEREIRA DA SILVAREPLANTIORosa Maria364Principal10Julho-2608646198,227766203746197</v>
      </c>
      <c r="AM177" s="79">
        <f t="shared" si="20"/>
        <v>27.044025157232703</v>
      </c>
      <c r="AN177" s="80">
        <f t="shared" si="21"/>
        <v>8715.7484276729556</v>
      </c>
      <c r="AO177" s="36">
        <f t="shared" si="22"/>
        <v>3222.7999999999997</v>
      </c>
      <c r="AP177" s="83">
        <f t="shared" si="23"/>
        <v>-5492.9484276729563</v>
      </c>
    </row>
    <row r="178" spans="1:42" hidden="1">
      <c r="A178">
        <v>46663</v>
      </c>
      <c r="B178" s="38">
        <v>46197</v>
      </c>
      <c r="C178" t="s">
        <v>258</v>
      </c>
      <c r="D178" t="s">
        <v>185</v>
      </c>
      <c r="E178" t="s">
        <v>186</v>
      </c>
      <c r="F178" t="s">
        <v>293</v>
      </c>
      <c r="G178">
        <v>8</v>
      </c>
      <c r="H178" s="43">
        <v>9241</v>
      </c>
      <c r="I178" t="s">
        <v>189</v>
      </c>
      <c r="J178">
        <v>11447</v>
      </c>
      <c r="K178" t="s">
        <v>262</v>
      </c>
      <c r="L178" t="s">
        <v>190</v>
      </c>
      <c r="M178">
        <v>43</v>
      </c>
      <c r="N178" t="s">
        <v>42</v>
      </c>
      <c r="O178" t="s">
        <v>64</v>
      </c>
      <c r="P178">
        <v>390</v>
      </c>
      <c r="Q178" t="s">
        <v>44</v>
      </c>
      <c r="R178" t="s">
        <v>45</v>
      </c>
      <c r="S178">
        <v>0</v>
      </c>
      <c r="T178">
        <v>0</v>
      </c>
      <c r="U178">
        <v>24</v>
      </c>
      <c r="V178">
        <v>24</v>
      </c>
      <c r="W178">
        <v>0</v>
      </c>
      <c r="X178">
        <v>0</v>
      </c>
      <c r="Y178">
        <v>0</v>
      </c>
      <c r="Z178">
        <v>0</v>
      </c>
      <c r="AA178" t="s">
        <v>46</v>
      </c>
      <c r="AB178" t="s">
        <v>56</v>
      </c>
      <c r="AC178" t="s">
        <v>263</v>
      </c>
      <c r="AD178" t="s">
        <v>96</v>
      </c>
      <c r="AE178" s="39">
        <v>46198.374039351853</v>
      </c>
      <c r="AG178" t="str">
        <f t="shared" si="16"/>
        <v>Julho-26</v>
      </c>
      <c r="AH178" s="36">
        <f>_xlfn.XLOOKUP(AK178,'Base de Preços'!P$7:P$3001,'Base de Preços'!J$7:J$3001,"",0)</f>
        <v>0</v>
      </c>
      <c r="AI178" s="37">
        <f t="shared" si="17"/>
        <v>0</v>
      </c>
      <c r="AJ178" t="str">
        <f>_xlfn.XLOOKUP(N178,Agrupamentos!C$3:C$496,Agrupamentos!D$3:D$496,"",0)</f>
        <v>APOIO E MANUTENÇÃO</v>
      </c>
      <c r="AK178" t="str">
        <f t="shared" si="18"/>
        <v>APOIO E MANUTEÇÃOGN140043</v>
      </c>
      <c r="AL178" s="57" t="str">
        <f t="shared" si="19"/>
        <v>46663GN1400MecânicoANDREY NICOLLAS UCHOA DE OLIVEIRAAPOIO E MANUTEÇÃOPátio MST01Suporte0Julho-26242446198,374039351946197</v>
      </c>
      <c r="AM178" s="79" t="str">
        <f t="shared" si="20"/>
        <v/>
      </c>
      <c r="AN178" s="80" t="str">
        <f t="shared" si="21"/>
        <v/>
      </c>
      <c r="AO178" s="36">
        <f t="shared" si="22"/>
        <v>0</v>
      </c>
      <c r="AP178" s="83" t="str">
        <f t="shared" si="23"/>
        <v/>
      </c>
    </row>
    <row r="179" spans="1:42" hidden="1">
      <c r="A179">
        <v>47807</v>
      </c>
      <c r="B179" s="38">
        <v>46197</v>
      </c>
      <c r="C179" t="s">
        <v>258</v>
      </c>
      <c r="D179" t="s">
        <v>185</v>
      </c>
      <c r="E179" t="s">
        <v>186</v>
      </c>
      <c r="F179" t="s">
        <v>37</v>
      </c>
      <c r="G179">
        <v>8</v>
      </c>
      <c r="H179" s="43">
        <v>10859</v>
      </c>
      <c r="I179" t="s">
        <v>198</v>
      </c>
      <c r="J179">
        <v>11772</v>
      </c>
      <c r="K179" t="s">
        <v>211</v>
      </c>
      <c r="L179" t="s">
        <v>211</v>
      </c>
      <c r="M179">
        <v>43</v>
      </c>
      <c r="N179" t="s">
        <v>42</v>
      </c>
      <c r="O179" t="s">
        <v>64</v>
      </c>
      <c r="P179">
        <v>853</v>
      </c>
      <c r="Q179" t="s">
        <v>219</v>
      </c>
      <c r="R179">
        <v>15</v>
      </c>
      <c r="S179">
        <v>8</v>
      </c>
      <c r="T179">
        <v>0</v>
      </c>
      <c r="U179">
        <v>0</v>
      </c>
      <c r="V179">
        <v>8</v>
      </c>
      <c r="W179">
        <v>0</v>
      </c>
      <c r="X179">
        <v>0</v>
      </c>
      <c r="Y179">
        <v>0</v>
      </c>
      <c r="Z179">
        <v>0</v>
      </c>
      <c r="AA179" t="s">
        <v>55</v>
      </c>
      <c r="AB179" t="s">
        <v>47</v>
      </c>
      <c r="AC179" t="s">
        <v>212</v>
      </c>
      <c r="AD179" t="s">
        <v>212</v>
      </c>
      <c r="AE179" s="39">
        <v>46220.735902777778</v>
      </c>
      <c r="AG179" t="str">
        <f t="shared" si="16"/>
        <v>Julho-26</v>
      </c>
      <c r="AH179" s="36">
        <f>_xlfn.XLOOKUP(AK179,'Base de Preços'!P$7:P$3001,'Base de Preços'!J$7:J$3001,"",0)</f>
        <v>0</v>
      </c>
      <c r="AI179" s="37">
        <f t="shared" si="17"/>
        <v>0</v>
      </c>
      <c r="AJ179" t="str">
        <f>_xlfn.XLOOKUP(N179,Agrupamentos!C$3:C$496,Agrupamentos!D$3:D$496,"",0)</f>
        <v>APOIO E MANUTENÇÃO</v>
      </c>
      <c r="AK179" t="str">
        <f t="shared" si="18"/>
        <v>APOIO E MANUTEÇÃOGN140043</v>
      </c>
      <c r="AL179" s="57" t="str">
        <f t="shared" si="19"/>
        <v>47807GN1400MotoristaALCIMAR CONCEIÇAO DOS SANTOSAPOIO E MANUTEÇÃOSANTA MARIA MATOS15Principal0Julho-260846220,735902777846197</v>
      </c>
      <c r="AM179" s="79" t="str">
        <f t="shared" si="20"/>
        <v/>
      </c>
      <c r="AN179" s="80" t="str">
        <f t="shared" si="21"/>
        <v/>
      </c>
      <c r="AO179" s="36">
        <f t="shared" si="22"/>
        <v>0</v>
      </c>
      <c r="AP179" s="83" t="str">
        <f t="shared" si="23"/>
        <v/>
      </c>
    </row>
    <row r="180" spans="1:42" hidden="1">
      <c r="A180">
        <v>46609</v>
      </c>
      <c r="B180" s="38">
        <v>46197</v>
      </c>
      <c r="C180" t="s">
        <v>258</v>
      </c>
      <c r="D180" t="s">
        <v>105</v>
      </c>
      <c r="E180" t="s">
        <v>106</v>
      </c>
      <c r="F180" t="s">
        <v>59</v>
      </c>
      <c r="G180">
        <v>8</v>
      </c>
      <c r="H180" s="43">
        <v>11065</v>
      </c>
      <c r="I180" t="s">
        <v>107</v>
      </c>
      <c r="J180" t="s">
        <v>50</v>
      </c>
      <c r="K180" t="s">
        <v>51</v>
      </c>
      <c r="L180" t="s">
        <v>108</v>
      </c>
      <c r="M180">
        <v>1</v>
      </c>
      <c r="N180" t="s">
        <v>109</v>
      </c>
      <c r="O180" t="s">
        <v>64</v>
      </c>
      <c r="P180">
        <v>543</v>
      </c>
      <c r="Q180" t="s">
        <v>375</v>
      </c>
      <c r="R180" t="s">
        <v>376</v>
      </c>
      <c r="S180">
        <v>0</v>
      </c>
      <c r="T180">
        <v>0</v>
      </c>
      <c r="U180">
        <v>32</v>
      </c>
      <c r="V180">
        <v>32</v>
      </c>
      <c r="W180">
        <v>0</v>
      </c>
      <c r="X180">
        <v>0</v>
      </c>
      <c r="Y180">
        <v>0</v>
      </c>
      <c r="Z180">
        <v>0</v>
      </c>
      <c r="AA180" t="s">
        <v>55</v>
      </c>
      <c r="AB180" t="s">
        <v>56</v>
      </c>
      <c r="AC180" t="s">
        <v>91</v>
      </c>
      <c r="AD180" t="s">
        <v>58</v>
      </c>
      <c r="AE180" s="39">
        <v>46197.490312499998</v>
      </c>
      <c r="AG180" t="str">
        <f t="shared" si="16"/>
        <v>Julho-26</v>
      </c>
      <c r="AH180" s="36">
        <f>_xlfn.XLOOKUP(AK180,'Base de Preços'!P$7:P$3001,'Base de Preços'!J$7:J$3001,"",0)</f>
        <v>0</v>
      </c>
      <c r="AI180" s="37">
        <f t="shared" si="17"/>
        <v>0</v>
      </c>
      <c r="AJ180" t="str">
        <f>_xlfn.XLOOKUP(N180,Agrupamentos!C$3:C$496,Agrupamentos!D$3:D$496,"",0)</f>
        <v>APOIO E MANUTENÇÃO</v>
      </c>
      <c r="AK180" t="str">
        <f t="shared" si="18"/>
        <v>APOIO E MANUTEÇÃO 1410GN14101</v>
      </c>
      <c r="AL180" s="57" t="str">
        <f t="shared" si="19"/>
        <v>46609GN1410Operador de Trator de PneuLEANDRA DE MIRANDA SOUZA COSTAAPOIO E MANUTEÇÃO 1410IPÊ000-00Suporte0Julho-26323246197,490312546197</v>
      </c>
      <c r="AM180" s="79" t="str">
        <f t="shared" si="20"/>
        <v/>
      </c>
      <c r="AN180" s="80" t="str">
        <f t="shared" si="21"/>
        <v/>
      </c>
      <c r="AO180" s="36">
        <f t="shared" si="22"/>
        <v>0</v>
      </c>
      <c r="AP180" s="83" t="str">
        <f t="shared" si="23"/>
        <v/>
      </c>
    </row>
    <row r="181" spans="1:42" hidden="1">
      <c r="A181">
        <v>46609</v>
      </c>
      <c r="B181" s="38">
        <v>46197</v>
      </c>
      <c r="C181" t="s">
        <v>258</v>
      </c>
      <c r="D181" t="s">
        <v>105</v>
      </c>
      <c r="E181" t="s">
        <v>106</v>
      </c>
      <c r="F181" t="s">
        <v>37</v>
      </c>
      <c r="G181">
        <v>8</v>
      </c>
      <c r="H181" s="43">
        <v>11065</v>
      </c>
      <c r="I181" t="s">
        <v>107</v>
      </c>
      <c r="J181" t="s">
        <v>50</v>
      </c>
      <c r="K181" t="s">
        <v>51</v>
      </c>
      <c r="L181" t="s">
        <v>108</v>
      </c>
      <c r="M181">
        <v>1</v>
      </c>
      <c r="N181" t="s">
        <v>109</v>
      </c>
      <c r="O181" t="s">
        <v>64</v>
      </c>
      <c r="P181">
        <v>543</v>
      </c>
      <c r="Q181" t="s">
        <v>375</v>
      </c>
      <c r="R181" t="s">
        <v>376</v>
      </c>
      <c r="S181">
        <v>0</v>
      </c>
      <c r="T181">
        <v>0</v>
      </c>
      <c r="U181">
        <v>8</v>
      </c>
      <c r="V181">
        <v>8</v>
      </c>
      <c r="W181">
        <v>0</v>
      </c>
      <c r="X181">
        <v>0</v>
      </c>
      <c r="Y181">
        <v>0</v>
      </c>
      <c r="Z181">
        <v>0</v>
      </c>
      <c r="AA181" t="s">
        <v>55</v>
      </c>
      <c r="AB181" t="s">
        <v>47</v>
      </c>
      <c r="AC181" t="s">
        <v>91</v>
      </c>
      <c r="AD181" t="s">
        <v>58</v>
      </c>
      <c r="AE181" s="39">
        <v>46198.397256944445</v>
      </c>
      <c r="AG181" t="str">
        <f t="shared" si="16"/>
        <v>Julho-26</v>
      </c>
      <c r="AH181" s="36">
        <f>_xlfn.XLOOKUP(AK181,'Base de Preços'!P$7:P$3001,'Base de Preços'!J$7:J$3001,"",0)</f>
        <v>0</v>
      </c>
      <c r="AI181" s="37">
        <f t="shared" si="17"/>
        <v>0</v>
      </c>
      <c r="AJ181" t="str">
        <f>_xlfn.XLOOKUP(N181,Agrupamentos!C$3:C$496,Agrupamentos!D$3:D$496,"",0)</f>
        <v>APOIO E MANUTENÇÃO</v>
      </c>
      <c r="AK181" t="str">
        <f t="shared" si="18"/>
        <v>APOIO E MANUTEÇÃO 1410GN14101</v>
      </c>
      <c r="AL181" s="57" t="str">
        <f t="shared" si="19"/>
        <v>46609GN1410MotoristaLEANDRA DE MIRANDA SOUZA COSTAAPOIO E MANUTEÇÃO 1410IPÊ000-00Principal0Julho-268846198,397256944446197</v>
      </c>
      <c r="AM181" s="79" t="str">
        <f t="shared" si="20"/>
        <v/>
      </c>
      <c r="AN181" s="80" t="str">
        <f t="shared" si="21"/>
        <v/>
      </c>
      <c r="AO181" s="36">
        <f t="shared" si="22"/>
        <v>0</v>
      </c>
      <c r="AP181" s="83" t="str">
        <f t="shared" si="23"/>
        <v/>
      </c>
    </row>
    <row r="182" spans="1:42" hidden="1">
      <c r="A182">
        <v>46630</v>
      </c>
      <c r="B182" s="38">
        <v>46197</v>
      </c>
      <c r="C182" t="s">
        <v>258</v>
      </c>
      <c r="D182" t="s">
        <v>105</v>
      </c>
      <c r="E182" t="s">
        <v>106</v>
      </c>
      <c r="F182" t="s">
        <v>59</v>
      </c>
      <c r="G182">
        <v>8</v>
      </c>
      <c r="H182" s="43">
        <v>11065</v>
      </c>
      <c r="I182" t="s">
        <v>107</v>
      </c>
      <c r="J182">
        <v>11392</v>
      </c>
      <c r="K182" t="s">
        <v>142</v>
      </c>
      <c r="L182" t="s">
        <v>142</v>
      </c>
      <c r="M182">
        <v>472</v>
      </c>
      <c r="N182" t="s">
        <v>388</v>
      </c>
      <c r="O182" t="s">
        <v>64</v>
      </c>
      <c r="P182">
        <v>503</v>
      </c>
      <c r="Q182" t="s">
        <v>181</v>
      </c>
      <c r="R182" t="s">
        <v>389</v>
      </c>
      <c r="S182">
        <v>13</v>
      </c>
      <c r="T182">
        <v>10</v>
      </c>
      <c r="U182">
        <v>19</v>
      </c>
      <c r="V182">
        <v>32</v>
      </c>
      <c r="W182">
        <v>0.54</v>
      </c>
      <c r="X182">
        <v>1.3</v>
      </c>
      <c r="Y182">
        <v>3.2</v>
      </c>
      <c r="Z182">
        <v>134.71</v>
      </c>
      <c r="AA182" t="s">
        <v>55</v>
      </c>
      <c r="AB182" t="s">
        <v>77</v>
      </c>
      <c r="AC182" t="s">
        <v>145</v>
      </c>
      <c r="AD182" t="s">
        <v>203</v>
      </c>
      <c r="AE182" s="39">
        <v>46197.841006944444</v>
      </c>
      <c r="AG182" t="str">
        <f t="shared" si="16"/>
        <v>Julho-26</v>
      </c>
      <c r="AH182" s="36">
        <f>_xlfn.XLOOKUP(AK182,'Base de Preços'!P$7:P$3001,'Base de Preços'!J$7:J$3001,"",0)</f>
        <v>706.77</v>
      </c>
      <c r="AI182" s="37">
        <f t="shared" si="17"/>
        <v>0</v>
      </c>
      <c r="AJ182" t="str">
        <f>_xlfn.XLOOKUP(N182,Agrupamentos!C$3:C$496,Agrupamentos!D$3:D$496,"",0)</f>
        <v>PLANTIO</v>
      </c>
      <c r="AK182" t="str">
        <f t="shared" si="18"/>
        <v>SERV PLANTIO AGRICGN1410472</v>
      </c>
      <c r="AL182" s="57" t="str">
        <f t="shared" si="19"/>
        <v>46630GN1410Operador de Trator de PneuDOUGLAS BOTELHO GOMESSERV PLANTIO AGRICMÃE SANTA GLEBA A018-01Apoio10Julho-26193246197,841006944446197</v>
      </c>
      <c r="AM182" s="79">
        <f t="shared" si="20"/>
        <v>59.259259259259252</v>
      </c>
      <c r="AN182" s="80">
        <f t="shared" si="21"/>
        <v>7982.8148148148148</v>
      </c>
      <c r="AO182" s="36">
        <f t="shared" si="22"/>
        <v>1347.1000000000001</v>
      </c>
      <c r="AP182" s="83">
        <f t="shared" si="23"/>
        <v>-6635.7148148148144</v>
      </c>
    </row>
    <row r="183" spans="1:42" hidden="1">
      <c r="A183">
        <v>46630</v>
      </c>
      <c r="B183" s="38">
        <v>46197</v>
      </c>
      <c r="C183" t="s">
        <v>258</v>
      </c>
      <c r="D183" t="s">
        <v>105</v>
      </c>
      <c r="E183" t="s">
        <v>106</v>
      </c>
      <c r="F183" t="s">
        <v>37</v>
      </c>
      <c r="G183">
        <v>8</v>
      </c>
      <c r="H183" s="43">
        <v>11065</v>
      </c>
      <c r="I183" t="s">
        <v>107</v>
      </c>
      <c r="J183">
        <v>11392</v>
      </c>
      <c r="K183" t="s">
        <v>142</v>
      </c>
      <c r="L183" t="s">
        <v>142</v>
      </c>
      <c r="M183">
        <v>1</v>
      </c>
      <c r="N183" t="s">
        <v>109</v>
      </c>
      <c r="O183" t="s">
        <v>64</v>
      </c>
      <c r="P183">
        <v>503</v>
      </c>
      <c r="Q183" t="s">
        <v>181</v>
      </c>
      <c r="R183" t="s">
        <v>389</v>
      </c>
      <c r="S183">
        <v>16</v>
      </c>
      <c r="T183">
        <v>0</v>
      </c>
      <c r="U183">
        <v>10</v>
      </c>
      <c r="V183">
        <v>26</v>
      </c>
      <c r="W183">
        <v>0</v>
      </c>
      <c r="X183">
        <v>0</v>
      </c>
      <c r="Y183">
        <v>0</v>
      </c>
      <c r="Z183">
        <v>0</v>
      </c>
      <c r="AA183" t="s">
        <v>46</v>
      </c>
      <c r="AB183" t="s">
        <v>47</v>
      </c>
      <c r="AC183" t="s">
        <v>145</v>
      </c>
      <c r="AD183" t="s">
        <v>203</v>
      </c>
      <c r="AE183" s="39">
        <v>46197.841006944444</v>
      </c>
      <c r="AG183" t="str">
        <f t="shared" si="16"/>
        <v>Julho-26</v>
      </c>
      <c r="AH183" s="36">
        <f>_xlfn.XLOOKUP(AK183,'Base de Preços'!P$7:P$3001,'Base de Preços'!J$7:J$3001,"",0)</f>
        <v>0</v>
      </c>
      <c r="AI183" s="37">
        <f t="shared" si="17"/>
        <v>0</v>
      </c>
      <c r="AJ183" t="str">
        <f>_xlfn.XLOOKUP(N183,Agrupamentos!C$3:C$496,Agrupamentos!D$3:D$496,"",0)</f>
        <v>APOIO E MANUTENÇÃO</v>
      </c>
      <c r="AK183" t="str">
        <f t="shared" si="18"/>
        <v>APOIO E MANUTEÇÃO 1410GN14101</v>
      </c>
      <c r="AL183" s="57" t="str">
        <f t="shared" si="19"/>
        <v>46630GN1410MotoristaDOUGLAS BOTELHO GOMESAPOIO E MANUTEÇÃO 1410MÃE SANTA GLEBA A018-01Principal0Julho-26102646197,841006944446197</v>
      </c>
      <c r="AM183" s="79" t="str">
        <f t="shared" si="20"/>
        <v/>
      </c>
      <c r="AN183" s="80" t="str">
        <f t="shared" si="21"/>
        <v/>
      </c>
      <c r="AO183" s="36">
        <f t="shared" si="22"/>
        <v>0</v>
      </c>
      <c r="AP183" s="83" t="str">
        <f t="shared" si="23"/>
        <v/>
      </c>
    </row>
    <row r="184" spans="1:42" hidden="1">
      <c r="A184">
        <v>46630</v>
      </c>
      <c r="B184" s="38">
        <v>46197</v>
      </c>
      <c r="C184" t="s">
        <v>258</v>
      </c>
      <c r="D184" t="s">
        <v>105</v>
      </c>
      <c r="E184" t="s">
        <v>106</v>
      </c>
      <c r="F184" t="s">
        <v>49</v>
      </c>
      <c r="G184">
        <v>8</v>
      </c>
      <c r="H184" s="43">
        <v>11065</v>
      </c>
      <c r="I184" t="s">
        <v>107</v>
      </c>
      <c r="J184">
        <v>11392</v>
      </c>
      <c r="K184" t="s">
        <v>142</v>
      </c>
      <c r="L184" t="s">
        <v>142</v>
      </c>
      <c r="M184">
        <v>298</v>
      </c>
      <c r="N184" t="s">
        <v>132</v>
      </c>
      <c r="O184" t="s">
        <v>43</v>
      </c>
      <c r="P184">
        <v>503</v>
      </c>
      <c r="Q184" t="s">
        <v>181</v>
      </c>
      <c r="R184" t="s">
        <v>389</v>
      </c>
      <c r="S184">
        <v>16</v>
      </c>
      <c r="T184">
        <v>2</v>
      </c>
      <c r="U184">
        <v>0</v>
      </c>
      <c r="V184">
        <v>16</v>
      </c>
      <c r="W184">
        <v>0</v>
      </c>
      <c r="X184">
        <v>8</v>
      </c>
      <c r="Y184">
        <v>8</v>
      </c>
      <c r="Z184">
        <v>589.29</v>
      </c>
      <c r="AA184" t="s">
        <v>55</v>
      </c>
      <c r="AB184" t="s">
        <v>47</v>
      </c>
      <c r="AC184" t="s">
        <v>145</v>
      </c>
      <c r="AE184" s="39">
        <v>46197.841006944444</v>
      </c>
      <c r="AG184" t="str">
        <f t="shared" si="16"/>
        <v>Julho-26</v>
      </c>
      <c r="AH184" s="36">
        <f>_xlfn.XLOOKUP(AK184,'Base de Preços'!P$7:P$3001,'Base de Preços'!J$7:J$3001,"",0)</f>
        <v>589.29</v>
      </c>
      <c r="AI184" s="37">
        <f t="shared" si="17"/>
        <v>1178.58</v>
      </c>
      <c r="AJ184" t="str">
        <f>_xlfn.XLOOKUP(N184,Agrupamentos!C$3:C$496,Agrupamentos!D$3:D$496,"",0)</f>
        <v>DIARIAS HOMEM</v>
      </c>
      <c r="AK184" t="str">
        <f t="shared" si="18"/>
        <v>SERV GERAIS LAVOURA AGRICGN1410298</v>
      </c>
      <c r="AL184" s="57" t="str">
        <f t="shared" si="19"/>
        <v>46630GN1410Trabalhador FlorestalDOUGLAS BOTELHO GOMESSERV GERAIS LAVOURA AGRICMÃE SANTA GLEBA A018-01Principal2Julho-2601646197,841006944446197</v>
      </c>
      <c r="AM184" s="79" t="str">
        <f t="shared" si="20"/>
        <v/>
      </c>
      <c r="AN184" s="80" t="str">
        <f t="shared" si="21"/>
        <v/>
      </c>
      <c r="AO184" s="36">
        <f t="shared" si="22"/>
        <v>1178.58</v>
      </c>
      <c r="AP184" s="83" t="str">
        <f t="shared" si="23"/>
        <v/>
      </c>
    </row>
    <row r="185" spans="1:42" hidden="1">
      <c r="A185">
        <v>46630</v>
      </c>
      <c r="B185" s="38">
        <v>46197</v>
      </c>
      <c r="C185" t="s">
        <v>258</v>
      </c>
      <c r="D185" t="s">
        <v>105</v>
      </c>
      <c r="E185" t="s">
        <v>106</v>
      </c>
      <c r="F185" t="s">
        <v>49</v>
      </c>
      <c r="G185">
        <v>8</v>
      </c>
      <c r="H185" s="43">
        <v>11065</v>
      </c>
      <c r="I185" t="s">
        <v>107</v>
      </c>
      <c r="J185">
        <v>11392</v>
      </c>
      <c r="K185" t="s">
        <v>142</v>
      </c>
      <c r="L185" t="s">
        <v>142</v>
      </c>
      <c r="M185">
        <v>472</v>
      </c>
      <c r="N185" t="s">
        <v>388</v>
      </c>
      <c r="O185" t="s">
        <v>64</v>
      </c>
      <c r="P185">
        <v>503</v>
      </c>
      <c r="Q185" t="s">
        <v>181</v>
      </c>
      <c r="R185" t="s">
        <v>389</v>
      </c>
      <c r="S185">
        <v>40</v>
      </c>
      <c r="T185">
        <v>10</v>
      </c>
      <c r="U185">
        <v>152</v>
      </c>
      <c r="V185">
        <v>192</v>
      </c>
      <c r="W185">
        <v>7.69</v>
      </c>
      <c r="X185">
        <v>4</v>
      </c>
      <c r="Y185">
        <v>19.2</v>
      </c>
      <c r="Z185">
        <v>572.05999999999995</v>
      </c>
      <c r="AA185" t="s">
        <v>55</v>
      </c>
      <c r="AB185" t="s">
        <v>47</v>
      </c>
      <c r="AC185" t="s">
        <v>145</v>
      </c>
      <c r="AD185" t="s">
        <v>203</v>
      </c>
      <c r="AE185" s="39">
        <v>46197.841006944444</v>
      </c>
      <c r="AG185" t="str">
        <f t="shared" si="16"/>
        <v>Julho-26</v>
      </c>
      <c r="AH185" s="36">
        <f>_xlfn.XLOOKUP(AK185,'Base de Preços'!P$7:P$3001,'Base de Preços'!J$7:J$3001,"",0)</f>
        <v>706.77</v>
      </c>
      <c r="AI185" s="37">
        <f t="shared" si="17"/>
        <v>7067.7</v>
      </c>
      <c r="AJ185" t="str">
        <f>_xlfn.XLOOKUP(N185,Agrupamentos!C$3:C$496,Agrupamentos!D$3:D$496,"",0)</f>
        <v>PLANTIO</v>
      </c>
      <c r="AK185" t="str">
        <f t="shared" si="18"/>
        <v>SERV PLANTIO AGRICGN1410472</v>
      </c>
      <c r="AL185" s="57" t="str">
        <f t="shared" si="19"/>
        <v>46630GN1410Trabalhador FlorestalDOUGLAS BOTELHO GOMESSERV PLANTIO AGRICMÃE SANTA GLEBA A018-01Principal10Julho-2615219246197,841006944446197</v>
      </c>
      <c r="AM185" s="79">
        <f t="shared" si="20"/>
        <v>24.967490247074121</v>
      </c>
      <c r="AN185" s="80">
        <f t="shared" si="21"/>
        <v>14282.902470741221</v>
      </c>
      <c r="AO185" s="36">
        <f t="shared" si="22"/>
        <v>5720.5999999999995</v>
      </c>
      <c r="AP185" s="83">
        <f t="shared" si="23"/>
        <v>-8562.3024707412224</v>
      </c>
    </row>
    <row r="186" spans="1:42" hidden="1">
      <c r="A186">
        <v>46630</v>
      </c>
      <c r="B186" s="38">
        <v>46197</v>
      </c>
      <c r="C186" t="s">
        <v>258</v>
      </c>
      <c r="D186" t="s">
        <v>105</v>
      </c>
      <c r="E186" t="s">
        <v>106</v>
      </c>
      <c r="F186" t="s">
        <v>49</v>
      </c>
      <c r="G186">
        <v>8</v>
      </c>
      <c r="H186" s="43">
        <v>11065</v>
      </c>
      <c r="I186" t="s">
        <v>107</v>
      </c>
      <c r="J186">
        <v>11392</v>
      </c>
      <c r="K186" t="s">
        <v>142</v>
      </c>
      <c r="L186" t="s">
        <v>142</v>
      </c>
      <c r="M186">
        <v>298</v>
      </c>
      <c r="N186" t="s">
        <v>132</v>
      </c>
      <c r="O186" t="s">
        <v>43</v>
      </c>
      <c r="P186">
        <v>503</v>
      </c>
      <c r="Q186" t="s">
        <v>181</v>
      </c>
      <c r="R186" t="s">
        <v>158</v>
      </c>
      <c r="S186">
        <v>16</v>
      </c>
      <c r="T186">
        <v>2</v>
      </c>
      <c r="U186">
        <v>0</v>
      </c>
      <c r="V186">
        <v>16</v>
      </c>
      <c r="W186">
        <v>0</v>
      </c>
      <c r="X186">
        <v>8</v>
      </c>
      <c r="Y186">
        <v>8</v>
      </c>
      <c r="Z186">
        <v>589.29</v>
      </c>
      <c r="AA186" t="s">
        <v>55</v>
      </c>
      <c r="AB186" t="s">
        <v>47</v>
      </c>
      <c r="AC186" t="s">
        <v>145</v>
      </c>
      <c r="AE186" s="39">
        <v>46197.841006944444</v>
      </c>
      <c r="AG186" t="str">
        <f t="shared" si="16"/>
        <v>Julho-26</v>
      </c>
      <c r="AH186" s="36">
        <f>_xlfn.XLOOKUP(AK186,'Base de Preços'!P$7:P$3001,'Base de Preços'!J$7:J$3001,"",0)</f>
        <v>589.29</v>
      </c>
      <c r="AI186" s="37">
        <f t="shared" si="17"/>
        <v>1178.58</v>
      </c>
      <c r="AJ186" t="str">
        <f>_xlfn.XLOOKUP(N186,Agrupamentos!C$3:C$496,Agrupamentos!D$3:D$496,"",0)</f>
        <v>DIARIAS HOMEM</v>
      </c>
      <c r="AK186" t="str">
        <f t="shared" si="18"/>
        <v>SERV GERAIS LAVOURA AGRICGN1410298</v>
      </c>
      <c r="AL186" s="57" t="str">
        <f t="shared" si="19"/>
        <v>46630GN1410Trabalhador FlorestalDOUGLAS BOTELHO GOMESSERV GERAIS LAVOURA AGRICMÃE SANTA GLEBA A001-01Principal2Julho-2601646197,841006944446197</v>
      </c>
      <c r="AM186" s="79" t="str">
        <f t="shared" si="20"/>
        <v/>
      </c>
      <c r="AN186" s="80" t="str">
        <f t="shared" si="21"/>
        <v/>
      </c>
      <c r="AO186" s="36">
        <f t="shared" si="22"/>
        <v>1178.58</v>
      </c>
      <c r="AP186" s="83" t="str">
        <f t="shared" si="23"/>
        <v/>
      </c>
    </row>
    <row r="187" spans="1:42" hidden="1">
      <c r="A187">
        <v>46630</v>
      </c>
      <c r="B187" s="38">
        <v>46197</v>
      </c>
      <c r="C187" t="s">
        <v>258</v>
      </c>
      <c r="D187" t="s">
        <v>105</v>
      </c>
      <c r="E187" t="s">
        <v>106</v>
      </c>
      <c r="F187" t="s">
        <v>49</v>
      </c>
      <c r="G187">
        <v>8</v>
      </c>
      <c r="H187" s="43">
        <v>11065</v>
      </c>
      <c r="I187" t="s">
        <v>107</v>
      </c>
      <c r="J187">
        <v>11392</v>
      </c>
      <c r="K187" t="s">
        <v>142</v>
      </c>
      <c r="L187" t="s">
        <v>142</v>
      </c>
      <c r="M187" t="s">
        <v>155</v>
      </c>
      <c r="N187" t="s">
        <v>156</v>
      </c>
      <c r="O187" t="s">
        <v>43</v>
      </c>
      <c r="P187">
        <v>547</v>
      </c>
      <c r="Q187" t="s">
        <v>392</v>
      </c>
      <c r="R187" t="s">
        <v>393</v>
      </c>
      <c r="S187">
        <v>8</v>
      </c>
      <c r="T187">
        <v>1</v>
      </c>
      <c r="U187">
        <v>0</v>
      </c>
      <c r="V187">
        <v>8</v>
      </c>
      <c r="W187">
        <v>0</v>
      </c>
      <c r="X187">
        <v>8</v>
      </c>
      <c r="Y187">
        <v>8</v>
      </c>
      <c r="Z187" s="3">
        <v>3133.15</v>
      </c>
      <c r="AA187" t="s">
        <v>55</v>
      </c>
      <c r="AB187" t="s">
        <v>47</v>
      </c>
      <c r="AC187" t="s">
        <v>145</v>
      </c>
      <c r="AD187" t="s">
        <v>58</v>
      </c>
      <c r="AE187" s="39">
        <v>46198.490891203706</v>
      </c>
      <c r="AG187" t="str">
        <f t="shared" si="16"/>
        <v>Julho-26</v>
      </c>
      <c r="AH187" s="36">
        <f>_xlfn.XLOOKUP(AK187,'Base de Preços'!P$7:P$3001,'Base de Preços'!J$7:J$3001,"",0)</f>
        <v>3133.15</v>
      </c>
      <c r="AI187" s="37">
        <f t="shared" si="17"/>
        <v>3133.15</v>
      </c>
      <c r="AJ187" t="str">
        <f>_xlfn.XLOOKUP(N187,Agrupamentos!C$3:C$496,Agrupamentos!D$3:D$496,"",0)</f>
        <v>BRIGADINHA MSFL</v>
      </c>
      <c r="AK187" t="str">
        <f t="shared" si="18"/>
        <v>EQUIPE DE BRIGADINHA FLORESTALGN1410IMP21</v>
      </c>
      <c r="AL187" s="57" t="str">
        <f t="shared" si="19"/>
        <v>46630GN1410Trabalhador FlorestalDOUGLAS BOTELHO GOMESEQUIPE DE BRIGADINHA FLORESTALMIMOSO028-01Principal1Julho-260846198,490891203746197</v>
      </c>
      <c r="AM187" s="79" t="str">
        <f t="shared" si="20"/>
        <v/>
      </c>
      <c r="AN187" s="80" t="str">
        <f t="shared" si="21"/>
        <v/>
      </c>
      <c r="AO187" s="36">
        <f t="shared" si="22"/>
        <v>3133.15</v>
      </c>
      <c r="AP187" s="83" t="str">
        <f t="shared" si="23"/>
        <v/>
      </c>
    </row>
    <row r="188" spans="1:42" hidden="1">
      <c r="A188">
        <v>46631</v>
      </c>
      <c r="B188" s="38">
        <v>46197</v>
      </c>
      <c r="C188" t="s">
        <v>258</v>
      </c>
      <c r="D188" t="s">
        <v>105</v>
      </c>
      <c r="E188" t="s">
        <v>106</v>
      </c>
      <c r="F188" t="s">
        <v>59</v>
      </c>
      <c r="G188">
        <v>8</v>
      </c>
      <c r="H188" s="43">
        <v>11331</v>
      </c>
      <c r="I188" t="s">
        <v>112</v>
      </c>
      <c r="J188">
        <v>11752</v>
      </c>
      <c r="K188" t="s">
        <v>149</v>
      </c>
      <c r="L188" t="s">
        <v>149</v>
      </c>
      <c r="M188" t="s">
        <v>137</v>
      </c>
      <c r="N188" t="s">
        <v>138</v>
      </c>
      <c r="O188" t="s">
        <v>64</v>
      </c>
      <c r="P188">
        <v>484</v>
      </c>
      <c r="Q188" t="s">
        <v>370</v>
      </c>
      <c r="R188" t="s">
        <v>371</v>
      </c>
      <c r="S188">
        <v>6</v>
      </c>
      <c r="T188">
        <v>8.9499999999999993</v>
      </c>
      <c r="U188">
        <v>4</v>
      </c>
      <c r="V188">
        <v>10</v>
      </c>
      <c r="W188">
        <v>0.68</v>
      </c>
      <c r="X188">
        <v>0.67</v>
      </c>
      <c r="Y188">
        <v>1.1200000000000001</v>
      </c>
      <c r="Z188">
        <v>221.69</v>
      </c>
      <c r="AA188" t="s">
        <v>46</v>
      </c>
      <c r="AB188" t="s">
        <v>47</v>
      </c>
      <c r="AC188" t="s">
        <v>120</v>
      </c>
      <c r="AD188" t="s">
        <v>58</v>
      </c>
      <c r="AE188" s="39">
        <v>46197.848298611112</v>
      </c>
      <c r="AG188" t="str">
        <f t="shared" si="16"/>
        <v>Julho-26</v>
      </c>
      <c r="AH188" s="36">
        <f>_xlfn.XLOOKUP(AK188,'Base de Preços'!P$7:P$3001,'Base de Preços'!J$7:J$3001,"",0)</f>
        <v>343.68</v>
      </c>
      <c r="AI188" s="37">
        <f t="shared" si="17"/>
        <v>3075.9359999999997</v>
      </c>
      <c r="AJ188" t="str">
        <f>_xlfn.XLOOKUP(N188,Agrupamentos!C$3:C$496,Agrupamentos!D$3:D$496,"",0)</f>
        <v>HERBICIDA MEC</v>
      </c>
      <c r="AK188" t="str">
        <f t="shared" si="18"/>
        <v>SERV CAP QUIM MEC BARRA AGRICGN1410IMP96</v>
      </c>
      <c r="AL188" s="57" t="str">
        <f t="shared" si="19"/>
        <v>46631GN1410Operador de Trator de PneuMATEUS SANCHES PERES BIENIEKSERV CAP QUIM MEC BARRA AGRICSÃO PEDRO IIIT001-01Principal8,95Julho-2641046197,848298611146197</v>
      </c>
      <c r="AM188" s="79">
        <f t="shared" si="20"/>
        <v>14.705882352941176</v>
      </c>
      <c r="AN188" s="80">
        <f t="shared" si="21"/>
        <v>3260.1470588235293</v>
      </c>
      <c r="AO188" s="36">
        <f t="shared" si="22"/>
        <v>1984.1254999999999</v>
      </c>
      <c r="AP188" s="83">
        <f t="shared" si="23"/>
        <v>-1276.0215588235294</v>
      </c>
    </row>
    <row r="189" spans="1:42" hidden="1">
      <c r="A189">
        <v>46631</v>
      </c>
      <c r="B189" s="38">
        <v>46197</v>
      </c>
      <c r="C189" t="s">
        <v>258</v>
      </c>
      <c r="D189" t="s">
        <v>105</v>
      </c>
      <c r="E189" t="s">
        <v>106</v>
      </c>
      <c r="F189" t="s">
        <v>49</v>
      </c>
      <c r="G189">
        <v>8</v>
      </c>
      <c r="H189" s="43">
        <v>11331</v>
      </c>
      <c r="I189" t="s">
        <v>112</v>
      </c>
      <c r="J189">
        <v>11752</v>
      </c>
      <c r="K189" t="s">
        <v>149</v>
      </c>
      <c r="L189" t="s">
        <v>149</v>
      </c>
      <c r="M189" t="s">
        <v>137</v>
      </c>
      <c r="N189" t="s">
        <v>138</v>
      </c>
      <c r="O189" t="s">
        <v>64</v>
      </c>
      <c r="P189">
        <v>484</v>
      </c>
      <c r="Q189" t="s">
        <v>370</v>
      </c>
      <c r="R189" t="s">
        <v>371</v>
      </c>
      <c r="S189">
        <v>10</v>
      </c>
      <c r="T189">
        <v>8.9499999999999993</v>
      </c>
      <c r="U189">
        <v>0</v>
      </c>
      <c r="V189">
        <v>10</v>
      </c>
      <c r="W189">
        <v>0.23</v>
      </c>
      <c r="X189">
        <v>1.1200000000000001</v>
      </c>
      <c r="Y189">
        <v>1.1200000000000001</v>
      </c>
      <c r="Z189">
        <v>26.68</v>
      </c>
      <c r="AA189" t="s">
        <v>46</v>
      </c>
      <c r="AB189" t="s">
        <v>56</v>
      </c>
      <c r="AC189" t="s">
        <v>120</v>
      </c>
      <c r="AE189" s="39">
        <v>46197.848298611112</v>
      </c>
      <c r="AG189" t="str">
        <f t="shared" si="16"/>
        <v>Julho-26</v>
      </c>
      <c r="AH189" s="36">
        <f>_xlfn.XLOOKUP(AK189,'Base de Preços'!P$7:P$3001,'Base de Preços'!J$7:J$3001,"",0)</f>
        <v>343.68</v>
      </c>
      <c r="AI189" s="37">
        <f t="shared" si="17"/>
        <v>0</v>
      </c>
      <c r="AJ189" t="str">
        <f>_xlfn.XLOOKUP(N189,Agrupamentos!C$3:C$496,Agrupamentos!D$3:D$496,"",0)</f>
        <v>HERBICIDA MEC</v>
      </c>
      <c r="AK189" t="str">
        <f t="shared" si="18"/>
        <v>SERV CAP QUIM MEC BARRA AGRICGN1410IMP96</v>
      </c>
      <c r="AL189" s="57" t="str">
        <f t="shared" si="19"/>
        <v>46631GN1410Trabalhador FlorestalMATEUS SANCHES PERES BIENIEKSERV CAP QUIM MEC BARRA AGRICSÃO PEDRO IIIT001-01Suporte8,95Julho-2601046197,848298611146197</v>
      </c>
      <c r="AM189" s="79">
        <f t="shared" si="20"/>
        <v>43.478260869565219</v>
      </c>
      <c r="AN189" s="80">
        <f t="shared" si="21"/>
        <v>1160</v>
      </c>
      <c r="AO189" s="36">
        <f t="shared" si="22"/>
        <v>238.78599999999997</v>
      </c>
      <c r="AP189" s="83">
        <f t="shared" si="23"/>
        <v>-921.21400000000006</v>
      </c>
    </row>
    <row r="190" spans="1:42" hidden="1">
      <c r="A190">
        <v>46631</v>
      </c>
      <c r="B190" s="38">
        <v>46197</v>
      </c>
      <c r="C190" t="s">
        <v>258</v>
      </c>
      <c r="D190" t="s">
        <v>105</v>
      </c>
      <c r="E190" t="s">
        <v>106</v>
      </c>
      <c r="F190" t="s">
        <v>92</v>
      </c>
      <c r="G190">
        <v>8</v>
      </c>
      <c r="H190" s="43">
        <v>11331</v>
      </c>
      <c r="I190" t="s">
        <v>112</v>
      </c>
      <c r="J190">
        <v>11752</v>
      </c>
      <c r="K190" t="s">
        <v>149</v>
      </c>
      <c r="L190" t="s">
        <v>149</v>
      </c>
      <c r="M190" t="s">
        <v>137</v>
      </c>
      <c r="N190" t="s">
        <v>138</v>
      </c>
      <c r="O190" t="s">
        <v>64</v>
      </c>
      <c r="P190">
        <v>484</v>
      </c>
      <c r="Q190" t="s">
        <v>370</v>
      </c>
      <c r="R190" t="s">
        <v>371</v>
      </c>
      <c r="S190">
        <v>8</v>
      </c>
      <c r="T190">
        <v>8.9499999999999993</v>
      </c>
      <c r="U190">
        <v>2</v>
      </c>
      <c r="V190">
        <v>10</v>
      </c>
      <c r="W190">
        <v>0.23</v>
      </c>
      <c r="X190">
        <v>0.89</v>
      </c>
      <c r="Y190">
        <v>1.1200000000000001</v>
      </c>
      <c r="Z190">
        <v>95.31</v>
      </c>
      <c r="AA190" t="s">
        <v>46</v>
      </c>
      <c r="AB190" t="s">
        <v>56</v>
      </c>
      <c r="AC190" t="s">
        <v>120</v>
      </c>
      <c r="AE190" s="39">
        <v>46197.848298611112</v>
      </c>
      <c r="AG190" t="str">
        <f t="shared" si="16"/>
        <v>Julho-26</v>
      </c>
      <c r="AH190" s="36">
        <f>_xlfn.XLOOKUP(AK190,'Base de Preços'!P$7:P$3001,'Base de Preços'!J$7:J$3001,"",0)</f>
        <v>343.68</v>
      </c>
      <c r="AI190" s="37">
        <f t="shared" si="17"/>
        <v>0</v>
      </c>
      <c r="AJ190" t="str">
        <f>_xlfn.XLOOKUP(N190,Agrupamentos!C$3:C$496,Agrupamentos!D$3:D$496,"",0)</f>
        <v>HERBICIDA MEC</v>
      </c>
      <c r="AK190" t="str">
        <f t="shared" si="18"/>
        <v>SERV CAP QUIM MEC BARRA AGRICGN1410IMP96</v>
      </c>
      <c r="AL190" s="57" t="str">
        <f t="shared" si="19"/>
        <v>46631GN1410Motorista de Caminhão PipaMATEUS SANCHES PERES BIENIEKSERV CAP QUIM MEC BARRA AGRICSÃO PEDRO IIIT001-01Suporte8,95Julho-2621046197,848298611146197</v>
      </c>
      <c r="AM190" s="79">
        <f t="shared" si="20"/>
        <v>43.478260869565219</v>
      </c>
      <c r="AN190" s="80">
        <f t="shared" si="21"/>
        <v>4143.913043478261</v>
      </c>
      <c r="AO190" s="36">
        <f t="shared" si="22"/>
        <v>853.02449999999999</v>
      </c>
      <c r="AP190" s="83">
        <f t="shared" si="23"/>
        <v>-3290.888543478261</v>
      </c>
    </row>
    <row r="191" spans="1:42" hidden="1">
      <c r="A191">
        <v>46631</v>
      </c>
      <c r="B191" s="38">
        <v>46197</v>
      </c>
      <c r="C191" t="s">
        <v>258</v>
      </c>
      <c r="D191" t="s">
        <v>105</v>
      </c>
      <c r="E191" t="s">
        <v>106</v>
      </c>
      <c r="F191" t="s">
        <v>59</v>
      </c>
      <c r="G191">
        <v>8</v>
      </c>
      <c r="H191" s="43">
        <v>11331</v>
      </c>
      <c r="I191" t="s">
        <v>112</v>
      </c>
      <c r="J191">
        <v>11752</v>
      </c>
      <c r="K191" t="s">
        <v>149</v>
      </c>
      <c r="L191" t="s">
        <v>149</v>
      </c>
      <c r="M191" t="s">
        <v>137</v>
      </c>
      <c r="N191" t="s">
        <v>138</v>
      </c>
      <c r="O191" t="s">
        <v>64</v>
      </c>
      <c r="P191">
        <v>484</v>
      </c>
      <c r="Q191" t="s">
        <v>370</v>
      </c>
      <c r="R191" t="s">
        <v>394</v>
      </c>
      <c r="S191">
        <v>8</v>
      </c>
      <c r="T191">
        <v>6.05</v>
      </c>
      <c r="U191">
        <v>2</v>
      </c>
      <c r="V191">
        <v>10</v>
      </c>
      <c r="W191">
        <v>0.68</v>
      </c>
      <c r="X191">
        <v>1.32</v>
      </c>
      <c r="Y191">
        <v>1.65</v>
      </c>
      <c r="Z191">
        <v>221.69</v>
      </c>
      <c r="AA191" t="s">
        <v>55</v>
      </c>
      <c r="AB191" t="s">
        <v>47</v>
      </c>
      <c r="AC191" t="s">
        <v>120</v>
      </c>
      <c r="AE191" s="39">
        <v>46197.848298611112</v>
      </c>
      <c r="AG191" t="str">
        <f t="shared" si="16"/>
        <v>Julho-26</v>
      </c>
      <c r="AH191" s="36">
        <f>_xlfn.XLOOKUP(AK191,'Base de Preços'!P$7:P$3001,'Base de Preços'!J$7:J$3001,"",0)</f>
        <v>343.68</v>
      </c>
      <c r="AI191" s="37">
        <f t="shared" si="17"/>
        <v>2079.2640000000001</v>
      </c>
      <c r="AJ191" t="str">
        <f>_xlfn.XLOOKUP(N191,Agrupamentos!C$3:C$496,Agrupamentos!D$3:D$496,"",0)</f>
        <v>HERBICIDA MEC</v>
      </c>
      <c r="AK191" t="str">
        <f t="shared" si="18"/>
        <v>SERV CAP QUIM MEC BARRA AGRICGN1410IMP96</v>
      </c>
      <c r="AL191" s="57" t="str">
        <f t="shared" si="19"/>
        <v>46631GN1410Operador de Trator de PneuMATEUS SANCHES PERES BIENIEKSERV CAP QUIM MEC BARRA AGRICSÃO PEDRO IIIT003-01Principal6,05Julho-2621046197,848298611146197</v>
      </c>
      <c r="AM191" s="79">
        <f t="shared" si="20"/>
        <v>14.705882352941176</v>
      </c>
      <c r="AN191" s="80">
        <f t="shared" si="21"/>
        <v>3260.1470588235293</v>
      </c>
      <c r="AO191" s="36">
        <f t="shared" si="22"/>
        <v>1341.2245</v>
      </c>
      <c r="AP191" s="83">
        <f t="shared" si="23"/>
        <v>-1918.9225588235292</v>
      </c>
    </row>
    <row r="192" spans="1:42" hidden="1">
      <c r="A192">
        <v>46642</v>
      </c>
      <c r="B192" s="38">
        <v>46197</v>
      </c>
      <c r="C192" t="s">
        <v>258</v>
      </c>
      <c r="D192" t="s">
        <v>105</v>
      </c>
      <c r="E192" t="s">
        <v>106</v>
      </c>
      <c r="F192" t="s">
        <v>37</v>
      </c>
      <c r="G192">
        <v>8</v>
      </c>
      <c r="H192" s="43">
        <v>11331</v>
      </c>
      <c r="I192" t="s">
        <v>112</v>
      </c>
      <c r="J192">
        <v>11362</v>
      </c>
      <c r="K192" t="s">
        <v>131</v>
      </c>
      <c r="L192" t="s">
        <v>131</v>
      </c>
      <c r="M192">
        <v>1</v>
      </c>
      <c r="N192" t="s">
        <v>109</v>
      </c>
      <c r="O192" t="s">
        <v>64</v>
      </c>
      <c r="P192">
        <v>537</v>
      </c>
      <c r="Q192" t="s">
        <v>368</v>
      </c>
      <c r="R192" t="s">
        <v>122</v>
      </c>
      <c r="S192">
        <v>0</v>
      </c>
      <c r="T192">
        <v>0</v>
      </c>
      <c r="U192">
        <v>8</v>
      </c>
      <c r="V192">
        <v>8</v>
      </c>
      <c r="W192">
        <v>0</v>
      </c>
      <c r="X192">
        <v>0</v>
      </c>
      <c r="Y192">
        <v>0</v>
      </c>
      <c r="Z192">
        <v>0</v>
      </c>
      <c r="AA192" t="s">
        <v>55</v>
      </c>
      <c r="AB192" t="s">
        <v>47</v>
      </c>
      <c r="AC192" t="s">
        <v>135</v>
      </c>
      <c r="AE192" s="39">
        <v>46197.910381944443</v>
      </c>
      <c r="AF192" t="s">
        <v>395</v>
      </c>
      <c r="AG192" t="str">
        <f t="shared" si="16"/>
        <v>Julho-26</v>
      </c>
      <c r="AH192" s="36">
        <f>_xlfn.XLOOKUP(AK192,'Base de Preços'!P$7:P$3001,'Base de Preços'!J$7:J$3001,"",0)</f>
        <v>0</v>
      </c>
      <c r="AI192" s="37">
        <f t="shared" si="17"/>
        <v>0</v>
      </c>
      <c r="AJ192" t="str">
        <f>_xlfn.XLOOKUP(N192,Agrupamentos!C$3:C$496,Agrupamentos!D$3:D$496,"",0)</f>
        <v>APOIO E MANUTENÇÃO</v>
      </c>
      <c r="AK192" t="str">
        <f t="shared" si="18"/>
        <v>APOIO E MANUTEÇÃO 1410GN14101</v>
      </c>
      <c r="AL192" s="57" t="str">
        <f t="shared" si="19"/>
        <v>46642GN1410MotoristaGABRIEL GONCALVES PINHEIROAPOIO E MANUTEÇÃO 1410GALILÉIA004-01Principal0Julho-268846197,910381944446197</v>
      </c>
      <c r="AM192" s="79" t="str">
        <f t="shared" si="20"/>
        <v/>
      </c>
      <c r="AN192" s="80" t="str">
        <f t="shared" si="21"/>
        <v/>
      </c>
      <c r="AO192" s="36">
        <f t="shared" si="22"/>
        <v>0</v>
      </c>
      <c r="AP192" s="83" t="str">
        <f t="shared" si="23"/>
        <v/>
      </c>
    </row>
    <row r="193" spans="1:42" hidden="1">
      <c r="A193">
        <v>46642</v>
      </c>
      <c r="B193" s="38">
        <v>46197</v>
      </c>
      <c r="C193" t="s">
        <v>258</v>
      </c>
      <c r="D193" t="s">
        <v>105</v>
      </c>
      <c r="E193" t="s">
        <v>106</v>
      </c>
      <c r="F193" t="s">
        <v>293</v>
      </c>
      <c r="G193">
        <v>8</v>
      </c>
      <c r="H193" s="43">
        <v>11331</v>
      </c>
      <c r="I193" t="s">
        <v>112</v>
      </c>
      <c r="J193">
        <v>11362</v>
      </c>
      <c r="K193" t="s">
        <v>131</v>
      </c>
      <c r="L193" t="s">
        <v>131</v>
      </c>
      <c r="M193">
        <v>1</v>
      </c>
      <c r="N193" t="s">
        <v>109</v>
      </c>
      <c r="O193" t="s">
        <v>64</v>
      </c>
      <c r="P193">
        <v>537</v>
      </c>
      <c r="Q193" t="s">
        <v>368</v>
      </c>
      <c r="R193" t="s">
        <v>122</v>
      </c>
      <c r="S193">
        <v>0</v>
      </c>
      <c r="T193">
        <v>0</v>
      </c>
      <c r="U193">
        <v>8</v>
      </c>
      <c r="V193">
        <v>8</v>
      </c>
      <c r="W193">
        <v>0</v>
      </c>
      <c r="X193">
        <v>0</v>
      </c>
      <c r="Y193">
        <v>0</v>
      </c>
      <c r="Z193">
        <v>0</v>
      </c>
      <c r="AA193" t="s">
        <v>55</v>
      </c>
      <c r="AB193" t="s">
        <v>77</v>
      </c>
      <c r="AC193" t="s">
        <v>135</v>
      </c>
      <c r="AE193" s="39">
        <v>46197.910381944443</v>
      </c>
      <c r="AF193" t="s">
        <v>395</v>
      </c>
      <c r="AG193" t="str">
        <f t="shared" si="16"/>
        <v>Julho-26</v>
      </c>
      <c r="AH193" s="36">
        <f>_xlfn.XLOOKUP(AK193,'Base de Preços'!P$7:P$3001,'Base de Preços'!J$7:J$3001,"",0)</f>
        <v>0</v>
      </c>
      <c r="AI193" s="37">
        <f t="shared" si="17"/>
        <v>0</v>
      </c>
      <c r="AJ193" t="str">
        <f>_xlfn.XLOOKUP(N193,Agrupamentos!C$3:C$496,Agrupamentos!D$3:D$496,"",0)</f>
        <v>APOIO E MANUTENÇÃO</v>
      </c>
      <c r="AK193" t="str">
        <f t="shared" si="18"/>
        <v>APOIO E MANUTEÇÃO 1410GN14101</v>
      </c>
      <c r="AL193" s="57" t="str">
        <f t="shared" si="19"/>
        <v>46642GN1410MecânicoGABRIEL GONCALVES PINHEIROAPOIO E MANUTEÇÃO 1410GALILÉIA004-01Apoio0Julho-268846197,910381944446197</v>
      </c>
      <c r="AM193" s="79" t="str">
        <f t="shared" si="20"/>
        <v/>
      </c>
      <c r="AN193" s="80" t="str">
        <f t="shared" si="21"/>
        <v/>
      </c>
      <c r="AO193" s="36">
        <f t="shared" si="22"/>
        <v>0</v>
      </c>
      <c r="AP193" s="83" t="str">
        <f t="shared" si="23"/>
        <v/>
      </c>
    </row>
    <row r="194" spans="1:42" hidden="1">
      <c r="A194">
        <v>46642</v>
      </c>
      <c r="B194" s="38">
        <v>46197</v>
      </c>
      <c r="C194" t="s">
        <v>258</v>
      </c>
      <c r="D194" t="s">
        <v>105</v>
      </c>
      <c r="E194" t="s">
        <v>106</v>
      </c>
      <c r="F194" t="s">
        <v>59</v>
      </c>
      <c r="G194">
        <v>8</v>
      </c>
      <c r="H194" s="43">
        <v>11331</v>
      </c>
      <c r="I194" t="s">
        <v>112</v>
      </c>
      <c r="J194">
        <v>11362</v>
      </c>
      <c r="K194" t="s">
        <v>131</v>
      </c>
      <c r="L194" t="s">
        <v>131</v>
      </c>
      <c r="M194">
        <v>1</v>
      </c>
      <c r="N194" t="s">
        <v>109</v>
      </c>
      <c r="O194" t="s">
        <v>64</v>
      </c>
      <c r="P194">
        <v>537</v>
      </c>
      <c r="Q194" t="s">
        <v>368</v>
      </c>
      <c r="R194" t="s">
        <v>122</v>
      </c>
      <c r="S194">
        <v>0</v>
      </c>
      <c r="T194">
        <v>0</v>
      </c>
      <c r="U194">
        <v>16</v>
      </c>
      <c r="V194">
        <v>16</v>
      </c>
      <c r="W194">
        <v>0</v>
      </c>
      <c r="X194">
        <v>0</v>
      </c>
      <c r="Y194">
        <v>0</v>
      </c>
      <c r="Z194">
        <v>0</v>
      </c>
      <c r="AA194" t="s">
        <v>55</v>
      </c>
      <c r="AB194" t="s">
        <v>56</v>
      </c>
      <c r="AC194" t="s">
        <v>135</v>
      </c>
      <c r="AE194" s="39">
        <v>46197.910381944443</v>
      </c>
      <c r="AF194" t="s">
        <v>395</v>
      </c>
      <c r="AG194" t="str">
        <f t="shared" si="16"/>
        <v>Julho-26</v>
      </c>
      <c r="AH194" s="36">
        <f>_xlfn.XLOOKUP(AK194,'Base de Preços'!P$7:P$3001,'Base de Preços'!J$7:J$3001,"",0)</f>
        <v>0</v>
      </c>
      <c r="AI194" s="37">
        <f t="shared" si="17"/>
        <v>0</v>
      </c>
      <c r="AJ194" t="str">
        <f>_xlfn.XLOOKUP(N194,Agrupamentos!C$3:C$496,Agrupamentos!D$3:D$496,"",0)</f>
        <v>APOIO E MANUTENÇÃO</v>
      </c>
      <c r="AK194" t="str">
        <f t="shared" si="18"/>
        <v>APOIO E MANUTEÇÃO 1410GN14101</v>
      </c>
      <c r="AL194" s="57" t="str">
        <f t="shared" si="19"/>
        <v>46642GN1410Operador de Trator de PneuGABRIEL GONCALVES PINHEIROAPOIO E MANUTEÇÃO 1410GALILÉIA004-01Suporte0Julho-26161646197,910381944446197</v>
      </c>
      <c r="AM194" s="79" t="str">
        <f t="shared" si="20"/>
        <v/>
      </c>
      <c r="AN194" s="80" t="str">
        <f t="shared" si="21"/>
        <v/>
      </c>
      <c r="AO194" s="36">
        <f t="shared" si="22"/>
        <v>0</v>
      </c>
      <c r="AP194" s="83" t="str">
        <f t="shared" si="23"/>
        <v/>
      </c>
    </row>
    <row r="195" spans="1:42" hidden="1">
      <c r="A195">
        <v>46642</v>
      </c>
      <c r="B195" s="38">
        <v>46197</v>
      </c>
      <c r="C195" t="s">
        <v>258</v>
      </c>
      <c r="D195" t="s">
        <v>105</v>
      </c>
      <c r="E195" t="s">
        <v>106</v>
      </c>
      <c r="F195" t="s">
        <v>59</v>
      </c>
      <c r="G195">
        <v>8</v>
      </c>
      <c r="H195" s="43">
        <v>11331</v>
      </c>
      <c r="I195" t="s">
        <v>112</v>
      </c>
      <c r="J195">
        <v>11362</v>
      </c>
      <c r="K195" t="s">
        <v>131</v>
      </c>
      <c r="L195" t="s">
        <v>131</v>
      </c>
      <c r="M195" t="s">
        <v>137</v>
      </c>
      <c r="N195" t="s">
        <v>138</v>
      </c>
      <c r="O195" t="s">
        <v>64</v>
      </c>
      <c r="P195">
        <v>537</v>
      </c>
      <c r="Q195" t="s">
        <v>368</v>
      </c>
      <c r="R195" t="s">
        <v>122</v>
      </c>
      <c r="S195">
        <v>0</v>
      </c>
      <c r="T195">
        <v>0</v>
      </c>
      <c r="U195">
        <v>24</v>
      </c>
      <c r="V195">
        <v>24</v>
      </c>
      <c r="W195">
        <v>0.68</v>
      </c>
      <c r="X195">
        <v>0</v>
      </c>
      <c r="Y195">
        <v>0</v>
      </c>
      <c r="Z195">
        <v>221.69</v>
      </c>
      <c r="AA195" t="s">
        <v>55</v>
      </c>
      <c r="AB195" t="s">
        <v>47</v>
      </c>
      <c r="AC195" t="s">
        <v>135</v>
      </c>
      <c r="AE195" s="39">
        <v>46197.910381944443</v>
      </c>
      <c r="AF195" t="s">
        <v>395</v>
      </c>
      <c r="AG195" t="str">
        <f t="shared" si="16"/>
        <v>Julho-26</v>
      </c>
      <c r="AH195" s="36">
        <f>_xlfn.XLOOKUP(AK195,'Base de Preços'!P$7:P$3001,'Base de Preços'!J$7:J$3001,"",0)</f>
        <v>343.68</v>
      </c>
      <c r="AI195" s="37">
        <f t="shared" si="17"/>
        <v>0</v>
      </c>
      <c r="AJ195" t="str">
        <f>_xlfn.XLOOKUP(N195,Agrupamentos!C$3:C$496,Agrupamentos!D$3:D$496,"",0)</f>
        <v>HERBICIDA MEC</v>
      </c>
      <c r="AK195" t="str">
        <f t="shared" si="18"/>
        <v>SERV CAP QUIM MEC BARRA AGRICGN1410IMP96</v>
      </c>
      <c r="AL195" s="57" t="str">
        <f t="shared" si="19"/>
        <v>46642GN1410Operador de Trator de PneuGABRIEL GONCALVES PINHEIROSERV CAP QUIM MEC BARRA AGRICGALILÉIA004-01Principal0Julho-26242446197,910381944446197</v>
      </c>
      <c r="AM195" s="79">
        <f t="shared" si="20"/>
        <v>35.294117647058819</v>
      </c>
      <c r="AN195" s="80">
        <f t="shared" si="21"/>
        <v>7824.3529411764694</v>
      </c>
      <c r="AO195" s="36">
        <f t="shared" si="22"/>
        <v>0</v>
      </c>
      <c r="AP195" s="83">
        <f t="shared" si="23"/>
        <v>-7824.3529411764694</v>
      </c>
    </row>
    <row r="196" spans="1:42" hidden="1">
      <c r="A196">
        <v>46642</v>
      </c>
      <c r="B196" s="38">
        <v>46197</v>
      </c>
      <c r="C196" t="s">
        <v>258</v>
      </c>
      <c r="D196" t="s">
        <v>105</v>
      </c>
      <c r="E196" t="s">
        <v>106</v>
      </c>
      <c r="F196" t="s">
        <v>49</v>
      </c>
      <c r="G196">
        <v>8</v>
      </c>
      <c r="H196" s="43">
        <v>11331</v>
      </c>
      <c r="I196" t="s">
        <v>112</v>
      </c>
      <c r="J196">
        <v>11362</v>
      </c>
      <c r="K196" t="s">
        <v>131</v>
      </c>
      <c r="L196" t="s">
        <v>131</v>
      </c>
      <c r="M196" t="s">
        <v>137</v>
      </c>
      <c r="N196" t="s">
        <v>138</v>
      </c>
      <c r="O196" t="s">
        <v>64</v>
      </c>
      <c r="P196">
        <v>537</v>
      </c>
      <c r="Q196" t="s">
        <v>368</v>
      </c>
      <c r="R196" t="s">
        <v>122</v>
      </c>
      <c r="S196">
        <v>0</v>
      </c>
      <c r="T196">
        <v>0</v>
      </c>
      <c r="U196">
        <v>8</v>
      </c>
      <c r="V196">
        <v>8</v>
      </c>
      <c r="W196">
        <v>0.23</v>
      </c>
      <c r="X196">
        <v>0</v>
      </c>
      <c r="Y196">
        <v>0</v>
      </c>
      <c r="Z196">
        <v>26.68</v>
      </c>
      <c r="AA196" t="s">
        <v>55</v>
      </c>
      <c r="AB196" t="s">
        <v>56</v>
      </c>
      <c r="AC196" t="s">
        <v>135</v>
      </c>
      <c r="AE196" s="39">
        <v>46197.910381944443</v>
      </c>
      <c r="AF196" t="s">
        <v>395</v>
      </c>
      <c r="AG196" t="str">
        <f t="shared" si="16"/>
        <v>Julho-26</v>
      </c>
      <c r="AH196" s="36">
        <f>_xlfn.XLOOKUP(AK196,'Base de Preços'!P$7:P$3001,'Base de Preços'!J$7:J$3001,"",0)</f>
        <v>343.68</v>
      </c>
      <c r="AI196" s="37">
        <f t="shared" si="17"/>
        <v>0</v>
      </c>
      <c r="AJ196" t="str">
        <f>_xlfn.XLOOKUP(N196,Agrupamentos!C$3:C$496,Agrupamentos!D$3:D$496,"",0)</f>
        <v>HERBICIDA MEC</v>
      </c>
      <c r="AK196" t="str">
        <f t="shared" si="18"/>
        <v>SERV CAP QUIM MEC BARRA AGRICGN1410IMP96</v>
      </c>
      <c r="AL196" s="57" t="str">
        <f t="shared" si="19"/>
        <v>46642GN1410Trabalhador FlorestalGABRIEL GONCALVES PINHEIROSERV CAP QUIM MEC BARRA AGRICGALILÉIA004-01Suporte0Julho-268846197,910381944446197</v>
      </c>
      <c r="AM196" s="79">
        <f t="shared" si="20"/>
        <v>34.782608695652172</v>
      </c>
      <c r="AN196" s="80">
        <f t="shared" si="21"/>
        <v>927.99999999999989</v>
      </c>
      <c r="AO196" s="36">
        <f t="shared" si="22"/>
        <v>0</v>
      </c>
      <c r="AP196" s="83">
        <f t="shared" si="23"/>
        <v>-927.99999999999989</v>
      </c>
    </row>
    <row r="197" spans="1:42" hidden="1">
      <c r="A197">
        <v>46642</v>
      </c>
      <c r="B197" s="38">
        <v>46197</v>
      </c>
      <c r="C197" t="s">
        <v>258</v>
      </c>
      <c r="D197" t="s">
        <v>105</v>
      </c>
      <c r="E197" t="s">
        <v>106</v>
      </c>
      <c r="F197" t="s">
        <v>59</v>
      </c>
      <c r="G197">
        <v>8</v>
      </c>
      <c r="H197" s="43">
        <v>11331</v>
      </c>
      <c r="I197" t="s">
        <v>112</v>
      </c>
      <c r="J197">
        <v>11362</v>
      </c>
      <c r="K197" t="s">
        <v>131</v>
      </c>
      <c r="L197" t="s">
        <v>131</v>
      </c>
      <c r="M197" t="s">
        <v>166</v>
      </c>
      <c r="N197" t="s">
        <v>167</v>
      </c>
      <c r="O197" t="s">
        <v>168</v>
      </c>
      <c r="P197">
        <v>546</v>
      </c>
      <c r="Q197" t="s">
        <v>396</v>
      </c>
      <c r="R197" t="s">
        <v>376</v>
      </c>
      <c r="S197">
        <v>0</v>
      </c>
      <c r="T197">
        <v>0</v>
      </c>
      <c r="U197">
        <v>24</v>
      </c>
      <c r="V197">
        <v>24</v>
      </c>
      <c r="W197">
        <v>0</v>
      </c>
      <c r="X197">
        <v>0</v>
      </c>
      <c r="Y197">
        <v>0</v>
      </c>
      <c r="Z197">
        <v>290.54000000000002</v>
      </c>
      <c r="AA197" t="s">
        <v>55</v>
      </c>
      <c r="AB197" t="s">
        <v>47</v>
      </c>
      <c r="AC197" t="s">
        <v>135</v>
      </c>
      <c r="AE197" s="39">
        <v>46197.910381944443</v>
      </c>
      <c r="AF197" t="s">
        <v>395</v>
      </c>
      <c r="AG197" t="str">
        <f t="shared" si="16"/>
        <v>Julho-26</v>
      </c>
      <c r="AH197" s="36">
        <f>_xlfn.XLOOKUP(AK197,'Base de Preços'!P$7:P$3001,'Base de Preços'!J$7:J$3001,"",0)</f>
        <v>290.54000000000002</v>
      </c>
      <c r="AI197" s="37">
        <f t="shared" si="17"/>
        <v>0</v>
      </c>
      <c r="AJ197" t="str">
        <f>_xlfn.XLOOKUP(N197,Agrupamentos!C$3:C$496,Agrupamentos!D$3:D$496,"",0)</f>
        <v>HORA TRATOR</v>
      </c>
      <c r="AK197" t="str">
        <f t="shared" si="18"/>
        <v>SERV HORA TRATOR PNEU 100CV AGRICGN1410REF223</v>
      </c>
      <c r="AL197" s="57" t="str">
        <f t="shared" si="19"/>
        <v>46642GN1410Operador de Trator de PneuGABRIEL GONCALVES PINHEIROSERV HORA TRATOR PNEU 100CV AGRICHAVAÍ000-00Principal0Julho-26242446197,910381944446197</v>
      </c>
      <c r="AM197" s="79" t="str">
        <f t="shared" si="20"/>
        <v/>
      </c>
      <c r="AN197" s="80" t="str">
        <f t="shared" si="21"/>
        <v/>
      </c>
      <c r="AO197" s="36">
        <f t="shared" si="22"/>
        <v>0</v>
      </c>
      <c r="AP197" s="83" t="str">
        <f t="shared" si="23"/>
        <v/>
      </c>
    </row>
    <row r="198" spans="1:42" hidden="1">
      <c r="A198">
        <v>46642</v>
      </c>
      <c r="B198" s="38">
        <v>46197</v>
      </c>
      <c r="C198" t="s">
        <v>258</v>
      </c>
      <c r="D198" t="s">
        <v>105</v>
      </c>
      <c r="E198" t="s">
        <v>106</v>
      </c>
      <c r="F198" t="s">
        <v>49</v>
      </c>
      <c r="G198">
        <v>8</v>
      </c>
      <c r="H198" s="43">
        <v>11331</v>
      </c>
      <c r="I198" t="s">
        <v>112</v>
      </c>
      <c r="J198">
        <v>11362</v>
      </c>
      <c r="K198" t="s">
        <v>131</v>
      </c>
      <c r="L198" t="s">
        <v>131</v>
      </c>
      <c r="M198">
        <v>1</v>
      </c>
      <c r="N198" t="s">
        <v>109</v>
      </c>
      <c r="O198" t="s">
        <v>64</v>
      </c>
      <c r="P198">
        <v>537</v>
      </c>
      <c r="Q198" t="s">
        <v>368</v>
      </c>
      <c r="R198" t="s">
        <v>122</v>
      </c>
      <c r="S198">
        <v>0</v>
      </c>
      <c r="T198">
        <v>0</v>
      </c>
      <c r="U198">
        <v>8</v>
      </c>
      <c r="V198">
        <v>8</v>
      </c>
      <c r="W198">
        <v>0</v>
      </c>
      <c r="X198">
        <v>0</v>
      </c>
      <c r="Y198">
        <v>0</v>
      </c>
      <c r="Z198">
        <v>0</v>
      </c>
      <c r="AA198" t="s">
        <v>55</v>
      </c>
      <c r="AB198" t="s">
        <v>56</v>
      </c>
      <c r="AC198" t="s">
        <v>135</v>
      </c>
      <c r="AE198" s="39">
        <v>46197.910381944443</v>
      </c>
      <c r="AF198" t="s">
        <v>395</v>
      </c>
      <c r="AG198" t="str">
        <f t="shared" ref="AG198:AG261" si="24">IF(B198=0,"",PROPER(TEXT(IF(DAY(B198)&gt;20,EDATE(B198,1),B198),"MMMM-aa")))</f>
        <v>Julho-26</v>
      </c>
      <c r="AH198" s="36">
        <f>_xlfn.XLOOKUP(AK198,'Base de Preços'!P$7:P$3001,'Base de Preços'!J$7:J$3001,"",0)</f>
        <v>0</v>
      </c>
      <c r="AI198" s="37">
        <f t="shared" ref="AI198:AI261" si="25">IF(AB198="Principal",AH198*T198,0)</f>
        <v>0</v>
      </c>
      <c r="AJ198" t="str">
        <f>_xlfn.XLOOKUP(N198,Agrupamentos!C$3:C$496,Agrupamentos!D$3:D$496,"",0)</f>
        <v>APOIO E MANUTENÇÃO</v>
      </c>
      <c r="AK198" t="str">
        <f t="shared" ref="AK198:AK261" si="26">N198&amp;D198&amp;M198</f>
        <v>APOIO E MANUTEÇÃO 1410GN14101</v>
      </c>
      <c r="AL198" s="57" t="str">
        <f t="shared" ref="AL198:AL261" si="27">CONCATENATE(A198,D198,F198,K198,N198,Q198,R198,AB198,T198,AG198,U198,V198,AE198,B198)</f>
        <v>46642GN1410Trabalhador FlorestalGABRIEL GONCALVES PINHEIROAPOIO E MANUTEÇÃO 1410GALILÉIA004-01Suporte0Julho-268846197,910381944446197</v>
      </c>
      <c r="AM198" s="79" t="str">
        <f t="shared" ref="AM198:AM261" si="28">IFERROR(V198/W198,"")</f>
        <v/>
      </c>
      <c r="AN198" s="80" t="str">
        <f t="shared" ref="AN198:AN261" si="29">IFERROR(AM198*Z198,"")</f>
        <v/>
      </c>
      <c r="AO198" s="36">
        <f t="shared" ref="AO198:AO261" si="30">Z198*T198</f>
        <v>0</v>
      </c>
      <c r="AP198" s="83" t="str">
        <f t="shared" ref="AP198:AP261" si="31">IFERROR(AO198-AN198,"")</f>
        <v/>
      </c>
    </row>
    <row r="199" spans="1:42" hidden="1">
      <c r="A199">
        <v>46644</v>
      </c>
      <c r="B199" s="38">
        <v>46197</v>
      </c>
      <c r="C199" t="s">
        <v>258</v>
      </c>
      <c r="D199" t="s">
        <v>105</v>
      </c>
      <c r="E199" t="s">
        <v>106</v>
      </c>
      <c r="F199" t="s">
        <v>49</v>
      </c>
      <c r="G199">
        <v>8</v>
      </c>
      <c r="H199" s="43">
        <v>11065</v>
      </c>
      <c r="I199" t="s">
        <v>107</v>
      </c>
      <c r="J199">
        <v>10637</v>
      </c>
      <c r="K199" t="s">
        <v>385</v>
      </c>
      <c r="L199" t="s">
        <v>385</v>
      </c>
      <c r="M199">
        <v>86</v>
      </c>
      <c r="N199" t="s">
        <v>180</v>
      </c>
      <c r="O199" t="s">
        <v>64</v>
      </c>
      <c r="P199">
        <v>484</v>
      </c>
      <c r="Q199" t="s">
        <v>370</v>
      </c>
      <c r="R199" t="s">
        <v>397</v>
      </c>
      <c r="S199">
        <v>40</v>
      </c>
      <c r="T199">
        <v>10.45</v>
      </c>
      <c r="U199">
        <v>0</v>
      </c>
      <c r="V199">
        <v>40</v>
      </c>
      <c r="W199">
        <v>6</v>
      </c>
      <c r="X199">
        <v>3.83</v>
      </c>
      <c r="Y199">
        <v>3.83</v>
      </c>
      <c r="Z199">
        <v>462.12</v>
      </c>
      <c r="AA199" t="s">
        <v>55</v>
      </c>
      <c r="AB199" t="s">
        <v>47</v>
      </c>
      <c r="AC199" t="s">
        <v>386</v>
      </c>
      <c r="AE199" s="39">
        <v>46197.930833333332</v>
      </c>
      <c r="AG199" t="str">
        <f t="shared" si="24"/>
        <v>Julho-26</v>
      </c>
      <c r="AH199" s="36">
        <f>_xlfn.XLOOKUP(AK199,'Base de Preços'!P$7:P$3001,'Base de Preços'!J$7:J$3001,"",0)</f>
        <v>462.12</v>
      </c>
      <c r="AI199" s="37">
        <f t="shared" si="25"/>
        <v>4829.1539999999995</v>
      </c>
      <c r="AJ199" t="str">
        <f>_xlfn.XLOOKUP(N199,Agrupamentos!C$3:C$496,Agrupamentos!D$3:D$496,"",0)</f>
        <v>ROCADA MANUAL LEVE</v>
      </c>
      <c r="AK199" t="str">
        <f t="shared" si="26"/>
        <v>ROCADA MANUAL LEVEGN141086</v>
      </c>
      <c r="AL199" s="57" t="str">
        <f t="shared" si="27"/>
        <v>46644GN1410Trabalhador FlorestalRANIEL PORFIRIO DA SILVAROCADA MANUAL LEVESÃO PEDRO IIIT002-01Principal10,45Julho-2604046197,930833333346197</v>
      </c>
      <c r="AM199" s="79">
        <f t="shared" si="28"/>
        <v>6.666666666666667</v>
      </c>
      <c r="AN199" s="80">
        <f t="shared" si="29"/>
        <v>3080.8</v>
      </c>
      <c r="AO199" s="36">
        <f t="shared" si="30"/>
        <v>4829.1539999999995</v>
      </c>
      <c r="AP199" s="83">
        <f t="shared" si="31"/>
        <v>1748.3539999999994</v>
      </c>
    </row>
    <row r="200" spans="1:42" hidden="1">
      <c r="A200">
        <v>46644</v>
      </c>
      <c r="B200" s="38">
        <v>46197</v>
      </c>
      <c r="C200" t="s">
        <v>258</v>
      </c>
      <c r="D200" t="s">
        <v>105</v>
      </c>
      <c r="E200" t="s">
        <v>106</v>
      </c>
      <c r="F200" t="s">
        <v>49</v>
      </c>
      <c r="G200">
        <v>8</v>
      </c>
      <c r="H200" s="43">
        <v>11065</v>
      </c>
      <c r="I200" t="s">
        <v>107</v>
      </c>
      <c r="J200">
        <v>10637</v>
      </c>
      <c r="K200" t="s">
        <v>385</v>
      </c>
      <c r="L200" t="s">
        <v>385</v>
      </c>
      <c r="M200">
        <v>298</v>
      </c>
      <c r="N200" t="s">
        <v>132</v>
      </c>
      <c r="O200" t="s">
        <v>43</v>
      </c>
      <c r="P200">
        <v>503</v>
      </c>
      <c r="Q200" t="s">
        <v>181</v>
      </c>
      <c r="R200" t="s">
        <v>158</v>
      </c>
      <c r="S200">
        <v>32</v>
      </c>
      <c r="T200">
        <v>4</v>
      </c>
      <c r="U200">
        <v>0</v>
      </c>
      <c r="V200">
        <v>32</v>
      </c>
      <c r="W200">
        <v>0</v>
      </c>
      <c r="X200">
        <v>8</v>
      </c>
      <c r="Y200">
        <v>8</v>
      </c>
      <c r="Z200">
        <v>589.29</v>
      </c>
      <c r="AA200" t="s">
        <v>55</v>
      </c>
      <c r="AB200" t="s">
        <v>47</v>
      </c>
      <c r="AC200" t="s">
        <v>386</v>
      </c>
      <c r="AE200" s="39">
        <v>46197.930833333332</v>
      </c>
      <c r="AG200" t="str">
        <f t="shared" si="24"/>
        <v>Julho-26</v>
      </c>
      <c r="AH200" s="36">
        <f>_xlfn.XLOOKUP(AK200,'Base de Preços'!P$7:P$3001,'Base de Preços'!J$7:J$3001,"",0)</f>
        <v>589.29</v>
      </c>
      <c r="AI200" s="37">
        <f t="shared" si="25"/>
        <v>2357.16</v>
      </c>
      <c r="AJ200" t="str">
        <f>_xlfn.XLOOKUP(N200,Agrupamentos!C$3:C$496,Agrupamentos!D$3:D$496,"",0)</f>
        <v>DIARIAS HOMEM</v>
      </c>
      <c r="AK200" t="str">
        <f t="shared" si="26"/>
        <v>SERV GERAIS LAVOURA AGRICGN1410298</v>
      </c>
      <c r="AL200" s="57" t="str">
        <f t="shared" si="27"/>
        <v>46644GN1410Trabalhador FlorestalRANIEL PORFIRIO DA SILVASERV GERAIS LAVOURA AGRICMÃE SANTA GLEBA A001-01Principal4Julho-2603246197,930833333346197</v>
      </c>
      <c r="AM200" s="79" t="str">
        <f t="shared" si="28"/>
        <v/>
      </c>
      <c r="AN200" s="80" t="str">
        <f t="shared" si="29"/>
        <v/>
      </c>
      <c r="AO200" s="36">
        <f t="shared" si="30"/>
        <v>2357.16</v>
      </c>
      <c r="AP200" s="83" t="str">
        <f t="shared" si="31"/>
        <v/>
      </c>
    </row>
    <row r="201" spans="1:42" hidden="1">
      <c r="A201">
        <v>46644</v>
      </c>
      <c r="B201" s="38">
        <v>46197</v>
      </c>
      <c r="C201" t="s">
        <v>258</v>
      </c>
      <c r="D201" t="s">
        <v>105</v>
      </c>
      <c r="E201" t="s">
        <v>106</v>
      </c>
      <c r="F201" t="s">
        <v>37</v>
      </c>
      <c r="G201">
        <v>8</v>
      </c>
      <c r="H201" s="43">
        <v>11065</v>
      </c>
      <c r="I201" t="s">
        <v>107</v>
      </c>
      <c r="J201">
        <v>10637</v>
      </c>
      <c r="K201" t="s">
        <v>385</v>
      </c>
      <c r="L201" t="s">
        <v>385</v>
      </c>
      <c r="M201">
        <v>1</v>
      </c>
      <c r="N201" t="s">
        <v>109</v>
      </c>
      <c r="O201" t="s">
        <v>64</v>
      </c>
      <c r="P201">
        <v>503</v>
      </c>
      <c r="Q201" t="s">
        <v>181</v>
      </c>
      <c r="R201" t="s">
        <v>158</v>
      </c>
      <c r="S201">
        <v>16</v>
      </c>
      <c r="T201">
        <v>0</v>
      </c>
      <c r="U201">
        <v>0</v>
      </c>
      <c r="V201">
        <v>16</v>
      </c>
      <c r="W201">
        <v>0</v>
      </c>
      <c r="X201">
        <v>0</v>
      </c>
      <c r="Y201">
        <v>0</v>
      </c>
      <c r="Z201">
        <v>0</v>
      </c>
      <c r="AA201" t="s">
        <v>46</v>
      </c>
      <c r="AB201" t="s">
        <v>47</v>
      </c>
      <c r="AC201" t="s">
        <v>386</v>
      </c>
      <c r="AE201" s="39">
        <v>46197.930833333332</v>
      </c>
      <c r="AG201" t="str">
        <f t="shared" si="24"/>
        <v>Julho-26</v>
      </c>
      <c r="AH201" s="36">
        <f>_xlfn.XLOOKUP(AK201,'Base de Preços'!P$7:P$3001,'Base de Preços'!J$7:J$3001,"",0)</f>
        <v>0</v>
      </c>
      <c r="AI201" s="37">
        <f t="shared" si="25"/>
        <v>0</v>
      </c>
      <c r="AJ201" t="str">
        <f>_xlfn.XLOOKUP(N201,Agrupamentos!C$3:C$496,Agrupamentos!D$3:D$496,"",0)</f>
        <v>APOIO E MANUTENÇÃO</v>
      </c>
      <c r="AK201" t="str">
        <f t="shared" si="26"/>
        <v>APOIO E MANUTEÇÃO 1410GN14101</v>
      </c>
      <c r="AL201" s="57" t="str">
        <f t="shared" si="27"/>
        <v>46644GN1410MotoristaRANIEL PORFIRIO DA SILVAAPOIO E MANUTEÇÃO 1410MÃE SANTA GLEBA A001-01Principal0Julho-2601646197,930833333346197</v>
      </c>
      <c r="AM201" s="79" t="str">
        <f t="shared" si="28"/>
        <v/>
      </c>
      <c r="AN201" s="80" t="str">
        <f t="shared" si="29"/>
        <v/>
      </c>
      <c r="AO201" s="36">
        <f t="shared" si="30"/>
        <v>0</v>
      </c>
      <c r="AP201" s="83" t="str">
        <f t="shared" si="31"/>
        <v/>
      </c>
    </row>
    <row r="202" spans="1:42" hidden="1">
      <c r="A202">
        <v>46644</v>
      </c>
      <c r="B202" s="38">
        <v>46197</v>
      </c>
      <c r="C202" t="s">
        <v>258</v>
      </c>
      <c r="D202" t="s">
        <v>105</v>
      </c>
      <c r="E202" t="s">
        <v>106</v>
      </c>
      <c r="F202" t="s">
        <v>49</v>
      </c>
      <c r="G202">
        <v>8</v>
      </c>
      <c r="H202" s="43">
        <v>11065</v>
      </c>
      <c r="I202" t="s">
        <v>107</v>
      </c>
      <c r="J202">
        <v>10637</v>
      </c>
      <c r="K202" t="s">
        <v>385</v>
      </c>
      <c r="L202" t="s">
        <v>385</v>
      </c>
      <c r="M202">
        <v>86</v>
      </c>
      <c r="N202" t="s">
        <v>180</v>
      </c>
      <c r="O202" t="s">
        <v>64</v>
      </c>
      <c r="P202">
        <v>503</v>
      </c>
      <c r="Q202" t="s">
        <v>181</v>
      </c>
      <c r="R202" t="s">
        <v>398</v>
      </c>
      <c r="S202">
        <v>104</v>
      </c>
      <c r="T202">
        <v>29.64</v>
      </c>
      <c r="U202">
        <v>0</v>
      </c>
      <c r="V202">
        <v>104</v>
      </c>
      <c r="W202">
        <v>6</v>
      </c>
      <c r="X202">
        <v>3.51</v>
      </c>
      <c r="Y202">
        <v>3.51</v>
      </c>
      <c r="Z202">
        <v>462.12</v>
      </c>
      <c r="AA202" t="s">
        <v>46</v>
      </c>
      <c r="AB202" t="s">
        <v>47</v>
      </c>
      <c r="AC202" t="s">
        <v>386</v>
      </c>
      <c r="AE202" s="39">
        <v>46197.930833333332</v>
      </c>
      <c r="AG202" t="str">
        <f t="shared" si="24"/>
        <v>Julho-26</v>
      </c>
      <c r="AH202" s="36">
        <f>_xlfn.XLOOKUP(AK202,'Base de Preços'!P$7:P$3001,'Base de Preços'!J$7:J$3001,"",0)</f>
        <v>462.12</v>
      </c>
      <c r="AI202" s="37">
        <f t="shared" si="25"/>
        <v>13697.236800000001</v>
      </c>
      <c r="AJ202" t="str">
        <f>_xlfn.XLOOKUP(N202,Agrupamentos!C$3:C$496,Agrupamentos!D$3:D$496,"",0)</f>
        <v>ROCADA MANUAL LEVE</v>
      </c>
      <c r="AK202" t="str">
        <f t="shared" si="26"/>
        <v>ROCADA MANUAL LEVEGN141086</v>
      </c>
      <c r="AL202" s="57" t="str">
        <f t="shared" si="27"/>
        <v>46644GN1410Trabalhador FlorestalRANIEL PORFIRIO DA SILVAROCADA MANUAL LEVEMÃE SANTA GLEBA A017-01Principal29,64Julho-26010446197,930833333346197</v>
      </c>
      <c r="AM202" s="79">
        <f t="shared" si="28"/>
        <v>17.333333333333332</v>
      </c>
      <c r="AN202" s="80">
        <f t="shared" si="29"/>
        <v>8010.08</v>
      </c>
      <c r="AO202" s="36">
        <f t="shared" si="30"/>
        <v>13697.236800000001</v>
      </c>
      <c r="AP202" s="83">
        <f t="shared" si="31"/>
        <v>5687.1568000000007</v>
      </c>
    </row>
    <row r="203" spans="1:42" hidden="1">
      <c r="A203">
        <v>46647</v>
      </c>
      <c r="B203" s="38">
        <v>46197</v>
      </c>
      <c r="C203" t="s">
        <v>258</v>
      </c>
      <c r="D203" t="s">
        <v>105</v>
      </c>
      <c r="E203" t="s">
        <v>106</v>
      </c>
      <c r="F203" t="s">
        <v>49</v>
      </c>
      <c r="G203">
        <v>8</v>
      </c>
      <c r="H203" s="43">
        <v>11331</v>
      </c>
      <c r="I203" t="s">
        <v>112</v>
      </c>
      <c r="J203">
        <v>11278</v>
      </c>
      <c r="K203" t="s">
        <v>381</v>
      </c>
      <c r="L203" t="s">
        <v>381</v>
      </c>
      <c r="M203">
        <v>1</v>
      </c>
      <c r="N203" t="s">
        <v>109</v>
      </c>
      <c r="O203" t="s">
        <v>64</v>
      </c>
      <c r="P203">
        <v>532</v>
      </c>
      <c r="Q203" t="s">
        <v>117</v>
      </c>
      <c r="R203" t="s">
        <v>158</v>
      </c>
      <c r="S203">
        <v>8</v>
      </c>
      <c r="T203">
        <v>0</v>
      </c>
      <c r="U203">
        <v>0</v>
      </c>
      <c r="V203">
        <v>8</v>
      </c>
      <c r="W203">
        <v>0</v>
      </c>
      <c r="X203">
        <v>0</v>
      </c>
      <c r="Y203">
        <v>0</v>
      </c>
      <c r="Z203">
        <v>0</v>
      </c>
      <c r="AA203" t="s">
        <v>55</v>
      </c>
      <c r="AB203" t="s">
        <v>56</v>
      </c>
      <c r="AC203" t="s">
        <v>382</v>
      </c>
      <c r="AE203" s="39">
        <v>46197.967013888891</v>
      </c>
      <c r="AF203" t="s">
        <v>399</v>
      </c>
      <c r="AG203" t="str">
        <f t="shared" si="24"/>
        <v>Julho-26</v>
      </c>
      <c r="AH203" s="36">
        <f>_xlfn.XLOOKUP(AK203,'Base de Preços'!P$7:P$3001,'Base de Preços'!J$7:J$3001,"",0)</f>
        <v>0</v>
      </c>
      <c r="AI203" s="37">
        <f t="shared" si="25"/>
        <v>0</v>
      </c>
      <c r="AJ203" t="str">
        <f>_xlfn.XLOOKUP(N203,Agrupamentos!C$3:C$496,Agrupamentos!D$3:D$496,"",0)</f>
        <v>APOIO E MANUTENÇÃO</v>
      </c>
      <c r="AK203" t="str">
        <f t="shared" si="26"/>
        <v>APOIO E MANUTEÇÃO 1410GN14101</v>
      </c>
      <c r="AL203" s="57" t="str">
        <f t="shared" si="27"/>
        <v>46647GN1410Trabalhador FlorestalNONATO JOSE COSTA JUNIORAPOIO E MANUTEÇÃO 1410NOSSA SENHORA APARECIDA IX001-01Suporte0Julho-260846197,967013888946197</v>
      </c>
      <c r="AM203" s="79" t="str">
        <f t="shared" si="28"/>
        <v/>
      </c>
      <c r="AN203" s="80" t="str">
        <f t="shared" si="29"/>
        <v/>
      </c>
      <c r="AO203" s="36">
        <f t="shared" si="30"/>
        <v>0</v>
      </c>
      <c r="AP203" s="83" t="str">
        <f t="shared" si="31"/>
        <v/>
      </c>
    </row>
    <row r="204" spans="1:42" hidden="1">
      <c r="A204">
        <v>46647</v>
      </c>
      <c r="B204" s="38">
        <v>46197</v>
      </c>
      <c r="C204" t="s">
        <v>258</v>
      </c>
      <c r="D204" t="s">
        <v>105</v>
      </c>
      <c r="E204" t="s">
        <v>106</v>
      </c>
      <c r="F204" t="s">
        <v>59</v>
      </c>
      <c r="G204">
        <v>8</v>
      </c>
      <c r="H204" s="43">
        <v>11331</v>
      </c>
      <c r="I204" t="s">
        <v>112</v>
      </c>
      <c r="J204">
        <v>11278</v>
      </c>
      <c r="K204" t="s">
        <v>381</v>
      </c>
      <c r="L204" t="s">
        <v>381</v>
      </c>
      <c r="M204" t="s">
        <v>115</v>
      </c>
      <c r="N204" t="s">
        <v>116</v>
      </c>
      <c r="O204" t="s">
        <v>64</v>
      </c>
      <c r="P204">
        <v>532</v>
      </c>
      <c r="Q204" t="s">
        <v>117</v>
      </c>
      <c r="R204" t="s">
        <v>158</v>
      </c>
      <c r="S204">
        <v>0</v>
      </c>
      <c r="T204">
        <v>0</v>
      </c>
      <c r="U204">
        <v>8</v>
      </c>
      <c r="V204">
        <v>8</v>
      </c>
      <c r="W204">
        <v>0.42</v>
      </c>
      <c r="X204">
        <v>0</v>
      </c>
      <c r="Y204">
        <v>0</v>
      </c>
      <c r="Z204">
        <v>143.63999999999999</v>
      </c>
      <c r="AA204" t="s">
        <v>55</v>
      </c>
      <c r="AB204" t="s">
        <v>47</v>
      </c>
      <c r="AC204" t="s">
        <v>382</v>
      </c>
      <c r="AE204" s="39">
        <v>46197.967013888891</v>
      </c>
      <c r="AF204" t="s">
        <v>399</v>
      </c>
      <c r="AG204" t="str">
        <f t="shared" si="24"/>
        <v>Julho-26</v>
      </c>
      <c r="AH204" s="36">
        <f>_xlfn.XLOOKUP(AK204,'Base de Preços'!P$7:P$3001,'Base de Preços'!J$7:J$3001,"",0)</f>
        <v>212.62</v>
      </c>
      <c r="AI204" s="37">
        <f t="shared" si="25"/>
        <v>0</v>
      </c>
      <c r="AJ204" t="str">
        <f>_xlfn.XLOOKUP(N204,Agrupamentos!C$3:C$496,Agrupamentos!D$3:D$496,"",0)</f>
        <v>HERBICIDA MEC</v>
      </c>
      <c r="AK204" t="str">
        <f t="shared" si="26"/>
        <v>SERV CAP QUIM PRE EMERG 3 LINHASGN1410IMP97</v>
      </c>
      <c r="AL204" s="57" t="str">
        <f t="shared" si="27"/>
        <v>46647GN1410Operador de Trator de PneuNONATO JOSE COSTA JUNIORSERV CAP QUIM PRE EMERG 3 LINHASNOSSA SENHORA APARECIDA IX001-01Principal0Julho-268846197,967013888946197</v>
      </c>
      <c r="AM204" s="79">
        <f t="shared" si="28"/>
        <v>19.047619047619047</v>
      </c>
      <c r="AN204" s="80">
        <f t="shared" si="29"/>
        <v>2735.9999999999995</v>
      </c>
      <c r="AO204" s="36">
        <f t="shared" si="30"/>
        <v>0</v>
      </c>
      <c r="AP204" s="83">
        <f t="shared" si="31"/>
        <v>-2735.9999999999995</v>
      </c>
    </row>
    <row r="205" spans="1:42" hidden="1">
      <c r="A205">
        <v>46647</v>
      </c>
      <c r="B205" s="38">
        <v>46197</v>
      </c>
      <c r="C205" t="s">
        <v>258</v>
      </c>
      <c r="D205" t="s">
        <v>105</v>
      </c>
      <c r="E205" t="s">
        <v>106</v>
      </c>
      <c r="F205" t="s">
        <v>37</v>
      </c>
      <c r="G205">
        <v>8</v>
      </c>
      <c r="H205" s="43">
        <v>11331</v>
      </c>
      <c r="I205" t="s">
        <v>112</v>
      </c>
      <c r="J205">
        <v>11278</v>
      </c>
      <c r="K205" t="s">
        <v>381</v>
      </c>
      <c r="L205" t="s">
        <v>381</v>
      </c>
      <c r="M205" t="s">
        <v>115</v>
      </c>
      <c r="N205" t="s">
        <v>116</v>
      </c>
      <c r="O205" t="s">
        <v>64</v>
      </c>
      <c r="P205">
        <v>532</v>
      </c>
      <c r="Q205" t="s">
        <v>117</v>
      </c>
      <c r="R205" t="s">
        <v>158</v>
      </c>
      <c r="S205">
        <v>8</v>
      </c>
      <c r="T205">
        <v>0</v>
      </c>
      <c r="U205">
        <v>0</v>
      </c>
      <c r="V205">
        <v>8</v>
      </c>
      <c r="W205">
        <v>0.14000000000000001</v>
      </c>
      <c r="X205">
        <v>0</v>
      </c>
      <c r="Y205">
        <v>0</v>
      </c>
      <c r="Z205">
        <v>58.86</v>
      </c>
      <c r="AA205" t="s">
        <v>55</v>
      </c>
      <c r="AB205" t="s">
        <v>77</v>
      </c>
      <c r="AC205" t="s">
        <v>382</v>
      </c>
      <c r="AD205" t="s">
        <v>58</v>
      </c>
      <c r="AE205" s="39">
        <v>46197.967013888891</v>
      </c>
      <c r="AF205" t="s">
        <v>399</v>
      </c>
      <c r="AG205" t="str">
        <f t="shared" si="24"/>
        <v>Julho-26</v>
      </c>
      <c r="AH205" s="36">
        <f>_xlfn.XLOOKUP(AK205,'Base de Preços'!P$7:P$3001,'Base de Preços'!J$7:J$3001,"",0)</f>
        <v>212.62</v>
      </c>
      <c r="AI205" s="37">
        <f t="shared" si="25"/>
        <v>0</v>
      </c>
      <c r="AJ205" t="str">
        <f>_xlfn.XLOOKUP(N205,Agrupamentos!C$3:C$496,Agrupamentos!D$3:D$496,"",0)</f>
        <v>HERBICIDA MEC</v>
      </c>
      <c r="AK205" t="str">
        <f t="shared" si="26"/>
        <v>SERV CAP QUIM PRE EMERG 3 LINHASGN1410IMP97</v>
      </c>
      <c r="AL205" s="57" t="str">
        <f t="shared" si="27"/>
        <v>46647GN1410MotoristaNONATO JOSE COSTA JUNIORSERV CAP QUIM PRE EMERG 3 LINHASNOSSA SENHORA APARECIDA IX001-01Apoio0Julho-260846197,967013888946197</v>
      </c>
      <c r="AM205" s="79">
        <f t="shared" si="28"/>
        <v>57.142857142857139</v>
      </c>
      <c r="AN205" s="80">
        <f t="shared" si="29"/>
        <v>3363.4285714285711</v>
      </c>
      <c r="AO205" s="36">
        <f t="shared" si="30"/>
        <v>0</v>
      </c>
      <c r="AP205" s="83">
        <f t="shared" si="31"/>
        <v>-3363.4285714285711</v>
      </c>
    </row>
    <row r="206" spans="1:42" hidden="1">
      <c r="A206">
        <v>46648</v>
      </c>
      <c r="B206" s="38">
        <v>46197</v>
      </c>
      <c r="C206" t="s">
        <v>258</v>
      </c>
      <c r="D206" t="s">
        <v>105</v>
      </c>
      <c r="E206" t="s">
        <v>106</v>
      </c>
      <c r="F206" t="s">
        <v>59</v>
      </c>
      <c r="G206">
        <v>8</v>
      </c>
      <c r="H206" s="43">
        <v>11331</v>
      </c>
      <c r="I206" t="s">
        <v>112</v>
      </c>
      <c r="J206">
        <v>11390</v>
      </c>
      <c r="K206" t="s">
        <v>123</v>
      </c>
      <c r="L206" t="s">
        <v>123</v>
      </c>
      <c r="M206">
        <v>5913</v>
      </c>
      <c r="N206" t="s">
        <v>372</v>
      </c>
      <c r="O206" t="s">
        <v>64</v>
      </c>
      <c r="P206">
        <v>503</v>
      </c>
      <c r="Q206" t="s">
        <v>181</v>
      </c>
      <c r="R206" t="s">
        <v>104</v>
      </c>
      <c r="S206">
        <v>20</v>
      </c>
      <c r="T206">
        <v>10</v>
      </c>
      <c r="U206">
        <v>20</v>
      </c>
      <c r="V206">
        <v>40</v>
      </c>
      <c r="W206">
        <v>0.76</v>
      </c>
      <c r="X206">
        <v>2</v>
      </c>
      <c r="Y206">
        <v>4</v>
      </c>
      <c r="Z206">
        <v>307.3</v>
      </c>
      <c r="AA206" t="s">
        <v>55</v>
      </c>
      <c r="AB206" t="s">
        <v>47</v>
      </c>
      <c r="AC206" t="s">
        <v>127</v>
      </c>
      <c r="AD206" t="s">
        <v>58</v>
      </c>
      <c r="AE206" s="39">
        <v>46197.996631944443</v>
      </c>
      <c r="AG206" t="str">
        <f t="shared" si="24"/>
        <v>Julho-26</v>
      </c>
      <c r="AH206" s="36">
        <f>_xlfn.XLOOKUP(AK206,'Base de Preços'!P$7:P$3001,'Base de Preços'!J$7:J$3001,"",0)</f>
        <v>414.6</v>
      </c>
      <c r="AI206" s="37">
        <f t="shared" si="25"/>
        <v>4146</v>
      </c>
      <c r="AJ206" t="str">
        <f>_xlfn.XLOOKUP(N206,Agrupamentos!C$3:C$496,Agrupamentos!D$3:D$496,"",0)</f>
        <v>HERBICIDA MEC</v>
      </c>
      <c r="AK206" t="str">
        <f t="shared" si="26"/>
        <v>SERV CAP QUIM LAMINA PRE EMERG AGRICGN14105913</v>
      </c>
      <c r="AL206" s="57" t="str">
        <f t="shared" si="27"/>
        <v>46648GN1410Operador de Trator de PneuDIEMISSON DE ALMEIDA SANTOSSERV CAP QUIM LAMINA PRE EMERG AGRICMÃE SANTA GLEBA A007-01Principal10Julho-26204046197,996631944446197</v>
      </c>
      <c r="AM206" s="79">
        <f t="shared" si="28"/>
        <v>52.631578947368418</v>
      </c>
      <c r="AN206" s="80">
        <f t="shared" si="29"/>
        <v>16173.684210526315</v>
      </c>
      <c r="AO206" s="36">
        <f t="shared" si="30"/>
        <v>3073</v>
      </c>
      <c r="AP206" s="83">
        <f t="shared" si="31"/>
        <v>-13100.684210526315</v>
      </c>
    </row>
    <row r="207" spans="1:42" hidden="1">
      <c r="A207">
        <v>46648</v>
      </c>
      <c r="B207" s="38">
        <v>46197</v>
      </c>
      <c r="C207" t="s">
        <v>258</v>
      </c>
      <c r="D207" t="s">
        <v>105</v>
      </c>
      <c r="E207" t="s">
        <v>106</v>
      </c>
      <c r="F207" t="s">
        <v>49</v>
      </c>
      <c r="G207">
        <v>8</v>
      </c>
      <c r="H207" s="43">
        <v>11331</v>
      </c>
      <c r="I207" t="s">
        <v>112</v>
      </c>
      <c r="J207">
        <v>11390</v>
      </c>
      <c r="K207" t="s">
        <v>123</v>
      </c>
      <c r="L207" t="s">
        <v>123</v>
      </c>
      <c r="M207">
        <v>1</v>
      </c>
      <c r="N207" t="s">
        <v>109</v>
      </c>
      <c r="O207" t="s">
        <v>64</v>
      </c>
      <c r="P207">
        <v>503</v>
      </c>
      <c r="Q207" t="s">
        <v>181</v>
      </c>
      <c r="R207" t="s">
        <v>104</v>
      </c>
      <c r="S207">
        <v>8</v>
      </c>
      <c r="T207">
        <v>0</v>
      </c>
      <c r="U207">
        <v>0</v>
      </c>
      <c r="V207">
        <v>8</v>
      </c>
      <c r="W207">
        <v>0</v>
      </c>
      <c r="X207">
        <v>0</v>
      </c>
      <c r="Y207">
        <v>0</v>
      </c>
      <c r="Z207">
        <v>0</v>
      </c>
      <c r="AA207" t="s">
        <v>55</v>
      </c>
      <c r="AB207" t="s">
        <v>56</v>
      </c>
      <c r="AC207" t="s">
        <v>127</v>
      </c>
      <c r="AD207" t="s">
        <v>58</v>
      </c>
      <c r="AE207" s="39">
        <v>46198.366087962961</v>
      </c>
      <c r="AG207" t="str">
        <f t="shared" si="24"/>
        <v>Julho-26</v>
      </c>
      <c r="AH207" s="36">
        <f>_xlfn.XLOOKUP(AK207,'Base de Preços'!P$7:P$3001,'Base de Preços'!J$7:J$3001,"",0)</f>
        <v>0</v>
      </c>
      <c r="AI207" s="37">
        <f t="shared" si="25"/>
        <v>0</v>
      </c>
      <c r="AJ207" t="str">
        <f>_xlfn.XLOOKUP(N207,Agrupamentos!C$3:C$496,Agrupamentos!D$3:D$496,"",0)</f>
        <v>APOIO E MANUTENÇÃO</v>
      </c>
      <c r="AK207" t="str">
        <f t="shared" si="26"/>
        <v>APOIO E MANUTEÇÃO 1410GN14101</v>
      </c>
      <c r="AL207" s="57" t="str">
        <f t="shared" si="27"/>
        <v>46648GN1410Trabalhador FlorestalDIEMISSON DE ALMEIDA SANTOSAPOIO E MANUTEÇÃO 1410MÃE SANTA GLEBA A007-01Suporte0Julho-260846198,36608796346197</v>
      </c>
      <c r="AM207" s="79" t="str">
        <f t="shared" si="28"/>
        <v/>
      </c>
      <c r="AN207" s="80" t="str">
        <f t="shared" si="29"/>
        <v/>
      </c>
      <c r="AO207" s="36">
        <f t="shared" si="30"/>
        <v>0</v>
      </c>
      <c r="AP207" s="83" t="str">
        <f t="shared" si="31"/>
        <v/>
      </c>
    </row>
    <row r="208" spans="1:42" hidden="1">
      <c r="A208">
        <v>46661</v>
      </c>
      <c r="B208" s="38">
        <v>46197</v>
      </c>
      <c r="C208" t="s">
        <v>258</v>
      </c>
      <c r="D208" t="s">
        <v>105</v>
      </c>
      <c r="E208" t="s">
        <v>106</v>
      </c>
      <c r="F208" t="s">
        <v>293</v>
      </c>
      <c r="G208">
        <v>8</v>
      </c>
      <c r="H208" s="43">
        <v>11065</v>
      </c>
      <c r="I208" t="s">
        <v>107</v>
      </c>
      <c r="J208">
        <v>11447</v>
      </c>
      <c r="K208" t="s">
        <v>262</v>
      </c>
      <c r="L208" t="s">
        <v>377</v>
      </c>
      <c r="M208">
        <v>1</v>
      </c>
      <c r="N208" t="s">
        <v>109</v>
      </c>
      <c r="O208" t="s">
        <v>64</v>
      </c>
      <c r="P208">
        <v>390</v>
      </c>
      <c r="Q208" t="s">
        <v>44</v>
      </c>
      <c r="R208" t="s">
        <v>45</v>
      </c>
      <c r="S208">
        <v>0</v>
      </c>
      <c r="T208">
        <v>0</v>
      </c>
      <c r="U208">
        <v>8</v>
      </c>
      <c r="V208">
        <v>8</v>
      </c>
      <c r="W208">
        <v>0</v>
      </c>
      <c r="X208">
        <v>0</v>
      </c>
      <c r="Y208">
        <v>0</v>
      </c>
      <c r="Z208">
        <v>0</v>
      </c>
      <c r="AA208" t="s">
        <v>46</v>
      </c>
      <c r="AB208" t="s">
        <v>77</v>
      </c>
      <c r="AC208" t="s">
        <v>263</v>
      </c>
      <c r="AD208" t="s">
        <v>203</v>
      </c>
      <c r="AE208" s="39">
        <v>46198.372442129628</v>
      </c>
      <c r="AG208" t="str">
        <f t="shared" si="24"/>
        <v>Julho-26</v>
      </c>
      <c r="AH208" s="36">
        <f>_xlfn.XLOOKUP(AK208,'Base de Preços'!P$7:P$3001,'Base de Preços'!J$7:J$3001,"",0)</f>
        <v>0</v>
      </c>
      <c r="AI208" s="37">
        <f t="shared" si="25"/>
        <v>0</v>
      </c>
      <c r="AJ208" t="str">
        <f>_xlfn.XLOOKUP(N208,Agrupamentos!C$3:C$496,Agrupamentos!D$3:D$496,"",0)</f>
        <v>APOIO E MANUTENÇÃO</v>
      </c>
      <c r="AK208" t="str">
        <f t="shared" si="26"/>
        <v>APOIO E MANUTEÇÃO 1410GN14101</v>
      </c>
      <c r="AL208" s="57" t="str">
        <f t="shared" si="27"/>
        <v>46661GN1410MecânicoANDREY NICOLLAS UCHOA DE OLIVEIRAAPOIO E MANUTEÇÃO 1410Pátio MST01Apoio0Julho-268846198,372442129646197</v>
      </c>
      <c r="AM208" s="79" t="str">
        <f t="shared" si="28"/>
        <v/>
      </c>
      <c r="AN208" s="80" t="str">
        <f t="shared" si="29"/>
        <v/>
      </c>
      <c r="AO208" s="36">
        <f t="shared" si="30"/>
        <v>0</v>
      </c>
      <c r="AP208" s="83" t="str">
        <f t="shared" si="31"/>
        <v/>
      </c>
    </row>
    <row r="209" spans="1:42" hidden="1">
      <c r="A209">
        <v>46667</v>
      </c>
      <c r="B209" s="38">
        <v>46197</v>
      </c>
      <c r="C209" t="s">
        <v>258</v>
      </c>
      <c r="D209" t="s">
        <v>105</v>
      </c>
      <c r="E209" t="s">
        <v>106</v>
      </c>
      <c r="F209" t="s">
        <v>49</v>
      </c>
      <c r="G209">
        <v>8</v>
      </c>
      <c r="H209" s="43">
        <v>11065</v>
      </c>
      <c r="I209" t="s">
        <v>107</v>
      </c>
      <c r="J209">
        <v>11078</v>
      </c>
      <c r="K209" t="s">
        <v>154</v>
      </c>
      <c r="L209" t="s">
        <v>154</v>
      </c>
      <c r="M209" t="s">
        <v>155</v>
      </c>
      <c r="N209" t="s">
        <v>156</v>
      </c>
      <c r="O209" t="s">
        <v>43</v>
      </c>
      <c r="P209">
        <v>612</v>
      </c>
      <c r="Q209" t="s">
        <v>379</v>
      </c>
      <c r="R209" t="s">
        <v>118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 s="3">
        <v>3133.15</v>
      </c>
      <c r="AA209" t="s">
        <v>55</v>
      </c>
      <c r="AB209" t="s">
        <v>47</v>
      </c>
      <c r="AC209" t="s">
        <v>159</v>
      </c>
      <c r="AD209" t="s">
        <v>120</v>
      </c>
      <c r="AE209" s="39">
        <v>46218.691423611112</v>
      </c>
      <c r="AG209" t="str">
        <f t="shared" si="24"/>
        <v>Julho-26</v>
      </c>
      <c r="AH209" s="36">
        <f>_xlfn.XLOOKUP(AK209,'Base de Preços'!P$7:P$3001,'Base de Preços'!J$7:J$3001,"",0)</f>
        <v>3133.15</v>
      </c>
      <c r="AI209" s="37">
        <f t="shared" si="25"/>
        <v>3133.15</v>
      </c>
      <c r="AJ209" t="str">
        <f>_xlfn.XLOOKUP(N209,Agrupamentos!C$3:C$496,Agrupamentos!D$3:D$496,"",0)</f>
        <v>BRIGADINHA MSFL</v>
      </c>
      <c r="AK209" t="str">
        <f t="shared" si="26"/>
        <v>EQUIPE DE BRIGADINHA FLORESTALGN1410IMP21</v>
      </c>
      <c r="AL209" s="57" t="str">
        <f t="shared" si="27"/>
        <v>46667GN1410Trabalhador FlorestalNATAN SANTOS MORAISEQUIPE DE BRIGADINHA FLORESTALRIBEIRÃO LIMPO - CPG003-01Principal1Julho-260046218,691423611146197</v>
      </c>
      <c r="AM209" s="79" t="str">
        <f t="shared" si="28"/>
        <v/>
      </c>
      <c r="AN209" s="80" t="str">
        <f t="shared" si="29"/>
        <v/>
      </c>
      <c r="AO209" s="36">
        <f t="shared" si="30"/>
        <v>3133.15</v>
      </c>
      <c r="AP209" s="83" t="str">
        <f t="shared" si="31"/>
        <v/>
      </c>
    </row>
    <row r="210" spans="1:42" hidden="1">
      <c r="A210">
        <v>46667</v>
      </c>
      <c r="B210" s="38">
        <v>46197</v>
      </c>
      <c r="C210" t="s">
        <v>258</v>
      </c>
      <c r="D210" t="s">
        <v>105</v>
      </c>
      <c r="E210" t="s">
        <v>106</v>
      </c>
      <c r="F210" t="s">
        <v>49</v>
      </c>
      <c r="G210">
        <v>8</v>
      </c>
      <c r="H210" s="43">
        <v>11065</v>
      </c>
      <c r="I210" t="s">
        <v>107</v>
      </c>
      <c r="J210">
        <v>11078</v>
      </c>
      <c r="K210" t="s">
        <v>154</v>
      </c>
      <c r="L210" t="s">
        <v>154</v>
      </c>
      <c r="M210" t="s">
        <v>155</v>
      </c>
      <c r="N210" t="s">
        <v>156</v>
      </c>
      <c r="O210" t="s">
        <v>43</v>
      </c>
      <c r="P210">
        <v>612</v>
      </c>
      <c r="Q210" t="s">
        <v>379</v>
      </c>
      <c r="R210" t="s">
        <v>158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 s="3">
        <v>3133.15</v>
      </c>
      <c r="AA210" t="s">
        <v>55</v>
      </c>
      <c r="AB210" t="s">
        <v>47</v>
      </c>
      <c r="AC210" t="s">
        <v>159</v>
      </c>
      <c r="AD210" t="s">
        <v>120</v>
      </c>
      <c r="AE210" s="39">
        <v>46218.689479166664</v>
      </c>
      <c r="AG210" t="str">
        <f t="shared" si="24"/>
        <v>Julho-26</v>
      </c>
      <c r="AH210" s="36">
        <f>_xlfn.XLOOKUP(AK210,'Base de Preços'!P$7:P$3001,'Base de Preços'!J$7:J$3001,"",0)</f>
        <v>3133.15</v>
      </c>
      <c r="AI210" s="37">
        <f t="shared" si="25"/>
        <v>3133.15</v>
      </c>
      <c r="AJ210" t="str">
        <f>_xlfn.XLOOKUP(N210,Agrupamentos!C$3:C$496,Agrupamentos!D$3:D$496,"",0)</f>
        <v>BRIGADINHA MSFL</v>
      </c>
      <c r="AK210" t="str">
        <f t="shared" si="26"/>
        <v>EQUIPE DE BRIGADINHA FLORESTALGN1410IMP21</v>
      </c>
      <c r="AL210" s="57" t="str">
        <f t="shared" si="27"/>
        <v>46667GN1410Trabalhador FlorestalNATAN SANTOS MORAISEQUIPE DE BRIGADINHA FLORESTALRIBEIRÃO LIMPO - CPG001-01Principal1Julho-260046218,689479166746197</v>
      </c>
      <c r="AM210" s="79" t="str">
        <f t="shared" si="28"/>
        <v/>
      </c>
      <c r="AN210" s="80" t="str">
        <f t="shared" si="29"/>
        <v/>
      </c>
      <c r="AO210" s="36">
        <f t="shared" si="30"/>
        <v>3133.15</v>
      </c>
      <c r="AP210" s="83" t="str">
        <f t="shared" si="31"/>
        <v/>
      </c>
    </row>
    <row r="211" spans="1:42" hidden="1">
      <c r="A211">
        <v>46667</v>
      </c>
      <c r="B211" s="38">
        <v>46197</v>
      </c>
      <c r="C211" t="s">
        <v>258</v>
      </c>
      <c r="D211" t="s">
        <v>105</v>
      </c>
      <c r="E211" t="s">
        <v>106</v>
      </c>
      <c r="F211" t="s">
        <v>37</v>
      </c>
      <c r="G211">
        <v>8</v>
      </c>
      <c r="H211" s="43">
        <v>11065</v>
      </c>
      <c r="I211" t="s">
        <v>107</v>
      </c>
      <c r="J211">
        <v>11078</v>
      </c>
      <c r="K211" t="s">
        <v>154</v>
      </c>
      <c r="L211" t="s">
        <v>154</v>
      </c>
      <c r="M211">
        <v>1</v>
      </c>
      <c r="N211" t="s">
        <v>109</v>
      </c>
      <c r="O211" t="s">
        <v>64</v>
      </c>
      <c r="P211">
        <v>503</v>
      </c>
      <c r="Q211" t="s">
        <v>181</v>
      </c>
      <c r="R211" t="s">
        <v>158</v>
      </c>
      <c r="S211">
        <v>16</v>
      </c>
      <c r="T211">
        <v>0</v>
      </c>
      <c r="U211">
        <v>0</v>
      </c>
      <c r="V211">
        <v>16</v>
      </c>
      <c r="W211">
        <v>0</v>
      </c>
      <c r="X211">
        <v>0</v>
      </c>
      <c r="Y211">
        <v>0</v>
      </c>
      <c r="Z211">
        <v>0</v>
      </c>
      <c r="AA211" t="s">
        <v>55</v>
      </c>
      <c r="AB211" t="s">
        <v>47</v>
      </c>
      <c r="AC211" t="s">
        <v>159</v>
      </c>
      <c r="AE211" s="39">
        <v>46198.399212962962</v>
      </c>
      <c r="AG211" t="str">
        <f t="shared" si="24"/>
        <v>Julho-26</v>
      </c>
      <c r="AH211" s="36">
        <f>_xlfn.XLOOKUP(AK211,'Base de Preços'!P$7:P$3001,'Base de Preços'!J$7:J$3001,"",0)</f>
        <v>0</v>
      </c>
      <c r="AI211" s="37">
        <f t="shared" si="25"/>
        <v>0</v>
      </c>
      <c r="AJ211" t="str">
        <f>_xlfn.XLOOKUP(N211,Agrupamentos!C$3:C$496,Agrupamentos!D$3:D$496,"",0)</f>
        <v>APOIO E MANUTENÇÃO</v>
      </c>
      <c r="AK211" t="str">
        <f t="shared" si="26"/>
        <v>APOIO E MANUTEÇÃO 1410GN14101</v>
      </c>
      <c r="AL211" s="57" t="str">
        <f t="shared" si="27"/>
        <v>46667GN1410MotoristaNATAN SANTOS MORAISAPOIO E MANUTEÇÃO 1410MÃE SANTA GLEBA A001-01Principal0Julho-2601646198,39921296346197</v>
      </c>
      <c r="AM211" s="79" t="str">
        <f t="shared" si="28"/>
        <v/>
      </c>
      <c r="AN211" s="80" t="str">
        <f t="shared" si="29"/>
        <v/>
      </c>
      <c r="AO211" s="36">
        <f t="shared" si="30"/>
        <v>0</v>
      </c>
      <c r="AP211" s="83" t="str">
        <f t="shared" si="31"/>
        <v/>
      </c>
    </row>
    <row r="212" spans="1:42" hidden="1">
      <c r="A212">
        <v>46608</v>
      </c>
      <c r="B212" s="38">
        <v>46197</v>
      </c>
      <c r="C212" t="s">
        <v>258</v>
      </c>
      <c r="D212" t="s">
        <v>98</v>
      </c>
      <c r="E212" t="s">
        <v>99</v>
      </c>
      <c r="F212" t="s">
        <v>59</v>
      </c>
      <c r="G212">
        <v>8</v>
      </c>
      <c r="H212" s="43" t="s">
        <v>100</v>
      </c>
      <c r="I212" t="s">
        <v>101</v>
      </c>
      <c r="J212" t="s">
        <v>50</v>
      </c>
      <c r="K212" t="s">
        <v>51</v>
      </c>
      <c r="L212" t="s">
        <v>102</v>
      </c>
      <c r="M212">
        <v>2</v>
      </c>
      <c r="N212" t="s">
        <v>42</v>
      </c>
      <c r="O212" t="s">
        <v>64</v>
      </c>
      <c r="P212">
        <v>511</v>
      </c>
      <c r="Q212" t="s">
        <v>53</v>
      </c>
      <c r="R212" t="s">
        <v>54</v>
      </c>
      <c r="S212">
        <v>0</v>
      </c>
      <c r="T212">
        <v>0</v>
      </c>
      <c r="U212">
        <v>32</v>
      </c>
      <c r="V212">
        <v>32</v>
      </c>
      <c r="W212">
        <v>0</v>
      </c>
      <c r="X212">
        <v>0</v>
      </c>
      <c r="Y212">
        <v>0</v>
      </c>
      <c r="Z212">
        <v>0</v>
      </c>
      <c r="AA212" t="s">
        <v>55</v>
      </c>
      <c r="AB212" t="s">
        <v>56</v>
      </c>
      <c r="AC212" t="s">
        <v>91</v>
      </c>
      <c r="AD212" t="s">
        <v>228</v>
      </c>
      <c r="AE212" s="39">
        <v>46197.485995370371</v>
      </c>
      <c r="AG212" t="str">
        <f t="shared" si="24"/>
        <v>Julho-26</v>
      </c>
      <c r="AH212" s="36">
        <f>_xlfn.XLOOKUP(AK212,'Base de Preços'!P$7:P$3001,'Base de Preços'!J$7:J$3001,"",0)</f>
        <v>0</v>
      </c>
      <c r="AI212" s="37">
        <f t="shared" si="25"/>
        <v>0</v>
      </c>
      <c r="AJ212" t="str">
        <f>_xlfn.XLOOKUP(N212,Agrupamentos!C$3:C$496,Agrupamentos!D$3:D$496,"",0)</f>
        <v>APOIO E MANUTENÇÃO</v>
      </c>
      <c r="AK212" t="str">
        <f t="shared" si="26"/>
        <v>APOIO E MANUTEÇÃOGN14202</v>
      </c>
      <c r="AL212" s="57" t="str">
        <f t="shared" si="27"/>
        <v>46608GN1420Operador de Trator de PneuLEANDRA DE MIRANDA SOUZA COSTAAPOIO E MANUTEÇÃOLAGEADO43ASuporte0Julho-26323246197,485995370446197</v>
      </c>
      <c r="AM212" s="79" t="str">
        <f t="shared" si="28"/>
        <v/>
      </c>
      <c r="AN212" s="80" t="str">
        <f t="shared" si="29"/>
        <v/>
      </c>
      <c r="AO212" s="36">
        <f t="shared" si="30"/>
        <v>0</v>
      </c>
      <c r="AP212" s="83" t="str">
        <f t="shared" si="31"/>
        <v/>
      </c>
    </row>
    <row r="213" spans="1:42" hidden="1">
      <c r="A213">
        <v>46608</v>
      </c>
      <c r="B213" s="38">
        <v>46197</v>
      </c>
      <c r="C213" t="s">
        <v>258</v>
      </c>
      <c r="D213" t="s">
        <v>98</v>
      </c>
      <c r="E213" t="s">
        <v>99</v>
      </c>
      <c r="F213" t="s">
        <v>37</v>
      </c>
      <c r="G213">
        <v>8</v>
      </c>
      <c r="H213" s="43" t="s">
        <v>100</v>
      </c>
      <c r="I213" t="s">
        <v>101</v>
      </c>
      <c r="J213" t="s">
        <v>50</v>
      </c>
      <c r="K213" t="s">
        <v>51</v>
      </c>
      <c r="L213" t="s">
        <v>102</v>
      </c>
      <c r="M213">
        <v>2</v>
      </c>
      <c r="N213" t="s">
        <v>42</v>
      </c>
      <c r="O213" t="s">
        <v>64</v>
      </c>
      <c r="P213">
        <v>511</v>
      </c>
      <c r="Q213" t="s">
        <v>53</v>
      </c>
      <c r="R213" t="s">
        <v>54</v>
      </c>
      <c r="S213">
        <v>0</v>
      </c>
      <c r="T213">
        <v>0</v>
      </c>
      <c r="U213">
        <v>24</v>
      </c>
      <c r="V213">
        <v>24</v>
      </c>
      <c r="W213">
        <v>0</v>
      </c>
      <c r="X213">
        <v>0</v>
      </c>
      <c r="Y213">
        <v>0</v>
      </c>
      <c r="Z213">
        <v>0</v>
      </c>
      <c r="AA213" t="s">
        <v>55</v>
      </c>
      <c r="AB213" t="s">
        <v>47</v>
      </c>
      <c r="AC213" t="s">
        <v>91</v>
      </c>
      <c r="AD213" t="s">
        <v>228</v>
      </c>
      <c r="AE213" s="39">
        <v>46197.486203703702</v>
      </c>
      <c r="AG213" t="str">
        <f t="shared" si="24"/>
        <v>Julho-26</v>
      </c>
      <c r="AH213" s="36">
        <f>_xlfn.XLOOKUP(AK213,'Base de Preços'!P$7:P$3001,'Base de Preços'!J$7:J$3001,"",0)</f>
        <v>0</v>
      </c>
      <c r="AI213" s="37">
        <f t="shared" si="25"/>
        <v>0</v>
      </c>
      <c r="AJ213" t="str">
        <f>_xlfn.XLOOKUP(N213,Agrupamentos!C$3:C$496,Agrupamentos!D$3:D$496,"",0)</f>
        <v>APOIO E MANUTENÇÃO</v>
      </c>
      <c r="AK213" t="str">
        <f t="shared" si="26"/>
        <v>APOIO E MANUTEÇÃOGN14202</v>
      </c>
      <c r="AL213" s="57" t="str">
        <f t="shared" si="27"/>
        <v>46608GN1420MotoristaLEANDRA DE MIRANDA SOUZA COSTAAPOIO E MANUTEÇÃOLAGEADO43APrincipal0Julho-26242446197,486203703746197</v>
      </c>
      <c r="AM213" s="79" t="str">
        <f t="shared" si="28"/>
        <v/>
      </c>
      <c r="AN213" s="80" t="str">
        <f t="shared" si="29"/>
        <v/>
      </c>
      <c r="AO213" s="36">
        <f t="shared" si="30"/>
        <v>0</v>
      </c>
      <c r="AP213" s="83" t="str">
        <f t="shared" si="31"/>
        <v/>
      </c>
    </row>
    <row r="214" spans="1:42" hidden="1">
      <c r="A214">
        <v>46608</v>
      </c>
      <c r="B214" s="38">
        <v>46197</v>
      </c>
      <c r="C214" t="s">
        <v>258</v>
      </c>
      <c r="D214" t="s">
        <v>98</v>
      </c>
      <c r="E214" t="s">
        <v>99</v>
      </c>
      <c r="F214" t="s">
        <v>49</v>
      </c>
      <c r="G214">
        <v>8</v>
      </c>
      <c r="H214" s="43" t="s">
        <v>100</v>
      </c>
      <c r="I214" t="s">
        <v>101</v>
      </c>
      <c r="J214" t="s">
        <v>50</v>
      </c>
      <c r="K214" t="s">
        <v>51</v>
      </c>
      <c r="L214" t="s">
        <v>102</v>
      </c>
      <c r="M214">
        <v>2</v>
      </c>
      <c r="N214" t="s">
        <v>42</v>
      </c>
      <c r="O214" t="s">
        <v>64</v>
      </c>
      <c r="P214">
        <v>511</v>
      </c>
      <c r="Q214" t="s">
        <v>53</v>
      </c>
      <c r="R214" t="s">
        <v>54</v>
      </c>
      <c r="S214">
        <v>0</v>
      </c>
      <c r="T214">
        <v>0</v>
      </c>
      <c r="U214">
        <v>24</v>
      </c>
      <c r="V214">
        <v>24</v>
      </c>
      <c r="W214">
        <v>0</v>
      </c>
      <c r="X214">
        <v>0</v>
      </c>
      <c r="Y214">
        <v>0</v>
      </c>
      <c r="Z214">
        <v>0</v>
      </c>
      <c r="AA214" t="s">
        <v>55</v>
      </c>
      <c r="AB214" t="s">
        <v>56</v>
      </c>
      <c r="AC214" t="s">
        <v>91</v>
      </c>
      <c r="AD214" t="s">
        <v>91</v>
      </c>
      <c r="AE214" s="39">
        <v>46197.48646990741</v>
      </c>
      <c r="AG214" t="str">
        <f t="shared" si="24"/>
        <v>Julho-26</v>
      </c>
      <c r="AH214" s="36">
        <f>_xlfn.XLOOKUP(AK214,'Base de Preços'!P$7:P$3001,'Base de Preços'!J$7:J$3001,"",0)</f>
        <v>0</v>
      </c>
      <c r="AI214" s="37">
        <f t="shared" si="25"/>
        <v>0</v>
      </c>
      <c r="AJ214" t="str">
        <f>_xlfn.XLOOKUP(N214,Agrupamentos!C$3:C$496,Agrupamentos!D$3:D$496,"",0)</f>
        <v>APOIO E MANUTENÇÃO</v>
      </c>
      <c r="AK214" t="str">
        <f t="shared" si="26"/>
        <v>APOIO E MANUTEÇÃOGN14202</v>
      </c>
      <c r="AL214" s="57" t="str">
        <f t="shared" si="27"/>
        <v>46608GN1420Trabalhador FlorestalLEANDRA DE MIRANDA SOUZA COSTAAPOIO E MANUTEÇÃOLAGEADO43ASuporte0Julho-26242446197,486469907446197</v>
      </c>
      <c r="AM214" s="79" t="str">
        <f t="shared" si="28"/>
        <v/>
      </c>
      <c r="AN214" s="80" t="str">
        <f t="shared" si="29"/>
        <v/>
      </c>
      <c r="AO214" s="36">
        <f t="shared" si="30"/>
        <v>0</v>
      </c>
      <c r="AP214" s="83" t="str">
        <f t="shared" si="31"/>
        <v/>
      </c>
    </row>
    <row r="215" spans="1:42" hidden="1">
      <c r="A215">
        <v>46657</v>
      </c>
      <c r="B215" s="38">
        <v>46197</v>
      </c>
      <c r="C215" t="s">
        <v>258</v>
      </c>
      <c r="D215" t="s">
        <v>98</v>
      </c>
      <c r="E215" t="s">
        <v>99</v>
      </c>
      <c r="F215" t="s">
        <v>37</v>
      </c>
      <c r="G215">
        <v>8</v>
      </c>
      <c r="H215" s="43">
        <v>9241</v>
      </c>
      <c r="I215" t="s">
        <v>189</v>
      </c>
      <c r="J215">
        <v>11447</v>
      </c>
      <c r="K215" t="s">
        <v>262</v>
      </c>
      <c r="L215" t="s">
        <v>502</v>
      </c>
      <c r="M215">
        <v>2</v>
      </c>
      <c r="N215" t="s">
        <v>42</v>
      </c>
      <c r="O215" t="s">
        <v>64</v>
      </c>
      <c r="P215">
        <v>390</v>
      </c>
      <c r="Q215" t="s">
        <v>44</v>
      </c>
      <c r="R215" t="s">
        <v>45</v>
      </c>
      <c r="S215">
        <v>0</v>
      </c>
      <c r="T215">
        <v>0</v>
      </c>
      <c r="U215">
        <v>24</v>
      </c>
      <c r="V215">
        <v>24</v>
      </c>
      <c r="W215">
        <v>0</v>
      </c>
      <c r="X215">
        <v>0</v>
      </c>
      <c r="Y215">
        <v>0</v>
      </c>
      <c r="Z215">
        <v>0</v>
      </c>
      <c r="AA215" t="s">
        <v>46</v>
      </c>
      <c r="AB215" t="s">
        <v>47</v>
      </c>
      <c r="AC215" t="s">
        <v>263</v>
      </c>
      <c r="AD215" t="s">
        <v>228</v>
      </c>
      <c r="AE215" s="39">
        <v>46198.357731481483</v>
      </c>
      <c r="AG215" t="str">
        <f t="shared" si="24"/>
        <v>Julho-26</v>
      </c>
      <c r="AH215" s="36">
        <f>_xlfn.XLOOKUP(AK215,'Base de Preços'!P$7:P$3001,'Base de Preços'!J$7:J$3001,"",0)</f>
        <v>0</v>
      </c>
      <c r="AI215" s="37">
        <f t="shared" si="25"/>
        <v>0</v>
      </c>
      <c r="AJ215" t="str">
        <f>_xlfn.XLOOKUP(N215,Agrupamentos!C$3:C$496,Agrupamentos!D$3:D$496,"",0)</f>
        <v>APOIO E MANUTENÇÃO</v>
      </c>
      <c r="AK215" t="str">
        <f t="shared" si="26"/>
        <v>APOIO E MANUTEÇÃOGN14202</v>
      </c>
      <c r="AL215" s="57" t="str">
        <f t="shared" si="27"/>
        <v>46657GN1420MotoristaANDREY NICOLLAS UCHOA DE OLIVEIRAAPOIO E MANUTEÇÃOPátio MST01Principal0Julho-26242446198,357731481546197</v>
      </c>
      <c r="AM215" s="79" t="str">
        <f t="shared" si="28"/>
        <v/>
      </c>
      <c r="AN215" s="80" t="str">
        <f t="shared" si="29"/>
        <v/>
      </c>
      <c r="AO215" s="36">
        <f t="shared" si="30"/>
        <v>0</v>
      </c>
      <c r="AP215" s="83" t="str">
        <f t="shared" si="31"/>
        <v/>
      </c>
    </row>
    <row r="216" spans="1:42" hidden="1">
      <c r="A216">
        <v>46658</v>
      </c>
      <c r="B216" s="38">
        <v>46197</v>
      </c>
      <c r="C216" t="s">
        <v>258</v>
      </c>
      <c r="D216" t="s">
        <v>98</v>
      </c>
      <c r="E216" t="s">
        <v>99</v>
      </c>
      <c r="F216" t="s">
        <v>49</v>
      </c>
      <c r="G216">
        <v>8</v>
      </c>
      <c r="H216" s="43">
        <v>10665</v>
      </c>
      <c r="I216" t="s">
        <v>191</v>
      </c>
      <c r="J216">
        <v>10781</v>
      </c>
      <c r="K216" t="s">
        <v>192</v>
      </c>
      <c r="L216" t="s">
        <v>192</v>
      </c>
      <c r="M216">
        <v>2</v>
      </c>
      <c r="N216" t="s">
        <v>42</v>
      </c>
      <c r="O216" t="s">
        <v>64</v>
      </c>
      <c r="P216">
        <v>407</v>
      </c>
      <c r="Q216" t="s">
        <v>504</v>
      </c>
      <c r="R216">
        <v>8</v>
      </c>
      <c r="S216">
        <v>8</v>
      </c>
      <c r="T216">
        <v>0</v>
      </c>
      <c r="U216">
        <v>0</v>
      </c>
      <c r="V216">
        <v>8</v>
      </c>
      <c r="W216">
        <v>0</v>
      </c>
      <c r="X216">
        <v>0</v>
      </c>
      <c r="Y216">
        <v>0</v>
      </c>
      <c r="Z216">
        <v>0</v>
      </c>
      <c r="AA216" t="s">
        <v>46</v>
      </c>
      <c r="AB216" t="s">
        <v>56</v>
      </c>
      <c r="AC216" t="s">
        <v>195</v>
      </c>
      <c r="AE216" s="39">
        <v>46198.356793981482</v>
      </c>
      <c r="AG216" t="str">
        <f t="shared" si="24"/>
        <v>Julho-26</v>
      </c>
      <c r="AH216" s="36">
        <f>_xlfn.XLOOKUP(AK216,'Base de Preços'!P$7:P$3001,'Base de Preços'!J$7:J$3001,"",0)</f>
        <v>0</v>
      </c>
      <c r="AI216" s="37">
        <f t="shared" si="25"/>
        <v>0</v>
      </c>
      <c r="AJ216" t="str">
        <f>_xlfn.XLOOKUP(N216,Agrupamentos!C$3:C$496,Agrupamentos!D$3:D$496,"",0)</f>
        <v>APOIO E MANUTENÇÃO</v>
      </c>
      <c r="AK216" t="str">
        <f t="shared" si="26"/>
        <v>APOIO E MANUTEÇÃOGN14202</v>
      </c>
      <c r="AL216" s="57" t="str">
        <f t="shared" si="27"/>
        <v>46658GN1420Trabalhador FlorestalTHIAGO DE SOUZA AVELARAPOIO E MANUTEÇÃOSão José Arid8Suporte0Julho-260846198,356793981546197</v>
      </c>
      <c r="AM216" s="79" t="str">
        <f t="shared" si="28"/>
        <v/>
      </c>
      <c r="AN216" s="80" t="str">
        <f t="shared" si="29"/>
        <v/>
      </c>
      <c r="AO216" s="36">
        <f t="shared" si="30"/>
        <v>0</v>
      </c>
      <c r="AP216" s="83" t="str">
        <f t="shared" si="31"/>
        <v/>
      </c>
    </row>
    <row r="217" spans="1:42" hidden="1">
      <c r="A217">
        <v>46658</v>
      </c>
      <c r="B217" s="38">
        <v>46197</v>
      </c>
      <c r="C217" t="s">
        <v>258</v>
      </c>
      <c r="D217" t="s">
        <v>98</v>
      </c>
      <c r="E217" t="s">
        <v>99</v>
      </c>
      <c r="F217" t="s">
        <v>37</v>
      </c>
      <c r="G217">
        <v>8</v>
      </c>
      <c r="H217" s="43">
        <v>10665</v>
      </c>
      <c r="I217" t="s">
        <v>191</v>
      </c>
      <c r="J217">
        <v>10781</v>
      </c>
      <c r="K217" t="s">
        <v>192</v>
      </c>
      <c r="L217" t="s">
        <v>192</v>
      </c>
      <c r="M217">
        <v>2</v>
      </c>
      <c r="N217" t="s">
        <v>42</v>
      </c>
      <c r="O217" t="s">
        <v>64</v>
      </c>
      <c r="P217">
        <v>407</v>
      </c>
      <c r="Q217" t="s">
        <v>504</v>
      </c>
      <c r="R217">
        <v>7</v>
      </c>
      <c r="S217">
        <v>0</v>
      </c>
      <c r="T217">
        <v>0</v>
      </c>
      <c r="U217">
        <v>8</v>
      </c>
      <c r="V217">
        <v>8</v>
      </c>
      <c r="W217">
        <v>0</v>
      </c>
      <c r="X217">
        <v>0</v>
      </c>
      <c r="Y217">
        <v>0</v>
      </c>
      <c r="Z217">
        <v>0</v>
      </c>
      <c r="AA217" t="s">
        <v>46</v>
      </c>
      <c r="AB217" t="s">
        <v>47</v>
      </c>
      <c r="AC217" t="s">
        <v>195</v>
      </c>
      <c r="AD217" t="s">
        <v>228</v>
      </c>
      <c r="AE217" s="39">
        <v>46198.356793981482</v>
      </c>
      <c r="AG217" t="str">
        <f t="shared" si="24"/>
        <v>Julho-26</v>
      </c>
      <c r="AH217" s="36">
        <f>_xlfn.XLOOKUP(AK217,'Base de Preços'!P$7:P$3001,'Base de Preços'!J$7:J$3001,"",0)</f>
        <v>0</v>
      </c>
      <c r="AI217" s="37">
        <f t="shared" si="25"/>
        <v>0</v>
      </c>
      <c r="AJ217" t="str">
        <f>_xlfn.XLOOKUP(N217,Agrupamentos!C$3:C$496,Agrupamentos!D$3:D$496,"",0)</f>
        <v>APOIO E MANUTENÇÃO</v>
      </c>
      <c r="AK217" t="str">
        <f t="shared" si="26"/>
        <v>APOIO E MANUTEÇÃOGN14202</v>
      </c>
      <c r="AL217" s="57" t="str">
        <f t="shared" si="27"/>
        <v>46658GN1420MotoristaTHIAGO DE SOUZA AVELARAPOIO E MANUTEÇÃOSão José Arid7Principal0Julho-268846198,356793981546197</v>
      </c>
      <c r="AM217" s="79" t="str">
        <f t="shared" si="28"/>
        <v/>
      </c>
      <c r="AN217" s="80" t="str">
        <f t="shared" si="29"/>
        <v/>
      </c>
      <c r="AO217" s="36">
        <f t="shared" si="30"/>
        <v>0</v>
      </c>
      <c r="AP217" s="83" t="str">
        <f t="shared" si="31"/>
        <v/>
      </c>
    </row>
    <row r="218" spans="1:42" hidden="1">
      <c r="A218">
        <v>46658</v>
      </c>
      <c r="B218" s="38">
        <v>46197</v>
      </c>
      <c r="C218" t="s">
        <v>258</v>
      </c>
      <c r="D218" t="s">
        <v>98</v>
      </c>
      <c r="E218" t="s">
        <v>99</v>
      </c>
      <c r="F218" t="s">
        <v>59</v>
      </c>
      <c r="G218">
        <v>8</v>
      </c>
      <c r="H218" s="43">
        <v>10665</v>
      </c>
      <c r="I218" t="s">
        <v>191</v>
      </c>
      <c r="J218">
        <v>10781</v>
      </c>
      <c r="K218" t="s">
        <v>192</v>
      </c>
      <c r="L218" t="s">
        <v>192</v>
      </c>
      <c r="M218" t="s">
        <v>500</v>
      </c>
      <c r="N218" t="s">
        <v>501</v>
      </c>
      <c r="O218" t="s">
        <v>64</v>
      </c>
      <c r="P218">
        <v>401</v>
      </c>
      <c r="Q218" t="s">
        <v>505</v>
      </c>
      <c r="R218" t="s">
        <v>506</v>
      </c>
      <c r="S218">
        <v>8</v>
      </c>
      <c r="T218">
        <v>21.64</v>
      </c>
      <c r="U218">
        <v>16</v>
      </c>
      <c r="V218">
        <v>24</v>
      </c>
      <c r="W218">
        <v>0.86</v>
      </c>
      <c r="X218">
        <v>0.37</v>
      </c>
      <c r="Y218">
        <v>1.1100000000000001</v>
      </c>
      <c r="Z218">
        <v>302.07</v>
      </c>
      <c r="AA218" t="s">
        <v>46</v>
      </c>
      <c r="AB218" t="s">
        <v>47</v>
      </c>
      <c r="AC218" t="s">
        <v>195</v>
      </c>
      <c r="AE218" s="39">
        <v>46198.356793981482</v>
      </c>
      <c r="AG218" t="str">
        <f t="shared" si="24"/>
        <v>Julho-26</v>
      </c>
      <c r="AH218" s="36">
        <f>_xlfn.XLOOKUP(AK218,'Base de Preços'!P$7:P$3001,'Base de Preços'!J$7:J$3001,"",0)</f>
        <v>376.71</v>
      </c>
      <c r="AI218" s="37">
        <f t="shared" si="25"/>
        <v>8152.0043999999998</v>
      </c>
      <c r="AJ218" t="str">
        <f>_xlfn.XLOOKUP(N218,Agrupamentos!C$3:C$496,Agrupamentos!D$3:D$496,"",0)</f>
        <v>ADUBAÇÃO MEC</v>
      </c>
      <c r="AK218" t="str">
        <f t="shared" si="26"/>
        <v>READUBAÇÃO MECANIZADA DE 18 MESESGN1420IMP366</v>
      </c>
      <c r="AL218" s="57" t="str">
        <f t="shared" si="27"/>
        <v>46658GN1420Operador de Trator de PneuTHIAGO DE SOUZA AVELARREADUBAÇÃO MECANIZADA DE 18 MESESSanta Rita Arid1CPrincipal21,64Julho-26162446198,356793981546197</v>
      </c>
      <c r="AM218" s="79">
        <f t="shared" si="28"/>
        <v>27.906976744186046</v>
      </c>
      <c r="AN218" s="80">
        <f t="shared" si="29"/>
        <v>8429.8604651162786</v>
      </c>
      <c r="AO218" s="36">
        <f t="shared" si="30"/>
        <v>6536.7947999999997</v>
      </c>
      <c r="AP218" s="83">
        <f t="shared" si="31"/>
        <v>-1893.065665116279</v>
      </c>
    </row>
    <row r="219" spans="1:42" hidden="1">
      <c r="A219">
        <v>46658</v>
      </c>
      <c r="B219" s="38">
        <v>46197</v>
      </c>
      <c r="C219" t="s">
        <v>258</v>
      </c>
      <c r="D219" t="s">
        <v>98</v>
      </c>
      <c r="E219" t="s">
        <v>99</v>
      </c>
      <c r="F219" t="s">
        <v>59</v>
      </c>
      <c r="G219">
        <v>8</v>
      </c>
      <c r="H219" s="43">
        <v>10665</v>
      </c>
      <c r="I219" t="s">
        <v>191</v>
      </c>
      <c r="J219">
        <v>10781</v>
      </c>
      <c r="K219" t="s">
        <v>192</v>
      </c>
      <c r="L219" t="s">
        <v>192</v>
      </c>
      <c r="M219" t="s">
        <v>500</v>
      </c>
      <c r="N219" t="s">
        <v>501</v>
      </c>
      <c r="O219" t="s">
        <v>64</v>
      </c>
      <c r="P219">
        <v>407</v>
      </c>
      <c r="Q219" t="s">
        <v>504</v>
      </c>
      <c r="R219">
        <v>3</v>
      </c>
      <c r="S219">
        <v>5</v>
      </c>
      <c r="T219">
        <v>19.2</v>
      </c>
      <c r="U219">
        <v>0</v>
      </c>
      <c r="V219">
        <v>5</v>
      </c>
      <c r="W219">
        <v>0.86</v>
      </c>
      <c r="X219">
        <v>0.26</v>
      </c>
      <c r="Y219">
        <v>0.26</v>
      </c>
      <c r="Z219">
        <v>302.07</v>
      </c>
      <c r="AA219" t="s">
        <v>46</v>
      </c>
      <c r="AB219" t="s">
        <v>47</v>
      </c>
      <c r="AC219" t="s">
        <v>195</v>
      </c>
      <c r="AE219" s="39">
        <v>46198.356793981482</v>
      </c>
      <c r="AG219" t="str">
        <f t="shared" si="24"/>
        <v>Julho-26</v>
      </c>
      <c r="AH219" s="36">
        <f>_xlfn.XLOOKUP(AK219,'Base de Preços'!P$7:P$3001,'Base de Preços'!J$7:J$3001,"",0)</f>
        <v>376.71</v>
      </c>
      <c r="AI219" s="37">
        <f t="shared" si="25"/>
        <v>7232.8319999999994</v>
      </c>
      <c r="AJ219" t="str">
        <f>_xlfn.XLOOKUP(N219,Agrupamentos!C$3:C$496,Agrupamentos!D$3:D$496,"",0)</f>
        <v>ADUBAÇÃO MEC</v>
      </c>
      <c r="AK219" t="str">
        <f t="shared" si="26"/>
        <v>READUBAÇÃO MECANIZADA DE 18 MESESGN1420IMP366</v>
      </c>
      <c r="AL219" s="57" t="str">
        <f t="shared" si="27"/>
        <v>46658GN1420Operador de Trator de PneuTHIAGO DE SOUZA AVELARREADUBAÇÃO MECANIZADA DE 18 MESESSão José Arid3Principal19,2Julho-260546198,356793981546197</v>
      </c>
      <c r="AM219" s="79">
        <f t="shared" si="28"/>
        <v>5.8139534883720927</v>
      </c>
      <c r="AN219" s="80">
        <f t="shared" si="29"/>
        <v>1756.220930232558</v>
      </c>
      <c r="AO219" s="36">
        <f t="shared" si="30"/>
        <v>5799.7439999999997</v>
      </c>
      <c r="AP219" s="83">
        <f t="shared" si="31"/>
        <v>4043.5230697674415</v>
      </c>
    </row>
    <row r="220" spans="1:42" hidden="1">
      <c r="A220">
        <v>46658</v>
      </c>
      <c r="B220" s="38">
        <v>46197</v>
      </c>
      <c r="C220" t="s">
        <v>258</v>
      </c>
      <c r="D220" t="s">
        <v>98</v>
      </c>
      <c r="E220" t="s">
        <v>99</v>
      </c>
      <c r="F220" t="s">
        <v>59</v>
      </c>
      <c r="G220">
        <v>8</v>
      </c>
      <c r="H220" s="43">
        <v>10665</v>
      </c>
      <c r="I220" t="s">
        <v>191</v>
      </c>
      <c r="J220">
        <v>10781</v>
      </c>
      <c r="K220" t="s">
        <v>192</v>
      </c>
      <c r="L220" t="s">
        <v>192</v>
      </c>
      <c r="M220" t="s">
        <v>500</v>
      </c>
      <c r="N220" t="s">
        <v>501</v>
      </c>
      <c r="O220" t="s">
        <v>64</v>
      </c>
      <c r="P220">
        <v>407</v>
      </c>
      <c r="Q220" t="s">
        <v>504</v>
      </c>
      <c r="R220">
        <v>2</v>
      </c>
      <c r="S220">
        <v>5</v>
      </c>
      <c r="T220">
        <v>19.48</v>
      </c>
      <c r="U220">
        <v>0</v>
      </c>
      <c r="V220">
        <v>5</v>
      </c>
      <c r="W220">
        <v>0.86</v>
      </c>
      <c r="X220">
        <v>0.26</v>
      </c>
      <c r="Y220">
        <v>0.26</v>
      </c>
      <c r="Z220">
        <v>302.07</v>
      </c>
      <c r="AA220" t="s">
        <v>46</v>
      </c>
      <c r="AB220" t="s">
        <v>47</v>
      </c>
      <c r="AC220" t="s">
        <v>195</v>
      </c>
      <c r="AE220" s="39">
        <v>46198.356793981482</v>
      </c>
      <c r="AG220" t="str">
        <f t="shared" si="24"/>
        <v>Julho-26</v>
      </c>
      <c r="AH220" s="36">
        <f>_xlfn.XLOOKUP(AK220,'Base de Preços'!P$7:P$3001,'Base de Preços'!J$7:J$3001,"",0)</f>
        <v>376.71</v>
      </c>
      <c r="AI220" s="37">
        <f t="shared" si="25"/>
        <v>7338.3108000000002</v>
      </c>
      <c r="AJ220" t="str">
        <f>_xlfn.XLOOKUP(N220,Agrupamentos!C$3:C$496,Agrupamentos!D$3:D$496,"",0)</f>
        <v>ADUBAÇÃO MEC</v>
      </c>
      <c r="AK220" t="str">
        <f t="shared" si="26"/>
        <v>READUBAÇÃO MECANIZADA DE 18 MESESGN1420IMP366</v>
      </c>
      <c r="AL220" s="57" t="str">
        <f t="shared" si="27"/>
        <v>46658GN1420Operador de Trator de PneuTHIAGO DE SOUZA AVELARREADUBAÇÃO MECANIZADA DE 18 MESESSão José Arid2Principal19,48Julho-260546198,356793981546197</v>
      </c>
      <c r="AM220" s="79">
        <f t="shared" si="28"/>
        <v>5.8139534883720927</v>
      </c>
      <c r="AN220" s="80">
        <f t="shared" si="29"/>
        <v>1756.220930232558</v>
      </c>
      <c r="AO220" s="36">
        <f t="shared" si="30"/>
        <v>5884.3235999999997</v>
      </c>
      <c r="AP220" s="83">
        <f t="shared" si="31"/>
        <v>4128.1026697674415</v>
      </c>
    </row>
    <row r="221" spans="1:42" hidden="1">
      <c r="A221">
        <v>46665</v>
      </c>
      <c r="B221" s="38">
        <v>46197</v>
      </c>
      <c r="C221" t="s">
        <v>258</v>
      </c>
      <c r="D221" t="s">
        <v>98</v>
      </c>
      <c r="E221" t="s">
        <v>99</v>
      </c>
      <c r="F221" t="s">
        <v>37</v>
      </c>
      <c r="G221">
        <v>8</v>
      </c>
      <c r="H221" s="43">
        <v>10665</v>
      </c>
      <c r="I221" t="s">
        <v>191</v>
      </c>
      <c r="J221">
        <v>10837</v>
      </c>
      <c r="K221" t="s">
        <v>254</v>
      </c>
      <c r="L221" t="s">
        <v>254</v>
      </c>
      <c r="M221">
        <v>2</v>
      </c>
      <c r="N221" t="s">
        <v>42</v>
      </c>
      <c r="O221" t="s">
        <v>64</v>
      </c>
      <c r="P221">
        <v>534</v>
      </c>
      <c r="Q221" t="s">
        <v>294</v>
      </c>
      <c r="R221">
        <v>1</v>
      </c>
      <c r="S221">
        <v>8</v>
      </c>
      <c r="T221">
        <v>0</v>
      </c>
      <c r="U221">
        <v>0</v>
      </c>
      <c r="V221">
        <v>8</v>
      </c>
      <c r="W221">
        <v>0</v>
      </c>
      <c r="X221">
        <v>0</v>
      </c>
      <c r="Y221">
        <v>0</v>
      </c>
      <c r="Z221">
        <v>0</v>
      </c>
      <c r="AA221" t="s">
        <v>55</v>
      </c>
      <c r="AB221" t="s">
        <v>47</v>
      </c>
      <c r="AC221" t="s">
        <v>257</v>
      </c>
      <c r="AD221" t="s">
        <v>257</v>
      </c>
      <c r="AE221" s="39">
        <v>46198.382835648146</v>
      </c>
      <c r="AG221" t="str">
        <f t="shared" si="24"/>
        <v>Julho-26</v>
      </c>
      <c r="AH221" s="36">
        <f>_xlfn.XLOOKUP(AK221,'Base de Preços'!P$7:P$3001,'Base de Preços'!J$7:J$3001,"",0)</f>
        <v>0</v>
      </c>
      <c r="AI221" s="37">
        <f t="shared" si="25"/>
        <v>0</v>
      </c>
      <c r="AJ221" t="str">
        <f>_xlfn.XLOOKUP(N221,Agrupamentos!C$3:C$496,Agrupamentos!D$3:D$496,"",0)</f>
        <v>APOIO E MANUTENÇÃO</v>
      </c>
      <c r="AK221" t="str">
        <f t="shared" si="26"/>
        <v>APOIO E MANUTEÇÃOGN14202</v>
      </c>
      <c r="AL221" s="57" t="str">
        <f t="shared" si="27"/>
        <v>46665GN1420MotoristaJEAN CARDOSO PAIVAAPOIO E MANUTEÇÃOMalule Ii1Principal0Julho-260846198,382835648146197</v>
      </c>
      <c r="AM221" s="79" t="str">
        <f t="shared" si="28"/>
        <v/>
      </c>
      <c r="AN221" s="80" t="str">
        <f t="shared" si="29"/>
        <v/>
      </c>
      <c r="AO221" s="36">
        <f t="shared" si="30"/>
        <v>0</v>
      </c>
      <c r="AP221" s="83" t="str">
        <f t="shared" si="31"/>
        <v/>
      </c>
    </row>
    <row r="222" spans="1:42" hidden="1">
      <c r="A222">
        <v>46721</v>
      </c>
      <c r="B222" s="38">
        <v>46198</v>
      </c>
      <c r="C222" t="s">
        <v>258</v>
      </c>
      <c r="D222" t="s">
        <v>250</v>
      </c>
      <c r="E222" t="s">
        <v>251</v>
      </c>
      <c r="F222" t="s">
        <v>37</v>
      </c>
      <c r="G222">
        <v>8</v>
      </c>
      <c r="H222" s="43">
        <v>9241</v>
      </c>
      <c r="I222" t="s">
        <v>189</v>
      </c>
      <c r="J222">
        <v>11447</v>
      </c>
      <c r="K222" t="s">
        <v>262</v>
      </c>
      <c r="L222" t="s">
        <v>252</v>
      </c>
      <c r="M222">
        <v>2</v>
      </c>
      <c r="N222" t="s">
        <v>42</v>
      </c>
      <c r="O222" t="s">
        <v>64</v>
      </c>
      <c r="P222">
        <v>542</v>
      </c>
      <c r="Q222" t="s">
        <v>265</v>
      </c>
      <c r="R222">
        <v>58</v>
      </c>
      <c r="S222">
        <v>0</v>
      </c>
      <c r="T222">
        <v>0</v>
      </c>
      <c r="U222">
        <v>8</v>
      </c>
      <c r="V222">
        <v>8</v>
      </c>
      <c r="W222">
        <v>0</v>
      </c>
      <c r="X222">
        <v>0</v>
      </c>
      <c r="Y222">
        <v>0</v>
      </c>
      <c r="Z222">
        <v>0</v>
      </c>
      <c r="AA222" t="s">
        <v>55</v>
      </c>
      <c r="AB222" t="s">
        <v>56</v>
      </c>
      <c r="AC222" t="s">
        <v>263</v>
      </c>
      <c r="AD222" t="s">
        <v>203</v>
      </c>
      <c r="AE222" s="39">
        <v>46199.347916666666</v>
      </c>
      <c r="AG222" t="str">
        <f t="shared" si="24"/>
        <v>Julho-26</v>
      </c>
      <c r="AH222" s="36">
        <f>_xlfn.XLOOKUP(AK222,'Base de Preços'!P$7:P$3001,'Base de Preços'!J$7:J$3001,"",0)</f>
        <v>0</v>
      </c>
      <c r="AI222" s="37">
        <f t="shared" si="25"/>
        <v>0</v>
      </c>
      <c r="AJ222" t="str">
        <f>_xlfn.XLOOKUP(N222,Agrupamentos!C$3:C$496,Agrupamentos!D$3:D$496,"",0)</f>
        <v>APOIO E MANUTENÇÃO</v>
      </c>
      <c r="AK222" t="str">
        <f t="shared" si="26"/>
        <v>APOIO E MANUTEÇÃOGN12702</v>
      </c>
      <c r="AL222" s="57" t="str">
        <f t="shared" si="27"/>
        <v>46721GN1270MotoristaANDREY NICOLLAS UCHOA DE OLIVEIRAAPOIO E MANUTEÇÃOBOM JESUS58Suporte0Julho-268846199,347916666746198</v>
      </c>
      <c r="AM222" s="79" t="str">
        <f t="shared" si="28"/>
        <v/>
      </c>
      <c r="AN222" s="80" t="str">
        <f t="shared" si="29"/>
        <v/>
      </c>
      <c r="AO222" s="36">
        <f t="shared" si="30"/>
        <v>0</v>
      </c>
      <c r="AP222" s="83" t="str">
        <f t="shared" si="31"/>
        <v/>
      </c>
    </row>
    <row r="223" spans="1:42" hidden="1">
      <c r="A223">
        <v>46674</v>
      </c>
      <c r="B223" s="38">
        <v>46198</v>
      </c>
      <c r="C223" t="s">
        <v>258</v>
      </c>
      <c r="D223" t="s">
        <v>185</v>
      </c>
      <c r="E223" t="s">
        <v>186</v>
      </c>
      <c r="F223" t="s">
        <v>37</v>
      </c>
      <c r="G223">
        <v>8</v>
      </c>
      <c r="H223" s="43" t="s">
        <v>100</v>
      </c>
      <c r="I223" t="s">
        <v>101</v>
      </c>
      <c r="J223" t="s">
        <v>50</v>
      </c>
      <c r="K223" t="s">
        <v>51</v>
      </c>
      <c r="L223" t="s">
        <v>187</v>
      </c>
      <c r="M223">
        <v>43</v>
      </c>
      <c r="N223" t="s">
        <v>42</v>
      </c>
      <c r="O223" t="s">
        <v>64</v>
      </c>
      <c r="P223">
        <v>513</v>
      </c>
      <c r="Q223" t="s">
        <v>296</v>
      </c>
      <c r="R223">
        <v>12</v>
      </c>
      <c r="S223">
        <v>0</v>
      </c>
      <c r="T223">
        <v>0</v>
      </c>
      <c r="U223">
        <v>24</v>
      </c>
      <c r="V223">
        <v>24</v>
      </c>
      <c r="W223">
        <v>0</v>
      </c>
      <c r="X223">
        <v>0</v>
      </c>
      <c r="Y223">
        <v>0</v>
      </c>
      <c r="Z223">
        <v>0</v>
      </c>
      <c r="AA223" t="s">
        <v>55</v>
      </c>
      <c r="AB223" t="s">
        <v>47</v>
      </c>
      <c r="AC223" t="s">
        <v>91</v>
      </c>
      <c r="AD223" t="s">
        <v>203</v>
      </c>
      <c r="AE223" s="39">
        <v>46198.487442129626</v>
      </c>
      <c r="AG223" t="str">
        <f t="shared" si="24"/>
        <v>Julho-26</v>
      </c>
      <c r="AH223" s="36">
        <f>_xlfn.XLOOKUP(AK223,'Base de Preços'!P$7:P$3001,'Base de Preços'!J$7:J$3001,"",0)</f>
        <v>0</v>
      </c>
      <c r="AI223" s="37">
        <f t="shared" si="25"/>
        <v>0</v>
      </c>
      <c r="AJ223" t="str">
        <f>_xlfn.XLOOKUP(N223,Agrupamentos!C$3:C$496,Agrupamentos!D$3:D$496,"",0)</f>
        <v>APOIO E MANUTENÇÃO</v>
      </c>
      <c r="AK223" t="str">
        <f t="shared" si="26"/>
        <v>APOIO E MANUTEÇÃOGN140043</v>
      </c>
      <c r="AL223" s="57" t="str">
        <f t="shared" si="27"/>
        <v>46674GN1400MotoristaLEANDRA DE MIRANDA SOUZA COSTAAPOIO E MANUTEÇÃOMata_Verde12Principal0Julho-26242446198,487442129646198</v>
      </c>
      <c r="AM223" s="79" t="str">
        <f t="shared" si="28"/>
        <v/>
      </c>
      <c r="AN223" s="80" t="str">
        <f t="shared" si="29"/>
        <v/>
      </c>
      <c r="AO223" s="36">
        <f t="shared" si="30"/>
        <v>0</v>
      </c>
      <c r="AP223" s="83" t="str">
        <f t="shared" si="31"/>
        <v/>
      </c>
    </row>
    <row r="224" spans="1:42" hidden="1">
      <c r="A224">
        <v>46674</v>
      </c>
      <c r="B224" s="38">
        <v>46198</v>
      </c>
      <c r="C224" t="s">
        <v>258</v>
      </c>
      <c r="D224" t="s">
        <v>185</v>
      </c>
      <c r="E224" t="s">
        <v>186</v>
      </c>
      <c r="F224" t="s">
        <v>59</v>
      </c>
      <c r="G224">
        <v>8</v>
      </c>
      <c r="H224" s="43" t="s">
        <v>100</v>
      </c>
      <c r="I224" t="s">
        <v>101</v>
      </c>
      <c r="J224" t="s">
        <v>50</v>
      </c>
      <c r="K224" t="s">
        <v>51</v>
      </c>
      <c r="L224" t="s">
        <v>187</v>
      </c>
      <c r="M224">
        <v>43</v>
      </c>
      <c r="N224" t="s">
        <v>42</v>
      </c>
      <c r="O224" t="s">
        <v>64</v>
      </c>
      <c r="P224">
        <v>513</v>
      </c>
      <c r="Q224" t="s">
        <v>296</v>
      </c>
      <c r="R224">
        <v>12</v>
      </c>
      <c r="S224">
        <v>0</v>
      </c>
      <c r="T224">
        <v>0</v>
      </c>
      <c r="U224">
        <v>24</v>
      </c>
      <c r="V224">
        <v>24</v>
      </c>
      <c r="W224">
        <v>0</v>
      </c>
      <c r="X224">
        <v>0</v>
      </c>
      <c r="Y224">
        <v>0</v>
      </c>
      <c r="Z224">
        <v>0</v>
      </c>
      <c r="AA224" t="s">
        <v>55</v>
      </c>
      <c r="AB224" t="s">
        <v>56</v>
      </c>
      <c r="AC224" t="s">
        <v>91</v>
      </c>
      <c r="AD224" t="s">
        <v>91</v>
      </c>
      <c r="AE224" s="39">
        <v>46198.48715277778</v>
      </c>
      <c r="AG224" t="str">
        <f t="shared" si="24"/>
        <v>Julho-26</v>
      </c>
      <c r="AH224" s="36">
        <f>_xlfn.XLOOKUP(AK224,'Base de Preços'!P$7:P$3001,'Base de Preços'!J$7:J$3001,"",0)</f>
        <v>0</v>
      </c>
      <c r="AI224" s="37">
        <f t="shared" si="25"/>
        <v>0</v>
      </c>
      <c r="AJ224" t="str">
        <f>_xlfn.XLOOKUP(N224,Agrupamentos!C$3:C$496,Agrupamentos!D$3:D$496,"",0)</f>
        <v>APOIO E MANUTENÇÃO</v>
      </c>
      <c r="AK224" t="str">
        <f t="shared" si="26"/>
        <v>APOIO E MANUTEÇÃOGN140043</v>
      </c>
      <c r="AL224" s="57" t="str">
        <f t="shared" si="27"/>
        <v>46674GN1400Operador de Trator de PneuLEANDRA DE MIRANDA SOUZA COSTAAPOIO E MANUTEÇÃOMata_Verde12Suporte0Julho-26242446198,487152777846198</v>
      </c>
      <c r="AM224" s="79" t="str">
        <f t="shared" si="28"/>
        <v/>
      </c>
      <c r="AN224" s="80" t="str">
        <f t="shared" si="29"/>
        <v/>
      </c>
      <c r="AO224" s="36">
        <f t="shared" si="30"/>
        <v>0</v>
      </c>
      <c r="AP224" s="83" t="str">
        <f t="shared" si="31"/>
        <v/>
      </c>
    </row>
    <row r="225" spans="1:42" hidden="1">
      <c r="A225">
        <v>46674</v>
      </c>
      <c r="B225" s="38">
        <v>46198</v>
      </c>
      <c r="C225" t="s">
        <v>258</v>
      </c>
      <c r="D225" t="s">
        <v>185</v>
      </c>
      <c r="E225" t="s">
        <v>186</v>
      </c>
      <c r="F225" t="s">
        <v>49</v>
      </c>
      <c r="G225">
        <v>8</v>
      </c>
      <c r="H225" s="43" t="s">
        <v>100</v>
      </c>
      <c r="I225" t="s">
        <v>101</v>
      </c>
      <c r="J225" t="s">
        <v>50</v>
      </c>
      <c r="K225" t="s">
        <v>51</v>
      </c>
      <c r="L225" t="s">
        <v>187</v>
      </c>
      <c r="M225">
        <v>43</v>
      </c>
      <c r="N225" t="s">
        <v>42</v>
      </c>
      <c r="O225" t="s">
        <v>64</v>
      </c>
      <c r="P225">
        <v>513</v>
      </c>
      <c r="Q225" t="s">
        <v>296</v>
      </c>
      <c r="R225">
        <v>12</v>
      </c>
      <c r="S225">
        <v>0</v>
      </c>
      <c r="T225">
        <v>0</v>
      </c>
      <c r="U225">
        <v>16</v>
      </c>
      <c r="V225">
        <v>16</v>
      </c>
      <c r="W225">
        <v>0</v>
      </c>
      <c r="X225">
        <v>0</v>
      </c>
      <c r="Y225">
        <v>0</v>
      </c>
      <c r="Z225">
        <v>0</v>
      </c>
      <c r="AA225" t="s">
        <v>55</v>
      </c>
      <c r="AB225" t="s">
        <v>56</v>
      </c>
      <c r="AC225" t="s">
        <v>91</v>
      </c>
      <c r="AD225" t="s">
        <v>91</v>
      </c>
      <c r="AE225" s="39">
        <v>46198.487291666665</v>
      </c>
      <c r="AG225" t="str">
        <f t="shared" si="24"/>
        <v>Julho-26</v>
      </c>
      <c r="AH225" s="36">
        <f>_xlfn.XLOOKUP(AK225,'Base de Preços'!P$7:P$3001,'Base de Preços'!J$7:J$3001,"",0)</f>
        <v>0</v>
      </c>
      <c r="AI225" s="37">
        <f t="shared" si="25"/>
        <v>0</v>
      </c>
      <c r="AJ225" t="str">
        <f>_xlfn.XLOOKUP(N225,Agrupamentos!C$3:C$496,Agrupamentos!D$3:D$496,"",0)</f>
        <v>APOIO E MANUTENÇÃO</v>
      </c>
      <c r="AK225" t="str">
        <f t="shared" si="26"/>
        <v>APOIO E MANUTEÇÃOGN140043</v>
      </c>
      <c r="AL225" s="57" t="str">
        <f t="shared" si="27"/>
        <v>46674GN1400Trabalhador FlorestalLEANDRA DE MIRANDA SOUZA COSTAAPOIO E MANUTEÇÃOMata_Verde12Suporte0Julho-26161646198,487291666746198</v>
      </c>
      <c r="AM225" s="79" t="str">
        <f t="shared" si="28"/>
        <v/>
      </c>
      <c r="AN225" s="80" t="str">
        <f t="shared" si="29"/>
        <v/>
      </c>
      <c r="AO225" s="36">
        <f t="shared" si="30"/>
        <v>0</v>
      </c>
      <c r="AP225" s="83" t="str">
        <f t="shared" si="31"/>
        <v/>
      </c>
    </row>
    <row r="226" spans="1:42" hidden="1">
      <c r="A226">
        <v>46689</v>
      </c>
      <c r="B226" s="38">
        <v>46198</v>
      </c>
      <c r="C226" t="s">
        <v>258</v>
      </c>
      <c r="D226" t="s">
        <v>185</v>
      </c>
      <c r="E226" t="s">
        <v>186</v>
      </c>
      <c r="F226" t="s">
        <v>37</v>
      </c>
      <c r="G226">
        <v>8</v>
      </c>
      <c r="H226" s="43">
        <v>10859</v>
      </c>
      <c r="I226" t="s">
        <v>198</v>
      </c>
      <c r="J226">
        <v>10315</v>
      </c>
      <c r="K226" t="s">
        <v>206</v>
      </c>
      <c r="L226" t="s">
        <v>206</v>
      </c>
      <c r="M226">
        <v>43</v>
      </c>
      <c r="N226" t="s">
        <v>42</v>
      </c>
      <c r="O226" t="s">
        <v>64</v>
      </c>
      <c r="P226">
        <v>410</v>
      </c>
      <c r="Q226" t="s">
        <v>242</v>
      </c>
      <c r="R226">
        <v>502</v>
      </c>
      <c r="S226">
        <v>8</v>
      </c>
      <c r="T226">
        <v>0</v>
      </c>
      <c r="U226">
        <v>9</v>
      </c>
      <c r="V226">
        <v>17</v>
      </c>
      <c r="W226">
        <v>0</v>
      </c>
      <c r="X226">
        <v>0</v>
      </c>
      <c r="Y226">
        <v>0</v>
      </c>
      <c r="Z226">
        <v>0</v>
      </c>
      <c r="AA226" t="s">
        <v>55</v>
      </c>
      <c r="AB226" t="s">
        <v>47</v>
      </c>
      <c r="AC226" t="s">
        <v>209</v>
      </c>
      <c r="AD226" t="s">
        <v>228</v>
      </c>
      <c r="AE226" s="39">
        <v>46198.734976851854</v>
      </c>
      <c r="AF226" t="s">
        <v>297</v>
      </c>
      <c r="AG226" t="str">
        <f t="shared" si="24"/>
        <v>Julho-26</v>
      </c>
      <c r="AH226" s="36">
        <f>_xlfn.XLOOKUP(AK226,'Base de Preços'!P$7:P$3001,'Base de Preços'!J$7:J$3001,"",0)</f>
        <v>0</v>
      </c>
      <c r="AI226" s="37">
        <f t="shared" si="25"/>
        <v>0</v>
      </c>
      <c r="AJ226" t="str">
        <f>_xlfn.XLOOKUP(N226,Agrupamentos!C$3:C$496,Agrupamentos!D$3:D$496,"",0)</f>
        <v>APOIO E MANUTENÇÃO</v>
      </c>
      <c r="AK226" t="str">
        <f t="shared" si="26"/>
        <v>APOIO E MANUTEÇÃOGN140043</v>
      </c>
      <c r="AL226" s="57" t="str">
        <f t="shared" si="27"/>
        <v>46689GN1400MotoristaANTONIO MARCIO PEREIRA DA SILVAAPOIO E MANUTEÇÃOCanto do Pinhe502Principal0Julho-2691746198,734976851946198</v>
      </c>
      <c r="AM226" s="79" t="str">
        <f t="shared" si="28"/>
        <v/>
      </c>
      <c r="AN226" s="80" t="str">
        <f t="shared" si="29"/>
        <v/>
      </c>
      <c r="AO226" s="36">
        <f t="shared" si="30"/>
        <v>0</v>
      </c>
      <c r="AP226" s="83" t="str">
        <f t="shared" si="31"/>
        <v/>
      </c>
    </row>
    <row r="227" spans="1:42" hidden="1">
      <c r="A227">
        <v>46689</v>
      </c>
      <c r="B227" s="38">
        <v>46198</v>
      </c>
      <c r="C227" t="s">
        <v>258</v>
      </c>
      <c r="D227" t="s">
        <v>185</v>
      </c>
      <c r="E227" t="s">
        <v>186</v>
      </c>
      <c r="F227" t="s">
        <v>49</v>
      </c>
      <c r="G227">
        <v>8</v>
      </c>
      <c r="H227" s="43">
        <v>10859</v>
      </c>
      <c r="I227" t="s">
        <v>198</v>
      </c>
      <c r="J227">
        <v>10315</v>
      </c>
      <c r="K227" t="s">
        <v>206</v>
      </c>
      <c r="L227" t="s">
        <v>206</v>
      </c>
      <c r="M227" t="s">
        <v>71</v>
      </c>
      <c r="N227" t="s">
        <v>225</v>
      </c>
      <c r="O227" t="s">
        <v>64</v>
      </c>
      <c r="P227">
        <v>410</v>
      </c>
      <c r="Q227" t="s">
        <v>242</v>
      </c>
      <c r="R227">
        <v>502</v>
      </c>
      <c r="S227">
        <v>80</v>
      </c>
      <c r="T227">
        <v>20</v>
      </c>
      <c r="U227">
        <v>0</v>
      </c>
      <c r="V227">
        <v>80</v>
      </c>
      <c r="W227">
        <v>3.18</v>
      </c>
      <c r="X227">
        <v>4</v>
      </c>
      <c r="Y227">
        <v>4</v>
      </c>
      <c r="Z227">
        <v>322.27999999999997</v>
      </c>
      <c r="AA227" t="s">
        <v>55</v>
      </c>
      <c r="AB227" t="s">
        <v>47</v>
      </c>
      <c r="AC227" t="s">
        <v>209</v>
      </c>
      <c r="AD227" t="s">
        <v>203</v>
      </c>
      <c r="AE227" s="39">
        <v>46198.734976851854</v>
      </c>
      <c r="AF227" t="s">
        <v>297</v>
      </c>
      <c r="AG227" t="str">
        <f t="shared" si="24"/>
        <v>Julho-26</v>
      </c>
      <c r="AH227" s="36">
        <f>_xlfn.XLOOKUP(AK227,'Base de Preços'!P$7:P$3001,'Base de Preços'!J$7:J$3001,"",0)</f>
        <v>446.88</v>
      </c>
      <c r="AI227" s="37">
        <f t="shared" si="25"/>
        <v>8937.6</v>
      </c>
      <c r="AJ227" t="str">
        <f>_xlfn.XLOOKUP(N227,Agrupamentos!C$3:C$496,Agrupamentos!D$3:D$496,"",0)</f>
        <v>REPLANTIO</v>
      </c>
      <c r="AK227" t="str">
        <f t="shared" si="26"/>
        <v>REPLANTIOGN1400REF29</v>
      </c>
      <c r="AL227" s="57" t="str">
        <f t="shared" si="27"/>
        <v>46689GN1400Trabalhador FlorestalANTONIO MARCIO PEREIRA DA SILVAREPLANTIOCanto do Pinhe502Principal20Julho-2608046198,734976851946198</v>
      </c>
      <c r="AM227" s="79">
        <f t="shared" si="28"/>
        <v>25.157232704402514</v>
      </c>
      <c r="AN227" s="80">
        <f t="shared" si="29"/>
        <v>8107.672955974841</v>
      </c>
      <c r="AO227" s="36">
        <f t="shared" si="30"/>
        <v>6445.5999999999995</v>
      </c>
      <c r="AP227" s="83">
        <f t="shared" si="31"/>
        <v>-1662.0729559748415</v>
      </c>
    </row>
    <row r="228" spans="1:42" hidden="1">
      <c r="A228">
        <v>46689</v>
      </c>
      <c r="B228" s="38">
        <v>46198</v>
      </c>
      <c r="C228" t="s">
        <v>258</v>
      </c>
      <c r="D228" t="s">
        <v>185</v>
      </c>
      <c r="E228" t="s">
        <v>186</v>
      </c>
      <c r="F228" t="s">
        <v>59</v>
      </c>
      <c r="G228">
        <v>8</v>
      </c>
      <c r="H228" s="43">
        <v>10859</v>
      </c>
      <c r="I228" t="s">
        <v>198</v>
      </c>
      <c r="J228">
        <v>10315</v>
      </c>
      <c r="K228" t="s">
        <v>206</v>
      </c>
      <c r="L228" t="s">
        <v>206</v>
      </c>
      <c r="M228" t="s">
        <v>71</v>
      </c>
      <c r="N228" t="s">
        <v>225</v>
      </c>
      <c r="O228" t="s">
        <v>64</v>
      </c>
      <c r="P228">
        <v>410</v>
      </c>
      <c r="Q228" t="s">
        <v>242</v>
      </c>
      <c r="R228">
        <v>502</v>
      </c>
      <c r="S228">
        <v>8</v>
      </c>
      <c r="T228">
        <v>20</v>
      </c>
      <c r="U228">
        <v>8</v>
      </c>
      <c r="V228">
        <v>16</v>
      </c>
      <c r="W228">
        <v>0.4</v>
      </c>
      <c r="X228">
        <v>0.4</v>
      </c>
      <c r="Y228">
        <v>0.8</v>
      </c>
      <c r="Z228">
        <v>124.6</v>
      </c>
      <c r="AA228" t="s">
        <v>55</v>
      </c>
      <c r="AB228" t="s">
        <v>77</v>
      </c>
      <c r="AC228" t="s">
        <v>209</v>
      </c>
      <c r="AD228" t="s">
        <v>203</v>
      </c>
      <c r="AE228" s="39">
        <v>46198.734976851854</v>
      </c>
      <c r="AF228" t="s">
        <v>297</v>
      </c>
      <c r="AG228" t="str">
        <f t="shared" si="24"/>
        <v>Julho-26</v>
      </c>
      <c r="AH228" s="36">
        <f>_xlfn.XLOOKUP(AK228,'Base de Preços'!P$7:P$3001,'Base de Preços'!J$7:J$3001,"",0)</f>
        <v>446.88</v>
      </c>
      <c r="AI228" s="37">
        <f t="shared" si="25"/>
        <v>0</v>
      </c>
      <c r="AJ228" t="str">
        <f>_xlfn.XLOOKUP(N228,Agrupamentos!C$3:C$496,Agrupamentos!D$3:D$496,"",0)</f>
        <v>REPLANTIO</v>
      </c>
      <c r="AK228" t="str">
        <f t="shared" si="26"/>
        <v>REPLANTIOGN1400REF29</v>
      </c>
      <c r="AL228" s="57" t="str">
        <f t="shared" si="27"/>
        <v>46689GN1400Operador de Trator de PneuANTONIO MARCIO PEREIRA DA SILVAREPLANTIOCanto do Pinhe502Apoio20Julho-2681646198,734976851946198</v>
      </c>
      <c r="AM228" s="79">
        <f t="shared" si="28"/>
        <v>40</v>
      </c>
      <c r="AN228" s="80">
        <f t="shared" si="29"/>
        <v>4984</v>
      </c>
      <c r="AO228" s="36">
        <f t="shared" si="30"/>
        <v>2492</v>
      </c>
      <c r="AP228" s="83">
        <f t="shared" si="31"/>
        <v>-2492</v>
      </c>
    </row>
    <row r="229" spans="1:42" hidden="1">
      <c r="A229">
        <v>46699</v>
      </c>
      <c r="B229" s="38">
        <v>46198</v>
      </c>
      <c r="C229" t="s">
        <v>258</v>
      </c>
      <c r="D229" t="s">
        <v>185</v>
      </c>
      <c r="E229" t="s">
        <v>186</v>
      </c>
      <c r="F229" t="s">
        <v>49</v>
      </c>
      <c r="G229">
        <v>8</v>
      </c>
      <c r="H229" s="43">
        <v>10859</v>
      </c>
      <c r="I229" t="s">
        <v>198</v>
      </c>
      <c r="J229">
        <v>10093</v>
      </c>
      <c r="K229" t="s">
        <v>199</v>
      </c>
      <c r="L229" t="s">
        <v>199</v>
      </c>
      <c r="M229" t="s">
        <v>275</v>
      </c>
      <c r="N229" t="s">
        <v>276</v>
      </c>
      <c r="O229" t="s">
        <v>64</v>
      </c>
      <c r="P229">
        <v>400</v>
      </c>
      <c r="Q229" t="s">
        <v>233</v>
      </c>
      <c r="R229">
        <v>370</v>
      </c>
      <c r="S229">
        <v>88</v>
      </c>
      <c r="T229">
        <v>16.829999999999998</v>
      </c>
      <c r="U229">
        <v>0</v>
      </c>
      <c r="V229">
        <v>88</v>
      </c>
      <c r="W229">
        <v>12.32</v>
      </c>
      <c r="X229">
        <v>5.23</v>
      </c>
      <c r="Y229">
        <v>5.23</v>
      </c>
      <c r="Z229" s="3">
        <v>1237.4000000000001</v>
      </c>
      <c r="AA229" t="s">
        <v>46</v>
      </c>
      <c r="AB229" t="s">
        <v>47</v>
      </c>
      <c r="AC229" t="s">
        <v>202</v>
      </c>
      <c r="AD229" t="s">
        <v>203</v>
      </c>
      <c r="AE229" s="39">
        <v>46198.844166666669</v>
      </c>
      <c r="AG229" t="str">
        <f t="shared" si="24"/>
        <v>Julho-26</v>
      </c>
      <c r="AH229" s="36">
        <f>_xlfn.XLOOKUP(AK229,'Base de Preços'!P$7:P$3001,'Base de Preços'!J$7:J$3001,"",0)</f>
        <v>1627.29</v>
      </c>
      <c r="AI229" s="37">
        <f t="shared" si="25"/>
        <v>27387.290699999998</v>
      </c>
      <c r="AJ229" t="str">
        <f>_xlfn.XLOOKUP(N229,Agrupamentos!C$3:C$496,Agrupamentos!D$3:D$496,"",0)</f>
        <v>PLANTIO</v>
      </c>
      <c r="AK229" t="str">
        <f t="shared" si="26"/>
        <v>PLANTIO MANUAL 1.110 plantas/HA,  mudas com tratamento (MAP e Cupinicida), mudas SEM TUBETE + ReplantioGN1400REF12</v>
      </c>
      <c r="AL229" s="57" t="str">
        <f t="shared" si="27"/>
        <v>46699GN1400Trabalhador FlorestalJONATHAN FONSECA DE OLIVEIRAPLANTIO MANUAL 1.110 plantas/HA,  mudas com tratamento (MAP e Cupinicida), mudas SEM TUBETE + ReplantioRosa Maria370Principal16,83Julho-2608846198,844166666746198</v>
      </c>
      <c r="AM229" s="79">
        <f t="shared" si="28"/>
        <v>7.1428571428571423</v>
      </c>
      <c r="AN229" s="80">
        <f t="shared" si="29"/>
        <v>8838.5714285714294</v>
      </c>
      <c r="AO229" s="36">
        <f t="shared" si="30"/>
        <v>20825.441999999999</v>
      </c>
      <c r="AP229" s="83">
        <f t="shared" si="31"/>
        <v>11986.87057142857</v>
      </c>
    </row>
    <row r="230" spans="1:42" hidden="1">
      <c r="A230">
        <v>46699</v>
      </c>
      <c r="B230" s="38">
        <v>46198</v>
      </c>
      <c r="C230" t="s">
        <v>258</v>
      </c>
      <c r="D230" t="s">
        <v>185</v>
      </c>
      <c r="E230" t="s">
        <v>186</v>
      </c>
      <c r="F230" t="s">
        <v>37</v>
      </c>
      <c r="G230">
        <v>8</v>
      </c>
      <c r="H230" s="43">
        <v>10859</v>
      </c>
      <c r="I230" t="s">
        <v>198</v>
      </c>
      <c r="J230">
        <v>10093</v>
      </c>
      <c r="K230" t="s">
        <v>199</v>
      </c>
      <c r="L230" t="s">
        <v>199</v>
      </c>
      <c r="M230">
        <v>43</v>
      </c>
      <c r="N230" t="s">
        <v>42</v>
      </c>
      <c r="O230" t="s">
        <v>64</v>
      </c>
      <c r="P230">
        <v>400</v>
      </c>
      <c r="Q230" t="s">
        <v>233</v>
      </c>
      <c r="R230">
        <v>370</v>
      </c>
      <c r="S230">
        <v>8</v>
      </c>
      <c r="T230">
        <v>0</v>
      </c>
      <c r="U230">
        <v>0</v>
      </c>
      <c r="V230">
        <v>8</v>
      </c>
      <c r="W230">
        <v>0</v>
      </c>
      <c r="X230">
        <v>0</v>
      </c>
      <c r="Y230">
        <v>0</v>
      </c>
      <c r="Z230">
        <v>0</v>
      </c>
      <c r="AA230" t="s">
        <v>46</v>
      </c>
      <c r="AB230" t="s">
        <v>47</v>
      </c>
      <c r="AC230" t="s">
        <v>202</v>
      </c>
      <c r="AE230" s="39">
        <v>46198.844166666669</v>
      </c>
      <c r="AG230" t="str">
        <f t="shared" si="24"/>
        <v>Julho-26</v>
      </c>
      <c r="AH230" s="36">
        <f>_xlfn.XLOOKUP(AK230,'Base de Preços'!P$7:P$3001,'Base de Preços'!J$7:J$3001,"",0)</f>
        <v>0</v>
      </c>
      <c r="AI230" s="37">
        <f t="shared" si="25"/>
        <v>0</v>
      </c>
      <c r="AJ230" t="str">
        <f>_xlfn.XLOOKUP(N230,Agrupamentos!C$3:C$496,Agrupamentos!D$3:D$496,"",0)</f>
        <v>APOIO E MANUTENÇÃO</v>
      </c>
      <c r="AK230" t="str">
        <f t="shared" si="26"/>
        <v>APOIO E MANUTEÇÃOGN140043</v>
      </c>
      <c r="AL230" s="57" t="str">
        <f t="shared" si="27"/>
        <v>46699GN1400MotoristaJONATHAN FONSECA DE OLIVEIRAAPOIO E MANUTEÇÃORosa Maria370Principal0Julho-260846198,844166666746198</v>
      </c>
      <c r="AM230" s="79" t="str">
        <f t="shared" si="28"/>
        <v/>
      </c>
      <c r="AN230" s="80" t="str">
        <f t="shared" si="29"/>
        <v/>
      </c>
      <c r="AO230" s="36">
        <f t="shared" si="30"/>
        <v>0</v>
      </c>
      <c r="AP230" s="83" t="str">
        <f t="shared" si="31"/>
        <v/>
      </c>
    </row>
    <row r="231" spans="1:42" hidden="1">
      <c r="A231">
        <v>46699</v>
      </c>
      <c r="B231" s="38">
        <v>46198</v>
      </c>
      <c r="C231" t="s">
        <v>258</v>
      </c>
      <c r="D231" t="s">
        <v>185</v>
      </c>
      <c r="E231" t="s">
        <v>186</v>
      </c>
      <c r="F231" t="s">
        <v>49</v>
      </c>
      <c r="G231">
        <v>8</v>
      </c>
      <c r="H231" s="43">
        <v>10859</v>
      </c>
      <c r="I231" t="s">
        <v>198</v>
      </c>
      <c r="J231">
        <v>10093</v>
      </c>
      <c r="K231" t="s">
        <v>199</v>
      </c>
      <c r="L231" t="s">
        <v>199</v>
      </c>
      <c r="M231" t="s">
        <v>275</v>
      </c>
      <c r="N231" t="s">
        <v>276</v>
      </c>
      <c r="O231" t="s">
        <v>64</v>
      </c>
      <c r="P231">
        <v>400</v>
      </c>
      <c r="Q231" t="s">
        <v>233</v>
      </c>
      <c r="R231">
        <v>375</v>
      </c>
      <c r="S231">
        <v>88</v>
      </c>
      <c r="T231">
        <v>14.8</v>
      </c>
      <c r="U231">
        <v>0</v>
      </c>
      <c r="V231">
        <v>88</v>
      </c>
      <c r="W231">
        <v>12.32</v>
      </c>
      <c r="X231">
        <v>5.95</v>
      </c>
      <c r="Y231">
        <v>5.95</v>
      </c>
      <c r="Z231" s="3">
        <v>1237.4000000000001</v>
      </c>
      <c r="AA231" t="s">
        <v>46</v>
      </c>
      <c r="AB231" t="s">
        <v>47</v>
      </c>
      <c r="AC231" t="s">
        <v>202</v>
      </c>
      <c r="AE231" s="39">
        <v>46198.844166666669</v>
      </c>
      <c r="AG231" t="str">
        <f t="shared" si="24"/>
        <v>Julho-26</v>
      </c>
      <c r="AH231" s="36">
        <f>_xlfn.XLOOKUP(AK231,'Base de Preços'!P$7:P$3001,'Base de Preços'!J$7:J$3001,"",0)</f>
        <v>1627.29</v>
      </c>
      <c r="AI231" s="37">
        <f t="shared" si="25"/>
        <v>24083.892</v>
      </c>
      <c r="AJ231" t="str">
        <f>_xlfn.XLOOKUP(N231,Agrupamentos!C$3:C$496,Agrupamentos!D$3:D$496,"",0)</f>
        <v>PLANTIO</v>
      </c>
      <c r="AK231" t="str">
        <f t="shared" si="26"/>
        <v>PLANTIO MANUAL 1.110 plantas/HA,  mudas com tratamento (MAP e Cupinicida), mudas SEM TUBETE + ReplantioGN1400REF12</v>
      </c>
      <c r="AL231" s="57" t="str">
        <f t="shared" si="27"/>
        <v>46699GN1400Trabalhador FlorestalJONATHAN FONSECA DE OLIVEIRAPLANTIO MANUAL 1.110 plantas/HA,  mudas com tratamento (MAP e Cupinicida), mudas SEM TUBETE + ReplantioRosa Maria375Principal14,8Julho-2608846198,844166666746198</v>
      </c>
      <c r="AM231" s="79">
        <f t="shared" si="28"/>
        <v>7.1428571428571423</v>
      </c>
      <c r="AN231" s="80">
        <f t="shared" si="29"/>
        <v>8838.5714285714294</v>
      </c>
      <c r="AO231" s="36">
        <f t="shared" si="30"/>
        <v>18313.52</v>
      </c>
      <c r="AP231" s="83">
        <f t="shared" si="31"/>
        <v>9474.9485714285711</v>
      </c>
    </row>
    <row r="232" spans="1:42" hidden="1">
      <c r="A232">
        <v>46699</v>
      </c>
      <c r="B232" s="38">
        <v>46198</v>
      </c>
      <c r="C232" t="s">
        <v>258</v>
      </c>
      <c r="D232" t="s">
        <v>185</v>
      </c>
      <c r="E232" t="s">
        <v>186</v>
      </c>
      <c r="F232" t="s">
        <v>59</v>
      </c>
      <c r="G232">
        <v>8</v>
      </c>
      <c r="H232" s="43">
        <v>10859</v>
      </c>
      <c r="I232" t="s">
        <v>198</v>
      </c>
      <c r="J232">
        <v>10093</v>
      </c>
      <c r="K232" t="s">
        <v>199</v>
      </c>
      <c r="L232" t="s">
        <v>199</v>
      </c>
      <c r="M232" t="s">
        <v>275</v>
      </c>
      <c r="N232" t="s">
        <v>276</v>
      </c>
      <c r="O232" t="s">
        <v>64</v>
      </c>
      <c r="P232">
        <v>400</v>
      </c>
      <c r="Q232" t="s">
        <v>233</v>
      </c>
      <c r="R232">
        <v>375</v>
      </c>
      <c r="S232">
        <v>0</v>
      </c>
      <c r="T232">
        <v>0</v>
      </c>
      <c r="U232">
        <v>32</v>
      </c>
      <c r="V232">
        <v>32</v>
      </c>
      <c r="W232">
        <v>1.23</v>
      </c>
      <c r="X232">
        <v>0</v>
      </c>
      <c r="Y232">
        <v>0</v>
      </c>
      <c r="Z232">
        <v>389.89</v>
      </c>
      <c r="AA232" t="s">
        <v>46</v>
      </c>
      <c r="AB232" t="s">
        <v>56</v>
      </c>
      <c r="AC232" t="s">
        <v>202</v>
      </c>
      <c r="AD232" t="s">
        <v>203</v>
      </c>
      <c r="AE232" s="39">
        <v>46198.844166666669</v>
      </c>
      <c r="AG232" t="str">
        <f t="shared" si="24"/>
        <v>Julho-26</v>
      </c>
      <c r="AH232" s="36">
        <f>_xlfn.XLOOKUP(AK232,'Base de Preços'!P$7:P$3001,'Base de Preços'!J$7:J$3001,"",0)</f>
        <v>1627.29</v>
      </c>
      <c r="AI232" s="37">
        <f t="shared" si="25"/>
        <v>0</v>
      </c>
      <c r="AJ232" t="str">
        <f>_xlfn.XLOOKUP(N232,Agrupamentos!C$3:C$496,Agrupamentos!D$3:D$496,"",0)</f>
        <v>PLANTIO</v>
      </c>
      <c r="AK232" t="str">
        <f t="shared" si="26"/>
        <v>PLANTIO MANUAL 1.110 plantas/HA,  mudas com tratamento (MAP e Cupinicida), mudas SEM TUBETE + ReplantioGN1400REF12</v>
      </c>
      <c r="AL232" s="57" t="str">
        <f t="shared" si="27"/>
        <v>46699GN1400Operador de Trator de PneuJONATHAN FONSECA DE OLIVEIRAPLANTIO MANUAL 1.110 plantas/HA,  mudas com tratamento (MAP e Cupinicida), mudas SEM TUBETE + ReplantioRosa Maria375Suporte0Julho-26323246198,844166666746198</v>
      </c>
      <c r="AM232" s="79">
        <f t="shared" si="28"/>
        <v>26.016260162601625</v>
      </c>
      <c r="AN232" s="80">
        <f t="shared" si="29"/>
        <v>10143.479674796747</v>
      </c>
      <c r="AO232" s="36">
        <f t="shared" si="30"/>
        <v>0</v>
      </c>
      <c r="AP232" s="83">
        <f t="shared" si="31"/>
        <v>-10143.479674796747</v>
      </c>
    </row>
    <row r="233" spans="1:42" hidden="1">
      <c r="A233">
        <v>46704</v>
      </c>
      <c r="B233" s="38">
        <v>46198</v>
      </c>
      <c r="C233" t="s">
        <v>258</v>
      </c>
      <c r="D233" t="s">
        <v>185</v>
      </c>
      <c r="E233" t="s">
        <v>186</v>
      </c>
      <c r="F233" t="s">
        <v>49</v>
      </c>
      <c r="G233">
        <v>8</v>
      </c>
      <c r="H233" s="43">
        <v>10859</v>
      </c>
      <c r="I233" t="s">
        <v>198</v>
      </c>
      <c r="J233">
        <v>9900</v>
      </c>
      <c r="K233" t="s">
        <v>218</v>
      </c>
      <c r="L233" t="s">
        <v>218</v>
      </c>
      <c r="M233">
        <v>43</v>
      </c>
      <c r="N233" t="s">
        <v>42</v>
      </c>
      <c r="O233" t="s">
        <v>64</v>
      </c>
      <c r="P233">
        <v>496</v>
      </c>
      <c r="Q233" t="s">
        <v>280</v>
      </c>
      <c r="R233">
        <v>1</v>
      </c>
      <c r="S233">
        <v>0</v>
      </c>
      <c r="T233">
        <v>0</v>
      </c>
      <c r="U233">
        <v>8</v>
      </c>
      <c r="V233">
        <v>8</v>
      </c>
      <c r="W233">
        <v>0</v>
      </c>
      <c r="X233">
        <v>0</v>
      </c>
      <c r="Y233">
        <v>0</v>
      </c>
      <c r="Z233">
        <v>0</v>
      </c>
      <c r="AA233" t="s">
        <v>46</v>
      </c>
      <c r="AB233" t="s">
        <v>56</v>
      </c>
      <c r="AC233" t="s">
        <v>220</v>
      </c>
      <c r="AE233" s="39">
        <v>46198.891215277778</v>
      </c>
      <c r="AG233" t="str">
        <f t="shared" si="24"/>
        <v>Julho-26</v>
      </c>
      <c r="AH233" s="36">
        <f>_xlfn.XLOOKUP(AK233,'Base de Preços'!P$7:P$3001,'Base de Preços'!J$7:J$3001,"",0)</f>
        <v>0</v>
      </c>
      <c r="AI233" s="37">
        <f t="shared" si="25"/>
        <v>0</v>
      </c>
      <c r="AJ233" t="str">
        <f>_xlfn.XLOOKUP(N233,Agrupamentos!C$3:C$496,Agrupamentos!D$3:D$496,"",0)</f>
        <v>APOIO E MANUTENÇÃO</v>
      </c>
      <c r="AK233" t="str">
        <f t="shared" si="26"/>
        <v>APOIO E MANUTEÇÃOGN140043</v>
      </c>
      <c r="AL233" s="57" t="str">
        <f t="shared" si="27"/>
        <v>46704GN1400Trabalhador FlorestalCARLOS ALVES DOS SANTOSAPOIO E MANUTEÇÃOSanta Beatriz1Suporte0Julho-268846198,891215277846198</v>
      </c>
      <c r="AM233" s="79" t="str">
        <f t="shared" si="28"/>
        <v/>
      </c>
      <c r="AN233" s="80" t="str">
        <f t="shared" si="29"/>
        <v/>
      </c>
      <c r="AO233" s="36">
        <f t="shared" si="30"/>
        <v>0</v>
      </c>
      <c r="AP233" s="83" t="str">
        <f t="shared" si="31"/>
        <v/>
      </c>
    </row>
    <row r="234" spans="1:42" hidden="1">
      <c r="A234">
        <v>46704</v>
      </c>
      <c r="B234" s="38">
        <v>46198</v>
      </c>
      <c r="C234" t="s">
        <v>258</v>
      </c>
      <c r="D234" t="s">
        <v>185</v>
      </c>
      <c r="E234" t="s">
        <v>186</v>
      </c>
      <c r="F234" t="s">
        <v>59</v>
      </c>
      <c r="G234">
        <v>8</v>
      </c>
      <c r="H234" s="43">
        <v>10859</v>
      </c>
      <c r="I234" t="s">
        <v>198</v>
      </c>
      <c r="J234">
        <v>9900</v>
      </c>
      <c r="K234" t="s">
        <v>218</v>
      </c>
      <c r="L234" t="s">
        <v>218</v>
      </c>
      <c r="M234">
        <v>43</v>
      </c>
      <c r="N234" t="s">
        <v>42</v>
      </c>
      <c r="O234" t="s">
        <v>64</v>
      </c>
      <c r="P234">
        <v>496</v>
      </c>
      <c r="Q234" t="s">
        <v>280</v>
      </c>
      <c r="R234">
        <v>1</v>
      </c>
      <c r="S234">
        <v>0</v>
      </c>
      <c r="T234">
        <v>0</v>
      </c>
      <c r="U234">
        <v>48</v>
      </c>
      <c r="V234">
        <v>48</v>
      </c>
      <c r="W234">
        <v>0</v>
      </c>
      <c r="X234">
        <v>0</v>
      </c>
      <c r="Y234">
        <v>0</v>
      </c>
      <c r="Z234">
        <v>0</v>
      </c>
      <c r="AA234" t="s">
        <v>46</v>
      </c>
      <c r="AB234" t="s">
        <v>56</v>
      </c>
      <c r="AC234" t="s">
        <v>220</v>
      </c>
      <c r="AE234" s="39">
        <v>46198.891215277778</v>
      </c>
      <c r="AG234" t="str">
        <f t="shared" si="24"/>
        <v>Julho-26</v>
      </c>
      <c r="AH234" s="36">
        <f>_xlfn.XLOOKUP(AK234,'Base de Preços'!P$7:P$3001,'Base de Preços'!J$7:J$3001,"",0)</f>
        <v>0</v>
      </c>
      <c r="AI234" s="37">
        <f t="shared" si="25"/>
        <v>0</v>
      </c>
      <c r="AJ234" t="str">
        <f>_xlfn.XLOOKUP(N234,Agrupamentos!C$3:C$496,Agrupamentos!D$3:D$496,"",0)</f>
        <v>APOIO E MANUTENÇÃO</v>
      </c>
      <c r="AK234" t="str">
        <f t="shared" si="26"/>
        <v>APOIO E MANUTEÇÃOGN140043</v>
      </c>
      <c r="AL234" s="57" t="str">
        <f t="shared" si="27"/>
        <v>46704GN1400Operador de Trator de PneuCARLOS ALVES DOS SANTOSAPOIO E MANUTEÇÃOSanta Beatriz1Suporte0Julho-26484846198,891215277846198</v>
      </c>
      <c r="AM234" s="79" t="str">
        <f t="shared" si="28"/>
        <v/>
      </c>
      <c r="AN234" s="80" t="str">
        <f t="shared" si="29"/>
        <v/>
      </c>
      <c r="AO234" s="36">
        <f t="shared" si="30"/>
        <v>0</v>
      </c>
      <c r="AP234" s="83" t="str">
        <f t="shared" si="31"/>
        <v/>
      </c>
    </row>
    <row r="235" spans="1:42" hidden="1">
      <c r="A235">
        <v>46718</v>
      </c>
      <c r="B235" s="38">
        <v>46198</v>
      </c>
      <c r="C235" t="s">
        <v>258</v>
      </c>
      <c r="D235" t="s">
        <v>185</v>
      </c>
      <c r="E235" t="s">
        <v>186</v>
      </c>
      <c r="F235" t="s">
        <v>49</v>
      </c>
      <c r="G235">
        <v>10</v>
      </c>
      <c r="H235" s="43">
        <v>10859</v>
      </c>
      <c r="I235" t="s">
        <v>198</v>
      </c>
      <c r="J235">
        <v>10837</v>
      </c>
      <c r="K235" t="s">
        <v>254</v>
      </c>
      <c r="L235" t="s">
        <v>254</v>
      </c>
      <c r="M235" t="s">
        <v>71</v>
      </c>
      <c r="N235" t="s">
        <v>225</v>
      </c>
      <c r="O235" t="s">
        <v>64</v>
      </c>
      <c r="P235">
        <v>410</v>
      </c>
      <c r="Q235" t="s">
        <v>242</v>
      </c>
      <c r="R235">
        <v>493</v>
      </c>
      <c r="S235">
        <v>110</v>
      </c>
      <c r="T235">
        <v>17.600000000000001</v>
      </c>
      <c r="U235">
        <v>0</v>
      </c>
      <c r="V235">
        <v>110</v>
      </c>
      <c r="W235">
        <v>3.18</v>
      </c>
      <c r="X235">
        <v>6.25</v>
      </c>
      <c r="Y235">
        <v>6.25</v>
      </c>
      <c r="Z235">
        <v>322.27999999999997</v>
      </c>
      <c r="AA235" t="s">
        <v>46</v>
      </c>
      <c r="AB235" t="s">
        <v>47</v>
      </c>
      <c r="AC235" t="s">
        <v>257</v>
      </c>
      <c r="AD235" t="s">
        <v>203</v>
      </c>
      <c r="AE235" s="39">
        <v>46199.304722222223</v>
      </c>
      <c r="AG235" t="str">
        <f t="shared" si="24"/>
        <v>Julho-26</v>
      </c>
      <c r="AH235" s="36">
        <f>_xlfn.XLOOKUP(AK235,'Base de Preços'!P$7:P$3001,'Base de Preços'!J$7:J$3001,"",0)</f>
        <v>446.88</v>
      </c>
      <c r="AI235" s="37">
        <f t="shared" si="25"/>
        <v>7865.0880000000006</v>
      </c>
      <c r="AJ235" t="str">
        <f>_xlfn.XLOOKUP(N235,Agrupamentos!C$3:C$496,Agrupamentos!D$3:D$496,"",0)</f>
        <v>REPLANTIO</v>
      </c>
      <c r="AK235" t="str">
        <f t="shared" si="26"/>
        <v>REPLANTIOGN1400REF29</v>
      </c>
      <c r="AL235" s="57" t="str">
        <f t="shared" si="27"/>
        <v>46718GN1400Trabalhador FlorestalJEAN CARDOSO PAIVAREPLANTIOCanto do Pinhe493Principal17,6Julho-26011046199,304722222246198</v>
      </c>
      <c r="AM235" s="79">
        <f t="shared" si="28"/>
        <v>34.591194968553459</v>
      </c>
      <c r="AN235" s="80">
        <f t="shared" si="29"/>
        <v>11148.050314465409</v>
      </c>
      <c r="AO235" s="36">
        <f t="shared" si="30"/>
        <v>5672.1279999999997</v>
      </c>
      <c r="AP235" s="83">
        <f t="shared" si="31"/>
        <v>-5475.9223144654088</v>
      </c>
    </row>
    <row r="236" spans="1:42" hidden="1">
      <c r="A236">
        <v>46718</v>
      </c>
      <c r="B236" s="38">
        <v>46198</v>
      </c>
      <c r="C236" t="s">
        <v>258</v>
      </c>
      <c r="D236" t="s">
        <v>185</v>
      </c>
      <c r="E236" t="s">
        <v>186</v>
      </c>
      <c r="F236" t="s">
        <v>37</v>
      </c>
      <c r="G236">
        <v>10</v>
      </c>
      <c r="H236" s="43">
        <v>10859</v>
      </c>
      <c r="I236" t="s">
        <v>198</v>
      </c>
      <c r="J236">
        <v>10837</v>
      </c>
      <c r="K236" t="s">
        <v>254</v>
      </c>
      <c r="L236" t="s">
        <v>254</v>
      </c>
      <c r="M236">
        <v>43</v>
      </c>
      <c r="N236" t="s">
        <v>42</v>
      </c>
      <c r="O236" t="s">
        <v>64</v>
      </c>
      <c r="P236">
        <v>410</v>
      </c>
      <c r="Q236" t="s">
        <v>242</v>
      </c>
      <c r="R236">
        <v>493</v>
      </c>
      <c r="S236">
        <v>0</v>
      </c>
      <c r="T236">
        <v>0</v>
      </c>
      <c r="U236">
        <v>10</v>
      </c>
      <c r="V236">
        <v>10</v>
      </c>
      <c r="W236">
        <v>0</v>
      </c>
      <c r="X236">
        <v>0</v>
      </c>
      <c r="Y236">
        <v>0</v>
      </c>
      <c r="Z236">
        <v>0</v>
      </c>
      <c r="AA236" t="s">
        <v>55</v>
      </c>
      <c r="AB236" t="s">
        <v>47</v>
      </c>
      <c r="AC236" t="s">
        <v>257</v>
      </c>
      <c r="AD236" t="s">
        <v>203</v>
      </c>
      <c r="AE236" s="39">
        <v>46199.335902777777</v>
      </c>
      <c r="AG236" t="str">
        <f t="shared" si="24"/>
        <v>Julho-26</v>
      </c>
      <c r="AH236" s="36">
        <f>_xlfn.XLOOKUP(AK236,'Base de Preços'!P$7:P$3001,'Base de Preços'!J$7:J$3001,"",0)</f>
        <v>0</v>
      </c>
      <c r="AI236" s="37">
        <f t="shared" si="25"/>
        <v>0</v>
      </c>
      <c r="AJ236" t="str">
        <f>_xlfn.XLOOKUP(N236,Agrupamentos!C$3:C$496,Agrupamentos!D$3:D$496,"",0)</f>
        <v>APOIO E MANUTENÇÃO</v>
      </c>
      <c r="AK236" t="str">
        <f t="shared" si="26"/>
        <v>APOIO E MANUTEÇÃOGN140043</v>
      </c>
      <c r="AL236" s="57" t="str">
        <f t="shared" si="27"/>
        <v>46718GN1400MotoristaJEAN CARDOSO PAIVAAPOIO E MANUTEÇÃOCanto do Pinhe493Principal0Julho-26101046199,335902777846198</v>
      </c>
      <c r="AM236" s="79" t="str">
        <f t="shared" si="28"/>
        <v/>
      </c>
      <c r="AN236" s="80" t="str">
        <f t="shared" si="29"/>
        <v/>
      </c>
      <c r="AO236" s="36">
        <f t="shared" si="30"/>
        <v>0</v>
      </c>
      <c r="AP236" s="83" t="str">
        <f t="shared" si="31"/>
        <v/>
      </c>
    </row>
    <row r="237" spans="1:42" hidden="1">
      <c r="A237">
        <v>46720</v>
      </c>
      <c r="B237" s="38">
        <v>46198</v>
      </c>
      <c r="C237" t="s">
        <v>258</v>
      </c>
      <c r="D237" t="s">
        <v>185</v>
      </c>
      <c r="E237" t="s">
        <v>186</v>
      </c>
      <c r="F237" t="s">
        <v>229</v>
      </c>
      <c r="G237">
        <v>8</v>
      </c>
      <c r="H237" s="43">
        <v>10859</v>
      </c>
      <c r="I237" t="s">
        <v>198</v>
      </c>
      <c r="J237">
        <v>11034</v>
      </c>
      <c r="K237" t="s">
        <v>213</v>
      </c>
      <c r="L237" t="s">
        <v>213</v>
      </c>
      <c r="M237">
        <v>43</v>
      </c>
      <c r="N237" t="s">
        <v>42</v>
      </c>
      <c r="O237" t="s">
        <v>64</v>
      </c>
      <c r="P237">
        <v>458</v>
      </c>
      <c r="Q237" t="s">
        <v>291</v>
      </c>
      <c r="R237">
        <v>10</v>
      </c>
      <c r="S237">
        <v>0</v>
      </c>
      <c r="T237">
        <v>0</v>
      </c>
      <c r="U237">
        <v>32</v>
      </c>
      <c r="V237">
        <v>32</v>
      </c>
      <c r="W237">
        <v>0</v>
      </c>
      <c r="X237">
        <v>0</v>
      </c>
      <c r="Y237">
        <v>0</v>
      </c>
      <c r="Z237">
        <v>0</v>
      </c>
      <c r="AA237" t="s">
        <v>55</v>
      </c>
      <c r="AB237" t="s">
        <v>56</v>
      </c>
      <c r="AC237" t="s">
        <v>217</v>
      </c>
      <c r="AD237" t="s">
        <v>203</v>
      </c>
      <c r="AE237" s="39">
        <v>46199.319490740738</v>
      </c>
      <c r="AG237" t="str">
        <f t="shared" si="24"/>
        <v>Julho-26</v>
      </c>
      <c r="AH237" s="36">
        <f>_xlfn.XLOOKUP(AK237,'Base de Preços'!P$7:P$3001,'Base de Preços'!J$7:J$3001,"",0)</f>
        <v>0</v>
      </c>
      <c r="AI237" s="37">
        <f t="shared" si="25"/>
        <v>0</v>
      </c>
      <c r="AJ237" t="str">
        <f>_xlfn.XLOOKUP(N237,Agrupamentos!C$3:C$496,Agrupamentos!D$3:D$496,"",0)</f>
        <v>APOIO E MANUTENÇÃO</v>
      </c>
      <c r="AK237" t="str">
        <f t="shared" si="26"/>
        <v>APOIO E MANUTEÇÃOGN140043</v>
      </c>
      <c r="AL237" s="57" t="str">
        <f t="shared" si="27"/>
        <v>46720GN1400Operador de Máquina PesadaJOAO VITOR TONETO SILVAAPOIO E MANUTEÇÃOUniao - Retiro Santa Maria I10Suporte0Julho-26323246199,319490740746198</v>
      </c>
      <c r="AM237" s="79" t="str">
        <f t="shared" si="28"/>
        <v/>
      </c>
      <c r="AN237" s="80" t="str">
        <f t="shared" si="29"/>
        <v/>
      </c>
      <c r="AO237" s="36">
        <f t="shared" si="30"/>
        <v>0</v>
      </c>
      <c r="AP237" s="83" t="str">
        <f t="shared" si="31"/>
        <v/>
      </c>
    </row>
    <row r="238" spans="1:42" hidden="1">
      <c r="A238">
        <v>46720</v>
      </c>
      <c r="B238" s="38">
        <v>46198</v>
      </c>
      <c r="C238" t="s">
        <v>258</v>
      </c>
      <c r="D238" t="s">
        <v>185</v>
      </c>
      <c r="E238" t="s">
        <v>186</v>
      </c>
      <c r="F238" t="s">
        <v>49</v>
      </c>
      <c r="G238">
        <v>8</v>
      </c>
      <c r="H238" s="43">
        <v>10859</v>
      </c>
      <c r="I238" t="s">
        <v>198</v>
      </c>
      <c r="J238">
        <v>11034</v>
      </c>
      <c r="K238" t="s">
        <v>213</v>
      </c>
      <c r="L238" t="s">
        <v>213</v>
      </c>
      <c r="M238">
        <v>43</v>
      </c>
      <c r="N238" t="s">
        <v>42</v>
      </c>
      <c r="O238" t="s">
        <v>64</v>
      </c>
      <c r="P238">
        <v>458</v>
      </c>
      <c r="Q238" t="s">
        <v>291</v>
      </c>
      <c r="R238">
        <v>10</v>
      </c>
      <c r="S238">
        <v>8</v>
      </c>
      <c r="T238">
        <v>0</v>
      </c>
      <c r="U238">
        <v>0</v>
      </c>
      <c r="V238">
        <v>8</v>
      </c>
      <c r="W238">
        <v>0</v>
      </c>
      <c r="X238">
        <v>0</v>
      </c>
      <c r="Y238">
        <v>0</v>
      </c>
      <c r="Z238">
        <v>0</v>
      </c>
      <c r="AA238" t="s">
        <v>55</v>
      </c>
      <c r="AB238" t="s">
        <v>56</v>
      </c>
      <c r="AC238" t="s">
        <v>217</v>
      </c>
      <c r="AD238" t="s">
        <v>203</v>
      </c>
      <c r="AE238" s="39">
        <v>46199.319490740738</v>
      </c>
      <c r="AG238" t="str">
        <f t="shared" si="24"/>
        <v>Julho-26</v>
      </c>
      <c r="AH238" s="36">
        <f>_xlfn.XLOOKUP(AK238,'Base de Preços'!P$7:P$3001,'Base de Preços'!J$7:J$3001,"",0)</f>
        <v>0</v>
      </c>
      <c r="AI238" s="37">
        <f t="shared" si="25"/>
        <v>0</v>
      </c>
      <c r="AJ238" t="str">
        <f>_xlfn.XLOOKUP(N238,Agrupamentos!C$3:C$496,Agrupamentos!D$3:D$496,"",0)</f>
        <v>APOIO E MANUTENÇÃO</v>
      </c>
      <c r="AK238" t="str">
        <f t="shared" si="26"/>
        <v>APOIO E MANUTEÇÃOGN140043</v>
      </c>
      <c r="AL238" s="57" t="str">
        <f t="shared" si="27"/>
        <v>46720GN1400Trabalhador FlorestalJOAO VITOR TONETO SILVAAPOIO E MANUTEÇÃOUniao - Retiro Santa Maria I10Suporte0Julho-260846199,319490740746198</v>
      </c>
      <c r="AM238" s="79" t="str">
        <f t="shared" si="28"/>
        <v/>
      </c>
      <c r="AN238" s="80" t="str">
        <f t="shared" si="29"/>
        <v/>
      </c>
      <c r="AO238" s="36">
        <f t="shared" si="30"/>
        <v>0</v>
      </c>
      <c r="AP238" s="83" t="str">
        <f t="shared" si="31"/>
        <v/>
      </c>
    </row>
    <row r="239" spans="1:42" hidden="1">
      <c r="A239">
        <v>46726</v>
      </c>
      <c r="B239" s="38">
        <v>46198</v>
      </c>
      <c r="C239" t="s">
        <v>258</v>
      </c>
      <c r="D239" t="s">
        <v>185</v>
      </c>
      <c r="E239" t="s">
        <v>186</v>
      </c>
      <c r="F239" t="s">
        <v>293</v>
      </c>
      <c r="G239">
        <v>8</v>
      </c>
      <c r="H239" s="43">
        <v>9241</v>
      </c>
      <c r="I239" t="s">
        <v>189</v>
      </c>
      <c r="J239">
        <v>11447</v>
      </c>
      <c r="K239" t="s">
        <v>262</v>
      </c>
      <c r="L239" t="s">
        <v>190</v>
      </c>
      <c r="M239">
        <v>43</v>
      </c>
      <c r="N239" t="s">
        <v>42</v>
      </c>
      <c r="O239" t="s">
        <v>64</v>
      </c>
      <c r="P239">
        <v>390</v>
      </c>
      <c r="Q239" t="s">
        <v>44</v>
      </c>
      <c r="R239" t="s">
        <v>93</v>
      </c>
      <c r="S239">
        <v>0</v>
      </c>
      <c r="T239">
        <v>0</v>
      </c>
      <c r="U239">
        <v>24</v>
      </c>
      <c r="V239">
        <v>24</v>
      </c>
      <c r="W239">
        <v>0</v>
      </c>
      <c r="X239">
        <v>0</v>
      </c>
      <c r="Y239">
        <v>0</v>
      </c>
      <c r="Z239">
        <v>0</v>
      </c>
      <c r="AA239" t="s">
        <v>46</v>
      </c>
      <c r="AB239" t="s">
        <v>56</v>
      </c>
      <c r="AC239" t="s">
        <v>263</v>
      </c>
      <c r="AD239" t="s">
        <v>96</v>
      </c>
      <c r="AE239" s="39">
        <v>46199.373993055553</v>
      </c>
      <c r="AG239" t="str">
        <f t="shared" si="24"/>
        <v>Julho-26</v>
      </c>
      <c r="AH239" s="36">
        <f>_xlfn.XLOOKUP(AK239,'Base de Preços'!P$7:P$3001,'Base de Preços'!J$7:J$3001,"",0)</f>
        <v>0</v>
      </c>
      <c r="AI239" s="37">
        <f t="shared" si="25"/>
        <v>0</v>
      </c>
      <c r="AJ239" t="str">
        <f>_xlfn.XLOOKUP(N239,Agrupamentos!C$3:C$496,Agrupamentos!D$3:D$496,"",0)</f>
        <v>APOIO E MANUTENÇÃO</v>
      </c>
      <c r="AK239" t="str">
        <f t="shared" si="26"/>
        <v>APOIO E MANUTEÇÃOGN140043</v>
      </c>
      <c r="AL239" s="57" t="str">
        <f t="shared" si="27"/>
        <v>46726GN1400MecânicoANDREY NICOLLAS UCHOA DE OLIVEIRAAPOIO E MANUTEÇÃOPátio MST02Suporte0Julho-26242446199,373993055646198</v>
      </c>
      <c r="AM239" s="79" t="str">
        <f t="shared" si="28"/>
        <v/>
      </c>
      <c r="AN239" s="80" t="str">
        <f t="shared" si="29"/>
        <v/>
      </c>
      <c r="AO239" s="36">
        <f t="shared" si="30"/>
        <v>0</v>
      </c>
      <c r="AP239" s="83" t="str">
        <f t="shared" si="31"/>
        <v/>
      </c>
    </row>
    <row r="240" spans="1:42" hidden="1">
      <c r="A240">
        <v>46673</v>
      </c>
      <c r="B240" s="38">
        <v>46198</v>
      </c>
      <c r="C240" t="s">
        <v>258</v>
      </c>
      <c r="D240" t="s">
        <v>105</v>
      </c>
      <c r="E240" t="s">
        <v>106</v>
      </c>
      <c r="F240" t="s">
        <v>37</v>
      </c>
      <c r="G240">
        <v>8</v>
      </c>
      <c r="H240" s="43">
        <v>11065</v>
      </c>
      <c r="I240" t="s">
        <v>107</v>
      </c>
      <c r="J240" t="s">
        <v>50</v>
      </c>
      <c r="K240" t="s">
        <v>51</v>
      </c>
      <c r="L240" t="s">
        <v>108</v>
      </c>
      <c r="M240">
        <v>1</v>
      </c>
      <c r="N240" t="s">
        <v>109</v>
      </c>
      <c r="O240" t="s">
        <v>64</v>
      </c>
      <c r="P240">
        <v>544</v>
      </c>
      <c r="Q240" t="s">
        <v>400</v>
      </c>
      <c r="R240" t="s">
        <v>401</v>
      </c>
      <c r="S240">
        <v>0</v>
      </c>
      <c r="T240">
        <v>0</v>
      </c>
      <c r="U240">
        <v>8</v>
      </c>
      <c r="V240">
        <v>8</v>
      </c>
      <c r="W240">
        <v>0</v>
      </c>
      <c r="X240">
        <v>0</v>
      </c>
      <c r="Y240">
        <v>0</v>
      </c>
      <c r="Z240">
        <v>0</v>
      </c>
      <c r="AA240" t="s">
        <v>55</v>
      </c>
      <c r="AB240" t="s">
        <v>47</v>
      </c>
      <c r="AC240" t="s">
        <v>91</v>
      </c>
      <c r="AD240" t="s">
        <v>58</v>
      </c>
      <c r="AE240" s="39">
        <v>46199.379942129628</v>
      </c>
      <c r="AG240" t="str">
        <f t="shared" si="24"/>
        <v>Julho-26</v>
      </c>
      <c r="AH240" s="36">
        <f>_xlfn.XLOOKUP(AK240,'Base de Preços'!P$7:P$3001,'Base de Preços'!J$7:J$3001,"",0)</f>
        <v>0</v>
      </c>
      <c r="AI240" s="37">
        <f t="shared" si="25"/>
        <v>0</v>
      </c>
      <c r="AJ240" t="str">
        <f>_xlfn.XLOOKUP(N240,Agrupamentos!C$3:C$496,Agrupamentos!D$3:D$496,"",0)</f>
        <v>APOIO E MANUTENÇÃO</v>
      </c>
      <c r="AK240" t="str">
        <f t="shared" si="26"/>
        <v>APOIO E MANUTEÇÃO 1410GN14101</v>
      </c>
      <c r="AL240" s="57" t="str">
        <f t="shared" si="27"/>
        <v>46673GN1410MotoristaLEANDRA DE MIRANDA SOUZA COSTAAPOIO E MANUTEÇÃO 1410POTOMAC - ANR022-01Principal0Julho-268846199,379942129646198</v>
      </c>
      <c r="AM240" s="79" t="str">
        <f t="shared" si="28"/>
        <v/>
      </c>
      <c r="AN240" s="80" t="str">
        <f t="shared" si="29"/>
        <v/>
      </c>
      <c r="AO240" s="36">
        <f t="shared" si="30"/>
        <v>0</v>
      </c>
      <c r="AP240" s="83" t="str">
        <f t="shared" si="31"/>
        <v/>
      </c>
    </row>
    <row r="241" spans="1:42" hidden="1">
      <c r="A241">
        <v>46673</v>
      </c>
      <c r="B241" s="38">
        <v>46198</v>
      </c>
      <c r="C241" t="s">
        <v>258</v>
      </c>
      <c r="D241" t="s">
        <v>105</v>
      </c>
      <c r="E241" t="s">
        <v>106</v>
      </c>
      <c r="F241" t="s">
        <v>59</v>
      </c>
      <c r="G241">
        <v>8</v>
      </c>
      <c r="H241" s="43">
        <v>11065</v>
      </c>
      <c r="I241" t="s">
        <v>107</v>
      </c>
      <c r="J241" t="s">
        <v>50</v>
      </c>
      <c r="K241" t="s">
        <v>51</v>
      </c>
      <c r="L241" t="s">
        <v>108</v>
      </c>
      <c r="M241">
        <v>1</v>
      </c>
      <c r="N241" t="s">
        <v>109</v>
      </c>
      <c r="O241" t="s">
        <v>64</v>
      </c>
      <c r="P241">
        <v>544</v>
      </c>
      <c r="Q241" t="s">
        <v>400</v>
      </c>
      <c r="R241" t="s">
        <v>401</v>
      </c>
      <c r="S241">
        <v>0</v>
      </c>
      <c r="T241">
        <v>0</v>
      </c>
      <c r="U241">
        <v>32</v>
      </c>
      <c r="V241">
        <v>32</v>
      </c>
      <c r="W241">
        <v>0</v>
      </c>
      <c r="X241">
        <v>0</v>
      </c>
      <c r="Y241">
        <v>0</v>
      </c>
      <c r="Z241">
        <v>0</v>
      </c>
      <c r="AA241" t="s">
        <v>55</v>
      </c>
      <c r="AB241" t="s">
        <v>56</v>
      </c>
      <c r="AC241" t="s">
        <v>91</v>
      </c>
      <c r="AD241" t="s">
        <v>58</v>
      </c>
      <c r="AE241" s="39">
        <v>46198.485868055555</v>
      </c>
      <c r="AG241" t="str">
        <f t="shared" si="24"/>
        <v>Julho-26</v>
      </c>
      <c r="AH241" s="36">
        <f>_xlfn.XLOOKUP(AK241,'Base de Preços'!P$7:P$3001,'Base de Preços'!J$7:J$3001,"",0)</f>
        <v>0</v>
      </c>
      <c r="AI241" s="37">
        <f t="shared" si="25"/>
        <v>0</v>
      </c>
      <c r="AJ241" t="str">
        <f>_xlfn.XLOOKUP(N241,Agrupamentos!C$3:C$496,Agrupamentos!D$3:D$496,"",0)</f>
        <v>APOIO E MANUTENÇÃO</v>
      </c>
      <c r="AK241" t="str">
        <f t="shared" si="26"/>
        <v>APOIO E MANUTEÇÃO 1410GN14101</v>
      </c>
      <c r="AL241" s="57" t="str">
        <f t="shared" si="27"/>
        <v>46673GN1410Operador de Trator de PneuLEANDRA DE MIRANDA SOUZA COSTAAPOIO E MANUTEÇÃO 1410POTOMAC - ANR022-01Suporte0Julho-26323246198,485868055646198</v>
      </c>
      <c r="AM241" s="79" t="str">
        <f t="shared" si="28"/>
        <v/>
      </c>
      <c r="AN241" s="80" t="str">
        <f t="shared" si="29"/>
        <v/>
      </c>
      <c r="AO241" s="36">
        <f t="shared" si="30"/>
        <v>0</v>
      </c>
      <c r="AP241" s="83" t="str">
        <f t="shared" si="31"/>
        <v/>
      </c>
    </row>
    <row r="242" spans="1:42" hidden="1">
      <c r="A242">
        <v>46690</v>
      </c>
      <c r="B242" s="38">
        <v>46198</v>
      </c>
      <c r="C242" t="s">
        <v>258</v>
      </c>
      <c r="D242" t="s">
        <v>105</v>
      </c>
      <c r="E242" t="s">
        <v>106</v>
      </c>
      <c r="F242" t="s">
        <v>49</v>
      </c>
      <c r="G242">
        <v>8</v>
      </c>
      <c r="H242" s="43">
        <v>11065</v>
      </c>
      <c r="I242" t="s">
        <v>107</v>
      </c>
      <c r="J242">
        <v>10637</v>
      </c>
      <c r="K242" t="s">
        <v>385</v>
      </c>
      <c r="L242" t="s">
        <v>385</v>
      </c>
      <c r="M242">
        <v>298</v>
      </c>
      <c r="N242" t="s">
        <v>132</v>
      </c>
      <c r="O242" t="s">
        <v>43</v>
      </c>
      <c r="P242">
        <v>503</v>
      </c>
      <c r="Q242" t="s">
        <v>181</v>
      </c>
      <c r="R242" t="s">
        <v>122</v>
      </c>
      <c r="S242">
        <v>32</v>
      </c>
      <c r="T242">
        <v>3</v>
      </c>
      <c r="U242">
        <v>0</v>
      </c>
      <c r="V242">
        <v>32</v>
      </c>
      <c r="W242">
        <v>0</v>
      </c>
      <c r="X242">
        <v>10.67</v>
      </c>
      <c r="Y242">
        <v>10.67</v>
      </c>
      <c r="Z242">
        <v>589.29</v>
      </c>
      <c r="AA242" t="s">
        <v>55</v>
      </c>
      <c r="AB242" t="s">
        <v>47</v>
      </c>
      <c r="AC242" t="s">
        <v>386</v>
      </c>
      <c r="AD242" t="s">
        <v>58</v>
      </c>
      <c r="AE242" s="39">
        <v>46198.757071759261</v>
      </c>
      <c r="AG242" t="str">
        <f t="shared" si="24"/>
        <v>Julho-26</v>
      </c>
      <c r="AH242" s="36">
        <f>_xlfn.XLOOKUP(AK242,'Base de Preços'!P$7:P$3001,'Base de Preços'!J$7:J$3001,"",0)</f>
        <v>589.29</v>
      </c>
      <c r="AI242" s="37">
        <f t="shared" si="25"/>
        <v>1767.87</v>
      </c>
      <c r="AJ242" t="str">
        <f>_xlfn.XLOOKUP(N242,Agrupamentos!C$3:C$496,Agrupamentos!D$3:D$496,"",0)</f>
        <v>DIARIAS HOMEM</v>
      </c>
      <c r="AK242" t="str">
        <f t="shared" si="26"/>
        <v>SERV GERAIS LAVOURA AGRICGN1410298</v>
      </c>
      <c r="AL242" s="57" t="str">
        <f t="shared" si="27"/>
        <v>46690GN1410Trabalhador FlorestalRANIEL PORFIRIO DA SILVASERV GERAIS LAVOURA AGRICMÃE SANTA GLEBA A004-01Principal3Julho-2603246198,757071759346198</v>
      </c>
      <c r="AM242" s="79" t="str">
        <f t="shared" si="28"/>
        <v/>
      </c>
      <c r="AN242" s="80" t="str">
        <f t="shared" si="29"/>
        <v/>
      </c>
      <c r="AO242" s="36">
        <f t="shared" si="30"/>
        <v>1767.87</v>
      </c>
      <c r="AP242" s="83" t="str">
        <f t="shared" si="31"/>
        <v/>
      </c>
    </row>
    <row r="243" spans="1:42" hidden="1">
      <c r="A243">
        <v>46690</v>
      </c>
      <c r="B243" s="38">
        <v>46198</v>
      </c>
      <c r="C243" t="s">
        <v>258</v>
      </c>
      <c r="D243" t="s">
        <v>105</v>
      </c>
      <c r="E243" t="s">
        <v>106</v>
      </c>
      <c r="F243" t="s">
        <v>49</v>
      </c>
      <c r="G243">
        <v>8</v>
      </c>
      <c r="H243" s="43">
        <v>11065</v>
      </c>
      <c r="I243" t="s">
        <v>107</v>
      </c>
      <c r="J243">
        <v>10637</v>
      </c>
      <c r="K243" t="s">
        <v>385</v>
      </c>
      <c r="L243" t="s">
        <v>385</v>
      </c>
      <c r="M243">
        <v>86</v>
      </c>
      <c r="N243" t="s">
        <v>180</v>
      </c>
      <c r="O243" t="s">
        <v>64</v>
      </c>
      <c r="P243">
        <v>484</v>
      </c>
      <c r="Q243" t="s">
        <v>370</v>
      </c>
      <c r="R243" t="s">
        <v>397</v>
      </c>
      <c r="S243">
        <v>152</v>
      </c>
      <c r="T243">
        <v>48.6</v>
      </c>
      <c r="U243">
        <v>0</v>
      </c>
      <c r="V243">
        <v>152</v>
      </c>
      <c r="W243">
        <v>6</v>
      </c>
      <c r="X243">
        <v>3.13</v>
      </c>
      <c r="Y243">
        <v>3.13</v>
      </c>
      <c r="Z243">
        <v>462.12</v>
      </c>
      <c r="AA243" t="s">
        <v>46</v>
      </c>
      <c r="AB243" t="s">
        <v>47</v>
      </c>
      <c r="AC243" t="s">
        <v>386</v>
      </c>
      <c r="AD243" t="s">
        <v>58</v>
      </c>
      <c r="AE243" s="39">
        <v>46198.757071759261</v>
      </c>
      <c r="AG243" t="str">
        <f t="shared" si="24"/>
        <v>Julho-26</v>
      </c>
      <c r="AH243" s="36">
        <f>_xlfn.XLOOKUP(AK243,'Base de Preços'!P$7:P$3001,'Base de Preços'!J$7:J$3001,"",0)</f>
        <v>462.12</v>
      </c>
      <c r="AI243" s="37">
        <f t="shared" si="25"/>
        <v>22459.031999999999</v>
      </c>
      <c r="AJ243" t="str">
        <f>_xlfn.XLOOKUP(N243,Agrupamentos!C$3:C$496,Agrupamentos!D$3:D$496,"",0)</f>
        <v>ROCADA MANUAL LEVE</v>
      </c>
      <c r="AK243" t="str">
        <f t="shared" si="26"/>
        <v>ROCADA MANUAL LEVEGN141086</v>
      </c>
      <c r="AL243" s="57" t="str">
        <f t="shared" si="27"/>
        <v>46690GN1410Trabalhador FlorestalRANIEL PORFIRIO DA SILVAROCADA MANUAL LEVESÃO PEDRO IIIT002-01Principal48,6Julho-26015246198,757071759346198</v>
      </c>
      <c r="AM243" s="79">
        <f t="shared" si="28"/>
        <v>25.333333333333332</v>
      </c>
      <c r="AN243" s="80">
        <f t="shared" si="29"/>
        <v>11707.039999999999</v>
      </c>
      <c r="AO243" s="36">
        <f t="shared" si="30"/>
        <v>22459.031999999999</v>
      </c>
      <c r="AP243" s="83">
        <f t="shared" si="31"/>
        <v>10751.992</v>
      </c>
    </row>
    <row r="244" spans="1:42" hidden="1">
      <c r="A244">
        <v>46690</v>
      </c>
      <c r="B244" s="38">
        <v>46198</v>
      </c>
      <c r="C244" t="s">
        <v>258</v>
      </c>
      <c r="D244" t="s">
        <v>105</v>
      </c>
      <c r="E244" t="s">
        <v>106</v>
      </c>
      <c r="F244" t="s">
        <v>37</v>
      </c>
      <c r="G244">
        <v>8</v>
      </c>
      <c r="H244" s="43">
        <v>11065</v>
      </c>
      <c r="I244" t="s">
        <v>107</v>
      </c>
      <c r="J244">
        <v>10637</v>
      </c>
      <c r="K244" t="s">
        <v>385</v>
      </c>
      <c r="L244" t="s">
        <v>385</v>
      </c>
      <c r="M244">
        <v>1</v>
      </c>
      <c r="N244" t="s">
        <v>109</v>
      </c>
      <c r="O244" t="s">
        <v>64</v>
      </c>
      <c r="P244">
        <v>484</v>
      </c>
      <c r="Q244" t="s">
        <v>370</v>
      </c>
      <c r="R244" t="s">
        <v>397</v>
      </c>
      <c r="S244">
        <v>8</v>
      </c>
      <c r="T244">
        <v>0</v>
      </c>
      <c r="U244">
        <v>8</v>
      </c>
      <c r="V244">
        <v>16</v>
      </c>
      <c r="W244">
        <v>0</v>
      </c>
      <c r="X244">
        <v>0</v>
      </c>
      <c r="Y244">
        <v>0</v>
      </c>
      <c r="Z244">
        <v>0</v>
      </c>
      <c r="AA244" t="s">
        <v>55</v>
      </c>
      <c r="AB244" t="s">
        <v>47</v>
      </c>
      <c r="AC244" t="s">
        <v>386</v>
      </c>
      <c r="AD244" t="s">
        <v>58</v>
      </c>
      <c r="AE244" s="39">
        <v>46199.36409722222</v>
      </c>
      <c r="AG244" t="str">
        <f t="shared" si="24"/>
        <v>Julho-26</v>
      </c>
      <c r="AH244" s="36">
        <f>_xlfn.XLOOKUP(AK244,'Base de Preços'!P$7:P$3001,'Base de Preços'!J$7:J$3001,"",0)</f>
        <v>0</v>
      </c>
      <c r="AI244" s="37">
        <f t="shared" si="25"/>
        <v>0</v>
      </c>
      <c r="AJ244" t="str">
        <f>_xlfn.XLOOKUP(N244,Agrupamentos!C$3:C$496,Agrupamentos!D$3:D$496,"",0)</f>
        <v>APOIO E MANUTENÇÃO</v>
      </c>
      <c r="AK244" t="str">
        <f t="shared" si="26"/>
        <v>APOIO E MANUTEÇÃO 1410GN14101</v>
      </c>
      <c r="AL244" s="57" t="str">
        <f t="shared" si="27"/>
        <v>46690GN1410MotoristaRANIEL PORFIRIO DA SILVAAPOIO E MANUTEÇÃO 1410SÃO PEDRO IIIT002-01Principal0Julho-2681646199,364097222246198</v>
      </c>
      <c r="AM244" s="79" t="str">
        <f t="shared" si="28"/>
        <v/>
      </c>
      <c r="AN244" s="80" t="str">
        <f t="shared" si="29"/>
        <v/>
      </c>
      <c r="AO244" s="36">
        <f t="shared" si="30"/>
        <v>0</v>
      </c>
      <c r="AP244" s="83" t="str">
        <f t="shared" si="31"/>
        <v/>
      </c>
    </row>
    <row r="245" spans="1:42" hidden="1">
      <c r="A245">
        <v>46694</v>
      </c>
      <c r="B245" s="38">
        <v>46198</v>
      </c>
      <c r="C245" t="s">
        <v>258</v>
      </c>
      <c r="D245" t="s">
        <v>105</v>
      </c>
      <c r="E245" t="s">
        <v>106</v>
      </c>
      <c r="F245" t="s">
        <v>92</v>
      </c>
      <c r="G245">
        <v>8</v>
      </c>
      <c r="H245" s="43">
        <v>11331</v>
      </c>
      <c r="I245" t="s">
        <v>112</v>
      </c>
      <c r="J245">
        <v>11362</v>
      </c>
      <c r="K245" t="s">
        <v>131</v>
      </c>
      <c r="L245" t="s">
        <v>131</v>
      </c>
      <c r="M245" t="s">
        <v>137</v>
      </c>
      <c r="N245" t="s">
        <v>138</v>
      </c>
      <c r="O245" t="s">
        <v>64</v>
      </c>
      <c r="P245">
        <v>537</v>
      </c>
      <c r="Q245" t="s">
        <v>368</v>
      </c>
      <c r="R245" t="s">
        <v>122</v>
      </c>
      <c r="S245">
        <v>4</v>
      </c>
      <c r="T245">
        <v>0</v>
      </c>
      <c r="U245">
        <v>4</v>
      </c>
      <c r="V245">
        <v>8</v>
      </c>
      <c r="W245">
        <v>0.23</v>
      </c>
      <c r="X245">
        <v>0</v>
      </c>
      <c r="Y245">
        <v>0</v>
      </c>
      <c r="Z245">
        <v>95.31</v>
      </c>
      <c r="AA245" t="s">
        <v>46</v>
      </c>
      <c r="AB245" t="s">
        <v>56</v>
      </c>
      <c r="AC245" t="s">
        <v>135</v>
      </c>
      <c r="AD245" t="s">
        <v>203</v>
      </c>
      <c r="AE245" s="39">
        <v>46198.80332175926</v>
      </c>
      <c r="AF245" t="s">
        <v>402</v>
      </c>
      <c r="AG245" t="str">
        <f t="shared" si="24"/>
        <v>Julho-26</v>
      </c>
      <c r="AH245" s="36">
        <f>_xlfn.XLOOKUP(AK245,'Base de Preços'!P$7:P$3001,'Base de Preços'!J$7:J$3001,"",0)</f>
        <v>343.68</v>
      </c>
      <c r="AI245" s="37">
        <f t="shared" si="25"/>
        <v>0</v>
      </c>
      <c r="AJ245" t="str">
        <f>_xlfn.XLOOKUP(N245,Agrupamentos!C$3:C$496,Agrupamentos!D$3:D$496,"",0)</f>
        <v>HERBICIDA MEC</v>
      </c>
      <c r="AK245" t="str">
        <f t="shared" si="26"/>
        <v>SERV CAP QUIM MEC BARRA AGRICGN1410IMP96</v>
      </c>
      <c r="AL245" s="57" t="str">
        <f t="shared" si="27"/>
        <v>46694GN1410Motorista de Caminhão PipaGABRIEL GONCALVES PINHEIROSERV CAP QUIM MEC BARRA AGRICGALILÉIA004-01Suporte0Julho-264846198,803321759346198</v>
      </c>
      <c r="AM245" s="79">
        <f t="shared" si="28"/>
        <v>34.782608695652172</v>
      </c>
      <c r="AN245" s="80">
        <f t="shared" si="29"/>
        <v>3315.1304347826085</v>
      </c>
      <c r="AO245" s="36">
        <f t="shared" si="30"/>
        <v>0</v>
      </c>
      <c r="AP245" s="83">
        <f t="shared" si="31"/>
        <v>-3315.1304347826085</v>
      </c>
    </row>
    <row r="246" spans="1:42" hidden="1">
      <c r="A246">
        <v>46694</v>
      </c>
      <c r="B246" s="38">
        <v>46198</v>
      </c>
      <c r="C246" t="s">
        <v>258</v>
      </c>
      <c r="D246" t="s">
        <v>105</v>
      </c>
      <c r="E246" t="s">
        <v>106</v>
      </c>
      <c r="F246" t="s">
        <v>49</v>
      </c>
      <c r="G246">
        <v>8</v>
      </c>
      <c r="H246" s="43">
        <v>11331</v>
      </c>
      <c r="I246" t="s">
        <v>112</v>
      </c>
      <c r="J246">
        <v>11362</v>
      </c>
      <c r="K246" t="s">
        <v>131</v>
      </c>
      <c r="L246" t="s">
        <v>131</v>
      </c>
      <c r="M246" t="s">
        <v>137</v>
      </c>
      <c r="N246" t="s">
        <v>138</v>
      </c>
      <c r="O246" t="s">
        <v>64</v>
      </c>
      <c r="P246">
        <v>537</v>
      </c>
      <c r="Q246" t="s">
        <v>368</v>
      </c>
      <c r="R246" t="s">
        <v>122</v>
      </c>
      <c r="S246">
        <v>10</v>
      </c>
      <c r="T246">
        <v>20.149999999999999</v>
      </c>
      <c r="U246">
        <v>6</v>
      </c>
      <c r="V246">
        <v>16</v>
      </c>
      <c r="W246">
        <v>0.23</v>
      </c>
      <c r="X246">
        <v>0.5</v>
      </c>
      <c r="Y246">
        <v>0.79</v>
      </c>
      <c r="Z246">
        <v>26.68</v>
      </c>
      <c r="AA246" t="s">
        <v>46</v>
      </c>
      <c r="AB246" t="s">
        <v>56</v>
      </c>
      <c r="AC246" t="s">
        <v>135</v>
      </c>
      <c r="AD246" t="s">
        <v>203</v>
      </c>
      <c r="AE246" s="39">
        <v>46198.80332175926</v>
      </c>
      <c r="AF246" t="s">
        <v>402</v>
      </c>
      <c r="AG246" t="str">
        <f t="shared" si="24"/>
        <v>Julho-26</v>
      </c>
      <c r="AH246" s="36">
        <f>_xlfn.XLOOKUP(AK246,'Base de Preços'!P$7:P$3001,'Base de Preços'!J$7:J$3001,"",0)</f>
        <v>343.68</v>
      </c>
      <c r="AI246" s="37">
        <f t="shared" si="25"/>
        <v>0</v>
      </c>
      <c r="AJ246" t="str">
        <f>_xlfn.XLOOKUP(N246,Agrupamentos!C$3:C$496,Agrupamentos!D$3:D$496,"",0)</f>
        <v>HERBICIDA MEC</v>
      </c>
      <c r="AK246" t="str">
        <f t="shared" si="26"/>
        <v>SERV CAP QUIM MEC BARRA AGRICGN1410IMP96</v>
      </c>
      <c r="AL246" s="57" t="str">
        <f t="shared" si="27"/>
        <v>46694GN1410Trabalhador FlorestalGABRIEL GONCALVES PINHEIROSERV CAP QUIM MEC BARRA AGRICGALILÉIA004-01Suporte20,15Julho-2661646198,803321759346198</v>
      </c>
      <c r="AM246" s="79">
        <f t="shared" si="28"/>
        <v>69.565217391304344</v>
      </c>
      <c r="AN246" s="80">
        <f t="shared" si="29"/>
        <v>1855.9999999999998</v>
      </c>
      <c r="AO246" s="36">
        <f t="shared" si="30"/>
        <v>537.60199999999998</v>
      </c>
      <c r="AP246" s="83">
        <f t="shared" si="31"/>
        <v>-1318.3979999999997</v>
      </c>
    </row>
    <row r="247" spans="1:42" hidden="1">
      <c r="A247">
        <v>46694</v>
      </c>
      <c r="B247" s="38">
        <v>46198</v>
      </c>
      <c r="C247" t="s">
        <v>258</v>
      </c>
      <c r="D247" t="s">
        <v>105</v>
      </c>
      <c r="E247" t="s">
        <v>106</v>
      </c>
      <c r="F247" t="s">
        <v>59</v>
      </c>
      <c r="G247">
        <v>8</v>
      </c>
      <c r="H247" s="43">
        <v>11331</v>
      </c>
      <c r="I247" t="s">
        <v>112</v>
      </c>
      <c r="J247">
        <v>11362</v>
      </c>
      <c r="K247" t="s">
        <v>131</v>
      </c>
      <c r="L247" t="s">
        <v>131</v>
      </c>
      <c r="M247" t="s">
        <v>137</v>
      </c>
      <c r="N247" t="s">
        <v>138</v>
      </c>
      <c r="O247" t="s">
        <v>64</v>
      </c>
      <c r="P247">
        <v>537</v>
      </c>
      <c r="Q247" t="s">
        <v>368</v>
      </c>
      <c r="R247" t="s">
        <v>122</v>
      </c>
      <c r="S247">
        <v>14</v>
      </c>
      <c r="T247">
        <v>20.149999999999999</v>
      </c>
      <c r="U247">
        <v>26</v>
      </c>
      <c r="V247">
        <v>40</v>
      </c>
      <c r="W247">
        <v>0.68</v>
      </c>
      <c r="X247">
        <v>0.69</v>
      </c>
      <c r="Y247">
        <v>1.99</v>
      </c>
      <c r="Z247">
        <v>221.69</v>
      </c>
      <c r="AA247" t="s">
        <v>46</v>
      </c>
      <c r="AB247" t="s">
        <v>47</v>
      </c>
      <c r="AC247" t="s">
        <v>135</v>
      </c>
      <c r="AD247" t="s">
        <v>203</v>
      </c>
      <c r="AE247" s="39">
        <v>46198.80332175926</v>
      </c>
      <c r="AF247" t="s">
        <v>402</v>
      </c>
      <c r="AG247" t="str">
        <f t="shared" si="24"/>
        <v>Julho-26</v>
      </c>
      <c r="AH247" s="36">
        <f>_xlfn.XLOOKUP(AK247,'Base de Preços'!P$7:P$3001,'Base de Preços'!J$7:J$3001,"",0)</f>
        <v>343.68</v>
      </c>
      <c r="AI247" s="37">
        <f t="shared" si="25"/>
        <v>6925.152</v>
      </c>
      <c r="AJ247" t="str">
        <f>_xlfn.XLOOKUP(N247,Agrupamentos!C$3:C$496,Agrupamentos!D$3:D$496,"",0)</f>
        <v>HERBICIDA MEC</v>
      </c>
      <c r="AK247" t="str">
        <f t="shared" si="26"/>
        <v>SERV CAP QUIM MEC BARRA AGRICGN1410IMP96</v>
      </c>
      <c r="AL247" s="57" t="str">
        <f t="shared" si="27"/>
        <v>46694GN1410Operador de Trator de PneuGABRIEL GONCALVES PINHEIROSERV CAP QUIM MEC BARRA AGRICGALILÉIA004-01Principal20,15Julho-26264046198,803321759346198</v>
      </c>
      <c r="AM247" s="79">
        <f t="shared" si="28"/>
        <v>58.823529411764703</v>
      </c>
      <c r="AN247" s="80">
        <f t="shared" si="29"/>
        <v>13040.588235294117</v>
      </c>
      <c r="AO247" s="36">
        <f t="shared" si="30"/>
        <v>4467.0535</v>
      </c>
      <c r="AP247" s="83">
        <f t="shared" si="31"/>
        <v>-8573.5347352941171</v>
      </c>
    </row>
    <row r="248" spans="1:42" hidden="1">
      <c r="A248">
        <v>46694</v>
      </c>
      <c r="B248" s="38">
        <v>46198</v>
      </c>
      <c r="C248" t="s">
        <v>258</v>
      </c>
      <c r="D248" t="s">
        <v>105</v>
      </c>
      <c r="E248" t="s">
        <v>106</v>
      </c>
      <c r="F248" t="s">
        <v>293</v>
      </c>
      <c r="G248">
        <v>8</v>
      </c>
      <c r="H248" s="43">
        <v>11331</v>
      </c>
      <c r="I248" t="s">
        <v>112</v>
      </c>
      <c r="J248">
        <v>11362</v>
      </c>
      <c r="K248" t="s">
        <v>131</v>
      </c>
      <c r="L248" t="s">
        <v>131</v>
      </c>
      <c r="M248">
        <v>1</v>
      </c>
      <c r="N248" t="s">
        <v>109</v>
      </c>
      <c r="O248" t="s">
        <v>64</v>
      </c>
      <c r="P248">
        <v>537</v>
      </c>
      <c r="Q248" t="s">
        <v>368</v>
      </c>
      <c r="R248" t="s">
        <v>122</v>
      </c>
      <c r="S248">
        <v>5</v>
      </c>
      <c r="T248">
        <v>0</v>
      </c>
      <c r="U248">
        <v>3</v>
      </c>
      <c r="V248">
        <v>8</v>
      </c>
      <c r="W248">
        <v>0</v>
      </c>
      <c r="X248">
        <v>0</v>
      </c>
      <c r="Y248">
        <v>0</v>
      </c>
      <c r="Z248">
        <v>0</v>
      </c>
      <c r="AA248" t="s">
        <v>46</v>
      </c>
      <c r="AB248" t="s">
        <v>77</v>
      </c>
      <c r="AC248" t="s">
        <v>135</v>
      </c>
      <c r="AE248" s="39">
        <v>46198.80332175926</v>
      </c>
      <c r="AF248" t="s">
        <v>402</v>
      </c>
      <c r="AG248" t="str">
        <f t="shared" si="24"/>
        <v>Julho-26</v>
      </c>
      <c r="AH248" s="36">
        <f>_xlfn.XLOOKUP(AK248,'Base de Preços'!P$7:P$3001,'Base de Preços'!J$7:J$3001,"",0)</f>
        <v>0</v>
      </c>
      <c r="AI248" s="37">
        <f t="shared" si="25"/>
        <v>0</v>
      </c>
      <c r="AJ248" t="str">
        <f>_xlfn.XLOOKUP(N248,Agrupamentos!C$3:C$496,Agrupamentos!D$3:D$496,"",0)</f>
        <v>APOIO E MANUTENÇÃO</v>
      </c>
      <c r="AK248" t="str">
        <f t="shared" si="26"/>
        <v>APOIO E MANUTEÇÃO 1410GN14101</v>
      </c>
      <c r="AL248" s="57" t="str">
        <f t="shared" si="27"/>
        <v>46694GN1410MecânicoGABRIEL GONCALVES PINHEIROAPOIO E MANUTEÇÃO 1410GALILÉIA004-01Apoio0Julho-263846198,803321759346198</v>
      </c>
      <c r="AM248" s="79" t="str">
        <f t="shared" si="28"/>
        <v/>
      </c>
      <c r="AN248" s="80" t="str">
        <f t="shared" si="29"/>
        <v/>
      </c>
      <c r="AO248" s="36">
        <f t="shared" si="30"/>
        <v>0</v>
      </c>
      <c r="AP248" s="83" t="str">
        <f t="shared" si="31"/>
        <v/>
      </c>
    </row>
    <row r="249" spans="1:42" hidden="1">
      <c r="A249">
        <v>46694</v>
      </c>
      <c r="B249" s="38">
        <v>46198</v>
      </c>
      <c r="C249" t="s">
        <v>258</v>
      </c>
      <c r="D249" t="s">
        <v>105</v>
      </c>
      <c r="E249" t="s">
        <v>106</v>
      </c>
      <c r="F249" t="s">
        <v>59</v>
      </c>
      <c r="G249">
        <v>8</v>
      </c>
      <c r="H249" s="43">
        <v>11331</v>
      </c>
      <c r="I249" t="s">
        <v>112</v>
      </c>
      <c r="J249">
        <v>11362</v>
      </c>
      <c r="K249" t="s">
        <v>131</v>
      </c>
      <c r="L249" t="s">
        <v>131</v>
      </c>
      <c r="M249" t="s">
        <v>166</v>
      </c>
      <c r="N249" t="s">
        <v>167</v>
      </c>
      <c r="O249" t="s">
        <v>168</v>
      </c>
      <c r="P249">
        <v>546</v>
      </c>
      <c r="Q249" t="s">
        <v>396</v>
      </c>
      <c r="R249" t="s">
        <v>376</v>
      </c>
      <c r="S249">
        <v>30</v>
      </c>
      <c r="T249">
        <v>30</v>
      </c>
      <c r="U249">
        <v>0</v>
      </c>
      <c r="V249">
        <v>30</v>
      </c>
      <c r="W249">
        <v>0</v>
      </c>
      <c r="X249">
        <v>1</v>
      </c>
      <c r="Y249">
        <v>1</v>
      </c>
      <c r="Z249">
        <v>290.54000000000002</v>
      </c>
      <c r="AA249" t="s">
        <v>55</v>
      </c>
      <c r="AB249" t="s">
        <v>47</v>
      </c>
      <c r="AC249" t="s">
        <v>135</v>
      </c>
      <c r="AE249" s="39">
        <v>46198.80332175926</v>
      </c>
      <c r="AF249" t="s">
        <v>402</v>
      </c>
      <c r="AG249" t="str">
        <f t="shared" si="24"/>
        <v>Julho-26</v>
      </c>
      <c r="AH249" s="36">
        <f>_xlfn.XLOOKUP(AK249,'Base de Preços'!P$7:P$3001,'Base de Preços'!J$7:J$3001,"",0)</f>
        <v>290.54000000000002</v>
      </c>
      <c r="AI249" s="37">
        <f t="shared" si="25"/>
        <v>8716.2000000000007</v>
      </c>
      <c r="AJ249" t="str">
        <f>_xlfn.XLOOKUP(N249,Agrupamentos!C$3:C$496,Agrupamentos!D$3:D$496,"",0)</f>
        <v>HORA TRATOR</v>
      </c>
      <c r="AK249" t="str">
        <f t="shared" si="26"/>
        <v>SERV HORA TRATOR PNEU 100CV AGRICGN1410REF223</v>
      </c>
      <c r="AL249" s="57" t="str">
        <f t="shared" si="27"/>
        <v>46694GN1410Operador de Trator de PneuGABRIEL GONCALVES PINHEIROSERV HORA TRATOR PNEU 100CV AGRICHAVAÍ000-00Principal30Julho-2603046198,803321759346198</v>
      </c>
      <c r="AM249" s="79" t="str">
        <f t="shared" si="28"/>
        <v/>
      </c>
      <c r="AN249" s="80" t="str">
        <f t="shared" si="29"/>
        <v/>
      </c>
      <c r="AO249" s="36">
        <f t="shared" si="30"/>
        <v>8716.2000000000007</v>
      </c>
      <c r="AP249" s="83" t="str">
        <f t="shared" si="31"/>
        <v/>
      </c>
    </row>
    <row r="250" spans="1:42" hidden="1">
      <c r="A250">
        <v>46702</v>
      </c>
      <c r="B250" s="38">
        <v>46198</v>
      </c>
      <c r="C250" t="s">
        <v>258</v>
      </c>
      <c r="D250" t="s">
        <v>105</v>
      </c>
      <c r="E250" t="s">
        <v>106</v>
      </c>
      <c r="F250" t="s">
        <v>92</v>
      </c>
      <c r="G250">
        <v>8</v>
      </c>
      <c r="H250" s="43">
        <v>11331</v>
      </c>
      <c r="I250" t="s">
        <v>112</v>
      </c>
      <c r="J250">
        <v>11752</v>
      </c>
      <c r="K250" t="s">
        <v>149</v>
      </c>
      <c r="L250" t="s">
        <v>149</v>
      </c>
      <c r="M250" t="s">
        <v>137</v>
      </c>
      <c r="N250" t="s">
        <v>138</v>
      </c>
      <c r="O250" t="s">
        <v>64</v>
      </c>
      <c r="P250">
        <v>484</v>
      </c>
      <c r="Q250" t="s">
        <v>370</v>
      </c>
      <c r="R250" t="s">
        <v>394</v>
      </c>
      <c r="S250">
        <v>8</v>
      </c>
      <c r="T250">
        <v>15</v>
      </c>
      <c r="U250">
        <v>2</v>
      </c>
      <c r="V250">
        <v>10</v>
      </c>
      <c r="W250">
        <v>0.23</v>
      </c>
      <c r="X250">
        <v>0.53</v>
      </c>
      <c r="Y250">
        <v>0.67</v>
      </c>
      <c r="Z250">
        <v>95.31</v>
      </c>
      <c r="AA250" t="s">
        <v>55</v>
      </c>
      <c r="AB250" t="s">
        <v>56</v>
      </c>
      <c r="AC250" t="s">
        <v>120</v>
      </c>
      <c r="AE250" s="39">
        <v>46198.875763888886</v>
      </c>
      <c r="AG250" t="str">
        <f t="shared" si="24"/>
        <v>Julho-26</v>
      </c>
      <c r="AH250" s="36">
        <f>_xlfn.XLOOKUP(AK250,'Base de Preços'!P$7:P$3001,'Base de Preços'!J$7:J$3001,"",0)</f>
        <v>343.68</v>
      </c>
      <c r="AI250" s="37">
        <f t="shared" si="25"/>
        <v>0</v>
      </c>
      <c r="AJ250" t="str">
        <f>_xlfn.XLOOKUP(N250,Agrupamentos!C$3:C$496,Agrupamentos!D$3:D$496,"",0)</f>
        <v>HERBICIDA MEC</v>
      </c>
      <c r="AK250" t="str">
        <f t="shared" si="26"/>
        <v>SERV CAP QUIM MEC BARRA AGRICGN1410IMP96</v>
      </c>
      <c r="AL250" s="57" t="str">
        <f t="shared" si="27"/>
        <v>46702GN1410Motorista de Caminhão PipaMATEUS SANCHES PERES BIENIEKSERV CAP QUIM MEC BARRA AGRICSÃO PEDRO IIIT003-01Suporte15Julho-2621046198,875763888946198</v>
      </c>
      <c r="AM250" s="79">
        <f t="shared" si="28"/>
        <v>43.478260869565219</v>
      </c>
      <c r="AN250" s="80">
        <f t="shared" si="29"/>
        <v>4143.913043478261</v>
      </c>
      <c r="AO250" s="36">
        <f t="shared" si="30"/>
        <v>1429.65</v>
      </c>
      <c r="AP250" s="83">
        <f t="shared" si="31"/>
        <v>-2714.2630434782609</v>
      </c>
    </row>
    <row r="251" spans="1:42" hidden="1">
      <c r="A251">
        <v>46702</v>
      </c>
      <c r="B251" s="38">
        <v>46198</v>
      </c>
      <c r="C251" t="s">
        <v>258</v>
      </c>
      <c r="D251" t="s">
        <v>105</v>
      </c>
      <c r="E251" t="s">
        <v>106</v>
      </c>
      <c r="F251" t="s">
        <v>59</v>
      </c>
      <c r="G251">
        <v>8</v>
      </c>
      <c r="H251" s="43">
        <v>11331</v>
      </c>
      <c r="I251" t="s">
        <v>112</v>
      </c>
      <c r="J251">
        <v>11752</v>
      </c>
      <c r="K251" t="s">
        <v>149</v>
      </c>
      <c r="L251" t="s">
        <v>149</v>
      </c>
      <c r="M251" t="s">
        <v>137</v>
      </c>
      <c r="N251" t="s">
        <v>138</v>
      </c>
      <c r="O251" t="s">
        <v>64</v>
      </c>
      <c r="P251">
        <v>484</v>
      </c>
      <c r="Q251" t="s">
        <v>370</v>
      </c>
      <c r="R251" t="s">
        <v>394</v>
      </c>
      <c r="S251">
        <v>16</v>
      </c>
      <c r="T251">
        <v>15</v>
      </c>
      <c r="U251">
        <v>4</v>
      </c>
      <c r="V251">
        <v>20</v>
      </c>
      <c r="W251">
        <v>0.68</v>
      </c>
      <c r="X251">
        <v>1.07</v>
      </c>
      <c r="Y251">
        <v>1.33</v>
      </c>
      <c r="Z251">
        <v>221.69</v>
      </c>
      <c r="AA251" t="s">
        <v>55</v>
      </c>
      <c r="AB251" t="s">
        <v>47</v>
      </c>
      <c r="AC251" t="s">
        <v>120</v>
      </c>
      <c r="AD251" t="s">
        <v>58</v>
      </c>
      <c r="AE251" s="39">
        <v>46198.875763888886</v>
      </c>
      <c r="AG251" t="str">
        <f t="shared" si="24"/>
        <v>Julho-26</v>
      </c>
      <c r="AH251" s="36">
        <f>_xlfn.XLOOKUP(AK251,'Base de Preços'!P$7:P$3001,'Base de Preços'!J$7:J$3001,"",0)</f>
        <v>343.68</v>
      </c>
      <c r="AI251" s="37">
        <f t="shared" si="25"/>
        <v>5155.2</v>
      </c>
      <c r="AJ251" t="str">
        <f>_xlfn.XLOOKUP(N251,Agrupamentos!C$3:C$496,Agrupamentos!D$3:D$496,"",0)</f>
        <v>HERBICIDA MEC</v>
      </c>
      <c r="AK251" t="str">
        <f t="shared" si="26"/>
        <v>SERV CAP QUIM MEC BARRA AGRICGN1410IMP96</v>
      </c>
      <c r="AL251" s="57" t="str">
        <f t="shared" si="27"/>
        <v>46702GN1410Operador de Trator de PneuMATEUS SANCHES PERES BIENIEKSERV CAP QUIM MEC BARRA AGRICSÃO PEDRO IIIT003-01Principal15Julho-2642046198,875763888946198</v>
      </c>
      <c r="AM251" s="79">
        <f t="shared" si="28"/>
        <v>29.411764705882351</v>
      </c>
      <c r="AN251" s="80">
        <f t="shared" si="29"/>
        <v>6520.2941176470586</v>
      </c>
      <c r="AO251" s="36">
        <f t="shared" si="30"/>
        <v>3325.35</v>
      </c>
      <c r="AP251" s="83">
        <f t="shared" si="31"/>
        <v>-3194.9441176470586</v>
      </c>
    </row>
    <row r="252" spans="1:42" hidden="1">
      <c r="A252">
        <v>46702</v>
      </c>
      <c r="B252" s="38">
        <v>46198</v>
      </c>
      <c r="C252" t="s">
        <v>258</v>
      </c>
      <c r="D252" t="s">
        <v>105</v>
      </c>
      <c r="E252" t="s">
        <v>106</v>
      </c>
      <c r="F252" t="s">
        <v>49</v>
      </c>
      <c r="G252">
        <v>8</v>
      </c>
      <c r="H252" s="43">
        <v>11331</v>
      </c>
      <c r="I252" t="s">
        <v>112</v>
      </c>
      <c r="J252">
        <v>11752</v>
      </c>
      <c r="K252" t="s">
        <v>149</v>
      </c>
      <c r="L252" t="s">
        <v>149</v>
      </c>
      <c r="M252" t="s">
        <v>137</v>
      </c>
      <c r="N252" t="s">
        <v>138</v>
      </c>
      <c r="O252" t="s">
        <v>64</v>
      </c>
      <c r="P252">
        <v>484</v>
      </c>
      <c r="Q252" t="s">
        <v>370</v>
      </c>
      <c r="R252" t="s">
        <v>394</v>
      </c>
      <c r="S252">
        <v>10</v>
      </c>
      <c r="T252">
        <v>15</v>
      </c>
      <c r="U252">
        <v>0</v>
      </c>
      <c r="V252">
        <v>10</v>
      </c>
      <c r="W252">
        <v>0.23</v>
      </c>
      <c r="X252">
        <v>0.67</v>
      </c>
      <c r="Y252">
        <v>0.67</v>
      </c>
      <c r="Z252">
        <v>26.68</v>
      </c>
      <c r="AA252" t="s">
        <v>55</v>
      </c>
      <c r="AB252" t="s">
        <v>56</v>
      </c>
      <c r="AC252" t="s">
        <v>120</v>
      </c>
      <c r="AE252" s="39">
        <v>46198.875763888886</v>
      </c>
      <c r="AG252" t="str">
        <f t="shared" si="24"/>
        <v>Julho-26</v>
      </c>
      <c r="AH252" s="36">
        <f>_xlfn.XLOOKUP(AK252,'Base de Preços'!P$7:P$3001,'Base de Preços'!J$7:J$3001,"",0)</f>
        <v>343.68</v>
      </c>
      <c r="AI252" s="37">
        <f t="shared" si="25"/>
        <v>0</v>
      </c>
      <c r="AJ252" t="str">
        <f>_xlfn.XLOOKUP(N252,Agrupamentos!C$3:C$496,Agrupamentos!D$3:D$496,"",0)</f>
        <v>HERBICIDA MEC</v>
      </c>
      <c r="AK252" t="str">
        <f t="shared" si="26"/>
        <v>SERV CAP QUIM MEC BARRA AGRICGN1410IMP96</v>
      </c>
      <c r="AL252" s="57" t="str">
        <f t="shared" si="27"/>
        <v>46702GN1410Trabalhador FlorestalMATEUS SANCHES PERES BIENIEKSERV CAP QUIM MEC BARRA AGRICSÃO PEDRO IIIT003-01Suporte15Julho-2601046198,875763888946198</v>
      </c>
      <c r="AM252" s="79">
        <f t="shared" si="28"/>
        <v>43.478260869565219</v>
      </c>
      <c r="AN252" s="80">
        <f t="shared" si="29"/>
        <v>1160</v>
      </c>
      <c r="AO252" s="36">
        <f t="shared" si="30"/>
        <v>400.2</v>
      </c>
      <c r="AP252" s="83">
        <f t="shared" si="31"/>
        <v>-759.8</v>
      </c>
    </row>
    <row r="253" spans="1:42" hidden="1">
      <c r="A253">
        <v>46703</v>
      </c>
      <c r="B253" s="38">
        <v>46198</v>
      </c>
      <c r="C253" t="s">
        <v>258</v>
      </c>
      <c r="D253" t="s">
        <v>105</v>
      </c>
      <c r="E253" t="s">
        <v>106</v>
      </c>
      <c r="F253" t="s">
        <v>49</v>
      </c>
      <c r="G253">
        <v>8</v>
      </c>
      <c r="H253" s="43">
        <v>11065</v>
      </c>
      <c r="I253" t="s">
        <v>107</v>
      </c>
      <c r="J253">
        <v>11392</v>
      </c>
      <c r="K253" t="s">
        <v>142</v>
      </c>
      <c r="L253" t="s">
        <v>142</v>
      </c>
      <c r="M253" t="s">
        <v>155</v>
      </c>
      <c r="N253" t="s">
        <v>156</v>
      </c>
      <c r="O253" t="s">
        <v>43</v>
      </c>
      <c r="P253">
        <v>503</v>
      </c>
      <c r="Q253" t="s">
        <v>181</v>
      </c>
      <c r="R253" t="s">
        <v>403</v>
      </c>
      <c r="S253">
        <v>16</v>
      </c>
      <c r="T253">
        <v>1</v>
      </c>
      <c r="U253">
        <v>0</v>
      </c>
      <c r="V253">
        <v>16</v>
      </c>
      <c r="W253">
        <v>0</v>
      </c>
      <c r="X253">
        <v>16</v>
      </c>
      <c r="Y253">
        <v>16</v>
      </c>
      <c r="Z253" s="3">
        <v>3133.15</v>
      </c>
      <c r="AA253" t="s">
        <v>55</v>
      </c>
      <c r="AB253" t="s">
        <v>47</v>
      </c>
      <c r="AC253" t="s">
        <v>145</v>
      </c>
      <c r="AD253" t="s">
        <v>58</v>
      </c>
      <c r="AE253" s="39">
        <v>46198.883784722224</v>
      </c>
      <c r="AG253" t="str">
        <f t="shared" si="24"/>
        <v>Julho-26</v>
      </c>
      <c r="AH253" s="36">
        <f>_xlfn.XLOOKUP(AK253,'Base de Preços'!P$7:P$3001,'Base de Preços'!J$7:J$3001,"",0)</f>
        <v>3133.15</v>
      </c>
      <c r="AI253" s="37">
        <f t="shared" si="25"/>
        <v>3133.15</v>
      </c>
      <c r="AJ253" t="str">
        <f>_xlfn.XLOOKUP(N253,Agrupamentos!C$3:C$496,Agrupamentos!D$3:D$496,"",0)</f>
        <v>BRIGADINHA MSFL</v>
      </c>
      <c r="AK253" t="str">
        <f t="shared" si="26"/>
        <v>EQUIPE DE BRIGADINHA FLORESTALGN1410IMP21</v>
      </c>
      <c r="AL253" s="57" t="str">
        <f t="shared" si="27"/>
        <v>46703GN1410Trabalhador FlorestalDOUGLAS BOTELHO GOMESEQUIPE DE BRIGADINHA FLORESTALMÃE SANTA GLEBA A026-01Principal1Julho-2601646198,883784722246198</v>
      </c>
      <c r="AM253" s="79" t="str">
        <f t="shared" si="28"/>
        <v/>
      </c>
      <c r="AN253" s="80" t="str">
        <f t="shared" si="29"/>
        <v/>
      </c>
      <c r="AO253" s="36">
        <f t="shared" si="30"/>
        <v>3133.15</v>
      </c>
      <c r="AP253" s="83" t="str">
        <f t="shared" si="31"/>
        <v/>
      </c>
    </row>
    <row r="254" spans="1:42" hidden="1">
      <c r="A254">
        <v>46703</v>
      </c>
      <c r="B254" s="38">
        <v>46198</v>
      </c>
      <c r="C254" t="s">
        <v>258</v>
      </c>
      <c r="D254" t="s">
        <v>105</v>
      </c>
      <c r="E254" t="s">
        <v>106</v>
      </c>
      <c r="F254" t="s">
        <v>49</v>
      </c>
      <c r="G254">
        <v>8</v>
      </c>
      <c r="H254" s="43">
        <v>11065</v>
      </c>
      <c r="I254" t="s">
        <v>107</v>
      </c>
      <c r="J254">
        <v>11392</v>
      </c>
      <c r="K254" t="s">
        <v>142</v>
      </c>
      <c r="L254" t="s">
        <v>142</v>
      </c>
      <c r="M254">
        <v>298</v>
      </c>
      <c r="N254" t="s">
        <v>132</v>
      </c>
      <c r="O254" t="s">
        <v>43</v>
      </c>
      <c r="P254">
        <v>503</v>
      </c>
      <c r="Q254" t="s">
        <v>181</v>
      </c>
      <c r="R254" t="s">
        <v>389</v>
      </c>
      <c r="S254">
        <v>8</v>
      </c>
      <c r="T254">
        <v>1</v>
      </c>
      <c r="U254">
        <v>8</v>
      </c>
      <c r="V254">
        <v>16</v>
      </c>
      <c r="W254">
        <v>0</v>
      </c>
      <c r="X254">
        <v>8</v>
      </c>
      <c r="Y254">
        <v>16</v>
      </c>
      <c r="Z254">
        <v>589.29</v>
      </c>
      <c r="AA254" t="s">
        <v>55</v>
      </c>
      <c r="AB254" t="s">
        <v>47</v>
      </c>
      <c r="AC254" t="s">
        <v>145</v>
      </c>
      <c r="AD254" t="s">
        <v>58</v>
      </c>
      <c r="AE254" s="39">
        <v>46198.883784722224</v>
      </c>
      <c r="AG254" t="str">
        <f t="shared" si="24"/>
        <v>Julho-26</v>
      </c>
      <c r="AH254" s="36">
        <f>_xlfn.XLOOKUP(AK254,'Base de Preços'!P$7:P$3001,'Base de Preços'!J$7:J$3001,"",0)</f>
        <v>589.29</v>
      </c>
      <c r="AI254" s="37">
        <f t="shared" si="25"/>
        <v>589.29</v>
      </c>
      <c r="AJ254" t="str">
        <f>_xlfn.XLOOKUP(N254,Agrupamentos!C$3:C$496,Agrupamentos!D$3:D$496,"",0)</f>
        <v>DIARIAS HOMEM</v>
      </c>
      <c r="AK254" t="str">
        <f t="shared" si="26"/>
        <v>SERV GERAIS LAVOURA AGRICGN1410298</v>
      </c>
      <c r="AL254" s="57" t="str">
        <f t="shared" si="27"/>
        <v>46703GN1410Trabalhador FlorestalDOUGLAS BOTELHO GOMESSERV GERAIS LAVOURA AGRICMÃE SANTA GLEBA A018-01Principal1Julho-2681646198,883784722246198</v>
      </c>
      <c r="AM254" s="79" t="str">
        <f t="shared" si="28"/>
        <v/>
      </c>
      <c r="AN254" s="80" t="str">
        <f t="shared" si="29"/>
        <v/>
      </c>
      <c r="AO254" s="36">
        <f t="shared" si="30"/>
        <v>589.29</v>
      </c>
      <c r="AP254" s="83" t="str">
        <f t="shared" si="31"/>
        <v/>
      </c>
    </row>
    <row r="255" spans="1:42" hidden="1">
      <c r="A255">
        <v>46703</v>
      </c>
      <c r="B255" s="38">
        <v>46198</v>
      </c>
      <c r="C255" t="s">
        <v>258</v>
      </c>
      <c r="D255" t="s">
        <v>105</v>
      </c>
      <c r="E255" t="s">
        <v>106</v>
      </c>
      <c r="F255" t="s">
        <v>49</v>
      </c>
      <c r="G255">
        <v>8</v>
      </c>
      <c r="H255" s="43">
        <v>11065</v>
      </c>
      <c r="I255" t="s">
        <v>107</v>
      </c>
      <c r="J255">
        <v>11392</v>
      </c>
      <c r="K255" t="s">
        <v>142</v>
      </c>
      <c r="L255" t="s">
        <v>142</v>
      </c>
      <c r="M255">
        <v>298</v>
      </c>
      <c r="N255" t="s">
        <v>132</v>
      </c>
      <c r="O255" t="s">
        <v>43</v>
      </c>
      <c r="P255">
        <v>503</v>
      </c>
      <c r="Q255" t="s">
        <v>181</v>
      </c>
      <c r="R255" t="s">
        <v>140</v>
      </c>
      <c r="S255">
        <v>16</v>
      </c>
      <c r="T255">
        <v>2</v>
      </c>
      <c r="U255">
        <v>0</v>
      </c>
      <c r="V255">
        <v>16</v>
      </c>
      <c r="W255">
        <v>0</v>
      </c>
      <c r="X255">
        <v>8</v>
      </c>
      <c r="Y255">
        <v>8</v>
      </c>
      <c r="Z255">
        <v>589.29</v>
      </c>
      <c r="AA255" t="s">
        <v>55</v>
      </c>
      <c r="AB255" t="s">
        <v>47</v>
      </c>
      <c r="AC255" t="s">
        <v>145</v>
      </c>
      <c r="AE255" s="39">
        <v>46198.883784722224</v>
      </c>
      <c r="AG255" t="str">
        <f t="shared" si="24"/>
        <v>Julho-26</v>
      </c>
      <c r="AH255" s="36">
        <f>_xlfn.XLOOKUP(AK255,'Base de Preços'!P$7:P$3001,'Base de Preços'!J$7:J$3001,"",0)</f>
        <v>589.29</v>
      </c>
      <c r="AI255" s="37">
        <f t="shared" si="25"/>
        <v>1178.58</v>
      </c>
      <c r="AJ255" t="str">
        <f>_xlfn.XLOOKUP(N255,Agrupamentos!C$3:C$496,Agrupamentos!D$3:D$496,"",0)</f>
        <v>DIARIAS HOMEM</v>
      </c>
      <c r="AK255" t="str">
        <f t="shared" si="26"/>
        <v>SERV GERAIS LAVOURA AGRICGN1410298</v>
      </c>
      <c r="AL255" s="57" t="str">
        <f t="shared" si="27"/>
        <v>46703GN1410Trabalhador FlorestalDOUGLAS BOTELHO GOMESSERV GERAIS LAVOURA AGRICMÃE SANTA GLEBA A010-01Principal2Julho-2601646198,883784722246198</v>
      </c>
      <c r="AM255" s="79" t="str">
        <f t="shared" si="28"/>
        <v/>
      </c>
      <c r="AN255" s="80" t="str">
        <f t="shared" si="29"/>
        <v/>
      </c>
      <c r="AO255" s="36">
        <f t="shared" si="30"/>
        <v>1178.58</v>
      </c>
      <c r="AP255" s="83" t="str">
        <f t="shared" si="31"/>
        <v/>
      </c>
    </row>
    <row r="256" spans="1:42" hidden="1">
      <c r="A256">
        <v>46703</v>
      </c>
      <c r="B256" s="38">
        <v>46198</v>
      </c>
      <c r="C256" t="s">
        <v>258</v>
      </c>
      <c r="D256" t="s">
        <v>105</v>
      </c>
      <c r="E256" t="s">
        <v>106</v>
      </c>
      <c r="F256" t="s">
        <v>59</v>
      </c>
      <c r="G256">
        <v>8</v>
      </c>
      <c r="H256" s="43">
        <v>11065</v>
      </c>
      <c r="I256" t="s">
        <v>107</v>
      </c>
      <c r="J256">
        <v>11392</v>
      </c>
      <c r="K256" t="s">
        <v>142</v>
      </c>
      <c r="L256" t="s">
        <v>142</v>
      </c>
      <c r="M256">
        <v>472</v>
      </c>
      <c r="N256" t="s">
        <v>388</v>
      </c>
      <c r="O256" t="s">
        <v>64</v>
      </c>
      <c r="P256">
        <v>503</v>
      </c>
      <c r="Q256" t="s">
        <v>181</v>
      </c>
      <c r="R256" t="s">
        <v>389</v>
      </c>
      <c r="S256">
        <v>10</v>
      </c>
      <c r="T256">
        <v>6</v>
      </c>
      <c r="U256">
        <v>22</v>
      </c>
      <c r="V256">
        <v>32</v>
      </c>
      <c r="W256">
        <v>0.54</v>
      </c>
      <c r="X256">
        <v>1.67</v>
      </c>
      <c r="Y256">
        <v>5.33</v>
      </c>
      <c r="Z256">
        <v>134.71</v>
      </c>
      <c r="AA256" t="s">
        <v>55</v>
      </c>
      <c r="AB256" t="s">
        <v>77</v>
      </c>
      <c r="AC256" t="s">
        <v>145</v>
      </c>
      <c r="AD256" t="s">
        <v>203</v>
      </c>
      <c r="AE256" s="39">
        <v>46198.883784722224</v>
      </c>
      <c r="AG256" t="str">
        <f t="shared" si="24"/>
        <v>Julho-26</v>
      </c>
      <c r="AH256" s="36">
        <f>_xlfn.XLOOKUP(AK256,'Base de Preços'!P$7:P$3001,'Base de Preços'!J$7:J$3001,"",0)</f>
        <v>706.77</v>
      </c>
      <c r="AI256" s="37">
        <f t="shared" si="25"/>
        <v>0</v>
      </c>
      <c r="AJ256" t="str">
        <f>_xlfn.XLOOKUP(N256,Agrupamentos!C$3:C$496,Agrupamentos!D$3:D$496,"",0)</f>
        <v>PLANTIO</v>
      </c>
      <c r="AK256" t="str">
        <f t="shared" si="26"/>
        <v>SERV PLANTIO AGRICGN1410472</v>
      </c>
      <c r="AL256" s="57" t="str">
        <f t="shared" si="27"/>
        <v>46703GN1410Operador de Trator de PneuDOUGLAS BOTELHO GOMESSERV PLANTIO AGRICMÃE SANTA GLEBA A018-01Apoio6Julho-26223246198,883784722246198</v>
      </c>
      <c r="AM256" s="79">
        <f t="shared" si="28"/>
        <v>59.259259259259252</v>
      </c>
      <c r="AN256" s="80">
        <f t="shared" si="29"/>
        <v>7982.8148148148148</v>
      </c>
      <c r="AO256" s="36">
        <f t="shared" si="30"/>
        <v>808.26</v>
      </c>
      <c r="AP256" s="83">
        <f t="shared" si="31"/>
        <v>-7174.5548148148146</v>
      </c>
    </row>
    <row r="257" spans="1:42" hidden="1">
      <c r="A257">
        <v>46703</v>
      </c>
      <c r="B257" s="38">
        <v>46198</v>
      </c>
      <c r="C257" t="s">
        <v>258</v>
      </c>
      <c r="D257" t="s">
        <v>105</v>
      </c>
      <c r="E257" t="s">
        <v>106</v>
      </c>
      <c r="F257" t="s">
        <v>49</v>
      </c>
      <c r="G257">
        <v>8</v>
      </c>
      <c r="H257" s="43">
        <v>11065</v>
      </c>
      <c r="I257" t="s">
        <v>107</v>
      </c>
      <c r="J257">
        <v>11392</v>
      </c>
      <c r="K257" t="s">
        <v>142</v>
      </c>
      <c r="L257" t="s">
        <v>142</v>
      </c>
      <c r="M257">
        <v>472</v>
      </c>
      <c r="N257" t="s">
        <v>388</v>
      </c>
      <c r="O257" t="s">
        <v>64</v>
      </c>
      <c r="P257">
        <v>503</v>
      </c>
      <c r="Q257" t="s">
        <v>181</v>
      </c>
      <c r="R257" t="s">
        <v>389</v>
      </c>
      <c r="S257">
        <v>40</v>
      </c>
      <c r="T257">
        <v>6</v>
      </c>
      <c r="U257">
        <v>136</v>
      </c>
      <c r="V257">
        <v>176</v>
      </c>
      <c r="W257">
        <v>7.69</v>
      </c>
      <c r="X257">
        <v>6.67</v>
      </c>
      <c r="Y257">
        <v>29.33</v>
      </c>
      <c r="Z257">
        <v>572.05999999999995</v>
      </c>
      <c r="AA257" t="s">
        <v>55</v>
      </c>
      <c r="AB257" t="s">
        <v>47</v>
      </c>
      <c r="AC257" t="s">
        <v>145</v>
      </c>
      <c r="AD257" t="s">
        <v>203</v>
      </c>
      <c r="AE257" s="39">
        <v>46198.883784722224</v>
      </c>
      <c r="AG257" t="str">
        <f t="shared" si="24"/>
        <v>Julho-26</v>
      </c>
      <c r="AH257" s="36">
        <f>_xlfn.XLOOKUP(AK257,'Base de Preços'!P$7:P$3001,'Base de Preços'!J$7:J$3001,"",0)</f>
        <v>706.77</v>
      </c>
      <c r="AI257" s="37">
        <f t="shared" si="25"/>
        <v>4240.62</v>
      </c>
      <c r="AJ257" t="str">
        <f>_xlfn.XLOOKUP(N257,Agrupamentos!C$3:C$496,Agrupamentos!D$3:D$496,"",0)</f>
        <v>PLANTIO</v>
      </c>
      <c r="AK257" t="str">
        <f t="shared" si="26"/>
        <v>SERV PLANTIO AGRICGN1410472</v>
      </c>
      <c r="AL257" s="57" t="str">
        <f t="shared" si="27"/>
        <v>46703GN1410Trabalhador FlorestalDOUGLAS BOTELHO GOMESSERV PLANTIO AGRICMÃE SANTA GLEBA A018-01Principal6Julho-2613617646198,883784722246198</v>
      </c>
      <c r="AM257" s="79">
        <f t="shared" si="28"/>
        <v>22.886866059817944</v>
      </c>
      <c r="AN257" s="80">
        <f t="shared" si="29"/>
        <v>13092.660598179451</v>
      </c>
      <c r="AO257" s="36">
        <f t="shared" si="30"/>
        <v>3432.3599999999997</v>
      </c>
      <c r="AP257" s="83">
        <f t="shared" si="31"/>
        <v>-9660.3005981794522</v>
      </c>
    </row>
    <row r="258" spans="1:42" hidden="1">
      <c r="A258">
        <v>46703</v>
      </c>
      <c r="B258" s="38">
        <v>46198</v>
      </c>
      <c r="C258" t="s">
        <v>258</v>
      </c>
      <c r="D258" t="s">
        <v>105</v>
      </c>
      <c r="E258" t="s">
        <v>106</v>
      </c>
      <c r="F258" t="s">
        <v>37</v>
      </c>
      <c r="G258">
        <v>8</v>
      </c>
      <c r="H258" s="43">
        <v>11065</v>
      </c>
      <c r="I258" t="s">
        <v>107</v>
      </c>
      <c r="J258">
        <v>11392</v>
      </c>
      <c r="K258" t="s">
        <v>142</v>
      </c>
      <c r="L258" t="s">
        <v>142</v>
      </c>
      <c r="M258">
        <v>1</v>
      </c>
      <c r="N258" t="s">
        <v>109</v>
      </c>
      <c r="O258" t="s">
        <v>64</v>
      </c>
      <c r="P258">
        <v>503</v>
      </c>
      <c r="Q258" t="s">
        <v>181</v>
      </c>
      <c r="R258" t="s">
        <v>389</v>
      </c>
      <c r="S258">
        <v>16</v>
      </c>
      <c r="T258">
        <v>0</v>
      </c>
      <c r="U258">
        <v>8</v>
      </c>
      <c r="V258">
        <v>24</v>
      </c>
      <c r="W258">
        <v>0</v>
      </c>
      <c r="X258">
        <v>0</v>
      </c>
      <c r="Y258">
        <v>0</v>
      </c>
      <c r="Z258">
        <v>0</v>
      </c>
      <c r="AA258" t="s">
        <v>46</v>
      </c>
      <c r="AB258" t="s">
        <v>47</v>
      </c>
      <c r="AC258" t="s">
        <v>145</v>
      </c>
      <c r="AD258" t="s">
        <v>58</v>
      </c>
      <c r="AE258" s="39">
        <v>46198.883784722224</v>
      </c>
      <c r="AG258" t="str">
        <f t="shared" si="24"/>
        <v>Julho-26</v>
      </c>
      <c r="AH258" s="36">
        <f>_xlfn.XLOOKUP(AK258,'Base de Preços'!P$7:P$3001,'Base de Preços'!J$7:J$3001,"",0)</f>
        <v>0</v>
      </c>
      <c r="AI258" s="37">
        <f t="shared" si="25"/>
        <v>0</v>
      </c>
      <c r="AJ258" t="str">
        <f>_xlfn.XLOOKUP(N258,Agrupamentos!C$3:C$496,Agrupamentos!D$3:D$496,"",0)</f>
        <v>APOIO E MANUTENÇÃO</v>
      </c>
      <c r="AK258" t="str">
        <f t="shared" si="26"/>
        <v>APOIO E MANUTEÇÃO 1410GN14101</v>
      </c>
      <c r="AL258" s="57" t="str">
        <f t="shared" si="27"/>
        <v>46703GN1410MotoristaDOUGLAS BOTELHO GOMESAPOIO E MANUTEÇÃO 1410MÃE SANTA GLEBA A018-01Principal0Julho-2682446198,883784722246198</v>
      </c>
      <c r="AM258" s="79" t="str">
        <f t="shared" si="28"/>
        <v/>
      </c>
      <c r="AN258" s="80" t="str">
        <f t="shared" si="29"/>
        <v/>
      </c>
      <c r="AO258" s="36">
        <f t="shared" si="30"/>
        <v>0</v>
      </c>
      <c r="AP258" s="83" t="str">
        <f t="shared" si="31"/>
        <v/>
      </c>
    </row>
    <row r="259" spans="1:42" hidden="1">
      <c r="A259">
        <v>46707</v>
      </c>
      <c r="B259" s="38">
        <v>46198</v>
      </c>
      <c r="C259" t="s">
        <v>258</v>
      </c>
      <c r="D259" t="s">
        <v>105</v>
      </c>
      <c r="E259" t="s">
        <v>106</v>
      </c>
      <c r="F259" t="s">
        <v>49</v>
      </c>
      <c r="G259">
        <v>8</v>
      </c>
      <c r="H259" s="43">
        <v>11331</v>
      </c>
      <c r="I259" t="s">
        <v>112</v>
      </c>
      <c r="J259">
        <v>11278</v>
      </c>
      <c r="K259" t="s">
        <v>381</v>
      </c>
      <c r="L259" t="s">
        <v>381</v>
      </c>
      <c r="M259">
        <v>1</v>
      </c>
      <c r="N259" t="s">
        <v>109</v>
      </c>
      <c r="O259" t="s">
        <v>64</v>
      </c>
      <c r="P259">
        <v>532</v>
      </c>
      <c r="Q259" t="s">
        <v>117</v>
      </c>
      <c r="R259" t="s">
        <v>158</v>
      </c>
      <c r="S259">
        <v>10</v>
      </c>
      <c r="T259">
        <v>0</v>
      </c>
      <c r="U259">
        <v>0</v>
      </c>
      <c r="V259">
        <v>10</v>
      </c>
      <c r="W259">
        <v>0</v>
      </c>
      <c r="X259">
        <v>0</v>
      </c>
      <c r="Y259">
        <v>0</v>
      </c>
      <c r="Z259">
        <v>0</v>
      </c>
      <c r="AA259" t="s">
        <v>55</v>
      </c>
      <c r="AB259" t="s">
        <v>56</v>
      </c>
      <c r="AC259" t="s">
        <v>382</v>
      </c>
      <c r="AD259" t="s">
        <v>58</v>
      </c>
      <c r="AE259" s="39">
        <v>46199.372615740744</v>
      </c>
      <c r="AG259" t="str">
        <f t="shared" si="24"/>
        <v>Julho-26</v>
      </c>
      <c r="AH259" s="36">
        <f>_xlfn.XLOOKUP(AK259,'Base de Preços'!P$7:P$3001,'Base de Preços'!J$7:J$3001,"",0)</f>
        <v>0</v>
      </c>
      <c r="AI259" s="37">
        <f t="shared" si="25"/>
        <v>0</v>
      </c>
      <c r="AJ259" t="str">
        <f>_xlfn.XLOOKUP(N259,Agrupamentos!C$3:C$496,Agrupamentos!D$3:D$496,"",0)</f>
        <v>APOIO E MANUTENÇÃO</v>
      </c>
      <c r="AK259" t="str">
        <f t="shared" si="26"/>
        <v>APOIO E MANUTEÇÃO 1410GN14101</v>
      </c>
      <c r="AL259" s="57" t="str">
        <f t="shared" si="27"/>
        <v>46707GN1410Trabalhador FlorestalNONATO JOSE COSTA JUNIORAPOIO E MANUTEÇÃO 1410NOSSA SENHORA APARECIDA IX001-01Suporte0Julho-2601046199,372615740746198</v>
      </c>
      <c r="AM259" s="79" t="str">
        <f t="shared" si="28"/>
        <v/>
      </c>
      <c r="AN259" s="80" t="str">
        <f t="shared" si="29"/>
        <v/>
      </c>
      <c r="AO259" s="36">
        <f t="shared" si="30"/>
        <v>0</v>
      </c>
      <c r="AP259" s="83" t="str">
        <f t="shared" si="31"/>
        <v/>
      </c>
    </row>
    <row r="260" spans="1:42" hidden="1">
      <c r="A260">
        <v>46707</v>
      </c>
      <c r="B260" s="38">
        <v>46198</v>
      </c>
      <c r="C260" t="s">
        <v>258</v>
      </c>
      <c r="D260" t="s">
        <v>105</v>
      </c>
      <c r="E260" t="s">
        <v>106</v>
      </c>
      <c r="F260" t="s">
        <v>37</v>
      </c>
      <c r="G260">
        <v>8</v>
      </c>
      <c r="H260" s="43">
        <v>11331</v>
      </c>
      <c r="I260" t="s">
        <v>112</v>
      </c>
      <c r="J260">
        <v>11278</v>
      </c>
      <c r="K260" t="s">
        <v>381</v>
      </c>
      <c r="L260" t="s">
        <v>381</v>
      </c>
      <c r="M260" t="s">
        <v>115</v>
      </c>
      <c r="N260" t="s">
        <v>116</v>
      </c>
      <c r="O260" t="s">
        <v>64</v>
      </c>
      <c r="P260">
        <v>532</v>
      </c>
      <c r="Q260" t="s">
        <v>117</v>
      </c>
      <c r="R260" t="s">
        <v>158</v>
      </c>
      <c r="S260">
        <v>20</v>
      </c>
      <c r="T260">
        <v>15</v>
      </c>
      <c r="U260">
        <v>0</v>
      </c>
      <c r="V260">
        <v>20</v>
      </c>
      <c r="W260">
        <v>0.14000000000000001</v>
      </c>
      <c r="X260">
        <v>1.33</v>
      </c>
      <c r="Y260">
        <v>1.33</v>
      </c>
      <c r="Z260">
        <v>58.86</v>
      </c>
      <c r="AA260" t="s">
        <v>55</v>
      </c>
      <c r="AB260" t="s">
        <v>77</v>
      </c>
      <c r="AC260" t="s">
        <v>382</v>
      </c>
      <c r="AD260" t="s">
        <v>58</v>
      </c>
      <c r="AE260" s="39">
        <v>46198.911226851851</v>
      </c>
      <c r="AG260" t="str">
        <f t="shared" si="24"/>
        <v>Julho-26</v>
      </c>
      <c r="AH260" s="36">
        <f>_xlfn.XLOOKUP(AK260,'Base de Preços'!P$7:P$3001,'Base de Preços'!J$7:J$3001,"",0)</f>
        <v>212.62</v>
      </c>
      <c r="AI260" s="37">
        <f t="shared" si="25"/>
        <v>0</v>
      </c>
      <c r="AJ260" t="str">
        <f>_xlfn.XLOOKUP(N260,Agrupamentos!C$3:C$496,Agrupamentos!D$3:D$496,"",0)</f>
        <v>HERBICIDA MEC</v>
      </c>
      <c r="AK260" t="str">
        <f t="shared" si="26"/>
        <v>SERV CAP QUIM PRE EMERG 3 LINHASGN1410IMP97</v>
      </c>
      <c r="AL260" s="57" t="str">
        <f t="shared" si="27"/>
        <v>46707GN1410MotoristaNONATO JOSE COSTA JUNIORSERV CAP QUIM PRE EMERG 3 LINHASNOSSA SENHORA APARECIDA IX001-01Apoio15Julho-2602046198,911226851946198</v>
      </c>
      <c r="AM260" s="79">
        <f t="shared" si="28"/>
        <v>142.85714285714283</v>
      </c>
      <c r="AN260" s="80">
        <f t="shared" si="29"/>
        <v>8408.5714285714275</v>
      </c>
      <c r="AO260" s="36">
        <f t="shared" si="30"/>
        <v>882.9</v>
      </c>
      <c r="AP260" s="83">
        <f t="shared" si="31"/>
        <v>-7525.6714285714279</v>
      </c>
    </row>
    <row r="261" spans="1:42" hidden="1">
      <c r="A261">
        <v>46707</v>
      </c>
      <c r="B261" s="38">
        <v>46198</v>
      </c>
      <c r="C261" t="s">
        <v>258</v>
      </c>
      <c r="D261" t="s">
        <v>105</v>
      </c>
      <c r="E261" t="s">
        <v>106</v>
      </c>
      <c r="F261" t="s">
        <v>59</v>
      </c>
      <c r="G261">
        <v>8</v>
      </c>
      <c r="H261" s="43">
        <v>11331</v>
      </c>
      <c r="I261" t="s">
        <v>112</v>
      </c>
      <c r="J261">
        <v>11278</v>
      </c>
      <c r="K261" t="s">
        <v>381</v>
      </c>
      <c r="L261" t="s">
        <v>381</v>
      </c>
      <c r="M261" t="s">
        <v>115</v>
      </c>
      <c r="N261" t="s">
        <v>116</v>
      </c>
      <c r="O261" t="s">
        <v>64</v>
      </c>
      <c r="P261">
        <v>532</v>
      </c>
      <c r="Q261" t="s">
        <v>117</v>
      </c>
      <c r="R261" t="s">
        <v>158</v>
      </c>
      <c r="S261">
        <v>10</v>
      </c>
      <c r="T261">
        <v>15</v>
      </c>
      <c r="U261">
        <v>0</v>
      </c>
      <c r="V261">
        <v>10</v>
      </c>
      <c r="W261">
        <v>0.42</v>
      </c>
      <c r="X261">
        <v>0.67</v>
      </c>
      <c r="Y261">
        <v>0.67</v>
      </c>
      <c r="Z261">
        <v>143.63999999999999</v>
      </c>
      <c r="AA261" t="s">
        <v>55</v>
      </c>
      <c r="AB261" t="s">
        <v>47</v>
      </c>
      <c r="AC261" t="s">
        <v>382</v>
      </c>
      <c r="AD261" t="s">
        <v>58</v>
      </c>
      <c r="AE261" s="39">
        <v>46198.911226851851</v>
      </c>
      <c r="AG261" t="str">
        <f t="shared" si="24"/>
        <v>Julho-26</v>
      </c>
      <c r="AH261" s="36">
        <f>_xlfn.XLOOKUP(AK261,'Base de Preços'!P$7:P$3001,'Base de Preços'!J$7:J$3001,"",0)</f>
        <v>212.62</v>
      </c>
      <c r="AI261" s="37">
        <f t="shared" si="25"/>
        <v>3189.3</v>
      </c>
      <c r="AJ261" t="str">
        <f>_xlfn.XLOOKUP(N261,Agrupamentos!C$3:C$496,Agrupamentos!D$3:D$496,"",0)</f>
        <v>HERBICIDA MEC</v>
      </c>
      <c r="AK261" t="str">
        <f t="shared" si="26"/>
        <v>SERV CAP QUIM PRE EMERG 3 LINHASGN1410IMP97</v>
      </c>
      <c r="AL261" s="57" t="str">
        <f t="shared" si="27"/>
        <v>46707GN1410Operador de Trator de PneuNONATO JOSE COSTA JUNIORSERV CAP QUIM PRE EMERG 3 LINHASNOSSA SENHORA APARECIDA IX001-01Principal15Julho-2601046198,911226851946198</v>
      </c>
      <c r="AM261" s="79">
        <f t="shared" si="28"/>
        <v>23.80952380952381</v>
      </c>
      <c r="AN261" s="80">
        <f t="shared" si="29"/>
        <v>3419.9999999999995</v>
      </c>
      <c r="AO261" s="36">
        <f t="shared" si="30"/>
        <v>2154.6</v>
      </c>
      <c r="AP261" s="83">
        <f t="shared" si="31"/>
        <v>-1265.3999999999996</v>
      </c>
    </row>
    <row r="262" spans="1:42" hidden="1">
      <c r="A262">
        <v>46714</v>
      </c>
      <c r="B262" s="38">
        <v>46198</v>
      </c>
      <c r="C262" t="s">
        <v>258</v>
      </c>
      <c r="D262" t="s">
        <v>105</v>
      </c>
      <c r="E262" t="s">
        <v>106</v>
      </c>
      <c r="F262" t="s">
        <v>59</v>
      </c>
      <c r="G262">
        <v>8</v>
      </c>
      <c r="H262" s="43">
        <v>11331</v>
      </c>
      <c r="I262" t="s">
        <v>112</v>
      </c>
      <c r="J262">
        <v>11390</v>
      </c>
      <c r="K262" t="s">
        <v>123</v>
      </c>
      <c r="L262" t="s">
        <v>123</v>
      </c>
      <c r="M262">
        <v>5913</v>
      </c>
      <c r="N262" t="s">
        <v>372</v>
      </c>
      <c r="O262" t="s">
        <v>64</v>
      </c>
      <c r="P262">
        <v>503</v>
      </c>
      <c r="Q262" t="s">
        <v>181</v>
      </c>
      <c r="R262" t="s">
        <v>104</v>
      </c>
      <c r="S262">
        <v>21</v>
      </c>
      <c r="T262">
        <v>20</v>
      </c>
      <c r="U262">
        <v>19</v>
      </c>
      <c r="V262">
        <v>40</v>
      </c>
      <c r="W262">
        <v>0.76</v>
      </c>
      <c r="X262">
        <v>1.05</v>
      </c>
      <c r="Y262">
        <v>2</v>
      </c>
      <c r="Z262">
        <v>307.3</v>
      </c>
      <c r="AA262" t="s">
        <v>55</v>
      </c>
      <c r="AB262" t="s">
        <v>47</v>
      </c>
      <c r="AC262" t="s">
        <v>127</v>
      </c>
      <c r="AD262" t="s">
        <v>58</v>
      </c>
      <c r="AE262" s="39">
        <v>46198.996041666665</v>
      </c>
      <c r="AG262" t="str">
        <f t="shared" ref="AG262:AG325" si="32">IF(B262=0,"",PROPER(TEXT(IF(DAY(B262)&gt;20,EDATE(B262,1),B262),"MMMM-aa")))</f>
        <v>Julho-26</v>
      </c>
      <c r="AH262" s="36">
        <f>_xlfn.XLOOKUP(AK262,'Base de Preços'!P$7:P$3001,'Base de Preços'!J$7:J$3001,"",0)</f>
        <v>414.6</v>
      </c>
      <c r="AI262" s="37">
        <f t="shared" ref="AI262:AI325" si="33">IF(AB262="Principal",AH262*T262,0)</f>
        <v>8292</v>
      </c>
      <c r="AJ262" t="str">
        <f>_xlfn.XLOOKUP(N262,Agrupamentos!C$3:C$496,Agrupamentos!D$3:D$496,"",0)</f>
        <v>HERBICIDA MEC</v>
      </c>
      <c r="AK262" t="str">
        <f t="shared" ref="AK262:AK325" si="34">N262&amp;D262&amp;M262</f>
        <v>SERV CAP QUIM LAMINA PRE EMERG AGRICGN14105913</v>
      </c>
      <c r="AL262" s="57" t="str">
        <f t="shared" ref="AL262:AL325" si="35">CONCATENATE(A262,D262,F262,K262,N262,Q262,R262,AB262,T262,AG262,U262,V262,AE262,B262)</f>
        <v>46714GN1410Operador de Trator de PneuDIEMISSON DE ALMEIDA SANTOSSERV CAP QUIM LAMINA PRE EMERG AGRICMÃE SANTA GLEBA A007-01Principal20Julho-26194046198,996041666746198</v>
      </c>
      <c r="AM262" s="79">
        <f t="shared" ref="AM262:AM325" si="36">IFERROR(V262/W262,"")</f>
        <v>52.631578947368418</v>
      </c>
      <c r="AN262" s="80">
        <f t="shared" ref="AN262:AN325" si="37">IFERROR(AM262*Z262,"")</f>
        <v>16173.684210526315</v>
      </c>
      <c r="AO262" s="36">
        <f t="shared" ref="AO262:AO325" si="38">Z262*T262</f>
        <v>6146</v>
      </c>
      <c r="AP262" s="83">
        <f t="shared" ref="AP262:AP325" si="39">IFERROR(AO262-AN262,"")</f>
        <v>-10027.684210526315</v>
      </c>
    </row>
    <row r="263" spans="1:42" hidden="1">
      <c r="A263">
        <v>46714</v>
      </c>
      <c r="B263" s="38">
        <v>46198</v>
      </c>
      <c r="C263" t="s">
        <v>258</v>
      </c>
      <c r="D263" t="s">
        <v>105</v>
      </c>
      <c r="E263" t="s">
        <v>106</v>
      </c>
      <c r="F263" t="s">
        <v>49</v>
      </c>
      <c r="G263">
        <v>8</v>
      </c>
      <c r="H263" s="43">
        <v>11331</v>
      </c>
      <c r="I263" t="s">
        <v>112</v>
      </c>
      <c r="J263">
        <v>11390</v>
      </c>
      <c r="K263" t="s">
        <v>123</v>
      </c>
      <c r="L263" t="s">
        <v>123</v>
      </c>
      <c r="M263">
        <v>1</v>
      </c>
      <c r="N263" t="s">
        <v>109</v>
      </c>
      <c r="O263" t="s">
        <v>64</v>
      </c>
      <c r="P263">
        <v>548</v>
      </c>
      <c r="Q263" t="s">
        <v>404</v>
      </c>
      <c r="R263" t="s">
        <v>376</v>
      </c>
      <c r="S263">
        <v>8</v>
      </c>
      <c r="T263">
        <v>0</v>
      </c>
      <c r="U263">
        <v>0</v>
      </c>
      <c r="V263">
        <v>8</v>
      </c>
      <c r="W263">
        <v>0</v>
      </c>
      <c r="X263">
        <v>0</v>
      </c>
      <c r="Y263">
        <v>0</v>
      </c>
      <c r="Z263">
        <v>0</v>
      </c>
      <c r="AA263" t="s">
        <v>55</v>
      </c>
      <c r="AB263" t="s">
        <v>56</v>
      </c>
      <c r="AC263" t="s">
        <v>127</v>
      </c>
      <c r="AD263" t="s">
        <v>58</v>
      </c>
      <c r="AE263" s="39">
        <v>46199.419490740744</v>
      </c>
      <c r="AG263" t="str">
        <f t="shared" si="32"/>
        <v>Julho-26</v>
      </c>
      <c r="AH263" s="36">
        <f>_xlfn.XLOOKUP(AK263,'Base de Preços'!P$7:P$3001,'Base de Preços'!J$7:J$3001,"",0)</f>
        <v>0</v>
      </c>
      <c r="AI263" s="37">
        <f t="shared" si="33"/>
        <v>0</v>
      </c>
      <c r="AJ263" t="str">
        <f>_xlfn.XLOOKUP(N263,Agrupamentos!C$3:C$496,Agrupamentos!D$3:D$496,"",0)</f>
        <v>APOIO E MANUTENÇÃO</v>
      </c>
      <c r="AK263" t="str">
        <f t="shared" si="34"/>
        <v>APOIO E MANUTEÇÃO 1410GN14101</v>
      </c>
      <c r="AL263" s="57" t="str">
        <f t="shared" si="35"/>
        <v>46714GN1410Trabalhador FlorestalDIEMISSON DE ALMEIDA SANTOSAPOIO E MANUTEÇÃO 1410VALE DAS ÁGUAS000-00Suporte0Julho-260846199,419490740746198</v>
      </c>
      <c r="AM263" s="79" t="str">
        <f t="shared" si="36"/>
        <v/>
      </c>
      <c r="AN263" s="80" t="str">
        <f t="shared" si="37"/>
        <v/>
      </c>
      <c r="AO263" s="36">
        <f t="shared" si="38"/>
        <v>0</v>
      </c>
      <c r="AP263" s="83" t="str">
        <f t="shared" si="39"/>
        <v/>
      </c>
    </row>
    <row r="264" spans="1:42" hidden="1">
      <c r="A264">
        <v>46725</v>
      </c>
      <c r="B264" s="38">
        <v>46198</v>
      </c>
      <c r="C264" t="s">
        <v>258</v>
      </c>
      <c r="D264" t="s">
        <v>105</v>
      </c>
      <c r="E264" t="s">
        <v>106</v>
      </c>
      <c r="F264" t="s">
        <v>293</v>
      </c>
      <c r="G264">
        <v>8</v>
      </c>
      <c r="H264" s="43">
        <v>11065</v>
      </c>
      <c r="I264" t="s">
        <v>107</v>
      </c>
      <c r="J264">
        <v>11447</v>
      </c>
      <c r="K264" t="s">
        <v>262</v>
      </c>
      <c r="L264" t="s">
        <v>377</v>
      </c>
      <c r="M264">
        <v>1</v>
      </c>
      <c r="N264" t="s">
        <v>109</v>
      </c>
      <c r="O264" t="s">
        <v>64</v>
      </c>
      <c r="P264">
        <v>390</v>
      </c>
      <c r="Q264" t="s">
        <v>44</v>
      </c>
      <c r="R264" t="s">
        <v>45</v>
      </c>
      <c r="S264">
        <v>0</v>
      </c>
      <c r="T264">
        <v>0</v>
      </c>
      <c r="U264">
        <v>8</v>
      </c>
      <c r="V264">
        <v>8</v>
      </c>
      <c r="W264">
        <v>0</v>
      </c>
      <c r="X264">
        <v>0</v>
      </c>
      <c r="Y264">
        <v>0</v>
      </c>
      <c r="Z264">
        <v>0</v>
      </c>
      <c r="AA264" t="s">
        <v>46</v>
      </c>
      <c r="AB264" t="s">
        <v>77</v>
      </c>
      <c r="AC264" t="s">
        <v>263</v>
      </c>
      <c r="AD264" t="s">
        <v>203</v>
      </c>
      <c r="AE264" s="39">
        <v>46199.37090277778</v>
      </c>
      <c r="AG264" t="str">
        <f t="shared" si="32"/>
        <v>Julho-26</v>
      </c>
      <c r="AH264" s="36">
        <f>_xlfn.XLOOKUP(AK264,'Base de Preços'!P$7:P$3001,'Base de Preços'!J$7:J$3001,"",0)</f>
        <v>0</v>
      </c>
      <c r="AI264" s="37">
        <f t="shared" si="33"/>
        <v>0</v>
      </c>
      <c r="AJ264" t="str">
        <f>_xlfn.XLOOKUP(N264,Agrupamentos!C$3:C$496,Agrupamentos!D$3:D$496,"",0)</f>
        <v>APOIO E MANUTENÇÃO</v>
      </c>
      <c r="AK264" t="str">
        <f t="shared" si="34"/>
        <v>APOIO E MANUTEÇÃO 1410GN14101</v>
      </c>
      <c r="AL264" s="57" t="str">
        <f t="shared" si="35"/>
        <v>46725GN1410MecânicoANDREY NICOLLAS UCHOA DE OLIVEIRAAPOIO E MANUTEÇÃO 1410Pátio MST01Apoio0Julho-268846199,370902777846198</v>
      </c>
      <c r="AM264" s="79" t="str">
        <f t="shared" si="36"/>
        <v/>
      </c>
      <c r="AN264" s="80" t="str">
        <f t="shared" si="37"/>
        <v/>
      </c>
      <c r="AO264" s="36">
        <f t="shared" si="38"/>
        <v>0</v>
      </c>
      <c r="AP264" s="83" t="str">
        <f t="shared" si="39"/>
        <v/>
      </c>
    </row>
    <row r="265" spans="1:42" hidden="1">
      <c r="A265">
        <v>46733</v>
      </c>
      <c r="B265" s="38">
        <v>46198</v>
      </c>
      <c r="C265" t="s">
        <v>258</v>
      </c>
      <c r="D265" t="s">
        <v>105</v>
      </c>
      <c r="E265" t="s">
        <v>106</v>
      </c>
      <c r="F265" t="s">
        <v>37</v>
      </c>
      <c r="G265">
        <v>8</v>
      </c>
      <c r="H265" s="43">
        <v>11065</v>
      </c>
      <c r="I265" t="s">
        <v>107</v>
      </c>
      <c r="J265">
        <v>11078</v>
      </c>
      <c r="K265" t="s">
        <v>154</v>
      </c>
      <c r="L265" t="s">
        <v>154</v>
      </c>
      <c r="M265">
        <v>1</v>
      </c>
      <c r="N265" t="s">
        <v>109</v>
      </c>
      <c r="O265" t="s">
        <v>64</v>
      </c>
      <c r="P265">
        <v>537</v>
      </c>
      <c r="Q265" t="s">
        <v>368</v>
      </c>
      <c r="R265" t="s">
        <v>122</v>
      </c>
      <c r="S265">
        <v>16</v>
      </c>
      <c r="T265">
        <v>0</v>
      </c>
      <c r="U265">
        <v>0</v>
      </c>
      <c r="V265">
        <v>16</v>
      </c>
      <c r="W265">
        <v>0</v>
      </c>
      <c r="X265">
        <v>0</v>
      </c>
      <c r="Y265">
        <v>0</v>
      </c>
      <c r="Z265">
        <v>0</v>
      </c>
      <c r="AA265" t="s">
        <v>55</v>
      </c>
      <c r="AB265" t="s">
        <v>47</v>
      </c>
      <c r="AC265" t="s">
        <v>159</v>
      </c>
      <c r="AE265" s="39">
        <v>46199.471643518518</v>
      </c>
      <c r="AG265" t="str">
        <f t="shared" si="32"/>
        <v>Julho-26</v>
      </c>
      <c r="AH265" s="36">
        <f>_xlfn.XLOOKUP(AK265,'Base de Preços'!P$7:P$3001,'Base de Preços'!J$7:J$3001,"",0)</f>
        <v>0</v>
      </c>
      <c r="AI265" s="37">
        <f t="shared" si="33"/>
        <v>0</v>
      </c>
      <c r="AJ265" t="str">
        <f>_xlfn.XLOOKUP(N265,Agrupamentos!C$3:C$496,Agrupamentos!D$3:D$496,"",0)</f>
        <v>APOIO E MANUTENÇÃO</v>
      </c>
      <c r="AK265" t="str">
        <f t="shared" si="34"/>
        <v>APOIO E MANUTEÇÃO 1410GN14101</v>
      </c>
      <c r="AL265" s="57" t="str">
        <f t="shared" si="35"/>
        <v>46733GN1410MotoristaNATAN SANTOS MORAISAPOIO E MANUTEÇÃO 1410GALILÉIA004-01Principal0Julho-2601646199,471643518546198</v>
      </c>
      <c r="AM265" s="79" t="str">
        <f t="shared" si="36"/>
        <v/>
      </c>
      <c r="AN265" s="80" t="str">
        <f t="shared" si="37"/>
        <v/>
      </c>
      <c r="AO265" s="36">
        <f t="shared" si="38"/>
        <v>0</v>
      </c>
      <c r="AP265" s="83" t="str">
        <f t="shared" si="39"/>
        <v/>
      </c>
    </row>
    <row r="266" spans="1:42" hidden="1">
      <c r="A266">
        <v>46672</v>
      </c>
      <c r="B266" s="38">
        <v>46198</v>
      </c>
      <c r="C266" t="s">
        <v>258</v>
      </c>
      <c r="D266" t="s">
        <v>98</v>
      </c>
      <c r="E266" t="s">
        <v>99</v>
      </c>
      <c r="F266" t="s">
        <v>49</v>
      </c>
      <c r="G266">
        <v>8</v>
      </c>
      <c r="H266" s="43" t="s">
        <v>100</v>
      </c>
      <c r="I266" t="s">
        <v>101</v>
      </c>
      <c r="J266" t="s">
        <v>50</v>
      </c>
      <c r="K266" t="s">
        <v>51</v>
      </c>
      <c r="L266" t="s">
        <v>102</v>
      </c>
      <c r="M266">
        <v>2</v>
      </c>
      <c r="N266" t="s">
        <v>42</v>
      </c>
      <c r="O266" t="s">
        <v>64</v>
      </c>
      <c r="P266">
        <v>390</v>
      </c>
      <c r="Q266" t="s">
        <v>44</v>
      </c>
      <c r="R266" t="s">
        <v>45</v>
      </c>
      <c r="S266">
        <v>0</v>
      </c>
      <c r="T266">
        <v>0</v>
      </c>
      <c r="U266">
        <v>24</v>
      </c>
      <c r="V266">
        <v>24</v>
      </c>
      <c r="W266">
        <v>0</v>
      </c>
      <c r="X266">
        <v>0</v>
      </c>
      <c r="Y266">
        <v>0</v>
      </c>
      <c r="Z266">
        <v>0</v>
      </c>
      <c r="AA266" t="s">
        <v>55</v>
      </c>
      <c r="AB266" t="s">
        <v>56</v>
      </c>
      <c r="AC266" t="s">
        <v>91</v>
      </c>
      <c r="AD266" t="s">
        <v>91</v>
      </c>
      <c r="AE266" s="39">
        <v>46198.480324074073</v>
      </c>
      <c r="AG266" t="str">
        <f t="shared" si="32"/>
        <v>Julho-26</v>
      </c>
      <c r="AH266" s="36">
        <f>_xlfn.XLOOKUP(AK266,'Base de Preços'!P$7:P$3001,'Base de Preços'!J$7:J$3001,"",0)</f>
        <v>0</v>
      </c>
      <c r="AI266" s="37">
        <f t="shared" si="33"/>
        <v>0</v>
      </c>
      <c r="AJ266" t="str">
        <f>_xlfn.XLOOKUP(N266,Agrupamentos!C$3:C$496,Agrupamentos!D$3:D$496,"",0)</f>
        <v>APOIO E MANUTENÇÃO</v>
      </c>
      <c r="AK266" t="str">
        <f t="shared" si="34"/>
        <v>APOIO E MANUTEÇÃOGN14202</v>
      </c>
      <c r="AL266" s="57" t="str">
        <f t="shared" si="35"/>
        <v>46672GN1420Trabalhador FlorestalLEANDRA DE MIRANDA SOUZA COSTAAPOIO E MANUTEÇÃOPátio MST01Suporte0Julho-26242446198,480324074146198</v>
      </c>
      <c r="AM266" s="79" t="str">
        <f t="shared" si="36"/>
        <v/>
      </c>
      <c r="AN266" s="80" t="str">
        <f t="shared" si="37"/>
        <v/>
      </c>
      <c r="AO266" s="36">
        <f t="shared" si="38"/>
        <v>0</v>
      </c>
      <c r="AP266" s="83" t="str">
        <f t="shared" si="39"/>
        <v/>
      </c>
    </row>
    <row r="267" spans="1:42" hidden="1">
      <c r="A267">
        <v>46672</v>
      </c>
      <c r="B267" s="38">
        <v>46198</v>
      </c>
      <c r="C267" t="s">
        <v>258</v>
      </c>
      <c r="D267" t="s">
        <v>98</v>
      </c>
      <c r="E267" t="s">
        <v>99</v>
      </c>
      <c r="F267" t="s">
        <v>59</v>
      </c>
      <c r="G267">
        <v>8</v>
      </c>
      <c r="H267" s="43" t="s">
        <v>100</v>
      </c>
      <c r="I267" t="s">
        <v>101</v>
      </c>
      <c r="J267" t="s">
        <v>50</v>
      </c>
      <c r="K267" t="s">
        <v>51</v>
      </c>
      <c r="L267" t="s">
        <v>102</v>
      </c>
      <c r="M267">
        <v>2</v>
      </c>
      <c r="N267" t="s">
        <v>42</v>
      </c>
      <c r="O267" t="s">
        <v>64</v>
      </c>
      <c r="P267">
        <v>390</v>
      </c>
      <c r="Q267" t="s">
        <v>44</v>
      </c>
      <c r="R267" t="s">
        <v>45</v>
      </c>
      <c r="S267">
        <v>0</v>
      </c>
      <c r="T267">
        <v>0</v>
      </c>
      <c r="U267">
        <v>32</v>
      </c>
      <c r="V267">
        <v>32</v>
      </c>
      <c r="W267">
        <v>0</v>
      </c>
      <c r="X267">
        <v>0</v>
      </c>
      <c r="Y267">
        <v>0</v>
      </c>
      <c r="Z267">
        <v>0</v>
      </c>
      <c r="AA267" t="s">
        <v>55</v>
      </c>
      <c r="AB267" t="s">
        <v>56</v>
      </c>
      <c r="AC267" t="s">
        <v>91</v>
      </c>
      <c r="AD267" t="s">
        <v>228</v>
      </c>
      <c r="AE267" s="39">
        <v>46198.480509259258</v>
      </c>
      <c r="AG267" t="str">
        <f t="shared" si="32"/>
        <v>Julho-26</v>
      </c>
      <c r="AH267" s="36">
        <f>_xlfn.XLOOKUP(AK267,'Base de Preços'!P$7:P$3001,'Base de Preços'!J$7:J$3001,"",0)</f>
        <v>0</v>
      </c>
      <c r="AI267" s="37">
        <f t="shared" si="33"/>
        <v>0</v>
      </c>
      <c r="AJ267" t="str">
        <f>_xlfn.XLOOKUP(N267,Agrupamentos!C$3:C$496,Agrupamentos!D$3:D$496,"",0)</f>
        <v>APOIO E MANUTENÇÃO</v>
      </c>
      <c r="AK267" t="str">
        <f t="shared" si="34"/>
        <v>APOIO E MANUTEÇÃOGN14202</v>
      </c>
      <c r="AL267" s="57" t="str">
        <f t="shared" si="35"/>
        <v>46672GN1420Operador de Trator de PneuLEANDRA DE MIRANDA SOUZA COSTAAPOIO E MANUTEÇÃOPátio MST01Suporte0Julho-26323246198,480509259346198</v>
      </c>
      <c r="AM267" s="79" t="str">
        <f t="shared" si="36"/>
        <v/>
      </c>
      <c r="AN267" s="80" t="str">
        <f t="shared" si="37"/>
        <v/>
      </c>
      <c r="AO267" s="36">
        <f t="shared" si="38"/>
        <v>0</v>
      </c>
      <c r="AP267" s="83" t="str">
        <f t="shared" si="39"/>
        <v/>
      </c>
    </row>
    <row r="268" spans="1:42" hidden="1">
      <c r="A268">
        <v>46672</v>
      </c>
      <c r="B268" s="38">
        <v>46198</v>
      </c>
      <c r="C268" t="s">
        <v>258</v>
      </c>
      <c r="D268" t="s">
        <v>98</v>
      </c>
      <c r="E268" t="s">
        <v>99</v>
      </c>
      <c r="F268" t="s">
        <v>37</v>
      </c>
      <c r="G268">
        <v>8</v>
      </c>
      <c r="H268" s="43" t="s">
        <v>100</v>
      </c>
      <c r="I268" t="s">
        <v>101</v>
      </c>
      <c r="J268" t="s">
        <v>50</v>
      </c>
      <c r="K268" t="s">
        <v>51</v>
      </c>
      <c r="L268" t="s">
        <v>102</v>
      </c>
      <c r="M268">
        <v>2</v>
      </c>
      <c r="N268" t="s">
        <v>42</v>
      </c>
      <c r="O268" t="s">
        <v>64</v>
      </c>
      <c r="P268">
        <v>390</v>
      </c>
      <c r="Q268" t="s">
        <v>44</v>
      </c>
      <c r="R268" t="s">
        <v>45</v>
      </c>
      <c r="S268">
        <v>0</v>
      </c>
      <c r="T268">
        <v>0</v>
      </c>
      <c r="U268">
        <v>24</v>
      </c>
      <c r="V268">
        <v>24</v>
      </c>
      <c r="W268">
        <v>0</v>
      </c>
      <c r="X268">
        <v>0</v>
      </c>
      <c r="Y268">
        <v>0</v>
      </c>
      <c r="Z268">
        <v>0</v>
      </c>
      <c r="AA268" t="s">
        <v>55</v>
      </c>
      <c r="AB268" t="s">
        <v>47</v>
      </c>
      <c r="AC268" t="s">
        <v>91</v>
      </c>
      <c r="AD268" t="s">
        <v>91</v>
      </c>
      <c r="AE268" s="39">
        <v>46198.480682870373</v>
      </c>
      <c r="AG268" t="str">
        <f t="shared" si="32"/>
        <v>Julho-26</v>
      </c>
      <c r="AH268" s="36">
        <f>_xlfn.XLOOKUP(AK268,'Base de Preços'!P$7:P$3001,'Base de Preços'!J$7:J$3001,"",0)</f>
        <v>0</v>
      </c>
      <c r="AI268" s="37">
        <f t="shared" si="33"/>
        <v>0</v>
      </c>
      <c r="AJ268" t="str">
        <f>_xlfn.XLOOKUP(N268,Agrupamentos!C$3:C$496,Agrupamentos!D$3:D$496,"",0)</f>
        <v>APOIO E MANUTENÇÃO</v>
      </c>
      <c r="AK268" t="str">
        <f t="shared" si="34"/>
        <v>APOIO E MANUTEÇÃOGN14202</v>
      </c>
      <c r="AL268" s="57" t="str">
        <f t="shared" si="35"/>
        <v>46672GN1420MotoristaLEANDRA DE MIRANDA SOUZA COSTAAPOIO E MANUTEÇÃOPátio MST01Principal0Julho-26242446198,480682870446198</v>
      </c>
      <c r="AM268" s="79" t="str">
        <f t="shared" si="36"/>
        <v/>
      </c>
      <c r="AN268" s="80" t="str">
        <f t="shared" si="37"/>
        <v/>
      </c>
      <c r="AO268" s="36">
        <f t="shared" si="38"/>
        <v>0</v>
      </c>
      <c r="AP268" s="83" t="str">
        <f t="shared" si="39"/>
        <v/>
      </c>
    </row>
    <row r="269" spans="1:42" hidden="1">
      <c r="A269">
        <v>46708</v>
      </c>
      <c r="B269" s="38">
        <v>46198</v>
      </c>
      <c r="C269" t="s">
        <v>258</v>
      </c>
      <c r="D269" t="s">
        <v>98</v>
      </c>
      <c r="E269" t="s">
        <v>99</v>
      </c>
      <c r="F269" t="s">
        <v>59</v>
      </c>
      <c r="G269">
        <v>8</v>
      </c>
      <c r="H269" s="43">
        <v>10665</v>
      </c>
      <c r="I269" t="s">
        <v>191</v>
      </c>
      <c r="J269">
        <v>10781</v>
      </c>
      <c r="K269" t="s">
        <v>192</v>
      </c>
      <c r="L269" t="s">
        <v>192</v>
      </c>
      <c r="M269" t="s">
        <v>500</v>
      </c>
      <c r="N269" t="s">
        <v>501</v>
      </c>
      <c r="O269" t="s">
        <v>64</v>
      </c>
      <c r="P269">
        <v>401</v>
      </c>
      <c r="Q269" t="s">
        <v>505</v>
      </c>
      <c r="R269">
        <v>2</v>
      </c>
      <c r="S269">
        <v>2</v>
      </c>
      <c r="T269">
        <v>12.9</v>
      </c>
      <c r="U269">
        <v>0</v>
      </c>
      <c r="V269">
        <v>2</v>
      </c>
      <c r="W269">
        <v>0.86</v>
      </c>
      <c r="X269">
        <v>0.16</v>
      </c>
      <c r="Y269">
        <v>0.16</v>
      </c>
      <c r="Z269">
        <v>302.07</v>
      </c>
      <c r="AA269" t="s">
        <v>46</v>
      </c>
      <c r="AB269" t="s">
        <v>47</v>
      </c>
      <c r="AC269" t="s">
        <v>195</v>
      </c>
      <c r="AE269" s="39">
        <v>46198.917557870373</v>
      </c>
      <c r="AG269" t="str">
        <f t="shared" si="32"/>
        <v>Julho-26</v>
      </c>
      <c r="AH269" s="36">
        <f>_xlfn.XLOOKUP(AK269,'Base de Preços'!P$7:P$3001,'Base de Preços'!J$7:J$3001,"",0)</f>
        <v>376.71</v>
      </c>
      <c r="AI269" s="37">
        <f t="shared" si="33"/>
        <v>4859.5590000000002</v>
      </c>
      <c r="AJ269" t="str">
        <f>_xlfn.XLOOKUP(N269,Agrupamentos!C$3:C$496,Agrupamentos!D$3:D$496,"",0)</f>
        <v>ADUBAÇÃO MEC</v>
      </c>
      <c r="AK269" t="str">
        <f t="shared" si="34"/>
        <v>READUBAÇÃO MECANIZADA DE 18 MESESGN1420IMP366</v>
      </c>
      <c r="AL269" s="57" t="str">
        <f t="shared" si="35"/>
        <v>46708GN1420Operador de Trator de PneuTHIAGO DE SOUZA AVELARREADUBAÇÃO MECANIZADA DE 18 MESESSanta Rita Arid2Principal12,9Julho-260246198,917557870446198</v>
      </c>
      <c r="AM269" s="79">
        <f t="shared" si="36"/>
        <v>2.3255813953488373</v>
      </c>
      <c r="AN269" s="80">
        <f t="shared" si="37"/>
        <v>702.48837209302326</v>
      </c>
      <c r="AO269" s="36">
        <f t="shared" si="38"/>
        <v>3896.703</v>
      </c>
      <c r="AP269" s="83">
        <f t="shared" si="39"/>
        <v>3194.2146279069766</v>
      </c>
    </row>
    <row r="270" spans="1:42" hidden="1">
      <c r="A270">
        <v>46708</v>
      </c>
      <c r="B270" s="38">
        <v>46198</v>
      </c>
      <c r="C270" t="s">
        <v>258</v>
      </c>
      <c r="D270" t="s">
        <v>98</v>
      </c>
      <c r="E270" t="s">
        <v>99</v>
      </c>
      <c r="F270" t="s">
        <v>59</v>
      </c>
      <c r="G270">
        <v>8</v>
      </c>
      <c r="H270" s="43">
        <v>10665</v>
      </c>
      <c r="I270" t="s">
        <v>191</v>
      </c>
      <c r="J270">
        <v>10781</v>
      </c>
      <c r="K270" t="s">
        <v>192</v>
      </c>
      <c r="L270" t="s">
        <v>192</v>
      </c>
      <c r="M270" t="s">
        <v>500</v>
      </c>
      <c r="N270" t="s">
        <v>501</v>
      </c>
      <c r="O270" t="s">
        <v>64</v>
      </c>
      <c r="P270">
        <v>463</v>
      </c>
      <c r="Q270" t="s">
        <v>507</v>
      </c>
      <c r="R270">
        <v>1</v>
      </c>
      <c r="S270">
        <v>15</v>
      </c>
      <c r="T270">
        <v>40.35</v>
      </c>
      <c r="U270">
        <v>9</v>
      </c>
      <c r="V270">
        <v>24</v>
      </c>
      <c r="W270">
        <v>0.86</v>
      </c>
      <c r="X270">
        <v>0.37</v>
      </c>
      <c r="Y270">
        <v>0.59</v>
      </c>
      <c r="Z270">
        <v>302.07</v>
      </c>
      <c r="AA270" t="s">
        <v>46</v>
      </c>
      <c r="AB270" t="s">
        <v>47</v>
      </c>
      <c r="AC270" t="s">
        <v>195</v>
      </c>
      <c r="AE270" s="39">
        <v>46198.917557870373</v>
      </c>
      <c r="AG270" t="str">
        <f t="shared" si="32"/>
        <v>Julho-26</v>
      </c>
      <c r="AH270" s="36">
        <f>_xlfn.XLOOKUP(AK270,'Base de Preços'!P$7:P$3001,'Base de Preços'!J$7:J$3001,"",0)</f>
        <v>376.71</v>
      </c>
      <c r="AI270" s="37">
        <f t="shared" si="33"/>
        <v>15200.2485</v>
      </c>
      <c r="AJ270" t="str">
        <f>_xlfn.XLOOKUP(N270,Agrupamentos!C$3:C$496,Agrupamentos!D$3:D$496,"",0)</f>
        <v>ADUBAÇÃO MEC</v>
      </c>
      <c r="AK270" t="str">
        <f t="shared" si="34"/>
        <v>READUBAÇÃO MECANIZADA DE 18 MESESGN1420IMP366</v>
      </c>
      <c r="AL270" s="57" t="str">
        <f t="shared" si="35"/>
        <v>46708GN1420Operador de Trator de PneuTHIAGO DE SOUZA AVELARREADUBAÇÃO MECANIZADA DE 18 MESESSANTA MARIA ARID1Principal40,35Julho-2692446198,917557870446198</v>
      </c>
      <c r="AM270" s="79">
        <f t="shared" si="36"/>
        <v>27.906976744186046</v>
      </c>
      <c r="AN270" s="80">
        <f t="shared" si="37"/>
        <v>8429.8604651162786</v>
      </c>
      <c r="AO270" s="36">
        <f t="shared" si="38"/>
        <v>12188.5245</v>
      </c>
      <c r="AP270" s="83">
        <f t="shared" si="39"/>
        <v>3758.6640348837209</v>
      </c>
    </row>
    <row r="271" spans="1:42" hidden="1">
      <c r="A271">
        <v>46708</v>
      </c>
      <c r="B271" s="38">
        <v>46198</v>
      </c>
      <c r="C271" t="s">
        <v>258</v>
      </c>
      <c r="D271" t="s">
        <v>98</v>
      </c>
      <c r="E271" t="s">
        <v>99</v>
      </c>
      <c r="F271" t="s">
        <v>49</v>
      </c>
      <c r="G271">
        <v>8</v>
      </c>
      <c r="H271" s="43">
        <v>10665</v>
      </c>
      <c r="I271" t="s">
        <v>191</v>
      </c>
      <c r="J271">
        <v>10781</v>
      </c>
      <c r="K271" t="s">
        <v>192</v>
      </c>
      <c r="L271" t="s">
        <v>192</v>
      </c>
      <c r="M271">
        <v>2</v>
      </c>
      <c r="N271" t="s">
        <v>42</v>
      </c>
      <c r="O271" t="s">
        <v>64</v>
      </c>
      <c r="P271">
        <v>407</v>
      </c>
      <c r="Q271" t="s">
        <v>504</v>
      </c>
      <c r="R271">
        <v>2</v>
      </c>
      <c r="S271">
        <v>8</v>
      </c>
      <c r="T271">
        <v>0</v>
      </c>
      <c r="U271">
        <v>0</v>
      </c>
      <c r="V271">
        <v>8</v>
      </c>
      <c r="W271">
        <v>0</v>
      </c>
      <c r="X271">
        <v>0</v>
      </c>
      <c r="Y271">
        <v>0</v>
      </c>
      <c r="Z271">
        <v>0</v>
      </c>
      <c r="AA271" t="s">
        <v>46</v>
      </c>
      <c r="AB271" t="s">
        <v>56</v>
      </c>
      <c r="AC271" t="s">
        <v>195</v>
      </c>
      <c r="AE271" s="39">
        <v>46198.917557870373</v>
      </c>
      <c r="AG271" t="str">
        <f t="shared" si="32"/>
        <v>Julho-26</v>
      </c>
      <c r="AH271" s="36">
        <f>_xlfn.XLOOKUP(AK271,'Base de Preços'!P$7:P$3001,'Base de Preços'!J$7:J$3001,"",0)</f>
        <v>0</v>
      </c>
      <c r="AI271" s="37">
        <f t="shared" si="33"/>
        <v>0</v>
      </c>
      <c r="AJ271" t="str">
        <f>_xlfn.XLOOKUP(N271,Agrupamentos!C$3:C$496,Agrupamentos!D$3:D$496,"",0)</f>
        <v>APOIO E MANUTENÇÃO</v>
      </c>
      <c r="AK271" t="str">
        <f t="shared" si="34"/>
        <v>APOIO E MANUTEÇÃOGN14202</v>
      </c>
      <c r="AL271" s="57" t="str">
        <f t="shared" si="35"/>
        <v>46708GN1420Trabalhador FlorestalTHIAGO DE SOUZA AVELARAPOIO E MANUTEÇÃOSão José Arid2Suporte0Julho-260846198,917557870446198</v>
      </c>
      <c r="AM271" s="79" t="str">
        <f t="shared" si="36"/>
        <v/>
      </c>
      <c r="AN271" s="80" t="str">
        <f t="shared" si="37"/>
        <v/>
      </c>
      <c r="AO271" s="36">
        <f t="shared" si="38"/>
        <v>0</v>
      </c>
      <c r="AP271" s="83" t="str">
        <f t="shared" si="39"/>
        <v/>
      </c>
    </row>
    <row r="272" spans="1:42" hidden="1">
      <c r="A272">
        <v>46708</v>
      </c>
      <c r="B272" s="38">
        <v>46198</v>
      </c>
      <c r="C272" t="s">
        <v>258</v>
      </c>
      <c r="D272" t="s">
        <v>98</v>
      </c>
      <c r="E272" t="s">
        <v>99</v>
      </c>
      <c r="F272" t="s">
        <v>59</v>
      </c>
      <c r="G272">
        <v>8</v>
      </c>
      <c r="H272" s="43">
        <v>10665</v>
      </c>
      <c r="I272" t="s">
        <v>191</v>
      </c>
      <c r="J272">
        <v>10781</v>
      </c>
      <c r="K272" t="s">
        <v>192</v>
      </c>
      <c r="L272" t="s">
        <v>192</v>
      </c>
      <c r="M272" t="s">
        <v>500</v>
      </c>
      <c r="N272" t="s">
        <v>501</v>
      </c>
      <c r="O272" t="s">
        <v>64</v>
      </c>
      <c r="P272">
        <v>401</v>
      </c>
      <c r="Q272" t="s">
        <v>505</v>
      </c>
      <c r="R272" t="s">
        <v>508</v>
      </c>
      <c r="S272">
        <v>3</v>
      </c>
      <c r="T272">
        <v>14.06</v>
      </c>
      <c r="U272">
        <v>3</v>
      </c>
      <c r="V272">
        <v>6</v>
      </c>
      <c r="W272">
        <v>0.86</v>
      </c>
      <c r="X272">
        <v>0.21</v>
      </c>
      <c r="Y272">
        <v>0.43</v>
      </c>
      <c r="Z272">
        <v>302.07</v>
      </c>
      <c r="AA272" t="s">
        <v>46</v>
      </c>
      <c r="AB272" t="s">
        <v>47</v>
      </c>
      <c r="AC272" t="s">
        <v>195</v>
      </c>
      <c r="AE272" s="39">
        <v>46198.917557870373</v>
      </c>
      <c r="AG272" t="str">
        <f t="shared" si="32"/>
        <v>Julho-26</v>
      </c>
      <c r="AH272" s="36">
        <f>_xlfn.XLOOKUP(AK272,'Base de Preços'!P$7:P$3001,'Base de Preços'!J$7:J$3001,"",0)</f>
        <v>376.71</v>
      </c>
      <c r="AI272" s="37">
        <f t="shared" si="33"/>
        <v>5296.5425999999998</v>
      </c>
      <c r="AJ272" t="str">
        <f>_xlfn.XLOOKUP(N272,Agrupamentos!C$3:C$496,Agrupamentos!D$3:D$496,"",0)</f>
        <v>ADUBAÇÃO MEC</v>
      </c>
      <c r="AK272" t="str">
        <f t="shared" si="34"/>
        <v>READUBAÇÃO MECANIZADA DE 18 MESESGN1420IMP366</v>
      </c>
      <c r="AL272" s="57" t="str">
        <f t="shared" si="35"/>
        <v>46708GN1420Operador de Trator de PneuTHIAGO DE SOUZA AVELARREADUBAÇÃO MECANIZADA DE 18 MESESSanta Rita Arid2CPrincipal14,06Julho-263646198,917557870446198</v>
      </c>
      <c r="AM272" s="79">
        <f t="shared" si="36"/>
        <v>6.9767441860465116</v>
      </c>
      <c r="AN272" s="80">
        <f t="shared" si="37"/>
        <v>2107.4651162790697</v>
      </c>
      <c r="AO272" s="36">
        <f t="shared" si="38"/>
        <v>4247.1041999999998</v>
      </c>
      <c r="AP272" s="83">
        <f t="shared" si="39"/>
        <v>2139.6390837209301</v>
      </c>
    </row>
    <row r="273" spans="1:42" hidden="1">
      <c r="A273">
        <v>46708</v>
      </c>
      <c r="B273" s="38">
        <v>46198</v>
      </c>
      <c r="C273" t="s">
        <v>258</v>
      </c>
      <c r="D273" t="s">
        <v>98</v>
      </c>
      <c r="E273" t="s">
        <v>99</v>
      </c>
      <c r="F273" t="s">
        <v>37</v>
      </c>
      <c r="G273">
        <v>8</v>
      </c>
      <c r="H273" s="43">
        <v>10665</v>
      </c>
      <c r="I273" t="s">
        <v>191</v>
      </c>
      <c r="J273">
        <v>10781</v>
      </c>
      <c r="K273" t="s">
        <v>192</v>
      </c>
      <c r="L273" t="s">
        <v>192</v>
      </c>
      <c r="M273">
        <v>2</v>
      </c>
      <c r="N273" t="s">
        <v>42</v>
      </c>
      <c r="O273" t="s">
        <v>64</v>
      </c>
      <c r="P273">
        <v>407</v>
      </c>
      <c r="Q273" t="s">
        <v>504</v>
      </c>
      <c r="R273">
        <v>1</v>
      </c>
      <c r="S273">
        <v>0</v>
      </c>
      <c r="T273">
        <v>0</v>
      </c>
      <c r="U273">
        <v>8</v>
      </c>
      <c r="V273">
        <v>8</v>
      </c>
      <c r="W273">
        <v>0</v>
      </c>
      <c r="X273">
        <v>0</v>
      </c>
      <c r="Y273">
        <v>0</v>
      </c>
      <c r="Z273">
        <v>0</v>
      </c>
      <c r="AA273" t="s">
        <v>46</v>
      </c>
      <c r="AB273" t="s">
        <v>47</v>
      </c>
      <c r="AC273" t="s">
        <v>195</v>
      </c>
      <c r="AE273" s="39">
        <v>46198.917557870373</v>
      </c>
      <c r="AG273" t="str">
        <f t="shared" si="32"/>
        <v>Julho-26</v>
      </c>
      <c r="AH273" s="36">
        <f>_xlfn.XLOOKUP(AK273,'Base de Preços'!P$7:P$3001,'Base de Preços'!J$7:J$3001,"",0)</f>
        <v>0</v>
      </c>
      <c r="AI273" s="37">
        <f t="shared" si="33"/>
        <v>0</v>
      </c>
      <c r="AJ273" t="str">
        <f>_xlfn.XLOOKUP(N273,Agrupamentos!C$3:C$496,Agrupamentos!D$3:D$496,"",0)</f>
        <v>APOIO E MANUTENÇÃO</v>
      </c>
      <c r="AK273" t="str">
        <f t="shared" si="34"/>
        <v>APOIO E MANUTEÇÃOGN14202</v>
      </c>
      <c r="AL273" s="57" t="str">
        <f t="shared" si="35"/>
        <v>46708GN1420MotoristaTHIAGO DE SOUZA AVELARAPOIO E MANUTEÇÃOSão José Arid1Principal0Julho-268846198,917557870446198</v>
      </c>
      <c r="AM273" s="79" t="str">
        <f t="shared" si="36"/>
        <v/>
      </c>
      <c r="AN273" s="80" t="str">
        <f t="shared" si="37"/>
        <v/>
      </c>
      <c r="AO273" s="36">
        <f t="shared" si="38"/>
        <v>0</v>
      </c>
      <c r="AP273" s="83" t="str">
        <f t="shared" si="39"/>
        <v/>
      </c>
    </row>
    <row r="274" spans="1:42" hidden="1">
      <c r="A274">
        <v>46724</v>
      </c>
      <c r="B274" s="38">
        <v>46198</v>
      </c>
      <c r="C274" t="s">
        <v>258</v>
      </c>
      <c r="D274" t="s">
        <v>98</v>
      </c>
      <c r="E274" t="s">
        <v>99</v>
      </c>
      <c r="F274" t="s">
        <v>37</v>
      </c>
      <c r="G274">
        <v>8</v>
      </c>
      <c r="H274" s="43">
        <v>9241</v>
      </c>
      <c r="I274" t="s">
        <v>189</v>
      </c>
      <c r="J274">
        <v>11447</v>
      </c>
      <c r="K274" t="s">
        <v>262</v>
      </c>
      <c r="L274" t="s">
        <v>502</v>
      </c>
      <c r="M274">
        <v>2</v>
      </c>
      <c r="N274" t="s">
        <v>42</v>
      </c>
      <c r="O274" t="s">
        <v>64</v>
      </c>
      <c r="P274">
        <v>390</v>
      </c>
      <c r="Q274" t="s">
        <v>44</v>
      </c>
      <c r="R274" t="s">
        <v>45</v>
      </c>
      <c r="S274">
        <v>0</v>
      </c>
      <c r="T274">
        <v>0</v>
      </c>
      <c r="U274">
        <v>24</v>
      </c>
      <c r="V274">
        <v>24</v>
      </c>
      <c r="W274">
        <v>0</v>
      </c>
      <c r="X274">
        <v>0</v>
      </c>
      <c r="Y274">
        <v>0</v>
      </c>
      <c r="Z274">
        <v>0</v>
      </c>
      <c r="AA274" t="s">
        <v>46</v>
      </c>
      <c r="AB274" t="s">
        <v>47</v>
      </c>
      <c r="AC274" t="s">
        <v>263</v>
      </c>
      <c r="AD274" t="s">
        <v>228</v>
      </c>
      <c r="AE274" s="39">
        <v>46199.365023148152</v>
      </c>
      <c r="AG274" t="str">
        <f t="shared" si="32"/>
        <v>Julho-26</v>
      </c>
      <c r="AH274" s="36">
        <f>_xlfn.XLOOKUP(AK274,'Base de Preços'!P$7:P$3001,'Base de Preços'!J$7:J$3001,"",0)</f>
        <v>0</v>
      </c>
      <c r="AI274" s="37">
        <f t="shared" si="33"/>
        <v>0</v>
      </c>
      <c r="AJ274" t="str">
        <f>_xlfn.XLOOKUP(N274,Agrupamentos!C$3:C$496,Agrupamentos!D$3:D$496,"",0)</f>
        <v>APOIO E MANUTENÇÃO</v>
      </c>
      <c r="AK274" t="str">
        <f t="shared" si="34"/>
        <v>APOIO E MANUTEÇÃOGN14202</v>
      </c>
      <c r="AL274" s="57" t="str">
        <f t="shared" si="35"/>
        <v>46724GN1420MotoristaANDREY NICOLLAS UCHOA DE OLIVEIRAAPOIO E MANUTEÇÃOPátio MST01Principal0Julho-26242446199,365023148246198</v>
      </c>
      <c r="AM274" s="79" t="str">
        <f t="shared" si="36"/>
        <v/>
      </c>
      <c r="AN274" s="80" t="str">
        <f t="shared" si="37"/>
        <v/>
      </c>
      <c r="AO274" s="36">
        <f t="shared" si="38"/>
        <v>0</v>
      </c>
      <c r="AP274" s="83" t="str">
        <f t="shared" si="39"/>
        <v/>
      </c>
    </row>
    <row r="275" spans="1:42" hidden="1">
      <c r="A275">
        <v>46754</v>
      </c>
      <c r="B275" s="38">
        <v>46199</v>
      </c>
      <c r="C275" t="s">
        <v>258</v>
      </c>
      <c r="D275" t="s">
        <v>250</v>
      </c>
      <c r="E275" t="s">
        <v>251</v>
      </c>
      <c r="F275" t="s">
        <v>37</v>
      </c>
      <c r="G275">
        <v>8</v>
      </c>
      <c r="H275" s="43">
        <v>9241</v>
      </c>
      <c r="I275" t="s">
        <v>189</v>
      </c>
      <c r="J275">
        <v>11447</v>
      </c>
      <c r="K275" t="s">
        <v>262</v>
      </c>
      <c r="L275" t="s">
        <v>252</v>
      </c>
      <c r="M275">
        <v>2</v>
      </c>
      <c r="N275" t="s">
        <v>42</v>
      </c>
      <c r="O275" t="s">
        <v>64</v>
      </c>
      <c r="P275">
        <v>390</v>
      </c>
      <c r="Q275" t="s">
        <v>44</v>
      </c>
      <c r="R275" t="s">
        <v>45</v>
      </c>
      <c r="S275">
        <v>0</v>
      </c>
      <c r="T275">
        <v>0</v>
      </c>
      <c r="U275">
        <v>8</v>
      </c>
      <c r="V275">
        <v>8</v>
      </c>
      <c r="W275">
        <v>0</v>
      </c>
      <c r="X275">
        <v>0</v>
      </c>
      <c r="Y275">
        <v>0</v>
      </c>
      <c r="Z275">
        <v>0</v>
      </c>
      <c r="AA275" t="s">
        <v>46</v>
      </c>
      <c r="AB275" t="s">
        <v>56</v>
      </c>
      <c r="AC275" t="s">
        <v>263</v>
      </c>
      <c r="AD275" t="s">
        <v>228</v>
      </c>
      <c r="AE275" s="39">
        <v>46199.759432870371</v>
      </c>
      <c r="AG275" t="str">
        <f t="shared" si="32"/>
        <v>Julho-26</v>
      </c>
      <c r="AH275" s="36">
        <f>_xlfn.XLOOKUP(AK275,'Base de Preços'!P$7:P$3001,'Base de Preços'!J$7:J$3001,"",0)</f>
        <v>0</v>
      </c>
      <c r="AI275" s="37">
        <f t="shared" si="33"/>
        <v>0</v>
      </c>
      <c r="AJ275" t="str">
        <f>_xlfn.XLOOKUP(N275,Agrupamentos!C$3:C$496,Agrupamentos!D$3:D$496,"",0)</f>
        <v>APOIO E MANUTENÇÃO</v>
      </c>
      <c r="AK275" t="str">
        <f t="shared" si="34"/>
        <v>APOIO E MANUTEÇÃOGN12702</v>
      </c>
      <c r="AL275" s="57" t="str">
        <f t="shared" si="35"/>
        <v>46754GN1270MotoristaANDREY NICOLLAS UCHOA DE OLIVEIRAAPOIO E MANUTEÇÃOPátio MST01Suporte0Julho-268846199,759432870446199</v>
      </c>
      <c r="AM275" s="79" t="str">
        <f t="shared" si="36"/>
        <v/>
      </c>
      <c r="AN275" s="80" t="str">
        <f t="shared" si="37"/>
        <v/>
      </c>
      <c r="AO275" s="36">
        <f t="shared" si="38"/>
        <v>0</v>
      </c>
      <c r="AP275" s="83" t="str">
        <f t="shared" si="39"/>
        <v/>
      </c>
    </row>
    <row r="276" spans="1:42" hidden="1">
      <c r="A276">
        <v>46757</v>
      </c>
      <c r="B276" s="38">
        <v>46199</v>
      </c>
      <c r="C276" t="s">
        <v>258</v>
      </c>
      <c r="D276" t="s">
        <v>250</v>
      </c>
      <c r="E276" t="s">
        <v>251</v>
      </c>
      <c r="F276" t="s">
        <v>37</v>
      </c>
      <c r="G276">
        <v>8</v>
      </c>
      <c r="H276" s="43">
        <v>11697</v>
      </c>
      <c r="I276" t="s">
        <v>253</v>
      </c>
      <c r="J276">
        <v>11067</v>
      </c>
      <c r="K276" t="s">
        <v>259</v>
      </c>
      <c r="L276" t="s">
        <v>259</v>
      </c>
      <c r="M276">
        <v>2</v>
      </c>
      <c r="N276" t="s">
        <v>42</v>
      </c>
      <c r="O276" t="s">
        <v>64</v>
      </c>
      <c r="P276">
        <v>371</v>
      </c>
      <c r="Q276" t="s">
        <v>260</v>
      </c>
      <c r="R276">
        <v>9</v>
      </c>
      <c r="S276">
        <v>8</v>
      </c>
      <c r="T276">
        <v>0</v>
      </c>
      <c r="U276">
        <v>0</v>
      </c>
      <c r="V276">
        <v>8</v>
      </c>
      <c r="W276">
        <v>0</v>
      </c>
      <c r="X276">
        <v>0</v>
      </c>
      <c r="Y276">
        <v>0</v>
      </c>
      <c r="Z276">
        <v>0</v>
      </c>
      <c r="AA276" t="s">
        <v>46</v>
      </c>
      <c r="AB276" t="s">
        <v>56</v>
      </c>
      <c r="AC276" t="s">
        <v>261</v>
      </c>
      <c r="AD276" t="s">
        <v>228</v>
      </c>
      <c r="AE276" s="39">
        <v>46199.778217592589</v>
      </c>
      <c r="AG276" t="str">
        <f t="shared" si="32"/>
        <v>Julho-26</v>
      </c>
      <c r="AH276" s="36">
        <f>_xlfn.XLOOKUP(AK276,'Base de Preços'!P$7:P$3001,'Base de Preços'!J$7:J$3001,"",0)</f>
        <v>0</v>
      </c>
      <c r="AI276" s="37">
        <f t="shared" si="33"/>
        <v>0</v>
      </c>
      <c r="AJ276" t="str">
        <f>_xlfn.XLOOKUP(N276,Agrupamentos!C$3:C$496,Agrupamentos!D$3:D$496,"",0)</f>
        <v>APOIO E MANUTENÇÃO</v>
      </c>
      <c r="AK276" t="str">
        <f t="shared" si="34"/>
        <v>APOIO E MANUTEÇÃOGN12702</v>
      </c>
      <c r="AL276" s="57" t="str">
        <f t="shared" si="35"/>
        <v>46757GN1270MotoristaFABIO MATOS DE SOUZAAPOIO E MANUTEÇÃONova Esperança9Suporte0Julho-260846199,778217592646199</v>
      </c>
      <c r="AM276" s="79" t="str">
        <f t="shared" si="36"/>
        <v/>
      </c>
      <c r="AN276" s="80" t="str">
        <f t="shared" si="37"/>
        <v/>
      </c>
      <c r="AO276" s="36">
        <f t="shared" si="38"/>
        <v>0</v>
      </c>
      <c r="AP276" s="83" t="str">
        <f t="shared" si="39"/>
        <v/>
      </c>
    </row>
    <row r="277" spans="1:42" hidden="1">
      <c r="A277">
        <v>46757</v>
      </c>
      <c r="B277" s="38">
        <v>46199</v>
      </c>
      <c r="C277" t="s">
        <v>258</v>
      </c>
      <c r="D277" t="s">
        <v>250</v>
      </c>
      <c r="E277" t="s">
        <v>251</v>
      </c>
      <c r="F277" t="s">
        <v>229</v>
      </c>
      <c r="G277">
        <v>8</v>
      </c>
      <c r="H277" s="43">
        <v>11697</v>
      </c>
      <c r="I277" t="s">
        <v>253</v>
      </c>
      <c r="J277">
        <v>11067</v>
      </c>
      <c r="K277" t="s">
        <v>259</v>
      </c>
      <c r="L277" t="s">
        <v>259</v>
      </c>
      <c r="M277">
        <v>2</v>
      </c>
      <c r="N277" t="s">
        <v>42</v>
      </c>
      <c r="O277" t="s">
        <v>64</v>
      </c>
      <c r="P277">
        <v>371</v>
      </c>
      <c r="Q277" t="s">
        <v>260</v>
      </c>
      <c r="R277">
        <v>9</v>
      </c>
      <c r="S277">
        <v>0</v>
      </c>
      <c r="T277">
        <v>0</v>
      </c>
      <c r="U277">
        <v>8</v>
      </c>
      <c r="V277">
        <v>8</v>
      </c>
      <c r="W277">
        <v>0</v>
      </c>
      <c r="X277">
        <v>0</v>
      </c>
      <c r="Y277">
        <v>0</v>
      </c>
      <c r="Z277">
        <v>0</v>
      </c>
      <c r="AA277" t="s">
        <v>55</v>
      </c>
      <c r="AB277" t="s">
        <v>56</v>
      </c>
      <c r="AC277" t="s">
        <v>261</v>
      </c>
      <c r="AD277" t="s">
        <v>228</v>
      </c>
      <c r="AE277" s="39">
        <v>46200.349259259259</v>
      </c>
      <c r="AG277" t="str">
        <f t="shared" si="32"/>
        <v>Julho-26</v>
      </c>
      <c r="AH277" s="36">
        <f>_xlfn.XLOOKUP(AK277,'Base de Preços'!P$7:P$3001,'Base de Preços'!J$7:J$3001,"",0)</f>
        <v>0</v>
      </c>
      <c r="AI277" s="37">
        <f t="shared" si="33"/>
        <v>0</v>
      </c>
      <c r="AJ277" t="str">
        <f>_xlfn.XLOOKUP(N277,Agrupamentos!C$3:C$496,Agrupamentos!D$3:D$496,"",0)</f>
        <v>APOIO E MANUTENÇÃO</v>
      </c>
      <c r="AK277" t="str">
        <f t="shared" si="34"/>
        <v>APOIO E MANUTEÇÃOGN12702</v>
      </c>
      <c r="AL277" s="57" t="str">
        <f t="shared" si="35"/>
        <v>46757GN1270Operador de Máquina PesadaFABIO MATOS DE SOUZAAPOIO E MANUTEÇÃONova Esperança9Suporte0Julho-268846200,349259259346199</v>
      </c>
      <c r="AM277" s="79" t="str">
        <f t="shared" si="36"/>
        <v/>
      </c>
      <c r="AN277" s="80" t="str">
        <f t="shared" si="37"/>
        <v/>
      </c>
      <c r="AO277" s="36">
        <f t="shared" si="38"/>
        <v>0</v>
      </c>
      <c r="AP277" s="83" t="str">
        <f t="shared" si="39"/>
        <v/>
      </c>
    </row>
    <row r="278" spans="1:42" hidden="1">
      <c r="A278">
        <v>46757</v>
      </c>
      <c r="B278" s="38">
        <v>46199</v>
      </c>
      <c r="C278" t="s">
        <v>258</v>
      </c>
      <c r="D278" t="s">
        <v>250</v>
      </c>
      <c r="E278" t="s">
        <v>251</v>
      </c>
      <c r="F278" t="s">
        <v>49</v>
      </c>
      <c r="G278">
        <v>8</v>
      </c>
      <c r="H278" s="43">
        <v>11697</v>
      </c>
      <c r="I278" t="s">
        <v>253</v>
      </c>
      <c r="J278">
        <v>11067</v>
      </c>
      <c r="K278" t="s">
        <v>259</v>
      </c>
      <c r="L278" t="s">
        <v>259</v>
      </c>
      <c r="M278">
        <v>70</v>
      </c>
      <c r="N278" t="s">
        <v>255</v>
      </c>
      <c r="O278" t="s">
        <v>64</v>
      </c>
      <c r="P278">
        <v>371</v>
      </c>
      <c r="Q278" t="s">
        <v>260</v>
      </c>
      <c r="R278">
        <v>8</v>
      </c>
      <c r="S278">
        <v>92</v>
      </c>
      <c r="T278">
        <v>44.65</v>
      </c>
      <c r="U278">
        <v>0</v>
      </c>
      <c r="V278">
        <v>92</v>
      </c>
      <c r="W278">
        <v>1.42</v>
      </c>
      <c r="X278">
        <v>2.06</v>
      </c>
      <c r="Y278">
        <v>2.06</v>
      </c>
      <c r="Z278">
        <v>149.09</v>
      </c>
      <c r="AA278" t="s">
        <v>46</v>
      </c>
      <c r="AB278" t="s">
        <v>47</v>
      </c>
      <c r="AC278" t="s">
        <v>261</v>
      </c>
      <c r="AD278" t="s">
        <v>228</v>
      </c>
      <c r="AE278" s="39">
        <v>46199.778217592589</v>
      </c>
      <c r="AG278" t="str">
        <f t="shared" si="32"/>
        <v>Julho-26</v>
      </c>
      <c r="AH278" s="36">
        <f>_xlfn.XLOOKUP(AK278,'Base de Preços'!P$7:P$3001,'Base de Preços'!J$7:J$3001,"",0)</f>
        <v>152.18</v>
      </c>
      <c r="AI278" s="37">
        <f t="shared" si="33"/>
        <v>6794.8370000000004</v>
      </c>
      <c r="AJ278" t="str">
        <f>_xlfn.XLOOKUP(N278,Agrupamentos!C$3:C$496,Agrupamentos!D$3:D$496,"",0)</f>
        <v>COMBATE A FORMIGA MANUAL</v>
      </c>
      <c r="AK278" t="str">
        <f t="shared" si="34"/>
        <v>COMBATE A FORMIGA MANUAL MANUTENÇÃO - ANO 01GN127070</v>
      </c>
      <c r="AL278" s="57" t="str">
        <f t="shared" si="35"/>
        <v>46757GN1270Trabalhador FlorestalFABIO MATOS DE SOUZACOMBATE A FORMIGA MANUAL MANUTENÇÃO - ANO 01Nova Esperança8Principal44,65Julho-2609246199,778217592646199</v>
      </c>
      <c r="AM278" s="79">
        <f t="shared" si="36"/>
        <v>64.788732394366207</v>
      </c>
      <c r="AN278" s="80">
        <f t="shared" si="37"/>
        <v>9659.3521126760588</v>
      </c>
      <c r="AO278" s="36">
        <f t="shared" si="38"/>
        <v>6656.8684999999996</v>
      </c>
      <c r="AP278" s="83">
        <f t="shared" si="39"/>
        <v>-3002.4836126760592</v>
      </c>
    </row>
    <row r="279" spans="1:42" hidden="1">
      <c r="A279">
        <v>46757</v>
      </c>
      <c r="B279" s="38">
        <v>46199</v>
      </c>
      <c r="C279" t="s">
        <v>258</v>
      </c>
      <c r="D279" t="s">
        <v>250</v>
      </c>
      <c r="E279" t="s">
        <v>251</v>
      </c>
      <c r="F279" t="s">
        <v>49</v>
      </c>
      <c r="G279">
        <v>8</v>
      </c>
      <c r="H279" s="43">
        <v>11697</v>
      </c>
      <c r="I279" t="s">
        <v>253</v>
      </c>
      <c r="J279">
        <v>11067</v>
      </c>
      <c r="K279" t="s">
        <v>259</v>
      </c>
      <c r="L279" t="s">
        <v>259</v>
      </c>
      <c r="M279">
        <v>70</v>
      </c>
      <c r="N279" t="s">
        <v>255</v>
      </c>
      <c r="O279" t="s">
        <v>64</v>
      </c>
      <c r="P279">
        <v>371</v>
      </c>
      <c r="Q279" t="s">
        <v>260</v>
      </c>
      <c r="R279">
        <v>9</v>
      </c>
      <c r="S279">
        <v>116</v>
      </c>
      <c r="T279">
        <v>58.82</v>
      </c>
      <c r="U279">
        <v>0</v>
      </c>
      <c r="V279">
        <v>116</v>
      </c>
      <c r="W279">
        <v>1.42</v>
      </c>
      <c r="X279">
        <v>1.97</v>
      </c>
      <c r="Y279">
        <v>1.97</v>
      </c>
      <c r="Z279">
        <v>149.09</v>
      </c>
      <c r="AA279" t="s">
        <v>46</v>
      </c>
      <c r="AB279" t="s">
        <v>47</v>
      </c>
      <c r="AC279" t="s">
        <v>261</v>
      </c>
      <c r="AD279" t="s">
        <v>228</v>
      </c>
      <c r="AE279" s="39">
        <v>46199.778217592589</v>
      </c>
      <c r="AG279" t="str">
        <f t="shared" si="32"/>
        <v>Julho-26</v>
      </c>
      <c r="AH279" s="36">
        <f>_xlfn.XLOOKUP(AK279,'Base de Preços'!P$7:P$3001,'Base de Preços'!J$7:J$3001,"",0)</f>
        <v>152.18</v>
      </c>
      <c r="AI279" s="37">
        <f t="shared" si="33"/>
        <v>8951.2276000000002</v>
      </c>
      <c r="AJ279" t="str">
        <f>_xlfn.XLOOKUP(N279,Agrupamentos!C$3:C$496,Agrupamentos!D$3:D$496,"",0)</f>
        <v>COMBATE A FORMIGA MANUAL</v>
      </c>
      <c r="AK279" t="str">
        <f t="shared" si="34"/>
        <v>COMBATE A FORMIGA MANUAL MANUTENÇÃO - ANO 01GN127070</v>
      </c>
      <c r="AL279" s="57" t="str">
        <f t="shared" si="35"/>
        <v>46757GN1270Trabalhador FlorestalFABIO MATOS DE SOUZACOMBATE A FORMIGA MANUAL MANUTENÇÃO - ANO 01Nova Esperança9Principal58,82Julho-26011646199,778217592646199</v>
      </c>
      <c r="AM279" s="79">
        <f t="shared" si="36"/>
        <v>81.690140845070431</v>
      </c>
      <c r="AN279" s="80">
        <f t="shared" si="37"/>
        <v>12179.183098591551</v>
      </c>
      <c r="AO279" s="36">
        <f t="shared" si="38"/>
        <v>8769.4737999999998</v>
      </c>
      <c r="AP279" s="83">
        <f t="shared" si="39"/>
        <v>-3409.7092985915515</v>
      </c>
    </row>
    <row r="280" spans="1:42" hidden="1">
      <c r="A280">
        <v>46735</v>
      </c>
      <c r="B280" s="38">
        <v>46199</v>
      </c>
      <c r="C280" t="s">
        <v>258</v>
      </c>
      <c r="D280" t="s">
        <v>185</v>
      </c>
      <c r="E280" t="s">
        <v>186</v>
      </c>
      <c r="F280" t="s">
        <v>49</v>
      </c>
      <c r="G280">
        <v>8</v>
      </c>
      <c r="H280" s="43" t="s">
        <v>100</v>
      </c>
      <c r="I280" t="s">
        <v>101</v>
      </c>
      <c r="J280" t="s">
        <v>50</v>
      </c>
      <c r="K280" t="s">
        <v>51</v>
      </c>
      <c r="L280" t="s">
        <v>187</v>
      </c>
      <c r="M280">
        <v>43</v>
      </c>
      <c r="N280" t="s">
        <v>42</v>
      </c>
      <c r="O280" t="s">
        <v>64</v>
      </c>
      <c r="P280">
        <v>526</v>
      </c>
      <c r="Q280" t="s">
        <v>298</v>
      </c>
      <c r="R280" t="s">
        <v>299</v>
      </c>
      <c r="S280">
        <v>0</v>
      </c>
      <c r="T280">
        <v>0</v>
      </c>
      <c r="U280">
        <v>24</v>
      </c>
      <c r="V280">
        <v>24</v>
      </c>
      <c r="W280">
        <v>0</v>
      </c>
      <c r="X280">
        <v>0</v>
      </c>
      <c r="Y280">
        <v>0</v>
      </c>
      <c r="Z280">
        <v>0</v>
      </c>
      <c r="AA280" t="s">
        <v>55</v>
      </c>
      <c r="AB280" t="s">
        <v>56</v>
      </c>
      <c r="AC280" t="s">
        <v>91</v>
      </c>
      <c r="AD280" t="s">
        <v>203</v>
      </c>
      <c r="AE280" s="39">
        <v>46199.484317129631</v>
      </c>
      <c r="AG280" t="str">
        <f t="shared" si="32"/>
        <v>Julho-26</v>
      </c>
      <c r="AH280" s="36">
        <f>_xlfn.XLOOKUP(AK280,'Base de Preços'!P$7:P$3001,'Base de Preços'!J$7:J$3001,"",0)</f>
        <v>0</v>
      </c>
      <c r="AI280" s="37">
        <f t="shared" si="33"/>
        <v>0</v>
      </c>
      <c r="AJ280" t="str">
        <f>_xlfn.XLOOKUP(N280,Agrupamentos!C$3:C$496,Agrupamentos!D$3:D$496,"",0)</f>
        <v>APOIO E MANUTENÇÃO</v>
      </c>
      <c r="AK280" t="str">
        <f t="shared" si="34"/>
        <v>APOIO E MANUTEÇÃOGN140043</v>
      </c>
      <c r="AL280" s="57" t="str">
        <f t="shared" si="35"/>
        <v>46735GN1400Trabalhador FlorestalLEANDRA DE MIRANDA SOUZA COSTAAPOIO E MANUTEÇÃOTerra_Santa15ESuporte0Julho-26242446199,484317129646199</v>
      </c>
      <c r="AM280" s="79" t="str">
        <f t="shared" si="36"/>
        <v/>
      </c>
      <c r="AN280" s="80" t="str">
        <f t="shared" si="37"/>
        <v/>
      </c>
      <c r="AO280" s="36">
        <f t="shared" si="38"/>
        <v>0</v>
      </c>
      <c r="AP280" s="83" t="str">
        <f t="shared" si="39"/>
        <v/>
      </c>
    </row>
    <row r="281" spans="1:42" hidden="1">
      <c r="A281">
        <v>46735</v>
      </c>
      <c r="B281" s="38">
        <v>46199</v>
      </c>
      <c r="C281" t="s">
        <v>258</v>
      </c>
      <c r="D281" t="s">
        <v>185</v>
      </c>
      <c r="E281" t="s">
        <v>186</v>
      </c>
      <c r="F281" t="s">
        <v>37</v>
      </c>
      <c r="G281">
        <v>8</v>
      </c>
      <c r="H281" s="43" t="s">
        <v>100</v>
      </c>
      <c r="I281" t="s">
        <v>101</v>
      </c>
      <c r="J281" t="s">
        <v>50</v>
      </c>
      <c r="K281" t="s">
        <v>51</v>
      </c>
      <c r="L281" t="s">
        <v>187</v>
      </c>
      <c r="M281">
        <v>43</v>
      </c>
      <c r="N281" t="s">
        <v>42</v>
      </c>
      <c r="O281" t="s">
        <v>64</v>
      </c>
      <c r="P281">
        <v>526</v>
      </c>
      <c r="Q281" t="s">
        <v>298</v>
      </c>
      <c r="R281" t="s">
        <v>299</v>
      </c>
      <c r="S281">
        <v>0</v>
      </c>
      <c r="T281">
        <v>0</v>
      </c>
      <c r="U281">
        <v>16</v>
      </c>
      <c r="V281">
        <v>16</v>
      </c>
      <c r="W281">
        <v>0</v>
      </c>
      <c r="X281">
        <v>0</v>
      </c>
      <c r="Y281">
        <v>0</v>
      </c>
      <c r="Z281">
        <v>0</v>
      </c>
      <c r="AA281" t="s">
        <v>55</v>
      </c>
      <c r="AB281" t="s">
        <v>47</v>
      </c>
      <c r="AC281" t="s">
        <v>91</v>
      </c>
      <c r="AD281" t="s">
        <v>91</v>
      </c>
      <c r="AE281" s="39">
        <v>46199.483541666668</v>
      </c>
      <c r="AG281" t="str">
        <f t="shared" si="32"/>
        <v>Julho-26</v>
      </c>
      <c r="AH281" s="36">
        <f>_xlfn.XLOOKUP(AK281,'Base de Preços'!P$7:P$3001,'Base de Preços'!J$7:J$3001,"",0)</f>
        <v>0</v>
      </c>
      <c r="AI281" s="37">
        <f t="shared" si="33"/>
        <v>0</v>
      </c>
      <c r="AJ281" t="str">
        <f>_xlfn.XLOOKUP(N281,Agrupamentos!C$3:C$496,Agrupamentos!D$3:D$496,"",0)</f>
        <v>APOIO E MANUTENÇÃO</v>
      </c>
      <c r="AK281" t="str">
        <f t="shared" si="34"/>
        <v>APOIO E MANUTEÇÃOGN140043</v>
      </c>
      <c r="AL281" s="57" t="str">
        <f t="shared" si="35"/>
        <v>46735GN1400MotoristaLEANDRA DE MIRANDA SOUZA COSTAAPOIO E MANUTEÇÃOTerra_Santa15EPrincipal0Julho-26161646199,483541666746199</v>
      </c>
      <c r="AM281" s="79" t="str">
        <f t="shared" si="36"/>
        <v/>
      </c>
      <c r="AN281" s="80" t="str">
        <f t="shared" si="37"/>
        <v/>
      </c>
      <c r="AO281" s="36">
        <f t="shared" si="38"/>
        <v>0</v>
      </c>
      <c r="AP281" s="83" t="str">
        <f t="shared" si="39"/>
        <v/>
      </c>
    </row>
    <row r="282" spans="1:42" hidden="1">
      <c r="A282">
        <v>46735</v>
      </c>
      <c r="B282" s="38">
        <v>46199</v>
      </c>
      <c r="C282" t="s">
        <v>258</v>
      </c>
      <c r="D282" t="s">
        <v>185</v>
      </c>
      <c r="E282" t="s">
        <v>186</v>
      </c>
      <c r="F282" t="s">
        <v>59</v>
      </c>
      <c r="G282">
        <v>8</v>
      </c>
      <c r="H282" s="43" t="s">
        <v>100</v>
      </c>
      <c r="I282" t="s">
        <v>101</v>
      </c>
      <c r="J282" t="s">
        <v>50</v>
      </c>
      <c r="K282" t="s">
        <v>51</v>
      </c>
      <c r="L282" t="s">
        <v>187</v>
      </c>
      <c r="M282">
        <v>43</v>
      </c>
      <c r="N282" t="s">
        <v>42</v>
      </c>
      <c r="O282" t="s">
        <v>64</v>
      </c>
      <c r="P282">
        <v>526</v>
      </c>
      <c r="Q282" t="s">
        <v>298</v>
      </c>
      <c r="R282" t="s">
        <v>299</v>
      </c>
      <c r="S282">
        <v>0</v>
      </c>
      <c r="T282">
        <v>0</v>
      </c>
      <c r="U282">
        <v>24</v>
      </c>
      <c r="V282">
        <v>24</v>
      </c>
      <c r="W282">
        <v>0</v>
      </c>
      <c r="X282">
        <v>0</v>
      </c>
      <c r="Y282">
        <v>0</v>
      </c>
      <c r="Z282">
        <v>0</v>
      </c>
      <c r="AA282" t="s">
        <v>55</v>
      </c>
      <c r="AB282" t="s">
        <v>56</v>
      </c>
      <c r="AC282" t="s">
        <v>91</v>
      </c>
      <c r="AD282" t="s">
        <v>91</v>
      </c>
      <c r="AE282" s="39">
        <v>46199.483738425923</v>
      </c>
      <c r="AG282" t="str">
        <f t="shared" si="32"/>
        <v>Julho-26</v>
      </c>
      <c r="AH282" s="36">
        <f>_xlfn.XLOOKUP(AK282,'Base de Preços'!P$7:P$3001,'Base de Preços'!J$7:J$3001,"",0)</f>
        <v>0</v>
      </c>
      <c r="AI282" s="37">
        <f t="shared" si="33"/>
        <v>0</v>
      </c>
      <c r="AJ282" t="str">
        <f>_xlfn.XLOOKUP(N282,Agrupamentos!C$3:C$496,Agrupamentos!D$3:D$496,"",0)</f>
        <v>APOIO E MANUTENÇÃO</v>
      </c>
      <c r="AK282" t="str">
        <f t="shared" si="34"/>
        <v>APOIO E MANUTEÇÃOGN140043</v>
      </c>
      <c r="AL282" s="57" t="str">
        <f t="shared" si="35"/>
        <v>46735GN1400Operador de Trator de PneuLEANDRA DE MIRANDA SOUZA COSTAAPOIO E MANUTEÇÃOTerra_Santa15ESuporte0Julho-26242446199,483738425946199</v>
      </c>
      <c r="AM282" s="79" t="str">
        <f t="shared" si="36"/>
        <v/>
      </c>
      <c r="AN282" s="80" t="str">
        <f t="shared" si="37"/>
        <v/>
      </c>
      <c r="AO282" s="36">
        <f t="shared" si="38"/>
        <v>0</v>
      </c>
      <c r="AP282" s="83" t="str">
        <f t="shared" si="39"/>
        <v/>
      </c>
    </row>
    <row r="283" spans="1:42" hidden="1">
      <c r="A283">
        <v>46751</v>
      </c>
      <c r="B283" s="38">
        <v>46199</v>
      </c>
      <c r="C283" t="s">
        <v>258</v>
      </c>
      <c r="D283" t="s">
        <v>185</v>
      </c>
      <c r="E283" t="s">
        <v>186</v>
      </c>
      <c r="F283" t="s">
        <v>293</v>
      </c>
      <c r="G283">
        <v>8</v>
      </c>
      <c r="H283" s="43">
        <v>9241</v>
      </c>
      <c r="I283" t="s">
        <v>189</v>
      </c>
      <c r="J283">
        <v>11447</v>
      </c>
      <c r="K283" t="s">
        <v>262</v>
      </c>
      <c r="L283" t="s">
        <v>190</v>
      </c>
      <c r="M283">
        <v>43</v>
      </c>
      <c r="N283" t="s">
        <v>42</v>
      </c>
      <c r="O283" t="s">
        <v>64</v>
      </c>
      <c r="P283">
        <v>390</v>
      </c>
      <c r="Q283" t="s">
        <v>44</v>
      </c>
      <c r="R283" t="s">
        <v>45</v>
      </c>
      <c r="S283">
        <v>0</v>
      </c>
      <c r="T283">
        <v>0</v>
      </c>
      <c r="U283">
        <v>24</v>
      </c>
      <c r="V283">
        <v>24</v>
      </c>
      <c r="W283">
        <v>0</v>
      </c>
      <c r="X283">
        <v>0</v>
      </c>
      <c r="Y283">
        <v>0</v>
      </c>
      <c r="Z283">
        <v>0</v>
      </c>
      <c r="AA283" t="s">
        <v>46</v>
      </c>
      <c r="AB283" t="s">
        <v>56</v>
      </c>
      <c r="AC283" t="s">
        <v>263</v>
      </c>
      <c r="AD283" t="s">
        <v>203</v>
      </c>
      <c r="AE283" s="39">
        <v>46199.751562500001</v>
      </c>
      <c r="AG283" t="str">
        <f t="shared" si="32"/>
        <v>Julho-26</v>
      </c>
      <c r="AH283" s="36">
        <f>_xlfn.XLOOKUP(AK283,'Base de Preços'!P$7:P$3001,'Base de Preços'!J$7:J$3001,"",0)</f>
        <v>0</v>
      </c>
      <c r="AI283" s="37">
        <f t="shared" si="33"/>
        <v>0</v>
      </c>
      <c r="AJ283" t="str">
        <f>_xlfn.XLOOKUP(N283,Agrupamentos!C$3:C$496,Agrupamentos!D$3:D$496,"",0)</f>
        <v>APOIO E MANUTENÇÃO</v>
      </c>
      <c r="AK283" t="str">
        <f t="shared" si="34"/>
        <v>APOIO E MANUTEÇÃOGN140043</v>
      </c>
      <c r="AL283" s="57" t="str">
        <f t="shared" si="35"/>
        <v>46751GN1400MecânicoANDREY NICOLLAS UCHOA DE OLIVEIRAAPOIO E MANUTEÇÃOPátio MST01Suporte0Julho-26242446199,751562546199</v>
      </c>
      <c r="AM283" s="79" t="str">
        <f t="shared" si="36"/>
        <v/>
      </c>
      <c r="AN283" s="80" t="str">
        <f t="shared" si="37"/>
        <v/>
      </c>
      <c r="AO283" s="36">
        <f t="shared" si="38"/>
        <v>0</v>
      </c>
      <c r="AP283" s="83" t="str">
        <f t="shared" si="39"/>
        <v/>
      </c>
    </row>
    <row r="284" spans="1:42" hidden="1">
      <c r="A284">
        <v>46752</v>
      </c>
      <c r="B284" s="38">
        <v>46199</v>
      </c>
      <c r="C284" t="s">
        <v>258</v>
      </c>
      <c r="D284" t="s">
        <v>185</v>
      </c>
      <c r="E284" t="s">
        <v>186</v>
      </c>
      <c r="F284" t="s">
        <v>49</v>
      </c>
      <c r="G284">
        <v>8</v>
      </c>
      <c r="H284" s="43">
        <v>10859</v>
      </c>
      <c r="I284" t="s">
        <v>198</v>
      </c>
      <c r="J284">
        <v>10315</v>
      </c>
      <c r="K284" t="s">
        <v>206</v>
      </c>
      <c r="L284" t="s">
        <v>206</v>
      </c>
      <c r="M284" t="s">
        <v>282</v>
      </c>
      <c r="N284" t="s">
        <v>283</v>
      </c>
      <c r="O284" t="s">
        <v>64</v>
      </c>
      <c r="P284">
        <v>410</v>
      </c>
      <c r="Q284" t="s">
        <v>242</v>
      </c>
      <c r="R284">
        <v>498</v>
      </c>
      <c r="S284">
        <v>37</v>
      </c>
      <c r="T284">
        <v>24.88</v>
      </c>
      <c r="U284">
        <v>0</v>
      </c>
      <c r="V284">
        <v>37</v>
      </c>
      <c r="W284">
        <v>2.69</v>
      </c>
      <c r="X284">
        <v>1.49</v>
      </c>
      <c r="Y284">
        <v>1.49</v>
      </c>
      <c r="Z284">
        <v>272.89</v>
      </c>
      <c r="AA284" t="s">
        <v>46</v>
      </c>
      <c r="AB284" t="s">
        <v>47</v>
      </c>
      <c r="AC284" t="s">
        <v>209</v>
      </c>
      <c r="AE284" s="39">
        <v>46199.752152777779</v>
      </c>
      <c r="AF284" t="s">
        <v>300</v>
      </c>
      <c r="AG284" t="str">
        <f t="shared" si="32"/>
        <v>Julho-26</v>
      </c>
      <c r="AH284" s="36">
        <f>_xlfn.XLOOKUP(AK284,'Base de Preços'!P$7:P$3001,'Base de Preços'!J$7:J$3001,"",0)</f>
        <v>551.6</v>
      </c>
      <c r="AI284" s="37">
        <f t="shared" si="33"/>
        <v>13723.808000000001</v>
      </c>
      <c r="AJ284" t="str">
        <f>_xlfn.XLOOKUP(N284,Agrupamentos!C$3:C$496,Agrupamentos!D$3:D$496,"",0)</f>
        <v>IRRIGAÇÃO DE REPLANTIO</v>
      </c>
      <c r="AK284" t="str">
        <f t="shared" si="34"/>
        <v>1ª IRRIGAÇÃO DE REPLANTIOGN1400REF32 - 01</v>
      </c>
      <c r="AL284" s="57" t="str">
        <f t="shared" si="35"/>
        <v>46752GN1400Trabalhador FlorestalANTONIO MARCIO PEREIRA DA SILVA1ª IRRIGAÇÃO DE REPLANTIOCanto do Pinhe498Principal24,88Julho-2603746199,752152777846199</v>
      </c>
      <c r="AM284" s="79">
        <f t="shared" si="36"/>
        <v>13.754646840148698</v>
      </c>
      <c r="AN284" s="80">
        <f t="shared" si="37"/>
        <v>3753.5055762081779</v>
      </c>
      <c r="AO284" s="36">
        <f t="shared" si="38"/>
        <v>6789.5031999999992</v>
      </c>
      <c r="AP284" s="83">
        <f t="shared" si="39"/>
        <v>3035.9976237918213</v>
      </c>
    </row>
    <row r="285" spans="1:42" hidden="1">
      <c r="A285">
        <v>46752</v>
      </c>
      <c r="B285" s="38">
        <v>46199</v>
      </c>
      <c r="C285" t="s">
        <v>258</v>
      </c>
      <c r="D285" t="s">
        <v>185</v>
      </c>
      <c r="E285" t="s">
        <v>186</v>
      </c>
      <c r="F285" t="s">
        <v>49</v>
      </c>
      <c r="G285">
        <v>8</v>
      </c>
      <c r="H285" s="43">
        <v>10859</v>
      </c>
      <c r="I285" t="s">
        <v>198</v>
      </c>
      <c r="J285">
        <v>10315</v>
      </c>
      <c r="K285" t="s">
        <v>206</v>
      </c>
      <c r="L285" t="s">
        <v>206</v>
      </c>
      <c r="M285" t="s">
        <v>282</v>
      </c>
      <c r="N285" t="s">
        <v>283</v>
      </c>
      <c r="O285" t="s">
        <v>64</v>
      </c>
      <c r="P285">
        <v>410</v>
      </c>
      <c r="Q285" t="s">
        <v>242</v>
      </c>
      <c r="R285">
        <v>494</v>
      </c>
      <c r="S285">
        <v>44</v>
      </c>
      <c r="T285">
        <v>26.9</v>
      </c>
      <c r="U285">
        <v>0</v>
      </c>
      <c r="V285">
        <v>44</v>
      </c>
      <c r="W285">
        <v>2.69</v>
      </c>
      <c r="X285">
        <v>1.64</v>
      </c>
      <c r="Y285">
        <v>1.64</v>
      </c>
      <c r="Z285">
        <v>272.89</v>
      </c>
      <c r="AA285" t="s">
        <v>46</v>
      </c>
      <c r="AB285" t="s">
        <v>47</v>
      </c>
      <c r="AC285" t="s">
        <v>209</v>
      </c>
      <c r="AD285" t="s">
        <v>203</v>
      </c>
      <c r="AE285" s="39">
        <v>46199.752152777779</v>
      </c>
      <c r="AF285" t="s">
        <v>300</v>
      </c>
      <c r="AG285" t="str">
        <f t="shared" si="32"/>
        <v>Julho-26</v>
      </c>
      <c r="AH285" s="36">
        <f>_xlfn.XLOOKUP(AK285,'Base de Preços'!P$7:P$3001,'Base de Preços'!J$7:J$3001,"",0)</f>
        <v>551.6</v>
      </c>
      <c r="AI285" s="37">
        <f t="shared" si="33"/>
        <v>14838.039999999999</v>
      </c>
      <c r="AJ285" t="str">
        <f>_xlfn.XLOOKUP(N285,Agrupamentos!C$3:C$496,Agrupamentos!D$3:D$496,"",0)</f>
        <v>IRRIGAÇÃO DE REPLANTIO</v>
      </c>
      <c r="AK285" t="str">
        <f t="shared" si="34"/>
        <v>1ª IRRIGAÇÃO DE REPLANTIOGN1400REF32 - 01</v>
      </c>
      <c r="AL285" s="57" t="str">
        <f t="shared" si="35"/>
        <v>46752GN1400Trabalhador FlorestalANTONIO MARCIO PEREIRA DA SILVA1ª IRRIGAÇÃO DE REPLANTIOCanto do Pinhe494Principal26,9Julho-2604446199,752152777846199</v>
      </c>
      <c r="AM285" s="79">
        <f t="shared" si="36"/>
        <v>16.356877323420075</v>
      </c>
      <c r="AN285" s="80">
        <f t="shared" si="37"/>
        <v>4463.628252788104</v>
      </c>
      <c r="AO285" s="36">
        <f t="shared" si="38"/>
        <v>7340.7409999999991</v>
      </c>
      <c r="AP285" s="83">
        <f t="shared" si="39"/>
        <v>2877.1127472118951</v>
      </c>
    </row>
    <row r="286" spans="1:42" hidden="1">
      <c r="A286">
        <v>46752</v>
      </c>
      <c r="B286" s="38">
        <v>46199</v>
      </c>
      <c r="C286" t="s">
        <v>258</v>
      </c>
      <c r="D286" t="s">
        <v>185</v>
      </c>
      <c r="E286" t="s">
        <v>186</v>
      </c>
      <c r="F286" t="s">
        <v>37</v>
      </c>
      <c r="G286">
        <v>8</v>
      </c>
      <c r="H286" s="43">
        <v>10859</v>
      </c>
      <c r="I286" t="s">
        <v>198</v>
      </c>
      <c r="J286">
        <v>10315</v>
      </c>
      <c r="K286" t="s">
        <v>206</v>
      </c>
      <c r="L286" t="s">
        <v>206</v>
      </c>
      <c r="M286" t="s">
        <v>282</v>
      </c>
      <c r="N286" t="s">
        <v>283</v>
      </c>
      <c r="O286" t="s">
        <v>64</v>
      </c>
      <c r="P286">
        <v>410</v>
      </c>
      <c r="Q286" t="s">
        <v>242</v>
      </c>
      <c r="R286">
        <v>498</v>
      </c>
      <c r="S286">
        <v>4</v>
      </c>
      <c r="T286">
        <v>24.88</v>
      </c>
      <c r="U286">
        <v>0</v>
      </c>
      <c r="V286">
        <v>4</v>
      </c>
      <c r="W286">
        <v>0.18</v>
      </c>
      <c r="X286">
        <v>0.16</v>
      </c>
      <c r="Y286">
        <v>0.16</v>
      </c>
      <c r="Z286">
        <v>70.739999999999995</v>
      </c>
      <c r="AA286" t="s">
        <v>46</v>
      </c>
      <c r="AB286" t="s">
        <v>56</v>
      </c>
      <c r="AC286" t="s">
        <v>209</v>
      </c>
      <c r="AE286" s="39">
        <v>46199.752152777779</v>
      </c>
      <c r="AF286" t="s">
        <v>300</v>
      </c>
      <c r="AG286" t="str">
        <f t="shared" si="32"/>
        <v>Julho-26</v>
      </c>
      <c r="AH286" s="36">
        <f>_xlfn.XLOOKUP(AK286,'Base de Preços'!P$7:P$3001,'Base de Preços'!J$7:J$3001,"",0)</f>
        <v>551.6</v>
      </c>
      <c r="AI286" s="37">
        <f t="shared" si="33"/>
        <v>0</v>
      </c>
      <c r="AJ286" t="str">
        <f>_xlfn.XLOOKUP(N286,Agrupamentos!C$3:C$496,Agrupamentos!D$3:D$496,"",0)</f>
        <v>IRRIGAÇÃO DE REPLANTIO</v>
      </c>
      <c r="AK286" t="str">
        <f t="shared" si="34"/>
        <v>1ª IRRIGAÇÃO DE REPLANTIOGN1400REF32 - 01</v>
      </c>
      <c r="AL286" s="57" t="str">
        <f t="shared" si="35"/>
        <v>46752GN1400MotoristaANTONIO MARCIO PEREIRA DA SILVA1ª IRRIGAÇÃO DE REPLANTIOCanto do Pinhe498Suporte24,88Julho-260446199,752152777846199</v>
      </c>
      <c r="AM286" s="79">
        <f t="shared" si="36"/>
        <v>22.222222222222221</v>
      </c>
      <c r="AN286" s="80">
        <f t="shared" si="37"/>
        <v>1571.9999999999998</v>
      </c>
      <c r="AO286" s="36">
        <f t="shared" si="38"/>
        <v>1760.0111999999997</v>
      </c>
      <c r="AP286" s="83">
        <f t="shared" si="39"/>
        <v>188.01119999999992</v>
      </c>
    </row>
    <row r="287" spans="1:42" hidden="1">
      <c r="A287">
        <v>46752</v>
      </c>
      <c r="B287" s="38">
        <v>46199</v>
      </c>
      <c r="C287" t="s">
        <v>258</v>
      </c>
      <c r="D287" t="s">
        <v>185</v>
      </c>
      <c r="E287" t="s">
        <v>186</v>
      </c>
      <c r="F287" t="s">
        <v>37</v>
      </c>
      <c r="G287">
        <v>8</v>
      </c>
      <c r="H287" s="43">
        <v>10859</v>
      </c>
      <c r="I287" t="s">
        <v>198</v>
      </c>
      <c r="J287">
        <v>10315</v>
      </c>
      <c r="K287" t="s">
        <v>206</v>
      </c>
      <c r="L287" t="s">
        <v>206</v>
      </c>
      <c r="M287" t="s">
        <v>282</v>
      </c>
      <c r="N287" t="s">
        <v>283</v>
      </c>
      <c r="O287" t="s">
        <v>64</v>
      </c>
      <c r="P287">
        <v>410</v>
      </c>
      <c r="Q287" t="s">
        <v>242</v>
      </c>
      <c r="R287">
        <v>494</v>
      </c>
      <c r="S287">
        <v>4</v>
      </c>
      <c r="T287">
        <v>26.9</v>
      </c>
      <c r="U287">
        <v>0</v>
      </c>
      <c r="V287">
        <v>4</v>
      </c>
      <c r="W287">
        <v>0.18</v>
      </c>
      <c r="X287">
        <v>0.15</v>
      </c>
      <c r="Y287">
        <v>0.15</v>
      </c>
      <c r="Z287">
        <v>70.739999999999995</v>
      </c>
      <c r="AA287" t="s">
        <v>46</v>
      </c>
      <c r="AB287" t="s">
        <v>56</v>
      </c>
      <c r="AC287" t="s">
        <v>209</v>
      </c>
      <c r="AE287" s="39">
        <v>46199.752152777779</v>
      </c>
      <c r="AF287" t="s">
        <v>300</v>
      </c>
      <c r="AG287" t="str">
        <f t="shared" si="32"/>
        <v>Julho-26</v>
      </c>
      <c r="AH287" s="36">
        <f>_xlfn.XLOOKUP(AK287,'Base de Preços'!P$7:P$3001,'Base de Preços'!J$7:J$3001,"",0)</f>
        <v>551.6</v>
      </c>
      <c r="AI287" s="37">
        <f t="shared" si="33"/>
        <v>0</v>
      </c>
      <c r="AJ287" t="str">
        <f>_xlfn.XLOOKUP(N287,Agrupamentos!C$3:C$496,Agrupamentos!D$3:D$496,"",0)</f>
        <v>IRRIGAÇÃO DE REPLANTIO</v>
      </c>
      <c r="AK287" t="str">
        <f t="shared" si="34"/>
        <v>1ª IRRIGAÇÃO DE REPLANTIOGN1400REF32 - 01</v>
      </c>
      <c r="AL287" s="57" t="str">
        <f t="shared" si="35"/>
        <v>46752GN1400MotoristaANTONIO MARCIO PEREIRA DA SILVA1ª IRRIGAÇÃO DE REPLANTIOCanto do Pinhe494Suporte26,9Julho-260446199,752152777846199</v>
      </c>
      <c r="AM287" s="79">
        <f t="shared" si="36"/>
        <v>22.222222222222221</v>
      </c>
      <c r="AN287" s="80">
        <f t="shared" si="37"/>
        <v>1571.9999999999998</v>
      </c>
      <c r="AO287" s="36">
        <f t="shared" si="38"/>
        <v>1902.9059999999997</v>
      </c>
      <c r="AP287" s="83">
        <f t="shared" si="39"/>
        <v>330.90599999999995</v>
      </c>
    </row>
    <row r="288" spans="1:42" hidden="1">
      <c r="A288">
        <v>46752</v>
      </c>
      <c r="B288" s="38">
        <v>46199</v>
      </c>
      <c r="C288" t="s">
        <v>258</v>
      </c>
      <c r="D288" t="s">
        <v>185</v>
      </c>
      <c r="E288" t="s">
        <v>186</v>
      </c>
      <c r="F288" t="s">
        <v>59</v>
      </c>
      <c r="G288">
        <v>8</v>
      </c>
      <c r="H288" s="43">
        <v>10859</v>
      </c>
      <c r="I288" t="s">
        <v>198</v>
      </c>
      <c r="J288">
        <v>10315</v>
      </c>
      <c r="K288" t="s">
        <v>206</v>
      </c>
      <c r="L288" t="s">
        <v>206</v>
      </c>
      <c r="M288" t="s">
        <v>282</v>
      </c>
      <c r="N288" t="s">
        <v>283</v>
      </c>
      <c r="O288" t="s">
        <v>64</v>
      </c>
      <c r="P288">
        <v>410</v>
      </c>
      <c r="Q288" t="s">
        <v>242</v>
      </c>
      <c r="R288">
        <v>494</v>
      </c>
      <c r="S288">
        <v>8</v>
      </c>
      <c r="T288">
        <v>26.9</v>
      </c>
      <c r="U288">
        <v>0</v>
      </c>
      <c r="V288">
        <v>8</v>
      </c>
      <c r="W288">
        <v>0.54</v>
      </c>
      <c r="X288">
        <v>0.3</v>
      </c>
      <c r="Y288">
        <v>0.3</v>
      </c>
      <c r="Z288">
        <v>207.97</v>
      </c>
      <c r="AA288" t="s">
        <v>46</v>
      </c>
      <c r="AB288" t="s">
        <v>77</v>
      </c>
      <c r="AC288" t="s">
        <v>209</v>
      </c>
      <c r="AE288" s="39">
        <v>46199.752152777779</v>
      </c>
      <c r="AF288" t="s">
        <v>300</v>
      </c>
      <c r="AG288" t="str">
        <f t="shared" si="32"/>
        <v>Julho-26</v>
      </c>
      <c r="AH288" s="36">
        <f>_xlfn.XLOOKUP(AK288,'Base de Preços'!P$7:P$3001,'Base de Preços'!J$7:J$3001,"",0)</f>
        <v>551.6</v>
      </c>
      <c r="AI288" s="37">
        <f t="shared" si="33"/>
        <v>0</v>
      </c>
      <c r="AJ288" t="str">
        <f>_xlfn.XLOOKUP(N288,Agrupamentos!C$3:C$496,Agrupamentos!D$3:D$496,"",0)</f>
        <v>IRRIGAÇÃO DE REPLANTIO</v>
      </c>
      <c r="AK288" t="str">
        <f t="shared" si="34"/>
        <v>1ª IRRIGAÇÃO DE REPLANTIOGN1400REF32 - 01</v>
      </c>
      <c r="AL288" s="57" t="str">
        <f t="shared" si="35"/>
        <v>46752GN1400Operador de Trator de PneuANTONIO MARCIO PEREIRA DA SILVA1ª IRRIGAÇÃO DE REPLANTIOCanto do Pinhe494Apoio26,9Julho-260846199,752152777846199</v>
      </c>
      <c r="AM288" s="79">
        <f t="shared" si="36"/>
        <v>14.814814814814813</v>
      </c>
      <c r="AN288" s="80">
        <f t="shared" si="37"/>
        <v>3081.0370370370365</v>
      </c>
      <c r="AO288" s="36">
        <f t="shared" si="38"/>
        <v>5594.393</v>
      </c>
      <c r="AP288" s="83">
        <f t="shared" si="39"/>
        <v>2513.3559629629635</v>
      </c>
    </row>
    <row r="289" spans="1:42" hidden="1">
      <c r="A289">
        <v>46752</v>
      </c>
      <c r="B289" s="38">
        <v>46199</v>
      </c>
      <c r="C289" t="s">
        <v>258</v>
      </c>
      <c r="D289" t="s">
        <v>185</v>
      </c>
      <c r="E289" t="s">
        <v>186</v>
      </c>
      <c r="F289" t="s">
        <v>59</v>
      </c>
      <c r="G289">
        <v>8</v>
      </c>
      <c r="H289" s="43">
        <v>10859</v>
      </c>
      <c r="I289" t="s">
        <v>198</v>
      </c>
      <c r="J289">
        <v>10315</v>
      </c>
      <c r="K289" t="s">
        <v>206</v>
      </c>
      <c r="L289" t="s">
        <v>206</v>
      </c>
      <c r="M289" t="s">
        <v>282</v>
      </c>
      <c r="N289" t="s">
        <v>283</v>
      </c>
      <c r="O289" t="s">
        <v>64</v>
      </c>
      <c r="P289">
        <v>410</v>
      </c>
      <c r="Q289" t="s">
        <v>242</v>
      </c>
      <c r="R289">
        <v>498</v>
      </c>
      <c r="S289">
        <v>8</v>
      </c>
      <c r="T289">
        <v>24.88</v>
      </c>
      <c r="U289">
        <v>0</v>
      </c>
      <c r="V289">
        <v>8</v>
      </c>
      <c r="W289">
        <v>0.54</v>
      </c>
      <c r="X289">
        <v>0.32</v>
      </c>
      <c r="Y289">
        <v>0.32</v>
      </c>
      <c r="Z289">
        <v>207.97</v>
      </c>
      <c r="AA289" t="s">
        <v>46</v>
      </c>
      <c r="AB289" t="s">
        <v>77</v>
      </c>
      <c r="AC289" t="s">
        <v>209</v>
      </c>
      <c r="AE289" s="39">
        <v>46199.752152777779</v>
      </c>
      <c r="AF289" t="s">
        <v>300</v>
      </c>
      <c r="AG289" t="str">
        <f t="shared" si="32"/>
        <v>Julho-26</v>
      </c>
      <c r="AH289" s="36">
        <f>_xlfn.XLOOKUP(AK289,'Base de Preços'!P$7:P$3001,'Base de Preços'!J$7:J$3001,"",0)</f>
        <v>551.6</v>
      </c>
      <c r="AI289" s="37">
        <f t="shared" si="33"/>
        <v>0</v>
      </c>
      <c r="AJ289" t="str">
        <f>_xlfn.XLOOKUP(N289,Agrupamentos!C$3:C$496,Agrupamentos!D$3:D$496,"",0)</f>
        <v>IRRIGAÇÃO DE REPLANTIO</v>
      </c>
      <c r="AK289" t="str">
        <f t="shared" si="34"/>
        <v>1ª IRRIGAÇÃO DE REPLANTIOGN1400REF32 - 01</v>
      </c>
      <c r="AL289" s="57" t="str">
        <f t="shared" si="35"/>
        <v>46752GN1400Operador de Trator de PneuANTONIO MARCIO PEREIRA DA SILVA1ª IRRIGAÇÃO DE REPLANTIOCanto do Pinhe498Apoio24,88Julho-260846199,752152777846199</v>
      </c>
      <c r="AM289" s="79">
        <f t="shared" si="36"/>
        <v>14.814814814814813</v>
      </c>
      <c r="AN289" s="80">
        <f t="shared" si="37"/>
        <v>3081.0370370370365</v>
      </c>
      <c r="AO289" s="36">
        <f t="shared" si="38"/>
        <v>5174.2936</v>
      </c>
      <c r="AP289" s="83">
        <f t="shared" si="39"/>
        <v>2093.2565629629635</v>
      </c>
    </row>
    <row r="290" spans="1:42" hidden="1">
      <c r="A290">
        <v>46752</v>
      </c>
      <c r="B290" s="38">
        <v>46199</v>
      </c>
      <c r="C290" t="s">
        <v>258</v>
      </c>
      <c r="D290" t="s">
        <v>185</v>
      </c>
      <c r="E290" t="s">
        <v>186</v>
      </c>
      <c r="F290" t="s">
        <v>37</v>
      </c>
      <c r="G290">
        <v>8</v>
      </c>
      <c r="H290" s="43">
        <v>10859</v>
      </c>
      <c r="I290" t="s">
        <v>198</v>
      </c>
      <c r="J290">
        <v>10315</v>
      </c>
      <c r="K290" t="s">
        <v>206</v>
      </c>
      <c r="L290" t="s">
        <v>206</v>
      </c>
      <c r="M290">
        <v>43</v>
      </c>
      <c r="N290" t="s">
        <v>42</v>
      </c>
      <c r="O290" t="s">
        <v>64</v>
      </c>
      <c r="P290">
        <v>410</v>
      </c>
      <c r="Q290" t="s">
        <v>242</v>
      </c>
      <c r="R290">
        <v>494</v>
      </c>
      <c r="S290">
        <v>8</v>
      </c>
      <c r="T290">
        <v>0</v>
      </c>
      <c r="U290">
        <v>0</v>
      </c>
      <c r="V290">
        <v>8</v>
      </c>
      <c r="W290">
        <v>0</v>
      </c>
      <c r="X290">
        <v>0</v>
      </c>
      <c r="Y290">
        <v>0</v>
      </c>
      <c r="Z290">
        <v>0</v>
      </c>
      <c r="AA290" t="s">
        <v>55</v>
      </c>
      <c r="AB290" t="s">
        <v>47</v>
      </c>
      <c r="AC290" t="s">
        <v>209</v>
      </c>
      <c r="AD290" t="s">
        <v>203</v>
      </c>
      <c r="AE290" s="39">
        <v>46200.326643518521</v>
      </c>
      <c r="AF290" t="s">
        <v>300</v>
      </c>
      <c r="AG290" t="str">
        <f t="shared" si="32"/>
        <v>Julho-26</v>
      </c>
      <c r="AH290" s="36">
        <f>_xlfn.XLOOKUP(AK290,'Base de Preços'!P$7:P$3001,'Base de Preços'!J$7:J$3001,"",0)</f>
        <v>0</v>
      </c>
      <c r="AI290" s="37">
        <f t="shared" si="33"/>
        <v>0</v>
      </c>
      <c r="AJ290" t="str">
        <f>_xlfn.XLOOKUP(N290,Agrupamentos!C$3:C$496,Agrupamentos!D$3:D$496,"",0)</f>
        <v>APOIO E MANUTENÇÃO</v>
      </c>
      <c r="AK290" t="str">
        <f t="shared" si="34"/>
        <v>APOIO E MANUTEÇÃOGN140043</v>
      </c>
      <c r="AL290" s="57" t="str">
        <f t="shared" si="35"/>
        <v>46752GN1400MotoristaANTONIO MARCIO PEREIRA DA SILVAAPOIO E MANUTEÇÃOCanto do Pinhe494Principal0Julho-260846200,326643518546199</v>
      </c>
      <c r="AM290" s="79" t="str">
        <f t="shared" si="36"/>
        <v/>
      </c>
      <c r="AN290" s="80" t="str">
        <f t="shared" si="37"/>
        <v/>
      </c>
      <c r="AO290" s="36">
        <f t="shared" si="38"/>
        <v>0</v>
      </c>
      <c r="AP290" s="83" t="str">
        <f t="shared" si="39"/>
        <v/>
      </c>
    </row>
    <row r="291" spans="1:42" hidden="1">
      <c r="A291">
        <v>46755</v>
      </c>
      <c r="B291" s="38">
        <v>46199</v>
      </c>
      <c r="C291" t="s">
        <v>258</v>
      </c>
      <c r="D291" t="s">
        <v>185</v>
      </c>
      <c r="E291" t="s">
        <v>186</v>
      </c>
      <c r="F291" t="s">
        <v>49</v>
      </c>
      <c r="G291">
        <v>10</v>
      </c>
      <c r="H291" s="43">
        <v>10859</v>
      </c>
      <c r="I291" t="s">
        <v>198</v>
      </c>
      <c r="J291">
        <v>10837</v>
      </c>
      <c r="K291" t="s">
        <v>254</v>
      </c>
      <c r="L291" t="s">
        <v>254</v>
      </c>
      <c r="M291" t="s">
        <v>71</v>
      </c>
      <c r="N291" t="s">
        <v>225</v>
      </c>
      <c r="O291" t="s">
        <v>64</v>
      </c>
      <c r="P291">
        <v>410</v>
      </c>
      <c r="Q291" t="s">
        <v>242</v>
      </c>
      <c r="R291">
        <v>494</v>
      </c>
      <c r="S291">
        <v>50</v>
      </c>
      <c r="T291">
        <v>26.9</v>
      </c>
      <c r="U291">
        <v>0</v>
      </c>
      <c r="V291">
        <v>50</v>
      </c>
      <c r="W291">
        <v>3.18</v>
      </c>
      <c r="X291">
        <v>1.86</v>
      </c>
      <c r="Y291">
        <v>1.86</v>
      </c>
      <c r="Z291">
        <v>322.27999999999997</v>
      </c>
      <c r="AA291" t="s">
        <v>46</v>
      </c>
      <c r="AB291" t="s">
        <v>47</v>
      </c>
      <c r="AC291" t="s">
        <v>257</v>
      </c>
      <c r="AE291" s="39">
        <v>46199.767106481479</v>
      </c>
      <c r="AG291" t="str">
        <f t="shared" si="32"/>
        <v>Julho-26</v>
      </c>
      <c r="AH291" s="36">
        <f>_xlfn.XLOOKUP(AK291,'Base de Preços'!P$7:P$3001,'Base de Preços'!J$7:J$3001,"",0)</f>
        <v>446.88</v>
      </c>
      <c r="AI291" s="37">
        <f t="shared" si="33"/>
        <v>12021.072</v>
      </c>
      <c r="AJ291" t="str">
        <f>_xlfn.XLOOKUP(N291,Agrupamentos!C$3:C$496,Agrupamentos!D$3:D$496,"",0)</f>
        <v>REPLANTIO</v>
      </c>
      <c r="AK291" t="str">
        <f t="shared" si="34"/>
        <v>REPLANTIOGN1400REF29</v>
      </c>
      <c r="AL291" s="57" t="str">
        <f t="shared" si="35"/>
        <v>46755GN1400Trabalhador FlorestalJEAN CARDOSO PAIVAREPLANTIOCanto do Pinhe494Principal26,9Julho-2605046199,767106481546199</v>
      </c>
      <c r="AM291" s="79">
        <f t="shared" si="36"/>
        <v>15.723270440251572</v>
      </c>
      <c r="AN291" s="80">
        <f t="shared" si="37"/>
        <v>5067.2955974842762</v>
      </c>
      <c r="AO291" s="36">
        <f t="shared" si="38"/>
        <v>8669.3319999999985</v>
      </c>
      <c r="AP291" s="83">
        <f t="shared" si="39"/>
        <v>3602.0364025157223</v>
      </c>
    </row>
    <row r="292" spans="1:42" hidden="1">
      <c r="A292">
        <v>46755</v>
      </c>
      <c r="B292" s="38">
        <v>46199</v>
      </c>
      <c r="C292" t="s">
        <v>258</v>
      </c>
      <c r="D292" t="s">
        <v>185</v>
      </c>
      <c r="E292" t="s">
        <v>186</v>
      </c>
      <c r="F292" t="s">
        <v>49</v>
      </c>
      <c r="G292">
        <v>10</v>
      </c>
      <c r="H292" s="43">
        <v>10859</v>
      </c>
      <c r="I292" t="s">
        <v>198</v>
      </c>
      <c r="J292">
        <v>10837</v>
      </c>
      <c r="K292" t="s">
        <v>254</v>
      </c>
      <c r="L292" t="s">
        <v>254</v>
      </c>
      <c r="M292" t="s">
        <v>71</v>
      </c>
      <c r="N292" t="s">
        <v>225</v>
      </c>
      <c r="O292" t="s">
        <v>64</v>
      </c>
      <c r="P292">
        <v>410</v>
      </c>
      <c r="Q292" t="s">
        <v>242</v>
      </c>
      <c r="R292">
        <v>498</v>
      </c>
      <c r="S292">
        <v>50</v>
      </c>
      <c r="T292">
        <v>24.88</v>
      </c>
      <c r="U292">
        <v>0</v>
      </c>
      <c r="V292">
        <v>50</v>
      </c>
      <c r="W292">
        <v>3.18</v>
      </c>
      <c r="X292">
        <v>2.0099999999999998</v>
      </c>
      <c r="Y292">
        <v>2.0099999999999998</v>
      </c>
      <c r="Z292">
        <v>322.27999999999997</v>
      </c>
      <c r="AA292" t="s">
        <v>46</v>
      </c>
      <c r="AB292" t="s">
        <v>47</v>
      </c>
      <c r="AC292" t="s">
        <v>257</v>
      </c>
      <c r="AE292" s="39">
        <v>46199.767106481479</v>
      </c>
      <c r="AG292" t="str">
        <f t="shared" si="32"/>
        <v>Julho-26</v>
      </c>
      <c r="AH292" s="36">
        <f>_xlfn.XLOOKUP(AK292,'Base de Preços'!P$7:P$3001,'Base de Preços'!J$7:J$3001,"",0)</f>
        <v>446.88</v>
      </c>
      <c r="AI292" s="37">
        <f t="shared" si="33"/>
        <v>11118.374399999999</v>
      </c>
      <c r="AJ292" t="str">
        <f>_xlfn.XLOOKUP(N292,Agrupamentos!C$3:C$496,Agrupamentos!D$3:D$496,"",0)</f>
        <v>REPLANTIO</v>
      </c>
      <c r="AK292" t="str">
        <f t="shared" si="34"/>
        <v>REPLANTIOGN1400REF29</v>
      </c>
      <c r="AL292" s="57" t="str">
        <f t="shared" si="35"/>
        <v>46755GN1400Trabalhador FlorestalJEAN CARDOSO PAIVAREPLANTIOCanto do Pinhe498Principal24,88Julho-2605046199,767106481546199</v>
      </c>
      <c r="AM292" s="79">
        <f t="shared" si="36"/>
        <v>15.723270440251572</v>
      </c>
      <c r="AN292" s="80">
        <f t="shared" si="37"/>
        <v>5067.2955974842762</v>
      </c>
      <c r="AO292" s="36">
        <f t="shared" si="38"/>
        <v>8018.326399999999</v>
      </c>
      <c r="AP292" s="83">
        <f t="shared" si="39"/>
        <v>2951.0308025157228</v>
      </c>
    </row>
    <row r="293" spans="1:42" hidden="1">
      <c r="A293">
        <v>46764</v>
      </c>
      <c r="B293" s="38">
        <v>46199</v>
      </c>
      <c r="C293" t="s">
        <v>258</v>
      </c>
      <c r="D293" t="s">
        <v>185</v>
      </c>
      <c r="E293" t="s">
        <v>186</v>
      </c>
      <c r="F293" t="s">
        <v>49</v>
      </c>
      <c r="G293">
        <v>8</v>
      </c>
      <c r="H293" s="43">
        <v>10859</v>
      </c>
      <c r="I293" t="s">
        <v>198</v>
      </c>
      <c r="J293">
        <v>10093</v>
      </c>
      <c r="K293" t="s">
        <v>199</v>
      </c>
      <c r="L293" t="s">
        <v>199</v>
      </c>
      <c r="M293" t="s">
        <v>282</v>
      </c>
      <c r="N293" t="s">
        <v>283</v>
      </c>
      <c r="O293" t="s">
        <v>64</v>
      </c>
      <c r="P293">
        <v>400</v>
      </c>
      <c r="Q293" t="s">
        <v>233</v>
      </c>
      <c r="R293">
        <v>359</v>
      </c>
      <c r="S293">
        <v>48</v>
      </c>
      <c r="T293">
        <v>30</v>
      </c>
      <c r="U293">
        <v>0</v>
      </c>
      <c r="V293">
        <v>48</v>
      </c>
      <c r="W293">
        <v>2.69</v>
      </c>
      <c r="X293">
        <v>1.6</v>
      </c>
      <c r="Y293">
        <v>1.6</v>
      </c>
      <c r="Z293">
        <v>272.89</v>
      </c>
      <c r="AA293" t="s">
        <v>55</v>
      </c>
      <c r="AB293" t="s">
        <v>47</v>
      </c>
      <c r="AC293" t="s">
        <v>202</v>
      </c>
      <c r="AD293" t="s">
        <v>96</v>
      </c>
      <c r="AE293" s="39">
        <v>46199.833009259259</v>
      </c>
      <c r="AG293" t="str">
        <f t="shared" si="32"/>
        <v>Julho-26</v>
      </c>
      <c r="AH293" s="36">
        <f>_xlfn.XLOOKUP(AK293,'Base de Preços'!P$7:P$3001,'Base de Preços'!J$7:J$3001,"",0)</f>
        <v>551.6</v>
      </c>
      <c r="AI293" s="37">
        <f t="shared" si="33"/>
        <v>16548</v>
      </c>
      <c r="AJ293" t="str">
        <f>_xlfn.XLOOKUP(N293,Agrupamentos!C$3:C$496,Agrupamentos!D$3:D$496,"",0)</f>
        <v>IRRIGAÇÃO DE REPLANTIO</v>
      </c>
      <c r="AK293" t="str">
        <f t="shared" si="34"/>
        <v>1ª IRRIGAÇÃO DE REPLANTIOGN1400REF32 - 01</v>
      </c>
      <c r="AL293" s="57" t="str">
        <f t="shared" si="35"/>
        <v>46764GN1400Trabalhador FlorestalJONATHAN FONSECA DE OLIVEIRA1ª IRRIGAÇÃO DE REPLANTIORosa Maria359Principal30Julho-2604846199,833009259346199</v>
      </c>
      <c r="AM293" s="79">
        <f t="shared" si="36"/>
        <v>17.843866171003718</v>
      </c>
      <c r="AN293" s="80">
        <f t="shared" si="37"/>
        <v>4869.4126394052046</v>
      </c>
      <c r="AO293" s="36">
        <f t="shared" si="38"/>
        <v>8186.7</v>
      </c>
      <c r="AP293" s="83">
        <f t="shared" si="39"/>
        <v>3317.2873605947952</v>
      </c>
    </row>
    <row r="294" spans="1:42" hidden="1">
      <c r="A294">
        <v>46764</v>
      </c>
      <c r="B294" s="38">
        <v>46199</v>
      </c>
      <c r="C294" t="s">
        <v>258</v>
      </c>
      <c r="D294" t="s">
        <v>185</v>
      </c>
      <c r="E294" t="s">
        <v>186</v>
      </c>
      <c r="F294" t="s">
        <v>59</v>
      </c>
      <c r="G294">
        <v>8</v>
      </c>
      <c r="H294" s="43">
        <v>10859</v>
      </c>
      <c r="I294" t="s">
        <v>198</v>
      </c>
      <c r="J294">
        <v>10093</v>
      </c>
      <c r="K294" t="s">
        <v>199</v>
      </c>
      <c r="L294" t="s">
        <v>199</v>
      </c>
      <c r="M294" t="s">
        <v>282</v>
      </c>
      <c r="N294" t="s">
        <v>283</v>
      </c>
      <c r="O294" t="s">
        <v>64</v>
      </c>
      <c r="P294">
        <v>400</v>
      </c>
      <c r="Q294" t="s">
        <v>233</v>
      </c>
      <c r="R294">
        <v>359</v>
      </c>
      <c r="S294">
        <v>8</v>
      </c>
      <c r="T294">
        <v>30</v>
      </c>
      <c r="U294">
        <v>16</v>
      </c>
      <c r="V294">
        <v>24</v>
      </c>
      <c r="W294">
        <v>0.54</v>
      </c>
      <c r="X294">
        <v>0.27</v>
      </c>
      <c r="Y294">
        <v>0.8</v>
      </c>
      <c r="Z294">
        <v>207.97</v>
      </c>
      <c r="AA294" t="s">
        <v>55</v>
      </c>
      <c r="AB294" t="s">
        <v>77</v>
      </c>
      <c r="AC294" t="s">
        <v>202</v>
      </c>
      <c r="AD294" t="s">
        <v>96</v>
      </c>
      <c r="AE294" s="39">
        <v>46199.833009259259</v>
      </c>
      <c r="AG294" t="str">
        <f t="shared" si="32"/>
        <v>Julho-26</v>
      </c>
      <c r="AH294" s="36">
        <f>_xlfn.XLOOKUP(AK294,'Base de Preços'!P$7:P$3001,'Base de Preços'!J$7:J$3001,"",0)</f>
        <v>551.6</v>
      </c>
      <c r="AI294" s="37">
        <f t="shared" si="33"/>
        <v>0</v>
      </c>
      <c r="AJ294" t="str">
        <f>_xlfn.XLOOKUP(N294,Agrupamentos!C$3:C$496,Agrupamentos!D$3:D$496,"",0)</f>
        <v>IRRIGAÇÃO DE REPLANTIO</v>
      </c>
      <c r="AK294" t="str">
        <f t="shared" si="34"/>
        <v>1ª IRRIGAÇÃO DE REPLANTIOGN1400REF32 - 01</v>
      </c>
      <c r="AL294" s="57" t="str">
        <f t="shared" si="35"/>
        <v>46764GN1400Operador de Trator de PneuJONATHAN FONSECA DE OLIVEIRA1ª IRRIGAÇÃO DE REPLANTIORosa Maria359Apoio30Julho-26162446199,833009259346199</v>
      </c>
      <c r="AM294" s="79">
        <f t="shared" si="36"/>
        <v>44.444444444444443</v>
      </c>
      <c r="AN294" s="80">
        <f t="shared" si="37"/>
        <v>9243.1111111111113</v>
      </c>
      <c r="AO294" s="36">
        <f t="shared" si="38"/>
        <v>6239.1</v>
      </c>
      <c r="AP294" s="83">
        <f t="shared" si="39"/>
        <v>-3004.0111111111109</v>
      </c>
    </row>
    <row r="295" spans="1:42" hidden="1">
      <c r="A295">
        <v>46764</v>
      </c>
      <c r="B295" s="38">
        <v>46199</v>
      </c>
      <c r="C295" t="s">
        <v>258</v>
      </c>
      <c r="D295" t="s">
        <v>185</v>
      </c>
      <c r="E295" t="s">
        <v>186</v>
      </c>
      <c r="F295" t="s">
        <v>49</v>
      </c>
      <c r="G295">
        <v>8</v>
      </c>
      <c r="H295" s="43">
        <v>10859</v>
      </c>
      <c r="I295" t="s">
        <v>198</v>
      </c>
      <c r="J295">
        <v>10093</v>
      </c>
      <c r="K295" t="s">
        <v>199</v>
      </c>
      <c r="L295" t="s">
        <v>199</v>
      </c>
      <c r="M295" t="s">
        <v>71</v>
      </c>
      <c r="N295" t="s">
        <v>225</v>
      </c>
      <c r="O295" t="s">
        <v>64</v>
      </c>
      <c r="P295">
        <v>400</v>
      </c>
      <c r="Q295" t="s">
        <v>233</v>
      </c>
      <c r="R295">
        <v>359</v>
      </c>
      <c r="S295">
        <v>128</v>
      </c>
      <c r="T295">
        <v>30</v>
      </c>
      <c r="U295">
        <v>0</v>
      </c>
      <c r="V295">
        <v>128</v>
      </c>
      <c r="W295">
        <v>3.18</v>
      </c>
      <c r="X295">
        <v>4.2699999999999996</v>
      </c>
      <c r="Y295">
        <v>4.2699999999999996</v>
      </c>
      <c r="Z295">
        <v>322.27999999999997</v>
      </c>
      <c r="AA295" t="s">
        <v>55</v>
      </c>
      <c r="AB295" t="s">
        <v>47</v>
      </c>
      <c r="AC295" t="s">
        <v>202</v>
      </c>
      <c r="AE295" s="39">
        <v>46199.833009259259</v>
      </c>
      <c r="AG295" t="str">
        <f t="shared" si="32"/>
        <v>Julho-26</v>
      </c>
      <c r="AH295" s="36">
        <f>_xlfn.XLOOKUP(AK295,'Base de Preços'!P$7:P$3001,'Base de Preços'!J$7:J$3001,"",0)</f>
        <v>446.88</v>
      </c>
      <c r="AI295" s="37">
        <f t="shared" si="33"/>
        <v>13406.4</v>
      </c>
      <c r="AJ295" t="str">
        <f>_xlfn.XLOOKUP(N295,Agrupamentos!C$3:C$496,Agrupamentos!D$3:D$496,"",0)</f>
        <v>REPLANTIO</v>
      </c>
      <c r="AK295" t="str">
        <f t="shared" si="34"/>
        <v>REPLANTIOGN1400REF29</v>
      </c>
      <c r="AL295" s="57" t="str">
        <f t="shared" si="35"/>
        <v>46764GN1400Trabalhador FlorestalJONATHAN FONSECA DE OLIVEIRAREPLANTIORosa Maria359Principal30Julho-26012846199,833009259346199</v>
      </c>
      <c r="AM295" s="79">
        <f t="shared" si="36"/>
        <v>40.251572327044023</v>
      </c>
      <c r="AN295" s="80">
        <f t="shared" si="37"/>
        <v>12972.276729559746</v>
      </c>
      <c r="AO295" s="36">
        <f t="shared" si="38"/>
        <v>9668.4</v>
      </c>
      <c r="AP295" s="83">
        <f t="shared" si="39"/>
        <v>-3303.8767295597463</v>
      </c>
    </row>
    <row r="296" spans="1:42" hidden="1">
      <c r="A296">
        <v>46764</v>
      </c>
      <c r="B296" s="38">
        <v>46199</v>
      </c>
      <c r="C296" t="s">
        <v>258</v>
      </c>
      <c r="D296" t="s">
        <v>185</v>
      </c>
      <c r="E296" t="s">
        <v>186</v>
      </c>
      <c r="F296" t="s">
        <v>37</v>
      </c>
      <c r="G296">
        <v>8</v>
      </c>
      <c r="H296" s="43">
        <v>10859</v>
      </c>
      <c r="I296" t="s">
        <v>198</v>
      </c>
      <c r="J296">
        <v>10093</v>
      </c>
      <c r="K296" t="s">
        <v>199</v>
      </c>
      <c r="L296" t="s">
        <v>199</v>
      </c>
      <c r="M296">
        <v>43</v>
      </c>
      <c r="N296" t="s">
        <v>42</v>
      </c>
      <c r="O296" t="s">
        <v>64</v>
      </c>
      <c r="P296">
        <v>400</v>
      </c>
      <c r="Q296" t="s">
        <v>233</v>
      </c>
      <c r="R296">
        <v>359</v>
      </c>
      <c r="S296">
        <v>8</v>
      </c>
      <c r="T296">
        <v>0</v>
      </c>
      <c r="U296">
        <v>0</v>
      </c>
      <c r="V296">
        <v>8</v>
      </c>
      <c r="W296">
        <v>0</v>
      </c>
      <c r="X296">
        <v>0</v>
      </c>
      <c r="Y296">
        <v>0</v>
      </c>
      <c r="Z296">
        <v>0</v>
      </c>
      <c r="AA296" t="s">
        <v>55</v>
      </c>
      <c r="AB296" t="s">
        <v>47</v>
      </c>
      <c r="AC296" t="s">
        <v>202</v>
      </c>
      <c r="AE296" s="39">
        <v>46199.833009259259</v>
      </c>
      <c r="AG296" t="str">
        <f t="shared" si="32"/>
        <v>Julho-26</v>
      </c>
      <c r="AH296" s="36">
        <f>_xlfn.XLOOKUP(AK296,'Base de Preços'!P$7:P$3001,'Base de Preços'!J$7:J$3001,"",0)</f>
        <v>0</v>
      </c>
      <c r="AI296" s="37">
        <f t="shared" si="33"/>
        <v>0</v>
      </c>
      <c r="AJ296" t="str">
        <f>_xlfn.XLOOKUP(N296,Agrupamentos!C$3:C$496,Agrupamentos!D$3:D$496,"",0)</f>
        <v>APOIO E MANUTENÇÃO</v>
      </c>
      <c r="AK296" t="str">
        <f t="shared" si="34"/>
        <v>APOIO E MANUTEÇÃOGN140043</v>
      </c>
      <c r="AL296" s="57" t="str">
        <f t="shared" si="35"/>
        <v>46764GN1400MotoristaJONATHAN FONSECA DE OLIVEIRAAPOIO E MANUTEÇÃORosa Maria359Principal0Julho-260846199,833009259346199</v>
      </c>
      <c r="AM296" s="79" t="str">
        <f t="shared" si="36"/>
        <v/>
      </c>
      <c r="AN296" s="80" t="str">
        <f t="shared" si="37"/>
        <v/>
      </c>
      <c r="AO296" s="36">
        <f t="shared" si="38"/>
        <v>0</v>
      </c>
      <c r="AP296" s="83" t="str">
        <f t="shared" si="39"/>
        <v/>
      </c>
    </row>
    <row r="297" spans="1:42" hidden="1">
      <c r="A297">
        <v>46764</v>
      </c>
      <c r="B297" s="38">
        <v>46199</v>
      </c>
      <c r="C297" t="s">
        <v>258</v>
      </c>
      <c r="D297" t="s">
        <v>185</v>
      </c>
      <c r="E297" t="s">
        <v>186</v>
      </c>
      <c r="F297" t="s">
        <v>59</v>
      </c>
      <c r="G297">
        <v>8</v>
      </c>
      <c r="H297" s="43">
        <v>10859</v>
      </c>
      <c r="I297" t="s">
        <v>198</v>
      </c>
      <c r="J297">
        <v>10093</v>
      </c>
      <c r="K297" t="s">
        <v>199</v>
      </c>
      <c r="L297" t="s">
        <v>199</v>
      </c>
      <c r="M297" t="s">
        <v>278</v>
      </c>
      <c r="N297" t="s">
        <v>279</v>
      </c>
      <c r="O297" t="s">
        <v>64</v>
      </c>
      <c r="P297">
        <v>400</v>
      </c>
      <c r="Q297" t="s">
        <v>233</v>
      </c>
      <c r="R297">
        <v>374</v>
      </c>
      <c r="S297">
        <v>8</v>
      </c>
      <c r="T297">
        <v>5</v>
      </c>
      <c r="U297">
        <v>0</v>
      </c>
      <c r="V297">
        <v>8</v>
      </c>
      <c r="W297">
        <v>1.59</v>
      </c>
      <c r="X297">
        <v>1.6</v>
      </c>
      <c r="Y297">
        <v>1.6</v>
      </c>
      <c r="Z297" s="3">
        <v>1104.72</v>
      </c>
      <c r="AA297" t="s">
        <v>55</v>
      </c>
      <c r="AB297" t="s">
        <v>47</v>
      </c>
      <c r="AC297" t="s">
        <v>202</v>
      </c>
      <c r="AD297" t="s">
        <v>203</v>
      </c>
      <c r="AE297" s="39">
        <v>46199.833009259259</v>
      </c>
      <c r="AG297" t="str">
        <f t="shared" si="32"/>
        <v>Julho-26</v>
      </c>
      <c r="AH297" s="36">
        <f>_xlfn.XLOOKUP(AK297,'Base de Preços'!P$7:P$3001,'Base de Preços'!J$7:J$3001,"",0)</f>
        <v>1263.67</v>
      </c>
      <c r="AI297" s="37">
        <f t="shared" si="33"/>
        <v>6318.35</v>
      </c>
      <c r="AJ297" t="str">
        <f>_xlfn.XLOOKUP(N297,Agrupamentos!C$3:C$496,Agrupamentos!D$3:D$496,"",0)</f>
        <v>SUBSOSALGEM</v>
      </c>
      <c r="AK297" t="str">
        <f t="shared" si="34"/>
        <v>SUBSOLAGEM COM ADUBAÇÃO 350 a 400kg/ha, 40 a 50cm de profundidade, com bacia 3 a 4 litros, 2 turnosGN1400REF11</v>
      </c>
      <c r="AL297" s="57" t="str">
        <f t="shared" si="35"/>
        <v>46764GN1400Operador de Trator de PneuJONATHAN FONSECA DE OLIVEIRASUBSOLAGEM COM ADUBAÇÃO 350 a 400kg/ha, 40 a 50cm de profundidade, com bacia 3 a 4 litros, 2 turnosRosa Maria374Principal5Julho-260846199,833009259346199</v>
      </c>
      <c r="AM297" s="79">
        <f t="shared" si="36"/>
        <v>5.0314465408805029</v>
      </c>
      <c r="AN297" s="80">
        <f t="shared" si="37"/>
        <v>5558.3396226415089</v>
      </c>
      <c r="AO297" s="36">
        <f t="shared" si="38"/>
        <v>5523.6</v>
      </c>
      <c r="AP297" s="83">
        <f t="shared" si="39"/>
        <v>-34.739622641508504</v>
      </c>
    </row>
    <row r="298" spans="1:42" hidden="1">
      <c r="A298">
        <v>46789</v>
      </c>
      <c r="B298" s="38">
        <v>46199</v>
      </c>
      <c r="C298" t="s">
        <v>258</v>
      </c>
      <c r="D298" t="s">
        <v>185</v>
      </c>
      <c r="E298" t="s">
        <v>186</v>
      </c>
      <c r="F298" t="s">
        <v>59</v>
      </c>
      <c r="G298">
        <v>8</v>
      </c>
      <c r="H298" s="43">
        <v>10859</v>
      </c>
      <c r="I298" t="s">
        <v>198</v>
      </c>
      <c r="J298">
        <v>9900</v>
      </c>
      <c r="K298" t="s">
        <v>218</v>
      </c>
      <c r="L298" t="s">
        <v>218</v>
      </c>
      <c r="M298">
        <v>43</v>
      </c>
      <c r="N298" t="s">
        <v>42</v>
      </c>
      <c r="O298" t="s">
        <v>64</v>
      </c>
      <c r="P298">
        <v>496</v>
      </c>
      <c r="Q298" t="s">
        <v>280</v>
      </c>
      <c r="R298">
        <v>1</v>
      </c>
      <c r="S298">
        <v>0</v>
      </c>
      <c r="T298">
        <v>0</v>
      </c>
      <c r="U298">
        <v>48</v>
      </c>
      <c r="V298">
        <v>48</v>
      </c>
      <c r="W298">
        <v>0</v>
      </c>
      <c r="X298">
        <v>0</v>
      </c>
      <c r="Y298">
        <v>0</v>
      </c>
      <c r="Z298">
        <v>0</v>
      </c>
      <c r="AA298" t="s">
        <v>46</v>
      </c>
      <c r="AB298" t="s">
        <v>56</v>
      </c>
      <c r="AC298" t="s">
        <v>220</v>
      </c>
      <c r="AE298" s="39">
        <v>46200.374641203707</v>
      </c>
      <c r="AG298" t="str">
        <f t="shared" si="32"/>
        <v>Julho-26</v>
      </c>
      <c r="AH298" s="36">
        <f>_xlfn.XLOOKUP(AK298,'Base de Preços'!P$7:P$3001,'Base de Preços'!J$7:J$3001,"",0)</f>
        <v>0</v>
      </c>
      <c r="AI298" s="37">
        <f t="shared" si="33"/>
        <v>0</v>
      </c>
      <c r="AJ298" t="str">
        <f>_xlfn.XLOOKUP(N298,Agrupamentos!C$3:C$496,Agrupamentos!D$3:D$496,"",0)</f>
        <v>APOIO E MANUTENÇÃO</v>
      </c>
      <c r="AK298" t="str">
        <f t="shared" si="34"/>
        <v>APOIO E MANUTEÇÃOGN140043</v>
      </c>
      <c r="AL298" s="57" t="str">
        <f t="shared" si="35"/>
        <v>46789GN1400Operador de Trator de PneuCARLOS ALVES DOS SANTOSAPOIO E MANUTEÇÃOSanta Beatriz1Suporte0Julho-26484846200,374641203746199</v>
      </c>
      <c r="AM298" s="79" t="str">
        <f t="shared" si="36"/>
        <v/>
      </c>
      <c r="AN298" s="80" t="str">
        <f t="shared" si="37"/>
        <v/>
      </c>
      <c r="AO298" s="36">
        <f t="shared" si="38"/>
        <v>0</v>
      </c>
      <c r="AP298" s="83" t="str">
        <f t="shared" si="39"/>
        <v/>
      </c>
    </row>
    <row r="299" spans="1:42" hidden="1">
      <c r="A299">
        <v>46789</v>
      </c>
      <c r="B299" s="38">
        <v>46199</v>
      </c>
      <c r="C299" t="s">
        <v>258</v>
      </c>
      <c r="D299" t="s">
        <v>185</v>
      </c>
      <c r="E299" t="s">
        <v>186</v>
      </c>
      <c r="F299" t="s">
        <v>49</v>
      </c>
      <c r="G299">
        <v>8</v>
      </c>
      <c r="H299" s="43">
        <v>10859</v>
      </c>
      <c r="I299" t="s">
        <v>198</v>
      </c>
      <c r="J299">
        <v>9900</v>
      </c>
      <c r="K299" t="s">
        <v>218</v>
      </c>
      <c r="L299" t="s">
        <v>218</v>
      </c>
      <c r="M299">
        <v>43</v>
      </c>
      <c r="N299" t="s">
        <v>42</v>
      </c>
      <c r="O299" t="s">
        <v>64</v>
      </c>
      <c r="P299">
        <v>496</v>
      </c>
      <c r="Q299" t="s">
        <v>280</v>
      </c>
      <c r="R299">
        <v>1</v>
      </c>
      <c r="S299">
        <v>0</v>
      </c>
      <c r="T299">
        <v>0</v>
      </c>
      <c r="U299">
        <v>8</v>
      </c>
      <c r="V299">
        <v>8</v>
      </c>
      <c r="W299">
        <v>0</v>
      </c>
      <c r="X299">
        <v>0</v>
      </c>
      <c r="Y299">
        <v>0</v>
      </c>
      <c r="Z299">
        <v>0</v>
      </c>
      <c r="AA299" t="s">
        <v>46</v>
      </c>
      <c r="AB299" t="s">
        <v>56</v>
      </c>
      <c r="AC299" t="s">
        <v>220</v>
      </c>
      <c r="AE299" s="39">
        <v>46200.374641203707</v>
      </c>
      <c r="AG299" t="str">
        <f t="shared" si="32"/>
        <v>Julho-26</v>
      </c>
      <c r="AH299" s="36">
        <f>_xlfn.XLOOKUP(AK299,'Base de Preços'!P$7:P$3001,'Base de Preços'!J$7:J$3001,"",0)</f>
        <v>0</v>
      </c>
      <c r="AI299" s="37">
        <f t="shared" si="33"/>
        <v>0</v>
      </c>
      <c r="AJ299" t="str">
        <f>_xlfn.XLOOKUP(N299,Agrupamentos!C$3:C$496,Agrupamentos!D$3:D$496,"",0)</f>
        <v>APOIO E MANUTENÇÃO</v>
      </c>
      <c r="AK299" t="str">
        <f t="shared" si="34"/>
        <v>APOIO E MANUTEÇÃOGN140043</v>
      </c>
      <c r="AL299" s="57" t="str">
        <f t="shared" si="35"/>
        <v>46789GN1400Trabalhador FlorestalCARLOS ALVES DOS SANTOSAPOIO E MANUTEÇÃOSanta Beatriz1Suporte0Julho-268846200,374641203746199</v>
      </c>
      <c r="AM299" s="79" t="str">
        <f t="shared" si="36"/>
        <v/>
      </c>
      <c r="AN299" s="80" t="str">
        <f t="shared" si="37"/>
        <v/>
      </c>
      <c r="AO299" s="36">
        <f t="shared" si="38"/>
        <v>0</v>
      </c>
      <c r="AP299" s="83" t="str">
        <f t="shared" si="39"/>
        <v/>
      </c>
    </row>
    <row r="300" spans="1:42" hidden="1">
      <c r="A300">
        <v>46793</v>
      </c>
      <c r="B300" s="38">
        <v>46199</v>
      </c>
      <c r="C300" t="s">
        <v>258</v>
      </c>
      <c r="D300" t="s">
        <v>185</v>
      </c>
      <c r="E300" t="s">
        <v>186</v>
      </c>
      <c r="F300" t="s">
        <v>49</v>
      </c>
      <c r="G300">
        <v>8</v>
      </c>
      <c r="H300" s="43">
        <v>10859</v>
      </c>
      <c r="I300" t="s">
        <v>198</v>
      </c>
      <c r="J300">
        <v>11034</v>
      </c>
      <c r="K300" t="s">
        <v>213</v>
      </c>
      <c r="L300" t="s">
        <v>213</v>
      </c>
      <c r="M300" t="s">
        <v>231</v>
      </c>
      <c r="N300" t="s">
        <v>232</v>
      </c>
      <c r="O300" t="s">
        <v>64</v>
      </c>
      <c r="P300">
        <v>458</v>
      </c>
      <c r="Q300" t="s">
        <v>291</v>
      </c>
      <c r="R300">
        <v>1</v>
      </c>
      <c r="S300">
        <v>0</v>
      </c>
      <c r="T300">
        <v>0</v>
      </c>
      <c r="U300">
        <v>8</v>
      </c>
      <c r="V300">
        <v>8</v>
      </c>
      <c r="W300">
        <v>1.48</v>
      </c>
      <c r="X300">
        <v>0</v>
      </c>
      <c r="Y300">
        <v>0</v>
      </c>
      <c r="Z300">
        <v>148.43</v>
      </c>
      <c r="AA300" t="s">
        <v>55</v>
      </c>
      <c r="AB300" t="s">
        <v>47</v>
      </c>
      <c r="AC300" t="s">
        <v>217</v>
      </c>
      <c r="AD300" t="s">
        <v>203</v>
      </c>
      <c r="AE300" s="39">
        <v>46200.386006944442</v>
      </c>
      <c r="AG300" t="str">
        <f t="shared" si="32"/>
        <v>Julho-26</v>
      </c>
      <c r="AH300" s="36">
        <f>_xlfn.XLOOKUP(AK300,'Base de Preços'!P$7:P$3001,'Base de Preços'!J$7:J$3001,"",0)</f>
        <v>199.25</v>
      </c>
      <c r="AI300" s="37">
        <f t="shared" si="33"/>
        <v>0</v>
      </c>
      <c r="AJ300" t="str">
        <f>_xlfn.XLOOKUP(N300,Agrupamentos!C$3:C$496,Agrupamentos!D$3:D$496,"",0)</f>
        <v>COMBATE A FORMIGA MANUAL</v>
      </c>
      <c r="AK300" t="str">
        <f t="shared" si="34"/>
        <v>COMBATE A FORMIGA PÓS PLANTIO MANUAL - 3 a 5kg/HA Isca granulada ou MIPISGN1400REF16</v>
      </c>
      <c r="AL300" s="57" t="str">
        <f t="shared" si="35"/>
        <v>46793GN1400Trabalhador FlorestalJOAO VITOR TONETO SILVACOMBATE A FORMIGA PÓS PLANTIO MANUAL - 3 a 5kg/HA Isca granulada ou MIPISUniao - Retiro Santa Maria I1Principal0Julho-268846200,386006944446199</v>
      </c>
      <c r="AM300" s="79">
        <f t="shared" si="36"/>
        <v>5.4054054054054053</v>
      </c>
      <c r="AN300" s="80">
        <f t="shared" si="37"/>
        <v>802.32432432432438</v>
      </c>
      <c r="AO300" s="36">
        <f t="shared" si="38"/>
        <v>0</v>
      </c>
      <c r="AP300" s="83">
        <f t="shared" si="39"/>
        <v>-802.32432432432438</v>
      </c>
    </row>
    <row r="301" spans="1:42" hidden="1">
      <c r="A301">
        <v>46793</v>
      </c>
      <c r="B301" s="38">
        <v>46199</v>
      </c>
      <c r="C301" t="s">
        <v>258</v>
      </c>
      <c r="D301" t="s">
        <v>185</v>
      </c>
      <c r="E301" t="s">
        <v>186</v>
      </c>
      <c r="F301" t="s">
        <v>59</v>
      </c>
      <c r="G301">
        <v>8</v>
      </c>
      <c r="H301" s="43">
        <v>10859</v>
      </c>
      <c r="I301" t="s">
        <v>198</v>
      </c>
      <c r="J301">
        <v>11034</v>
      </c>
      <c r="K301" t="s">
        <v>213</v>
      </c>
      <c r="L301" t="s">
        <v>213</v>
      </c>
      <c r="M301" t="s">
        <v>238</v>
      </c>
      <c r="N301" t="s">
        <v>239</v>
      </c>
      <c r="O301" t="s">
        <v>64</v>
      </c>
      <c r="P301">
        <v>458</v>
      </c>
      <c r="Q301" t="s">
        <v>291</v>
      </c>
      <c r="R301">
        <v>1</v>
      </c>
      <c r="S301">
        <v>0</v>
      </c>
      <c r="T301">
        <v>0</v>
      </c>
      <c r="U301">
        <v>34</v>
      </c>
      <c r="V301">
        <v>34</v>
      </c>
      <c r="W301">
        <v>0.47</v>
      </c>
      <c r="X301">
        <v>0</v>
      </c>
      <c r="Y301">
        <v>0</v>
      </c>
      <c r="Z301">
        <v>197.44</v>
      </c>
      <c r="AA301" t="s">
        <v>55</v>
      </c>
      <c r="AB301" t="s">
        <v>47</v>
      </c>
      <c r="AC301" t="s">
        <v>217</v>
      </c>
      <c r="AD301" t="s">
        <v>203</v>
      </c>
      <c r="AE301" s="39">
        <v>46200.386006944442</v>
      </c>
      <c r="AG301" t="str">
        <f t="shared" si="32"/>
        <v>Julho-26</v>
      </c>
      <c r="AH301" s="36">
        <f>_xlfn.XLOOKUP(AK301,'Base de Preços'!P$7:P$3001,'Base de Preços'!J$7:J$3001,"",0)</f>
        <v>216.98</v>
      </c>
      <c r="AI301" s="37">
        <f t="shared" si="33"/>
        <v>0</v>
      </c>
      <c r="AJ301" t="str">
        <f>_xlfn.XLOOKUP(N301,Agrupamentos!C$3:C$496,Agrupamentos!D$3:D$496,"",0)</f>
        <v>COMBATE A FORMIGA MECANIZADO</v>
      </c>
      <c r="AK301" t="str">
        <f t="shared" si="34"/>
        <v>COMBATE A FORMIGA PÓS PLANTIO MECANIZADO - 3 a 5kg/ha isca granulada ou MIPISGN1400REF17</v>
      </c>
      <c r="AL301" s="57" t="str">
        <f t="shared" si="35"/>
        <v>46793GN1400Operador de Trator de PneuJOAO VITOR TONETO SILVACOMBATE A FORMIGA PÓS PLANTIO MECANIZADO - 3 a 5kg/ha isca granulada ou MIPISUniao - Retiro Santa Maria I1Principal0Julho-26343446200,386006944446199</v>
      </c>
      <c r="AM301" s="79">
        <f t="shared" si="36"/>
        <v>72.340425531914903</v>
      </c>
      <c r="AN301" s="80">
        <f t="shared" si="37"/>
        <v>14282.893617021278</v>
      </c>
      <c r="AO301" s="36">
        <f t="shared" si="38"/>
        <v>0</v>
      </c>
      <c r="AP301" s="83">
        <f t="shared" si="39"/>
        <v>-14282.893617021278</v>
      </c>
    </row>
    <row r="302" spans="1:42" hidden="1">
      <c r="A302">
        <v>46734</v>
      </c>
      <c r="B302" s="38">
        <v>46199</v>
      </c>
      <c r="C302" t="s">
        <v>258</v>
      </c>
      <c r="D302" t="s">
        <v>105</v>
      </c>
      <c r="E302" t="s">
        <v>106</v>
      </c>
      <c r="F302" t="s">
        <v>37</v>
      </c>
      <c r="G302">
        <v>8</v>
      </c>
      <c r="H302" s="43">
        <v>11065</v>
      </c>
      <c r="I302" t="s">
        <v>107</v>
      </c>
      <c r="J302" t="s">
        <v>50</v>
      </c>
      <c r="K302" t="s">
        <v>51</v>
      </c>
      <c r="L302" t="s">
        <v>108</v>
      </c>
      <c r="M302">
        <v>1</v>
      </c>
      <c r="N302" t="s">
        <v>109</v>
      </c>
      <c r="O302" t="s">
        <v>64</v>
      </c>
      <c r="P302">
        <v>484</v>
      </c>
      <c r="Q302" t="s">
        <v>370</v>
      </c>
      <c r="R302" t="s">
        <v>405</v>
      </c>
      <c r="S302">
        <v>0</v>
      </c>
      <c r="T302">
        <v>0</v>
      </c>
      <c r="U302">
        <v>8</v>
      </c>
      <c r="V302">
        <v>8</v>
      </c>
      <c r="W302">
        <v>0</v>
      </c>
      <c r="X302">
        <v>0</v>
      </c>
      <c r="Y302">
        <v>0</v>
      </c>
      <c r="Z302">
        <v>0</v>
      </c>
      <c r="AA302" t="s">
        <v>55</v>
      </c>
      <c r="AB302" t="s">
        <v>47</v>
      </c>
      <c r="AC302" t="s">
        <v>91</v>
      </c>
      <c r="AD302" t="s">
        <v>58</v>
      </c>
      <c r="AE302" s="39">
        <v>46199.477106481485</v>
      </c>
      <c r="AG302" t="str">
        <f t="shared" si="32"/>
        <v>Julho-26</v>
      </c>
      <c r="AH302" s="36">
        <f>_xlfn.XLOOKUP(AK302,'Base de Preços'!P$7:P$3001,'Base de Preços'!J$7:J$3001,"",0)</f>
        <v>0</v>
      </c>
      <c r="AI302" s="37">
        <f t="shared" si="33"/>
        <v>0</v>
      </c>
      <c r="AJ302" t="str">
        <f>_xlfn.XLOOKUP(N302,Agrupamentos!C$3:C$496,Agrupamentos!D$3:D$496,"",0)</f>
        <v>APOIO E MANUTENÇÃO</v>
      </c>
      <c r="AK302" t="str">
        <f t="shared" si="34"/>
        <v>APOIO E MANUTEÇÃO 1410GN14101</v>
      </c>
      <c r="AL302" s="57" t="str">
        <f t="shared" si="35"/>
        <v>46734GN1410MotoristaLEANDRA DE MIRANDA SOUZA COSTAAPOIO E MANUTEÇÃO 1410SÃO PEDRO IIIT005-01Principal0Julho-268846199,477106481546199</v>
      </c>
      <c r="AM302" s="79" t="str">
        <f t="shared" si="36"/>
        <v/>
      </c>
      <c r="AN302" s="80" t="str">
        <f t="shared" si="37"/>
        <v/>
      </c>
      <c r="AO302" s="36">
        <f t="shared" si="38"/>
        <v>0</v>
      </c>
      <c r="AP302" s="83" t="str">
        <f t="shared" si="39"/>
        <v/>
      </c>
    </row>
    <row r="303" spans="1:42" hidden="1">
      <c r="A303">
        <v>46734</v>
      </c>
      <c r="B303" s="38">
        <v>46199</v>
      </c>
      <c r="C303" t="s">
        <v>258</v>
      </c>
      <c r="D303" t="s">
        <v>105</v>
      </c>
      <c r="E303" t="s">
        <v>106</v>
      </c>
      <c r="F303" t="s">
        <v>59</v>
      </c>
      <c r="G303">
        <v>8</v>
      </c>
      <c r="H303" s="43">
        <v>11065</v>
      </c>
      <c r="I303" t="s">
        <v>107</v>
      </c>
      <c r="J303" t="s">
        <v>50</v>
      </c>
      <c r="K303" t="s">
        <v>51</v>
      </c>
      <c r="L303" t="s">
        <v>108</v>
      </c>
      <c r="M303">
        <v>1</v>
      </c>
      <c r="N303" t="s">
        <v>109</v>
      </c>
      <c r="O303" t="s">
        <v>64</v>
      </c>
      <c r="P303">
        <v>484</v>
      </c>
      <c r="Q303" t="s">
        <v>370</v>
      </c>
      <c r="R303" t="s">
        <v>405</v>
      </c>
      <c r="S303">
        <v>0</v>
      </c>
      <c r="T303">
        <v>0</v>
      </c>
      <c r="U303">
        <v>24</v>
      </c>
      <c r="V303">
        <v>24</v>
      </c>
      <c r="W303">
        <v>0</v>
      </c>
      <c r="X303">
        <v>0</v>
      </c>
      <c r="Y303">
        <v>0</v>
      </c>
      <c r="Z303">
        <v>0</v>
      </c>
      <c r="AA303" t="s">
        <v>55</v>
      </c>
      <c r="AB303" t="s">
        <v>56</v>
      </c>
      <c r="AC303" t="s">
        <v>91</v>
      </c>
      <c r="AD303" t="s">
        <v>58</v>
      </c>
      <c r="AE303" s="39">
        <v>46199.476956018516</v>
      </c>
      <c r="AG303" t="str">
        <f t="shared" si="32"/>
        <v>Julho-26</v>
      </c>
      <c r="AH303" s="36">
        <f>_xlfn.XLOOKUP(AK303,'Base de Preços'!P$7:P$3001,'Base de Preços'!J$7:J$3001,"",0)</f>
        <v>0</v>
      </c>
      <c r="AI303" s="37">
        <f t="shared" si="33"/>
        <v>0</v>
      </c>
      <c r="AJ303" t="str">
        <f>_xlfn.XLOOKUP(N303,Agrupamentos!C$3:C$496,Agrupamentos!D$3:D$496,"",0)</f>
        <v>APOIO E MANUTENÇÃO</v>
      </c>
      <c r="AK303" t="str">
        <f t="shared" si="34"/>
        <v>APOIO E MANUTEÇÃO 1410GN14101</v>
      </c>
      <c r="AL303" s="57" t="str">
        <f t="shared" si="35"/>
        <v>46734GN1410Operador de Trator de PneuLEANDRA DE MIRANDA SOUZA COSTAAPOIO E MANUTEÇÃO 1410SÃO PEDRO IIIT005-01Suporte0Julho-26242446199,476956018546199</v>
      </c>
      <c r="AM303" s="79" t="str">
        <f t="shared" si="36"/>
        <v/>
      </c>
      <c r="AN303" s="80" t="str">
        <f t="shared" si="37"/>
        <v/>
      </c>
      <c r="AO303" s="36">
        <f t="shared" si="38"/>
        <v>0</v>
      </c>
      <c r="AP303" s="83" t="str">
        <f t="shared" si="39"/>
        <v/>
      </c>
    </row>
    <row r="304" spans="1:42" hidden="1">
      <c r="A304">
        <v>46747</v>
      </c>
      <c r="B304" s="38">
        <v>46199</v>
      </c>
      <c r="C304" t="s">
        <v>258</v>
      </c>
      <c r="D304" t="s">
        <v>105</v>
      </c>
      <c r="E304" t="s">
        <v>106</v>
      </c>
      <c r="F304" t="s">
        <v>37</v>
      </c>
      <c r="G304">
        <v>8</v>
      </c>
      <c r="H304" s="43">
        <v>11331</v>
      </c>
      <c r="I304" t="s">
        <v>112</v>
      </c>
      <c r="J304">
        <v>11362</v>
      </c>
      <c r="K304" t="s">
        <v>131</v>
      </c>
      <c r="L304" t="s">
        <v>131</v>
      </c>
      <c r="M304">
        <v>1</v>
      </c>
      <c r="N304" t="s">
        <v>109</v>
      </c>
      <c r="O304" t="s">
        <v>64</v>
      </c>
      <c r="P304">
        <v>537</v>
      </c>
      <c r="Q304" t="s">
        <v>368</v>
      </c>
      <c r="R304" t="s">
        <v>148</v>
      </c>
      <c r="S304">
        <v>2</v>
      </c>
      <c r="T304">
        <v>0</v>
      </c>
      <c r="U304">
        <v>6</v>
      </c>
      <c r="V304">
        <v>8</v>
      </c>
      <c r="W304">
        <v>0</v>
      </c>
      <c r="X304">
        <v>0</v>
      </c>
      <c r="Y304">
        <v>0</v>
      </c>
      <c r="Z304">
        <v>0</v>
      </c>
      <c r="AA304" t="s">
        <v>46</v>
      </c>
      <c r="AB304" t="s">
        <v>47</v>
      </c>
      <c r="AC304" t="s">
        <v>135</v>
      </c>
      <c r="AE304" s="39">
        <v>46199.72923611111</v>
      </c>
      <c r="AF304" t="s">
        <v>406</v>
      </c>
      <c r="AG304" t="str">
        <f t="shared" si="32"/>
        <v>Julho-26</v>
      </c>
      <c r="AH304" s="36">
        <f>_xlfn.XLOOKUP(AK304,'Base de Preços'!P$7:P$3001,'Base de Preços'!J$7:J$3001,"",0)</f>
        <v>0</v>
      </c>
      <c r="AI304" s="37">
        <f t="shared" si="33"/>
        <v>0</v>
      </c>
      <c r="AJ304" t="str">
        <f>_xlfn.XLOOKUP(N304,Agrupamentos!C$3:C$496,Agrupamentos!D$3:D$496,"",0)</f>
        <v>APOIO E MANUTENÇÃO</v>
      </c>
      <c r="AK304" t="str">
        <f t="shared" si="34"/>
        <v>APOIO E MANUTEÇÃO 1410GN14101</v>
      </c>
      <c r="AL304" s="57" t="str">
        <f t="shared" si="35"/>
        <v>46747GN1410MotoristaGABRIEL GONCALVES PINHEIROAPOIO E MANUTEÇÃO 1410GALILÉIA005-01Principal0Julho-266846199,729236111146199</v>
      </c>
      <c r="AM304" s="79" t="str">
        <f t="shared" si="36"/>
        <v/>
      </c>
      <c r="AN304" s="80" t="str">
        <f t="shared" si="37"/>
        <v/>
      </c>
      <c r="AO304" s="36">
        <f t="shared" si="38"/>
        <v>0</v>
      </c>
      <c r="AP304" s="83" t="str">
        <f t="shared" si="39"/>
        <v/>
      </c>
    </row>
    <row r="305" spans="1:42" hidden="1">
      <c r="A305">
        <v>46747</v>
      </c>
      <c r="B305" s="38">
        <v>46199</v>
      </c>
      <c r="C305" t="s">
        <v>258</v>
      </c>
      <c r="D305" t="s">
        <v>105</v>
      </c>
      <c r="E305" t="s">
        <v>106</v>
      </c>
      <c r="F305" t="s">
        <v>59</v>
      </c>
      <c r="G305">
        <v>8</v>
      </c>
      <c r="H305" s="43">
        <v>11331</v>
      </c>
      <c r="I305" t="s">
        <v>112</v>
      </c>
      <c r="J305">
        <v>11362</v>
      </c>
      <c r="K305" t="s">
        <v>131</v>
      </c>
      <c r="L305" t="s">
        <v>131</v>
      </c>
      <c r="M305" t="s">
        <v>137</v>
      </c>
      <c r="N305" t="s">
        <v>138</v>
      </c>
      <c r="O305" t="s">
        <v>64</v>
      </c>
      <c r="P305">
        <v>537</v>
      </c>
      <c r="Q305" t="s">
        <v>368</v>
      </c>
      <c r="R305" t="s">
        <v>148</v>
      </c>
      <c r="S305">
        <v>20</v>
      </c>
      <c r="T305">
        <v>33.6</v>
      </c>
      <c r="U305">
        <v>0</v>
      </c>
      <c r="V305">
        <v>20</v>
      </c>
      <c r="W305">
        <v>0.68</v>
      </c>
      <c r="X305">
        <v>0.6</v>
      </c>
      <c r="Y305">
        <v>0.6</v>
      </c>
      <c r="Z305">
        <v>221.69</v>
      </c>
      <c r="AA305" t="s">
        <v>46</v>
      </c>
      <c r="AB305" t="s">
        <v>47</v>
      </c>
      <c r="AC305" t="s">
        <v>135</v>
      </c>
      <c r="AD305" t="s">
        <v>203</v>
      </c>
      <c r="AE305" s="39">
        <v>46199.72923611111</v>
      </c>
      <c r="AF305" t="s">
        <v>406</v>
      </c>
      <c r="AG305" t="str">
        <f t="shared" si="32"/>
        <v>Julho-26</v>
      </c>
      <c r="AH305" s="36">
        <f>_xlfn.XLOOKUP(AK305,'Base de Preços'!P$7:P$3001,'Base de Preços'!J$7:J$3001,"",0)</f>
        <v>343.68</v>
      </c>
      <c r="AI305" s="37">
        <f t="shared" si="33"/>
        <v>11547.648000000001</v>
      </c>
      <c r="AJ305" t="str">
        <f>_xlfn.XLOOKUP(N305,Agrupamentos!C$3:C$496,Agrupamentos!D$3:D$496,"",0)</f>
        <v>HERBICIDA MEC</v>
      </c>
      <c r="AK305" t="str">
        <f t="shared" si="34"/>
        <v>SERV CAP QUIM MEC BARRA AGRICGN1410IMP96</v>
      </c>
      <c r="AL305" s="57" t="str">
        <f t="shared" si="35"/>
        <v>46747GN1410Operador de Trator de PneuGABRIEL GONCALVES PINHEIROSERV CAP QUIM MEC BARRA AGRICGALILÉIA005-01Principal33,6Julho-2602046199,729236111146199</v>
      </c>
      <c r="AM305" s="79">
        <f t="shared" si="36"/>
        <v>29.411764705882351</v>
      </c>
      <c r="AN305" s="80">
        <f t="shared" si="37"/>
        <v>6520.2941176470586</v>
      </c>
      <c r="AO305" s="36">
        <f t="shared" si="38"/>
        <v>7448.7840000000006</v>
      </c>
      <c r="AP305" s="83">
        <f t="shared" si="39"/>
        <v>928.489882352942</v>
      </c>
    </row>
    <row r="306" spans="1:42" hidden="1">
      <c r="A306">
        <v>46747</v>
      </c>
      <c r="B306" s="38">
        <v>46199</v>
      </c>
      <c r="C306" t="s">
        <v>258</v>
      </c>
      <c r="D306" t="s">
        <v>105</v>
      </c>
      <c r="E306" t="s">
        <v>106</v>
      </c>
      <c r="F306" t="s">
        <v>49</v>
      </c>
      <c r="G306">
        <v>8</v>
      </c>
      <c r="H306" s="43">
        <v>11331</v>
      </c>
      <c r="I306" t="s">
        <v>112</v>
      </c>
      <c r="J306">
        <v>11362</v>
      </c>
      <c r="K306" t="s">
        <v>131</v>
      </c>
      <c r="L306" t="s">
        <v>131</v>
      </c>
      <c r="M306" t="s">
        <v>137</v>
      </c>
      <c r="N306" t="s">
        <v>138</v>
      </c>
      <c r="O306" t="s">
        <v>64</v>
      </c>
      <c r="P306">
        <v>537</v>
      </c>
      <c r="Q306" t="s">
        <v>368</v>
      </c>
      <c r="R306" t="s">
        <v>148</v>
      </c>
      <c r="S306">
        <v>8</v>
      </c>
      <c r="T306">
        <v>33.6</v>
      </c>
      <c r="U306">
        <v>0</v>
      </c>
      <c r="V306">
        <v>8</v>
      </c>
      <c r="W306">
        <v>0.23</v>
      </c>
      <c r="X306">
        <v>0.24</v>
      </c>
      <c r="Y306">
        <v>0.24</v>
      </c>
      <c r="Z306">
        <v>26.68</v>
      </c>
      <c r="AA306" t="s">
        <v>46</v>
      </c>
      <c r="AB306" t="s">
        <v>56</v>
      </c>
      <c r="AC306" t="s">
        <v>135</v>
      </c>
      <c r="AD306" t="s">
        <v>203</v>
      </c>
      <c r="AE306" s="39">
        <v>46199.72923611111</v>
      </c>
      <c r="AF306" t="s">
        <v>406</v>
      </c>
      <c r="AG306" t="str">
        <f t="shared" si="32"/>
        <v>Julho-26</v>
      </c>
      <c r="AH306" s="36">
        <f>_xlfn.XLOOKUP(AK306,'Base de Preços'!P$7:P$3001,'Base de Preços'!J$7:J$3001,"",0)</f>
        <v>343.68</v>
      </c>
      <c r="AI306" s="37">
        <f t="shared" si="33"/>
        <v>0</v>
      </c>
      <c r="AJ306" t="str">
        <f>_xlfn.XLOOKUP(N306,Agrupamentos!C$3:C$496,Agrupamentos!D$3:D$496,"",0)</f>
        <v>HERBICIDA MEC</v>
      </c>
      <c r="AK306" t="str">
        <f t="shared" si="34"/>
        <v>SERV CAP QUIM MEC BARRA AGRICGN1410IMP96</v>
      </c>
      <c r="AL306" s="57" t="str">
        <f t="shared" si="35"/>
        <v>46747GN1410Trabalhador FlorestalGABRIEL GONCALVES PINHEIROSERV CAP QUIM MEC BARRA AGRICGALILÉIA005-01Suporte33,6Julho-260846199,729236111146199</v>
      </c>
      <c r="AM306" s="79">
        <f t="shared" si="36"/>
        <v>34.782608695652172</v>
      </c>
      <c r="AN306" s="80">
        <f t="shared" si="37"/>
        <v>927.99999999999989</v>
      </c>
      <c r="AO306" s="36">
        <f t="shared" si="38"/>
        <v>896.44799999999998</v>
      </c>
      <c r="AP306" s="83">
        <f t="shared" si="39"/>
        <v>-31.551999999999907</v>
      </c>
    </row>
    <row r="307" spans="1:42" hidden="1">
      <c r="A307">
        <v>46747</v>
      </c>
      <c r="B307" s="38">
        <v>46199</v>
      </c>
      <c r="C307" t="s">
        <v>258</v>
      </c>
      <c r="D307" t="s">
        <v>105</v>
      </c>
      <c r="E307" t="s">
        <v>106</v>
      </c>
      <c r="F307" t="s">
        <v>49</v>
      </c>
      <c r="G307">
        <v>8</v>
      </c>
      <c r="H307" s="43">
        <v>11331</v>
      </c>
      <c r="I307" t="s">
        <v>112</v>
      </c>
      <c r="J307">
        <v>11362</v>
      </c>
      <c r="K307" t="s">
        <v>131</v>
      </c>
      <c r="L307" t="s">
        <v>131</v>
      </c>
      <c r="M307">
        <v>1</v>
      </c>
      <c r="N307" t="s">
        <v>109</v>
      </c>
      <c r="O307" t="s">
        <v>64</v>
      </c>
      <c r="P307">
        <v>537</v>
      </c>
      <c r="Q307" t="s">
        <v>368</v>
      </c>
      <c r="R307" t="s">
        <v>148</v>
      </c>
      <c r="S307">
        <v>8</v>
      </c>
      <c r="T307">
        <v>0</v>
      </c>
      <c r="U307">
        <v>0</v>
      </c>
      <c r="V307">
        <v>8</v>
      </c>
      <c r="W307">
        <v>0</v>
      </c>
      <c r="X307">
        <v>0</v>
      </c>
      <c r="Y307">
        <v>0</v>
      </c>
      <c r="Z307">
        <v>0</v>
      </c>
      <c r="AA307" t="s">
        <v>46</v>
      </c>
      <c r="AB307" t="s">
        <v>56</v>
      </c>
      <c r="AC307" t="s">
        <v>135</v>
      </c>
      <c r="AE307" s="39">
        <v>46199.72923611111</v>
      </c>
      <c r="AF307" t="s">
        <v>406</v>
      </c>
      <c r="AG307" t="str">
        <f t="shared" si="32"/>
        <v>Julho-26</v>
      </c>
      <c r="AH307" s="36">
        <f>_xlfn.XLOOKUP(AK307,'Base de Preços'!P$7:P$3001,'Base de Preços'!J$7:J$3001,"",0)</f>
        <v>0</v>
      </c>
      <c r="AI307" s="37">
        <f t="shared" si="33"/>
        <v>0</v>
      </c>
      <c r="AJ307" t="str">
        <f>_xlfn.XLOOKUP(N307,Agrupamentos!C$3:C$496,Agrupamentos!D$3:D$496,"",0)</f>
        <v>APOIO E MANUTENÇÃO</v>
      </c>
      <c r="AK307" t="str">
        <f t="shared" si="34"/>
        <v>APOIO E MANUTEÇÃO 1410GN14101</v>
      </c>
      <c r="AL307" s="57" t="str">
        <f t="shared" si="35"/>
        <v>46747GN1410Trabalhador FlorestalGABRIEL GONCALVES PINHEIROAPOIO E MANUTEÇÃO 1410GALILÉIA005-01Suporte0Julho-260846199,729236111146199</v>
      </c>
      <c r="AM307" s="79" t="str">
        <f t="shared" si="36"/>
        <v/>
      </c>
      <c r="AN307" s="80" t="str">
        <f t="shared" si="37"/>
        <v/>
      </c>
      <c r="AO307" s="36">
        <f t="shared" si="38"/>
        <v>0</v>
      </c>
      <c r="AP307" s="83" t="str">
        <f t="shared" si="39"/>
        <v/>
      </c>
    </row>
    <row r="308" spans="1:42" hidden="1">
      <c r="A308">
        <v>46747</v>
      </c>
      <c r="B308" s="38">
        <v>46199</v>
      </c>
      <c r="C308" t="s">
        <v>258</v>
      </c>
      <c r="D308" t="s">
        <v>105</v>
      </c>
      <c r="E308" t="s">
        <v>106</v>
      </c>
      <c r="F308" t="s">
        <v>59</v>
      </c>
      <c r="G308">
        <v>8</v>
      </c>
      <c r="H308" s="43">
        <v>11331</v>
      </c>
      <c r="I308" t="s">
        <v>112</v>
      </c>
      <c r="J308">
        <v>11362</v>
      </c>
      <c r="K308" t="s">
        <v>131</v>
      </c>
      <c r="L308" t="s">
        <v>131</v>
      </c>
      <c r="M308">
        <v>1</v>
      </c>
      <c r="N308" t="s">
        <v>109</v>
      </c>
      <c r="O308" t="s">
        <v>64</v>
      </c>
      <c r="P308">
        <v>537</v>
      </c>
      <c r="Q308" t="s">
        <v>368</v>
      </c>
      <c r="R308" t="s">
        <v>148</v>
      </c>
      <c r="S308">
        <v>0</v>
      </c>
      <c r="T308">
        <v>0</v>
      </c>
      <c r="U308">
        <v>28</v>
      </c>
      <c r="V308">
        <v>28</v>
      </c>
      <c r="W308">
        <v>0</v>
      </c>
      <c r="X308">
        <v>0</v>
      </c>
      <c r="Y308">
        <v>0</v>
      </c>
      <c r="Z308">
        <v>0</v>
      </c>
      <c r="AA308" t="s">
        <v>46</v>
      </c>
      <c r="AB308" t="s">
        <v>56</v>
      </c>
      <c r="AC308" t="s">
        <v>135</v>
      </c>
      <c r="AE308" s="39">
        <v>46199.72923611111</v>
      </c>
      <c r="AF308" t="s">
        <v>406</v>
      </c>
      <c r="AG308" t="str">
        <f t="shared" si="32"/>
        <v>Julho-26</v>
      </c>
      <c r="AH308" s="36">
        <f>_xlfn.XLOOKUP(AK308,'Base de Preços'!P$7:P$3001,'Base de Preços'!J$7:J$3001,"",0)</f>
        <v>0</v>
      </c>
      <c r="AI308" s="37">
        <f t="shared" si="33"/>
        <v>0</v>
      </c>
      <c r="AJ308" t="str">
        <f>_xlfn.XLOOKUP(N308,Agrupamentos!C$3:C$496,Agrupamentos!D$3:D$496,"",0)</f>
        <v>APOIO E MANUTENÇÃO</v>
      </c>
      <c r="AK308" t="str">
        <f t="shared" si="34"/>
        <v>APOIO E MANUTEÇÃO 1410GN14101</v>
      </c>
      <c r="AL308" s="57" t="str">
        <f t="shared" si="35"/>
        <v>46747GN1410Operador de Trator de PneuGABRIEL GONCALVES PINHEIROAPOIO E MANUTEÇÃO 1410GALILÉIA005-01Suporte0Julho-26282846199,729236111146199</v>
      </c>
      <c r="AM308" s="79" t="str">
        <f t="shared" si="36"/>
        <v/>
      </c>
      <c r="AN308" s="80" t="str">
        <f t="shared" si="37"/>
        <v/>
      </c>
      <c r="AO308" s="36">
        <f t="shared" si="38"/>
        <v>0</v>
      </c>
      <c r="AP308" s="83" t="str">
        <f t="shared" si="39"/>
        <v/>
      </c>
    </row>
    <row r="309" spans="1:42" hidden="1">
      <c r="A309">
        <v>46747</v>
      </c>
      <c r="B309" s="38">
        <v>46199</v>
      </c>
      <c r="C309" t="s">
        <v>258</v>
      </c>
      <c r="D309" t="s">
        <v>105</v>
      </c>
      <c r="E309" t="s">
        <v>106</v>
      </c>
      <c r="F309" t="s">
        <v>293</v>
      </c>
      <c r="G309">
        <v>8</v>
      </c>
      <c r="H309" s="43">
        <v>11331</v>
      </c>
      <c r="I309" t="s">
        <v>112</v>
      </c>
      <c r="J309">
        <v>11362</v>
      </c>
      <c r="K309" t="s">
        <v>131</v>
      </c>
      <c r="L309" t="s">
        <v>131</v>
      </c>
      <c r="M309">
        <v>1</v>
      </c>
      <c r="N309" t="s">
        <v>109</v>
      </c>
      <c r="O309" t="s">
        <v>64</v>
      </c>
      <c r="P309">
        <v>537</v>
      </c>
      <c r="Q309" t="s">
        <v>368</v>
      </c>
      <c r="R309" t="s">
        <v>148</v>
      </c>
      <c r="S309">
        <v>0</v>
      </c>
      <c r="T309">
        <v>0</v>
      </c>
      <c r="U309">
        <v>8</v>
      </c>
      <c r="V309">
        <v>8</v>
      </c>
      <c r="W309">
        <v>0</v>
      </c>
      <c r="X309">
        <v>0</v>
      </c>
      <c r="Y309">
        <v>0</v>
      </c>
      <c r="Z309">
        <v>0</v>
      </c>
      <c r="AA309" t="s">
        <v>46</v>
      </c>
      <c r="AB309" t="s">
        <v>77</v>
      </c>
      <c r="AC309" t="s">
        <v>135</v>
      </c>
      <c r="AE309" s="39">
        <v>46199.72923611111</v>
      </c>
      <c r="AF309" t="s">
        <v>406</v>
      </c>
      <c r="AG309" t="str">
        <f t="shared" si="32"/>
        <v>Julho-26</v>
      </c>
      <c r="AH309" s="36">
        <f>_xlfn.XLOOKUP(AK309,'Base de Preços'!P$7:P$3001,'Base de Preços'!J$7:J$3001,"",0)</f>
        <v>0</v>
      </c>
      <c r="AI309" s="37">
        <f t="shared" si="33"/>
        <v>0</v>
      </c>
      <c r="AJ309" t="str">
        <f>_xlfn.XLOOKUP(N309,Agrupamentos!C$3:C$496,Agrupamentos!D$3:D$496,"",0)</f>
        <v>APOIO E MANUTENÇÃO</v>
      </c>
      <c r="AK309" t="str">
        <f t="shared" si="34"/>
        <v>APOIO E MANUTEÇÃO 1410GN14101</v>
      </c>
      <c r="AL309" s="57" t="str">
        <f t="shared" si="35"/>
        <v>46747GN1410MecânicoGABRIEL GONCALVES PINHEIROAPOIO E MANUTEÇÃO 1410GALILÉIA005-01Apoio0Julho-268846199,729236111146199</v>
      </c>
      <c r="AM309" s="79" t="str">
        <f t="shared" si="36"/>
        <v/>
      </c>
      <c r="AN309" s="80" t="str">
        <f t="shared" si="37"/>
        <v/>
      </c>
      <c r="AO309" s="36">
        <f t="shared" si="38"/>
        <v>0</v>
      </c>
      <c r="AP309" s="83" t="str">
        <f t="shared" si="39"/>
        <v/>
      </c>
    </row>
    <row r="310" spans="1:42" hidden="1">
      <c r="A310">
        <v>46747</v>
      </c>
      <c r="B310" s="38">
        <v>46199</v>
      </c>
      <c r="C310" t="s">
        <v>258</v>
      </c>
      <c r="D310" t="s">
        <v>105</v>
      </c>
      <c r="E310" t="s">
        <v>106</v>
      </c>
      <c r="F310" t="s">
        <v>59</v>
      </c>
      <c r="G310">
        <v>8</v>
      </c>
      <c r="H310" s="43">
        <v>11331</v>
      </c>
      <c r="I310" t="s">
        <v>112</v>
      </c>
      <c r="J310">
        <v>11362</v>
      </c>
      <c r="K310" t="s">
        <v>131</v>
      </c>
      <c r="L310" t="s">
        <v>131</v>
      </c>
      <c r="M310" t="s">
        <v>166</v>
      </c>
      <c r="N310" t="s">
        <v>167</v>
      </c>
      <c r="O310" t="s">
        <v>168</v>
      </c>
      <c r="P310">
        <v>546</v>
      </c>
      <c r="Q310" t="s">
        <v>396</v>
      </c>
      <c r="R310" t="s">
        <v>376</v>
      </c>
      <c r="S310">
        <v>20</v>
      </c>
      <c r="T310">
        <v>20</v>
      </c>
      <c r="U310">
        <v>0</v>
      </c>
      <c r="V310">
        <v>20</v>
      </c>
      <c r="W310">
        <v>0</v>
      </c>
      <c r="X310">
        <v>1</v>
      </c>
      <c r="Y310">
        <v>1</v>
      </c>
      <c r="Z310">
        <v>290.54000000000002</v>
      </c>
      <c r="AA310" t="s">
        <v>55</v>
      </c>
      <c r="AB310" t="s">
        <v>47</v>
      </c>
      <c r="AC310" t="s">
        <v>135</v>
      </c>
      <c r="AE310" s="39">
        <v>46199.72923611111</v>
      </c>
      <c r="AF310" t="s">
        <v>406</v>
      </c>
      <c r="AG310" t="str">
        <f t="shared" si="32"/>
        <v>Julho-26</v>
      </c>
      <c r="AH310" s="36">
        <f>_xlfn.XLOOKUP(AK310,'Base de Preços'!P$7:P$3001,'Base de Preços'!J$7:J$3001,"",0)</f>
        <v>290.54000000000002</v>
      </c>
      <c r="AI310" s="37">
        <f t="shared" si="33"/>
        <v>5810.8</v>
      </c>
      <c r="AJ310" t="str">
        <f>_xlfn.XLOOKUP(N310,Agrupamentos!C$3:C$496,Agrupamentos!D$3:D$496,"",0)</f>
        <v>HORA TRATOR</v>
      </c>
      <c r="AK310" t="str">
        <f t="shared" si="34"/>
        <v>SERV HORA TRATOR PNEU 100CV AGRICGN1410REF223</v>
      </c>
      <c r="AL310" s="57" t="str">
        <f t="shared" si="35"/>
        <v>46747GN1410Operador de Trator de PneuGABRIEL GONCALVES PINHEIROSERV HORA TRATOR PNEU 100CV AGRICHAVAÍ000-00Principal20Julho-2602046199,729236111146199</v>
      </c>
      <c r="AM310" s="79" t="str">
        <f t="shared" si="36"/>
        <v/>
      </c>
      <c r="AN310" s="80" t="str">
        <f t="shared" si="37"/>
        <v/>
      </c>
      <c r="AO310" s="36">
        <f t="shared" si="38"/>
        <v>5810.8</v>
      </c>
      <c r="AP310" s="83" t="str">
        <f t="shared" si="39"/>
        <v/>
      </c>
    </row>
    <row r="311" spans="1:42" hidden="1">
      <c r="A311">
        <v>46748</v>
      </c>
      <c r="B311" s="38">
        <v>46199</v>
      </c>
      <c r="C311" t="s">
        <v>258</v>
      </c>
      <c r="D311" t="s">
        <v>105</v>
      </c>
      <c r="E311" t="s">
        <v>106</v>
      </c>
      <c r="F311" t="s">
        <v>293</v>
      </c>
      <c r="G311">
        <v>8</v>
      </c>
      <c r="H311" s="43">
        <v>11065</v>
      </c>
      <c r="I311" t="s">
        <v>107</v>
      </c>
      <c r="J311">
        <v>11447</v>
      </c>
      <c r="K311" t="s">
        <v>262</v>
      </c>
      <c r="L311" t="s">
        <v>377</v>
      </c>
      <c r="M311">
        <v>1</v>
      </c>
      <c r="N311" t="s">
        <v>109</v>
      </c>
      <c r="O311" t="s">
        <v>64</v>
      </c>
      <c r="P311">
        <v>390</v>
      </c>
      <c r="Q311" t="s">
        <v>44</v>
      </c>
      <c r="R311" t="s">
        <v>45</v>
      </c>
      <c r="S311">
        <v>0</v>
      </c>
      <c r="T311">
        <v>0</v>
      </c>
      <c r="U311">
        <v>8</v>
      </c>
      <c r="V311">
        <v>8</v>
      </c>
      <c r="W311">
        <v>0</v>
      </c>
      <c r="X311">
        <v>0</v>
      </c>
      <c r="Y311">
        <v>0</v>
      </c>
      <c r="Z311">
        <v>0</v>
      </c>
      <c r="AA311" t="s">
        <v>46</v>
      </c>
      <c r="AB311" t="s">
        <v>77</v>
      </c>
      <c r="AC311" t="s">
        <v>263</v>
      </c>
      <c r="AD311" t="s">
        <v>203</v>
      </c>
      <c r="AE311" s="39">
        <v>46199.736122685186</v>
      </c>
      <c r="AG311" t="str">
        <f t="shared" si="32"/>
        <v>Julho-26</v>
      </c>
      <c r="AH311" s="36">
        <f>_xlfn.XLOOKUP(AK311,'Base de Preços'!P$7:P$3001,'Base de Preços'!J$7:J$3001,"",0)</f>
        <v>0</v>
      </c>
      <c r="AI311" s="37">
        <f t="shared" si="33"/>
        <v>0</v>
      </c>
      <c r="AJ311" t="str">
        <f>_xlfn.XLOOKUP(N311,Agrupamentos!C$3:C$496,Agrupamentos!D$3:D$496,"",0)</f>
        <v>APOIO E MANUTENÇÃO</v>
      </c>
      <c r="AK311" t="str">
        <f t="shared" si="34"/>
        <v>APOIO E MANUTEÇÃO 1410GN14101</v>
      </c>
      <c r="AL311" s="57" t="str">
        <f t="shared" si="35"/>
        <v>46748GN1410MecânicoANDREY NICOLLAS UCHOA DE OLIVEIRAAPOIO E MANUTEÇÃO 1410Pátio MST01Apoio0Julho-268846199,736122685246199</v>
      </c>
      <c r="AM311" s="79" t="str">
        <f t="shared" si="36"/>
        <v/>
      </c>
      <c r="AN311" s="80" t="str">
        <f t="shared" si="37"/>
        <v/>
      </c>
      <c r="AO311" s="36">
        <f t="shared" si="38"/>
        <v>0</v>
      </c>
      <c r="AP311" s="83" t="str">
        <f t="shared" si="39"/>
        <v/>
      </c>
    </row>
    <row r="312" spans="1:42" hidden="1">
      <c r="A312">
        <v>46749</v>
      </c>
      <c r="B312" s="38">
        <v>46199</v>
      </c>
      <c r="C312" t="s">
        <v>258</v>
      </c>
      <c r="D312" t="s">
        <v>105</v>
      </c>
      <c r="E312" t="s">
        <v>106</v>
      </c>
      <c r="F312" t="s">
        <v>59</v>
      </c>
      <c r="G312">
        <v>8</v>
      </c>
      <c r="H312" s="43">
        <v>11331</v>
      </c>
      <c r="I312" t="s">
        <v>112</v>
      </c>
      <c r="J312">
        <v>11278</v>
      </c>
      <c r="K312" t="s">
        <v>381</v>
      </c>
      <c r="L312" t="s">
        <v>381</v>
      </c>
      <c r="M312" t="s">
        <v>115</v>
      </c>
      <c r="N312" t="s">
        <v>116</v>
      </c>
      <c r="O312" t="s">
        <v>64</v>
      </c>
      <c r="P312">
        <v>532</v>
      </c>
      <c r="Q312" t="s">
        <v>117</v>
      </c>
      <c r="R312" t="s">
        <v>158</v>
      </c>
      <c r="S312">
        <v>0</v>
      </c>
      <c r="T312">
        <v>0</v>
      </c>
      <c r="U312">
        <v>8</v>
      </c>
      <c r="V312">
        <v>8</v>
      </c>
      <c r="W312">
        <v>0.42</v>
      </c>
      <c r="X312">
        <v>0</v>
      </c>
      <c r="Y312">
        <v>0</v>
      </c>
      <c r="Z312">
        <v>143.63999999999999</v>
      </c>
      <c r="AA312" t="s">
        <v>55</v>
      </c>
      <c r="AB312" t="s">
        <v>47</v>
      </c>
      <c r="AC312" t="s">
        <v>382</v>
      </c>
      <c r="AE312" s="39">
        <v>46199.73810185185</v>
      </c>
      <c r="AG312" t="str">
        <f t="shared" si="32"/>
        <v>Julho-26</v>
      </c>
      <c r="AH312" s="36">
        <f>_xlfn.XLOOKUP(AK312,'Base de Preços'!P$7:P$3001,'Base de Preços'!J$7:J$3001,"",0)</f>
        <v>212.62</v>
      </c>
      <c r="AI312" s="37">
        <f t="shared" si="33"/>
        <v>0</v>
      </c>
      <c r="AJ312" t="str">
        <f>_xlfn.XLOOKUP(N312,Agrupamentos!C$3:C$496,Agrupamentos!D$3:D$496,"",0)</f>
        <v>HERBICIDA MEC</v>
      </c>
      <c r="AK312" t="str">
        <f t="shared" si="34"/>
        <v>SERV CAP QUIM PRE EMERG 3 LINHASGN1410IMP97</v>
      </c>
      <c r="AL312" s="57" t="str">
        <f t="shared" si="35"/>
        <v>46749GN1410Operador de Trator de PneuNONATO JOSE COSTA JUNIORSERV CAP QUIM PRE EMERG 3 LINHASNOSSA SENHORA APARECIDA IX001-01Principal0Julho-268846199,738101851846199</v>
      </c>
      <c r="AM312" s="79">
        <f t="shared" si="36"/>
        <v>19.047619047619047</v>
      </c>
      <c r="AN312" s="80">
        <f t="shared" si="37"/>
        <v>2735.9999999999995</v>
      </c>
      <c r="AO312" s="36">
        <f t="shared" si="38"/>
        <v>0</v>
      </c>
      <c r="AP312" s="83">
        <f t="shared" si="39"/>
        <v>-2735.9999999999995</v>
      </c>
    </row>
    <row r="313" spans="1:42" hidden="1">
      <c r="A313">
        <v>46749</v>
      </c>
      <c r="B313" s="38">
        <v>46199</v>
      </c>
      <c r="C313" t="s">
        <v>258</v>
      </c>
      <c r="D313" t="s">
        <v>105</v>
      </c>
      <c r="E313" t="s">
        <v>106</v>
      </c>
      <c r="F313" t="s">
        <v>37</v>
      </c>
      <c r="G313">
        <v>8</v>
      </c>
      <c r="H313" s="43">
        <v>11331</v>
      </c>
      <c r="I313" t="s">
        <v>112</v>
      </c>
      <c r="J313">
        <v>11278</v>
      </c>
      <c r="K313" t="s">
        <v>381</v>
      </c>
      <c r="L313" t="s">
        <v>381</v>
      </c>
      <c r="M313" t="s">
        <v>115</v>
      </c>
      <c r="N313" t="s">
        <v>116</v>
      </c>
      <c r="O313" t="s">
        <v>64</v>
      </c>
      <c r="P313">
        <v>532</v>
      </c>
      <c r="Q313" t="s">
        <v>117</v>
      </c>
      <c r="R313" t="s">
        <v>158</v>
      </c>
      <c r="S313">
        <v>0</v>
      </c>
      <c r="T313">
        <v>0</v>
      </c>
      <c r="U313">
        <v>16</v>
      </c>
      <c r="V313">
        <v>16</v>
      </c>
      <c r="W313">
        <v>0.14000000000000001</v>
      </c>
      <c r="X313">
        <v>0</v>
      </c>
      <c r="Y313">
        <v>0</v>
      </c>
      <c r="Z313">
        <v>58.86</v>
      </c>
      <c r="AA313" t="s">
        <v>55</v>
      </c>
      <c r="AB313" t="s">
        <v>77</v>
      </c>
      <c r="AC313" t="s">
        <v>382</v>
      </c>
      <c r="AE313" s="39">
        <v>46199.73810185185</v>
      </c>
      <c r="AG313" t="str">
        <f t="shared" si="32"/>
        <v>Julho-26</v>
      </c>
      <c r="AH313" s="36">
        <f>_xlfn.XLOOKUP(AK313,'Base de Preços'!P$7:P$3001,'Base de Preços'!J$7:J$3001,"",0)</f>
        <v>212.62</v>
      </c>
      <c r="AI313" s="37">
        <f t="shared" si="33"/>
        <v>0</v>
      </c>
      <c r="AJ313" t="str">
        <f>_xlfn.XLOOKUP(N313,Agrupamentos!C$3:C$496,Agrupamentos!D$3:D$496,"",0)</f>
        <v>HERBICIDA MEC</v>
      </c>
      <c r="AK313" t="str">
        <f t="shared" si="34"/>
        <v>SERV CAP QUIM PRE EMERG 3 LINHASGN1410IMP97</v>
      </c>
      <c r="AL313" s="57" t="str">
        <f t="shared" si="35"/>
        <v>46749GN1410MotoristaNONATO JOSE COSTA JUNIORSERV CAP QUIM PRE EMERG 3 LINHASNOSSA SENHORA APARECIDA IX001-01Apoio0Julho-26161646199,738101851846199</v>
      </c>
      <c r="AM313" s="79">
        <f t="shared" si="36"/>
        <v>114.28571428571428</v>
      </c>
      <c r="AN313" s="80">
        <f t="shared" si="37"/>
        <v>6726.8571428571422</v>
      </c>
      <c r="AO313" s="36">
        <f t="shared" si="38"/>
        <v>0</v>
      </c>
      <c r="AP313" s="83">
        <f t="shared" si="39"/>
        <v>-6726.8571428571422</v>
      </c>
    </row>
    <row r="314" spans="1:42" hidden="1">
      <c r="A314">
        <v>46749</v>
      </c>
      <c r="B314" s="38">
        <v>46199</v>
      </c>
      <c r="C314" t="s">
        <v>258</v>
      </c>
      <c r="D314" t="s">
        <v>105</v>
      </c>
      <c r="E314" t="s">
        <v>106</v>
      </c>
      <c r="F314" t="s">
        <v>49</v>
      </c>
      <c r="G314">
        <v>8</v>
      </c>
      <c r="H314" s="43">
        <v>11331</v>
      </c>
      <c r="I314" t="s">
        <v>112</v>
      </c>
      <c r="J314">
        <v>11278</v>
      </c>
      <c r="K314" t="s">
        <v>381</v>
      </c>
      <c r="L314" t="s">
        <v>381</v>
      </c>
      <c r="M314">
        <v>1</v>
      </c>
      <c r="N314" t="s">
        <v>109</v>
      </c>
      <c r="O314" t="s">
        <v>64</v>
      </c>
      <c r="P314">
        <v>532</v>
      </c>
      <c r="Q314" t="s">
        <v>117</v>
      </c>
      <c r="R314" t="s">
        <v>158</v>
      </c>
      <c r="S314">
        <v>8</v>
      </c>
      <c r="T314">
        <v>0</v>
      </c>
      <c r="U314">
        <v>0</v>
      </c>
      <c r="V314">
        <v>8</v>
      </c>
      <c r="W314">
        <v>0</v>
      </c>
      <c r="X314">
        <v>0</v>
      </c>
      <c r="Y314">
        <v>0</v>
      </c>
      <c r="Z314">
        <v>0</v>
      </c>
      <c r="AA314" t="s">
        <v>55</v>
      </c>
      <c r="AB314" t="s">
        <v>56</v>
      </c>
      <c r="AC314" t="s">
        <v>382</v>
      </c>
      <c r="AD314" t="s">
        <v>58</v>
      </c>
      <c r="AE314" s="39">
        <v>46200.375856481478</v>
      </c>
      <c r="AG314" t="str">
        <f t="shared" si="32"/>
        <v>Julho-26</v>
      </c>
      <c r="AH314" s="36">
        <f>_xlfn.XLOOKUP(AK314,'Base de Preços'!P$7:P$3001,'Base de Preços'!J$7:J$3001,"",0)</f>
        <v>0</v>
      </c>
      <c r="AI314" s="37">
        <f t="shared" si="33"/>
        <v>0</v>
      </c>
      <c r="AJ314" t="str">
        <f>_xlfn.XLOOKUP(N314,Agrupamentos!C$3:C$496,Agrupamentos!D$3:D$496,"",0)</f>
        <v>APOIO E MANUTENÇÃO</v>
      </c>
      <c r="AK314" t="str">
        <f t="shared" si="34"/>
        <v>APOIO E MANUTEÇÃO 1410GN14101</v>
      </c>
      <c r="AL314" s="57" t="str">
        <f t="shared" si="35"/>
        <v>46749GN1410Trabalhador FlorestalNONATO JOSE COSTA JUNIORAPOIO E MANUTEÇÃO 1410NOSSA SENHORA APARECIDA IX001-01Suporte0Julho-260846200,375856481546199</v>
      </c>
      <c r="AM314" s="79" t="str">
        <f t="shared" si="36"/>
        <v/>
      </c>
      <c r="AN314" s="80" t="str">
        <f t="shared" si="37"/>
        <v/>
      </c>
      <c r="AO314" s="36">
        <f t="shared" si="38"/>
        <v>0</v>
      </c>
      <c r="AP314" s="83" t="str">
        <f t="shared" si="39"/>
        <v/>
      </c>
    </row>
    <row r="315" spans="1:42" hidden="1">
      <c r="A315">
        <v>46758</v>
      </c>
      <c r="B315" s="38">
        <v>46199</v>
      </c>
      <c r="C315" t="s">
        <v>258</v>
      </c>
      <c r="D315" t="s">
        <v>105</v>
      </c>
      <c r="E315" t="s">
        <v>106</v>
      </c>
      <c r="F315" t="s">
        <v>49</v>
      </c>
      <c r="G315">
        <v>8</v>
      </c>
      <c r="H315" s="43">
        <v>11065</v>
      </c>
      <c r="I315" t="s">
        <v>107</v>
      </c>
      <c r="J315">
        <v>10637</v>
      </c>
      <c r="K315" t="s">
        <v>385</v>
      </c>
      <c r="L315" t="s">
        <v>385</v>
      </c>
      <c r="M315" t="s">
        <v>155</v>
      </c>
      <c r="N315" t="s">
        <v>156</v>
      </c>
      <c r="O315" t="s">
        <v>43</v>
      </c>
      <c r="P315">
        <v>503</v>
      </c>
      <c r="Q315" t="s">
        <v>181</v>
      </c>
      <c r="R315" t="s">
        <v>104</v>
      </c>
      <c r="S315">
        <v>30</v>
      </c>
      <c r="T315">
        <v>1</v>
      </c>
      <c r="U315">
        <v>0</v>
      </c>
      <c r="V315">
        <v>30</v>
      </c>
      <c r="W315">
        <v>0</v>
      </c>
      <c r="X315">
        <v>30</v>
      </c>
      <c r="Y315">
        <v>30</v>
      </c>
      <c r="Z315" s="3">
        <v>3133.15</v>
      </c>
      <c r="AA315" t="s">
        <v>46</v>
      </c>
      <c r="AB315" t="s">
        <v>47</v>
      </c>
      <c r="AC315" t="s">
        <v>386</v>
      </c>
      <c r="AD315" t="s">
        <v>58</v>
      </c>
      <c r="AE315" s="39">
        <v>46199.783634259256</v>
      </c>
      <c r="AG315" t="str">
        <f t="shared" si="32"/>
        <v>Julho-26</v>
      </c>
      <c r="AH315" s="36">
        <f>_xlfn.XLOOKUP(AK315,'Base de Preços'!P$7:P$3001,'Base de Preços'!J$7:J$3001,"",0)</f>
        <v>3133.15</v>
      </c>
      <c r="AI315" s="37">
        <f t="shared" si="33"/>
        <v>3133.15</v>
      </c>
      <c r="AJ315" t="str">
        <f>_xlfn.XLOOKUP(N315,Agrupamentos!C$3:C$496,Agrupamentos!D$3:D$496,"",0)</f>
        <v>BRIGADINHA MSFL</v>
      </c>
      <c r="AK315" t="str">
        <f t="shared" si="34"/>
        <v>EQUIPE DE BRIGADINHA FLORESTALGN1410IMP21</v>
      </c>
      <c r="AL315" s="57" t="str">
        <f t="shared" si="35"/>
        <v>46758GN1410Trabalhador FlorestalRANIEL PORFIRIO DA SILVAEQUIPE DE BRIGADINHA FLORESTALMÃE SANTA GLEBA A007-01Principal1Julho-2603046199,783634259346199</v>
      </c>
      <c r="AM315" s="79" t="str">
        <f t="shared" si="36"/>
        <v/>
      </c>
      <c r="AN315" s="80" t="str">
        <f t="shared" si="37"/>
        <v/>
      </c>
      <c r="AO315" s="36">
        <f t="shared" si="38"/>
        <v>3133.15</v>
      </c>
      <c r="AP315" s="83" t="str">
        <f t="shared" si="39"/>
        <v/>
      </c>
    </row>
    <row r="316" spans="1:42" hidden="1">
      <c r="A316">
        <v>46758</v>
      </c>
      <c r="B316" s="38">
        <v>46199</v>
      </c>
      <c r="C316" t="s">
        <v>258</v>
      </c>
      <c r="D316" t="s">
        <v>105</v>
      </c>
      <c r="E316" t="s">
        <v>106</v>
      </c>
      <c r="F316" t="s">
        <v>37</v>
      </c>
      <c r="G316">
        <v>8</v>
      </c>
      <c r="H316" s="43">
        <v>11065</v>
      </c>
      <c r="I316" t="s">
        <v>107</v>
      </c>
      <c r="J316">
        <v>10637</v>
      </c>
      <c r="K316" t="s">
        <v>385</v>
      </c>
      <c r="L316" t="s">
        <v>385</v>
      </c>
      <c r="M316">
        <v>1</v>
      </c>
      <c r="N316" t="s">
        <v>109</v>
      </c>
      <c r="O316" t="s">
        <v>64</v>
      </c>
      <c r="P316">
        <v>503</v>
      </c>
      <c r="Q316" t="s">
        <v>181</v>
      </c>
      <c r="R316" t="s">
        <v>165</v>
      </c>
      <c r="S316">
        <v>8</v>
      </c>
      <c r="T316">
        <v>0</v>
      </c>
      <c r="U316">
        <v>8</v>
      </c>
      <c r="V316">
        <v>16</v>
      </c>
      <c r="W316">
        <v>0</v>
      </c>
      <c r="X316">
        <v>0</v>
      </c>
      <c r="Y316">
        <v>0</v>
      </c>
      <c r="Z316">
        <v>0</v>
      </c>
      <c r="AA316" t="s">
        <v>55</v>
      </c>
      <c r="AB316" t="s">
        <v>47</v>
      </c>
      <c r="AC316" t="s">
        <v>386</v>
      </c>
      <c r="AD316" t="s">
        <v>58</v>
      </c>
      <c r="AE316" s="39">
        <v>46200.378460648149</v>
      </c>
      <c r="AG316" t="str">
        <f t="shared" si="32"/>
        <v>Julho-26</v>
      </c>
      <c r="AH316" s="36">
        <f>_xlfn.XLOOKUP(AK316,'Base de Preços'!P$7:P$3001,'Base de Preços'!J$7:J$3001,"",0)</f>
        <v>0</v>
      </c>
      <c r="AI316" s="37">
        <f t="shared" si="33"/>
        <v>0</v>
      </c>
      <c r="AJ316" t="str">
        <f>_xlfn.XLOOKUP(N316,Agrupamentos!C$3:C$496,Agrupamentos!D$3:D$496,"",0)</f>
        <v>APOIO E MANUTENÇÃO</v>
      </c>
      <c r="AK316" t="str">
        <f t="shared" si="34"/>
        <v>APOIO E MANUTEÇÃO 1410GN14101</v>
      </c>
      <c r="AL316" s="57" t="str">
        <f t="shared" si="35"/>
        <v>46758GN1410MotoristaRANIEL PORFIRIO DA SILVAAPOIO E MANUTEÇÃO 1410MÃE SANTA GLEBA A006-01Principal0Julho-2681646200,378460648146199</v>
      </c>
      <c r="AM316" s="79" t="str">
        <f t="shared" si="36"/>
        <v/>
      </c>
      <c r="AN316" s="80" t="str">
        <f t="shared" si="37"/>
        <v/>
      </c>
      <c r="AO316" s="36">
        <f t="shared" si="38"/>
        <v>0</v>
      </c>
      <c r="AP316" s="83" t="str">
        <f t="shared" si="39"/>
        <v/>
      </c>
    </row>
    <row r="317" spans="1:42" hidden="1">
      <c r="A317">
        <v>46758</v>
      </c>
      <c r="B317" s="38">
        <v>46199</v>
      </c>
      <c r="C317" t="s">
        <v>258</v>
      </c>
      <c r="D317" t="s">
        <v>105</v>
      </c>
      <c r="E317" t="s">
        <v>106</v>
      </c>
      <c r="F317" t="s">
        <v>49</v>
      </c>
      <c r="G317">
        <v>8</v>
      </c>
      <c r="H317" s="43">
        <v>11065</v>
      </c>
      <c r="I317" t="s">
        <v>107</v>
      </c>
      <c r="J317">
        <v>10637</v>
      </c>
      <c r="K317" t="s">
        <v>385</v>
      </c>
      <c r="L317" t="s">
        <v>385</v>
      </c>
      <c r="M317">
        <v>86</v>
      </c>
      <c r="N317" t="s">
        <v>180</v>
      </c>
      <c r="O317" t="s">
        <v>64</v>
      </c>
      <c r="P317">
        <v>503</v>
      </c>
      <c r="Q317" t="s">
        <v>181</v>
      </c>
      <c r="R317" t="s">
        <v>165</v>
      </c>
      <c r="S317">
        <v>156</v>
      </c>
      <c r="T317">
        <v>56.88</v>
      </c>
      <c r="U317">
        <v>0</v>
      </c>
      <c r="V317">
        <v>156</v>
      </c>
      <c r="W317">
        <v>6</v>
      </c>
      <c r="X317">
        <v>2.74</v>
      </c>
      <c r="Y317">
        <v>2.74</v>
      </c>
      <c r="Z317">
        <v>462.12</v>
      </c>
      <c r="AA317" t="s">
        <v>55</v>
      </c>
      <c r="AB317" t="s">
        <v>47</v>
      </c>
      <c r="AC317" t="s">
        <v>386</v>
      </c>
      <c r="AD317" t="s">
        <v>203</v>
      </c>
      <c r="AE317" s="39">
        <v>46199.783634259256</v>
      </c>
      <c r="AG317" t="str">
        <f t="shared" si="32"/>
        <v>Julho-26</v>
      </c>
      <c r="AH317" s="36">
        <f>_xlfn.XLOOKUP(AK317,'Base de Preços'!P$7:P$3001,'Base de Preços'!J$7:J$3001,"",0)</f>
        <v>462.12</v>
      </c>
      <c r="AI317" s="37">
        <f t="shared" si="33"/>
        <v>26285.385600000001</v>
      </c>
      <c r="AJ317" t="str">
        <f>_xlfn.XLOOKUP(N317,Agrupamentos!C$3:C$496,Agrupamentos!D$3:D$496,"",0)</f>
        <v>ROCADA MANUAL LEVE</v>
      </c>
      <c r="AK317" t="str">
        <f t="shared" si="34"/>
        <v>ROCADA MANUAL LEVEGN141086</v>
      </c>
      <c r="AL317" s="57" t="str">
        <f t="shared" si="35"/>
        <v>46758GN1410Trabalhador FlorestalRANIEL PORFIRIO DA SILVAROCADA MANUAL LEVEMÃE SANTA GLEBA A006-01Principal56,88Julho-26015646199,783634259346199</v>
      </c>
      <c r="AM317" s="79">
        <f t="shared" si="36"/>
        <v>26</v>
      </c>
      <c r="AN317" s="80">
        <f t="shared" si="37"/>
        <v>12015.12</v>
      </c>
      <c r="AO317" s="36">
        <f t="shared" si="38"/>
        <v>26285.385600000001</v>
      </c>
      <c r="AP317" s="83">
        <f t="shared" si="39"/>
        <v>14270.265600000001</v>
      </c>
    </row>
    <row r="318" spans="1:42" hidden="1">
      <c r="A318">
        <v>46761</v>
      </c>
      <c r="B318" s="38">
        <v>46199</v>
      </c>
      <c r="C318" t="s">
        <v>258</v>
      </c>
      <c r="D318" t="s">
        <v>105</v>
      </c>
      <c r="E318" t="s">
        <v>106</v>
      </c>
      <c r="F318" t="s">
        <v>59</v>
      </c>
      <c r="G318">
        <v>8</v>
      </c>
      <c r="H318" s="43">
        <v>11331</v>
      </c>
      <c r="I318" t="s">
        <v>112</v>
      </c>
      <c r="J318">
        <v>11752</v>
      </c>
      <c r="K318" t="s">
        <v>149</v>
      </c>
      <c r="L318" t="s">
        <v>149</v>
      </c>
      <c r="M318" t="s">
        <v>137</v>
      </c>
      <c r="N318" t="s">
        <v>138</v>
      </c>
      <c r="O318" t="s">
        <v>64</v>
      </c>
      <c r="P318">
        <v>484</v>
      </c>
      <c r="Q318" t="s">
        <v>370</v>
      </c>
      <c r="R318" t="s">
        <v>394</v>
      </c>
      <c r="S318">
        <v>14</v>
      </c>
      <c r="T318">
        <v>20</v>
      </c>
      <c r="U318">
        <v>6</v>
      </c>
      <c r="V318">
        <v>20</v>
      </c>
      <c r="W318">
        <v>0.68</v>
      </c>
      <c r="X318">
        <v>0.7</v>
      </c>
      <c r="Y318">
        <v>1</v>
      </c>
      <c r="Z318">
        <v>221.69</v>
      </c>
      <c r="AA318" t="s">
        <v>55</v>
      </c>
      <c r="AB318" t="s">
        <v>47</v>
      </c>
      <c r="AC318" t="s">
        <v>120</v>
      </c>
      <c r="AD318" t="s">
        <v>58</v>
      </c>
      <c r="AE318" s="39">
        <v>46199.828217592592</v>
      </c>
      <c r="AG318" t="str">
        <f t="shared" si="32"/>
        <v>Julho-26</v>
      </c>
      <c r="AH318" s="36">
        <f>_xlfn.XLOOKUP(AK318,'Base de Preços'!P$7:P$3001,'Base de Preços'!J$7:J$3001,"",0)</f>
        <v>343.68</v>
      </c>
      <c r="AI318" s="37">
        <f t="shared" si="33"/>
        <v>6873.6</v>
      </c>
      <c r="AJ318" t="str">
        <f>_xlfn.XLOOKUP(N318,Agrupamentos!C$3:C$496,Agrupamentos!D$3:D$496,"",0)</f>
        <v>HERBICIDA MEC</v>
      </c>
      <c r="AK318" t="str">
        <f t="shared" si="34"/>
        <v>SERV CAP QUIM MEC BARRA AGRICGN1410IMP96</v>
      </c>
      <c r="AL318" s="57" t="str">
        <f t="shared" si="35"/>
        <v>46761GN1410Operador de Trator de PneuMATEUS SANCHES PERES BIENIEKSERV CAP QUIM MEC BARRA AGRICSÃO PEDRO IIIT003-01Principal20Julho-2662046199,828217592646199</v>
      </c>
      <c r="AM318" s="79">
        <f t="shared" si="36"/>
        <v>29.411764705882351</v>
      </c>
      <c r="AN318" s="80">
        <f t="shared" si="37"/>
        <v>6520.2941176470586</v>
      </c>
      <c r="AO318" s="36">
        <f t="shared" si="38"/>
        <v>4433.8</v>
      </c>
      <c r="AP318" s="83">
        <f t="shared" si="39"/>
        <v>-2086.4941176470584</v>
      </c>
    </row>
    <row r="319" spans="1:42" hidden="1">
      <c r="A319">
        <v>46761</v>
      </c>
      <c r="B319" s="38">
        <v>46199</v>
      </c>
      <c r="C319" t="s">
        <v>258</v>
      </c>
      <c r="D319" t="s">
        <v>105</v>
      </c>
      <c r="E319" t="s">
        <v>106</v>
      </c>
      <c r="F319" t="s">
        <v>49</v>
      </c>
      <c r="G319">
        <v>8</v>
      </c>
      <c r="H319" s="43">
        <v>11331</v>
      </c>
      <c r="I319" t="s">
        <v>112</v>
      </c>
      <c r="J319">
        <v>11752</v>
      </c>
      <c r="K319" t="s">
        <v>149</v>
      </c>
      <c r="L319" t="s">
        <v>149</v>
      </c>
      <c r="M319" t="s">
        <v>137</v>
      </c>
      <c r="N319" t="s">
        <v>138</v>
      </c>
      <c r="O319" t="s">
        <v>64</v>
      </c>
      <c r="P319">
        <v>484</v>
      </c>
      <c r="Q319" t="s">
        <v>370</v>
      </c>
      <c r="R319" t="s">
        <v>394</v>
      </c>
      <c r="S319">
        <v>8</v>
      </c>
      <c r="T319">
        <v>20</v>
      </c>
      <c r="U319">
        <v>2</v>
      </c>
      <c r="V319">
        <v>10</v>
      </c>
      <c r="W319">
        <v>0.23</v>
      </c>
      <c r="X319">
        <v>0.4</v>
      </c>
      <c r="Y319">
        <v>0.5</v>
      </c>
      <c r="Z319">
        <v>26.68</v>
      </c>
      <c r="AA319" t="s">
        <v>55</v>
      </c>
      <c r="AB319" t="s">
        <v>56</v>
      </c>
      <c r="AC319" t="s">
        <v>120</v>
      </c>
      <c r="AE319" s="39">
        <v>46199.828217592592</v>
      </c>
      <c r="AG319" t="str">
        <f t="shared" si="32"/>
        <v>Julho-26</v>
      </c>
      <c r="AH319" s="36">
        <f>_xlfn.XLOOKUP(AK319,'Base de Preços'!P$7:P$3001,'Base de Preços'!J$7:J$3001,"",0)</f>
        <v>343.68</v>
      </c>
      <c r="AI319" s="37">
        <f t="shared" si="33"/>
        <v>0</v>
      </c>
      <c r="AJ319" t="str">
        <f>_xlfn.XLOOKUP(N319,Agrupamentos!C$3:C$496,Agrupamentos!D$3:D$496,"",0)</f>
        <v>HERBICIDA MEC</v>
      </c>
      <c r="AK319" t="str">
        <f t="shared" si="34"/>
        <v>SERV CAP QUIM MEC BARRA AGRICGN1410IMP96</v>
      </c>
      <c r="AL319" s="57" t="str">
        <f t="shared" si="35"/>
        <v>46761GN1410Trabalhador FlorestalMATEUS SANCHES PERES BIENIEKSERV CAP QUIM MEC BARRA AGRICSÃO PEDRO IIIT003-01Suporte20Julho-2621046199,828217592646199</v>
      </c>
      <c r="AM319" s="79">
        <f t="shared" si="36"/>
        <v>43.478260869565219</v>
      </c>
      <c r="AN319" s="80">
        <f t="shared" si="37"/>
        <v>1160</v>
      </c>
      <c r="AO319" s="36">
        <f t="shared" si="38"/>
        <v>533.6</v>
      </c>
      <c r="AP319" s="83">
        <f t="shared" si="39"/>
        <v>-626.4</v>
      </c>
    </row>
    <row r="320" spans="1:42" hidden="1">
      <c r="A320">
        <v>46761</v>
      </c>
      <c r="B320" s="38">
        <v>46199</v>
      </c>
      <c r="C320" t="s">
        <v>258</v>
      </c>
      <c r="D320" t="s">
        <v>105</v>
      </c>
      <c r="E320" t="s">
        <v>106</v>
      </c>
      <c r="F320" t="s">
        <v>92</v>
      </c>
      <c r="G320">
        <v>8</v>
      </c>
      <c r="H320" s="43">
        <v>11331</v>
      </c>
      <c r="I320" t="s">
        <v>112</v>
      </c>
      <c r="J320">
        <v>11752</v>
      </c>
      <c r="K320" t="s">
        <v>149</v>
      </c>
      <c r="L320" t="s">
        <v>149</v>
      </c>
      <c r="M320" t="s">
        <v>137</v>
      </c>
      <c r="N320" t="s">
        <v>138</v>
      </c>
      <c r="O320" t="s">
        <v>64</v>
      </c>
      <c r="P320">
        <v>484</v>
      </c>
      <c r="Q320" t="s">
        <v>370</v>
      </c>
      <c r="R320" t="s">
        <v>394</v>
      </c>
      <c r="S320">
        <v>8</v>
      </c>
      <c r="T320">
        <v>20</v>
      </c>
      <c r="U320">
        <v>2</v>
      </c>
      <c r="V320">
        <v>10</v>
      </c>
      <c r="W320">
        <v>0.23</v>
      </c>
      <c r="X320">
        <v>0.4</v>
      </c>
      <c r="Y320">
        <v>0.5</v>
      </c>
      <c r="Z320">
        <v>95.31</v>
      </c>
      <c r="AA320" t="s">
        <v>55</v>
      </c>
      <c r="AB320" t="s">
        <v>56</v>
      </c>
      <c r="AC320" t="s">
        <v>120</v>
      </c>
      <c r="AE320" s="39">
        <v>46199.828217592592</v>
      </c>
      <c r="AG320" t="str">
        <f t="shared" si="32"/>
        <v>Julho-26</v>
      </c>
      <c r="AH320" s="36">
        <f>_xlfn.XLOOKUP(AK320,'Base de Preços'!P$7:P$3001,'Base de Preços'!J$7:J$3001,"",0)</f>
        <v>343.68</v>
      </c>
      <c r="AI320" s="37">
        <f t="shared" si="33"/>
        <v>0</v>
      </c>
      <c r="AJ320" t="str">
        <f>_xlfn.XLOOKUP(N320,Agrupamentos!C$3:C$496,Agrupamentos!D$3:D$496,"",0)</f>
        <v>HERBICIDA MEC</v>
      </c>
      <c r="AK320" t="str">
        <f t="shared" si="34"/>
        <v>SERV CAP QUIM MEC BARRA AGRICGN1410IMP96</v>
      </c>
      <c r="AL320" s="57" t="str">
        <f t="shared" si="35"/>
        <v>46761GN1410Motorista de Caminhão PipaMATEUS SANCHES PERES BIENIEKSERV CAP QUIM MEC BARRA AGRICSÃO PEDRO IIIT003-01Suporte20Julho-2621046199,828217592646199</v>
      </c>
      <c r="AM320" s="79">
        <f t="shared" si="36"/>
        <v>43.478260869565219</v>
      </c>
      <c r="AN320" s="80">
        <f t="shared" si="37"/>
        <v>4143.913043478261</v>
      </c>
      <c r="AO320" s="36">
        <f t="shared" si="38"/>
        <v>1906.2</v>
      </c>
      <c r="AP320" s="83">
        <f t="shared" si="39"/>
        <v>-2237.7130434782612</v>
      </c>
    </row>
    <row r="321" spans="1:42" hidden="1">
      <c r="A321">
        <v>46770</v>
      </c>
      <c r="B321" s="38">
        <v>46199</v>
      </c>
      <c r="C321" t="s">
        <v>258</v>
      </c>
      <c r="D321" t="s">
        <v>105</v>
      </c>
      <c r="E321" t="s">
        <v>106</v>
      </c>
      <c r="F321" t="s">
        <v>59</v>
      </c>
      <c r="G321">
        <v>8</v>
      </c>
      <c r="H321" s="43">
        <v>11065</v>
      </c>
      <c r="I321" t="s">
        <v>107</v>
      </c>
      <c r="J321">
        <v>11392</v>
      </c>
      <c r="K321" t="s">
        <v>142</v>
      </c>
      <c r="L321" t="s">
        <v>142</v>
      </c>
      <c r="M321">
        <v>366</v>
      </c>
      <c r="N321" t="s">
        <v>407</v>
      </c>
      <c r="O321" t="s">
        <v>64</v>
      </c>
      <c r="P321">
        <v>503</v>
      </c>
      <c r="Q321" t="s">
        <v>181</v>
      </c>
      <c r="R321" t="s">
        <v>389</v>
      </c>
      <c r="S321">
        <v>20</v>
      </c>
      <c r="T321">
        <v>16</v>
      </c>
      <c r="U321">
        <v>12</v>
      </c>
      <c r="V321">
        <v>32</v>
      </c>
      <c r="W321">
        <v>0.71</v>
      </c>
      <c r="X321">
        <v>1.25</v>
      </c>
      <c r="Y321">
        <v>2</v>
      </c>
      <c r="Z321">
        <v>211.36</v>
      </c>
      <c r="AA321" t="s">
        <v>55</v>
      </c>
      <c r="AB321" t="s">
        <v>77</v>
      </c>
      <c r="AC321" t="s">
        <v>145</v>
      </c>
      <c r="AD321" t="s">
        <v>58</v>
      </c>
      <c r="AE321" s="39">
        <v>46199.865381944444</v>
      </c>
      <c r="AG321" t="str">
        <f t="shared" si="32"/>
        <v>Julho-26</v>
      </c>
      <c r="AH321" s="36">
        <f>_xlfn.XLOOKUP(AK321,'Base de Preços'!P$7:P$3001,'Base de Preços'!J$7:J$3001,"",0)</f>
        <v>618.69000000000005</v>
      </c>
      <c r="AI321" s="37">
        <f t="shared" si="33"/>
        <v>0</v>
      </c>
      <c r="AJ321" t="str">
        <f>_xlfn.XLOOKUP(N321,Agrupamentos!C$3:C$496,Agrupamentos!D$3:D$496,"",0)</f>
        <v>IRRIGAÇÃO DE PLANTIO</v>
      </c>
      <c r="AK321" t="str">
        <f t="shared" si="34"/>
        <v>SERV IRRIGACAO NIVEL 1 AGRIC - TRANSPORTE ATÉ 5,0GN1410366</v>
      </c>
      <c r="AL321" s="57" t="str">
        <f t="shared" si="35"/>
        <v>46770GN1410Operador de Trator de PneuDOUGLAS BOTELHO GOMESSERV IRRIGACAO NIVEL 1 AGRIC - TRANSPORTE ATÉ 5,0MÃE SANTA GLEBA A018-01Apoio16Julho-26123246199,865381944446199</v>
      </c>
      <c r="AM321" s="79">
        <f t="shared" si="36"/>
        <v>45.070422535211272</v>
      </c>
      <c r="AN321" s="80">
        <f t="shared" si="37"/>
        <v>9526.0845070422547</v>
      </c>
      <c r="AO321" s="36">
        <f t="shared" si="38"/>
        <v>3381.76</v>
      </c>
      <c r="AP321" s="83">
        <f t="shared" si="39"/>
        <v>-6144.3245070422545</v>
      </c>
    </row>
    <row r="322" spans="1:42" hidden="1">
      <c r="A322">
        <v>46770</v>
      </c>
      <c r="B322" s="38">
        <v>46199</v>
      </c>
      <c r="C322" t="s">
        <v>258</v>
      </c>
      <c r="D322" t="s">
        <v>105</v>
      </c>
      <c r="E322" t="s">
        <v>106</v>
      </c>
      <c r="F322" t="s">
        <v>49</v>
      </c>
      <c r="G322">
        <v>8</v>
      </c>
      <c r="H322" s="43">
        <v>11065</v>
      </c>
      <c r="I322" t="s">
        <v>107</v>
      </c>
      <c r="J322">
        <v>11392</v>
      </c>
      <c r="K322" t="s">
        <v>142</v>
      </c>
      <c r="L322" t="s">
        <v>142</v>
      </c>
      <c r="M322">
        <v>366</v>
      </c>
      <c r="N322" t="s">
        <v>407</v>
      </c>
      <c r="O322" t="s">
        <v>64</v>
      </c>
      <c r="P322">
        <v>503</v>
      </c>
      <c r="Q322" t="s">
        <v>181</v>
      </c>
      <c r="R322" t="s">
        <v>389</v>
      </c>
      <c r="S322">
        <v>96</v>
      </c>
      <c r="T322">
        <v>16</v>
      </c>
      <c r="U322">
        <v>0</v>
      </c>
      <c r="V322">
        <v>96</v>
      </c>
      <c r="W322">
        <v>3.57</v>
      </c>
      <c r="X322">
        <v>6</v>
      </c>
      <c r="Y322">
        <v>6</v>
      </c>
      <c r="Z322">
        <v>269.95999999999998</v>
      </c>
      <c r="AA322" t="s">
        <v>55</v>
      </c>
      <c r="AB322" t="s">
        <v>47</v>
      </c>
      <c r="AC322" t="s">
        <v>145</v>
      </c>
      <c r="AD322" t="s">
        <v>203</v>
      </c>
      <c r="AE322" s="39">
        <v>46199.865381944444</v>
      </c>
      <c r="AG322" t="str">
        <f t="shared" si="32"/>
        <v>Julho-26</v>
      </c>
      <c r="AH322" s="36">
        <f>_xlfn.XLOOKUP(AK322,'Base de Preços'!P$7:P$3001,'Base de Preços'!J$7:J$3001,"",0)</f>
        <v>618.69000000000005</v>
      </c>
      <c r="AI322" s="37">
        <f t="shared" si="33"/>
        <v>9899.0400000000009</v>
      </c>
      <c r="AJ322" t="str">
        <f>_xlfn.XLOOKUP(N322,Agrupamentos!C$3:C$496,Agrupamentos!D$3:D$496,"",0)</f>
        <v>IRRIGAÇÃO DE PLANTIO</v>
      </c>
      <c r="AK322" t="str">
        <f t="shared" si="34"/>
        <v>SERV IRRIGACAO NIVEL 1 AGRIC - TRANSPORTE ATÉ 5,0GN1410366</v>
      </c>
      <c r="AL322" s="57" t="str">
        <f t="shared" si="35"/>
        <v>46770GN1410Trabalhador FlorestalDOUGLAS BOTELHO GOMESSERV IRRIGACAO NIVEL 1 AGRIC - TRANSPORTE ATÉ 5,0MÃE SANTA GLEBA A018-01Principal16Julho-2609646199,865381944446199</v>
      </c>
      <c r="AM322" s="79">
        <f t="shared" si="36"/>
        <v>26.890756302521009</v>
      </c>
      <c r="AN322" s="80">
        <f t="shared" si="37"/>
        <v>7259.4285714285706</v>
      </c>
      <c r="AO322" s="36">
        <f t="shared" si="38"/>
        <v>4319.3599999999997</v>
      </c>
      <c r="AP322" s="83">
        <f t="shared" si="39"/>
        <v>-2940.068571428571</v>
      </c>
    </row>
    <row r="323" spans="1:42" hidden="1">
      <c r="A323">
        <v>46770</v>
      </c>
      <c r="B323" s="38">
        <v>46199</v>
      </c>
      <c r="C323" t="s">
        <v>258</v>
      </c>
      <c r="D323" t="s">
        <v>105</v>
      </c>
      <c r="E323" t="s">
        <v>106</v>
      </c>
      <c r="F323" t="s">
        <v>49</v>
      </c>
      <c r="G323">
        <v>8</v>
      </c>
      <c r="H323" s="43">
        <v>11065</v>
      </c>
      <c r="I323" t="s">
        <v>107</v>
      </c>
      <c r="J323">
        <v>11392</v>
      </c>
      <c r="K323" t="s">
        <v>142</v>
      </c>
      <c r="L323" t="s">
        <v>142</v>
      </c>
      <c r="M323">
        <v>86</v>
      </c>
      <c r="N323" t="s">
        <v>180</v>
      </c>
      <c r="O323" t="s">
        <v>64</v>
      </c>
      <c r="P323">
        <v>484</v>
      </c>
      <c r="Q323" t="s">
        <v>370</v>
      </c>
      <c r="R323" t="s">
        <v>371</v>
      </c>
      <c r="S323">
        <v>112</v>
      </c>
      <c r="T323">
        <v>30</v>
      </c>
      <c r="U323">
        <v>0</v>
      </c>
      <c r="V323">
        <v>112</v>
      </c>
      <c r="W323">
        <v>6</v>
      </c>
      <c r="X323">
        <v>3.73</v>
      </c>
      <c r="Y323">
        <v>3.73</v>
      </c>
      <c r="Z323">
        <v>462.12</v>
      </c>
      <c r="AA323" t="s">
        <v>55</v>
      </c>
      <c r="AB323" t="s">
        <v>47</v>
      </c>
      <c r="AC323" t="s">
        <v>145</v>
      </c>
      <c r="AE323" s="39">
        <v>46199.865381944444</v>
      </c>
      <c r="AG323" t="str">
        <f t="shared" si="32"/>
        <v>Julho-26</v>
      </c>
      <c r="AH323" s="36">
        <f>_xlfn.XLOOKUP(AK323,'Base de Preços'!P$7:P$3001,'Base de Preços'!J$7:J$3001,"",0)</f>
        <v>462.12</v>
      </c>
      <c r="AI323" s="37">
        <f t="shared" si="33"/>
        <v>13863.6</v>
      </c>
      <c r="AJ323" t="str">
        <f>_xlfn.XLOOKUP(N323,Agrupamentos!C$3:C$496,Agrupamentos!D$3:D$496,"",0)</f>
        <v>ROCADA MANUAL LEVE</v>
      </c>
      <c r="AK323" t="str">
        <f t="shared" si="34"/>
        <v>ROCADA MANUAL LEVEGN141086</v>
      </c>
      <c r="AL323" s="57" t="str">
        <f t="shared" si="35"/>
        <v>46770GN1410Trabalhador FlorestalDOUGLAS BOTELHO GOMESROCADA MANUAL LEVESÃO PEDRO IIIT001-01Principal30Julho-26011246199,865381944446199</v>
      </c>
      <c r="AM323" s="79">
        <f t="shared" si="36"/>
        <v>18.666666666666668</v>
      </c>
      <c r="AN323" s="80">
        <f t="shared" si="37"/>
        <v>8626.24</v>
      </c>
      <c r="AO323" s="36">
        <f t="shared" si="38"/>
        <v>13863.6</v>
      </c>
      <c r="AP323" s="83">
        <f t="shared" si="39"/>
        <v>5237.3600000000006</v>
      </c>
    </row>
    <row r="324" spans="1:42" hidden="1">
      <c r="A324">
        <v>46770</v>
      </c>
      <c r="B324" s="38">
        <v>46199</v>
      </c>
      <c r="C324" t="s">
        <v>258</v>
      </c>
      <c r="D324" t="s">
        <v>105</v>
      </c>
      <c r="E324" t="s">
        <v>106</v>
      </c>
      <c r="F324" t="s">
        <v>37</v>
      </c>
      <c r="G324">
        <v>8</v>
      </c>
      <c r="H324" s="43">
        <v>11065</v>
      </c>
      <c r="I324" t="s">
        <v>107</v>
      </c>
      <c r="J324">
        <v>11392</v>
      </c>
      <c r="K324" t="s">
        <v>142</v>
      </c>
      <c r="L324" t="s">
        <v>142</v>
      </c>
      <c r="M324">
        <v>1</v>
      </c>
      <c r="N324" t="s">
        <v>109</v>
      </c>
      <c r="O324" t="s">
        <v>64</v>
      </c>
      <c r="P324">
        <v>503</v>
      </c>
      <c r="Q324" t="s">
        <v>181</v>
      </c>
      <c r="R324" t="s">
        <v>389</v>
      </c>
      <c r="S324">
        <v>8</v>
      </c>
      <c r="T324">
        <v>0</v>
      </c>
      <c r="U324">
        <v>16</v>
      </c>
      <c r="V324">
        <v>24</v>
      </c>
      <c r="W324">
        <v>0</v>
      </c>
      <c r="X324">
        <v>0</v>
      </c>
      <c r="Y324">
        <v>0</v>
      </c>
      <c r="Z324">
        <v>0</v>
      </c>
      <c r="AA324" t="s">
        <v>46</v>
      </c>
      <c r="AB324" t="s">
        <v>47</v>
      </c>
      <c r="AC324" t="s">
        <v>145</v>
      </c>
      <c r="AD324" t="s">
        <v>203</v>
      </c>
      <c r="AE324" s="39">
        <v>46199.865381944444</v>
      </c>
      <c r="AG324" t="str">
        <f t="shared" si="32"/>
        <v>Julho-26</v>
      </c>
      <c r="AH324" s="36">
        <f>_xlfn.XLOOKUP(AK324,'Base de Preços'!P$7:P$3001,'Base de Preços'!J$7:J$3001,"",0)</f>
        <v>0</v>
      </c>
      <c r="AI324" s="37">
        <f t="shared" si="33"/>
        <v>0</v>
      </c>
      <c r="AJ324" t="str">
        <f>_xlfn.XLOOKUP(N324,Agrupamentos!C$3:C$496,Agrupamentos!D$3:D$496,"",0)</f>
        <v>APOIO E MANUTENÇÃO</v>
      </c>
      <c r="AK324" t="str">
        <f t="shared" si="34"/>
        <v>APOIO E MANUTEÇÃO 1410GN14101</v>
      </c>
      <c r="AL324" s="57" t="str">
        <f t="shared" si="35"/>
        <v>46770GN1410MotoristaDOUGLAS BOTELHO GOMESAPOIO E MANUTEÇÃO 1410MÃE SANTA GLEBA A018-01Principal0Julho-26162446199,865381944446199</v>
      </c>
      <c r="AM324" s="79" t="str">
        <f t="shared" si="36"/>
        <v/>
      </c>
      <c r="AN324" s="80" t="str">
        <f t="shared" si="37"/>
        <v/>
      </c>
      <c r="AO324" s="36">
        <f t="shared" si="38"/>
        <v>0</v>
      </c>
      <c r="AP324" s="83" t="str">
        <f t="shared" si="39"/>
        <v/>
      </c>
    </row>
    <row r="325" spans="1:42" hidden="1">
      <c r="A325">
        <v>46776</v>
      </c>
      <c r="B325" s="38">
        <v>46199</v>
      </c>
      <c r="C325" t="s">
        <v>258</v>
      </c>
      <c r="D325" t="s">
        <v>105</v>
      </c>
      <c r="E325" t="s">
        <v>106</v>
      </c>
      <c r="F325" t="s">
        <v>59</v>
      </c>
      <c r="G325">
        <v>8</v>
      </c>
      <c r="H325" s="43">
        <v>11331</v>
      </c>
      <c r="I325" t="s">
        <v>112</v>
      </c>
      <c r="J325">
        <v>11390</v>
      </c>
      <c r="K325" t="s">
        <v>123</v>
      </c>
      <c r="L325" t="s">
        <v>123</v>
      </c>
      <c r="M325">
        <v>5913</v>
      </c>
      <c r="N325" t="s">
        <v>372</v>
      </c>
      <c r="O325" t="s">
        <v>64</v>
      </c>
      <c r="P325">
        <v>503</v>
      </c>
      <c r="Q325" t="s">
        <v>181</v>
      </c>
      <c r="R325" t="s">
        <v>104</v>
      </c>
      <c r="S325">
        <v>16</v>
      </c>
      <c r="T325">
        <v>26</v>
      </c>
      <c r="U325">
        <v>32</v>
      </c>
      <c r="V325">
        <v>48</v>
      </c>
      <c r="W325">
        <v>0.76</v>
      </c>
      <c r="X325">
        <v>0.62</v>
      </c>
      <c r="Y325">
        <v>1.85</v>
      </c>
      <c r="Z325">
        <v>307.3</v>
      </c>
      <c r="AA325" t="s">
        <v>55</v>
      </c>
      <c r="AB325" t="s">
        <v>47</v>
      </c>
      <c r="AC325" t="s">
        <v>127</v>
      </c>
      <c r="AD325" t="s">
        <v>58</v>
      </c>
      <c r="AE325" s="39">
        <v>46200.000219907408</v>
      </c>
      <c r="AG325" t="str">
        <f t="shared" si="32"/>
        <v>Julho-26</v>
      </c>
      <c r="AH325" s="36">
        <f>_xlfn.XLOOKUP(AK325,'Base de Preços'!P$7:P$3001,'Base de Preços'!J$7:J$3001,"",0)</f>
        <v>414.6</v>
      </c>
      <c r="AI325" s="37">
        <f t="shared" si="33"/>
        <v>10779.6</v>
      </c>
      <c r="AJ325" t="str">
        <f>_xlfn.XLOOKUP(N325,Agrupamentos!C$3:C$496,Agrupamentos!D$3:D$496,"",0)</f>
        <v>HERBICIDA MEC</v>
      </c>
      <c r="AK325" t="str">
        <f t="shared" si="34"/>
        <v>SERV CAP QUIM LAMINA PRE EMERG AGRICGN14105913</v>
      </c>
      <c r="AL325" s="57" t="str">
        <f t="shared" si="35"/>
        <v>46776GN1410Operador de Trator de PneuDIEMISSON DE ALMEIDA SANTOSSERV CAP QUIM LAMINA PRE EMERG AGRICMÃE SANTA GLEBA A007-01Principal26Julho-26324846200,000219907446199</v>
      </c>
      <c r="AM325" s="79">
        <f t="shared" si="36"/>
        <v>63.157894736842103</v>
      </c>
      <c r="AN325" s="80">
        <f t="shared" si="37"/>
        <v>19408.42105263158</v>
      </c>
      <c r="AO325" s="36">
        <f t="shared" si="38"/>
        <v>7989.8</v>
      </c>
      <c r="AP325" s="83">
        <f t="shared" si="39"/>
        <v>-11418.621052631581</v>
      </c>
    </row>
    <row r="326" spans="1:42" hidden="1">
      <c r="A326">
        <v>46776</v>
      </c>
      <c r="B326" s="38">
        <v>46199</v>
      </c>
      <c r="C326" t="s">
        <v>258</v>
      </c>
      <c r="D326" t="s">
        <v>105</v>
      </c>
      <c r="E326" t="s">
        <v>106</v>
      </c>
      <c r="F326" t="s">
        <v>49</v>
      </c>
      <c r="G326">
        <v>8</v>
      </c>
      <c r="H326" s="43">
        <v>11331</v>
      </c>
      <c r="I326" t="s">
        <v>112</v>
      </c>
      <c r="J326">
        <v>11390</v>
      </c>
      <c r="K326" t="s">
        <v>123</v>
      </c>
      <c r="L326" t="s">
        <v>123</v>
      </c>
      <c r="M326">
        <v>1</v>
      </c>
      <c r="N326" t="s">
        <v>109</v>
      </c>
      <c r="O326" t="s">
        <v>64</v>
      </c>
      <c r="P326">
        <v>503</v>
      </c>
      <c r="Q326" t="s">
        <v>181</v>
      </c>
      <c r="R326" t="s">
        <v>104</v>
      </c>
      <c r="S326">
        <v>8</v>
      </c>
      <c r="T326">
        <v>0</v>
      </c>
      <c r="U326">
        <v>0</v>
      </c>
      <c r="V326">
        <v>8</v>
      </c>
      <c r="W326">
        <v>0</v>
      </c>
      <c r="X326">
        <v>0</v>
      </c>
      <c r="Y326">
        <v>0</v>
      </c>
      <c r="Z326">
        <v>0</v>
      </c>
      <c r="AA326" t="s">
        <v>55</v>
      </c>
      <c r="AB326" t="s">
        <v>56</v>
      </c>
      <c r="AC326" t="s">
        <v>127</v>
      </c>
      <c r="AD326" t="s">
        <v>58</v>
      </c>
      <c r="AE326" s="39">
        <v>46200.379675925928</v>
      </c>
      <c r="AG326" t="str">
        <f t="shared" ref="AG326:AG389" si="40">IF(B326=0,"",PROPER(TEXT(IF(DAY(B326)&gt;20,EDATE(B326,1),B326),"MMMM-aa")))</f>
        <v>Julho-26</v>
      </c>
      <c r="AH326" s="36">
        <f>_xlfn.XLOOKUP(AK326,'Base de Preços'!P$7:P$3001,'Base de Preços'!J$7:J$3001,"",0)</f>
        <v>0</v>
      </c>
      <c r="AI326" s="37">
        <f t="shared" ref="AI326:AI389" si="41">IF(AB326="Principal",AH326*T326,0)</f>
        <v>0</v>
      </c>
      <c r="AJ326" t="str">
        <f>_xlfn.XLOOKUP(N326,Agrupamentos!C$3:C$496,Agrupamentos!D$3:D$496,"",0)</f>
        <v>APOIO E MANUTENÇÃO</v>
      </c>
      <c r="AK326" t="str">
        <f t="shared" ref="AK326:AK389" si="42">N326&amp;D326&amp;M326</f>
        <v>APOIO E MANUTEÇÃO 1410GN14101</v>
      </c>
      <c r="AL326" s="57" t="str">
        <f t="shared" ref="AL326:AL389" si="43">CONCATENATE(A326,D326,F326,K326,N326,Q326,R326,AB326,T326,AG326,U326,V326,AE326,B326)</f>
        <v>46776GN1410Trabalhador FlorestalDIEMISSON DE ALMEIDA SANTOSAPOIO E MANUTEÇÃO 1410MÃE SANTA GLEBA A007-01Suporte0Julho-260846200,379675925946199</v>
      </c>
      <c r="AM326" s="79" t="str">
        <f t="shared" ref="AM326:AM389" si="44">IFERROR(V326/W326,"")</f>
        <v/>
      </c>
      <c r="AN326" s="80" t="str">
        <f t="shared" ref="AN326:AN389" si="45">IFERROR(AM326*Z326,"")</f>
        <v/>
      </c>
      <c r="AO326" s="36">
        <f t="shared" ref="AO326:AO389" si="46">Z326*T326</f>
        <v>0</v>
      </c>
      <c r="AP326" s="83" t="str">
        <f t="shared" ref="AP326:AP389" si="47">IFERROR(AO326-AN326,"")</f>
        <v/>
      </c>
    </row>
    <row r="327" spans="1:42" hidden="1">
      <c r="A327">
        <v>46784</v>
      </c>
      <c r="B327" s="38">
        <v>46199</v>
      </c>
      <c r="C327" t="s">
        <v>258</v>
      </c>
      <c r="D327" t="s">
        <v>105</v>
      </c>
      <c r="E327" t="s">
        <v>106</v>
      </c>
      <c r="F327" t="s">
        <v>49</v>
      </c>
      <c r="G327">
        <v>8</v>
      </c>
      <c r="H327" s="43">
        <v>11065</v>
      </c>
      <c r="I327" t="s">
        <v>107</v>
      </c>
      <c r="J327">
        <v>11078</v>
      </c>
      <c r="K327" t="s">
        <v>154</v>
      </c>
      <c r="L327" t="s">
        <v>154</v>
      </c>
      <c r="M327">
        <v>1</v>
      </c>
      <c r="N327" t="s">
        <v>109</v>
      </c>
      <c r="O327" t="s">
        <v>64</v>
      </c>
      <c r="P327">
        <v>537</v>
      </c>
      <c r="Q327" t="s">
        <v>368</v>
      </c>
      <c r="R327" t="s">
        <v>408</v>
      </c>
      <c r="S327">
        <v>10</v>
      </c>
      <c r="T327">
        <v>0</v>
      </c>
      <c r="U327">
        <v>0</v>
      </c>
      <c r="V327">
        <v>10</v>
      </c>
      <c r="W327">
        <v>0</v>
      </c>
      <c r="X327">
        <v>0</v>
      </c>
      <c r="Y327">
        <v>0</v>
      </c>
      <c r="Z327">
        <v>0</v>
      </c>
      <c r="AA327" t="s">
        <v>55</v>
      </c>
      <c r="AB327" t="s">
        <v>56</v>
      </c>
      <c r="AC327" t="s">
        <v>159</v>
      </c>
      <c r="AD327" t="s">
        <v>58</v>
      </c>
      <c r="AE327" s="39">
        <v>46200.364074074074</v>
      </c>
      <c r="AG327" t="str">
        <f t="shared" si="40"/>
        <v>Julho-26</v>
      </c>
      <c r="AH327" s="36">
        <f>_xlfn.XLOOKUP(AK327,'Base de Preços'!P$7:P$3001,'Base de Preços'!J$7:J$3001,"",0)</f>
        <v>0</v>
      </c>
      <c r="AI327" s="37">
        <f t="shared" si="41"/>
        <v>0</v>
      </c>
      <c r="AJ327" t="str">
        <f>_xlfn.XLOOKUP(N327,Agrupamentos!C$3:C$496,Agrupamentos!D$3:D$496,"",0)</f>
        <v>APOIO E MANUTENÇÃO</v>
      </c>
      <c r="AK327" t="str">
        <f t="shared" si="42"/>
        <v>APOIO E MANUTEÇÃO 1410GN14101</v>
      </c>
      <c r="AL327" s="57" t="str">
        <f t="shared" si="43"/>
        <v>46784GN1410Trabalhador FlorestalNATAN SANTOS MORAISAPOIO E MANUTEÇÃO 1410GALILÉIA015-01Suporte0Julho-2601046200,364074074146199</v>
      </c>
      <c r="AM327" s="79" t="str">
        <f t="shared" si="44"/>
        <v/>
      </c>
      <c r="AN327" s="80" t="str">
        <f t="shared" si="45"/>
        <v/>
      </c>
      <c r="AO327" s="36">
        <f t="shared" si="46"/>
        <v>0</v>
      </c>
      <c r="AP327" s="83" t="str">
        <f t="shared" si="47"/>
        <v/>
      </c>
    </row>
    <row r="328" spans="1:42" hidden="1">
      <c r="A328">
        <v>46784</v>
      </c>
      <c r="B328" s="38">
        <v>46199</v>
      </c>
      <c r="C328" t="s">
        <v>258</v>
      </c>
      <c r="D328" t="s">
        <v>105</v>
      </c>
      <c r="E328" t="s">
        <v>106</v>
      </c>
      <c r="F328" t="s">
        <v>49</v>
      </c>
      <c r="G328">
        <v>8</v>
      </c>
      <c r="H328" s="43">
        <v>11065</v>
      </c>
      <c r="I328" t="s">
        <v>107</v>
      </c>
      <c r="J328">
        <v>11078</v>
      </c>
      <c r="K328" t="s">
        <v>154</v>
      </c>
      <c r="L328" t="s">
        <v>154</v>
      </c>
      <c r="M328" t="s">
        <v>155</v>
      </c>
      <c r="N328" t="s">
        <v>156</v>
      </c>
      <c r="O328" t="s">
        <v>43</v>
      </c>
      <c r="P328">
        <v>612</v>
      </c>
      <c r="Q328" t="s">
        <v>379</v>
      </c>
      <c r="R328" t="s">
        <v>122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 s="3">
        <v>3133.15</v>
      </c>
      <c r="AA328" t="s">
        <v>55</v>
      </c>
      <c r="AB328" t="s">
        <v>47</v>
      </c>
      <c r="AC328" t="s">
        <v>159</v>
      </c>
      <c r="AD328" t="s">
        <v>120</v>
      </c>
      <c r="AE328" s="39">
        <v>46218.692627314813</v>
      </c>
      <c r="AG328" t="str">
        <f t="shared" si="40"/>
        <v>Julho-26</v>
      </c>
      <c r="AH328" s="36">
        <f>_xlfn.XLOOKUP(AK328,'Base de Preços'!P$7:P$3001,'Base de Preços'!J$7:J$3001,"",0)</f>
        <v>3133.15</v>
      </c>
      <c r="AI328" s="37">
        <f t="shared" si="41"/>
        <v>3133.15</v>
      </c>
      <c r="AJ328" t="str">
        <f>_xlfn.XLOOKUP(N328,Agrupamentos!C$3:C$496,Agrupamentos!D$3:D$496,"",0)</f>
        <v>BRIGADINHA MSFL</v>
      </c>
      <c r="AK328" t="str">
        <f t="shared" si="42"/>
        <v>EQUIPE DE BRIGADINHA FLORESTALGN1410IMP21</v>
      </c>
      <c r="AL328" s="57" t="str">
        <f t="shared" si="43"/>
        <v>46784GN1410Trabalhador FlorestalNATAN SANTOS MORAISEQUIPE DE BRIGADINHA FLORESTALRIBEIRÃO LIMPO - CPG004-01Principal1Julho-260046218,692627314846199</v>
      </c>
      <c r="AM328" s="79" t="str">
        <f t="shared" si="44"/>
        <v/>
      </c>
      <c r="AN328" s="80" t="str">
        <f t="shared" si="45"/>
        <v/>
      </c>
      <c r="AO328" s="36">
        <f t="shared" si="46"/>
        <v>3133.15</v>
      </c>
      <c r="AP328" s="83" t="str">
        <f t="shared" si="47"/>
        <v/>
      </c>
    </row>
    <row r="329" spans="1:42" hidden="1">
      <c r="A329">
        <v>46784</v>
      </c>
      <c r="B329" s="38">
        <v>46199</v>
      </c>
      <c r="C329" t="s">
        <v>258</v>
      </c>
      <c r="D329" t="s">
        <v>105</v>
      </c>
      <c r="E329" t="s">
        <v>106</v>
      </c>
      <c r="F329" t="s">
        <v>37</v>
      </c>
      <c r="G329">
        <v>8</v>
      </c>
      <c r="H329" s="43">
        <v>11065</v>
      </c>
      <c r="I329" t="s">
        <v>107</v>
      </c>
      <c r="J329">
        <v>11078</v>
      </c>
      <c r="K329" t="s">
        <v>154</v>
      </c>
      <c r="L329" t="s">
        <v>154</v>
      </c>
      <c r="M329">
        <v>1</v>
      </c>
      <c r="N329" t="s">
        <v>109</v>
      </c>
      <c r="O329" t="s">
        <v>64</v>
      </c>
      <c r="P329">
        <v>537</v>
      </c>
      <c r="Q329" t="s">
        <v>368</v>
      </c>
      <c r="R329" t="s">
        <v>408</v>
      </c>
      <c r="S329">
        <v>15</v>
      </c>
      <c r="T329">
        <v>0</v>
      </c>
      <c r="U329">
        <v>3</v>
      </c>
      <c r="V329">
        <v>18</v>
      </c>
      <c r="W329">
        <v>0</v>
      </c>
      <c r="X329">
        <v>0</v>
      </c>
      <c r="Y329">
        <v>0</v>
      </c>
      <c r="Z329">
        <v>0</v>
      </c>
      <c r="AA329" t="s">
        <v>55</v>
      </c>
      <c r="AB329" t="s">
        <v>47</v>
      </c>
      <c r="AC329" t="s">
        <v>159</v>
      </c>
      <c r="AD329" t="s">
        <v>58</v>
      </c>
      <c r="AE329" s="39">
        <v>46200.358483796299</v>
      </c>
      <c r="AG329" t="str">
        <f t="shared" si="40"/>
        <v>Julho-26</v>
      </c>
      <c r="AH329" s="36">
        <f>_xlfn.XLOOKUP(AK329,'Base de Preços'!P$7:P$3001,'Base de Preços'!J$7:J$3001,"",0)</f>
        <v>0</v>
      </c>
      <c r="AI329" s="37">
        <f t="shared" si="41"/>
        <v>0</v>
      </c>
      <c r="AJ329" t="str">
        <f>_xlfn.XLOOKUP(N329,Agrupamentos!C$3:C$496,Agrupamentos!D$3:D$496,"",0)</f>
        <v>APOIO E MANUTENÇÃO</v>
      </c>
      <c r="AK329" t="str">
        <f t="shared" si="42"/>
        <v>APOIO E MANUTEÇÃO 1410GN14101</v>
      </c>
      <c r="AL329" s="57" t="str">
        <f t="shared" si="43"/>
        <v>46784GN1410MotoristaNATAN SANTOS MORAISAPOIO E MANUTEÇÃO 1410GALILÉIA015-01Principal0Julho-2631846200,358483796346199</v>
      </c>
      <c r="AM329" s="79" t="str">
        <f t="shared" si="44"/>
        <v/>
      </c>
      <c r="AN329" s="80" t="str">
        <f t="shared" si="45"/>
        <v/>
      </c>
      <c r="AO329" s="36">
        <f t="shared" si="46"/>
        <v>0</v>
      </c>
      <c r="AP329" s="83" t="str">
        <f t="shared" si="47"/>
        <v/>
      </c>
    </row>
    <row r="330" spans="1:42" hidden="1">
      <c r="A330">
        <v>46732</v>
      </c>
      <c r="B330" s="38">
        <v>46199</v>
      </c>
      <c r="C330" t="s">
        <v>258</v>
      </c>
      <c r="D330" t="s">
        <v>98</v>
      </c>
      <c r="E330" t="s">
        <v>99</v>
      </c>
      <c r="F330" t="s">
        <v>37</v>
      </c>
      <c r="G330">
        <v>8</v>
      </c>
      <c r="H330" s="43" t="s">
        <v>100</v>
      </c>
      <c r="I330" t="s">
        <v>101</v>
      </c>
      <c r="J330" t="s">
        <v>50</v>
      </c>
      <c r="K330" t="s">
        <v>51</v>
      </c>
      <c r="L330" t="s">
        <v>102</v>
      </c>
      <c r="M330">
        <v>2</v>
      </c>
      <c r="N330" t="s">
        <v>42</v>
      </c>
      <c r="O330" t="s">
        <v>64</v>
      </c>
      <c r="P330">
        <v>390</v>
      </c>
      <c r="Q330" t="s">
        <v>44</v>
      </c>
      <c r="R330" t="s">
        <v>45</v>
      </c>
      <c r="S330">
        <v>0</v>
      </c>
      <c r="T330">
        <v>0</v>
      </c>
      <c r="U330">
        <v>24</v>
      </c>
      <c r="V330">
        <v>24</v>
      </c>
      <c r="W330">
        <v>0</v>
      </c>
      <c r="X330">
        <v>0</v>
      </c>
      <c r="Y330">
        <v>0</v>
      </c>
      <c r="Z330">
        <v>0</v>
      </c>
      <c r="AA330" t="s">
        <v>55</v>
      </c>
      <c r="AB330" t="s">
        <v>47</v>
      </c>
      <c r="AC330" t="s">
        <v>91</v>
      </c>
      <c r="AD330" t="s">
        <v>91</v>
      </c>
      <c r="AE330" s="39">
        <v>46199.469270833331</v>
      </c>
      <c r="AG330" t="str">
        <f t="shared" si="40"/>
        <v>Julho-26</v>
      </c>
      <c r="AH330" s="36">
        <f>_xlfn.XLOOKUP(AK330,'Base de Preços'!P$7:P$3001,'Base de Preços'!J$7:J$3001,"",0)</f>
        <v>0</v>
      </c>
      <c r="AI330" s="37">
        <f t="shared" si="41"/>
        <v>0</v>
      </c>
      <c r="AJ330" t="str">
        <f>_xlfn.XLOOKUP(N330,Agrupamentos!C$3:C$496,Agrupamentos!D$3:D$496,"",0)</f>
        <v>APOIO E MANUTENÇÃO</v>
      </c>
      <c r="AK330" t="str">
        <f t="shared" si="42"/>
        <v>APOIO E MANUTEÇÃOGN14202</v>
      </c>
      <c r="AL330" s="57" t="str">
        <f t="shared" si="43"/>
        <v>46732GN1420MotoristaLEANDRA DE MIRANDA SOUZA COSTAAPOIO E MANUTEÇÃOPátio MST01Principal0Julho-26242446199,469270833346199</v>
      </c>
      <c r="AM330" s="79" t="str">
        <f t="shared" si="44"/>
        <v/>
      </c>
      <c r="AN330" s="80" t="str">
        <f t="shared" si="45"/>
        <v/>
      </c>
      <c r="AO330" s="36">
        <f t="shared" si="46"/>
        <v>0</v>
      </c>
      <c r="AP330" s="83" t="str">
        <f t="shared" si="47"/>
        <v/>
      </c>
    </row>
    <row r="331" spans="1:42" hidden="1">
      <c r="A331">
        <v>46732</v>
      </c>
      <c r="B331" s="38">
        <v>46199</v>
      </c>
      <c r="C331" t="s">
        <v>258</v>
      </c>
      <c r="D331" t="s">
        <v>98</v>
      </c>
      <c r="E331" t="s">
        <v>99</v>
      </c>
      <c r="F331" t="s">
        <v>59</v>
      </c>
      <c r="G331">
        <v>8</v>
      </c>
      <c r="H331" s="43" t="s">
        <v>100</v>
      </c>
      <c r="I331" t="s">
        <v>101</v>
      </c>
      <c r="J331" t="s">
        <v>50</v>
      </c>
      <c r="K331" t="s">
        <v>51</v>
      </c>
      <c r="L331" t="s">
        <v>102</v>
      </c>
      <c r="M331">
        <v>2</v>
      </c>
      <c r="N331" t="s">
        <v>42</v>
      </c>
      <c r="O331" t="s">
        <v>64</v>
      </c>
      <c r="P331">
        <v>390</v>
      </c>
      <c r="Q331" t="s">
        <v>44</v>
      </c>
      <c r="R331" t="s">
        <v>45</v>
      </c>
      <c r="S331">
        <v>0</v>
      </c>
      <c r="T331">
        <v>0</v>
      </c>
      <c r="U331">
        <v>32</v>
      </c>
      <c r="V331">
        <v>32</v>
      </c>
      <c r="W331">
        <v>0</v>
      </c>
      <c r="X331">
        <v>0</v>
      </c>
      <c r="Y331">
        <v>0</v>
      </c>
      <c r="Z331">
        <v>0</v>
      </c>
      <c r="AA331" t="s">
        <v>55</v>
      </c>
      <c r="AB331" t="s">
        <v>56</v>
      </c>
      <c r="AC331" t="s">
        <v>91</v>
      </c>
      <c r="AD331" t="s">
        <v>228</v>
      </c>
      <c r="AE331" s="39">
        <v>46199.469409722224</v>
      </c>
      <c r="AG331" t="str">
        <f t="shared" si="40"/>
        <v>Julho-26</v>
      </c>
      <c r="AH331" s="36">
        <f>_xlfn.XLOOKUP(AK331,'Base de Preços'!P$7:P$3001,'Base de Preços'!J$7:J$3001,"",0)</f>
        <v>0</v>
      </c>
      <c r="AI331" s="37">
        <f t="shared" si="41"/>
        <v>0</v>
      </c>
      <c r="AJ331" t="str">
        <f>_xlfn.XLOOKUP(N331,Agrupamentos!C$3:C$496,Agrupamentos!D$3:D$496,"",0)</f>
        <v>APOIO E MANUTENÇÃO</v>
      </c>
      <c r="AK331" t="str">
        <f t="shared" si="42"/>
        <v>APOIO E MANUTEÇÃOGN14202</v>
      </c>
      <c r="AL331" s="57" t="str">
        <f t="shared" si="43"/>
        <v>46732GN1420Operador de Trator de PneuLEANDRA DE MIRANDA SOUZA COSTAAPOIO E MANUTEÇÃOPátio MST01Suporte0Julho-26323246199,469409722246199</v>
      </c>
      <c r="AM331" s="79" t="str">
        <f t="shared" si="44"/>
        <v/>
      </c>
      <c r="AN331" s="80" t="str">
        <f t="shared" si="45"/>
        <v/>
      </c>
      <c r="AO331" s="36">
        <f t="shared" si="46"/>
        <v>0</v>
      </c>
      <c r="AP331" s="83" t="str">
        <f t="shared" si="47"/>
        <v/>
      </c>
    </row>
    <row r="332" spans="1:42" hidden="1">
      <c r="A332">
        <v>46732</v>
      </c>
      <c r="B332" s="38">
        <v>46199</v>
      </c>
      <c r="C332" t="s">
        <v>258</v>
      </c>
      <c r="D332" t="s">
        <v>98</v>
      </c>
      <c r="E332" t="s">
        <v>99</v>
      </c>
      <c r="F332" t="s">
        <v>49</v>
      </c>
      <c r="G332">
        <v>8</v>
      </c>
      <c r="H332" s="43" t="s">
        <v>100</v>
      </c>
      <c r="I332" t="s">
        <v>101</v>
      </c>
      <c r="J332" t="s">
        <v>50</v>
      </c>
      <c r="K332" t="s">
        <v>51</v>
      </c>
      <c r="L332" t="s">
        <v>102</v>
      </c>
      <c r="M332">
        <v>2</v>
      </c>
      <c r="N332" t="s">
        <v>42</v>
      </c>
      <c r="O332" t="s">
        <v>64</v>
      </c>
      <c r="P332">
        <v>390</v>
      </c>
      <c r="Q332" t="s">
        <v>44</v>
      </c>
      <c r="R332" t="s">
        <v>45</v>
      </c>
      <c r="S332">
        <v>0</v>
      </c>
      <c r="T332">
        <v>0</v>
      </c>
      <c r="U332">
        <v>24</v>
      </c>
      <c r="V332">
        <v>24</v>
      </c>
      <c r="W332">
        <v>0</v>
      </c>
      <c r="X332">
        <v>0</v>
      </c>
      <c r="Y332">
        <v>0</v>
      </c>
      <c r="Z332">
        <v>0</v>
      </c>
      <c r="AA332" t="s">
        <v>55</v>
      </c>
      <c r="AB332" t="s">
        <v>56</v>
      </c>
      <c r="AC332" t="s">
        <v>91</v>
      </c>
      <c r="AD332" t="s">
        <v>91</v>
      </c>
      <c r="AE332" s="39">
        <v>46199.469606481478</v>
      </c>
      <c r="AG332" t="str">
        <f t="shared" si="40"/>
        <v>Julho-26</v>
      </c>
      <c r="AH332" s="36">
        <f>_xlfn.XLOOKUP(AK332,'Base de Preços'!P$7:P$3001,'Base de Preços'!J$7:J$3001,"",0)</f>
        <v>0</v>
      </c>
      <c r="AI332" s="37">
        <f t="shared" si="41"/>
        <v>0</v>
      </c>
      <c r="AJ332" t="str">
        <f>_xlfn.XLOOKUP(N332,Agrupamentos!C$3:C$496,Agrupamentos!D$3:D$496,"",0)</f>
        <v>APOIO E MANUTENÇÃO</v>
      </c>
      <c r="AK332" t="str">
        <f t="shared" si="42"/>
        <v>APOIO E MANUTEÇÃOGN14202</v>
      </c>
      <c r="AL332" s="57" t="str">
        <f t="shared" si="43"/>
        <v>46732GN1420Trabalhador FlorestalLEANDRA DE MIRANDA SOUZA COSTAAPOIO E MANUTEÇÃOPátio MST01Suporte0Julho-26242446199,469606481546199</v>
      </c>
      <c r="AM332" s="79" t="str">
        <f t="shared" si="44"/>
        <v/>
      </c>
      <c r="AN332" s="80" t="str">
        <f t="shared" si="45"/>
        <v/>
      </c>
      <c r="AO332" s="36">
        <f t="shared" si="46"/>
        <v>0</v>
      </c>
      <c r="AP332" s="83" t="str">
        <f t="shared" si="47"/>
        <v/>
      </c>
    </row>
    <row r="333" spans="1:42" hidden="1">
      <c r="A333">
        <v>46745</v>
      </c>
      <c r="B333" s="38">
        <v>46199</v>
      </c>
      <c r="C333" t="s">
        <v>258</v>
      </c>
      <c r="D333" t="s">
        <v>98</v>
      </c>
      <c r="E333" t="s">
        <v>99</v>
      </c>
      <c r="F333" t="s">
        <v>37</v>
      </c>
      <c r="G333">
        <v>8</v>
      </c>
      <c r="H333" s="43">
        <v>9241</v>
      </c>
      <c r="I333" t="s">
        <v>189</v>
      </c>
      <c r="J333">
        <v>11447</v>
      </c>
      <c r="K333" t="s">
        <v>262</v>
      </c>
      <c r="L333" t="s">
        <v>502</v>
      </c>
      <c r="M333">
        <v>2</v>
      </c>
      <c r="N333" t="s">
        <v>42</v>
      </c>
      <c r="O333" t="s">
        <v>64</v>
      </c>
      <c r="P333">
        <v>390</v>
      </c>
      <c r="Q333" t="s">
        <v>44</v>
      </c>
      <c r="R333" t="s">
        <v>45</v>
      </c>
      <c r="S333">
        <v>0</v>
      </c>
      <c r="T333">
        <v>0</v>
      </c>
      <c r="U333">
        <v>24</v>
      </c>
      <c r="V333">
        <v>24</v>
      </c>
      <c r="W333">
        <v>0</v>
      </c>
      <c r="X333">
        <v>0</v>
      </c>
      <c r="Y333">
        <v>0</v>
      </c>
      <c r="Z333">
        <v>0</v>
      </c>
      <c r="AA333" t="s">
        <v>46</v>
      </c>
      <c r="AB333" t="s">
        <v>47</v>
      </c>
      <c r="AC333" t="s">
        <v>263</v>
      </c>
      <c r="AD333" t="s">
        <v>228</v>
      </c>
      <c r="AE333" s="39">
        <v>46199.71402777778</v>
      </c>
      <c r="AG333" t="str">
        <f t="shared" si="40"/>
        <v>Julho-26</v>
      </c>
      <c r="AH333" s="36">
        <f>_xlfn.XLOOKUP(AK333,'Base de Preços'!P$7:P$3001,'Base de Preços'!J$7:J$3001,"",0)</f>
        <v>0</v>
      </c>
      <c r="AI333" s="37">
        <f t="shared" si="41"/>
        <v>0</v>
      </c>
      <c r="AJ333" t="str">
        <f>_xlfn.XLOOKUP(N333,Agrupamentos!C$3:C$496,Agrupamentos!D$3:D$496,"",0)</f>
        <v>APOIO E MANUTENÇÃO</v>
      </c>
      <c r="AK333" t="str">
        <f t="shared" si="42"/>
        <v>APOIO E MANUTEÇÃOGN14202</v>
      </c>
      <c r="AL333" s="57" t="str">
        <f t="shared" si="43"/>
        <v>46745GN1420MotoristaANDREY NICOLLAS UCHOA DE OLIVEIRAAPOIO E MANUTEÇÃOPátio MST01Principal0Julho-26242446199,714027777846199</v>
      </c>
      <c r="AM333" s="79" t="str">
        <f t="shared" si="44"/>
        <v/>
      </c>
      <c r="AN333" s="80" t="str">
        <f t="shared" si="45"/>
        <v/>
      </c>
      <c r="AO333" s="36">
        <f t="shared" si="46"/>
        <v>0</v>
      </c>
      <c r="AP333" s="83" t="str">
        <f t="shared" si="47"/>
        <v/>
      </c>
    </row>
    <row r="334" spans="1:42" hidden="1">
      <c r="A334">
        <v>46774</v>
      </c>
      <c r="B334" s="38">
        <v>46199</v>
      </c>
      <c r="C334" t="s">
        <v>258</v>
      </c>
      <c r="D334" t="s">
        <v>98</v>
      </c>
      <c r="E334" t="s">
        <v>99</v>
      </c>
      <c r="F334" t="s">
        <v>59</v>
      </c>
      <c r="G334">
        <v>8</v>
      </c>
      <c r="H334" s="43">
        <v>10665</v>
      </c>
      <c r="I334" t="s">
        <v>191</v>
      </c>
      <c r="J334">
        <v>10781</v>
      </c>
      <c r="K334" t="s">
        <v>192</v>
      </c>
      <c r="L334" t="s">
        <v>192</v>
      </c>
      <c r="M334" t="s">
        <v>500</v>
      </c>
      <c r="N334" t="s">
        <v>501</v>
      </c>
      <c r="O334" t="s">
        <v>64</v>
      </c>
      <c r="P334">
        <v>463</v>
      </c>
      <c r="Q334" t="s">
        <v>507</v>
      </c>
      <c r="R334">
        <v>4</v>
      </c>
      <c r="S334">
        <v>9</v>
      </c>
      <c r="T334">
        <v>37.909999999999997</v>
      </c>
      <c r="U334">
        <v>0</v>
      </c>
      <c r="V334">
        <v>9</v>
      </c>
      <c r="W334">
        <v>0.86</v>
      </c>
      <c r="X334">
        <v>0.24</v>
      </c>
      <c r="Y334">
        <v>0.24</v>
      </c>
      <c r="Z334">
        <v>302.07</v>
      </c>
      <c r="AA334" t="s">
        <v>46</v>
      </c>
      <c r="AB334" t="s">
        <v>47</v>
      </c>
      <c r="AC334" t="s">
        <v>195</v>
      </c>
      <c r="AE334" s="39">
        <v>46199.946111111109</v>
      </c>
      <c r="AG334" t="str">
        <f t="shared" si="40"/>
        <v>Julho-26</v>
      </c>
      <c r="AH334" s="36">
        <f>_xlfn.XLOOKUP(AK334,'Base de Preços'!P$7:P$3001,'Base de Preços'!J$7:J$3001,"",0)</f>
        <v>376.71</v>
      </c>
      <c r="AI334" s="37">
        <f t="shared" si="41"/>
        <v>14281.076099999998</v>
      </c>
      <c r="AJ334" t="str">
        <f>_xlfn.XLOOKUP(N334,Agrupamentos!C$3:C$496,Agrupamentos!D$3:D$496,"",0)</f>
        <v>ADUBAÇÃO MEC</v>
      </c>
      <c r="AK334" t="str">
        <f t="shared" si="42"/>
        <v>READUBAÇÃO MECANIZADA DE 18 MESESGN1420IMP366</v>
      </c>
      <c r="AL334" s="57" t="str">
        <f t="shared" si="43"/>
        <v>46774GN1420Operador de Trator de PneuTHIAGO DE SOUZA AVELARREADUBAÇÃO MECANIZADA DE 18 MESESSANTA MARIA ARID4Principal37,91Julho-260946199,946111111146199</v>
      </c>
      <c r="AM334" s="79">
        <f t="shared" si="44"/>
        <v>10.465116279069768</v>
      </c>
      <c r="AN334" s="80">
        <f t="shared" si="45"/>
        <v>3161.1976744186049</v>
      </c>
      <c r="AO334" s="36">
        <f t="shared" si="46"/>
        <v>11451.473699999999</v>
      </c>
      <c r="AP334" s="83">
        <f t="shared" si="47"/>
        <v>8290.2760255813937</v>
      </c>
    </row>
    <row r="335" spans="1:42" hidden="1">
      <c r="A335">
        <v>46774</v>
      </c>
      <c r="B335" s="38">
        <v>46199</v>
      </c>
      <c r="C335" t="s">
        <v>258</v>
      </c>
      <c r="D335" t="s">
        <v>98</v>
      </c>
      <c r="E335" t="s">
        <v>99</v>
      </c>
      <c r="F335" t="s">
        <v>49</v>
      </c>
      <c r="G335">
        <v>8</v>
      </c>
      <c r="H335" s="43">
        <v>10665</v>
      </c>
      <c r="I335" t="s">
        <v>191</v>
      </c>
      <c r="J335">
        <v>10781</v>
      </c>
      <c r="K335" t="s">
        <v>192</v>
      </c>
      <c r="L335" t="s">
        <v>192</v>
      </c>
      <c r="M335">
        <v>2</v>
      </c>
      <c r="N335" t="s">
        <v>42</v>
      </c>
      <c r="O335" t="s">
        <v>64</v>
      </c>
      <c r="P335">
        <v>463</v>
      </c>
      <c r="Q335" t="s">
        <v>507</v>
      </c>
      <c r="R335">
        <v>11</v>
      </c>
      <c r="S335">
        <v>8</v>
      </c>
      <c r="T335">
        <v>0</v>
      </c>
      <c r="U335">
        <v>0</v>
      </c>
      <c r="V335">
        <v>8</v>
      </c>
      <c r="W335">
        <v>0</v>
      </c>
      <c r="X335">
        <v>0</v>
      </c>
      <c r="Y335">
        <v>0</v>
      </c>
      <c r="Z335">
        <v>0</v>
      </c>
      <c r="AA335" t="s">
        <v>46</v>
      </c>
      <c r="AB335" t="s">
        <v>56</v>
      </c>
      <c r="AC335" t="s">
        <v>195</v>
      </c>
      <c r="AE335" s="39">
        <v>46199.946111111109</v>
      </c>
      <c r="AG335" t="str">
        <f t="shared" si="40"/>
        <v>Julho-26</v>
      </c>
      <c r="AH335" s="36">
        <f>_xlfn.XLOOKUP(AK335,'Base de Preços'!P$7:P$3001,'Base de Preços'!J$7:J$3001,"",0)</f>
        <v>0</v>
      </c>
      <c r="AI335" s="37">
        <f t="shared" si="41"/>
        <v>0</v>
      </c>
      <c r="AJ335" t="str">
        <f>_xlfn.XLOOKUP(N335,Agrupamentos!C$3:C$496,Agrupamentos!D$3:D$496,"",0)</f>
        <v>APOIO E MANUTENÇÃO</v>
      </c>
      <c r="AK335" t="str">
        <f t="shared" si="42"/>
        <v>APOIO E MANUTEÇÃOGN14202</v>
      </c>
      <c r="AL335" s="57" t="str">
        <f t="shared" si="43"/>
        <v>46774GN1420Trabalhador FlorestalTHIAGO DE SOUZA AVELARAPOIO E MANUTEÇÃOSANTA MARIA ARID11Suporte0Julho-260846199,946111111146199</v>
      </c>
      <c r="AM335" s="79" t="str">
        <f t="shared" si="44"/>
        <v/>
      </c>
      <c r="AN335" s="80" t="str">
        <f t="shared" si="45"/>
        <v/>
      </c>
      <c r="AO335" s="36">
        <f t="shared" si="46"/>
        <v>0</v>
      </c>
      <c r="AP335" s="83" t="str">
        <f t="shared" si="47"/>
        <v/>
      </c>
    </row>
    <row r="336" spans="1:42" hidden="1">
      <c r="A336">
        <v>46774</v>
      </c>
      <c r="B336" s="38">
        <v>46199</v>
      </c>
      <c r="C336" t="s">
        <v>258</v>
      </c>
      <c r="D336" t="s">
        <v>98</v>
      </c>
      <c r="E336" t="s">
        <v>99</v>
      </c>
      <c r="F336" t="s">
        <v>59</v>
      </c>
      <c r="G336">
        <v>8</v>
      </c>
      <c r="H336" s="43">
        <v>10665</v>
      </c>
      <c r="I336" t="s">
        <v>191</v>
      </c>
      <c r="J336">
        <v>10781</v>
      </c>
      <c r="K336" t="s">
        <v>192</v>
      </c>
      <c r="L336" t="s">
        <v>192</v>
      </c>
      <c r="M336" t="s">
        <v>500</v>
      </c>
      <c r="N336" t="s">
        <v>501</v>
      </c>
      <c r="O336" t="s">
        <v>64</v>
      </c>
      <c r="P336">
        <v>463</v>
      </c>
      <c r="Q336" t="s">
        <v>507</v>
      </c>
      <c r="R336">
        <v>5</v>
      </c>
      <c r="S336">
        <v>5</v>
      </c>
      <c r="T336">
        <v>15</v>
      </c>
      <c r="U336">
        <v>11</v>
      </c>
      <c r="V336">
        <v>16</v>
      </c>
      <c r="W336">
        <v>0.86</v>
      </c>
      <c r="X336">
        <v>0.33</v>
      </c>
      <c r="Y336">
        <v>1.07</v>
      </c>
      <c r="Z336">
        <v>302.07</v>
      </c>
      <c r="AA336" t="s">
        <v>55</v>
      </c>
      <c r="AB336" t="s">
        <v>47</v>
      </c>
      <c r="AC336" t="s">
        <v>195</v>
      </c>
      <c r="AE336" s="39">
        <v>46199.946111111109</v>
      </c>
      <c r="AG336" t="str">
        <f t="shared" si="40"/>
        <v>Julho-26</v>
      </c>
      <c r="AH336" s="36">
        <f>_xlfn.XLOOKUP(AK336,'Base de Preços'!P$7:P$3001,'Base de Preços'!J$7:J$3001,"",0)</f>
        <v>376.71</v>
      </c>
      <c r="AI336" s="37">
        <f t="shared" si="41"/>
        <v>5650.65</v>
      </c>
      <c r="AJ336" t="str">
        <f>_xlfn.XLOOKUP(N336,Agrupamentos!C$3:C$496,Agrupamentos!D$3:D$496,"",0)</f>
        <v>ADUBAÇÃO MEC</v>
      </c>
      <c r="AK336" t="str">
        <f t="shared" si="42"/>
        <v>READUBAÇÃO MECANIZADA DE 18 MESESGN1420IMP366</v>
      </c>
      <c r="AL336" s="57" t="str">
        <f t="shared" si="43"/>
        <v>46774GN1420Operador de Trator de PneuTHIAGO DE SOUZA AVELARREADUBAÇÃO MECANIZADA DE 18 MESESSANTA MARIA ARID5Principal15Julho-26111646199,946111111146199</v>
      </c>
      <c r="AM336" s="79">
        <f t="shared" si="44"/>
        <v>18.604651162790699</v>
      </c>
      <c r="AN336" s="80">
        <f t="shared" si="45"/>
        <v>5619.9069767441861</v>
      </c>
      <c r="AO336" s="36">
        <f t="shared" si="46"/>
        <v>4531.05</v>
      </c>
      <c r="AP336" s="83">
        <f t="shared" si="47"/>
        <v>-1088.8569767441859</v>
      </c>
    </row>
    <row r="337" spans="1:42" hidden="1">
      <c r="A337">
        <v>46774</v>
      </c>
      <c r="B337" s="38">
        <v>46199</v>
      </c>
      <c r="C337" t="s">
        <v>258</v>
      </c>
      <c r="D337" t="s">
        <v>98</v>
      </c>
      <c r="E337" t="s">
        <v>99</v>
      </c>
      <c r="F337" t="s">
        <v>59</v>
      </c>
      <c r="G337">
        <v>8</v>
      </c>
      <c r="H337" s="43">
        <v>10665</v>
      </c>
      <c r="I337" t="s">
        <v>191</v>
      </c>
      <c r="J337">
        <v>10781</v>
      </c>
      <c r="K337" t="s">
        <v>192</v>
      </c>
      <c r="L337" t="s">
        <v>192</v>
      </c>
      <c r="M337" t="s">
        <v>500</v>
      </c>
      <c r="N337" t="s">
        <v>501</v>
      </c>
      <c r="O337" t="s">
        <v>64</v>
      </c>
      <c r="P337">
        <v>463</v>
      </c>
      <c r="Q337" t="s">
        <v>507</v>
      </c>
      <c r="R337">
        <v>3</v>
      </c>
      <c r="S337">
        <v>5</v>
      </c>
      <c r="T337">
        <v>13.27</v>
      </c>
      <c r="U337">
        <v>3</v>
      </c>
      <c r="V337">
        <v>8</v>
      </c>
      <c r="W337">
        <v>0.86</v>
      </c>
      <c r="X337">
        <v>0.38</v>
      </c>
      <c r="Y337">
        <v>0.6</v>
      </c>
      <c r="Z337">
        <v>302.07</v>
      </c>
      <c r="AA337" t="s">
        <v>46</v>
      </c>
      <c r="AB337" t="s">
        <v>47</v>
      </c>
      <c r="AC337" t="s">
        <v>195</v>
      </c>
      <c r="AE337" s="39">
        <v>46199.946111111109</v>
      </c>
      <c r="AG337" t="str">
        <f t="shared" si="40"/>
        <v>Julho-26</v>
      </c>
      <c r="AH337" s="36">
        <f>_xlfn.XLOOKUP(AK337,'Base de Preços'!P$7:P$3001,'Base de Preços'!J$7:J$3001,"",0)</f>
        <v>376.71</v>
      </c>
      <c r="AI337" s="37">
        <f t="shared" si="41"/>
        <v>4998.9416999999994</v>
      </c>
      <c r="AJ337" t="str">
        <f>_xlfn.XLOOKUP(N337,Agrupamentos!C$3:C$496,Agrupamentos!D$3:D$496,"",0)</f>
        <v>ADUBAÇÃO MEC</v>
      </c>
      <c r="AK337" t="str">
        <f t="shared" si="42"/>
        <v>READUBAÇÃO MECANIZADA DE 18 MESESGN1420IMP366</v>
      </c>
      <c r="AL337" s="57" t="str">
        <f t="shared" si="43"/>
        <v>46774GN1420Operador de Trator de PneuTHIAGO DE SOUZA AVELARREADUBAÇÃO MECANIZADA DE 18 MESESSANTA MARIA ARID3Principal13,27Julho-263846199,946111111146199</v>
      </c>
      <c r="AM337" s="79">
        <f t="shared" si="44"/>
        <v>9.3023255813953494</v>
      </c>
      <c r="AN337" s="80">
        <f t="shared" si="45"/>
        <v>2809.953488372093</v>
      </c>
      <c r="AO337" s="36">
        <f t="shared" si="46"/>
        <v>4008.4688999999998</v>
      </c>
      <c r="AP337" s="83">
        <f t="shared" si="47"/>
        <v>1198.5154116279068</v>
      </c>
    </row>
    <row r="338" spans="1:42" hidden="1">
      <c r="A338">
        <v>46774</v>
      </c>
      <c r="B338" s="38">
        <v>46199</v>
      </c>
      <c r="C338" t="s">
        <v>258</v>
      </c>
      <c r="D338" t="s">
        <v>98</v>
      </c>
      <c r="E338" t="s">
        <v>99</v>
      </c>
      <c r="F338" t="s">
        <v>37</v>
      </c>
      <c r="G338">
        <v>8</v>
      </c>
      <c r="H338" s="43">
        <v>10665</v>
      </c>
      <c r="I338" t="s">
        <v>191</v>
      </c>
      <c r="J338">
        <v>10781</v>
      </c>
      <c r="K338" t="s">
        <v>192</v>
      </c>
      <c r="L338" t="s">
        <v>192</v>
      </c>
      <c r="M338">
        <v>2</v>
      </c>
      <c r="N338" t="s">
        <v>42</v>
      </c>
      <c r="O338" t="s">
        <v>64</v>
      </c>
      <c r="P338">
        <v>463</v>
      </c>
      <c r="Q338" t="s">
        <v>507</v>
      </c>
      <c r="R338">
        <v>10</v>
      </c>
      <c r="S338">
        <v>8</v>
      </c>
      <c r="T338">
        <v>0</v>
      </c>
      <c r="U338">
        <v>8</v>
      </c>
      <c r="V338">
        <v>16</v>
      </c>
      <c r="W338">
        <v>0</v>
      </c>
      <c r="X338">
        <v>0</v>
      </c>
      <c r="Y338">
        <v>0</v>
      </c>
      <c r="Z338">
        <v>0</v>
      </c>
      <c r="AA338" t="s">
        <v>46</v>
      </c>
      <c r="AB338" t="s">
        <v>47</v>
      </c>
      <c r="AC338" t="s">
        <v>195</v>
      </c>
      <c r="AE338" s="39">
        <v>46199.946111111109</v>
      </c>
      <c r="AG338" t="str">
        <f t="shared" si="40"/>
        <v>Julho-26</v>
      </c>
      <c r="AH338" s="36">
        <f>_xlfn.XLOOKUP(AK338,'Base de Preços'!P$7:P$3001,'Base de Preços'!J$7:J$3001,"",0)</f>
        <v>0</v>
      </c>
      <c r="AI338" s="37">
        <f t="shared" si="41"/>
        <v>0</v>
      </c>
      <c r="AJ338" t="str">
        <f>_xlfn.XLOOKUP(N338,Agrupamentos!C$3:C$496,Agrupamentos!D$3:D$496,"",0)</f>
        <v>APOIO E MANUTENÇÃO</v>
      </c>
      <c r="AK338" t="str">
        <f t="shared" si="42"/>
        <v>APOIO E MANUTEÇÃOGN14202</v>
      </c>
      <c r="AL338" s="57" t="str">
        <f t="shared" si="43"/>
        <v>46774GN1420MotoristaTHIAGO DE SOUZA AVELARAPOIO E MANUTEÇÃOSANTA MARIA ARID10Principal0Julho-2681646199,946111111146199</v>
      </c>
      <c r="AM338" s="79" t="str">
        <f t="shared" si="44"/>
        <v/>
      </c>
      <c r="AN338" s="80" t="str">
        <f t="shared" si="45"/>
        <v/>
      </c>
      <c r="AO338" s="36">
        <f t="shared" si="46"/>
        <v>0</v>
      </c>
      <c r="AP338" s="83" t="str">
        <f t="shared" si="47"/>
        <v/>
      </c>
    </row>
    <row r="339" spans="1:42" hidden="1">
      <c r="A339">
        <v>46800</v>
      </c>
      <c r="B339" s="38">
        <v>46200</v>
      </c>
      <c r="C339" t="s">
        <v>258</v>
      </c>
      <c r="D339" t="s">
        <v>250</v>
      </c>
      <c r="E339" t="s">
        <v>251</v>
      </c>
      <c r="F339" t="s">
        <v>37</v>
      </c>
      <c r="G339">
        <v>8</v>
      </c>
      <c r="H339" s="43">
        <v>9241</v>
      </c>
      <c r="I339" t="s">
        <v>189</v>
      </c>
      <c r="J339">
        <v>11447</v>
      </c>
      <c r="K339" t="s">
        <v>262</v>
      </c>
      <c r="L339" t="s">
        <v>252</v>
      </c>
      <c r="M339">
        <v>2</v>
      </c>
      <c r="N339" t="s">
        <v>42</v>
      </c>
      <c r="O339" t="s">
        <v>64</v>
      </c>
      <c r="P339">
        <v>390</v>
      </c>
      <c r="Q339" t="s">
        <v>44</v>
      </c>
      <c r="R339" t="s">
        <v>45</v>
      </c>
      <c r="S339">
        <v>0</v>
      </c>
      <c r="T339">
        <v>0</v>
      </c>
      <c r="U339">
        <v>8</v>
      </c>
      <c r="V339">
        <v>8</v>
      </c>
      <c r="W339">
        <v>0</v>
      </c>
      <c r="X339">
        <v>0</v>
      </c>
      <c r="Y339">
        <v>0</v>
      </c>
      <c r="Z339">
        <v>0</v>
      </c>
      <c r="AA339" t="s">
        <v>46</v>
      </c>
      <c r="AB339" t="s">
        <v>56</v>
      </c>
      <c r="AC339" t="s">
        <v>263</v>
      </c>
      <c r="AD339" t="s">
        <v>228</v>
      </c>
      <c r="AE339" s="39">
        <v>46200.516388888886</v>
      </c>
      <c r="AG339" t="str">
        <f t="shared" si="40"/>
        <v>Julho-26</v>
      </c>
      <c r="AH339" s="36">
        <f>_xlfn.XLOOKUP(AK339,'Base de Preços'!P$7:P$3001,'Base de Preços'!J$7:J$3001,"",0)</f>
        <v>0</v>
      </c>
      <c r="AI339" s="37">
        <f t="shared" si="41"/>
        <v>0</v>
      </c>
      <c r="AJ339" t="str">
        <f>_xlfn.XLOOKUP(N339,Agrupamentos!C$3:C$496,Agrupamentos!D$3:D$496,"",0)</f>
        <v>APOIO E MANUTENÇÃO</v>
      </c>
      <c r="AK339" t="str">
        <f t="shared" si="42"/>
        <v>APOIO E MANUTEÇÃOGN12702</v>
      </c>
      <c r="AL339" s="57" t="str">
        <f t="shared" si="43"/>
        <v>46800GN1270MotoristaANDREY NICOLLAS UCHOA DE OLIVEIRAAPOIO E MANUTEÇÃOPátio MST01Suporte0Julho-268846200,516388888946200</v>
      </c>
      <c r="AM339" s="79" t="str">
        <f t="shared" si="44"/>
        <v/>
      </c>
      <c r="AN339" s="80" t="str">
        <f t="shared" si="45"/>
        <v/>
      </c>
      <c r="AO339" s="36">
        <f t="shared" si="46"/>
        <v>0</v>
      </c>
      <c r="AP339" s="83" t="str">
        <f t="shared" si="47"/>
        <v/>
      </c>
    </row>
    <row r="340" spans="1:42" hidden="1">
      <c r="A340">
        <v>46820</v>
      </c>
      <c r="B340" s="38">
        <v>46200</v>
      </c>
      <c r="C340" t="s">
        <v>258</v>
      </c>
      <c r="D340" t="s">
        <v>250</v>
      </c>
      <c r="E340" t="s">
        <v>251</v>
      </c>
      <c r="F340" t="s">
        <v>49</v>
      </c>
      <c r="G340">
        <v>10</v>
      </c>
      <c r="H340" s="43">
        <v>11697</v>
      </c>
      <c r="I340" t="s">
        <v>253</v>
      </c>
      <c r="J340">
        <v>11067</v>
      </c>
      <c r="K340" t="s">
        <v>259</v>
      </c>
      <c r="L340" t="s">
        <v>259</v>
      </c>
      <c r="M340">
        <v>70</v>
      </c>
      <c r="N340" t="s">
        <v>255</v>
      </c>
      <c r="O340" t="s">
        <v>64</v>
      </c>
      <c r="P340">
        <v>371</v>
      </c>
      <c r="Q340" t="s">
        <v>260</v>
      </c>
      <c r="R340">
        <v>11</v>
      </c>
      <c r="S340">
        <v>80</v>
      </c>
      <c r="T340">
        <v>64.069999999999993</v>
      </c>
      <c r="U340">
        <v>0</v>
      </c>
      <c r="V340">
        <v>80</v>
      </c>
      <c r="W340">
        <v>1.42</v>
      </c>
      <c r="X340">
        <v>1.25</v>
      </c>
      <c r="Y340">
        <v>1.25</v>
      </c>
      <c r="Z340">
        <v>149.09</v>
      </c>
      <c r="AA340" t="s">
        <v>46</v>
      </c>
      <c r="AB340" t="s">
        <v>47</v>
      </c>
      <c r="AC340" t="s">
        <v>261</v>
      </c>
      <c r="AE340" s="39">
        <v>46201.684907407405</v>
      </c>
      <c r="AG340" t="str">
        <f t="shared" si="40"/>
        <v>Julho-26</v>
      </c>
      <c r="AH340" s="36">
        <f>_xlfn.XLOOKUP(AK340,'Base de Preços'!P$7:P$3001,'Base de Preços'!J$7:J$3001,"",0)</f>
        <v>152.18</v>
      </c>
      <c r="AI340" s="37">
        <f t="shared" si="41"/>
        <v>9750.1725999999999</v>
      </c>
      <c r="AJ340" t="str">
        <f>_xlfn.XLOOKUP(N340,Agrupamentos!C$3:C$496,Agrupamentos!D$3:D$496,"",0)</f>
        <v>COMBATE A FORMIGA MANUAL</v>
      </c>
      <c r="AK340" t="str">
        <f t="shared" si="42"/>
        <v>COMBATE A FORMIGA MANUAL MANUTENÇÃO - ANO 01GN127070</v>
      </c>
      <c r="AL340" s="57" t="str">
        <f t="shared" si="43"/>
        <v>46820GN1270Trabalhador FlorestalFABIO MATOS DE SOUZACOMBATE A FORMIGA MANUAL MANUTENÇÃO - ANO 01Nova Esperança11Principal64,07Julho-2608046201,684907407446200</v>
      </c>
      <c r="AM340" s="79">
        <f t="shared" si="44"/>
        <v>56.338028169014088</v>
      </c>
      <c r="AN340" s="80">
        <f t="shared" si="45"/>
        <v>8399.4366197183099</v>
      </c>
      <c r="AO340" s="36">
        <f t="shared" si="46"/>
        <v>9552.1962999999996</v>
      </c>
      <c r="AP340" s="83">
        <f t="shared" si="47"/>
        <v>1152.7596802816897</v>
      </c>
    </row>
    <row r="341" spans="1:42" hidden="1">
      <c r="A341">
        <v>46820</v>
      </c>
      <c r="B341" s="38">
        <v>46200</v>
      </c>
      <c r="C341" t="s">
        <v>258</v>
      </c>
      <c r="D341" t="s">
        <v>250</v>
      </c>
      <c r="E341" t="s">
        <v>251</v>
      </c>
      <c r="F341" t="s">
        <v>49</v>
      </c>
      <c r="G341">
        <v>10</v>
      </c>
      <c r="H341" s="43">
        <v>11697</v>
      </c>
      <c r="I341" t="s">
        <v>253</v>
      </c>
      <c r="J341">
        <v>11067</v>
      </c>
      <c r="K341" t="s">
        <v>259</v>
      </c>
      <c r="L341" t="s">
        <v>259</v>
      </c>
      <c r="M341">
        <v>70</v>
      </c>
      <c r="N341" t="s">
        <v>255</v>
      </c>
      <c r="O341" t="s">
        <v>64</v>
      </c>
      <c r="P341">
        <v>371</v>
      </c>
      <c r="Q341" t="s">
        <v>260</v>
      </c>
      <c r="R341">
        <v>10</v>
      </c>
      <c r="S341">
        <v>100</v>
      </c>
      <c r="T341">
        <v>70.11</v>
      </c>
      <c r="U341">
        <v>0</v>
      </c>
      <c r="V341">
        <v>100</v>
      </c>
      <c r="W341">
        <v>1.42</v>
      </c>
      <c r="X341">
        <v>1.43</v>
      </c>
      <c r="Y341">
        <v>1.43</v>
      </c>
      <c r="Z341">
        <v>149.09</v>
      </c>
      <c r="AA341" t="s">
        <v>46</v>
      </c>
      <c r="AB341" t="s">
        <v>47</v>
      </c>
      <c r="AC341" t="s">
        <v>261</v>
      </c>
      <c r="AD341" t="s">
        <v>228</v>
      </c>
      <c r="AE341" s="39">
        <v>46201.684907407405</v>
      </c>
      <c r="AG341" t="str">
        <f t="shared" si="40"/>
        <v>Julho-26</v>
      </c>
      <c r="AH341" s="36">
        <f>_xlfn.XLOOKUP(AK341,'Base de Preços'!P$7:P$3001,'Base de Preços'!J$7:J$3001,"",0)</f>
        <v>152.18</v>
      </c>
      <c r="AI341" s="37">
        <f t="shared" si="41"/>
        <v>10669.3398</v>
      </c>
      <c r="AJ341" t="str">
        <f>_xlfn.XLOOKUP(N341,Agrupamentos!C$3:C$496,Agrupamentos!D$3:D$496,"",0)</f>
        <v>COMBATE A FORMIGA MANUAL</v>
      </c>
      <c r="AK341" t="str">
        <f t="shared" si="42"/>
        <v>COMBATE A FORMIGA MANUAL MANUTENÇÃO - ANO 01GN127070</v>
      </c>
      <c r="AL341" s="57" t="str">
        <f t="shared" si="43"/>
        <v>46820GN1270Trabalhador FlorestalFABIO MATOS DE SOUZACOMBATE A FORMIGA MANUAL MANUTENÇÃO - ANO 01Nova Esperança10Principal70,11Julho-26010046201,684907407446200</v>
      </c>
      <c r="AM341" s="79">
        <f t="shared" si="44"/>
        <v>70.422535211267615</v>
      </c>
      <c r="AN341" s="80">
        <f t="shared" si="45"/>
        <v>10499.29577464789</v>
      </c>
      <c r="AO341" s="36">
        <f t="shared" si="46"/>
        <v>10452.6999</v>
      </c>
      <c r="AP341" s="83">
        <f t="shared" si="47"/>
        <v>-46.595874647890014</v>
      </c>
    </row>
    <row r="342" spans="1:42" hidden="1">
      <c r="A342">
        <v>46820</v>
      </c>
      <c r="B342" s="38">
        <v>46200</v>
      </c>
      <c r="C342" t="s">
        <v>258</v>
      </c>
      <c r="D342" t="s">
        <v>250</v>
      </c>
      <c r="E342" t="s">
        <v>251</v>
      </c>
      <c r="F342" t="s">
        <v>59</v>
      </c>
      <c r="G342">
        <v>10</v>
      </c>
      <c r="H342" s="43">
        <v>11697</v>
      </c>
      <c r="I342" t="s">
        <v>253</v>
      </c>
      <c r="J342">
        <v>11067</v>
      </c>
      <c r="K342" t="s">
        <v>259</v>
      </c>
      <c r="L342" t="s">
        <v>259</v>
      </c>
      <c r="M342">
        <v>2</v>
      </c>
      <c r="N342" t="s">
        <v>42</v>
      </c>
      <c r="O342" t="s">
        <v>64</v>
      </c>
      <c r="P342">
        <v>371</v>
      </c>
      <c r="Q342" t="s">
        <v>260</v>
      </c>
      <c r="R342">
        <v>10</v>
      </c>
      <c r="S342">
        <v>0</v>
      </c>
      <c r="T342">
        <v>0</v>
      </c>
      <c r="U342">
        <v>10</v>
      </c>
      <c r="V342">
        <v>10</v>
      </c>
      <c r="W342">
        <v>0</v>
      </c>
      <c r="X342">
        <v>0</v>
      </c>
      <c r="Y342">
        <v>0</v>
      </c>
      <c r="Z342">
        <v>0</v>
      </c>
      <c r="AA342" t="s">
        <v>46</v>
      </c>
      <c r="AB342" t="s">
        <v>47</v>
      </c>
      <c r="AC342" t="s">
        <v>261</v>
      </c>
      <c r="AD342" t="s">
        <v>58</v>
      </c>
      <c r="AE342" s="39">
        <v>46201.684907407405</v>
      </c>
      <c r="AG342" t="str">
        <f t="shared" si="40"/>
        <v>Julho-26</v>
      </c>
      <c r="AH342" s="36">
        <f>_xlfn.XLOOKUP(AK342,'Base de Preços'!P$7:P$3001,'Base de Preços'!J$7:J$3001,"",0)</f>
        <v>0</v>
      </c>
      <c r="AI342" s="37">
        <f t="shared" si="41"/>
        <v>0</v>
      </c>
      <c r="AJ342" t="str">
        <f>_xlfn.XLOOKUP(N342,Agrupamentos!C$3:C$496,Agrupamentos!D$3:D$496,"",0)</f>
        <v>APOIO E MANUTENÇÃO</v>
      </c>
      <c r="AK342" t="str">
        <f t="shared" si="42"/>
        <v>APOIO E MANUTEÇÃOGN12702</v>
      </c>
      <c r="AL342" s="57" t="str">
        <f t="shared" si="43"/>
        <v>46820GN1270Operador de Trator de PneuFABIO MATOS DE SOUZAAPOIO E MANUTEÇÃONova Esperança10Principal0Julho-26101046201,684907407446200</v>
      </c>
      <c r="AM342" s="79" t="str">
        <f t="shared" si="44"/>
        <v/>
      </c>
      <c r="AN342" s="80" t="str">
        <f t="shared" si="45"/>
        <v/>
      </c>
      <c r="AO342" s="36">
        <f t="shared" si="46"/>
        <v>0</v>
      </c>
      <c r="AP342" s="83" t="str">
        <f t="shared" si="47"/>
        <v/>
      </c>
    </row>
    <row r="343" spans="1:42" hidden="1">
      <c r="A343">
        <v>46820</v>
      </c>
      <c r="B343" s="38">
        <v>46200</v>
      </c>
      <c r="C343" t="s">
        <v>258</v>
      </c>
      <c r="D343" t="s">
        <v>250</v>
      </c>
      <c r="E343" t="s">
        <v>251</v>
      </c>
      <c r="F343" t="s">
        <v>49</v>
      </c>
      <c r="G343">
        <v>10</v>
      </c>
      <c r="H343" s="43">
        <v>11697</v>
      </c>
      <c r="I343" t="s">
        <v>253</v>
      </c>
      <c r="J343">
        <v>11067</v>
      </c>
      <c r="K343" t="s">
        <v>259</v>
      </c>
      <c r="L343" t="s">
        <v>259</v>
      </c>
      <c r="M343">
        <v>70</v>
      </c>
      <c r="N343" t="s">
        <v>255</v>
      </c>
      <c r="O343" t="s">
        <v>64</v>
      </c>
      <c r="P343">
        <v>371</v>
      </c>
      <c r="Q343" t="s">
        <v>260</v>
      </c>
      <c r="R343">
        <v>14</v>
      </c>
      <c r="S343">
        <v>80</v>
      </c>
      <c r="T343">
        <v>63.24</v>
      </c>
      <c r="U343">
        <v>0</v>
      </c>
      <c r="V343">
        <v>80</v>
      </c>
      <c r="W343">
        <v>1.42</v>
      </c>
      <c r="X343">
        <v>1.27</v>
      </c>
      <c r="Y343">
        <v>1.27</v>
      </c>
      <c r="Z343">
        <v>149.09</v>
      </c>
      <c r="AA343" t="s">
        <v>46</v>
      </c>
      <c r="AB343" t="s">
        <v>47</v>
      </c>
      <c r="AC343" t="s">
        <v>261</v>
      </c>
      <c r="AE343" s="39">
        <v>46201.684907407405</v>
      </c>
      <c r="AG343" t="str">
        <f t="shared" si="40"/>
        <v>Julho-26</v>
      </c>
      <c r="AH343" s="36">
        <f>_xlfn.XLOOKUP(AK343,'Base de Preços'!P$7:P$3001,'Base de Preços'!J$7:J$3001,"",0)</f>
        <v>152.18</v>
      </c>
      <c r="AI343" s="37">
        <f t="shared" si="41"/>
        <v>9623.8632000000016</v>
      </c>
      <c r="AJ343" t="str">
        <f>_xlfn.XLOOKUP(N343,Agrupamentos!C$3:C$496,Agrupamentos!D$3:D$496,"",0)</f>
        <v>COMBATE A FORMIGA MANUAL</v>
      </c>
      <c r="AK343" t="str">
        <f t="shared" si="42"/>
        <v>COMBATE A FORMIGA MANUAL MANUTENÇÃO - ANO 01GN127070</v>
      </c>
      <c r="AL343" s="57" t="str">
        <f t="shared" si="43"/>
        <v>46820GN1270Trabalhador FlorestalFABIO MATOS DE SOUZACOMBATE A FORMIGA MANUAL MANUTENÇÃO - ANO 01Nova Esperança14Principal63,24Julho-2608046201,684907407446200</v>
      </c>
      <c r="AM343" s="79">
        <f t="shared" si="44"/>
        <v>56.338028169014088</v>
      </c>
      <c r="AN343" s="80">
        <f t="shared" si="45"/>
        <v>8399.4366197183099</v>
      </c>
      <c r="AO343" s="36">
        <f t="shared" si="46"/>
        <v>9428.4516000000003</v>
      </c>
      <c r="AP343" s="83">
        <f t="shared" si="47"/>
        <v>1029.0149802816904</v>
      </c>
    </row>
    <row r="344" spans="1:42" hidden="1">
      <c r="A344">
        <v>46820</v>
      </c>
      <c r="B344" s="38">
        <v>46200</v>
      </c>
      <c r="C344" t="s">
        <v>258</v>
      </c>
      <c r="D344" t="s">
        <v>250</v>
      </c>
      <c r="E344" t="s">
        <v>251</v>
      </c>
      <c r="F344" t="s">
        <v>37</v>
      </c>
      <c r="G344">
        <v>10</v>
      </c>
      <c r="H344" s="43">
        <v>11697</v>
      </c>
      <c r="I344" t="s">
        <v>253</v>
      </c>
      <c r="J344">
        <v>11067</v>
      </c>
      <c r="K344" t="s">
        <v>259</v>
      </c>
      <c r="L344" t="s">
        <v>259</v>
      </c>
      <c r="M344">
        <v>2</v>
      </c>
      <c r="N344" t="s">
        <v>42</v>
      </c>
      <c r="O344" t="s">
        <v>64</v>
      </c>
      <c r="P344">
        <v>542</v>
      </c>
      <c r="Q344" t="s">
        <v>265</v>
      </c>
      <c r="R344">
        <v>10</v>
      </c>
      <c r="S344">
        <v>10</v>
      </c>
      <c r="T344">
        <v>0</v>
      </c>
      <c r="U344">
        <v>0</v>
      </c>
      <c r="V344">
        <v>10</v>
      </c>
      <c r="W344">
        <v>0</v>
      </c>
      <c r="X344">
        <v>0</v>
      </c>
      <c r="Y344">
        <v>0</v>
      </c>
      <c r="Z344">
        <v>0</v>
      </c>
      <c r="AA344" t="s">
        <v>46</v>
      </c>
      <c r="AB344" t="s">
        <v>56</v>
      </c>
      <c r="AC344" t="s">
        <v>261</v>
      </c>
      <c r="AE344" s="39">
        <v>46201.684907407405</v>
      </c>
      <c r="AG344" t="str">
        <f t="shared" si="40"/>
        <v>Julho-26</v>
      </c>
      <c r="AH344" s="36">
        <f>_xlfn.XLOOKUP(AK344,'Base de Preços'!P$7:P$3001,'Base de Preços'!J$7:J$3001,"",0)</f>
        <v>0</v>
      </c>
      <c r="AI344" s="37">
        <f t="shared" si="41"/>
        <v>0</v>
      </c>
      <c r="AJ344" t="str">
        <f>_xlfn.XLOOKUP(N344,Agrupamentos!C$3:C$496,Agrupamentos!D$3:D$496,"",0)</f>
        <v>APOIO E MANUTENÇÃO</v>
      </c>
      <c r="AK344" t="str">
        <f t="shared" si="42"/>
        <v>APOIO E MANUTEÇÃOGN12702</v>
      </c>
      <c r="AL344" s="57" t="str">
        <f t="shared" si="43"/>
        <v>46820GN1270MotoristaFABIO MATOS DE SOUZAAPOIO E MANUTEÇÃOBOM JESUS10Suporte0Julho-2601046201,684907407446200</v>
      </c>
      <c r="AM344" s="79" t="str">
        <f t="shared" si="44"/>
        <v/>
      </c>
      <c r="AN344" s="80" t="str">
        <f t="shared" si="45"/>
        <v/>
      </c>
      <c r="AO344" s="36">
        <f t="shared" si="46"/>
        <v>0</v>
      </c>
      <c r="AP344" s="83" t="str">
        <f t="shared" si="47"/>
        <v/>
      </c>
    </row>
    <row r="345" spans="1:42" hidden="1">
      <c r="A345">
        <v>46799</v>
      </c>
      <c r="B345" s="38">
        <v>46200</v>
      </c>
      <c r="C345" t="s">
        <v>258</v>
      </c>
      <c r="D345" t="s">
        <v>185</v>
      </c>
      <c r="E345" t="s">
        <v>186</v>
      </c>
      <c r="F345" t="s">
        <v>293</v>
      </c>
      <c r="G345">
        <v>8</v>
      </c>
      <c r="H345" s="43">
        <v>9241</v>
      </c>
      <c r="I345" t="s">
        <v>189</v>
      </c>
      <c r="J345">
        <v>11447</v>
      </c>
      <c r="K345" t="s">
        <v>262</v>
      </c>
      <c r="L345" t="s">
        <v>190</v>
      </c>
      <c r="M345">
        <v>43</v>
      </c>
      <c r="N345" t="s">
        <v>42</v>
      </c>
      <c r="O345" t="s">
        <v>64</v>
      </c>
      <c r="P345">
        <v>390</v>
      </c>
      <c r="Q345" t="s">
        <v>44</v>
      </c>
      <c r="R345" t="s">
        <v>45</v>
      </c>
      <c r="S345">
        <v>0</v>
      </c>
      <c r="T345">
        <v>0</v>
      </c>
      <c r="U345">
        <v>24</v>
      </c>
      <c r="V345">
        <v>24</v>
      </c>
      <c r="W345">
        <v>0</v>
      </c>
      <c r="X345">
        <v>0</v>
      </c>
      <c r="Y345">
        <v>0</v>
      </c>
      <c r="Z345">
        <v>0</v>
      </c>
      <c r="AA345" t="s">
        <v>46</v>
      </c>
      <c r="AB345" t="s">
        <v>56</v>
      </c>
      <c r="AC345" t="s">
        <v>263</v>
      </c>
      <c r="AD345" t="s">
        <v>203</v>
      </c>
      <c r="AE345" s="39">
        <v>46200.512164351851</v>
      </c>
      <c r="AG345" t="str">
        <f t="shared" si="40"/>
        <v>Julho-26</v>
      </c>
      <c r="AH345" s="36">
        <f>_xlfn.XLOOKUP(AK345,'Base de Preços'!P$7:P$3001,'Base de Preços'!J$7:J$3001,"",0)</f>
        <v>0</v>
      </c>
      <c r="AI345" s="37">
        <f t="shared" si="41"/>
        <v>0</v>
      </c>
      <c r="AJ345" t="str">
        <f>_xlfn.XLOOKUP(N345,Agrupamentos!C$3:C$496,Agrupamentos!D$3:D$496,"",0)</f>
        <v>APOIO E MANUTENÇÃO</v>
      </c>
      <c r="AK345" t="str">
        <f t="shared" si="42"/>
        <v>APOIO E MANUTEÇÃOGN140043</v>
      </c>
      <c r="AL345" s="57" t="str">
        <f t="shared" si="43"/>
        <v>46799GN1400MecânicoANDREY NICOLLAS UCHOA DE OLIVEIRAAPOIO E MANUTEÇÃOPátio MST01Suporte0Julho-26242446200,512164351946200</v>
      </c>
      <c r="AM345" s="79" t="str">
        <f t="shared" si="44"/>
        <v/>
      </c>
      <c r="AN345" s="80" t="str">
        <f t="shared" si="45"/>
        <v/>
      </c>
      <c r="AO345" s="36">
        <f t="shared" si="46"/>
        <v>0</v>
      </c>
      <c r="AP345" s="83" t="str">
        <f t="shared" si="47"/>
        <v/>
      </c>
    </row>
    <row r="346" spans="1:42" hidden="1">
      <c r="A346">
        <v>46807</v>
      </c>
      <c r="B346" s="38">
        <v>46200</v>
      </c>
      <c r="C346" t="s">
        <v>258</v>
      </c>
      <c r="D346" t="s">
        <v>185</v>
      </c>
      <c r="E346" t="s">
        <v>186</v>
      </c>
      <c r="F346" t="s">
        <v>59</v>
      </c>
      <c r="G346">
        <v>8</v>
      </c>
      <c r="H346" s="43">
        <v>10859</v>
      </c>
      <c r="I346" t="s">
        <v>198</v>
      </c>
      <c r="J346">
        <v>10315</v>
      </c>
      <c r="K346" t="s">
        <v>206</v>
      </c>
      <c r="L346" t="s">
        <v>206</v>
      </c>
      <c r="M346" t="s">
        <v>301</v>
      </c>
      <c r="N346" t="s">
        <v>302</v>
      </c>
      <c r="O346" t="s">
        <v>64</v>
      </c>
      <c r="P346">
        <v>410</v>
      </c>
      <c r="Q346" t="s">
        <v>242</v>
      </c>
      <c r="R346">
        <v>494</v>
      </c>
      <c r="S346">
        <v>8</v>
      </c>
      <c r="T346">
        <v>26.9</v>
      </c>
      <c r="U346">
        <v>8</v>
      </c>
      <c r="V346">
        <v>16</v>
      </c>
      <c r="W346">
        <v>0.54</v>
      </c>
      <c r="X346">
        <v>0.3</v>
      </c>
      <c r="Y346">
        <v>0.59</v>
      </c>
      <c r="Z346">
        <v>207.97</v>
      </c>
      <c r="AA346" t="s">
        <v>46</v>
      </c>
      <c r="AB346" t="s">
        <v>77</v>
      </c>
      <c r="AC346" t="s">
        <v>209</v>
      </c>
      <c r="AE346" s="39">
        <v>46200.78707175926</v>
      </c>
      <c r="AG346" t="str">
        <f t="shared" si="40"/>
        <v>Julho-26</v>
      </c>
      <c r="AH346" s="36">
        <f>_xlfn.XLOOKUP(AK346,'Base de Preços'!P$7:P$3001,'Base de Preços'!J$7:J$3001,"",0)</f>
        <v>551.6</v>
      </c>
      <c r="AI346" s="37">
        <f t="shared" si="41"/>
        <v>0</v>
      </c>
      <c r="AJ346" t="str">
        <f>_xlfn.XLOOKUP(N346,Agrupamentos!C$3:C$496,Agrupamentos!D$3:D$496,"",0)</f>
        <v>IRRIGAÇÃO DE REPLANTIO</v>
      </c>
      <c r="AK346" t="str">
        <f t="shared" si="42"/>
        <v>2ª IRRIGAÇÃO DE REPLANTIOGN1400REF32 - 02</v>
      </c>
      <c r="AL346" s="57" t="str">
        <f t="shared" si="43"/>
        <v>46807GN1400Operador de Trator de PneuANTONIO MARCIO PEREIRA DA SILVA2ª IRRIGAÇÃO DE REPLANTIOCanto do Pinhe494Apoio26,9Julho-2681646200,787071759346200</v>
      </c>
      <c r="AM346" s="79">
        <f t="shared" si="44"/>
        <v>29.629629629629626</v>
      </c>
      <c r="AN346" s="80">
        <f t="shared" si="45"/>
        <v>6162.074074074073</v>
      </c>
      <c r="AO346" s="36">
        <f t="shared" si="46"/>
        <v>5594.393</v>
      </c>
      <c r="AP346" s="83">
        <f t="shared" si="47"/>
        <v>-567.68107407407297</v>
      </c>
    </row>
    <row r="347" spans="1:42" hidden="1">
      <c r="A347">
        <v>46807</v>
      </c>
      <c r="B347" s="38">
        <v>46200</v>
      </c>
      <c r="C347" t="s">
        <v>258</v>
      </c>
      <c r="D347" t="s">
        <v>185</v>
      </c>
      <c r="E347" t="s">
        <v>186</v>
      </c>
      <c r="F347" t="s">
        <v>37</v>
      </c>
      <c r="G347">
        <v>8</v>
      </c>
      <c r="H347" s="43">
        <v>10859</v>
      </c>
      <c r="I347" t="s">
        <v>198</v>
      </c>
      <c r="J347">
        <v>10315</v>
      </c>
      <c r="K347" t="s">
        <v>206</v>
      </c>
      <c r="L347" t="s">
        <v>206</v>
      </c>
      <c r="M347">
        <v>43</v>
      </c>
      <c r="N347" t="s">
        <v>42</v>
      </c>
      <c r="O347" t="s">
        <v>64</v>
      </c>
      <c r="P347">
        <v>410</v>
      </c>
      <c r="Q347" t="s">
        <v>242</v>
      </c>
      <c r="R347">
        <v>494</v>
      </c>
      <c r="S347">
        <v>8</v>
      </c>
      <c r="T347">
        <v>0</v>
      </c>
      <c r="U347">
        <v>1</v>
      </c>
      <c r="V347">
        <v>9</v>
      </c>
      <c r="W347">
        <v>0</v>
      </c>
      <c r="X347">
        <v>0</v>
      </c>
      <c r="Y347">
        <v>0</v>
      </c>
      <c r="Z347">
        <v>0</v>
      </c>
      <c r="AA347" t="s">
        <v>46</v>
      </c>
      <c r="AB347" t="s">
        <v>47</v>
      </c>
      <c r="AC347" t="s">
        <v>209</v>
      </c>
      <c r="AD347" t="s">
        <v>203</v>
      </c>
      <c r="AE347" s="39">
        <v>46200.78707175926</v>
      </c>
      <c r="AG347" t="str">
        <f t="shared" si="40"/>
        <v>Julho-26</v>
      </c>
      <c r="AH347" s="36">
        <f>_xlfn.XLOOKUP(AK347,'Base de Preços'!P$7:P$3001,'Base de Preços'!J$7:J$3001,"",0)</f>
        <v>0</v>
      </c>
      <c r="AI347" s="37">
        <f t="shared" si="41"/>
        <v>0</v>
      </c>
      <c r="AJ347" t="str">
        <f>_xlfn.XLOOKUP(N347,Agrupamentos!C$3:C$496,Agrupamentos!D$3:D$496,"",0)</f>
        <v>APOIO E MANUTENÇÃO</v>
      </c>
      <c r="AK347" t="str">
        <f t="shared" si="42"/>
        <v>APOIO E MANUTEÇÃOGN140043</v>
      </c>
      <c r="AL347" s="57" t="str">
        <f t="shared" si="43"/>
        <v>46807GN1400MotoristaANTONIO MARCIO PEREIRA DA SILVAAPOIO E MANUTEÇÃOCanto do Pinhe494Principal0Julho-261946200,787071759346200</v>
      </c>
      <c r="AM347" s="79" t="str">
        <f t="shared" si="44"/>
        <v/>
      </c>
      <c r="AN347" s="80" t="str">
        <f t="shared" si="45"/>
        <v/>
      </c>
      <c r="AO347" s="36">
        <f t="shared" si="46"/>
        <v>0</v>
      </c>
      <c r="AP347" s="83" t="str">
        <f t="shared" si="47"/>
        <v/>
      </c>
    </row>
    <row r="348" spans="1:42" hidden="1">
      <c r="A348">
        <v>46807</v>
      </c>
      <c r="B348" s="38">
        <v>46200</v>
      </c>
      <c r="C348" t="s">
        <v>258</v>
      </c>
      <c r="D348" t="s">
        <v>185</v>
      </c>
      <c r="E348" t="s">
        <v>186</v>
      </c>
      <c r="F348" t="s">
        <v>37</v>
      </c>
      <c r="G348">
        <v>8</v>
      </c>
      <c r="H348" s="43">
        <v>10859</v>
      </c>
      <c r="I348" t="s">
        <v>198</v>
      </c>
      <c r="J348">
        <v>10315</v>
      </c>
      <c r="K348" t="s">
        <v>206</v>
      </c>
      <c r="L348" t="s">
        <v>206</v>
      </c>
      <c r="M348" t="s">
        <v>301</v>
      </c>
      <c r="N348" t="s">
        <v>302</v>
      </c>
      <c r="O348" t="s">
        <v>64</v>
      </c>
      <c r="P348">
        <v>410</v>
      </c>
      <c r="Q348" t="s">
        <v>242</v>
      </c>
      <c r="R348">
        <v>494</v>
      </c>
      <c r="S348">
        <v>8</v>
      </c>
      <c r="T348">
        <v>26.9</v>
      </c>
      <c r="U348">
        <v>0</v>
      </c>
      <c r="V348">
        <v>8</v>
      </c>
      <c r="W348">
        <v>0.18</v>
      </c>
      <c r="X348">
        <v>0.3</v>
      </c>
      <c r="Y348">
        <v>0.3</v>
      </c>
      <c r="Z348">
        <v>70.739999999999995</v>
      </c>
      <c r="AA348" t="s">
        <v>46</v>
      </c>
      <c r="AB348" t="s">
        <v>56</v>
      </c>
      <c r="AC348" t="s">
        <v>209</v>
      </c>
      <c r="AD348" t="s">
        <v>203</v>
      </c>
      <c r="AE348" s="39">
        <v>46200.78707175926</v>
      </c>
      <c r="AG348" t="str">
        <f t="shared" si="40"/>
        <v>Julho-26</v>
      </c>
      <c r="AH348" s="36">
        <f>_xlfn.XLOOKUP(AK348,'Base de Preços'!P$7:P$3001,'Base de Preços'!J$7:J$3001,"",0)</f>
        <v>551.6</v>
      </c>
      <c r="AI348" s="37">
        <f t="shared" si="41"/>
        <v>0</v>
      </c>
      <c r="AJ348" t="str">
        <f>_xlfn.XLOOKUP(N348,Agrupamentos!C$3:C$496,Agrupamentos!D$3:D$496,"",0)</f>
        <v>IRRIGAÇÃO DE REPLANTIO</v>
      </c>
      <c r="AK348" t="str">
        <f t="shared" si="42"/>
        <v>2ª IRRIGAÇÃO DE REPLANTIOGN1400REF32 - 02</v>
      </c>
      <c r="AL348" s="57" t="str">
        <f t="shared" si="43"/>
        <v>46807GN1400MotoristaANTONIO MARCIO PEREIRA DA SILVA2ª IRRIGAÇÃO DE REPLANTIOCanto do Pinhe494Suporte26,9Julho-260846200,787071759346200</v>
      </c>
      <c r="AM348" s="79">
        <f t="shared" si="44"/>
        <v>44.444444444444443</v>
      </c>
      <c r="AN348" s="80">
        <f t="shared" si="45"/>
        <v>3143.9999999999995</v>
      </c>
      <c r="AO348" s="36">
        <f t="shared" si="46"/>
        <v>1902.9059999999997</v>
      </c>
      <c r="AP348" s="83">
        <f t="shared" si="47"/>
        <v>-1241.0939999999998</v>
      </c>
    </row>
    <row r="349" spans="1:42" hidden="1">
      <c r="A349">
        <v>46807</v>
      </c>
      <c r="B349" s="38">
        <v>46200</v>
      </c>
      <c r="C349" t="s">
        <v>258</v>
      </c>
      <c r="D349" t="s">
        <v>185</v>
      </c>
      <c r="E349" t="s">
        <v>186</v>
      </c>
      <c r="F349" t="s">
        <v>49</v>
      </c>
      <c r="G349">
        <v>8</v>
      </c>
      <c r="H349" s="43">
        <v>10859</v>
      </c>
      <c r="I349" t="s">
        <v>198</v>
      </c>
      <c r="J349">
        <v>10315</v>
      </c>
      <c r="K349" t="s">
        <v>206</v>
      </c>
      <c r="L349" t="s">
        <v>206</v>
      </c>
      <c r="M349" t="s">
        <v>301</v>
      </c>
      <c r="N349" t="s">
        <v>302</v>
      </c>
      <c r="O349" t="s">
        <v>64</v>
      </c>
      <c r="P349">
        <v>410</v>
      </c>
      <c r="Q349" t="s">
        <v>242</v>
      </c>
      <c r="R349">
        <v>494</v>
      </c>
      <c r="S349">
        <v>80</v>
      </c>
      <c r="T349">
        <v>26.9</v>
      </c>
      <c r="U349">
        <v>0</v>
      </c>
      <c r="V349">
        <v>80</v>
      </c>
      <c r="W349">
        <v>2.69</v>
      </c>
      <c r="X349">
        <v>2.97</v>
      </c>
      <c r="Y349">
        <v>2.97</v>
      </c>
      <c r="Z349">
        <v>272.89</v>
      </c>
      <c r="AA349" t="s">
        <v>46</v>
      </c>
      <c r="AB349" t="s">
        <v>47</v>
      </c>
      <c r="AC349" t="s">
        <v>209</v>
      </c>
      <c r="AD349" t="s">
        <v>203</v>
      </c>
      <c r="AE349" s="39">
        <v>46200.78707175926</v>
      </c>
      <c r="AG349" t="str">
        <f t="shared" si="40"/>
        <v>Julho-26</v>
      </c>
      <c r="AH349" s="36">
        <f>_xlfn.XLOOKUP(AK349,'Base de Preços'!P$7:P$3001,'Base de Preços'!J$7:J$3001,"",0)</f>
        <v>551.6</v>
      </c>
      <c r="AI349" s="37">
        <f t="shared" si="41"/>
        <v>14838.039999999999</v>
      </c>
      <c r="AJ349" t="str">
        <f>_xlfn.XLOOKUP(N349,Agrupamentos!C$3:C$496,Agrupamentos!D$3:D$496,"",0)</f>
        <v>IRRIGAÇÃO DE REPLANTIO</v>
      </c>
      <c r="AK349" t="str">
        <f t="shared" si="42"/>
        <v>2ª IRRIGAÇÃO DE REPLANTIOGN1400REF32 - 02</v>
      </c>
      <c r="AL349" s="57" t="str">
        <f t="shared" si="43"/>
        <v>46807GN1400Trabalhador FlorestalANTONIO MARCIO PEREIRA DA SILVA2ª IRRIGAÇÃO DE REPLANTIOCanto do Pinhe494Principal26,9Julho-2608046200,787071759346200</v>
      </c>
      <c r="AM349" s="79">
        <f t="shared" si="44"/>
        <v>29.739776951672862</v>
      </c>
      <c r="AN349" s="80">
        <f t="shared" si="45"/>
        <v>8115.6877323420067</v>
      </c>
      <c r="AO349" s="36">
        <f t="shared" si="46"/>
        <v>7340.7409999999991</v>
      </c>
      <c r="AP349" s="83">
        <f t="shared" si="47"/>
        <v>-774.94673234200764</v>
      </c>
    </row>
    <row r="350" spans="1:42" hidden="1">
      <c r="A350">
        <v>46809</v>
      </c>
      <c r="B350" s="38">
        <v>46200</v>
      </c>
      <c r="C350" t="s">
        <v>258</v>
      </c>
      <c r="D350" t="s">
        <v>185</v>
      </c>
      <c r="E350" t="s">
        <v>186</v>
      </c>
      <c r="F350" t="s">
        <v>49</v>
      </c>
      <c r="G350">
        <v>8</v>
      </c>
      <c r="H350" s="43">
        <v>10859</v>
      </c>
      <c r="I350" t="s">
        <v>198</v>
      </c>
      <c r="J350">
        <v>10093</v>
      </c>
      <c r="K350" t="s">
        <v>199</v>
      </c>
      <c r="L350" t="s">
        <v>199</v>
      </c>
      <c r="M350" t="s">
        <v>284</v>
      </c>
      <c r="N350" t="s">
        <v>285</v>
      </c>
      <c r="O350" t="s">
        <v>64</v>
      </c>
      <c r="P350">
        <v>400</v>
      </c>
      <c r="Q350" t="s">
        <v>233</v>
      </c>
      <c r="R350">
        <v>375</v>
      </c>
      <c r="S350">
        <v>168</v>
      </c>
      <c r="T350">
        <v>20</v>
      </c>
      <c r="U350">
        <v>0</v>
      </c>
      <c r="V350">
        <v>168</v>
      </c>
      <c r="W350">
        <v>4.58</v>
      </c>
      <c r="X350">
        <v>8.4</v>
      </c>
      <c r="Y350">
        <v>8.4</v>
      </c>
      <c r="Z350">
        <v>235.73</v>
      </c>
      <c r="AA350" t="s">
        <v>55</v>
      </c>
      <c r="AB350" t="s">
        <v>47</v>
      </c>
      <c r="AC350" t="s">
        <v>202</v>
      </c>
      <c r="AE350" s="39">
        <v>46200.79755787037</v>
      </c>
      <c r="AG350" t="str">
        <f t="shared" si="40"/>
        <v>Julho-26</v>
      </c>
      <c r="AH350" s="36">
        <f>_xlfn.XLOOKUP(AK350,'Base de Preços'!P$7:P$3001,'Base de Preços'!J$7:J$3001,"",0)</f>
        <v>1041.5999999999999</v>
      </c>
      <c r="AI350" s="37">
        <f t="shared" si="41"/>
        <v>20832</v>
      </c>
      <c r="AJ350" t="str">
        <f>_xlfn.XLOOKUP(N350,Agrupamentos!C$3:C$496,Agrupamentos!D$3:D$496,"",0)</f>
        <v>IRRIGAÇÃO DE PLANTIO</v>
      </c>
      <c r="AK350" t="str">
        <f t="shared" si="42"/>
        <v>Irrigação de Plantio  4 a 5L/Planta+Polímero, tomadas d'água a 5 a 10KM da Operação, incluindo captação de águaGN1400REF14</v>
      </c>
      <c r="AL350" s="57" t="str">
        <f t="shared" si="43"/>
        <v>46809GN1400Trabalhador FlorestalJONATHAN FONSECA DE OLIVEIRAIrrigação de Plantio  4 a 5L/Planta+Polímero, tomadas d'água a 5 a 10KM da Operação, incluindo captação de águaRosa Maria375Principal20Julho-26016846200,797557870446200</v>
      </c>
      <c r="AM350" s="79">
        <f t="shared" si="44"/>
        <v>36.681222707423579</v>
      </c>
      <c r="AN350" s="80">
        <f t="shared" si="45"/>
        <v>8646.8646288209602</v>
      </c>
      <c r="AO350" s="36">
        <f t="shared" si="46"/>
        <v>4714.5999999999995</v>
      </c>
      <c r="AP350" s="83">
        <f t="shared" si="47"/>
        <v>-3932.2646288209608</v>
      </c>
    </row>
    <row r="351" spans="1:42" hidden="1">
      <c r="A351">
        <v>46809</v>
      </c>
      <c r="B351" s="38">
        <v>46200</v>
      </c>
      <c r="C351" t="s">
        <v>258</v>
      </c>
      <c r="D351" t="s">
        <v>185</v>
      </c>
      <c r="E351" t="s">
        <v>186</v>
      </c>
      <c r="F351" t="s">
        <v>37</v>
      </c>
      <c r="G351">
        <v>8</v>
      </c>
      <c r="H351" s="43">
        <v>10859</v>
      </c>
      <c r="I351" t="s">
        <v>198</v>
      </c>
      <c r="J351">
        <v>10093</v>
      </c>
      <c r="K351" t="s">
        <v>199</v>
      </c>
      <c r="L351" t="s">
        <v>199</v>
      </c>
      <c r="M351">
        <v>43</v>
      </c>
      <c r="N351" t="s">
        <v>42</v>
      </c>
      <c r="O351" t="s">
        <v>64</v>
      </c>
      <c r="P351">
        <v>400</v>
      </c>
      <c r="Q351" t="s">
        <v>233</v>
      </c>
      <c r="R351">
        <v>375</v>
      </c>
      <c r="S351">
        <v>8</v>
      </c>
      <c r="T351">
        <v>0</v>
      </c>
      <c r="U351">
        <v>0</v>
      </c>
      <c r="V351">
        <v>8</v>
      </c>
      <c r="W351">
        <v>0</v>
      </c>
      <c r="X351">
        <v>0</v>
      </c>
      <c r="Y351">
        <v>0</v>
      </c>
      <c r="Z351">
        <v>0</v>
      </c>
      <c r="AA351" t="s">
        <v>55</v>
      </c>
      <c r="AB351" t="s">
        <v>47</v>
      </c>
      <c r="AC351" t="s">
        <v>202</v>
      </c>
      <c r="AE351" s="39">
        <v>46200.79755787037</v>
      </c>
      <c r="AG351" t="str">
        <f t="shared" si="40"/>
        <v>Julho-26</v>
      </c>
      <c r="AH351" s="36">
        <f>_xlfn.XLOOKUP(AK351,'Base de Preços'!P$7:P$3001,'Base de Preços'!J$7:J$3001,"",0)</f>
        <v>0</v>
      </c>
      <c r="AI351" s="37">
        <f t="shared" si="41"/>
        <v>0</v>
      </c>
      <c r="AJ351" t="str">
        <f>_xlfn.XLOOKUP(N351,Agrupamentos!C$3:C$496,Agrupamentos!D$3:D$496,"",0)</f>
        <v>APOIO E MANUTENÇÃO</v>
      </c>
      <c r="AK351" t="str">
        <f t="shared" si="42"/>
        <v>APOIO E MANUTEÇÃOGN140043</v>
      </c>
      <c r="AL351" s="57" t="str">
        <f t="shared" si="43"/>
        <v>46809GN1400MotoristaJONATHAN FONSECA DE OLIVEIRAAPOIO E MANUTEÇÃORosa Maria375Principal0Julho-260846200,797557870446200</v>
      </c>
      <c r="AM351" s="79" t="str">
        <f t="shared" si="44"/>
        <v/>
      </c>
      <c r="AN351" s="80" t="str">
        <f t="shared" si="45"/>
        <v/>
      </c>
      <c r="AO351" s="36">
        <f t="shared" si="46"/>
        <v>0</v>
      </c>
      <c r="AP351" s="83" t="str">
        <f t="shared" si="47"/>
        <v/>
      </c>
    </row>
    <row r="352" spans="1:42" hidden="1">
      <c r="A352">
        <v>46809</v>
      </c>
      <c r="B352" s="38">
        <v>46200</v>
      </c>
      <c r="C352" t="s">
        <v>258</v>
      </c>
      <c r="D352" t="s">
        <v>185</v>
      </c>
      <c r="E352" t="s">
        <v>186</v>
      </c>
      <c r="F352" t="s">
        <v>59</v>
      </c>
      <c r="G352">
        <v>8</v>
      </c>
      <c r="H352" s="43">
        <v>10859</v>
      </c>
      <c r="I352" t="s">
        <v>198</v>
      </c>
      <c r="J352">
        <v>10093</v>
      </c>
      <c r="K352" t="s">
        <v>199</v>
      </c>
      <c r="L352" t="s">
        <v>199</v>
      </c>
      <c r="M352" t="s">
        <v>278</v>
      </c>
      <c r="N352" t="s">
        <v>279</v>
      </c>
      <c r="O352" t="s">
        <v>64</v>
      </c>
      <c r="P352">
        <v>400</v>
      </c>
      <c r="Q352" t="s">
        <v>233</v>
      </c>
      <c r="R352">
        <v>374</v>
      </c>
      <c r="S352">
        <v>8</v>
      </c>
      <c r="T352">
        <v>10</v>
      </c>
      <c r="U352">
        <v>0</v>
      </c>
      <c r="V352">
        <v>8</v>
      </c>
      <c r="W352">
        <v>1.59</v>
      </c>
      <c r="X352">
        <v>0.8</v>
      </c>
      <c r="Y352">
        <v>0.8</v>
      </c>
      <c r="Z352" s="3">
        <v>1104.72</v>
      </c>
      <c r="AA352" t="s">
        <v>46</v>
      </c>
      <c r="AB352" t="s">
        <v>47</v>
      </c>
      <c r="AC352" t="s">
        <v>202</v>
      </c>
      <c r="AE352" s="39">
        <v>46200.79755787037</v>
      </c>
      <c r="AG352" t="str">
        <f t="shared" si="40"/>
        <v>Julho-26</v>
      </c>
      <c r="AH352" s="36">
        <f>_xlfn.XLOOKUP(AK352,'Base de Preços'!P$7:P$3001,'Base de Preços'!J$7:J$3001,"",0)</f>
        <v>1263.67</v>
      </c>
      <c r="AI352" s="37">
        <f t="shared" si="41"/>
        <v>12636.7</v>
      </c>
      <c r="AJ352" t="str">
        <f>_xlfn.XLOOKUP(N352,Agrupamentos!C$3:C$496,Agrupamentos!D$3:D$496,"",0)</f>
        <v>SUBSOSALGEM</v>
      </c>
      <c r="AK352" t="str">
        <f t="shared" si="42"/>
        <v>SUBSOLAGEM COM ADUBAÇÃO 350 a 400kg/ha, 40 a 50cm de profundidade, com bacia 3 a 4 litros, 2 turnosGN1400REF11</v>
      </c>
      <c r="AL352" s="57" t="str">
        <f t="shared" si="43"/>
        <v>46809GN1400Operador de Trator de PneuJONATHAN FONSECA DE OLIVEIRASUBSOLAGEM COM ADUBAÇÃO 350 a 400kg/ha, 40 a 50cm de profundidade, com bacia 3 a 4 litros, 2 turnosRosa Maria374Principal10Julho-260846200,797557870446200</v>
      </c>
      <c r="AM352" s="79">
        <f t="shared" si="44"/>
        <v>5.0314465408805029</v>
      </c>
      <c r="AN352" s="80">
        <f t="shared" si="45"/>
        <v>5558.3396226415089</v>
      </c>
      <c r="AO352" s="36">
        <f t="shared" si="46"/>
        <v>11047.2</v>
      </c>
      <c r="AP352" s="83">
        <f t="shared" si="47"/>
        <v>5488.8603773584919</v>
      </c>
    </row>
    <row r="353" spans="1:42" hidden="1">
      <c r="A353">
        <v>46809</v>
      </c>
      <c r="B353" s="38">
        <v>46200</v>
      </c>
      <c r="C353" t="s">
        <v>258</v>
      </c>
      <c r="D353" t="s">
        <v>185</v>
      </c>
      <c r="E353" t="s">
        <v>186</v>
      </c>
      <c r="F353" t="s">
        <v>59</v>
      </c>
      <c r="G353">
        <v>8</v>
      </c>
      <c r="H353" s="43">
        <v>10859</v>
      </c>
      <c r="I353" t="s">
        <v>198</v>
      </c>
      <c r="J353">
        <v>10093</v>
      </c>
      <c r="K353" t="s">
        <v>199</v>
      </c>
      <c r="L353" t="s">
        <v>199</v>
      </c>
      <c r="M353" t="s">
        <v>284</v>
      </c>
      <c r="N353" t="s">
        <v>285</v>
      </c>
      <c r="O353" t="s">
        <v>64</v>
      </c>
      <c r="P353">
        <v>400</v>
      </c>
      <c r="Q353" t="s">
        <v>233</v>
      </c>
      <c r="R353">
        <v>375</v>
      </c>
      <c r="S353">
        <v>6</v>
      </c>
      <c r="T353">
        <v>20</v>
      </c>
      <c r="U353">
        <v>0</v>
      </c>
      <c r="V353">
        <v>6</v>
      </c>
      <c r="W353">
        <v>0.92</v>
      </c>
      <c r="X353">
        <v>0.3</v>
      </c>
      <c r="Y353">
        <v>0.3</v>
      </c>
      <c r="Z353">
        <v>582.53</v>
      </c>
      <c r="AA353" t="s">
        <v>55</v>
      </c>
      <c r="AB353" t="s">
        <v>77</v>
      </c>
      <c r="AC353" t="s">
        <v>202</v>
      </c>
      <c r="AD353" t="s">
        <v>203</v>
      </c>
      <c r="AE353" s="39">
        <v>46200.79755787037</v>
      </c>
      <c r="AG353" t="str">
        <f t="shared" si="40"/>
        <v>Julho-26</v>
      </c>
      <c r="AH353" s="36">
        <f>_xlfn.XLOOKUP(AK353,'Base de Preços'!P$7:P$3001,'Base de Preços'!J$7:J$3001,"",0)</f>
        <v>1041.5999999999999</v>
      </c>
      <c r="AI353" s="37">
        <f t="shared" si="41"/>
        <v>0</v>
      </c>
      <c r="AJ353" t="str">
        <f>_xlfn.XLOOKUP(N353,Agrupamentos!C$3:C$496,Agrupamentos!D$3:D$496,"",0)</f>
        <v>IRRIGAÇÃO DE PLANTIO</v>
      </c>
      <c r="AK353" t="str">
        <f t="shared" si="42"/>
        <v>Irrigação de Plantio  4 a 5L/Planta+Polímero, tomadas d'água a 5 a 10KM da Operação, incluindo captação de águaGN1400REF14</v>
      </c>
      <c r="AL353" s="57" t="str">
        <f t="shared" si="43"/>
        <v>46809GN1400Operador de Trator de PneuJONATHAN FONSECA DE OLIVEIRAIrrigação de Plantio  4 a 5L/Planta+Polímero, tomadas d'água a 5 a 10KM da Operação, incluindo captação de águaRosa Maria375Apoio20Julho-260646200,797557870446200</v>
      </c>
      <c r="AM353" s="79">
        <f t="shared" si="44"/>
        <v>6.5217391304347823</v>
      </c>
      <c r="AN353" s="80">
        <f t="shared" si="45"/>
        <v>3799.1086956521735</v>
      </c>
      <c r="AO353" s="36">
        <f t="shared" si="46"/>
        <v>11650.599999999999</v>
      </c>
      <c r="AP353" s="83">
        <f t="shared" si="47"/>
        <v>7851.4913043478246</v>
      </c>
    </row>
    <row r="354" spans="1:42" hidden="1">
      <c r="A354">
        <v>46809</v>
      </c>
      <c r="B354" s="38">
        <v>46200</v>
      </c>
      <c r="C354" t="s">
        <v>258</v>
      </c>
      <c r="D354" t="s">
        <v>185</v>
      </c>
      <c r="E354" t="s">
        <v>186</v>
      </c>
      <c r="F354" t="s">
        <v>59</v>
      </c>
      <c r="G354">
        <v>8</v>
      </c>
      <c r="H354" s="43">
        <v>10859</v>
      </c>
      <c r="I354" t="s">
        <v>198</v>
      </c>
      <c r="J354">
        <v>10093</v>
      </c>
      <c r="K354" t="s">
        <v>199</v>
      </c>
      <c r="L354" t="s">
        <v>199</v>
      </c>
      <c r="M354" t="s">
        <v>278</v>
      </c>
      <c r="N354" t="s">
        <v>279</v>
      </c>
      <c r="O354" t="s">
        <v>64</v>
      </c>
      <c r="P354">
        <v>400</v>
      </c>
      <c r="Q354" t="s">
        <v>233</v>
      </c>
      <c r="R354">
        <v>376</v>
      </c>
      <c r="S354">
        <v>2</v>
      </c>
      <c r="T354">
        <v>2</v>
      </c>
      <c r="U354">
        <v>0</v>
      </c>
      <c r="V354">
        <v>2</v>
      </c>
      <c r="W354">
        <v>1.59</v>
      </c>
      <c r="X354">
        <v>1</v>
      </c>
      <c r="Y354">
        <v>1</v>
      </c>
      <c r="Z354" s="3">
        <v>1104.72</v>
      </c>
      <c r="AA354" t="s">
        <v>55</v>
      </c>
      <c r="AB354" t="s">
        <v>47</v>
      </c>
      <c r="AC354" t="s">
        <v>202</v>
      </c>
      <c r="AE354" s="39">
        <v>46200.79755787037</v>
      </c>
      <c r="AG354" t="str">
        <f t="shared" si="40"/>
        <v>Julho-26</v>
      </c>
      <c r="AH354" s="36">
        <f>_xlfn.XLOOKUP(AK354,'Base de Preços'!P$7:P$3001,'Base de Preços'!J$7:J$3001,"",0)</f>
        <v>1263.67</v>
      </c>
      <c r="AI354" s="37">
        <f t="shared" si="41"/>
        <v>2527.34</v>
      </c>
      <c r="AJ354" t="str">
        <f>_xlfn.XLOOKUP(N354,Agrupamentos!C$3:C$496,Agrupamentos!D$3:D$496,"",0)</f>
        <v>SUBSOSALGEM</v>
      </c>
      <c r="AK354" t="str">
        <f t="shared" si="42"/>
        <v>SUBSOLAGEM COM ADUBAÇÃO 350 a 400kg/ha, 40 a 50cm de profundidade, com bacia 3 a 4 litros, 2 turnosGN1400REF11</v>
      </c>
      <c r="AL354" s="57" t="str">
        <f t="shared" si="43"/>
        <v>46809GN1400Operador de Trator de PneuJONATHAN FONSECA DE OLIVEIRASUBSOLAGEM COM ADUBAÇÃO 350 a 400kg/ha, 40 a 50cm de profundidade, com bacia 3 a 4 litros, 2 turnosRosa Maria376Principal2Julho-260246200,797557870446200</v>
      </c>
      <c r="AM354" s="79">
        <f t="shared" si="44"/>
        <v>1.2578616352201257</v>
      </c>
      <c r="AN354" s="80">
        <f t="shared" si="45"/>
        <v>1389.5849056603772</v>
      </c>
      <c r="AO354" s="36">
        <f t="shared" si="46"/>
        <v>2209.44</v>
      </c>
      <c r="AP354" s="83">
        <f t="shared" si="47"/>
        <v>819.85509433962284</v>
      </c>
    </row>
    <row r="355" spans="1:42" hidden="1">
      <c r="A355">
        <v>46817</v>
      </c>
      <c r="B355" s="38">
        <v>46200</v>
      </c>
      <c r="C355" t="s">
        <v>258</v>
      </c>
      <c r="D355" t="s">
        <v>185</v>
      </c>
      <c r="E355" t="s">
        <v>186</v>
      </c>
      <c r="F355" t="s">
        <v>49</v>
      </c>
      <c r="G355">
        <v>8</v>
      </c>
      <c r="H355" s="43">
        <v>10859</v>
      </c>
      <c r="I355" t="s">
        <v>198</v>
      </c>
      <c r="J355">
        <v>10837</v>
      </c>
      <c r="K355" t="s">
        <v>254</v>
      </c>
      <c r="L355" t="s">
        <v>254</v>
      </c>
      <c r="M355" t="s">
        <v>301</v>
      </c>
      <c r="N355" t="s">
        <v>302</v>
      </c>
      <c r="O355" t="s">
        <v>64</v>
      </c>
      <c r="P355">
        <v>410</v>
      </c>
      <c r="Q355" t="s">
        <v>242</v>
      </c>
      <c r="R355">
        <v>498</v>
      </c>
      <c r="S355">
        <v>80</v>
      </c>
      <c r="T355">
        <v>24.88</v>
      </c>
      <c r="U355">
        <v>0</v>
      </c>
      <c r="V355">
        <v>80</v>
      </c>
      <c r="W355">
        <v>2.69</v>
      </c>
      <c r="X355">
        <v>3.22</v>
      </c>
      <c r="Y355">
        <v>3.22</v>
      </c>
      <c r="Z355">
        <v>272.89</v>
      </c>
      <c r="AA355" t="s">
        <v>46</v>
      </c>
      <c r="AB355" t="s">
        <v>47</v>
      </c>
      <c r="AC355" t="s">
        <v>257</v>
      </c>
      <c r="AE355" s="39">
        <v>46201.420682870368</v>
      </c>
      <c r="AG355" t="str">
        <f t="shared" si="40"/>
        <v>Julho-26</v>
      </c>
      <c r="AH355" s="36">
        <f>_xlfn.XLOOKUP(AK355,'Base de Preços'!P$7:P$3001,'Base de Preços'!J$7:J$3001,"",0)</f>
        <v>551.6</v>
      </c>
      <c r="AI355" s="37">
        <f t="shared" si="41"/>
        <v>13723.808000000001</v>
      </c>
      <c r="AJ355" t="str">
        <f>_xlfn.XLOOKUP(N355,Agrupamentos!C$3:C$496,Agrupamentos!D$3:D$496,"",0)</f>
        <v>IRRIGAÇÃO DE REPLANTIO</v>
      </c>
      <c r="AK355" t="str">
        <f t="shared" si="42"/>
        <v>2ª IRRIGAÇÃO DE REPLANTIOGN1400REF32 - 02</v>
      </c>
      <c r="AL355" s="57" t="str">
        <f t="shared" si="43"/>
        <v>46817GN1400Trabalhador FlorestalJEAN CARDOSO PAIVA2ª IRRIGAÇÃO DE REPLANTIOCanto do Pinhe498Principal24,88Julho-2608046201,420682870446200</v>
      </c>
      <c r="AM355" s="79">
        <f t="shared" si="44"/>
        <v>29.739776951672862</v>
      </c>
      <c r="AN355" s="80">
        <f t="shared" si="45"/>
        <v>8115.6877323420067</v>
      </c>
      <c r="AO355" s="36">
        <f t="shared" si="46"/>
        <v>6789.5031999999992</v>
      </c>
      <c r="AP355" s="83">
        <f t="shared" si="47"/>
        <v>-1326.1845323420075</v>
      </c>
    </row>
    <row r="356" spans="1:42" hidden="1">
      <c r="A356">
        <v>46827</v>
      </c>
      <c r="B356" s="38">
        <v>46200</v>
      </c>
      <c r="C356" t="s">
        <v>258</v>
      </c>
      <c r="D356" t="s">
        <v>185</v>
      </c>
      <c r="E356" t="s">
        <v>186</v>
      </c>
      <c r="F356" t="s">
        <v>59</v>
      </c>
      <c r="G356">
        <v>8</v>
      </c>
      <c r="H356" s="43">
        <v>10859</v>
      </c>
      <c r="I356" t="s">
        <v>198</v>
      </c>
      <c r="J356">
        <v>9900</v>
      </c>
      <c r="K356" t="s">
        <v>218</v>
      </c>
      <c r="L356" t="s">
        <v>218</v>
      </c>
      <c r="M356" t="s">
        <v>238</v>
      </c>
      <c r="N356" t="s">
        <v>239</v>
      </c>
      <c r="O356" t="s">
        <v>64</v>
      </c>
      <c r="P356">
        <v>396</v>
      </c>
      <c r="Q356" t="s">
        <v>303</v>
      </c>
      <c r="R356" t="s">
        <v>304</v>
      </c>
      <c r="S356">
        <v>0</v>
      </c>
      <c r="T356">
        <v>0</v>
      </c>
      <c r="U356">
        <v>56</v>
      </c>
      <c r="V356">
        <v>56</v>
      </c>
      <c r="W356">
        <v>0.47</v>
      </c>
      <c r="X356">
        <v>0</v>
      </c>
      <c r="Y356">
        <v>0</v>
      </c>
      <c r="Z356">
        <v>197.44</v>
      </c>
      <c r="AA356" t="s">
        <v>46</v>
      </c>
      <c r="AB356" t="s">
        <v>47</v>
      </c>
      <c r="AC356" t="s">
        <v>220</v>
      </c>
      <c r="AD356" t="s">
        <v>203</v>
      </c>
      <c r="AE356" s="39">
        <v>46201.876979166664</v>
      </c>
      <c r="AG356" t="str">
        <f t="shared" si="40"/>
        <v>Julho-26</v>
      </c>
      <c r="AH356" s="36">
        <f>_xlfn.XLOOKUP(AK356,'Base de Preços'!P$7:P$3001,'Base de Preços'!J$7:J$3001,"",0)</f>
        <v>216.98</v>
      </c>
      <c r="AI356" s="37">
        <f t="shared" si="41"/>
        <v>0</v>
      </c>
      <c r="AJ356" t="str">
        <f>_xlfn.XLOOKUP(N356,Agrupamentos!C$3:C$496,Agrupamentos!D$3:D$496,"",0)</f>
        <v>COMBATE A FORMIGA MECANIZADO</v>
      </c>
      <c r="AK356" t="str">
        <f t="shared" si="42"/>
        <v>COMBATE A FORMIGA PÓS PLANTIO MECANIZADO - 3 a 5kg/ha isca granulada ou MIPISGN1400REF17</v>
      </c>
      <c r="AL356" s="57" t="str">
        <f t="shared" si="43"/>
        <v>46827GN1400Operador de Trator de PneuCARLOS ALVES DOS SANTOSCOMBATE A FORMIGA PÓS PLANTIO MECANIZADO - 3 a 5kg/ha isca granulada ou MIPISMorro da IndaiaT561Principal0Julho-26565646201,876979166746200</v>
      </c>
      <c r="AM356" s="79">
        <f t="shared" si="44"/>
        <v>119.14893617021278</v>
      </c>
      <c r="AN356" s="80">
        <f t="shared" si="45"/>
        <v>23524.765957446809</v>
      </c>
      <c r="AO356" s="36">
        <f t="shared" si="46"/>
        <v>0</v>
      </c>
      <c r="AP356" s="83">
        <f t="shared" si="47"/>
        <v>-23524.765957446809</v>
      </c>
    </row>
    <row r="357" spans="1:42" hidden="1">
      <c r="A357">
        <v>46827</v>
      </c>
      <c r="B357" s="38">
        <v>46200</v>
      </c>
      <c r="C357" t="s">
        <v>258</v>
      </c>
      <c r="D357" t="s">
        <v>185</v>
      </c>
      <c r="E357" t="s">
        <v>186</v>
      </c>
      <c r="F357" t="s">
        <v>49</v>
      </c>
      <c r="G357">
        <v>8</v>
      </c>
      <c r="H357" s="43">
        <v>10859</v>
      </c>
      <c r="I357" t="s">
        <v>198</v>
      </c>
      <c r="J357">
        <v>9900</v>
      </c>
      <c r="K357" t="s">
        <v>218</v>
      </c>
      <c r="L357" t="s">
        <v>218</v>
      </c>
      <c r="M357" t="s">
        <v>305</v>
      </c>
      <c r="N357" t="s">
        <v>306</v>
      </c>
      <c r="O357" t="s">
        <v>64</v>
      </c>
      <c r="P357">
        <v>396</v>
      </c>
      <c r="Q357" t="s">
        <v>303</v>
      </c>
      <c r="R357" t="s">
        <v>304</v>
      </c>
      <c r="S357">
        <v>0</v>
      </c>
      <c r="T357">
        <v>0</v>
      </c>
      <c r="U357">
        <v>8</v>
      </c>
      <c r="V357">
        <v>8</v>
      </c>
      <c r="W357">
        <v>1.29</v>
      </c>
      <c r="X357">
        <v>0</v>
      </c>
      <c r="Y357">
        <v>0</v>
      </c>
      <c r="Z357">
        <v>119.55</v>
      </c>
      <c r="AA357" t="s">
        <v>46</v>
      </c>
      <c r="AB357" t="s">
        <v>47</v>
      </c>
      <c r="AC357" t="s">
        <v>220</v>
      </c>
      <c r="AD357" t="s">
        <v>203</v>
      </c>
      <c r="AE357" s="39">
        <v>46201.876979166664</v>
      </c>
      <c r="AG357" t="str">
        <f t="shared" si="40"/>
        <v>Julho-26</v>
      </c>
      <c r="AH357" s="36">
        <f>_xlfn.XLOOKUP(AK357,'Base de Preços'!P$7:P$3001,'Base de Preços'!J$7:J$3001,"",0)</f>
        <v>119.55</v>
      </c>
      <c r="AI357" s="37">
        <f t="shared" si="41"/>
        <v>0</v>
      </c>
      <c r="AJ357" t="str">
        <f>_xlfn.XLOOKUP(N357,Agrupamentos!C$3:C$496,Agrupamentos!D$3:D$496,"",0)</f>
        <v>COMBATE MANUAL A FORMIGAS DIVISAS</v>
      </c>
      <c r="AK357" t="str">
        <f t="shared" si="42"/>
        <v>COMBATE MANUAL A FORMIGAS DIVISASGN1400REF92</v>
      </c>
      <c r="AL357" s="57" t="str">
        <f t="shared" si="43"/>
        <v>46827GN1400Trabalhador FlorestalCARLOS ALVES DOS SANTOSCOMBATE MANUAL A FORMIGAS DIVISASMorro da IndaiaT561Principal0Julho-268846201,876979166746200</v>
      </c>
      <c r="AM357" s="79">
        <f t="shared" si="44"/>
        <v>6.2015503875968987</v>
      </c>
      <c r="AN357" s="80">
        <f t="shared" si="45"/>
        <v>741.39534883720921</v>
      </c>
      <c r="AO357" s="36">
        <f t="shared" si="46"/>
        <v>0</v>
      </c>
      <c r="AP357" s="83">
        <f t="shared" si="47"/>
        <v>-741.39534883720921</v>
      </c>
    </row>
    <row r="358" spans="1:42" hidden="1">
      <c r="A358">
        <v>46828</v>
      </c>
      <c r="B358" s="38">
        <v>46200</v>
      </c>
      <c r="C358" t="s">
        <v>258</v>
      </c>
      <c r="D358" t="s">
        <v>185</v>
      </c>
      <c r="E358" t="s">
        <v>186</v>
      </c>
      <c r="F358" t="s">
        <v>59</v>
      </c>
      <c r="G358">
        <v>10</v>
      </c>
      <c r="H358" s="43">
        <v>10859</v>
      </c>
      <c r="I358" t="s">
        <v>198</v>
      </c>
      <c r="J358">
        <v>11034</v>
      </c>
      <c r="K358" t="s">
        <v>213</v>
      </c>
      <c r="L358" t="s">
        <v>213</v>
      </c>
      <c r="M358" t="s">
        <v>214</v>
      </c>
      <c r="N358" t="s">
        <v>215</v>
      </c>
      <c r="O358" t="s">
        <v>64</v>
      </c>
      <c r="P358">
        <v>458</v>
      </c>
      <c r="Q358" t="s">
        <v>291</v>
      </c>
      <c r="R358">
        <v>6</v>
      </c>
      <c r="S358">
        <v>10</v>
      </c>
      <c r="T358">
        <v>31.7</v>
      </c>
      <c r="U358">
        <v>0</v>
      </c>
      <c r="V358">
        <v>10</v>
      </c>
      <c r="W358">
        <v>0.38</v>
      </c>
      <c r="X358">
        <v>0.32</v>
      </c>
      <c r="Y358">
        <v>0.32</v>
      </c>
      <c r="Z358">
        <v>159.09</v>
      </c>
      <c r="AA358" t="s">
        <v>46</v>
      </c>
      <c r="AB358" t="s">
        <v>47</v>
      </c>
      <c r="AC358" t="s">
        <v>217</v>
      </c>
      <c r="AE358" s="39">
        <v>46201.879004629627</v>
      </c>
      <c r="AG358" t="str">
        <f t="shared" si="40"/>
        <v>Julho-26</v>
      </c>
      <c r="AH358" s="36">
        <f>_xlfn.XLOOKUP(AK358,'Base de Preços'!P$7:P$3001,'Base de Preços'!J$7:J$3001,"",0)</f>
        <v>193.73</v>
      </c>
      <c r="AI358" s="37">
        <f t="shared" si="41"/>
        <v>6141.241</v>
      </c>
      <c r="AJ358" t="str">
        <f>_xlfn.XLOOKUP(N358,Agrupamentos!C$3:C$496,Agrupamentos!D$3:D$496,"",0)</f>
        <v>COMBATE A FORMIGA MECANIZADO</v>
      </c>
      <c r="AK358" t="str">
        <f t="shared" si="42"/>
        <v>COMBATE A FORMIGA PÓS PLANTIO MECANIZADO- 3 a 5kg/ha isca granulada ou MIPISGN1400IMP17</v>
      </c>
      <c r="AL358" s="57" t="str">
        <f t="shared" si="43"/>
        <v>46828GN1400Operador de Trator de PneuJOAO VITOR TONETO SILVACOMBATE A FORMIGA PÓS PLANTIO MECANIZADO- 3 a 5kg/ha isca granulada ou MIPISUniao - Retiro Santa Maria I6Principal31,7Julho-2601046201,879004629646200</v>
      </c>
      <c r="AM358" s="79">
        <f t="shared" si="44"/>
        <v>26.315789473684209</v>
      </c>
      <c r="AN358" s="80">
        <f t="shared" si="45"/>
        <v>4186.5789473684208</v>
      </c>
      <c r="AO358" s="36">
        <f t="shared" si="46"/>
        <v>5043.1530000000002</v>
      </c>
      <c r="AP358" s="83">
        <f t="shared" si="47"/>
        <v>856.57405263157943</v>
      </c>
    </row>
    <row r="359" spans="1:42" hidden="1">
      <c r="A359">
        <v>46828</v>
      </c>
      <c r="B359" s="38">
        <v>46200</v>
      </c>
      <c r="C359" t="s">
        <v>258</v>
      </c>
      <c r="D359" t="s">
        <v>185</v>
      </c>
      <c r="E359" t="s">
        <v>186</v>
      </c>
      <c r="F359" t="s">
        <v>59</v>
      </c>
      <c r="G359">
        <v>10</v>
      </c>
      <c r="H359" s="43">
        <v>10859</v>
      </c>
      <c r="I359" t="s">
        <v>198</v>
      </c>
      <c r="J359">
        <v>11034</v>
      </c>
      <c r="K359" t="s">
        <v>213</v>
      </c>
      <c r="L359" t="s">
        <v>213</v>
      </c>
      <c r="M359" t="s">
        <v>214</v>
      </c>
      <c r="N359" t="s">
        <v>215</v>
      </c>
      <c r="O359" t="s">
        <v>64</v>
      </c>
      <c r="P359">
        <v>458</v>
      </c>
      <c r="Q359" t="s">
        <v>291</v>
      </c>
      <c r="R359">
        <v>5</v>
      </c>
      <c r="S359">
        <v>10</v>
      </c>
      <c r="T359">
        <v>23.82</v>
      </c>
      <c r="U359">
        <v>0</v>
      </c>
      <c r="V359">
        <v>10</v>
      </c>
      <c r="W359">
        <v>0.38</v>
      </c>
      <c r="X359">
        <v>0.42</v>
      </c>
      <c r="Y359">
        <v>0.42</v>
      </c>
      <c r="Z359">
        <v>159.09</v>
      </c>
      <c r="AA359" t="s">
        <v>46</v>
      </c>
      <c r="AB359" t="s">
        <v>47</v>
      </c>
      <c r="AC359" t="s">
        <v>217</v>
      </c>
      <c r="AD359" t="s">
        <v>96</v>
      </c>
      <c r="AE359" s="39">
        <v>46201.879004629627</v>
      </c>
      <c r="AG359" t="str">
        <f t="shared" si="40"/>
        <v>Julho-26</v>
      </c>
      <c r="AH359" s="36">
        <f>_xlfn.XLOOKUP(AK359,'Base de Preços'!P$7:P$3001,'Base de Preços'!J$7:J$3001,"",0)</f>
        <v>193.73</v>
      </c>
      <c r="AI359" s="37">
        <f t="shared" si="41"/>
        <v>4614.6485999999995</v>
      </c>
      <c r="AJ359" t="str">
        <f>_xlfn.XLOOKUP(N359,Agrupamentos!C$3:C$496,Agrupamentos!D$3:D$496,"",0)</f>
        <v>COMBATE A FORMIGA MECANIZADO</v>
      </c>
      <c r="AK359" t="str">
        <f t="shared" si="42"/>
        <v>COMBATE A FORMIGA PÓS PLANTIO MECANIZADO- 3 a 5kg/ha isca granulada ou MIPISGN1400IMP17</v>
      </c>
      <c r="AL359" s="57" t="str">
        <f t="shared" si="43"/>
        <v>46828GN1400Operador de Trator de PneuJOAO VITOR TONETO SILVACOMBATE A FORMIGA PÓS PLANTIO MECANIZADO- 3 a 5kg/ha isca granulada ou MIPISUniao - Retiro Santa Maria I5Principal23,82Julho-2601046201,879004629646200</v>
      </c>
      <c r="AM359" s="79">
        <f t="shared" si="44"/>
        <v>26.315789473684209</v>
      </c>
      <c r="AN359" s="80">
        <f t="shared" si="45"/>
        <v>4186.5789473684208</v>
      </c>
      <c r="AO359" s="36">
        <f t="shared" si="46"/>
        <v>3789.5237999999999</v>
      </c>
      <c r="AP359" s="83">
        <f t="shared" si="47"/>
        <v>-397.05514736842088</v>
      </c>
    </row>
    <row r="360" spans="1:42" hidden="1">
      <c r="A360">
        <v>46828</v>
      </c>
      <c r="B360" s="38">
        <v>46200</v>
      </c>
      <c r="C360" t="s">
        <v>258</v>
      </c>
      <c r="D360" t="s">
        <v>185</v>
      </c>
      <c r="E360" t="s">
        <v>186</v>
      </c>
      <c r="F360" t="s">
        <v>59</v>
      </c>
      <c r="G360">
        <v>10</v>
      </c>
      <c r="H360" s="43">
        <v>10859</v>
      </c>
      <c r="I360" t="s">
        <v>198</v>
      </c>
      <c r="J360">
        <v>11034</v>
      </c>
      <c r="K360" t="s">
        <v>213</v>
      </c>
      <c r="L360" t="s">
        <v>213</v>
      </c>
      <c r="M360" t="s">
        <v>214</v>
      </c>
      <c r="N360" t="s">
        <v>215</v>
      </c>
      <c r="O360" t="s">
        <v>64</v>
      </c>
      <c r="P360">
        <v>458</v>
      </c>
      <c r="Q360" t="s">
        <v>291</v>
      </c>
      <c r="R360">
        <v>8</v>
      </c>
      <c r="S360">
        <v>10</v>
      </c>
      <c r="T360">
        <v>25</v>
      </c>
      <c r="U360">
        <v>0</v>
      </c>
      <c r="V360">
        <v>10</v>
      </c>
      <c r="W360">
        <v>0.38</v>
      </c>
      <c r="X360">
        <v>0.4</v>
      </c>
      <c r="Y360">
        <v>0.4</v>
      </c>
      <c r="Z360">
        <v>159.09</v>
      </c>
      <c r="AA360" t="s">
        <v>55</v>
      </c>
      <c r="AB360" t="s">
        <v>47</v>
      </c>
      <c r="AC360" t="s">
        <v>217</v>
      </c>
      <c r="AE360" s="39">
        <v>46201.879004629627</v>
      </c>
      <c r="AG360" t="str">
        <f t="shared" si="40"/>
        <v>Julho-26</v>
      </c>
      <c r="AH360" s="36">
        <f>_xlfn.XLOOKUP(AK360,'Base de Preços'!P$7:P$3001,'Base de Preços'!J$7:J$3001,"",0)</f>
        <v>193.73</v>
      </c>
      <c r="AI360" s="37">
        <f t="shared" si="41"/>
        <v>4843.25</v>
      </c>
      <c r="AJ360" t="str">
        <f>_xlfn.XLOOKUP(N360,Agrupamentos!C$3:C$496,Agrupamentos!D$3:D$496,"",0)</f>
        <v>COMBATE A FORMIGA MECANIZADO</v>
      </c>
      <c r="AK360" t="str">
        <f t="shared" si="42"/>
        <v>COMBATE A FORMIGA PÓS PLANTIO MECANIZADO- 3 a 5kg/ha isca granulada ou MIPISGN1400IMP17</v>
      </c>
      <c r="AL360" s="57" t="str">
        <f t="shared" si="43"/>
        <v>46828GN1400Operador de Trator de PneuJOAO VITOR TONETO SILVACOMBATE A FORMIGA PÓS PLANTIO MECANIZADO- 3 a 5kg/ha isca granulada ou MIPISUniao - Retiro Santa Maria I8Principal25Julho-2601046201,879004629646200</v>
      </c>
      <c r="AM360" s="79">
        <f t="shared" si="44"/>
        <v>26.315789473684209</v>
      </c>
      <c r="AN360" s="80">
        <f t="shared" si="45"/>
        <v>4186.5789473684208</v>
      </c>
      <c r="AO360" s="36">
        <f t="shared" si="46"/>
        <v>3977.25</v>
      </c>
      <c r="AP360" s="83">
        <f t="shared" si="47"/>
        <v>-209.32894736842081</v>
      </c>
    </row>
    <row r="361" spans="1:42" hidden="1">
      <c r="A361">
        <v>46828</v>
      </c>
      <c r="B361" s="38">
        <v>46200</v>
      </c>
      <c r="C361" t="s">
        <v>258</v>
      </c>
      <c r="D361" t="s">
        <v>185</v>
      </c>
      <c r="E361" t="s">
        <v>186</v>
      </c>
      <c r="F361" t="s">
        <v>229</v>
      </c>
      <c r="G361">
        <v>10</v>
      </c>
      <c r="H361" s="43">
        <v>10859</v>
      </c>
      <c r="I361" t="s">
        <v>198</v>
      </c>
      <c r="J361">
        <v>11034</v>
      </c>
      <c r="K361" t="s">
        <v>213</v>
      </c>
      <c r="L361" t="s">
        <v>213</v>
      </c>
      <c r="M361">
        <v>43</v>
      </c>
      <c r="N361" t="s">
        <v>42</v>
      </c>
      <c r="O361" t="s">
        <v>64</v>
      </c>
      <c r="P361">
        <v>458</v>
      </c>
      <c r="Q361" t="s">
        <v>291</v>
      </c>
      <c r="R361">
        <v>8</v>
      </c>
      <c r="S361">
        <v>0</v>
      </c>
      <c r="T361">
        <v>0</v>
      </c>
      <c r="U361">
        <v>10</v>
      </c>
      <c r="V361">
        <v>10</v>
      </c>
      <c r="W361">
        <v>0</v>
      </c>
      <c r="X361">
        <v>0</v>
      </c>
      <c r="Y361">
        <v>0</v>
      </c>
      <c r="Z361">
        <v>0</v>
      </c>
      <c r="AA361" t="s">
        <v>55</v>
      </c>
      <c r="AB361" t="s">
        <v>56</v>
      </c>
      <c r="AC361" t="s">
        <v>217</v>
      </c>
      <c r="AD361" t="s">
        <v>203</v>
      </c>
      <c r="AE361" s="39">
        <v>46201.879004629627</v>
      </c>
      <c r="AG361" t="str">
        <f t="shared" si="40"/>
        <v>Julho-26</v>
      </c>
      <c r="AH361" s="36">
        <f>_xlfn.XLOOKUP(AK361,'Base de Preços'!P$7:P$3001,'Base de Preços'!J$7:J$3001,"",0)</f>
        <v>0</v>
      </c>
      <c r="AI361" s="37">
        <f t="shared" si="41"/>
        <v>0</v>
      </c>
      <c r="AJ361" t="str">
        <f>_xlfn.XLOOKUP(N361,Agrupamentos!C$3:C$496,Agrupamentos!D$3:D$496,"",0)</f>
        <v>APOIO E MANUTENÇÃO</v>
      </c>
      <c r="AK361" t="str">
        <f t="shared" si="42"/>
        <v>APOIO E MANUTEÇÃOGN140043</v>
      </c>
      <c r="AL361" s="57" t="str">
        <f t="shared" si="43"/>
        <v>46828GN1400Operador de Máquina PesadaJOAO VITOR TONETO SILVAAPOIO E MANUTEÇÃOUniao - Retiro Santa Maria I8Suporte0Julho-26101046201,879004629646200</v>
      </c>
      <c r="AM361" s="79" t="str">
        <f t="shared" si="44"/>
        <v/>
      </c>
      <c r="AN361" s="80" t="str">
        <f t="shared" si="45"/>
        <v/>
      </c>
      <c r="AO361" s="36">
        <f t="shared" si="46"/>
        <v>0</v>
      </c>
      <c r="AP361" s="83" t="str">
        <f t="shared" si="47"/>
        <v/>
      </c>
    </row>
    <row r="362" spans="1:42" hidden="1">
      <c r="A362">
        <v>46828</v>
      </c>
      <c r="B362" s="38">
        <v>46200</v>
      </c>
      <c r="C362" t="s">
        <v>258</v>
      </c>
      <c r="D362" t="s">
        <v>185</v>
      </c>
      <c r="E362" t="s">
        <v>186</v>
      </c>
      <c r="F362" t="s">
        <v>49</v>
      </c>
      <c r="G362">
        <v>10</v>
      </c>
      <c r="H362" s="43">
        <v>10859</v>
      </c>
      <c r="I362" t="s">
        <v>198</v>
      </c>
      <c r="J362">
        <v>11034</v>
      </c>
      <c r="K362" t="s">
        <v>213</v>
      </c>
      <c r="L362" t="s">
        <v>213</v>
      </c>
      <c r="M362">
        <v>43</v>
      </c>
      <c r="N362" t="s">
        <v>42</v>
      </c>
      <c r="O362" t="s">
        <v>64</v>
      </c>
      <c r="P362">
        <v>458</v>
      </c>
      <c r="Q362" t="s">
        <v>291</v>
      </c>
      <c r="R362">
        <v>8</v>
      </c>
      <c r="S362">
        <v>0</v>
      </c>
      <c r="T362">
        <v>0</v>
      </c>
      <c r="U362">
        <v>20</v>
      </c>
      <c r="V362">
        <v>20</v>
      </c>
      <c r="W362">
        <v>0</v>
      </c>
      <c r="X362">
        <v>0</v>
      </c>
      <c r="Y362">
        <v>0</v>
      </c>
      <c r="Z362">
        <v>0</v>
      </c>
      <c r="AA362" t="s">
        <v>55</v>
      </c>
      <c r="AB362" t="s">
        <v>56</v>
      </c>
      <c r="AC362" t="s">
        <v>217</v>
      </c>
      <c r="AD362" t="s">
        <v>203</v>
      </c>
      <c r="AE362" s="39">
        <v>46201.879004629627</v>
      </c>
      <c r="AG362" t="str">
        <f t="shared" si="40"/>
        <v>Julho-26</v>
      </c>
      <c r="AH362" s="36">
        <f>_xlfn.XLOOKUP(AK362,'Base de Preços'!P$7:P$3001,'Base de Preços'!J$7:J$3001,"",0)</f>
        <v>0</v>
      </c>
      <c r="AI362" s="37">
        <f t="shared" si="41"/>
        <v>0</v>
      </c>
      <c r="AJ362" t="str">
        <f>_xlfn.XLOOKUP(N362,Agrupamentos!C$3:C$496,Agrupamentos!D$3:D$496,"",0)</f>
        <v>APOIO E MANUTENÇÃO</v>
      </c>
      <c r="AK362" t="str">
        <f t="shared" si="42"/>
        <v>APOIO E MANUTEÇÃOGN140043</v>
      </c>
      <c r="AL362" s="57" t="str">
        <f t="shared" si="43"/>
        <v>46828GN1400Trabalhador FlorestalJOAO VITOR TONETO SILVAAPOIO E MANUTEÇÃOUniao - Retiro Santa Maria I8Suporte0Julho-26202046201,879004629646200</v>
      </c>
      <c r="AM362" s="79" t="str">
        <f t="shared" si="44"/>
        <v/>
      </c>
      <c r="AN362" s="80" t="str">
        <f t="shared" si="45"/>
        <v/>
      </c>
      <c r="AO362" s="36">
        <f t="shared" si="46"/>
        <v>0</v>
      </c>
      <c r="AP362" s="83" t="str">
        <f t="shared" si="47"/>
        <v/>
      </c>
    </row>
    <row r="363" spans="1:42" hidden="1">
      <c r="A363">
        <v>46834</v>
      </c>
      <c r="B363" s="38">
        <v>46200</v>
      </c>
      <c r="C363" t="s">
        <v>258</v>
      </c>
      <c r="D363" t="s">
        <v>185</v>
      </c>
      <c r="E363" t="s">
        <v>186</v>
      </c>
      <c r="F363" t="s">
        <v>49</v>
      </c>
      <c r="G363">
        <v>8</v>
      </c>
      <c r="H363" s="43" t="s">
        <v>100</v>
      </c>
      <c r="I363" t="s">
        <v>101</v>
      </c>
      <c r="J363" t="s">
        <v>50</v>
      </c>
      <c r="K363" t="s">
        <v>51</v>
      </c>
      <c r="L363" t="s">
        <v>187</v>
      </c>
      <c r="M363">
        <v>43</v>
      </c>
      <c r="N363" t="s">
        <v>42</v>
      </c>
      <c r="O363" t="s">
        <v>64</v>
      </c>
      <c r="P363">
        <v>394</v>
      </c>
      <c r="Q363" t="s">
        <v>193</v>
      </c>
      <c r="R363" t="s">
        <v>196</v>
      </c>
      <c r="S363">
        <v>0</v>
      </c>
      <c r="T363">
        <v>0</v>
      </c>
      <c r="U363">
        <v>16</v>
      </c>
      <c r="V363">
        <v>16</v>
      </c>
      <c r="W363">
        <v>0</v>
      </c>
      <c r="X363">
        <v>0</v>
      </c>
      <c r="Y363">
        <v>0</v>
      </c>
      <c r="Z363">
        <v>0</v>
      </c>
      <c r="AA363" t="s">
        <v>55</v>
      </c>
      <c r="AB363" t="s">
        <v>56</v>
      </c>
      <c r="AC363" t="s">
        <v>96</v>
      </c>
      <c r="AD363" t="s">
        <v>96</v>
      </c>
      <c r="AE363" s="39">
        <v>46202.365983796299</v>
      </c>
      <c r="AG363" t="str">
        <f t="shared" si="40"/>
        <v>Julho-26</v>
      </c>
      <c r="AH363" s="36">
        <f>_xlfn.XLOOKUP(AK363,'Base de Preços'!P$7:P$3001,'Base de Preços'!J$7:J$3001,"",0)</f>
        <v>0</v>
      </c>
      <c r="AI363" s="37">
        <f t="shared" si="41"/>
        <v>0</v>
      </c>
      <c r="AJ363" t="str">
        <f>_xlfn.XLOOKUP(N363,Agrupamentos!C$3:C$496,Agrupamentos!D$3:D$496,"",0)</f>
        <v>APOIO E MANUTENÇÃO</v>
      </c>
      <c r="AK363" t="str">
        <f t="shared" si="42"/>
        <v>APOIO E MANUTEÇÃOGN140043</v>
      </c>
      <c r="AL363" s="57" t="str">
        <f t="shared" si="43"/>
        <v>46834GN1400Trabalhador FlorestalLEANDRA DE MIRANDA SOUZA COSTAAPOIO E MANUTEÇÃOAlmarT1Suporte0Julho-26161646202,365983796346200</v>
      </c>
      <c r="AM363" s="79" t="str">
        <f t="shared" si="44"/>
        <v/>
      </c>
      <c r="AN363" s="80" t="str">
        <f t="shared" si="45"/>
        <v/>
      </c>
      <c r="AO363" s="36">
        <f t="shared" si="46"/>
        <v>0</v>
      </c>
      <c r="AP363" s="83" t="str">
        <f t="shared" si="47"/>
        <v/>
      </c>
    </row>
    <row r="364" spans="1:42" hidden="1">
      <c r="A364">
        <v>46834</v>
      </c>
      <c r="B364" s="38">
        <v>46200</v>
      </c>
      <c r="C364" t="s">
        <v>258</v>
      </c>
      <c r="D364" t="s">
        <v>185</v>
      </c>
      <c r="E364" t="s">
        <v>186</v>
      </c>
      <c r="F364" t="s">
        <v>59</v>
      </c>
      <c r="G364">
        <v>8</v>
      </c>
      <c r="H364" s="43" t="s">
        <v>100</v>
      </c>
      <c r="I364" t="s">
        <v>101</v>
      </c>
      <c r="J364" t="s">
        <v>50</v>
      </c>
      <c r="K364" t="s">
        <v>51</v>
      </c>
      <c r="L364" t="s">
        <v>187</v>
      </c>
      <c r="M364">
        <v>43</v>
      </c>
      <c r="N364" t="s">
        <v>42</v>
      </c>
      <c r="O364" t="s">
        <v>64</v>
      </c>
      <c r="P364">
        <v>394</v>
      </c>
      <c r="Q364" t="s">
        <v>193</v>
      </c>
      <c r="R364" t="s">
        <v>196</v>
      </c>
      <c r="S364">
        <v>0</v>
      </c>
      <c r="T364">
        <v>0</v>
      </c>
      <c r="U364">
        <v>24</v>
      </c>
      <c r="V364">
        <v>24</v>
      </c>
      <c r="W364">
        <v>0</v>
      </c>
      <c r="X364">
        <v>0</v>
      </c>
      <c r="Y364">
        <v>0</v>
      </c>
      <c r="Z364">
        <v>0</v>
      </c>
      <c r="AA364" t="s">
        <v>55</v>
      </c>
      <c r="AB364" t="s">
        <v>56</v>
      </c>
      <c r="AC364" t="s">
        <v>96</v>
      </c>
      <c r="AD364" t="s">
        <v>96</v>
      </c>
      <c r="AE364" s="39">
        <v>46202.366377314815</v>
      </c>
      <c r="AG364" t="str">
        <f t="shared" si="40"/>
        <v>Julho-26</v>
      </c>
      <c r="AH364" s="36">
        <f>_xlfn.XLOOKUP(AK364,'Base de Preços'!P$7:P$3001,'Base de Preços'!J$7:J$3001,"",0)</f>
        <v>0</v>
      </c>
      <c r="AI364" s="37">
        <f t="shared" si="41"/>
        <v>0</v>
      </c>
      <c r="AJ364" t="str">
        <f>_xlfn.XLOOKUP(N364,Agrupamentos!C$3:C$496,Agrupamentos!D$3:D$496,"",0)</f>
        <v>APOIO E MANUTENÇÃO</v>
      </c>
      <c r="AK364" t="str">
        <f t="shared" si="42"/>
        <v>APOIO E MANUTEÇÃOGN140043</v>
      </c>
      <c r="AL364" s="57" t="str">
        <f t="shared" si="43"/>
        <v>46834GN1400Operador de Trator de PneuLEANDRA DE MIRANDA SOUZA COSTAAPOIO E MANUTEÇÃOAlmarT1Suporte0Julho-26242446202,366377314846200</v>
      </c>
      <c r="AM364" s="79" t="str">
        <f t="shared" si="44"/>
        <v/>
      </c>
      <c r="AN364" s="80" t="str">
        <f t="shared" si="45"/>
        <v/>
      </c>
      <c r="AO364" s="36">
        <f t="shared" si="46"/>
        <v>0</v>
      </c>
      <c r="AP364" s="83" t="str">
        <f t="shared" si="47"/>
        <v/>
      </c>
    </row>
    <row r="365" spans="1:42" hidden="1">
      <c r="A365">
        <v>46834</v>
      </c>
      <c r="B365" s="38">
        <v>46200</v>
      </c>
      <c r="C365" t="s">
        <v>258</v>
      </c>
      <c r="D365" t="s">
        <v>185</v>
      </c>
      <c r="E365" t="s">
        <v>186</v>
      </c>
      <c r="F365" t="s">
        <v>37</v>
      </c>
      <c r="G365">
        <v>8</v>
      </c>
      <c r="H365" s="43" t="s">
        <v>100</v>
      </c>
      <c r="I365" t="s">
        <v>101</v>
      </c>
      <c r="J365" t="s">
        <v>50</v>
      </c>
      <c r="K365" t="s">
        <v>51</v>
      </c>
      <c r="L365" t="s">
        <v>187</v>
      </c>
      <c r="M365">
        <v>43</v>
      </c>
      <c r="N365" t="s">
        <v>42</v>
      </c>
      <c r="O365" t="s">
        <v>64</v>
      </c>
      <c r="P365">
        <v>394</v>
      </c>
      <c r="Q365" t="s">
        <v>193</v>
      </c>
      <c r="R365" t="s">
        <v>196</v>
      </c>
      <c r="S365">
        <v>0</v>
      </c>
      <c r="T365">
        <v>0</v>
      </c>
      <c r="U365">
        <v>16</v>
      </c>
      <c r="V365">
        <v>16</v>
      </c>
      <c r="W365">
        <v>0</v>
      </c>
      <c r="X365">
        <v>0</v>
      </c>
      <c r="Y365">
        <v>0</v>
      </c>
      <c r="Z365">
        <v>0</v>
      </c>
      <c r="AA365" t="s">
        <v>55</v>
      </c>
      <c r="AB365" t="s">
        <v>47</v>
      </c>
      <c r="AC365" t="s">
        <v>96</v>
      </c>
      <c r="AD365" t="s">
        <v>96</v>
      </c>
      <c r="AE365" s="39">
        <v>46202.36619212963</v>
      </c>
      <c r="AG365" t="str">
        <f t="shared" si="40"/>
        <v>Julho-26</v>
      </c>
      <c r="AH365" s="36">
        <f>_xlfn.XLOOKUP(AK365,'Base de Preços'!P$7:P$3001,'Base de Preços'!J$7:J$3001,"",0)</f>
        <v>0</v>
      </c>
      <c r="AI365" s="37">
        <f t="shared" si="41"/>
        <v>0</v>
      </c>
      <c r="AJ365" t="str">
        <f>_xlfn.XLOOKUP(N365,Agrupamentos!C$3:C$496,Agrupamentos!D$3:D$496,"",0)</f>
        <v>APOIO E MANUTENÇÃO</v>
      </c>
      <c r="AK365" t="str">
        <f t="shared" si="42"/>
        <v>APOIO E MANUTEÇÃOGN140043</v>
      </c>
      <c r="AL365" s="57" t="str">
        <f t="shared" si="43"/>
        <v>46834GN1400MotoristaLEANDRA DE MIRANDA SOUZA COSTAAPOIO E MANUTEÇÃOAlmarT1Principal0Julho-26161646202,366192129646200</v>
      </c>
      <c r="AM365" s="79" t="str">
        <f t="shared" si="44"/>
        <v/>
      </c>
      <c r="AN365" s="80" t="str">
        <f t="shared" si="45"/>
        <v/>
      </c>
      <c r="AO365" s="36">
        <f t="shared" si="46"/>
        <v>0</v>
      </c>
      <c r="AP365" s="83" t="str">
        <f t="shared" si="47"/>
        <v/>
      </c>
    </row>
    <row r="366" spans="1:42" hidden="1">
      <c r="A366">
        <v>46797</v>
      </c>
      <c r="B366" s="38">
        <v>46200</v>
      </c>
      <c r="C366" t="s">
        <v>258</v>
      </c>
      <c r="D366" t="s">
        <v>105</v>
      </c>
      <c r="E366" t="s">
        <v>106</v>
      </c>
      <c r="F366" t="s">
        <v>293</v>
      </c>
      <c r="G366">
        <v>8</v>
      </c>
      <c r="H366" s="43">
        <v>11065</v>
      </c>
      <c r="I366" t="s">
        <v>107</v>
      </c>
      <c r="J366">
        <v>11447</v>
      </c>
      <c r="K366" t="s">
        <v>262</v>
      </c>
      <c r="L366" t="s">
        <v>377</v>
      </c>
      <c r="M366">
        <v>1</v>
      </c>
      <c r="N366" t="s">
        <v>109</v>
      </c>
      <c r="O366" t="s">
        <v>64</v>
      </c>
      <c r="P366">
        <v>390</v>
      </c>
      <c r="Q366" t="s">
        <v>44</v>
      </c>
      <c r="R366" t="s">
        <v>45</v>
      </c>
      <c r="S366">
        <v>0</v>
      </c>
      <c r="T366">
        <v>0</v>
      </c>
      <c r="U366">
        <v>8</v>
      </c>
      <c r="V366">
        <v>8</v>
      </c>
      <c r="W366">
        <v>0</v>
      </c>
      <c r="X366">
        <v>0</v>
      </c>
      <c r="Y366">
        <v>0</v>
      </c>
      <c r="Z366">
        <v>0</v>
      </c>
      <c r="AA366" t="s">
        <v>46</v>
      </c>
      <c r="AB366" t="s">
        <v>77</v>
      </c>
      <c r="AC366" t="s">
        <v>263</v>
      </c>
      <c r="AD366" t="s">
        <v>203</v>
      </c>
      <c r="AE366" s="39">
        <v>46200.507696759261</v>
      </c>
      <c r="AG366" t="str">
        <f t="shared" si="40"/>
        <v>Julho-26</v>
      </c>
      <c r="AH366" s="36">
        <f>_xlfn.XLOOKUP(AK366,'Base de Preços'!P$7:P$3001,'Base de Preços'!J$7:J$3001,"",0)</f>
        <v>0</v>
      </c>
      <c r="AI366" s="37">
        <f t="shared" si="41"/>
        <v>0</v>
      </c>
      <c r="AJ366" t="str">
        <f>_xlfn.XLOOKUP(N366,Agrupamentos!C$3:C$496,Agrupamentos!D$3:D$496,"",0)</f>
        <v>APOIO E MANUTENÇÃO</v>
      </c>
      <c r="AK366" t="str">
        <f t="shared" si="42"/>
        <v>APOIO E MANUTEÇÃO 1410GN14101</v>
      </c>
      <c r="AL366" s="57" t="str">
        <f t="shared" si="43"/>
        <v>46797GN1410MecânicoANDREY NICOLLAS UCHOA DE OLIVEIRAAPOIO E MANUTEÇÃO 1410Pátio MST01Apoio0Julho-268846200,507696759346200</v>
      </c>
      <c r="AM366" s="79" t="str">
        <f t="shared" si="44"/>
        <v/>
      </c>
      <c r="AN366" s="80" t="str">
        <f t="shared" si="45"/>
        <v/>
      </c>
      <c r="AO366" s="36">
        <f t="shared" si="46"/>
        <v>0</v>
      </c>
      <c r="AP366" s="83" t="str">
        <f t="shared" si="47"/>
        <v/>
      </c>
    </row>
    <row r="367" spans="1:42" hidden="1">
      <c r="A367">
        <v>46805</v>
      </c>
      <c r="B367" s="38">
        <v>46200</v>
      </c>
      <c r="C367" t="s">
        <v>258</v>
      </c>
      <c r="D367" t="s">
        <v>105</v>
      </c>
      <c r="E367" t="s">
        <v>106</v>
      </c>
      <c r="F367" t="s">
        <v>49</v>
      </c>
      <c r="G367">
        <v>8</v>
      </c>
      <c r="H367" s="43">
        <v>11065</v>
      </c>
      <c r="I367" t="s">
        <v>107</v>
      </c>
      <c r="J367">
        <v>10637</v>
      </c>
      <c r="K367" t="s">
        <v>385</v>
      </c>
      <c r="L367" t="s">
        <v>385</v>
      </c>
      <c r="M367">
        <v>86</v>
      </c>
      <c r="N367" t="s">
        <v>180</v>
      </c>
      <c r="O367" t="s">
        <v>64</v>
      </c>
      <c r="P367">
        <v>503</v>
      </c>
      <c r="Q367" t="s">
        <v>181</v>
      </c>
      <c r="R367" t="s">
        <v>165</v>
      </c>
      <c r="S367">
        <v>162</v>
      </c>
      <c r="T367">
        <v>40.24</v>
      </c>
      <c r="U367">
        <v>0</v>
      </c>
      <c r="V367">
        <v>162</v>
      </c>
      <c r="W367">
        <v>6</v>
      </c>
      <c r="X367">
        <v>4.03</v>
      </c>
      <c r="Y367">
        <v>4.03</v>
      </c>
      <c r="Z367">
        <v>462.12</v>
      </c>
      <c r="AA367" t="s">
        <v>46</v>
      </c>
      <c r="AB367" t="s">
        <v>47</v>
      </c>
      <c r="AC367" t="s">
        <v>386</v>
      </c>
      <c r="AD367" t="s">
        <v>58</v>
      </c>
      <c r="AE367" s="39">
        <v>46200.721759259257</v>
      </c>
      <c r="AG367" t="str">
        <f t="shared" si="40"/>
        <v>Julho-26</v>
      </c>
      <c r="AH367" s="36">
        <f>_xlfn.XLOOKUP(AK367,'Base de Preços'!P$7:P$3001,'Base de Preços'!J$7:J$3001,"",0)</f>
        <v>462.12</v>
      </c>
      <c r="AI367" s="37">
        <f t="shared" si="41"/>
        <v>18595.7088</v>
      </c>
      <c r="AJ367" t="str">
        <f>_xlfn.XLOOKUP(N367,Agrupamentos!C$3:C$496,Agrupamentos!D$3:D$496,"",0)</f>
        <v>ROCADA MANUAL LEVE</v>
      </c>
      <c r="AK367" t="str">
        <f t="shared" si="42"/>
        <v>ROCADA MANUAL LEVEGN141086</v>
      </c>
      <c r="AL367" s="57" t="str">
        <f t="shared" si="43"/>
        <v>46805GN1410Trabalhador FlorestalRANIEL PORFIRIO DA SILVAROCADA MANUAL LEVEMÃE SANTA GLEBA A006-01Principal40,24Julho-26016246200,721759259346200</v>
      </c>
      <c r="AM367" s="79">
        <f t="shared" si="44"/>
        <v>27</v>
      </c>
      <c r="AN367" s="80">
        <f t="shared" si="45"/>
        <v>12477.24</v>
      </c>
      <c r="AO367" s="36">
        <f t="shared" si="46"/>
        <v>18595.7088</v>
      </c>
      <c r="AP367" s="83">
        <f t="shared" si="47"/>
        <v>6118.4688000000006</v>
      </c>
    </row>
    <row r="368" spans="1:42" hidden="1">
      <c r="A368">
        <v>46805</v>
      </c>
      <c r="B368" s="38">
        <v>46200</v>
      </c>
      <c r="C368" t="s">
        <v>258</v>
      </c>
      <c r="D368" t="s">
        <v>105</v>
      </c>
      <c r="E368" t="s">
        <v>106</v>
      </c>
      <c r="F368" t="s">
        <v>49</v>
      </c>
      <c r="G368">
        <v>8</v>
      </c>
      <c r="H368" s="43">
        <v>11065</v>
      </c>
      <c r="I368" t="s">
        <v>107</v>
      </c>
      <c r="J368">
        <v>10637</v>
      </c>
      <c r="K368" t="s">
        <v>385</v>
      </c>
      <c r="L368" t="s">
        <v>385</v>
      </c>
      <c r="M368" t="s">
        <v>155</v>
      </c>
      <c r="N368" t="s">
        <v>156</v>
      </c>
      <c r="O368" t="s">
        <v>43</v>
      </c>
      <c r="P368">
        <v>503</v>
      </c>
      <c r="Q368" t="s">
        <v>181</v>
      </c>
      <c r="R368" t="s">
        <v>152</v>
      </c>
      <c r="S368">
        <v>24</v>
      </c>
      <c r="T368">
        <v>1</v>
      </c>
      <c r="U368">
        <v>0</v>
      </c>
      <c r="V368">
        <v>24</v>
      </c>
      <c r="W368">
        <v>0</v>
      </c>
      <c r="X368">
        <v>24</v>
      </c>
      <c r="Y368">
        <v>24</v>
      </c>
      <c r="Z368" s="3">
        <v>3133.15</v>
      </c>
      <c r="AA368" t="s">
        <v>46</v>
      </c>
      <c r="AB368" t="s">
        <v>47</v>
      </c>
      <c r="AC368" t="s">
        <v>386</v>
      </c>
      <c r="AE368" s="39">
        <v>46200.721759259257</v>
      </c>
      <c r="AG368" t="str">
        <f t="shared" si="40"/>
        <v>Julho-26</v>
      </c>
      <c r="AH368" s="36">
        <f>_xlfn.XLOOKUP(AK368,'Base de Preços'!P$7:P$3001,'Base de Preços'!J$7:J$3001,"",0)</f>
        <v>3133.15</v>
      </c>
      <c r="AI368" s="37">
        <f t="shared" si="41"/>
        <v>3133.15</v>
      </c>
      <c r="AJ368" t="str">
        <f>_xlfn.XLOOKUP(N368,Agrupamentos!C$3:C$496,Agrupamentos!D$3:D$496,"",0)</f>
        <v>BRIGADINHA MSFL</v>
      </c>
      <c r="AK368" t="str">
        <f t="shared" si="42"/>
        <v>EQUIPE DE BRIGADINHA FLORESTALGN1410IMP21</v>
      </c>
      <c r="AL368" s="57" t="str">
        <f t="shared" si="43"/>
        <v>46805GN1410Trabalhador FlorestalRANIEL PORFIRIO DA SILVAEQUIPE DE BRIGADINHA FLORESTALMÃE SANTA GLEBA A008-01Principal1Julho-2602446200,721759259346200</v>
      </c>
      <c r="AM368" s="79" t="str">
        <f t="shared" si="44"/>
        <v/>
      </c>
      <c r="AN368" s="80" t="str">
        <f t="shared" si="45"/>
        <v/>
      </c>
      <c r="AO368" s="36">
        <f t="shared" si="46"/>
        <v>3133.15</v>
      </c>
      <c r="AP368" s="83" t="str">
        <f t="shared" si="47"/>
        <v/>
      </c>
    </row>
    <row r="369" spans="1:42" hidden="1">
      <c r="A369">
        <v>46805</v>
      </c>
      <c r="B369" s="38">
        <v>46200</v>
      </c>
      <c r="C369" t="s">
        <v>258</v>
      </c>
      <c r="D369" t="s">
        <v>105</v>
      </c>
      <c r="E369" t="s">
        <v>106</v>
      </c>
      <c r="F369" t="s">
        <v>37</v>
      </c>
      <c r="G369">
        <v>8</v>
      </c>
      <c r="H369" s="43">
        <v>11065</v>
      </c>
      <c r="I369" t="s">
        <v>107</v>
      </c>
      <c r="J369">
        <v>10637</v>
      </c>
      <c r="K369" t="s">
        <v>385</v>
      </c>
      <c r="L369" t="s">
        <v>385</v>
      </c>
      <c r="M369">
        <v>1</v>
      </c>
      <c r="N369" t="s">
        <v>109</v>
      </c>
      <c r="O369" t="s">
        <v>64</v>
      </c>
      <c r="P369">
        <v>503</v>
      </c>
      <c r="Q369" t="s">
        <v>181</v>
      </c>
      <c r="R369" t="s">
        <v>165</v>
      </c>
      <c r="S369">
        <v>16</v>
      </c>
      <c r="T369">
        <v>0</v>
      </c>
      <c r="U369">
        <v>0</v>
      </c>
      <c r="V369">
        <v>16</v>
      </c>
      <c r="W369">
        <v>0</v>
      </c>
      <c r="X369">
        <v>0</v>
      </c>
      <c r="Y369">
        <v>0</v>
      </c>
      <c r="Z369">
        <v>0</v>
      </c>
      <c r="AA369" t="s">
        <v>55</v>
      </c>
      <c r="AB369" t="s">
        <v>47</v>
      </c>
      <c r="AC369" t="s">
        <v>386</v>
      </c>
      <c r="AD369" t="s">
        <v>58</v>
      </c>
      <c r="AE369" s="39">
        <v>46202.377893518518</v>
      </c>
      <c r="AG369" t="str">
        <f t="shared" si="40"/>
        <v>Julho-26</v>
      </c>
      <c r="AH369" s="36">
        <f>_xlfn.XLOOKUP(AK369,'Base de Preços'!P$7:P$3001,'Base de Preços'!J$7:J$3001,"",0)</f>
        <v>0</v>
      </c>
      <c r="AI369" s="37">
        <f t="shared" si="41"/>
        <v>0</v>
      </c>
      <c r="AJ369" t="str">
        <f>_xlfn.XLOOKUP(N369,Agrupamentos!C$3:C$496,Agrupamentos!D$3:D$496,"",0)</f>
        <v>APOIO E MANUTENÇÃO</v>
      </c>
      <c r="AK369" t="str">
        <f t="shared" si="42"/>
        <v>APOIO E MANUTEÇÃO 1410GN14101</v>
      </c>
      <c r="AL369" s="57" t="str">
        <f t="shared" si="43"/>
        <v>46805GN1410MotoristaRANIEL PORFIRIO DA SILVAAPOIO E MANUTEÇÃO 1410MÃE SANTA GLEBA A006-01Principal0Julho-2601646202,377893518546200</v>
      </c>
      <c r="AM369" s="79" t="str">
        <f t="shared" si="44"/>
        <v/>
      </c>
      <c r="AN369" s="80" t="str">
        <f t="shared" si="45"/>
        <v/>
      </c>
      <c r="AO369" s="36">
        <f t="shared" si="46"/>
        <v>0</v>
      </c>
      <c r="AP369" s="83" t="str">
        <f t="shared" si="47"/>
        <v/>
      </c>
    </row>
    <row r="370" spans="1:42" hidden="1">
      <c r="A370">
        <v>46810</v>
      </c>
      <c r="B370" s="38">
        <v>46200</v>
      </c>
      <c r="C370" t="s">
        <v>258</v>
      </c>
      <c r="D370" t="s">
        <v>105</v>
      </c>
      <c r="E370" t="s">
        <v>106</v>
      </c>
      <c r="F370" t="s">
        <v>92</v>
      </c>
      <c r="G370">
        <v>8</v>
      </c>
      <c r="H370" s="43">
        <v>11331</v>
      </c>
      <c r="I370" t="s">
        <v>112</v>
      </c>
      <c r="J370">
        <v>11752</v>
      </c>
      <c r="K370" t="s">
        <v>149</v>
      </c>
      <c r="L370" t="s">
        <v>149</v>
      </c>
      <c r="M370" t="s">
        <v>137</v>
      </c>
      <c r="N370" t="s">
        <v>138</v>
      </c>
      <c r="O370" t="s">
        <v>64</v>
      </c>
      <c r="P370">
        <v>484</v>
      </c>
      <c r="Q370" t="s">
        <v>370</v>
      </c>
      <c r="R370" t="s">
        <v>394</v>
      </c>
      <c r="S370">
        <v>8</v>
      </c>
      <c r="T370">
        <v>10</v>
      </c>
      <c r="U370">
        <v>0</v>
      </c>
      <c r="V370">
        <v>8</v>
      </c>
      <c r="W370">
        <v>0.23</v>
      </c>
      <c r="X370">
        <v>0.8</v>
      </c>
      <c r="Y370">
        <v>0.8</v>
      </c>
      <c r="Z370">
        <v>95.31</v>
      </c>
      <c r="AA370" t="s">
        <v>55</v>
      </c>
      <c r="AB370" t="s">
        <v>56</v>
      </c>
      <c r="AC370" t="s">
        <v>120</v>
      </c>
      <c r="AE370" s="39">
        <v>46200.831689814811</v>
      </c>
      <c r="AG370" t="str">
        <f t="shared" si="40"/>
        <v>Julho-26</v>
      </c>
      <c r="AH370" s="36">
        <f>_xlfn.XLOOKUP(AK370,'Base de Preços'!P$7:P$3001,'Base de Preços'!J$7:J$3001,"",0)</f>
        <v>343.68</v>
      </c>
      <c r="AI370" s="37">
        <f t="shared" si="41"/>
        <v>0</v>
      </c>
      <c r="AJ370" t="str">
        <f>_xlfn.XLOOKUP(N370,Agrupamentos!C$3:C$496,Agrupamentos!D$3:D$496,"",0)</f>
        <v>HERBICIDA MEC</v>
      </c>
      <c r="AK370" t="str">
        <f t="shared" si="42"/>
        <v>SERV CAP QUIM MEC BARRA AGRICGN1410IMP96</v>
      </c>
      <c r="AL370" s="57" t="str">
        <f t="shared" si="43"/>
        <v>46810GN1410Motorista de Caminhão PipaMATEUS SANCHES PERES BIENIEKSERV CAP QUIM MEC BARRA AGRICSÃO PEDRO IIIT003-01Suporte10Julho-260846200,831689814846200</v>
      </c>
      <c r="AM370" s="79">
        <f t="shared" si="44"/>
        <v>34.782608695652172</v>
      </c>
      <c r="AN370" s="80">
        <f t="shared" si="45"/>
        <v>3315.1304347826085</v>
      </c>
      <c r="AO370" s="36">
        <f t="shared" si="46"/>
        <v>953.1</v>
      </c>
      <c r="AP370" s="83">
        <f t="shared" si="47"/>
        <v>-2362.0304347826086</v>
      </c>
    </row>
    <row r="371" spans="1:42" hidden="1">
      <c r="A371">
        <v>46810</v>
      </c>
      <c r="B371" s="38">
        <v>46200</v>
      </c>
      <c r="C371" t="s">
        <v>258</v>
      </c>
      <c r="D371" t="s">
        <v>105</v>
      </c>
      <c r="E371" t="s">
        <v>106</v>
      </c>
      <c r="F371" t="s">
        <v>49</v>
      </c>
      <c r="G371">
        <v>8</v>
      </c>
      <c r="H371" s="43">
        <v>11331</v>
      </c>
      <c r="I371" t="s">
        <v>112</v>
      </c>
      <c r="J371">
        <v>11752</v>
      </c>
      <c r="K371" t="s">
        <v>149</v>
      </c>
      <c r="L371" t="s">
        <v>149</v>
      </c>
      <c r="M371" t="s">
        <v>137</v>
      </c>
      <c r="N371" t="s">
        <v>138</v>
      </c>
      <c r="O371" t="s">
        <v>64</v>
      </c>
      <c r="P371">
        <v>484</v>
      </c>
      <c r="Q371" t="s">
        <v>370</v>
      </c>
      <c r="R371" t="s">
        <v>394</v>
      </c>
      <c r="S371">
        <v>8</v>
      </c>
      <c r="T371">
        <v>10</v>
      </c>
      <c r="U371">
        <v>0</v>
      </c>
      <c r="V371">
        <v>8</v>
      </c>
      <c r="W371">
        <v>0.23</v>
      </c>
      <c r="X371">
        <v>0.8</v>
      </c>
      <c r="Y371">
        <v>0.8</v>
      </c>
      <c r="Z371">
        <v>26.68</v>
      </c>
      <c r="AA371" t="s">
        <v>55</v>
      </c>
      <c r="AB371" t="s">
        <v>56</v>
      </c>
      <c r="AC371" t="s">
        <v>120</v>
      </c>
      <c r="AE371" s="39">
        <v>46200.831689814811</v>
      </c>
      <c r="AG371" t="str">
        <f t="shared" si="40"/>
        <v>Julho-26</v>
      </c>
      <c r="AH371" s="36">
        <f>_xlfn.XLOOKUP(AK371,'Base de Preços'!P$7:P$3001,'Base de Preços'!J$7:J$3001,"",0)</f>
        <v>343.68</v>
      </c>
      <c r="AI371" s="37">
        <f t="shared" si="41"/>
        <v>0</v>
      </c>
      <c r="AJ371" t="str">
        <f>_xlfn.XLOOKUP(N371,Agrupamentos!C$3:C$496,Agrupamentos!D$3:D$496,"",0)</f>
        <v>HERBICIDA MEC</v>
      </c>
      <c r="AK371" t="str">
        <f t="shared" si="42"/>
        <v>SERV CAP QUIM MEC BARRA AGRICGN1410IMP96</v>
      </c>
      <c r="AL371" s="57" t="str">
        <f t="shared" si="43"/>
        <v>46810GN1410Trabalhador FlorestalMATEUS SANCHES PERES BIENIEKSERV CAP QUIM MEC BARRA AGRICSÃO PEDRO IIIT003-01Suporte10Julho-260846200,831689814846200</v>
      </c>
      <c r="AM371" s="79">
        <f t="shared" si="44"/>
        <v>34.782608695652172</v>
      </c>
      <c r="AN371" s="80">
        <f t="shared" si="45"/>
        <v>927.99999999999989</v>
      </c>
      <c r="AO371" s="36">
        <f t="shared" si="46"/>
        <v>266.8</v>
      </c>
      <c r="AP371" s="83">
        <f t="shared" si="47"/>
        <v>-661.19999999999982</v>
      </c>
    </row>
    <row r="372" spans="1:42" hidden="1">
      <c r="A372">
        <v>46810</v>
      </c>
      <c r="B372" s="38">
        <v>46200</v>
      </c>
      <c r="C372" t="s">
        <v>258</v>
      </c>
      <c r="D372" t="s">
        <v>105</v>
      </c>
      <c r="E372" t="s">
        <v>106</v>
      </c>
      <c r="F372" t="s">
        <v>59</v>
      </c>
      <c r="G372">
        <v>8</v>
      </c>
      <c r="H372" s="43">
        <v>11331</v>
      </c>
      <c r="I372" t="s">
        <v>112</v>
      </c>
      <c r="J372">
        <v>11752</v>
      </c>
      <c r="K372" t="s">
        <v>149</v>
      </c>
      <c r="L372" t="s">
        <v>149</v>
      </c>
      <c r="M372" t="s">
        <v>137</v>
      </c>
      <c r="N372" t="s">
        <v>138</v>
      </c>
      <c r="O372" t="s">
        <v>64</v>
      </c>
      <c r="P372">
        <v>484</v>
      </c>
      <c r="Q372" t="s">
        <v>370</v>
      </c>
      <c r="R372" t="s">
        <v>394</v>
      </c>
      <c r="S372">
        <v>8</v>
      </c>
      <c r="T372">
        <v>10</v>
      </c>
      <c r="U372">
        <v>8</v>
      </c>
      <c r="V372">
        <v>16</v>
      </c>
      <c r="W372">
        <v>0.68</v>
      </c>
      <c r="X372">
        <v>0.8</v>
      </c>
      <c r="Y372">
        <v>1.6</v>
      </c>
      <c r="Z372">
        <v>221.69</v>
      </c>
      <c r="AA372" t="s">
        <v>55</v>
      </c>
      <c r="AB372" t="s">
        <v>47</v>
      </c>
      <c r="AC372" t="s">
        <v>120</v>
      </c>
      <c r="AD372" t="s">
        <v>58</v>
      </c>
      <c r="AE372" s="39">
        <v>46200.831689814811</v>
      </c>
      <c r="AG372" t="str">
        <f t="shared" si="40"/>
        <v>Julho-26</v>
      </c>
      <c r="AH372" s="36">
        <f>_xlfn.XLOOKUP(AK372,'Base de Preços'!P$7:P$3001,'Base de Preços'!J$7:J$3001,"",0)</f>
        <v>343.68</v>
      </c>
      <c r="AI372" s="37">
        <f t="shared" si="41"/>
        <v>3436.8</v>
      </c>
      <c r="AJ372" t="str">
        <f>_xlfn.XLOOKUP(N372,Agrupamentos!C$3:C$496,Agrupamentos!D$3:D$496,"",0)</f>
        <v>HERBICIDA MEC</v>
      </c>
      <c r="AK372" t="str">
        <f t="shared" si="42"/>
        <v>SERV CAP QUIM MEC BARRA AGRICGN1410IMP96</v>
      </c>
      <c r="AL372" s="57" t="str">
        <f t="shared" si="43"/>
        <v>46810GN1410Operador de Trator de PneuMATEUS SANCHES PERES BIENIEKSERV CAP QUIM MEC BARRA AGRICSÃO PEDRO IIIT003-01Principal10Julho-2681646200,831689814846200</v>
      </c>
      <c r="AM372" s="79">
        <f t="shared" si="44"/>
        <v>23.52941176470588</v>
      </c>
      <c r="AN372" s="80">
        <f t="shared" si="45"/>
        <v>5216.2352941176468</v>
      </c>
      <c r="AO372" s="36">
        <f t="shared" si="46"/>
        <v>2216.9</v>
      </c>
      <c r="AP372" s="83">
        <f t="shared" si="47"/>
        <v>-2999.3352941176468</v>
      </c>
    </row>
    <row r="373" spans="1:42" hidden="1">
      <c r="A373">
        <v>46814</v>
      </c>
      <c r="B373" s="38">
        <v>46200</v>
      </c>
      <c r="C373" t="s">
        <v>258</v>
      </c>
      <c r="D373" t="s">
        <v>105</v>
      </c>
      <c r="E373" t="s">
        <v>106</v>
      </c>
      <c r="F373" t="s">
        <v>49</v>
      </c>
      <c r="G373">
        <v>8</v>
      </c>
      <c r="H373" s="43">
        <v>11331</v>
      </c>
      <c r="I373" t="s">
        <v>112</v>
      </c>
      <c r="J373">
        <v>11278</v>
      </c>
      <c r="K373" t="s">
        <v>381</v>
      </c>
      <c r="L373" t="s">
        <v>381</v>
      </c>
      <c r="M373">
        <v>1</v>
      </c>
      <c r="N373" t="s">
        <v>109</v>
      </c>
      <c r="O373" t="s">
        <v>64</v>
      </c>
      <c r="P373">
        <v>532</v>
      </c>
      <c r="Q373" t="s">
        <v>117</v>
      </c>
      <c r="R373" t="s">
        <v>158</v>
      </c>
      <c r="S373">
        <v>8</v>
      </c>
      <c r="T373">
        <v>0</v>
      </c>
      <c r="U373">
        <v>0</v>
      </c>
      <c r="V373">
        <v>8</v>
      </c>
      <c r="W373">
        <v>0</v>
      </c>
      <c r="X373">
        <v>0</v>
      </c>
      <c r="Y373">
        <v>0</v>
      </c>
      <c r="Z373">
        <v>0</v>
      </c>
      <c r="AA373" t="s">
        <v>46</v>
      </c>
      <c r="AB373" t="s">
        <v>56</v>
      </c>
      <c r="AC373" t="s">
        <v>382</v>
      </c>
      <c r="AD373" t="s">
        <v>58</v>
      </c>
      <c r="AE373" s="39">
        <v>46200.888310185182</v>
      </c>
      <c r="AG373" t="str">
        <f t="shared" si="40"/>
        <v>Julho-26</v>
      </c>
      <c r="AH373" s="36">
        <f>_xlfn.XLOOKUP(AK373,'Base de Preços'!P$7:P$3001,'Base de Preços'!J$7:J$3001,"",0)</f>
        <v>0</v>
      </c>
      <c r="AI373" s="37">
        <f t="shared" si="41"/>
        <v>0</v>
      </c>
      <c r="AJ373" t="str">
        <f>_xlfn.XLOOKUP(N373,Agrupamentos!C$3:C$496,Agrupamentos!D$3:D$496,"",0)</f>
        <v>APOIO E MANUTENÇÃO</v>
      </c>
      <c r="AK373" t="str">
        <f t="shared" si="42"/>
        <v>APOIO E MANUTEÇÃO 1410GN14101</v>
      </c>
      <c r="AL373" s="57" t="str">
        <f t="shared" si="43"/>
        <v>46814GN1410Trabalhador FlorestalNONATO JOSE COSTA JUNIORAPOIO E MANUTEÇÃO 1410NOSSA SENHORA APARECIDA IX001-01Suporte0Julho-260846200,888310185246200</v>
      </c>
      <c r="AM373" s="79" t="str">
        <f t="shared" si="44"/>
        <v/>
      </c>
      <c r="AN373" s="80" t="str">
        <f t="shared" si="45"/>
        <v/>
      </c>
      <c r="AO373" s="36">
        <f t="shared" si="46"/>
        <v>0</v>
      </c>
      <c r="AP373" s="83" t="str">
        <f t="shared" si="47"/>
        <v/>
      </c>
    </row>
    <row r="374" spans="1:42" hidden="1">
      <c r="A374">
        <v>46814</v>
      </c>
      <c r="B374" s="38">
        <v>46200</v>
      </c>
      <c r="C374" t="s">
        <v>258</v>
      </c>
      <c r="D374" t="s">
        <v>105</v>
      </c>
      <c r="E374" t="s">
        <v>106</v>
      </c>
      <c r="F374" t="s">
        <v>59</v>
      </c>
      <c r="G374">
        <v>8</v>
      </c>
      <c r="H374" s="43">
        <v>11331</v>
      </c>
      <c r="I374" t="s">
        <v>112</v>
      </c>
      <c r="J374">
        <v>11278</v>
      </c>
      <c r="K374" t="s">
        <v>381</v>
      </c>
      <c r="L374" t="s">
        <v>381</v>
      </c>
      <c r="M374" t="s">
        <v>129</v>
      </c>
      <c r="N374" t="s">
        <v>130</v>
      </c>
      <c r="O374" t="s">
        <v>64</v>
      </c>
      <c r="P374">
        <v>532</v>
      </c>
      <c r="Q374" t="s">
        <v>117</v>
      </c>
      <c r="R374" t="s">
        <v>118</v>
      </c>
      <c r="S374">
        <v>5</v>
      </c>
      <c r="T374">
        <v>32</v>
      </c>
      <c r="U374">
        <v>0</v>
      </c>
      <c r="V374">
        <v>5</v>
      </c>
      <c r="W374">
        <v>0.5</v>
      </c>
      <c r="X374">
        <v>0.16</v>
      </c>
      <c r="Y374">
        <v>0.16</v>
      </c>
      <c r="Z374">
        <v>142.16</v>
      </c>
      <c r="AA374" t="s">
        <v>55</v>
      </c>
      <c r="AB374" t="s">
        <v>47</v>
      </c>
      <c r="AC374" t="s">
        <v>382</v>
      </c>
      <c r="AD374" t="s">
        <v>58</v>
      </c>
      <c r="AE374" s="39">
        <v>46202.443055555559</v>
      </c>
      <c r="AG374" t="str">
        <f t="shared" si="40"/>
        <v>Julho-26</v>
      </c>
      <c r="AH374" s="36">
        <f>_xlfn.XLOOKUP(AK374,'Base de Preços'!P$7:P$3001,'Base de Preços'!J$7:J$3001,"",0)</f>
        <v>204.98</v>
      </c>
      <c r="AI374" s="37">
        <f t="shared" si="41"/>
        <v>6559.36</v>
      </c>
      <c r="AJ374" t="str">
        <f>_xlfn.XLOOKUP(N374,Agrupamentos!C$3:C$496,Agrupamentos!D$3:D$496,"",0)</f>
        <v>HERBICIDA MEC</v>
      </c>
      <c r="AK374" t="str">
        <f t="shared" si="42"/>
        <v>SERV CAP QUIM AREA TOTALGN1410IMP153</v>
      </c>
      <c r="AL374" s="57" t="str">
        <f t="shared" si="43"/>
        <v>46814GN1410Operador de Trator de PneuNONATO JOSE COSTA JUNIORSERV CAP QUIM AREA TOTALNOSSA SENHORA APARECIDA IX003-01Principal32Julho-260546202,443055555646200</v>
      </c>
      <c r="AM374" s="79">
        <f t="shared" si="44"/>
        <v>10</v>
      </c>
      <c r="AN374" s="80">
        <f t="shared" si="45"/>
        <v>1421.6</v>
      </c>
      <c r="AO374" s="36">
        <f t="shared" si="46"/>
        <v>4549.12</v>
      </c>
      <c r="AP374" s="83">
        <f t="shared" si="47"/>
        <v>3127.52</v>
      </c>
    </row>
    <row r="375" spans="1:42" hidden="1">
      <c r="A375">
        <v>46814</v>
      </c>
      <c r="B375" s="38">
        <v>46200</v>
      </c>
      <c r="C375" t="s">
        <v>258</v>
      </c>
      <c r="D375" t="s">
        <v>105</v>
      </c>
      <c r="E375" t="s">
        <v>106</v>
      </c>
      <c r="F375" t="s">
        <v>92</v>
      </c>
      <c r="G375">
        <v>8</v>
      </c>
      <c r="H375" s="43">
        <v>11331</v>
      </c>
      <c r="I375" t="s">
        <v>112</v>
      </c>
      <c r="J375">
        <v>11278</v>
      </c>
      <c r="K375" t="s">
        <v>381</v>
      </c>
      <c r="L375" t="s">
        <v>381</v>
      </c>
      <c r="M375" t="s">
        <v>129</v>
      </c>
      <c r="N375" t="s">
        <v>130</v>
      </c>
      <c r="O375" t="s">
        <v>64</v>
      </c>
      <c r="P375">
        <v>532</v>
      </c>
      <c r="Q375" t="s">
        <v>117</v>
      </c>
      <c r="R375" t="s">
        <v>158</v>
      </c>
      <c r="S375">
        <v>10</v>
      </c>
      <c r="T375">
        <v>32.33</v>
      </c>
      <c r="U375">
        <v>8</v>
      </c>
      <c r="V375">
        <v>18</v>
      </c>
      <c r="W375">
        <v>0.12</v>
      </c>
      <c r="X375">
        <v>0.31</v>
      </c>
      <c r="Y375">
        <v>0.56000000000000005</v>
      </c>
      <c r="Z375">
        <v>51.61</v>
      </c>
      <c r="AA375" t="s">
        <v>46</v>
      </c>
      <c r="AB375" t="s">
        <v>77</v>
      </c>
      <c r="AC375" t="s">
        <v>382</v>
      </c>
      <c r="AD375" t="s">
        <v>58</v>
      </c>
      <c r="AE375" s="39">
        <v>46200.888310185182</v>
      </c>
      <c r="AG375" t="str">
        <f t="shared" si="40"/>
        <v>Julho-26</v>
      </c>
      <c r="AH375" s="36">
        <f>_xlfn.XLOOKUP(AK375,'Base de Preços'!P$7:P$3001,'Base de Preços'!J$7:J$3001,"",0)</f>
        <v>204.98</v>
      </c>
      <c r="AI375" s="37">
        <f t="shared" si="41"/>
        <v>0</v>
      </c>
      <c r="AJ375" t="str">
        <f>_xlfn.XLOOKUP(N375,Agrupamentos!C$3:C$496,Agrupamentos!D$3:D$496,"",0)</f>
        <v>HERBICIDA MEC</v>
      </c>
      <c r="AK375" t="str">
        <f t="shared" si="42"/>
        <v>SERV CAP QUIM AREA TOTALGN1410IMP153</v>
      </c>
      <c r="AL375" s="57" t="str">
        <f t="shared" si="43"/>
        <v>46814GN1410Motorista de Caminhão PipaNONATO JOSE COSTA JUNIORSERV CAP QUIM AREA TOTALNOSSA SENHORA APARECIDA IX001-01Apoio32,33Julho-2681846200,888310185246200</v>
      </c>
      <c r="AM375" s="79">
        <f t="shared" si="44"/>
        <v>150</v>
      </c>
      <c r="AN375" s="80">
        <f t="shared" si="45"/>
        <v>7741.5</v>
      </c>
      <c r="AO375" s="36">
        <f t="shared" si="46"/>
        <v>1668.5512999999999</v>
      </c>
      <c r="AP375" s="83">
        <f t="shared" si="47"/>
        <v>-6072.9486999999999</v>
      </c>
    </row>
    <row r="376" spans="1:42" hidden="1">
      <c r="A376">
        <v>46814</v>
      </c>
      <c r="B376" s="38">
        <v>46200</v>
      </c>
      <c r="C376" t="s">
        <v>258</v>
      </c>
      <c r="D376" t="s">
        <v>105</v>
      </c>
      <c r="E376" t="s">
        <v>106</v>
      </c>
      <c r="F376" t="s">
        <v>59</v>
      </c>
      <c r="G376">
        <v>8</v>
      </c>
      <c r="H376" s="43">
        <v>11331</v>
      </c>
      <c r="I376" t="s">
        <v>112</v>
      </c>
      <c r="J376">
        <v>11278</v>
      </c>
      <c r="K376" t="s">
        <v>381</v>
      </c>
      <c r="L376" t="s">
        <v>381</v>
      </c>
      <c r="M376" t="s">
        <v>129</v>
      </c>
      <c r="N376" t="s">
        <v>130</v>
      </c>
      <c r="O376" t="s">
        <v>64</v>
      </c>
      <c r="P376">
        <v>532</v>
      </c>
      <c r="Q376" t="s">
        <v>117</v>
      </c>
      <c r="R376" t="s">
        <v>158</v>
      </c>
      <c r="S376">
        <v>5</v>
      </c>
      <c r="T376">
        <v>32.33</v>
      </c>
      <c r="U376">
        <v>0</v>
      </c>
      <c r="V376">
        <v>5</v>
      </c>
      <c r="W376">
        <v>0.5</v>
      </c>
      <c r="X376">
        <v>0.15</v>
      </c>
      <c r="Y376">
        <v>0.15</v>
      </c>
      <c r="Z376">
        <v>142.16</v>
      </c>
      <c r="AA376" t="s">
        <v>46</v>
      </c>
      <c r="AB376" t="s">
        <v>47</v>
      </c>
      <c r="AC376" t="s">
        <v>382</v>
      </c>
      <c r="AD376" t="s">
        <v>58</v>
      </c>
      <c r="AE376" s="39">
        <v>46200.888310185182</v>
      </c>
      <c r="AG376" t="str">
        <f t="shared" si="40"/>
        <v>Julho-26</v>
      </c>
      <c r="AH376" s="36">
        <f>_xlfn.XLOOKUP(AK376,'Base de Preços'!P$7:P$3001,'Base de Preços'!J$7:J$3001,"",0)</f>
        <v>204.98</v>
      </c>
      <c r="AI376" s="37">
        <f t="shared" si="41"/>
        <v>6627.0033999999996</v>
      </c>
      <c r="AJ376" t="str">
        <f>_xlfn.XLOOKUP(N376,Agrupamentos!C$3:C$496,Agrupamentos!D$3:D$496,"",0)</f>
        <v>HERBICIDA MEC</v>
      </c>
      <c r="AK376" t="str">
        <f t="shared" si="42"/>
        <v>SERV CAP QUIM AREA TOTALGN1410IMP153</v>
      </c>
      <c r="AL376" s="57" t="str">
        <f t="shared" si="43"/>
        <v>46814GN1410Operador de Trator de PneuNONATO JOSE COSTA JUNIORSERV CAP QUIM AREA TOTALNOSSA SENHORA APARECIDA IX001-01Principal32,33Julho-260546200,888310185246200</v>
      </c>
      <c r="AM376" s="79">
        <f t="shared" si="44"/>
        <v>10</v>
      </c>
      <c r="AN376" s="80">
        <f t="shared" si="45"/>
        <v>1421.6</v>
      </c>
      <c r="AO376" s="36">
        <f t="shared" si="46"/>
        <v>4596.0328</v>
      </c>
      <c r="AP376" s="83">
        <f t="shared" si="47"/>
        <v>3174.4328</v>
      </c>
    </row>
    <row r="377" spans="1:42" hidden="1">
      <c r="A377">
        <v>46815</v>
      </c>
      <c r="B377" s="38">
        <v>46200</v>
      </c>
      <c r="C377" t="s">
        <v>258</v>
      </c>
      <c r="D377" t="s">
        <v>105</v>
      </c>
      <c r="E377" t="s">
        <v>106</v>
      </c>
      <c r="F377" t="s">
        <v>59</v>
      </c>
      <c r="G377">
        <v>7</v>
      </c>
      <c r="H377" s="43">
        <v>11331</v>
      </c>
      <c r="I377" t="s">
        <v>112</v>
      </c>
      <c r="J377">
        <v>11390</v>
      </c>
      <c r="K377" t="s">
        <v>123</v>
      </c>
      <c r="L377" t="s">
        <v>123</v>
      </c>
      <c r="M377">
        <v>5913</v>
      </c>
      <c r="N377" t="s">
        <v>372</v>
      </c>
      <c r="O377" t="s">
        <v>64</v>
      </c>
      <c r="P377">
        <v>503</v>
      </c>
      <c r="Q377" t="s">
        <v>181</v>
      </c>
      <c r="R377" t="s">
        <v>104</v>
      </c>
      <c r="S377">
        <v>28</v>
      </c>
      <c r="T377">
        <v>28.29</v>
      </c>
      <c r="U377">
        <v>12</v>
      </c>
      <c r="V377">
        <v>40</v>
      </c>
      <c r="W377">
        <v>0.76</v>
      </c>
      <c r="X377">
        <v>0.99</v>
      </c>
      <c r="Y377">
        <v>1.41</v>
      </c>
      <c r="Z377">
        <v>307.3</v>
      </c>
      <c r="AA377" t="s">
        <v>46</v>
      </c>
      <c r="AB377" t="s">
        <v>47</v>
      </c>
      <c r="AC377" t="s">
        <v>127</v>
      </c>
      <c r="AD377" t="s">
        <v>58</v>
      </c>
      <c r="AE377" s="39">
        <v>46200.916388888887</v>
      </c>
      <c r="AG377" t="str">
        <f t="shared" si="40"/>
        <v>Julho-26</v>
      </c>
      <c r="AH377" s="36">
        <f>_xlfn.XLOOKUP(AK377,'Base de Preços'!P$7:P$3001,'Base de Preços'!J$7:J$3001,"",0)</f>
        <v>414.6</v>
      </c>
      <c r="AI377" s="37">
        <f t="shared" si="41"/>
        <v>11729.034</v>
      </c>
      <c r="AJ377" t="str">
        <f>_xlfn.XLOOKUP(N377,Agrupamentos!C$3:C$496,Agrupamentos!D$3:D$496,"",0)</f>
        <v>HERBICIDA MEC</v>
      </c>
      <c r="AK377" t="str">
        <f t="shared" si="42"/>
        <v>SERV CAP QUIM LAMINA PRE EMERG AGRICGN14105913</v>
      </c>
      <c r="AL377" s="57" t="str">
        <f t="shared" si="43"/>
        <v>46815GN1410Operador de Trator de PneuDIEMISSON DE ALMEIDA SANTOSSERV CAP QUIM LAMINA PRE EMERG AGRICMÃE SANTA GLEBA A007-01Principal28,29Julho-26124046200,916388888946200</v>
      </c>
      <c r="AM377" s="79">
        <f t="shared" si="44"/>
        <v>52.631578947368418</v>
      </c>
      <c r="AN377" s="80">
        <f t="shared" si="45"/>
        <v>16173.684210526315</v>
      </c>
      <c r="AO377" s="36">
        <f t="shared" si="46"/>
        <v>8693.5169999999998</v>
      </c>
      <c r="AP377" s="83">
        <f t="shared" si="47"/>
        <v>-7480.1672105263151</v>
      </c>
    </row>
    <row r="378" spans="1:42" hidden="1">
      <c r="A378">
        <v>46815</v>
      </c>
      <c r="B378" s="38">
        <v>46200</v>
      </c>
      <c r="C378" t="s">
        <v>258</v>
      </c>
      <c r="D378" t="s">
        <v>105</v>
      </c>
      <c r="E378" t="s">
        <v>106</v>
      </c>
      <c r="F378" t="s">
        <v>49</v>
      </c>
      <c r="G378">
        <v>7</v>
      </c>
      <c r="H378" s="43">
        <v>11331</v>
      </c>
      <c r="I378" t="s">
        <v>112</v>
      </c>
      <c r="J378">
        <v>11390</v>
      </c>
      <c r="K378" t="s">
        <v>123</v>
      </c>
      <c r="L378" t="s">
        <v>123</v>
      </c>
      <c r="M378">
        <v>1</v>
      </c>
      <c r="N378" t="s">
        <v>109</v>
      </c>
      <c r="O378" t="s">
        <v>64</v>
      </c>
      <c r="P378">
        <v>503</v>
      </c>
      <c r="Q378" t="s">
        <v>181</v>
      </c>
      <c r="R378" t="s">
        <v>104</v>
      </c>
      <c r="S378">
        <v>8</v>
      </c>
      <c r="T378">
        <v>0</v>
      </c>
      <c r="U378">
        <v>0</v>
      </c>
      <c r="V378">
        <v>8</v>
      </c>
      <c r="W378">
        <v>0</v>
      </c>
      <c r="X378">
        <v>0</v>
      </c>
      <c r="Y378">
        <v>0</v>
      </c>
      <c r="Z378">
        <v>0</v>
      </c>
      <c r="AA378" t="s">
        <v>55</v>
      </c>
      <c r="AB378" t="s">
        <v>56</v>
      </c>
      <c r="AC378" t="s">
        <v>127</v>
      </c>
      <c r="AD378" t="s">
        <v>58</v>
      </c>
      <c r="AE378" s="39">
        <v>46202.378993055558</v>
      </c>
      <c r="AG378" t="str">
        <f t="shared" si="40"/>
        <v>Julho-26</v>
      </c>
      <c r="AH378" s="36">
        <f>_xlfn.XLOOKUP(AK378,'Base de Preços'!P$7:P$3001,'Base de Preços'!J$7:J$3001,"",0)</f>
        <v>0</v>
      </c>
      <c r="AI378" s="37">
        <f t="shared" si="41"/>
        <v>0</v>
      </c>
      <c r="AJ378" t="str">
        <f>_xlfn.XLOOKUP(N378,Agrupamentos!C$3:C$496,Agrupamentos!D$3:D$496,"",0)</f>
        <v>APOIO E MANUTENÇÃO</v>
      </c>
      <c r="AK378" t="str">
        <f t="shared" si="42"/>
        <v>APOIO E MANUTEÇÃO 1410GN14101</v>
      </c>
      <c r="AL378" s="57" t="str">
        <f t="shared" si="43"/>
        <v>46815GN1410Trabalhador FlorestalDIEMISSON DE ALMEIDA SANTOSAPOIO E MANUTEÇÃO 1410MÃE SANTA GLEBA A007-01Suporte0Julho-260846202,378993055646200</v>
      </c>
      <c r="AM378" s="79" t="str">
        <f t="shared" si="44"/>
        <v/>
      </c>
      <c r="AN378" s="80" t="str">
        <f t="shared" si="45"/>
        <v/>
      </c>
      <c r="AO378" s="36">
        <f t="shared" si="46"/>
        <v>0</v>
      </c>
      <c r="AP378" s="83" t="str">
        <f t="shared" si="47"/>
        <v/>
      </c>
    </row>
    <row r="379" spans="1:42" hidden="1">
      <c r="A379">
        <v>46824</v>
      </c>
      <c r="B379" s="38">
        <v>46200</v>
      </c>
      <c r="C379" t="s">
        <v>258</v>
      </c>
      <c r="D379" t="s">
        <v>105</v>
      </c>
      <c r="E379" t="s">
        <v>106</v>
      </c>
      <c r="F379" t="s">
        <v>293</v>
      </c>
      <c r="G379">
        <v>8</v>
      </c>
      <c r="H379" s="43">
        <v>11331</v>
      </c>
      <c r="I379" t="s">
        <v>112</v>
      </c>
      <c r="J379">
        <v>11362</v>
      </c>
      <c r="K379" t="s">
        <v>131</v>
      </c>
      <c r="L379" t="s">
        <v>131</v>
      </c>
      <c r="M379">
        <v>1</v>
      </c>
      <c r="N379" t="s">
        <v>109</v>
      </c>
      <c r="O379" t="s">
        <v>64</v>
      </c>
      <c r="P379">
        <v>537</v>
      </c>
      <c r="Q379" t="s">
        <v>368</v>
      </c>
      <c r="R379" t="s">
        <v>409</v>
      </c>
      <c r="S379">
        <v>8</v>
      </c>
      <c r="T379">
        <v>0</v>
      </c>
      <c r="U379">
        <v>0</v>
      </c>
      <c r="V379">
        <v>8</v>
      </c>
      <c r="W379">
        <v>0</v>
      </c>
      <c r="X379">
        <v>0</v>
      </c>
      <c r="Y379">
        <v>0</v>
      </c>
      <c r="Z379">
        <v>0</v>
      </c>
      <c r="AA379" t="s">
        <v>55</v>
      </c>
      <c r="AB379" t="s">
        <v>77</v>
      </c>
      <c r="AC379" t="s">
        <v>135</v>
      </c>
      <c r="AD379" t="s">
        <v>58</v>
      </c>
      <c r="AE379" s="39">
        <v>46201.820231481484</v>
      </c>
      <c r="AF379" t="s">
        <v>410</v>
      </c>
      <c r="AG379" t="str">
        <f t="shared" si="40"/>
        <v>Julho-26</v>
      </c>
      <c r="AH379" s="36">
        <f>_xlfn.XLOOKUP(AK379,'Base de Preços'!P$7:P$3001,'Base de Preços'!J$7:J$3001,"",0)</f>
        <v>0</v>
      </c>
      <c r="AI379" s="37">
        <f t="shared" si="41"/>
        <v>0</v>
      </c>
      <c r="AJ379" t="str">
        <f>_xlfn.XLOOKUP(N379,Agrupamentos!C$3:C$496,Agrupamentos!D$3:D$496,"",0)</f>
        <v>APOIO E MANUTENÇÃO</v>
      </c>
      <c r="AK379" t="str">
        <f t="shared" si="42"/>
        <v>APOIO E MANUTEÇÃO 1410GN14101</v>
      </c>
      <c r="AL379" s="57" t="str">
        <f t="shared" si="43"/>
        <v>46824GN1410MecânicoGABRIEL GONCALVES PINHEIROAPOIO E MANUTEÇÃO 1410GALILÉIA025-01Apoio0Julho-260846201,820231481546200</v>
      </c>
      <c r="AM379" s="79" t="str">
        <f t="shared" si="44"/>
        <v/>
      </c>
      <c r="AN379" s="80" t="str">
        <f t="shared" si="45"/>
        <v/>
      </c>
      <c r="AO379" s="36">
        <f t="shared" si="46"/>
        <v>0</v>
      </c>
      <c r="AP379" s="83" t="str">
        <f t="shared" si="47"/>
        <v/>
      </c>
    </row>
    <row r="380" spans="1:42" hidden="1">
      <c r="A380">
        <v>46824</v>
      </c>
      <c r="B380" s="38">
        <v>46200</v>
      </c>
      <c r="C380" t="s">
        <v>258</v>
      </c>
      <c r="D380" t="s">
        <v>105</v>
      </c>
      <c r="E380" t="s">
        <v>106</v>
      </c>
      <c r="F380" t="s">
        <v>59</v>
      </c>
      <c r="G380">
        <v>8</v>
      </c>
      <c r="H380" s="43">
        <v>11331</v>
      </c>
      <c r="I380" t="s">
        <v>112</v>
      </c>
      <c r="J380">
        <v>11362</v>
      </c>
      <c r="K380" t="s">
        <v>131</v>
      </c>
      <c r="L380" t="s">
        <v>131</v>
      </c>
      <c r="M380" t="s">
        <v>137</v>
      </c>
      <c r="N380" t="s">
        <v>138</v>
      </c>
      <c r="O380" t="s">
        <v>64</v>
      </c>
      <c r="P380">
        <v>537</v>
      </c>
      <c r="Q380" t="s">
        <v>368</v>
      </c>
      <c r="R380" t="s">
        <v>409</v>
      </c>
      <c r="S380">
        <v>17</v>
      </c>
      <c r="T380">
        <v>25</v>
      </c>
      <c r="U380">
        <v>31</v>
      </c>
      <c r="V380">
        <v>48</v>
      </c>
      <c r="W380">
        <v>0.68</v>
      </c>
      <c r="X380">
        <v>0.68</v>
      </c>
      <c r="Y380">
        <v>1.92</v>
      </c>
      <c r="Z380">
        <v>221.69</v>
      </c>
      <c r="AA380" t="s">
        <v>55</v>
      </c>
      <c r="AB380" t="s">
        <v>47</v>
      </c>
      <c r="AC380" t="s">
        <v>135</v>
      </c>
      <c r="AD380" t="s">
        <v>203</v>
      </c>
      <c r="AE380" s="39">
        <v>46201.820231481484</v>
      </c>
      <c r="AF380" t="s">
        <v>410</v>
      </c>
      <c r="AG380" t="str">
        <f t="shared" si="40"/>
        <v>Julho-26</v>
      </c>
      <c r="AH380" s="36">
        <f>_xlfn.XLOOKUP(AK380,'Base de Preços'!P$7:P$3001,'Base de Preços'!J$7:J$3001,"",0)</f>
        <v>343.68</v>
      </c>
      <c r="AI380" s="37">
        <f t="shared" si="41"/>
        <v>8592</v>
      </c>
      <c r="AJ380" t="str">
        <f>_xlfn.XLOOKUP(N380,Agrupamentos!C$3:C$496,Agrupamentos!D$3:D$496,"",0)</f>
        <v>HERBICIDA MEC</v>
      </c>
      <c r="AK380" t="str">
        <f t="shared" si="42"/>
        <v>SERV CAP QUIM MEC BARRA AGRICGN1410IMP96</v>
      </c>
      <c r="AL380" s="57" t="str">
        <f t="shared" si="43"/>
        <v>46824GN1410Operador de Trator de PneuGABRIEL GONCALVES PINHEIROSERV CAP QUIM MEC BARRA AGRICGALILÉIA025-01Principal25Julho-26314846201,820231481546200</v>
      </c>
      <c r="AM380" s="79">
        <f t="shared" si="44"/>
        <v>70.588235294117638</v>
      </c>
      <c r="AN380" s="80">
        <f t="shared" si="45"/>
        <v>15648.705882352939</v>
      </c>
      <c r="AO380" s="36">
        <f t="shared" si="46"/>
        <v>5542.25</v>
      </c>
      <c r="AP380" s="83">
        <f t="shared" si="47"/>
        <v>-10106.455882352939</v>
      </c>
    </row>
    <row r="381" spans="1:42" hidden="1">
      <c r="A381">
        <v>46824</v>
      </c>
      <c r="B381" s="38">
        <v>46200</v>
      </c>
      <c r="C381" t="s">
        <v>258</v>
      </c>
      <c r="D381" t="s">
        <v>105</v>
      </c>
      <c r="E381" t="s">
        <v>106</v>
      </c>
      <c r="F381" t="s">
        <v>92</v>
      </c>
      <c r="G381">
        <v>8</v>
      </c>
      <c r="H381" s="43">
        <v>11331</v>
      </c>
      <c r="I381" t="s">
        <v>112</v>
      </c>
      <c r="J381">
        <v>11362</v>
      </c>
      <c r="K381" t="s">
        <v>131</v>
      </c>
      <c r="L381" t="s">
        <v>131</v>
      </c>
      <c r="M381" t="s">
        <v>137</v>
      </c>
      <c r="N381" t="s">
        <v>138</v>
      </c>
      <c r="O381" t="s">
        <v>64</v>
      </c>
      <c r="P381">
        <v>537</v>
      </c>
      <c r="Q381" t="s">
        <v>368</v>
      </c>
      <c r="R381" t="s">
        <v>409</v>
      </c>
      <c r="S381">
        <v>2</v>
      </c>
      <c r="T381">
        <v>0</v>
      </c>
      <c r="U381">
        <v>6</v>
      </c>
      <c r="V381">
        <v>8</v>
      </c>
      <c r="W381">
        <v>0.23</v>
      </c>
      <c r="X381">
        <v>0</v>
      </c>
      <c r="Y381">
        <v>0</v>
      </c>
      <c r="Z381">
        <v>95.31</v>
      </c>
      <c r="AA381" t="s">
        <v>55</v>
      </c>
      <c r="AB381" t="s">
        <v>56</v>
      </c>
      <c r="AC381" t="s">
        <v>135</v>
      </c>
      <c r="AD381" t="s">
        <v>203</v>
      </c>
      <c r="AE381" s="39">
        <v>46201.820231481484</v>
      </c>
      <c r="AF381" t="s">
        <v>410</v>
      </c>
      <c r="AG381" t="str">
        <f t="shared" si="40"/>
        <v>Julho-26</v>
      </c>
      <c r="AH381" s="36">
        <f>_xlfn.XLOOKUP(AK381,'Base de Preços'!P$7:P$3001,'Base de Preços'!J$7:J$3001,"",0)</f>
        <v>343.68</v>
      </c>
      <c r="AI381" s="37">
        <f t="shared" si="41"/>
        <v>0</v>
      </c>
      <c r="AJ381" t="str">
        <f>_xlfn.XLOOKUP(N381,Agrupamentos!C$3:C$496,Agrupamentos!D$3:D$496,"",0)</f>
        <v>HERBICIDA MEC</v>
      </c>
      <c r="AK381" t="str">
        <f t="shared" si="42"/>
        <v>SERV CAP QUIM MEC BARRA AGRICGN1410IMP96</v>
      </c>
      <c r="AL381" s="57" t="str">
        <f t="shared" si="43"/>
        <v>46824GN1410Motorista de Caminhão PipaGABRIEL GONCALVES PINHEIROSERV CAP QUIM MEC BARRA AGRICGALILÉIA025-01Suporte0Julho-266846201,820231481546200</v>
      </c>
      <c r="AM381" s="79">
        <f t="shared" si="44"/>
        <v>34.782608695652172</v>
      </c>
      <c r="AN381" s="80">
        <f t="shared" si="45"/>
        <v>3315.1304347826085</v>
      </c>
      <c r="AO381" s="36">
        <f t="shared" si="46"/>
        <v>0</v>
      </c>
      <c r="AP381" s="83">
        <f t="shared" si="47"/>
        <v>-3315.1304347826085</v>
      </c>
    </row>
    <row r="382" spans="1:42" hidden="1">
      <c r="A382">
        <v>46824</v>
      </c>
      <c r="B382" s="38">
        <v>46200</v>
      </c>
      <c r="C382" t="s">
        <v>258</v>
      </c>
      <c r="D382" t="s">
        <v>105</v>
      </c>
      <c r="E382" t="s">
        <v>106</v>
      </c>
      <c r="F382" t="s">
        <v>59</v>
      </c>
      <c r="G382">
        <v>8</v>
      </c>
      <c r="H382" s="43">
        <v>11331</v>
      </c>
      <c r="I382" t="s">
        <v>112</v>
      </c>
      <c r="J382">
        <v>11362</v>
      </c>
      <c r="K382" t="s">
        <v>131</v>
      </c>
      <c r="L382" t="s">
        <v>131</v>
      </c>
      <c r="M382" t="s">
        <v>166</v>
      </c>
      <c r="N382" t="s">
        <v>167</v>
      </c>
      <c r="O382" t="s">
        <v>168</v>
      </c>
      <c r="P382">
        <v>546</v>
      </c>
      <c r="Q382" t="s">
        <v>396</v>
      </c>
      <c r="R382" t="s">
        <v>376</v>
      </c>
      <c r="S382">
        <v>16</v>
      </c>
      <c r="T382">
        <v>16</v>
      </c>
      <c r="U382">
        <v>0</v>
      </c>
      <c r="V382">
        <v>16</v>
      </c>
      <c r="W382">
        <v>0</v>
      </c>
      <c r="X382">
        <v>1</v>
      </c>
      <c r="Y382">
        <v>1</v>
      </c>
      <c r="Z382">
        <v>290.54000000000002</v>
      </c>
      <c r="AA382" t="s">
        <v>55</v>
      </c>
      <c r="AB382" t="s">
        <v>47</v>
      </c>
      <c r="AC382" t="s">
        <v>135</v>
      </c>
      <c r="AE382" s="39">
        <v>46201.820231481484</v>
      </c>
      <c r="AF382" t="s">
        <v>410</v>
      </c>
      <c r="AG382" t="str">
        <f t="shared" si="40"/>
        <v>Julho-26</v>
      </c>
      <c r="AH382" s="36">
        <f>_xlfn.XLOOKUP(AK382,'Base de Preços'!P$7:P$3001,'Base de Preços'!J$7:J$3001,"",0)</f>
        <v>290.54000000000002</v>
      </c>
      <c r="AI382" s="37">
        <f t="shared" si="41"/>
        <v>4648.6400000000003</v>
      </c>
      <c r="AJ382" t="str">
        <f>_xlfn.XLOOKUP(N382,Agrupamentos!C$3:C$496,Agrupamentos!D$3:D$496,"",0)</f>
        <v>HORA TRATOR</v>
      </c>
      <c r="AK382" t="str">
        <f t="shared" si="42"/>
        <v>SERV HORA TRATOR PNEU 100CV AGRICGN1410REF223</v>
      </c>
      <c r="AL382" s="57" t="str">
        <f t="shared" si="43"/>
        <v>46824GN1410Operador de Trator de PneuGABRIEL GONCALVES PINHEIROSERV HORA TRATOR PNEU 100CV AGRICHAVAÍ000-00Principal16Julho-2601646201,820231481546200</v>
      </c>
      <c r="AM382" s="79" t="str">
        <f t="shared" si="44"/>
        <v/>
      </c>
      <c r="AN382" s="80" t="str">
        <f t="shared" si="45"/>
        <v/>
      </c>
      <c r="AO382" s="36">
        <f t="shared" si="46"/>
        <v>4648.6400000000003</v>
      </c>
      <c r="AP382" s="83" t="str">
        <f t="shared" si="47"/>
        <v/>
      </c>
    </row>
    <row r="383" spans="1:42" hidden="1">
      <c r="A383">
        <v>46824</v>
      </c>
      <c r="B383" s="38">
        <v>46200</v>
      </c>
      <c r="C383" t="s">
        <v>258</v>
      </c>
      <c r="D383" t="s">
        <v>105</v>
      </c>
      <c r="E383" t="s">
        <v>106</v>
      </c>
      <c r="F383" t="s">
        <v>49</v>
      </c>
      <c r="G383">
        <v>8</v>
      </c>
      <c r="H383" s="43">
        <v>11331</v>
      </c>
      <c r="I383" t="s">
        <v>112</v>
      </c>
      <c r="J383">
        <v>11362</v>
      </c>
      <c r="K383" t="s">
        <v>131</v>
      </c>
      <c r="L383" t="s">
        <v>131</v>
      </c>
      <c r="M383" t="s">
        <v>137</v>
      </c>
      <c r="N383" t="s">
        <v>138</v>
      </c>
      <c r="O383" t="s">
        <v>64</v>
      </c>
      <c r="P383">
        <v>537</v>
      </c>
      <c r="Q383" t="s">
        <v>368</v>
      </c>
      <c r="R383" t="s">
        <v>409</v>
      </c>
      <c r="S383">
        <v>8</v>
      </c>
      <c r="T383">
        <v>25</v>
      </c>
      <c r="U383">
        <v>8</v>
      </c>
      <c r="V383">
        <v>16</v>
      </c>
      <c r="W383">
        <v>0.23</v>
      </c>
      <c r="X383">
        <v>0.32</v>
      </c>
      <c r="Y383">
        <v>0.64</v>
      </c>
      <c r="Z383">
        <v>26.68</v>
      </c>
      <c r="AA383" t="s">
        <v>55</v>
      </c>
      <c r="AB383" t="s">
        <v>56</v>
      </c>
      <c r="AC383" t="s">
        <v>135</v>
      </c>
      <c r="AD383" t="s">
        <v>203</v>
      </c>
      <c r="AE383" s="39">
        <v>46201.820231481484</v>
      </c>
      <c r="AF383" t="s">
        <v>410</v>
      </c>
      <c r="AG383" t="str">
        <f t="shared" si="40"/>
        <v>Julho-26</v>
      </c>
      <c r="AH383" s="36">
        <f>_xlfn.XLOOKUP(AK383,'Base de Preços'!P$7:P$3001,'Base de Preços'!J$7:J$3001,"",0)</f>
        <v>343.68</v>
      </c>
      <c r="AI383" s="37">
        <f t="shared" si="41"/>
        <v>0</v>
      </c>
      <c r="AJ383" t="str">
        <f>_xlfn.XLOOKUP(N383,Agrupamentos!C$3:C$496,Agrupamentos!D$3:D$496,"",0)</f>
        <v>HERBICIDA MEC</v>
      </c>
      <c r="AK383" t="str">
        <f t="shared" si="42"/>
        <v>SERV CAP QUIM MEC BARRA AGRICGN1410IMP96</v>
      </c>
      <c r="AL383" s="57" t="str">
        <f t="shared" si="43"/>
        <v>46824GN1410Trabalhador FlorestalGABRIEL GONCALVES PINHEIROSERV CAP QUIM MEC BARRA AGRICGALILÉIA025-01Suporte25Julho-2681646201,820231481546200</v>
      </c>
      <c r="AM383" s="79">
        <f t="shared" si="44"/>
        <v>69.565217391304344</v>
      </c>
      <c r="AN383" s="80">
        <f t="shared" si="45"/>
        <v>1855.9999999999998</v>
      </c>
      <c r="AO383" s="36">
        <f t="shared" si="46"/>
        <v>667</v>
      </c>
      <c r="AP383" s="83">
        <f t="shared" si="47"/>
        <v>-1188.9999999999998</v>
      </c>
    </row>
    <row r="384" spans="1:42" hidden="1">
      <c r="A384">
        <v>46826</v>
      </c>
      <c r="B384" s="38">
        <v>46200</v>
      </c>
      <c r="C384" t="s">
        <v>258</v>
      </c>
      <c r="D384" t="s">
        <v>105</v>
      </c>
      <c r="E384" t="s">
        <v>106</v>
      </c>
      <c r="F384" t="s">
        <v>49</v>
      </c>
      <c r="G384">
        <v>8</v>
      </c>
      <c r="H384" s="43">
        <v>11065</v>
      </c>
      <c r="I384" t="s">
        <v>107</v>
      </c>
      <c r="J384">
        <v>11392</v>
      </c>
      <c r="K384" t="s">
        <v>142</v>
      </c>
      <c r="L384" t="s">
        <v>142</v>
      </c>
      <c r="M384">
        <v>86</v>
      </c>
      <c r="N384" t="s">
        <v>180</v>
      </c>
      <c r="O384" t="s">
        <v>64</v>
      </c>
      <c r="P384">
        <v>484</v>
      </c>
      <c r="Q384" t="s">
        <v>370</v>
      </c>
      <c r="R384" t="s">
        <v>371</v>
      </c>
      <c r="S384">
        <v>184</v>
      </c>
      <c r="T384">
        <v>36.950000000000003</v>
      </c>
      <c r="U384">
        <v>0</v>
      </c>
      <c r="V384">
        <v>184</v>
      </c>
      <c r="W384">
        <v>6</v>
      </c>
      <c r="X384">
        <v>4.9800000000000004</v>
      </c>
      <c r="Y384">
        <v>4.9800000000000004</v>
      </c>
      <c r="Z384">
        <v>462.12</v>
      </c>
      <c r="AA384" t="s">
        <v>46</v>
      </c>
      <c r="AB384" t="s">
        <v>47</v>
      </c>
      <c r="AC384" t="s">
        <v>145</v>
      </c>
      <c r="AD384" t="s">
        <v>203</v>
      </c>
      <c r="AE384" s="39">
        <v>46201.861724537041</v>
      </c>
      <c r="AG384" t="str">
        <f t="shared" si="40"/>
        <v>Julho-26</v>
      </c>
      <c r="AH384" s="36">
        <f>_xlfn.XLOOKUP(AK384,'Base de Preços'!P$7:P$3001,'Base de Preços'!J$7:J$3001,"",0)</f>
        <v>462.12</v>
      </c>
      <c r="AI384" s="37">
        <f t="shared" si="41"/>
        <v>17075.334000000003</v>
      </c>
      <c r="AJ384" t="str">
        <f>_xlfn.XLOOKUP(N384,Agrupamentos!C$3:C$496,Agrupamentos!D$3:D$496,"",0)</f>
        <v>ROCADA MANUAL LEVE</v>
      </c>
      <c r="AK384" t="str">
        <f t="shared" si="42"/>
        <v>ROCADA MANUAL LEVEGN141086</v>
      </c>
      <c r="AL384" s="57" t="str">
        <f t="shared" si="43"/>
        <v>46826GN1410Trabalhador FlorestalDOUGLAS BOTELHO GOMESROCADA MANUAL LEVESÃO PEDRO IIIT001-01Principal36,95Julho-26018446201,86172453746200</v>
      </c>
      <c r="AM384" s="79">
        <f t="shared" si="44"/>
        <v>30.666666666666668</v>
      </c>
      <c r="AN384" s="80">
        <f t="shared" si="45"/>
        <v>14171.68</v>
      </c>
      <c r="AO384" s="36">
        <f t="shared" si="46"/>
        <v>17075.334000000003</v>
      </c>
      <c r="AP384" s="83">
        <f t="shared" si="47"/>
        <v>2903.6540000000023</v>
      </c>
    </row>
    <row r="385" spans="1:42" hidden="1">
      <c r="A385">
        <v>46826</v>
      </c>
      <c r="B385" s="38">
        <v>46200</v>
      </c>
      <c r="C385" t="s">
        <v>258</v>
      </c>
      <c r="D385" t="s">
        <v>105</v>
      </c>
      <c r="E385" t="s">
        <v>106</v>
      </c>
      <c r="F385" t="s">
        <v>37</v>
      </c>
      <c r="G385">
        <v>8</v>
      </c>
      <c r="H385" s="43">
        <v>11065</v>
      </c>
      <c r="I385" t="s">
        <v>107</v>
      </c>
      <c r="J385">
        <v>11392</v>
      </c>
      <c r="K385" t="s">
        <v>142</v>
      </c>
      <c r="L385" t="s">
        <v>142</v>
      </c>
      <c r="M385">
        <v>1</v>
      </c>
      <c r="N385" t="s">
        <v>109</v>
      </c>
      <c r="O385" t="s">
        <v>64</v>
      </c>
      <c r="P385">
        <v>484</v>
      </c>
      <c r="Q385" t="s">
        <v>370</v>
      </c>
      <c r="R385" t="s">
        <v>371</v>
      </c>
      <c r="S385">
        <v>16</v>
      </c>
      <c r="T385">
        <v>0</v>
      </c>
      <c r="U385">
        <v>8</v>
      </c>
      <c r="V385">
        <v>24</v>
      </c>
      <c r="W385">
        <v>0</v>
      </c>
      <c r="X385">
        <v>0</v>
      </c>
      <c r="Y385">
        <v>0</v>
      </c>
      <c r="Z385">
        <v>0</v>
      </c>
      <c r="AA385" t="s">
        <v>46</v>
      </c>
      <c r="AB385" t="s">
        <v>47</v>
      </c>
      <c r="AC385" t="s">
        <v>145</v>
      </c>
      <c r="AE385" s="39">
        <v>46201.861724537041</v>
      </c>
      <c r="AG385" t="str">
        <f t="shared" si="40"/>
        <v>Julho-26</v>
      </c>
      <c r="AH385" s="36">
        <f>_xlfn.XLOOKUP(AK385,'Base de Preços'!P$7:P$3001,'Base de Preços'!J$7:J$3001,"",0)</f>
        <v>0</v>
      </c>
      <c r="AI385" s="37">
        <f t="shared" si="41"/>
        <v>0</v>
      </c>
      <c r="AJ385" t="str">
        <f>_xlfn.XLOOKUP(N385,Agrupamentos!C$3:C$496,Agrupamentos!D$3:D$496,"",0)</f>
        <v>APOIO E MANUTENÇÃO</v>
      </c>
      <c r="AK385" t="str">
        <f t="shared" si="42"/>
        <v>APOIO E MANUTEÇÃO 1410GN14101</v>
      </c>
      <c r="AL385" s="57" t="str">
        <f t="shared" si="43"/>
        <v>46826GN1410MotoristaDOUGLAS BOTELHO GOMESAPOIO E MANUTEÇÃO 1410SÃO PEDRO IIIT001-01Principal0Julho-2682446201,86172453746200</v>
      </c>
      <c r="AM385" s="79" t="str">
        <f t="shared" si="44"/>
        <v/>
      </c>
      <c r="AN385" s="80" t="str">
        <f t="shared" si="45"/>
        <v/>
      </c>
      <c r="AO385" s="36">
        <f t="shared" si="46"/>
        <v>0</v>
      </c>
      <c r="AP385" s="83" t="str">
        <f t="shared" si="47"/>
        <v/>
      </c>
    </row>
    <row r="386" spans="1:42" hidden="1">
      <c r="A386">
        <v>46838</v>
      </c>
      <c r="B386" s="38">
        <v>46200</v>
      </c>
      <c r="C386" t="s">
        <v>258</v>
      </c>
      <c r="D386" t="s">
        <v>105</v>
      </c>
      <c r="E386" t="s">
        <v>106</v>
      </c>
      <c r="F386" t="s">
        <v>37</v>
      </c>
      <c r="G386">
        <v>8</v>
      </c>
      <c r="H386" s="43">
        <v>11065</v>
      </c>
      <c r="I386" t="s">
        <v>107</v>
      </c>
      <c r="J386" t="s">
        <v>50</v>
      </c>
      <c r="K386" t="s">
        <v>51</v>
      </c>
      <c r="L386" t="s">
        <v>108</v>
      </c>
      <c r="M386">
        <v>1</v>
      </c>
      <c r="N386" t="s">
        <v>109</v>
      </c>
      <c r="O386" t="s">
        <v>64</v>
      </c>
      <c r="P386">
        <v>554</v>
      </c>
      <c r="Q386" t="s">
        <v>411</v>
      </c>
      <c r="R386" t="s">
        <v>387</v>
      </c>
      <c r="S386">
        <v>0</v>
      </c>
      <c r="T386">
        <v>0</v>
      </c>
      <c r="U386">
        <v>8</v>
      </c>
      <c r="V386">
        <v>8</v>
      </c>
      <c r="W386">
        <v>0</v>
      </c>
      <c r="X386">
        <v>0</v>
      </c>
      <c r="Y386">
        <v>0</v>
      </c>
      <c r="Z386">
        <v>0</v>
      </c>
      <c r="AA386" t="s">
        <v>55</v>
      </c>
      <c r="AB386" t="s">
        <v>47</v>
      </c>
      <c r="AC386" t="s">
        <v>58</v>
      </c>
      <c r="AD386" t="s">
        <v>58</v>
      </c>
      <c r="AE386" s="39">
        <v>46202.388460648152</v>
      </c>
      <c r="AG386" t="str">
        <f t="shared" si="40"/>
        <v>Julho-26</v>
      </c>
      <c r="AH386" s="36">
        <f>_xlfn.XLOOKUP(AK386,'Base de Preços'!P$7:P$3001,'Base de Preços'!J$7:J$3001,"",0)</f>
        <v>0</v>
      </c>
      <c r="AI386" s="37">
        <f t="shared" si="41"/>
        <v>0</v>
      </c>
      <c r="AJ386" t="str">
        <f>_xlfn.XLOOKUP(N386,Agrupamentos!C$3:C$496,Agrupamentos!D$3:D$496,"",0)</f>
        <v>APOIO E MANUTENÇÃO</v>
      </c>
      <c r="AK386" t="str">
        <f t="shared" si="42"/>
        <v>APOIO E MANUTEÇÃO 1410GN14101</v>
      </c>
      <c r="AL386" s="57" t="str">
        <f t="shared" si="43"/>
        <v>46838GN1410MotoristaLEANDRA DE MIRANDA SOUZA COSTAAPOIO E MANUTEÇÃO 1410PONTAL - RRP013-01Principal0Julho-268846202,388460648246200</v>
      </c>
      <c r="AM386" s="79" t="str">
        <f t="shared" si="44"/>
        <v/>
      </c>
      <c r="AN386" s="80" t="str">
        <f t="shared" si="45"/>
        <v/>
      </c>
      <c r="AO386" s="36">
        <f t="shared" si="46"/>
        <v>0</v>
      </c>
      <c r="AP386" s="83" t="str">
        <f t="shared" si="47"/>
        <v/>
      </c>
    </row>
    <row r="387" spans="1:42" hidden="1">
      <c r="A387">
        <v>46838</v>
      </c>
      <c r="B387" s="38">
        <v>46200</v>
      </c>
      <c r="C387" t="s">
        <v>258</v>
      </c>
      <c r="D387" t="s">
        <v>105</v>
      </c>
      <c r="E387" t="s">
        <v>106</v>
      </c>
      <c r="F387" t="s">
        <v>59</v>
      </c>
      <c r="G387">
        <v>8</v>
      </c>
      <c r="H387" s="43">
        <v>11065</v>
      </c>
      <c r="I387" t="s">
        <v>107</v>
      </c>
      <c r="J387" t="s">
        <v>50</v>
      </c>
      <c r="K387" t="s">
        <v>51</v>
      </c>
      <c r="L387" t="s">
        <v>108</v>
      </c>
      <c r="M387">
        <v>1</v>
      </c>
      <c r="N387" t="s">
        <v>109</v>
      </c>
      <c r="O387" t="s">
        <v>64</v>
      </c>
      <c r="P387">
        <v>554</v>
      </c>
      <c r="Q387" t="s">
        <v>411</v>
      </c>
      <c r="R387" t="s">
        <v>387</v>
      </c>
      <c r="S387">
        <v>0</v>
      </c>
      <c r="T387">
        <v>0</v>
      </c>
      <c r="U387">
        <v>24</v>
      </c>
      <c r="V387">
        <v>24</v>
      </c>
      <c r="W387">
        <v>0</v>
      </c>
      <c r="X387">
        <v>0</v>
      </c>
      <c r="Y387">
        <v>0</v>
      </c>
      <c r="Z387">
        <v>0</v>
      </c>
      <c r="AA387" t="s">
        <v>55</v>
      </c>
      <c r="AB387" t="s">
        <v>56</v>
      </c>
      <c r="AC387" t="s">
        <v>58</v>
      </c>
      <c r="AD387" t="s">
        <v>58</v>
      </c>
      <c r="AE387" s="39">
        <v>46202.38790509259</v>
      </c>
      <c r="AG387" t="str">
        <f t="shared" si="40"/>
        <v>Julho-26</v>
      </c>
      <c r="AH387" s="36">
        <f>_xlfn.XLOOKUP(AK387,'Base de Preços'!P$7:P$3001,'Base de Preços'!J$7:J$3001,"",0)</f>
        <v>0</v>
      </c>
      <c r="AI387" s="37">
        <f t="shared" si="41"/>
        <v>0</v>
      </c>
      <c r="AJ387" t="str">
        <f>_xlfn.XLOOKUP(N387,Agrupamentos!C$3:C$496,Agrupamentos!D$3:D$496,"",0)</f>
        <v>APOIO E MANUTENÇÃO</v>
      </c>
      <c r="AK387" t="str">
        <f t="shared" si="42"/>
        <v>APOIO E MANUTEÇÃO 1410GN14101</v>
      </c>
      <c r="AL387" s="57" t="str">
        <f t="shared" si="43"/>
        <v>46838GN1410Operador de Trator de PneuLEANDRA DE MIRANDA SOUZA COSTAAPOIO E MANUTEÇÃO 1410PONTAL - RRP013-01Suporte0Julho-26242446202,387905092646200</v>
      </c>
      <c r="AM387" s="79" t="str">
        <f t="shared" si="44"/>
        <v/>
      </c>
      <c r="AN387" s="80" t="str">
        <f t="shared" si="45"/>
        <v/>
      </c>
      <c r="AO387" s="36">
        <f t="shared" si="46"/>
        <v>0</v>
      </c>
      <c r="AP387" s="83" t="str">
        <f t="shared" si="47"/>
        <v/>
      </c>
    </row>
    <row r="388" spans="1:42" hidden="1">
      <c r="A388">
        <v>46839</v>
      </c>
      <c r="B388" s="38">
        <v>46200</v>
      </c>
      <c r="C388" t="s">
        <v>258</v>
      </c>
      <c r="D388" t="s">
        <v>105</v>
      </c>
      <c r="E388" t="s">
        <v>106</v>
      </c>
      <c r="F388" t="s">
        <v>49</v>
      </c>
      <c r="G388">
        <v>8</v>
      </c>
      <c r="H388" s="43">
        <v>11065</v>
      </c>
      <c r="I388" t="s">
        <v>107</v>
      </c>
      <c r="J388">
        <v>11078</v>
      </c>
      <c r="K388" t="s">
        <v>154</v>
      </c>
      <c r="L388" t="s">
        <v>154</v>
      </c>
      <c r="M388" t="s">
        <v>155</v>
      </c>
      <c r="N388" t="s">
        <v>156</v>
      </c>
      <c r="O388" t="s">
        <v>43</v>
      </c>
      <c r="P388">
        <v>612</v>
      </c>
      <c r="Q388" t="s">
        <v>379</v>
      </c>
      <c r="R388" t="s">
        <v>148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 s="3">
        <v>3133.15</v>
      </c>
      <c r="AA388" t="s">
        <v>55</v>
      </c>
      <c r="AB388" t="s">
        <v>47</v>
      </c>
      <c r="AC388" t="s">
        <v>159</v>
      </c>
      <c r="AD388" t="s">
        <v>120</v>
      </c>
      <c r="AE388" s="39">
        <v>46218.694733796299</v>
      </c>
      <c r="AG388" t="str">
        <f t="shared" si="40"/>
        <v>Julho-26</v>
      </c>
      <c r="AH388" s="36">
        <f>_xlfn.XLOOKUP(AK388,'Base de Preços'!P$7:P$3001,'Base de Preços'!J$7:J$3001,"",0)</f>
        <v>3133.15</v>
      </c>
      <c r="AI388" s="37">
        <f t="shared" si="41"/>
        <v>3133.15</v>
      </c>
      <c r="AJ388" t="str">
        <f>_xlfn.XLOOKUP(N388,Agrupamentos!C$3:C$496,Agrupamentos!D$3:D$496,"",0)</f>
        <v>BRIGADINHA MSFL</v>
      </c>
      <c r="AK388" t="str">
        <f t="shared" si="42"/>
        <v>EQUIPE DE BRIGADINHA FLORESTALGN1410IMP21</v>
      </c>
      <c r="AL388" s="57" t="str">
        <f t="shared" si="43"/>
        <v>46839GN1410Trabalhador FlorestalNATAN SANTOS MORAISEQUIPE DE BRIGADINHA FLORESTALRIBEIRÃO LIMPO - CPG005-01Principal1Julho-260046218,694733796346200</v>
      </c>
      <c r="AM388" s="79" t="str">
        <f t="shared" si="44"/>
        <v/>
      </c>
      <c r="AN388" s="80" t="str">
        <f t="shared" si="45"/>
        <v/>
      </c>
      <c r="AO388" s="36">
        <f t="shared" si="46"/>
        <v>3133.15</v>
      </c>
      <c r="AP388" s="83" t="str">
        <f t="shared" si="47"/>
        <v/>
      </c>
    </row>
    <row r="389" spans="1:42" hidden="1">
      <c r="A389">
        <v>46794</v>
      </c>
      <c r="B389" s="38">
        <v>46200</v>
      </c>
      <c r="C389" t="s">
        <v>258</v>
      </c>
      <c r="D389" t="s">
        <v>98</v>
      </c>
      <c r="E389" t="s">
        <v>99</v>
      </c>
      <c r="F389" t="s">
        <v>59</v>
      </c>
      <c r="G389">
        <v>8</v>
      </c>
      <c r="H389" s="43" t="s">
        <v>100</v>
      </c>
      <c r="I389" t="s">
        <v>101</v>
      </c>
      <c r="J389" t="s">
        <v>50</v>
      </c>
      <c r="K389" t="s">
        <v>51</v>
      </c>
      <c r="L389" t="s">
        <v>102</v>
      </c>
      <c r="M389">
        <v>2</v>
      </c>
      <c r="N389" t="s">
        <v>42</v>
      </c>
      <c r="O389" t="s">
        <v>64</v>
      </c>
      <c r="P389">
        <v>534</v>
      </c>
      <c r="Q389" t="s">
        <v>294</v>
      </c>
      <c r="R389">
        <v>1</v>
      </c>
      <c r="S389">
        <v>0</v>
      </c>
      <c r="T389">
        <v>0</v>
      </c>
      <c r="U389">
        <v>32</v>
      </c>
      <c r="V389">
        <v>32</v>
      </c>
      <c r="W389">
        <v>0</v>
      </c>
      <c r="X389">
        <v>0</v>
      </c>
      <c r="Y389">
        <v>0</v>
      </c>
      <c r="Z389">
        <v>0</v>
      </c>
      <c r="AA389" t="s">
        <v>55</v>
      </c>
      <c r="AB389" t="s">
        <v>56</v>
      </c>
      <c r="AC389" t="s">
        <v>228</v>
      </c>
      <c r="AD389" t="s">
        <v>228</v>
      </c>
      <c r="AE389" s="39">
        <v>46200.478391203702</v>
      </c>
      <c r="AG389" t="str">
        <f t="shared" si="40"/>
        <v>Julho-26</v>
      </c>
      <c r="AH389" s="36">
        <f>_xlfn.XLOOKUP(AK389,'Base de Preços'!P$7:P$3001,'Base de Preços'!J$7:J$3001,"",0)</f>
        <v>0</v>
      </c>
      <c r="AI389" s="37">
        <f t="shared" si="41"/>
        <v>0</v>
      </c>
      <c r="AJ389" t="str">
        <f>_xlfn.XLOOKUP(N389,Agrupamentos!C$3:C$496,Agrupamentos!D$3:D$496,"",0)</f>
        <v>APOIO E MANUTENÇÃO</v>
      </c>
      <c r="AK389" t="str">
        <f t="shared" si="42"/>
        <v>APOIO E MANUTEÇÃOGN14202</v>
      </c>
      <c r="AL389" s="57" t="str">
        <f t="shared" si="43"/>
        <v>46794GN1420Operador de Trator de PneuLEANDRA DE MIRANDA SOUZA COSTAAPOIO E MANUTEÇÃOMalule Ii1Suporte0Julho-26323246200,478391203746200</v>
      </c>
      <c r="AM389" s="79" t="str">
        <f t="shared" si="44"/>
        <v/>
      </c>
      <c r="AN389" s="80" t="str">
        <f t="shared" si="45"/>
        <v/>
      </c>
      <c r="AO389" s="36">
        <f t="shared" si="46"/>
        <v>0</v>
      </c>
      <c r="AP389" s="83" t="str">
        <f t="shared" si="47"/>
        <v/>
      </c>
    </row>
    <row r="390" spans="1:42" hidden="1">
      <c r="A390">
        <v>46794</v>
      </c>
      <c r="B390" s="38">
        <v>46200</v>
      </c>
      <c r="C390" t="s">
        <v>258</v>
      </c>
      <c r="D390" t="s">
        <v>98</v>
      </c>
      <c r="E390" t="s">
        <v>99</v>
      </c>
      <c r="F390" t="s">
        <v>37</v>
      </c>
      <c r="G390">
        <v>8</v>
      </c>
      <c r="H390" s="43" t="s">
        <v>100</v>
      </c>
      <c r="I390" t="s">
        <v>101</v>
      </c>
      <c r="J390" t="s">
        <v>50</v>
      </c>
      <c r="K390" t="s">
        <v>51</v>
      </c>
      <c r="L390" t="s">
        <v>102</v>
      </c>
      <c r="M390">
        <v>2</v>
      </c>
      <c r="N390" t="s">
        <v>42</v>
      </c>
      <c r="O390" t="s">
        <v>64</v>
      </c>
      <c r="P390">
        <v>534</v>
      </c>
      <c r="Q390" t="s">
        <v>294</v>
      </c>
      <c r="R390">
        <v>1</v>
      </c>
      <c r="S390">
        <v>0</v>
      </c>
      <c r="T390">
        <v>0</v>
      </c>
      <c r="U390">
        <v>8</v>
      </c>
      <c r="V390">
        <v>8</v>
      </c>
      <c r="W390">
        <v>0</v>
      </c>
      <c r="X390">
        <v>0</v>
      </c>
      <c r="Y390">
        <v>0</v>
      </c>
      <c r="Z390">
        <v>0</v>
      </c>
      <c r="AA390" t="s">
        <v>55</v>
      </c>
      <c r="AB390" t="s">
        <v>47</v>
      </c>
      <c r="AC390" t="s">
        <v>228</v>
      </c>
      <c r="AD390" t="s">
        <v>228</v>
      </c>
      <c r="AE390" s="39">
        <v>46202.362812500003</v>
      </c>
      <c r="AG390" t="str">
        <f t="shared" ref="AG390:AG453" si="48">IF(B390=0,"",PROPER(TEXT(IF(DAY(B390)&gt;20,EDATE(B390,1),B390),"MMMM-aa")))</f>
        <v>Julho-26</v>
      </c>
      <c r="AH390" s="36">
        <f>_xlfn.XLOOKUP(AK390,'Base de Preços'!P$7:P$3001,'Base de Preços'!J$7:J$3001,"",0)</f>
        <v>0</v>
      </c>
      <c r="AI390" s="37">
        <f t="shared" ref="AI390:AI453" si="49">IF(AB390="Principal",AH390*T390,0)</f>
        <v>0</v>
      </c>
      <c r="AJ390" t="str">
        <f>_xlfn.XLOOKUP(N390,Agrupamentos!C$3:C$496,Agrupamentos!D$3:D$496,"",0)</f>
        <v>APOIO E MANUTENÇÃO</v>
      </c>
      <c r="AK390" t="str">
        <f t="shared" ref="AK390:AK453" si="50">N390&amp;D390&amp;M390</f>
        <v>APOIO E MANUTEÇÃOGN14202</v>
      </c>
      <c r="AL390" s="57" t="str">
        <f t="shared" ref="AL390:AL453" si="51">CONCATENATE(A390,D390,F390,K390,N390,Q390,R390,AB390,T390,AG390,U390,V390,AE390,B390)</f>
        <v>46794GN1420MotoristaLEANDRA DE MIRANDA SOUZA COSTAAPOIO E MANUTEÇÃOMalule Ii1Principal0Julho-268846202,362812546200</v>
      </c>
      <c r="AM390" s="79" t="str">
        <f t="shared" ref="AM390:AM453" si="52">IFERROR(V390/W390,"")</f>
        <v/>
      </c>
      <c r="AN390" s="80" t="str">
        <f t="shared" ref="AN390:AN453" si="53">IFERROR(AM390*Z390,"")</f>
        <v/>
      </c>
      <c r="AO390" s="36">
        <f t="shared" ref="AO390:AO453" si="54">Z390*T390</f>
        <v>0</v>
      </c>
      <c r="AP390" s="83" t="str">
        <f t="shared" ref="AP390:AP453" si="55">IFERROR(AO390-AN390,"")</f>
        <v/>
      </c>
    </row>
    <row r="391" spans="1:42" hidden="1">
      <c r="A391">
        <v>46794</v>
      </c>
      <c r="B391" s="38">
        <v>46200</v>
      </c>
      <c r="C391" t="s">
        <v>258</v>
      </c>
      <c r="D391" t="s">
        <v>98</v>
      </c>
      <c r="E391" t="s">
        <v>99</v>
      </c>
      <c r="F391" t="s">
        <v>49</v>
      </c>
      <c r="G391">
        <v>8</v>
      </c>
      <c r="H391" s="43" t="s">
        <v>100</v>
      </c>
      <c r="I391" t="s">
        <v>101</v>
      </c>
      <c r="J391" t="s">
        <v>50</v>
      </c>
      <c r="K391" t="s">
        <v>51</v>
      </c>
      <c r="L391" t="s">
        <v>102</v>
      </c>
      <c r="M391">
        <v>2</v>
      </c>
      <c r="N391" t="s">
        <v>42</v>
      </c>
      <c r="O391" t="s">
        <v>64</v>
      </c>
      <c r="P391">
        <v>534</v>
      </c>
      <c r="Q391" t="s">
        <v>294</v>
      </c>
      <c r="R391">
        <v>1</v>
      </c>
      <c r="S391">
        <v>0</v>
      </c>
      <c r="T391">
        <v>0</v>
      </c>
      <c r="U391">
        <v>24</v>
      </c>
      <c r="V391">
        <v>24</v>
      </c>
      <c r="W391">
        <v>0</v>
      </c>
      <c r="X391">
        <v>0</v>
      </c>
      <c r="Y391">
        <v>0</v>
      </c>
      <c r="Z391">
        <v>0</v>
      </c>
      <c r="AA391" t="s">
        <v>55</v>
      </c>
      <c r="AB391" t="s">
        <v>56</v>
      </c>
      <c r="AC391" t="s">
        <v>228</v>
      </c>
      <c r="AD391" t="s">
        <v>228</v>
      </c>
      <c r="AE391" s="39">
        <v>46200.477847222224</v>
      </c>
      <c r="AG391" t="str">
        <f t="shared" si="48"/>
        <v>Julho-26</v>
      </c>
      <c r="AH391" s="36">
        <f>_xlfn.XLOOKUP(AK391,'Base de Preços'!P$7:P$3001,'Base de Preços'!J$7:J$3001,"",0)</f>
        <v>0</v>
      </c>
      <c r="AI391" s="37">
        <f t="shared" si="49"/>
        <v>0</v>
      </c>
      <c r="AJ391" t="str">
        <f>_xlfn.XLOOKUP(N391,Agrupamentos!C$3:C$496,Agrupamentos!D$3:D$496,"",0)</f>
        <v>APOIO E MANUTENÇÃO</v>
      </c>
      <c r="AK391" t="str">
        <f t="shared" si="50"/>
        <v>APOIO E MANUTEÇÃOGN14202</v>
      </c>
      <c r="AL391" s="57" t="str">
        <f t="shared" si="51"/>
        <v>46794GN1420Trabalhador FlorestalLEANDRA DE MIRANDA SOUZA COSTAAPOIO E MANUTEÇÃOMalule Ii1Suporte0Julho-26242446200,477847222246200</v>
      </c>
      <c r="AM391" s="79" t="str">
        <f t="shared" si="52"/>
        <v/>
      </c>
      <c r="AN391" s="80" t="str">
        <f t="shared" si="53"/>
        <v/>
      </c>
      <c r="AO391" s="36">
        <f t="shared" si="54"/>
        <v>0</v>
      </c>
      <c r="AP391" s="83" t="str">
        <f t="shared" si="55"/>
        <v/>
      </c>
    </row>
    <row r="392" spans="1:42" hidden="1">
      <c r="A392">
        <v>46798</v>
      </c>
      <c r="B392" s="38">
        <v>46200</v>
      </c>
      <c r="C392" t="s">
        <v>258</v>
      </c>
      <c r="D392" t="s">
        <v>98</v>
      </c>
      <c r="E392" t="s">
        <v>99</v>
      </c>
      <c r="F392" t="s">
        <v>37</v>
      </c>
      <c r="G392">
        <v>8</v>
      </c>
      <c r="H392" s="43">
        <v>9241</v>
      </c>
      <c r="I392" t="s">
        <v>189</v>
      </c>
      <c r="J392">
        <v>11447</v>
      </c>
      <c r="K392" t="s">
        <v>262</v>
      </c>
      <c r="L392" t="s">
        <v>502</v>
      </c>
      <c r="M392">
        <v>2</v>
      </c>
      <c r="N392" t="s">
        <v>42</v>
      </c>
      <c r="O392" t="s">
        <v>64</v>
      </c>
      <c r="P392">
        <v>390</v>
      </c>
      <c r="Q392" t="s">
        <v>44</v>
      </c>
      <c r="R392" t="s">
        <v>45</v>
      </c>
      <c r="S392">
        <v>0</v>
      </c>
      <c r="T392">
        <v>0</v>
      </c>
      <c r="U392">
        <v>24</v>
      </c>
      <c r="V392">
        <v>24</v>
      </c>
      <c r="W392">
        <v>0</v>
      </c>
      <c r="X392">
        <v>0</v>
      </c>
      <c r="Y392">
        <v>0</v>
      </c>
      <c r="Z392">
        <v>0</v>
      </c>
      <c r="AA392" t="s">
        <v>46</v>
      </c>
      <c r="AB392" t="s">
        <v>47</v>
      </c>
      <c r="AC392" t="s">
        <v>263</v>
      </c>
      <c r="AD392" t="s">
        <v>228</v>
      </c>
      <c r="AE392" s="39">
        <v>46200.508784722224</v>
      </c>
      <c r="AG392" t="str">
        <f t="shared" si="48"/>
        <v>Julho-26</v>
      </c>
      <c r="AH392" s="36">
        <f>_xlfn.XLOOKUP(AK392,'Base de Preços'!P$7:P$3001,'Base de Preços'!J$7:J$3001,"",0)</f>
        <v>0</v>
      </c>
      <c r="AI392" s="37">
        <f t="shared" si="49"/>
        <v>0</v>
      </c>
      <c r="AJ392" t="str">
        <f>_xlfn.XLOOKUP(N392,Agrupamentos!C$3:C$496,Agrupamentos!D$3:D$496,"",0)</f>
        <v>APOIO E MANUTENÇÃO</v>
      </c>
      <c r="AK392" t="str">
        <f t="shared" si="50"/>
        <v>APOIO E MANUTEÇÃOGN14202</v>
      </c>
      <c r="AL392" s="57" t="str">
        <f t="shared" si="51"/>
        <v>46798GN1420MotoristaANDREY NICOLLAS UCHOA DE OLIVEIRAAPOIO E MANUTEÇÃOPátio MST01Principal0Julho-26242446200,508784722246200</v>
      </c>
      <c r="AM392" s="79" t="str">
        <f t="shared" si="52"/>
        <v/>
      </c>
      <c r="AN392" s="80" t="str">
        <f t="shared" si="53"/>
        <v/>
      </c>
      <c r="AO392" s="36">
        <f t="shared" si="54"/>
        <v>0</v>
      </c>
      <c r="AP392" s="83" t="str">
        <f t="shared" si="55"/>
        <v/>
      </c>
    </row>
    <row r="393" spans="1:42" hidden="1">
      <c r="A393">
        <v>46816</v>
      </c>
      <c r="B393" s="38">
        <v>46200</v>
      </c>
      <c r="C393" t="s">
        <v>258</v>
      </c>
      <c r="D393" t="s">
        <v>98</v>
      </c>
      <c r="E393" t="s">
        <v>99</v>
      </c>
      <c r="F393" t="s">
        <v>37</v>
      </c>
      <c r="G393">
        <v>8</v>
      </c>
      <c r="H393" s="43">
        <v>10665</v>
      </c>
      <c r="I393" t="s">
        <v>191</v>
      </c>
      <c r="J393">
        <v>10781</v>
      </c>
      <c r="K393" t="s">
        <v>192</v>
      </c>
      <c r="L393" t="s">
        <v>192</v>
      </c>
      <c r="M393">
        <v>2</v>
      </c>
      <c r="N393" t="s">
        <v>42</v>
      </c>
      <c r="O393" t="s">
        <v>64</v>
      </c>
      <c r="P393">
        <v>463</v>
      </c>
      <c r="Q393" t="s">
        <v>507</v>
      </c>
      <c r="R393">
        <v>1</v>
      </c>
      <c r="S393">
        <v>8</v>
      </c>
      <c r="T393">
        <v>0</v>
      </c>
      <c r="U393">
        <v>8</v>
      </c>
      <c r="V393">
        <v>16</v>
      </c>
      <c r="W393">
        <v>0</v>
      </c>
      <c r="X393">
        <v>0</v>
      </c>
      <c r="Y393">
        <v>0</v>
      </c>
      <c r="Z393">
        <v>0</v>
      </c>
      <c r="AA393" t="s">
        <v>46</v>
      </c>
      <c r="AB393" t="s">
        <v>47</v>
      </c>
      <c r="AC393" t="s">
        <v>195</v>
      </c>
      <c r="AE393" s="39">
        <v>46200.959085648145</v>
      </c>
      <c r="AG393" t="str">
        <f t="shared" si="48"/>
        <v>Julho-26</v>
      </c>
      <c r="AH393" s="36">
        <f>_xlfn.XLOOKUP(AK393,'Base de Preços'!P$7:P$3001,'Base de Preços'!J$7:J$3001,"",0)</f>
        <v>0</v>
      </c>
      <c r="AI393" s="37">
        <f t="shared" si="49"/>
        <v>0</v>
      </c>
      <c r="AJ393" t="str">
        <f>_xlfn.XLOOKUP(N393,Agrupamentos!C$3:C$496,Agrupamentos!D$3:D$496,"",0)</f>
        <v>APOIO E MANUTENÇÃO</v>
      </c>
      <c r="AK393" t="str">
        <f t="shared" si="50"/>
        <v>APOIO E MANUTEÇÃOGN14202</v>
      </c>
      <c r="AL393" s="57" t="str">
        <f t="shared" si="51"/>
        <v>46816GN1420MotoristaTHIAGO DE SOUZA AVELARAPOIO E MANUTEÇÃOSANTA MARIA ARID1Principal0Julho-2681646200,959085648146200</v>
      </c>
      <c r="AM393" s="79" t="str">
        <f t="shared" si="52"/>
        <v/>
      </c>
      <c r="AN393" s="80" t="str">
        <f t="shared" si="53"/>
        <v/>
      </c>
      <c r="AO393" s="36">
        <f t="shared" si="54"/>
        <v>0</v>
      </c>
      <c r="AP393" s="83" t="str">
        <f t="shared" si="55"/>
        <v/>
      </c>
    </row>
    <row r="394" spans="1:42" hidden="1">
      <c r="A394">
        <v>46816</v>
      </c>
      <c r="B394" s="38">
        <v>46200</v>
      </c>
      <c r="C394" t="s">
        <v>258</v>
      </c>
      <c r="D394" t="s">
        <v>98</v>
      </c>
      <c r="E394" t="s">
        <v>99</v>
      </c>
      <c r="F394" t="s">
        <v>49</v>
      </c>
      <c r="G394">
        <v>8</v>
      </c>
      <c r="H394" s="43">
        <v>10665</v>
      </c>
      <c r="I394" t="s">
        <v>191</v>
      </c>
      <c r="J394">
        <v>10781</v>
      </c>
      <c r="K394" t="s">
        <v>192</v>
      </c>
      <c r="L394" t="s">
        <v>192</v>
      </c>
      <c r="M394">
        <v>2</v>
      </c>
      <c r="N394" t="s">
        <v>42</v>
      </c>
      <c r="O394" t="s">
        <v>64</v>
      </c>
      <c r="P394">
        <v>463</v>
      </c>
      <c r="Q394" t="s">
        <v>507</v>
      </c>
      <c r="R394">
        <v>4</v>
      </c>
      <c r="S394">
        <v>8</v>
      </c>
      <c r="T394">
        <v>0</v>
      </c>
      <c r="U394">
        <v>0</v>
      </c>
      <c r="V394">
        <v>8</v>
      </c>
      <c r="W394">
        <v>0</v>
      </c>
      <c r="X394">
        <v>0</v>
      </c>
      <c r="Y394">
        <v>0</v>
      </c>
      <c r="Z394">
        <v>0</v>
      </c>
      <c r="AA394" t="s">
        <v>46</v>
      </c>
      <c r="AB394" t="s">
        <v>56</v>
      </c>
      <c r="AC394" t="s">
        <v>195</v>
      </c>
      <c r="AE394" s="39">
        <v>46200.959085648145</v>
      </c>
      <c r="AG394" t="str">
        <f t="shared" si="48"/>
        <v>Julho-26</v>
      </c>
      <c r="AH394" s="36">
        <f>_xlfn.XLOOKUP(AK394,'Base de Preços'!P$7:P$3001,'Base de Preços'!J$7:J$3001,"",0)</f>
        <v>0</v>
      </c>
      <c r="AI394" s="37">
        <f t="shared" si="49"/>
        <v>0</v>
      </c>
      <c r="AJ394" t="str">
        <f>_xlfn.XLOOKUP(N394,Agrupamentos!C$3:C$496,Agrupamentos!D$3:D$496,"",0)</f>
        <v>APOIO E MANUTENÇÃO</v>
      </c>
      <c r="AK394" t="str">
        <f t="shared" si="50"/>
        <v>APOIO E MANUTEÇÃOGN14202</v>
      </c>
      <c r="AL394" s="57" t="str">
        <f t="shared" si="51"/>
        <v>46816GN1420Trabalhador FlorestalTHIAGO DE SOUZA AVELARAPOIO E MANUTEÇÃOSANTA MARIA ARID4Suporte0Julho-260846200,959085648146200</v>
      </c>
      <c r="AM394" s="79" t="str">
        <f t="shared" si="52"/>
        <v/>
      </c>
      <c r="AN394" s="80" t="str">
        <f t="shared" si="53"/>
        <v/>
      </c>
      <c r="AO394" s="36">
        <f t="shared" si="54"/>
        <v>0</v>
      </c>
      <c r="AP394" s="83" t="str">
        <f t="shared" si="55"/>
        <v/>
      </c>
    </row>
    <row r="395" spans="1:42" hidden="1">
      <c r="A395">
        <v>46816</v>
      </c>
      <c r="B395" s="38">
        <v>46200</v>
      </c>
      <c r="C395" t="s">
        <v>258</v>
      </c>
      <c r="D395" t="s">
        <v>98</v>
      </c>
      <c r="E395" t="s">
        <v>99</v>
      </c>
      <c r="F395" t="s">
        <v>59</v>
      </c>
      <c r="G395">
        <v>8</v>
      </c>
      <c r="H395" s="43">
        <v>10665</v>
      </c>
      <c r="I395" t="s">
        <v>191</v>
      </c>
      <c r="J395">
        <v>10781</v>
      </c>
      <c r="K395" t="s">
        <v>192</v>
      </c>
      <c r="L395" t="s">
        <v>192</v>
      </c>
      <c r="M395" t="s">
        <v>500</v>
      </c>
      <c r="N395" t="s">
        <v>501</v>
      </c>
      <c r="O395" t="s">
        <v>64</v>
      </c>
      <c r="P395">
        <v>463</v>
      </c>
      <c r="Q395" t="s">
        <v>507</v>
      </c>
      <c r="R395">
        <v>6</v>
      </c>
      <c r="S395">
        <v>7</v>
      </c>
      <c r="T395">
        <v>27.26</v>
      </c>
      <c r="U395">
        <v>0</v>
      </c>
      <c r="V395">
        <v>7</v>
      </c>
      <c r="W395">
        <v>0.86</v>
      </c>
      <c r="X395">
        <v>0.26</v>
      </c>
      <c r="Y395">
        <v>0.26</v>
      </c>
      <c r="Z395">
        <v>302.07</v>
      </c>
      <c r="AA395" t="s">
        <v>46</v>
      </c>
      <c r="AB395" t="s">
        <v>47</v>
      </c>
      <c r="AC395" t="s">
        <v>195</v>
      </c>
      <c r="AE395" s="39">
        <v>46200.959085648145</v>
      </c>
      <c r="AG395" t="str">
        <f t="shared" si="48"/>
        <v>Julho-26</v>
      </c>
      <c r="AH395" s="36">
        <f>_xlfn.XLOOKUP(AK395,'Base de Preços'!P$7:P$3001,'Base de Preços'!J$7:J$3001,"",0)</f>
        <v>376.71</v>
      </c>
      <c r="AI395" s="37">
        <f t="shared" si="49"/>
        <v>10269.114600000001</v>
      </c>
      <c r="AJ395" t="str">
        <f>_xlfn.XLOOKUP(N395,Agrupamentos!C$3:C$496,Agrupamentos!D$3:D$496,"",0)</f>
        <v>ADUBAÇÃO MEC</v>
      </c>
      <c r="AK395" t="str">
        <f t="shared" si="50"/>
        <v>READUBAÇÃO MECANIZADA DE 18 MESESGN1420IMP366</v>
      </c>
      <c r="AL395" s="57" t="str">
        <f t="shared" si="51"/>
        <v>46816GN1420Operador de Trator de PneuTHIAGO DE SOUZA AVELARREADUBAÇÃO MECANIZADA DE 18 MESESSANTA MARIA ARID6Principal27,26Julho-260746200,959085648146200</v>
      </c>
      <c r="AM395" s="79">
        <f t="shared" si="52"/>
        <v>8.1395348837209305</v>
      </c>
      <c r="AN395" s="80">
        <f t="shared" si="53"/>
        <v>2458.7093023255816</v>
      </c>
      <c r="AO395" s="36">
        <f t="shared" si="54"/>
        <v>8234.4282000000003</v>
      </c>
      <c r="AP395" s="83">
        <f t="shared" si="55"/>
        <v>5775.7188976744183</v>
      </c>
    </row>
    <row r="396" spans="1:42" hidden="1">
      <c r="A396">
        <v>46816</v>
      </c>
      <c r="B396" s="38">
        <v>46200</v>
      </c>
      <c r="C396" t="s">
        <v>258</v>
      </c>
      <c r="D396" t="s">
        <v>98</v>
      </c>
      <c r="E396" t="s">
        <v>99</v>
      </c>
      <c r="F396" t="s">
        <v>59</v>
      </c>
      <c r="G396">
        <v>8</v>
      </c>
      <c r="H396" s="43">
        <v>10665</v>
      </c>
      <c r="I396" t="s">
        <v>191</v>
      </c>
      <c r="J396">
        <v>10781</v>
      </c>
      <c r="K396" t="s">
        <v>192</v>
      </c>
      <c r="L396" t="s">
        <v>192</v>
      </c>
      <c r="M396" t="s">
        <v>500</v>
      </c>
      <c r="N396" t="s">
        <v>501</v>
      </c>
      <c r="O396" t="s">
        <v>64</v>
      </c>
      <c r="P396">
        <v>463</v>
      </c>
      <c r="Q396" t="s">
        <v>507</v>
      </c>
      <c r="R396">
        <v>11</v>
      </c>
      <c r="S396">
        <v>5</v>
      </c>
      <c r="T396">
        <v>16.46</v>
      </c>
      <c r="U396">
        <v>10</v>
      </c>
      <c r="V396">
        <v>15</v>
      </c>
      <c r="W396">
        <v>0.86</v>
      </c>
      <c r="X396">
        <v>0.3</v>
      </c>
      <c r="Y396">
        <v>0.91</v>
      </c>
      <c r="Z396">
        <v>302.07</v>
      </c>
      <c r="AA396" t="s">
        <v>46</v>
      </c>
      <c r="AB396" t="s">
        <v>47</v>
      </c>
      <c r="AC396" t="s">
        <v>195</v>
      </c>
      <c r="AE396" s="39">
        <v>46200.959085648145</v>
      </c>
      <c r="AG396" t="str">
        <f t="shared" si="48"/>
        <v>Julho-26</v>
      </c>
      <c r="AH396" s="36">
        <f>_xlfn.XLOOKUP(AK396,'Base de Preços'!P$7:P$3001,'Base de Preços'!J$7:J$3001,"",0)</f>
        <v>376.71</v>
      </c>
      <c r="AI396" s="37">
        <f t="shared" si="49"/>
        <v>6200.6466</v>
      </c>
      <c r="AJ396" t="str">
        <f>_xlfn.XLOOKUP(N396,Agrupamentos!C$3:C$496,Agrupamentos!D$3:D$496,"",0)</f>
        <v>ADUBAÇÃO MEC</v>
      </c>
      <c r="AK396" t="str">
        <f t="shared" si="50"/>
        <v>READUBAÇÃO MECANIZADA DE 18 MESESGN1420IMP366</v>
      </c>
      <c r="AL396" s="57" t="str">
        <f t="shared" si="51"/>
        <v>46816GN1420Operador de Trator de PneuTHIAGO DE SOUZA AVELARREADUBAÇÃO MECANIZADA DE 18 MESESSANTA MARIA ARID11Principal16,46Julho-26101546200,959085648146200</v>
      </c>
      <c r="AM396" s="79">
        <f t="shared" si="52"/>
        <v>17.441860465116278</v>
      </c>
      <c r="AN396" s="80">
        <f t="shared" si="53"/>
        <v>5268.6627906976737</v>
      </c>
      <c r="AO396" s="36">
        <f t="shared" si="54"/>
        <v>4972.0722000000005</v>
      </c>
      <c r="AP396" s="83">
        <f t="shared" si="55"/>
        <v>-296.59059069767318</v>
      </c>
    </row>
    <row r="397" spans="1:42" hidden="1">
      <c r="A397">
        <v>46816</v>
      </c>
      <c r="B397" s="38">
        <v>46200</v>
      </c>
      <c r="C397" t="s">
        <v>258</v>
      </c>
      <c r="D397" t="s">
        <v>98</v>
      </c>
      <c r="E397" t="s">
        <v>99</v>
      </c>
      <c r="F397" t="s">
        <v>59</v>
      </c>
      <c r="G397">
        <v>8</v>
      </c>
      <c r="H397" s="43">
        <v>10665</v>
      </c>
      <c r="I397" t="s">
        <v>191</v>
      </c>
      <c r="J397">
        <v>10781</v>
      </c>
      <c r="K397" t="s">
        <v>192</v>
      </c>
      <c r="L397" t="s">
        <v>192</v>
      </c>
      <c r="M397" t="s">
        <v>500</v>
      </c>
      <c r="N397" t="s">
        <v>501</v>
      </c>
      <c r="O397" t="s">
        <v>64</v>
      </c>
      <c r="P397">
        <v>463</v>
      </c>
      <c r="Q397" t="s">
        <v>507</v>
      </c>
      <c r="R397">
        <v>5</v>
      </c>
      <c r="S397">
        <v>3</v>
      </c>
      <c r="T397">
        <v>9.2799999999999994</v>
      </c>
      <c r="U397">
        <v>0</v>
      </c>
      <c r="V397">
        <v>3</v>
      </c>
      <c r="W397">
        <v>0.86</v>
      </c>
      <c r="X397">
        <v>0.32</v>
      </c>
      <c r="Y397">
        <v>0.32</v>
      </c>
      <c r="Z397">
        <v>302.07</v>
      </c>
      <c r="AA397" t="s">
        <v>46</v>
      </c>
      <c r="AB397" t="s">
        <v>47</v>
      </c>
      <c r="AC397" t="s">
        <v>195</v>
      </c>
      <c r="AE397" s="39">
        <v>46200.959085648145</v>
      </c>
      <c r="AG397" t="str">
        <f t="shared" si="48"/>
        <v>Julho-26</v>
      </c>
      <c r="AH397" s="36">
        <f>_xlfn.XLOOKUP(AK397,'Base de Preços'!P$7:P$3001,'Base de Preços'!J$7:J$3001,"",0)</f>
        <v>376.71</v>
      </c>
      <c r="AI397" s="37">
        <f t="shared" si="49"/>
        <v>3495.8687999999997</v>
      </c>
      <c r="AJ397" t="str">
        <f>_xlfn.XLOOKUP(N397,Agrupamentos!C$3:C$496,Agrupamentos!D$3:D$496,"",0)</f>
        <v>ADUBAÇÃO MEC</v>
      </c>
      <c r="AK397" t="str">
        <f t="shared" si="50"/>
        <v>READUBAÇÃO MECANIZADA DE 18 MESESGN1420IMP366</v>
      </c>
      <c r="AL397" s="57" t="str">
        <f t="shared" si="51"/>
        <v>46816GN1420Operador de Trator de PneuTHIAGO DE SOUZA AVELARREADUBAÇÃO MECANIZADA DE 18 MESESSANTA MARIA ARID5Principal9,28Julho-260346200,959085648146200</v>
      </c>
      <c r="AM397" s="79">
        <f t="shared" si="52"/>
        <v>3.4883720930232558</v>
      </c>
      <c r="AN397" s="80">
        <f t="shared" si="53"/>
        <v>1053.7325581395348</v>
      </c>
      <c r="AO397" s="36">
        <f t="shared" si="54"/>
        <v>2803.2095999999997</v>
      </c>
      <c r="AP397" s="83">
        <f t="shared" si="55"/>
        <v>1749.4770418604649</v>
      </c>
    </row>
    <row r="398" spans="1:42" hidden="1">
      <c r="A398">
        <v>46816</v>
      </c>
      <c r="B398" s="38">
        <v>46200</v>
      </c>
      <c r="C398" t="s">
        <v>258</v>
      </c>
      <c r="D398" t="s">
        <v>98</v>
      </c>
      <c r="E398" t="s">
        <v>99</v>
      </c>
      <c r="F398" t="s">
        <v>59</v>
      </c>
      <c r="G398">
        <v>8</v>
      </c>
      <c r="H398" s="43">
        <v>10665</v>
      </c>
      <c r="I398" t="s">
        <v>191</v>
      </c>
      <c r="J398">
        <v>10781</v>
      </c>
      <c r="K398" t="s">
        <v>192</v>
      </c>
      <c r="L398" t="s">
        <v>192</v>
      </c>
      <c r="M398" t="s">
        <v>500</v>
      </c>
      <c r="N398" t="s">
        <v>501</v>
      </c>
      <c r="O398" t="s">
        <v>64</v>
      </c>
      <c r="P398">
        <v>463</v>
      </c>
      <c r="Q398" t="s">
        <v>507</v>
      </c>
      <c r="R398">
        <v>7</v>
      </c>
      <c r="S398">
        <v>5</v>
      </c>
      <c r="T398">
        <v>19.64</v>
      </c>
      <c r="U398">
        <v>0</v>
      </c>
      <c r="V398">
        <v>5</v>
      </c>
      <c r="W398">
        <v>0.86</v>
      </c>
      <c r="X398">
        <v>0.25</v>
      </c>
      <c r="Y398">
        <v>0.25</v>
      </c>
      <c r="Z398">
        <v>302.07</v>
      </c>
      <c r="AA398" t="s">
        <v>46</v>
      </c>
      <c r="AB398" t="s">
        <v>47</v>
      </c>
      <c r="AC398" t="s">
        <v>195</v>
      </c>
      <c r="AE398" s="39">
        <v>46200.959085648145</v>
      </c>
      <c r="AG398" t="str">
        <f t="shared" si="48"/>
        <v>Julho-26</v>
      </c>
      <c r="AH398" s="36">
        <f>_xlfn.XLOOKUP(AK398,'Base de Preços'!P$7:P$3001,'Base de Preços'!J$7:J$3001,"",0)</f>
        <v>376.71</v>
      </c>
      <c r="AI398" s="37">
        <f t="shared" si="49"/>
        <v>7398.5843999999997</v>
      </c>
      <c r="AJ398" t="str">
        <f>_xlfn.XLOOKUP(N398,Agrupamentos!C$3:C$496,Agrupamentos!D$3:D$496,"",0)</f>
        <v>ADUBAÇÃO MEC</v>
      </c>
      <c r="AK398" t="str">
        <f t="shared" si="50"/>
        <v>READUBAÇÃO MECANIZADA DE 18 MESESGN1420IMP366</v>
      </c>
      <c r="AL398" s="57" t="str">
        <f t="shared" si="51"/>
        <v>46816GN1420Operador de Trator de PneuTHIAGO DE SOUZA AVELARREADUBAÇÃO MECANIZADA DE 18 MESESSANTA MARIA ARID7Principal19,64Julho-260546200,959085648146200</v>
      </c>
      <c r="AM398" s="79">
        <f t="shared" si="52"/>
        <v>5.8139534883720927</v>
      </c>
      <c r="AN398" s="80">
        <f t="shared" si="53"/>
        <v>1756.220930232558</v>
      </c>
      <c r="AO398" s="36">
        <f t="shared" si="54"/>
        <v>5932.6548000000003</v>
      </c>
      <c r="AP398" s="83">
        <f t="shared" si="55"/>
        <v>4176.433869767442</v>
      </c>
    </row>
    <row r="399" spans="1:42" hidden="1">
      <c r="A399">
        <v>46816</v>
      </c>
      <c r="B399" s="38">
        <v>46200</v>
      </c>
      <c r="C399" t="s">
        <v>258</v>
      </c>
      <c r="D399" t="s">
        <v>98</v>
      </c>
      <c r="E399" t="s">
        <v>99</v>
      </c>
      <c r="F399" t="s">
        <v>59</v>
      </c>
      <c r="G399">
        <v>8</v>
      </c>
      <c r="H399" s="43">
        <v>10665</v>
      </c>
      <c r="I399" t="s">
        <v>191</v>
      </c>
      <c r="J399">
        <v>10781</v>
      </c>
      <c r="K399" t="s">
        <v>192</v>
      </c>
      <c r="L399" t="s">
        <v>192</v>
      </c>
      <c r="M399" t="s">
        <v>500</v>
      </c>
      <c r="N399" t="s">
        <v>501</v>
      </c>
      <c r="O399" t="s">
        <v>64</v>
      </c>
      <c r="P399">
        <v>463</v>
      </c>
      <c r="Q399" t="s">
        <v>507</v>
      </c>
      <c r="R399">
        <v>8</v>
      </c>
      <c r="S399">
        <v>5</v>
      </c>
      <c r="T399">
        <v>17.45</v>
      </c>
      <c r="U399">
        <v>0</v>
      </c>
      <c r="V399">
        <v>5</v>
      </c>
      <c r="W399">
        <v>0.86</v>
      </c>
      <c r="X399">
        <v>0.28999999999999998</v>
      </c>
      <c r="Y399">
        <v>0.28999999999999998</v>
      </c>
      <c r="Z399">
        <v>302.07</v>
      </c>
      <c r="AA399" t="s">
        <v>46</v>
      </c>
      <c r="AB399" t="s">
        <v>47</v>
      </c>
      <c r="AC399" t="s">
        <v>195</v>
      </c>
      <c r="AE399" s="39">
        <v>46200.959085648145</v>
      </c>
      <c r="AG399" t="str">
        <f t="shared" si="48"/>
        <v>Julho-26</v>
      </c>
      <c r="AH399" s="36">
        <f>_xlfn.XLOOKUP(AK399,'Base de Preços'!P$7:P$3001,'Base de Preços'!J$7:J$3001,"",0)</f>
        <v>376.71</v>
      </c>
      <c r="AI399" s="37">
        <f t="shared" si="49"/>
        <v>6573.5894999999991</v>
      </c>
      <c r="AJ399" t="str">
        <f>_xlfn.XLOOKUP(N399,Agrupamentos!C$3:C$496,Agrupamentos!D$3:D$496,"",0)</f>
        <v>ADUBAÇÃO MEC</v>
      </c>
      <c r="AK399" t="str">
        <f t="shared" si="50"/>
        <v>READUBAÇÃO MECANIZADA DE 18 MESESGN1420IMP366</v>
      </c>
      <c r="AL399" s="57" t="str">
        <f t="shared" si="51"/>
        <v>46816GN1420Operador de Trator de PneuTHIAGO DE SOUZA AVELARREADUBAÇÃO MECANIZADA DE 18 MESESSANTA MARIA ARID8Principal17,45Julho-260546200,959085648146200</v>
      </c>
      <c r="AM399" s="79">
        <f t="shared" si="52"/>
        <v>5.8139534883720927</v>
      </c>
      <c r="AN399" s="80">
        <f t="shared" si="53"/>
        <v>1756.220930232558</v>
      </c>
      <c r="AO399" s="36">
        <f t="shared" si="54"/>
        <v>5271.1214999999993</v>
      </c>
      <c r="AP399" s="83">
        <f t="shared" si="55"/>
        <v>3514.9005697674411</v>
      </c>
    </row>
    <row r="400" spans="1:42" hidden="1">
      <c r="A400">
        <v>46816</v>
      </c>
      <c r="B400" s="38">
        <v>46200</v>
      </c>
      <c r="C400" t="s">
        <v>258</v>
      </c>
      <c r="D400" t="s">
        <v>98</v>
      </c>
      <c r="E400" t="s">
        <v>99</v>
      </c>
      <c r="F400" t="s">
        <v>59</v>
      </c>
      <c r="G400">
        <v>8</v>
      </c>
      <c r="H400" s="43">
        <v>10665</v>
      </c>
      <c r="I400" t="s">
        <v>191</v>
      </c>
      <c r="J400">
        <v>10781</v>
      </c>
      <c r="K400" t="s">
        <v>192</v>
      </c>
      <c r="L400" t="s">
        <v>192</v>
      </c>
      <c r="M400" t="s">
        <v>500</v>
      </c>
      <c r="N400" t="s">
        <v>501</v>
      </c>
      <c r="O400" t="s">
        <v>64</v>
      </c>
      <c r="P400">
        <v>463</v>
      </c>
      <c r="Q400" t="s">
        <v>507</v>
      </c>
      <c r="R400">
        <v>2</v>
      </c>
      <c r="S400">
        <v>5</v>
      </c>
      <c r="T400">
        <v>16.54</v>
      </c>
      <c r="U400">
        <v>0</v>
      </c>
      <c r="V400">
        <v>5</v>
      </c>
      <c r="W400">
        <v>0.86</v>
      </c>
      <c r="X400">
        <v>0.3</v>
      </c>
      <c r="Y400">
        <v>0.3</v>
      </c>
      <c r="Z400">
        <v>302.07</v>
      </c>
      <c r="AA400" t="s">
        <v>46</v>
      </c>
      <c r="AB400" t="s">
        <v>47</v>
      </c>
      <c r="AC400" t="s">
        <v>195</v>
      </c>
      <c r="AE400" s="39">
        <v>46200.959085648145</v>
      </c>
      <c r="AG400" t="str">
        <f t="shared" si="48"/>
        <v>Julho-26</v>
      </c>
      <c r="AH400" s="36">
        <f>_xlfn.XLOOKUP(AK400,'Base de Preços'!P$7:P$3001,'Base de Preços'!J$7:J$3001,"",0)</f>
        <v>376.71</v>
      </c>
      <c r="AI400" s="37">
        <f t="shared" si="49"/>
        <v>6230.7833999999993</v>
      </c>
      <c r="AJ400" t="str">
        <f>_xlfn.XLOOKUP(N400,Agrupamentos!C$3:C$496,Agrupamentos!D$3:D$496,"",0)</f>
        <v>ADUBAÇÃO MEC</v>
      </c>
      <c r="AK400" t="str">
        <f t="shared" si="50"/>
        <v>READUBAÇÃO MECANIZADA DE 18 MESESGN1420IMP366</v>
      </c>
      <c r="AL400" s="57" t="str">
        <f t="shared" si="51"/>
        <v>46816GN1420Operador de Trator de PneuTHIAGO DE SOUZA AVELARREADUBAÇÃO MECANIZADA DE 18 MESESSANTA MARIA ARID2Principal16,54Julho-260546200,959085648146200</v>
      </c>
      <c r="AM400" s="79">
        <f t="shared" si="52"/>
        <v>5.8139534883720927</v>
      </c>
      <c r="AN400" s="80">
        <f t="shared" si="53"/>
        <v>1756.220930232558</v>
      </c>
      <c r="AO400" s="36">
        <f t="shared" si="54"/>
        <v>4996.2377999999999</v>
      </c>
      <c r="AP400" s="83">
        <f t="shared" si="55"/>
        <v>3240.0168697674417</v>
      </c>
    </row>
    <row r="401" spans="1:42" hidden="1">
      <c r="A401">
        <v>46822</v>
      </c>
      <c r="B401" s="38">
        <v>46201</v>
      </c>
      <c r="C401" t="s">
        <v>266</v>
      </c>
      <c r="D401" t="s">
        <v>185</v>
      </c>
      <c r="E401" t="s">
        <v>186</v>
      </c>
      <c r="F401" t="s">
        <v>92</v>
      </c>
      <c r="G401">
        <v>8</v>
      </c>
      <c r="H401" s="43">
        <v>10859</v>
      </c>
      <c r="I401" t="s">
        <v>198</v>
      </c>
      <c r="J401">
        <v>10315</v>
      </c>
      <c r="K401" t="s">
        <v>206</v>
      </c>
      <c r="L401" t="s">
        <v>206</v>
      </c>
      <c r="M401">
        <v>43</v>
      </c>
      <c r="N401" t="s">
        <v>42</v>
      </c>
      <c r="O401" t="s">
        <v>64</v>
      </c>
      <c r="P401">
        <v>502</v>
      </c>
      <c r="Q401" t="s">
        <v>208</v>
      </c>
      <c r="R401">
        <v>17</v>
      </c>
      <c r="S401">
        <v>8</v>
      </c>
      <c r="T401">
        <v>0</v>
      </c>
      <c r="U401">
        <v>0</v>
      </c>
      <c r="V401">
        <v>8</v>
      </c>
      <c r="W401">
        <v>0</v>
      </c>
      <c r="X401">
        <v>0</v>
      </c>
      <c r="Y401">
        <v>0</v>
      </c>
      <c r="Z401">
        <v>0</v>
      </c>
      <c r="AA401" t="s">
        <v>55</v>
      </c>
      <c r="AB401" t="s">
        <v>56</v>
      </c>
      <c r="AC401" t="s">
        <v>209</v>
      </c>
      <c r="AE401" s="39">
        <v>46201.792430555557</v>
      </c>
      <c r="AG401" t="str">
        <f t="shared" si="48"/>
        <v>Julho-26</v>
      </c>
      <c r="AH401" s="36">
        <f>_xlfn.XLOOKUP(AK401,'Base de Preços'!P$7:P$3001,'Base de Preços'!J$7:J$3001,"",0)</f>
        <v>0</v>
      </c>
      <c r="AI401" s="37">
        <f t="shared" si="49"/>
        <v>0</v>
      </c>
      <c r="AJ401" t="str">
        <f>_xlfn.XLOOKUP(N401,Agrupamentos!C$3:C$496,Agrupamentos!D$3:D$496,"",0)</f>
        <v>APOIO E MANUTENÇÃO</v>
      </c>
      <c r="AK401" t="str">
        <f t="shared" si="50"/>
        <v>APOIO E MANUTEÇÃOGN140043</v>
      </c>
      <c r="AL401" s="57" t="str">
        <f t="shared" si="51"/>
        <v>46822GN1400Motorista de Caminhão PipaANTONIO MARCIO PEREIRA DA SILVAAPOIO E MANUTEÇÃOIndaia Grande I17Suporte0Julho-260846201,792430555646201</v>
      </c>
      <c r="AM401" s="79" t="str">
        <f t="shared" si="52"/>
        <v/>
      </c>
      <c r="AN401" s="80" t="str">
        <f t="shared" si="53"/>
        <v/>
      </c>
      <c r="AO401" s="36">
        <f t="shared" si="54"/>
        <v>0</v>
      </c>
      <c r="AP401" s="83" t="str">
        <f t="shared" si="55"/>
        <v/>
      </c>
    </row>
    <row r="402" spans="1:42" hidden="1">
      <c r="A402">
        <v>46823</v>
      </c>
      <c r="B402" s="38">
        <v>46201</v>
      </c>
      <c r="C402" t="s">
        <v>266</v>
      </c>
      <c r="D402" t="s">
        <v>185</v>
      </c>
      <c r="E402" t="s">
        <v>186</v>
      </c>
      <c r="F402" t="s">
        <v>59</v>
      </c>
      <c r="G402">
        <v>8</v>
      </c>
      <c r="H402" s="43">
        <v>10859</v>
      </c>
      <c r="I402" t="s">
        <v>198</v>
      </c>
      <c r="J402">
        <v>10093</v>
      </c>
      <c r="K402" t="s">
        <v>199</v>
      </c>
      <c r="L402" t="s">
        <v>199</v>
      </c>
      <c r="M402" t="s">
        <v>284</v>
      </c>
      <c r="N402" t="s">
        <v>285</v>
      </c>
      <c r="O402" t="s">
        <v>64</v>
      </c>
      <c r="P402">
        <v>400</v>
      </c>
      <c r="Q402" t="s">
        <v>233</v>
      </c>
      <c r="R402">
        <v>370</v>
      </c>
      <c r="S402">
        <v>14</v>
      </c>
      <c r="T402">
        <v>16.829999999999998</v>
      </c>
      <c r="U402">
        <v>0</v>
      </c>
      <c r="V402">
        <v>14</v>
      </c>
      <c r="W402">
        <v>0.92</v>
      </c>
      <c r="X402">
        <v>0.83</v>
      </c>
      <c r="Y402">
        <v>0.83</v>
      </c>
      <c r="Z402">
        <v>582.53</v>
      </c>
      <c r="AA402" t="s">
        <v>46</v>
      </c>
      <c r="AB402" t="s">
        <v>77</v>
      </c>
      <c r="AC402" t="s">
        <v>202</v>
      </c>
      <c r="AD402" t="s">
        <v>96</v>
      </c>
      <c r="AE402" s="39">
        <v>46201.812245370369</v>
      </c>
      <c r="AG402" t="str">
        <f t="shared" si="48"/>
        <v>Julho-26</v>
      </c>
      <c r="AH402" s="36">
        <f>_xlfn.XLOOKUP(AK402,'Base de Preços'!P$7:P$3001,'Base de Preços'!J$7:J$3001,"",0)</f>
        <v>1041.5999999999999</v>
      </c>
      <c r="AI402" s="37">
        <f t="shared" si="49"/>
        <v>0</v>
      </c>
      <c r="AJ402" t="str">
        <f>_xlfn.XLOOKUP(N402,Agrupamentos!C$3:C$496,Agrupamentos!D$3:D$496,"",0)</f>
        <v>IRRIGAÇÃO DE PLANTIO</v>
      </c>
      <c r="AK402" t="str">
        <f t="shared" si="50"/>
        <v>Irrigação de Plantio  4 a 5L/Planta+Polímero, tomadas d'água a 5 a 10KM da Operação, incluindo captação de águaGN1400REF14</v>
      </c>
      <c r="AL402" s="57" t="str">
        <f t="shared" si="51"/>
        <v>46823GN1400Operador de Trator de PneuJONATHAN FONSECA DE OLIVEIRAIrrigação de Plantio  4 a 5L/Planta+Polímero, tomadas d'água a 5 a 10KM da Operação, incluindo captação de águaRosa Maria370Apoio16,83Julho-2601446201,812245370446201</v>
      </c>
      <c r="AM402" s="79">
        <f t="shared" si="52"/>
        <v>15.217391304347826</v>
      </c>
      <c r="AN402" s="80">
        <f t="shared" si="53"/>
        <v>8864.5869565217381</v>
      </c>
      <c r="AO402" s="36">
        <f t="shared" si="54"/>
        <v>9803.9798999999985</v>
      </c>
      <c r="AP402" s="83">
        <f t="shared" si="55"/>
        <v>939.39294347826035</v>
      </c>
    </row>
    <row r="403" spans="1:42" hidden="1">
      <c r="A403">
        <v>46823</v>
      </c>
      <c r="B403" s="38">
        <v>46201</v>
      </c>
      <c r="C403" t="s">
        <v>266</v>
      </c>
      <c r="D403" t="s">
        <v>185</v>
      </c>
      <c r="E403" t="s">
        <v>186</v>
      </c>
      <c r="F403" t="s">
        <v>59</v>
      </c>
      <c r="G403">
        <v>8</v>
      </c>
      <c r="H403" s="43">
        <v>10859</v>
      </c>
      <c r="I403" t="s">
        <v>198</v>
      </c>
      <c r="J403">
        <v>10093</v>
      </c>
      <c r="K403" t="s">
        <v>199</v>
      </c>
      <c r="L403" t="s">
        <v>199</v>
      </c>
      <c r="M403" t="s">
        <v>284</v>
      </c>
      <c r="N403" t="s">
        <v>285</v>
      </c>
      <c r="O403" t="s">
        <v>64</v>
      </c>
      <c r="P403">
        <v>400</v>
      </c>
      <c r="Q403" t="s">
        <v>233</v>
      </c>
      <c r="R403">
        <v>375</v>
      </c>
      <c r="S403">
        <v>2</v>
      </c>
      <c r="T403">
        <v>4.8</v>
      </c>
      <c r="U403">
        <v>0</v>
      </c>
      <c r="V403">
        <v>2</v>
      </c>
      <c r="W403">
        <v>0.92</v>
      </c>
      <c r="X403">
        <v>0.42</v>
      </c>
      <c r="Y403">
        <v>0.42</v>
      </c>
      <c r="Z403">
        <v>582.53</v>
      </c>
      <c r="AA403" t="s">
        <v>46</v>
      </c>
      <c r="AB403" t="s">
        <v>77</v>
      </c>
      <c r="AC403" t="s">
        <v>202</v>
      </c>
      <c r="AE403" s="39">
        <v>46201.812245370369</v>
      </c>
      <c r="AG403" t="str">
        <f t="shared" si="48"/>
        <v>Julho-26</v>
      </c>
      <c r="AH403" s="36">
        <f>_xlfn.XLOOKUP(AK403,'Base de Preços'!P$7:P$3001,'Base de Preços'!J$7:J$3001,"",0)</f>
        <v>1041.5999999999999</v>
      </c>
      <c r="AI403" s="37">
        <f t="shared" si="49"/>
        <v>0</v>
      </c>
      <c r="AJ403" t="str">
        <f>_xlfn.XLOOKUP(N403,Agrupamentos!C$3:C$496,Agrupamentos!D$3:D$496,"",0)</f>
        <v>IRRIGAÇÃO DE PLANTIO</v>
      </c>
      <c r="AK403" t="str">
        <f t="shared" si="50"/>
        <v>Irrigação de Plantio  4 a 5L/Planta+Polímero, tomadas d'água a 5 a 10KM da Operação, incluindo captação de águaGN1400REF14</v>
      </c>
      <c r="AL403" s="57" t="str">
        <f t="shared" si="51"/>
        <v>46823GN1400Operador de Trator de PneuJONATHAN FONSECA DE OLIVEIRAIrrigação de Plantio  4 a 5L/Planta+Polímero, tomadas d'água a 5 a 10KM da Operação, incluindo captação de águaRosa Maria375Apoio4,8Julho-260246201,812245370446201</v>
      </c>
      <c r="AM403" s="79">
        <f t="shared" si="52"/>
        <v>2.1739130434782608</v>
      </c>
      <c r="AN403" s="80">
        <f t="shared" si="53"/>
        <v>1266.3695652173913</v>
      </c>
      <c r="AO403" s="36">
        <f t="shared" si="54"/>
        <v>2796.1439999999998</v>
      </c>
      <c r="AP403" s="83">
        <f t="shared" si="55"/>
        <v>1529.7744347826085</v>
      </c>
    </row>
    <row r="404" spans="1:42" hidden="1">
      <c r="A404">
        <v>46823</v>
      </c>
      <c r="B404" s="38">
        <v>46201</v>
      </c>
      <c r="C404" t="s">
        <v>266</v>
      </c>
      <c r="D404" t="s">
        <v>185</v>
      </c>
      <c r="E404" t="s">
        <v>186</v>
      </c>
      <c r="F404" t="s">
        <v>49</v>
      </c>
      <c r="G404">
        <v>8</v>
      </c>
      <c r="H404" s="43">
        <v>10859</v>
      </c>
      <c r="I404" t="s">
        <v>198</v>
      </c>
      <c r="J404">
        <v>10093</v>
      </c>
      <c r="K404" t="s">
        <v>199</v>
      </c>
      <c r="L404" t="s">
        <v>199</v>
      </c>
      <c r="M404" t="s">
        <v>284</v>
      </c>
      <c r="N404" t="s">
        <v>285</v>
      </c>
      <c r="O404" t="s">
        <v>64</v>
      </c>
      <c r="P404">
        <v>400</v>
      </c>
      <c r="Q404" t="s">
        <v>233</v>
      </c>
      <c r="R404">
        <v>375</v>
      </c>
      <c r="S404">
        <v>16</v>
      </c>
      <c r="T404">
        <v>4.8</v>
      </c>
      <c r="U404">
        <v>0</v>
      </c>
      <c r="V404">
        <v>16</v>
      </c>
      <c r="W404">
        <v>4.58</v>
      </c>
      <c r="X404">
        <v>3.33</v>
      </c>
      <c r="Y404">
        <v>3.33</v>
      </c>
      <c r="Z404">
        <v>235.73</v>
      </c>
      <c r="AA404" t="s">
        <v>46</v>
      </c>
      <c r="AB404" t="s">
        <v>47</v>
      </c>
      <c r="AC404" t="s">
        <v>202</v>
      </c>
      <c r="AE404" s="39">
        <v>46201.812245370369</v>
      </c>
      <c r="AG404" t="str">
        <f t="shared" si="48"/>
        <v>Julho-26</v>
      </c>
      <c r="AH404" s="36">
        <f>_xlfn.XLOOKUP(AK404,'Base de Preços'!P$7:P$3001,'Base de Preços'!J$7:J$3001,"",0)</f>
        <v>1041.5999999999999</v>
      </c>
      <c r="AI404" s="37">
        <f t="shared" si="49"/>
        <v>4999.6799999999994</v>
      </c>
      <c r="AJ404" t="str">
        <f>_xlfn.XLOOKUP(N404,Agrupamentos!C$3:C$496,Agrupamentos!D$3:D$496,"",0)</f>
        <v>IRRIGAÇÃO DE PLANTIO</v>
      </c>
      <c r="AK404" t="str">
        <f t="shared" si="50"/>
        <v>Irrigação de Plantio  4 a 5L/Planta+Polímero, tomadas d'água a 5 a 10KM da Operação, incluindo captação de águaGN1400REF14</v>
      </c>
      <c r="AL404" s="57" t="str">
        <f t="shared" si="51"/>
        <v>46823GN1400Trabalhador FlorestalJONATHAN FONSECA DE OLIVEIRAIrrigação de Plantio  4 a 5L/Planta+Polímero, tomadas d'água a 5 a 10KM da Operação, incluindo captação de águaRosa Maria375Principal4,8Julho-2601646201,812245370446201</v>
      </c>
      <c r="AM404" s="79">
        <f t="shared" si="52"/>
        <v>3.4934497816593888</v>
      </c>
      <c r="AN404" s="80">
        <f t="shared" si="53"/>
        <v>823.51091703056773</v>
      </c>
      <c r="AO404" s="36">
        <f t="shared" si="54"/>
        <v>1131.5039999999999</v>
      </c>
      <c r="AP404" s="83">
        <f t="shared" si="55"/>
        <v>307.99308296943218</v>
      </c>
    </row>
    <row r="405" spans="1:42" hidden="1">
      <c r="A405">
        <v>46823</v>
      </c>
      <c r="B405" s="38">
        <v>46201</v>
      </c>
      <c r="C405" t="s">
        <v>266</v>
      </c>
      <c r="D405" t="s">
        <v>185</v>
      </c>
      <c r="E405" t="s">
        <v>186</v>
      </c>
      <c r="F405" t="s">
        <v>49</v>
      </c>
      <c r="G405">
        <v>8</v>
      </c>
      <c r="H405" s="43">
        <v>10859</v>
      </c>
      <c r="I405" t="s">
        <v>198</v>
      </c>
      <c r="J405">
        <v>10093</v>
      </c>
      <c r="K405" t="s">
        <v>199</v>
      </c>
      <c r="L405" t="s">
        <v>199</v>
      </c>
      <c r="M405" t="s">
        <v>284</v>
      </c>
      <c r="N405" t="s">
        <v>285</v>
      </c>
      <c r="O405" t="s">
        <v>64</v>
      </c>
      <c r="P405">
        <v>400</v>
      </c>
      <c r="Q405" t="s">
        <v>233</v>
      </c>
      <c r="R405">
        <v>370</v>
      </c>
      <c r="S405">
        <v>64</v>
      </c>
      <c r="T405">
        <v>16.829999999999998</v>
      </c>
      <c r="U405">
        <v>0</v>
      </c>
      <c r="V405">
        <v>64</v>
      </c>
      <c r="W405">
        <v>4.58</v>
      </c>
      <c r="X405">
        <v>3.8</v>
      </c>
      <c r="Y405">
        <v>3.8</v>
      </c>
      <c r="Z405">
        <v>235.73</v>
      </c>
      <c r="AA405" t="s">
        <v>46</v>
      </c>
      <c r="AB405" t="s">
        <v>47</v>
      </c>
      <c r="AC405" t="s">
        <v>202</v>
      </c>
      <c r="AD405" t="s">
        <v>96</v>
      </c>
      <c r="AE405" s="39">
        <v>46201.812245370369</v>
      </c>
      <c r="AG405" t="str">
        <f t="shared" si="48"/>
        <v>Julho-26</v>
      </c>
      <c r="AH405" s="36">
        <f>_xlfn.XLOOKUP(AK405,'Base de Preços'!P$7:P$3001,'Base de Preços'!J$7:J$3001,"",0)</f>
        <v>1041.5999999999999</v>
      </c>
      <c r="AI405" s="37">
        <f t="shared" si="49"/>
        <v>17530.127999999997</v>
      </c>
      <c r="AJ405" t="str">
        <f>_xlfn.XLOOKUP(N405,Agrupamentos!C$3:C$496,Agrupamentos!D$3:D$496,"",0)</f>
        <v>IRRIGAÇÃO DE PLANTIO</v>
      </c>
      <c r="AK405" t="str">
        <f t="shared" si="50"/>
        <v>Irrigação de Plantio  4 a 5L/Planta+Polímero, tomadas d'água a 5 a 10KM da Operação, incluindo captação de águaGN1400REF14</v>
      </c>
      <c r="AL405" s="57" t="str">
        <f t="shared" si="51"/>
        <v>46823GN1400Trabalhador FlorestalJONATHAN FONSECA DE OLIVEIRAIrrigação de Plantio  4 a 5L/Planta+Polímero, tomadas d'água a 5 a 10KM da Operação, incluindo captação de águaRosa Maria370Principal16,83Julho-2606446201,812245370446201</v>
      </c>
      <c r="AM405" s="79">
        <f t="shared" si="52"/>
        <v>13.973799126637555</v>
      </c>
      <c r="AN405" s="80">
        <f t="shared" si="53"/>
        <v>3294.0436681222709</v>
      </c>
      <c r="AO405" s="36">
        <f t="shared" si="54"/>
        <v>3967.3358999999996</v>
      </c>
      <c r="AP405" s="83">
        <f t="shared" si="55"/>
        <v>673.29223187772868</v>
      </c>
    </row>
    <row r="406" spans="1:42" hidden="1">
      <c r="A406">
        <v>46823</v>
      </c>
      <c r="B406" s="38">
        <v>46201</v>
      </c>
      <c r="C406" t="s">
        <v>266</v>
      </c>
      <c r="D406" t="s">
        <v>185</v>
      </c>
      <c r="E406" t="s">
        <v>186</v>
      </c>
      <c r="F406" t="s">
        <v>59</v>
      </c>
      <c r="G406">
        <v>8</v>
      </c>
      <c r="H406" s="43">
        <v>10859</v>
      </c>
      <c r="I406" t="s">
        <v>198</v>
      </c>
      <c r="J406">
        <v>10093</v>
      </c>
      <c r="K406" t="s">
        <v>199</v>
      </c>
      <c r="L406" t="s">
        <v>199</v>
      </c>
      <c r="M406" t="s">
        <v>278</v>
      </c>
      <c r="N406" t="s">
        <v>279</v>
      </c>
      <c r="O406" t="s">
        <v>64</v>
      </c>
      <c r="P406">
        <v>400</v>
      </c>
      <c r="Q406" t="s">
        <v>233</v>
      </c>
      <c r="R406">
        <v>376</v>
      </c>
      <c r="S406">
        <v>2</v>
      </c>
      <c r="T406">
        <v>2</v>
      </c>
      <c r="U406">
        <v>6</v>
      </c>
      <c r="V406">
        <v>8</v>
      </c>
      <c r="W406">
        <v>1.59</v>
      </c>
      <c r="X406">
        <v>1</v>
      </c>
      <c r="Y406">
        <v>4</v>
      </c>
      <c r="Z406" s="3">
        <v>1104.72</v>
      </c>
      <c r="AA406" t="s">
        <v>55</v>
      </c>
      <c r="AB406" t="s">
        <v>47</v>
      </c>
      <c r="AC406" t="s">
        <v>202</v>
      </c>
      <c r="AD406" t="s">
        <v>96</v>
      </c>
      <c r="AE406" s="39">
        <v>46201.812245370369</v>
      </c>
      <c r="AG406" t="str">
        <f t="shared" si="48"/>
        <v>Julho-26</v>
      </c>
      <c r="AH406" s="36">
        <f>_xlfn.XLOOKUP(AK406,'Base de Preços'!P$7:P$3001,'Base de Preços'!J$7:J$3001,"",0)</f>
        <v>1263.67</v>
      </c>
      <c r="AI406" s="37">
        <f t="shared" si="49"/>
        <v>2527.34</v>
      </c>
      <c r="AJ406" t="str">
        <f>_xlfn.XLOOKUP(N406,Agrupamentos!C$3:C$496,Agrupamentos!D$3:D$496,"",0)</f>
        <v>SUBSOSALGEM</v>
      </c>
      <c r="AK406" t="str">
        <f t="shared" si="50"/>
        <v>SUBSOLAGEM COM ADUBAÇÃO 350 a 400kg/ha, 40 a 50cm de profundidade, com bacia 3 a 4 litros, 2 turnosGN1400REF11</v>
      </c>
      <c r="AL406" s="57" t="str">
        <f t="shared" si="51"/>
        <v>46823GN1400Operador de Trator de PneuJONATHAN FONSECA DE OLIVEIRASUBSOLAGEM COM ADUBAÇÃO 350 a 400kg/ha, 40 a 50cm de profundidade, com bacia 3 a 4 litros, 2 turnosRosa Maria376Principal2Julho-266846201,812245370446201</v>
      </c>
      <c r="AM406" s="79">
        <f t="shared" si="52"/>
        <v>5.0314465408805029</v>
      </c>
      <c r="AN406" s="80">
        <f t="shared" si="53"/>
        <v>5558.3396226415089</v>
      </c>
      <c r="AO406" s="36">
        <f t="shared" si="54"/>
        <v>2209.44</v>
      </c>
      <c r="AP406" s="83">
        <f t="shared" si="55"/>
        <v>-3348.8996226415088</v>
      </c>
    </row>
    <row r="407" spans="1:42" hidden="1">
      <c r="A407">
        <v>46829</v>
      </c>
      <c r="B407" s="38">
        <v>46201</v>
      </c>
      <c r="C407" t="s">
        <v>266</v>
      </c>
      <c r="D407" t="s">
        <v>185</v>
      </c>
      <c r="E407" t="s">
        <v>186</v>
      </c>
      <c r="F407" t="s">
        <v>59</v>
      </c>
      <c r="G407">
        <v>10</v>
      </c>
      <c r="H407" s="43">
        <v>10859</v>
      </c>
      <c r="I407" t="s">
        <v>198</v>
      </c>
      <c r="J407">
        <v>11034</v>
      </c>
      <c r="K407" t="s">
        <v>213</v>
      </c>
      <c r="L407" t="s">
        <v>213</v>
      </c>
      <c r="M407" t="s">
        <v>214</v>
      </c>
      <c r="N407" t="s">
        <v>215</v>
      </c>
      <c r="O407" t="s">
        <v>64</v>
      </c>
      <c r="P407">
        <v>458</v>
      </c>
      <c r="Q407" t="s">
        <v>291</v>
      </c>
      <c r="R407">
        <v>10</v>
      </c>
      <c r="S407">
        <v>5</v>
      </c>
      <c r="T407">
        <v>33.51</v>
      </c>
      <c r="U407">
        <v>0</v>
      </c>
      <c r="V407">
        <v>5</v>
      </c>
      <c r="W407">
        <v>0.38</v>
      </c>
      <c r="X407">
        <v>0.15</v>
      </c>
      <c r="Y407">
        <v>0.15</v>
      </c>
      <c r="Z407">
        <v>159.09</v>
      </c>
      <c r="AA407" t="s">
        <v>46</v>
      </c>
      <c r="AB407" t="s">
        <v>47</v>
      </c>
      <c r="AC407" t="s">
        <v>217</v>
      </c>
      <c r="AE407" s="39">
        <v>46201.879120370373</v>
      </c>
      <c r="AG407" t="str">
        <f t="shared" si="48"/>
        <v>Julho-26</v>
      </c>
      <c r="AH407" s="36">
        <f>_xlfn.XLOOKUP(AK407,'Base de Preços'!P$7:P$3001,'Base de Preços'!J$7:J$3001,"",0)</f>
        <v>193.73</v>
      </c>
      <c r="AI407" s="37">
        <f t="shared" si="49"/>
        <v>6491.8922999999995</v>
      </c>
      <c r="AJ407" t="str">
        <f>_xlfn.XLOOKUP(N407,Agrupamentos!C$3:C$496,Agrupamentos!D$3:D$496,"",0)</f>
        <v>COMBATE A FORMIGA MECANIZADO</v>
      </c>
      <c r="AK407" t="str">
        <f t="shared" si="50"/>
        <v>COMBATE A FORMIGA PÓS PLANTIO MECANIZADO- 3 a 5kg/ha isca granulada ou MIPISGN1400IMP17</v>
      </c>
      <c r="AL407" s="57" t="str">
        <f t="shared" si="51"/>
        <v>46829GN1400Operador de Trator de PneuJOAO VITOR TONETO SILVACOMBATE A FORMIGA PÓS PLANTIO MECANIZADO- 3 a 5kg/ha isca granulada ou MIPISUniao - Retiro Santa Maria I10Principal33,51Julho-260546201,879120370446201</v>
      </c>
      <c r="AM407" s="79">
        <f t="shared" si="52"/>
        <v>13.157894736842104</v>
      </c>
      <c r="AN407" s="80">
        <f t="shared" si="53"/>
        <v>2093.2894736842104</v>
      </c>
      <c r="AO407" s="36">
        <f t="shared" si="54"/>
        <v>5331.1058999999996</v>
      </c>
      <c r="AP407" s="83">
        <f t="shared" si="55"/>
        <v>3237.8164263157892</v>
      </c>
    </row>
    <row r="408" spans="1:42" hidden="1">
      <c r="A408">
        <v>46829</v>
      </c>
      <c r="B408" s="38">
        <v>46201</v>
      </c>
      <c r="C408" t="s">
        <v>266</v>
      </c>
      <c r="D408" t="s">
        <v>185</v>
      </c>
      <c r="E408" t="s">
        <v>186</v>
      </c>
      <c r="F408" t="s">
        <v>59</v>
      </c>
      <c r="G408">
        <v>10</v>
      </c>
      <c r="H408" s="43">
        <v>10859</v>
      </c>
      <c r="I408" t="s">
        <v>198</v>
      </c>
      <c r="J408">
        <v>11034</v>
      </c>
      <c r="K408" t="s">
        <v>213</v>
      </c>
      <c r="L408" t="s">
        <v>213</v>
      </c>
      <c r="M408" t="s">
        <v>214</v>
      </c>
      <c r="N408" t="s">
        <v>215</v>
      </c>
      <c r="O408" t="s">
        <v>64</v>
      </c>
      <c r="P408">
        <v>458</v>
      </c>
      <c r="Q408" t="s">
        <v>291</v>
      </c>
      <c r="R408">
        <v>9</v>
      </c>
      <c r="S408">
        <v>5</v>
      </c>
      <c r="T408">
        <v>26.83</v>
      </c>
      <c r="U408">
        <v>0</v>
      </c>
      <c r="V408">
        <v>5</v>
      </c>
      <c r="W408">
        <v>0.38</v>
      </c>
      <c r="X408">
        <v>0.19</v>
      </c>
      <c r="Y408">
        <v>0.19</v>
      </c>
      <c r="Z408">
        <v>159.09</v>
      </c>
      <c r="AA408" t="s">
        <v>46</v>
      </c>
      <c r="AB408" t="s">
        <v>47</v>
      </c>
      <c r="AC408" t="s">
        <v>217</v>
      </c>
      <c r="AE408" s="39">
        <v>46201.879120370373</v>
      </c>
      <c r="AG408" t="str">
        <f t="shared" si="48"/>
        <v>Julho-26</v>
      </c>
      <c r="AH408" s="36">
        <f>_xlfn.XLOOKUP(AK408,'Base de Preços'!P$7:P$3001,'Base de Preços'!J$7:J$3001,"",0)</f>
        <v>193.73</v>
      </c>
      <c r="AI408" s="37">
        <f t="shared" si="49"/>
        <v>5197.7758999999996</v>
      </c>
      <c r="AJ408" t="str">
        <f>_xlfn.XLOOKUP(N408,Agrupamentos!C$3:C$496,Agrupamentos!D$3:D$496,"",0)</f>
        <v>COMBATE A FORMIGA MECANIZADO</v>
      </c>
      <c r="AK408" t="str">
        <f t="shared" si="50"/>
        <v>COMBATE A FORMIGA PÓS PLANTIO MECANIZADO- 3 a 5kg/ha isca granulada ou MIPISGN1400IMP17</v>
      </c>
      <c r="AL408" s="57" t="str">
        <f t="shared" si="51"/>
        <v>46829GN1400Operador de Trator de PneuJOAO VITOR TONETO SILVACOMBATE A FORMIGA PÓS PLANTIO MECANIZADO- 3 a 5kg/ha isca granulada ou MIPISUniao - Retiro Santa Maria I9Principal26,83Julho-260546201,879120370446201</v>
      </c>
      <c r="AM408" s="79">
        <f t="shared" si="52"/>
        <v>13.157894736842104</v>
      </c>
      <c r="AN408" s="80">
        <f t="shared" si="53"/>
        <v>2093.2894736842104</v>
      </c>
      <c r="AO408" s="36">
        <f t="shared" si="54"/>
        <v>4268.3846999999996</v>
      </c>
      <c r="AP408" s="83">
        <f t="shared" si="55"/>
        <v>2175.0952263157892</v>
      </c>
    </row>
    <row r="409" spans="1:42" hidden="1">
      <c r="A409">
        <v>46829</v>
      </c>
      <c r="B409" s="38">
        <v>46201</v>
      </c>
      <c r="C409" t="s">
        <v>266</v>
      </c>
      <c r="D409" t="s">
        <v>185</v>
      </c>
      <c r="E409" t="s">
        <v>186</v>
      </c>
      <c r="F409" t="s">
        <v>49</v>
      </c>
      <c r="G409">
        <v>10</v>
      </c>
      <c r="H409" s="43">
        <v>10859</v>
      </c>
      <c r="I409" t="s">
        <v>198</v>
      </c>
      <c r="J409">
        <v>11034</v>
      </c>
      <c r="K409" t="s">
        <v>213</v>
      </c>
      <c r="L409" t="s">
        <v>213</v>
      </c>
      <c r="M409">
        <v>43</v>
      </c>
      <c r="N409" t="s">
        <v>42</v>
      </c>
      <c r="O409" t="s">
        <v>64</v>
      </c>
      <c r="P409">
        <v>458</v>
      </c>
      <c r="Q409" t="s">
        <v>291</v>
      </c>
      <c r="R409">
        <v>10</v>
      </c>
      <c r="S409">
        <v>10</v>
      </c>
      <c r="T409">
        <v>0</v>
      </c>
      <c r="U409">
        <v>0</v>
      </c>
      <c r="V409">
        <v>10</v>
      </c>
      <c r="W409">
        <v>0</v>
      </c>
      <c r="X409">
        <v>0</v>
      </c>
      <c r="Y409">
        <v>0</v>
      </c>
      <c r="Z409">
        <v>0</v>
      </c>
      <c r="AA409" t="s">
        <v>55</v>
      </c>
      <c r="AB409" t="s">
        <v>56</v>
      </c>
      <c r="AC409" t="s">
        <v>217</v>
      </c>
      <c r="AE409" s="39">
        <v>46201.879120370373</v>
      </c>
      <c r="AG409" t="str">
        <f t="shared" si="48"/>
        <v>Julho-26</v>
      </c>
      <c r="AH409" s="36">
        <f>_xlfn.XLOOKUP(AK409,'Base de Preços'!P$7:P$3001,'Base de Preços'!J$7:J$3001,"",0)</f>
        <v>0</v>
      </c>
      <c r="AI409" s="37">
        <f t="shared" si="49"/>
        <v>0</v>
      </c>
      <c r="AJ409" t="str">
        <f>_xlfn.XLOOKUP(N409,Agrupamentos!C$3:C$496,Agrupamentos!D$3:D$496,"",0)</f>
        <v>APOIO E MANUTENÇÃO</v>
      </c>
      <c r="AK409" t="str">
        <f t="shared" si="50"/>
        <v>APOIO E MANUTEÇÃOGN140043</v>
      </c>
      <c r="AL409" s="57" t="str">
        <f t="shared" si="51"/>
        <v>46829GN1400Trabalhador FlorestalJOAO VITOR TONETO SILVAAPOIO E MANUTEÇÃOUniao - Retiro Santa Maria I10Suporte0Julho-2601046201,879120370446201</v>
      </c>
      <c r="AM409" s="79" t="str">
        <f t="shared" si="52"/>
        <v/>
      </c>
      <c r="AN409" s="80" t="str">
        <f t="shared" si="53"/>
        <v/>
      </c>
      <c r="AO409" s="36">
        <f t="shared" si="54"/>
        <v>0</v>
      </c>
      <c r="AP409" s="83" t="str">
        <f t="shared" si="55"/>
        <v/>
      </c>
    </row>
    <row r="410" spans="1:42" hidden="1">
      <c r="A410">
        <v>46829</v>
      </c>
      <c r="B410" s="38">
        <v>46201</v>
      </c>
      <c r="C410" t="s">
        <v>266</v>
      </c>
      <c r="D410" t="s">
        <v>185</v>
      </c>
      <c r="E410" t="s">
        <v>186</v>
      </c>
      <c r="F410" t="s">
        <v>59</v>
      </c>
      <c r="G410">
        <v>10</v>
      </c>
      <c r="H410" s="43">
        <v>10859</v>
      </c>
      <c r="I410" t="s">
        <v>198</v>
      </c>
      <c r="J410">
        <v>11034</v>
      </c>
      <c r="K410" t="s">
        <v>213</v>
      </c>
      <c r="L410" t="s">
        <v>213</v>
      </c>
      <c r="M410" t="s">
        <v>214</v>
      </c>
      <c r="N410" t="s">
        <v>215</v>
      </c>
      <c r="O410" t="s">
        <v>64</v>
      </c>
      <c r="P410">
        <v>458</v>
      </c>
      <c r="Q410" t="s">
        <v>291</v>
      </c>
      <c r="R410">
        <v>8</v>
      </c>
      <c r="S410">
        <v>10</v>
      </c>
      <c r="T410">
        <v>20.94</v>
      </c>
      <c r="U410">
        <v>0</v>
      </c>
      <c r="V410">
        <v>10</v>
      </c>
      <c r="W410">
        <v>0.38</v>
      </c>
      <c r="X410">
        <v>0.48</v>
      </c>
      <c r="Y410">
        <v>0.48</v>
      </c>
      <c r="Z410">
        <v>159.09</v>
      </c>
      <c r="AA410" t="s">
        <v>46</v>
      </c>
      <c r="AB410" t="s">
        <v>47</v>
      </c>
      <c r="AC410" t="s">
        <v>217</v>
      </c>
      <c r="AE410" s="39">
        <v>46201.879120370373</v>
      </c>
      <c r="AG410" t="str">
        <f t="shared" si="48"/>
        <v>Julho-26</v>
      </c>
      <c r="AH410" s="36">
        <f>_xlfn.XLOOKUP(AK410,'Base de Preços'!P$7:P$3001,'Base de Preços'!J$7:J$3001,"",0)</f>
        <v>193.73</v>
      </c>
      <c r="AI410" s="37">
        <f t="shared" si="49"/>
        <v>4056.7062000000001</v>
      </c>
      <c r="AJ410" t="str">
        <f>_xlfn.XLOOKUP(N410,Agrupamentos!C$3:C$496,Agrupamentos!D$3:D$496,"",0)</f>
        <v>COMBATE A FORMIGA MECANIZADO</v>
      </c>
      <c r="AK410" t="str">
        <f t="shared" si="50"/>
        <v>COMBATE A FORMIGA PÓS PLANTIO MECANIZADO- 3 a 5kg/ha isca granulada ou MIPISGN1400IMP17</v>
      </c>
      <c r="AL410" s="57" t="str">
        <f t="shared" si="51"/>
        <v>46829GN1400Operador de Trator de PneuJOAO VITOR TONETO SILVACOMBATE A FORMIGA PÓS PLANTIO MECANIZADO- 3 a 5kg/ha isca granulada ou MIPISUniao - Retiro Santa Maria I8Principal20,94Julho-2601046201,879120370446201</v>
      </c>
      <c r="AM410" s="79">
        <f t="shared" si="52"/>
        <v>26.315789473684209</v>
      </c>
      <c r="AN410" s="80">
        <f t="shared" si="53"/>
        <v>4186.5789473684208</v>
      </c>
      <c r="AO410" s="36">
        <f t="shared" si="54"/>
        <v>3331.3446000000004</v>
      </c>
      <c r="AP410" s="83">
        <f t="shared" si="55"/>
        <v>-855.23434736842046</v>
      </c>
    </row>
    <row r="411" spans="1:42" hidden="1">
      <c r="A411">
        <v>46829</v>
      </c>
      <c r="B411" s="38">
        <v>46201</v>
      </c>
      <c r="C411" t="s">
        <v>266</v>
      </c>
      <c r="D411" t="s">
        <v>185</v>
      </c>
      <c r="E411" t="s">
        <v>186</v>
      </c>
      <c r="F411" t="s">
        <v>229</v>
      </c>
      <c r="G411">
        <v>10</v>
      </c>
      <c r="H411" s="43">
        <v>10859</v>
      </c>
      <c r="I411" t="s">
        <v>198</v>
      </c>
      <c r="J411">
        <v>11034</v>
      </c>
      <c r="K411" t="s">
        <v>213</v>
      </c>
      <c r="L411" t="s">
        <v>213</v>
      </c>
      <c r="M411">
        <v>43</v>
      </c>
      <c r="N411" t="s">
        <v>42</v>
      </c>
      <c r="O411" t="s">
        <v>64</v>
      </c>
      <c r="P411">
        <v>458</v>
      </c>
      <c r="Q411" t="s">
        <v>291</v>
      </c>
      <c r="R411">
        <v>10</v>
      </c>
      <c r="S411">
        <v>10</v>
      </c>
      <c r="T411">
        <v>0</v>
      </c>
      <c r="U411">
        <v>0</v>
      </c>
      <c r="V411">
        <v>10</v>
      </c>
      <c r="W411">
        <v>0</v>
      </c>
      <c r="X411">
        <v>0</v>
      </c>
      <c r="Y411">
        <v>0</v>
      </c>
      <c r="Z411">
        <v>0</v>
      </c>
      <c r="AA411" t="s">
        <v>55</v>
      </c>
      <c r="AB411" t="s">
        <v>56</v>
      </c>
      <c r="AC411" t="s">
        <v>217</v>
      </c>
      <c r="AE411" s="39">
        <v>46201.879120370373</v>
      </c>
      <c r="AG411" t="str">
        <f t="shared" si="48"/>
        <v>Julho-26</v>
      </c>
      <c r="AH411" s="36">
        <f>_xlfn.XLOOKUP(AK411,'Base de Preços'!P$7:P$3001,'Base de Preços'!J$7:J$3001,"",0)</f>
        <v>0</v>
      </c>
      <c r="AI411" s="37">
        <f t="shared" si="49"/>
        <v>0</v>
      </c>
      <c r="AJ411" t="str">
        <f>_xlfn.XLOOKUP(N411,Agrupamentos!C$3:C$496,Agrupamentos!D$3:D$496,"",0)</f>
        <v>APOIO E MANUTENÇÃO</v>
      </c>
      <c r="AK411" t="str">
        <f t="shared" si="50"/>
        <v>APOIO E MANUTEÇÃOGN140043</v>
      </c>
      <c r="AL411" s="57" t="str">
        <f t="shared" si="51"/>
        <v>46829GN1400Operador de Máquina PesadaJOAO VITOR TONETO SILVAAPOIO E MANUTEÇÃOUniao - Retiro Santa Maria I10Suporte0Julho-2601046201,879120370446201</v>
      </c>
      <c r="AM411" s="79" t="str">
        <f t="shared" si="52"/>
        <v/>
      </c>
      <c r="AN411" s="80" t="str">
        <f t="shared" si="53"/>
        <v/>
      </c>
      <c r="AO411" s="36">
        <f t="shared" si="54"/>
        <v>0</v>
      </c>
      <c r="AP411" s="83" t="str">
        <f t="shared" si="55"/>
        <v/>
      </c>
    </row>
    <row r="412" spans="1:42" hidden="1">
      <c r="A412">
        <v>46829</v>
      </c>
      <c r="B412" s="38">
        <v>46201</v>
      </c>
      <c r="C412" t="s">
        <v>266</v>
      </c>
      <c r="D412" t="s">
        <v>185</v>
      </c>
      <c r="E412" t="s">
        <v>186</v>
      </c>
      <c r="F412" t="s">
        <v>59</v>
      </c>
      <c r="G412">
        <v>10</v>
      </c>
      <c r="H412" s="43">
        <v>10859</v>
      </c>
      <c r="I412" t="s">
        <v>198</v>
      </c>
      <c r="J412">
        <v>11034</v>
      </c>
      <c r="K412" t="s">
        <v>213</v>
      </c>
      <c r="L412" t="s">
        <v>213</v>
      </c>
      <c r="M412" t="s">
        <v>214</v>
      </c>
      <c r="N412" t="s">
        <v>215</v>
      </c>
      <c r="O412" t="s">
        <v>64</v>
      </c>
      <c r="P412">
        <v>458</v>
      </c>
      <c r="Q412" t="s">
        <v>291</v>
      </c>
      <c r="R412">
        <v>7</v>
      </c>
      <c r="S412">
        <v>10</v>
      </c>
      <c r="T412">
        <v>16.47</v>
      </c>
      <c r="U412">
        <v>0</v>
      </c>
      <c r="V412">
        <v>10</v>
      </c>
      <c r="W412">
        <v>0.38</v>
      </c>
      <c r="X412">
        <v>0.61</v>
      </c>
      <c r="Y412">
        <v>0.61</v>
      </c>
      <c r="Z412">
        <v>159.09</v>
      </c>
      <c r="AA412" t="s">
        <v>55</v>
      </c>
      <c r="AB412" t="s">
        <v>47</v>
      </c>
      <c r="AC412" t="s">
        <v>217</v>
      </c>
      <c r="AE412" s="39">
        <v>46201.879120370373</v>
      </c>
      <c r="AG412" t="str">
        <f t="shared" si="48"/>
        <v>Julho-26</v>
      </c>
      <c r="AH412" s="36">
        <f>_xlfn.XLOOKUP(AK412,'Base de Preços'!P$7:P$3001,'Base de Preços'!J$7:J$3001,"",0)</f>
        <v>193.73</v>
      </c>
      <c r="AI412" s="37">
        <f t="shared" si="49"/>
        <v>3190.7330999999995</v>
      </c>
      <c r="AJ412" t="str">
        <f>_xlfn.XLOOKUP(N412,Agrupamentos!C$3:C$496,Agrupamentos!D$3:D$496,"",0)</f>
        <v>COMBATE A FORMIGA MECANIZADO</v>
      </c>
      <c r="AK412" t="str">
        <f t="shared" si="50"/>
        <v>COMBATE A FORMIGA PÓS PLANTIO MECANIZADO- 3 a 5kg/ha isca granulada ou MIPISGN1400IMP17</v>
      </c>
      <c r="AL412" s="57" t="str">
        <f t="shared" si="51"/>
        <v>46829GN1400Operador de Trator de PneuJOAO VITOR TONETO SILVACOMBATE A FORMIGA PÓS PLANTIO MECANIZADO- 3 a 5kg/ha isca granulada ou MIPISUniao - Retiro Santa Maria I7Principal16,47Julho-2601046201,879120370446201</v>
      </c>
      <c r="AM412" s="79">
        <f t="shared" si="52"/>
        <v>26.315789473684209</v>
      </c>
      <c r="AN412" s="80">
        <f t="shared" si="53"/>
        <v>4186.5789473684208</v>
      </c>
      <c r="AO412" s="36">
        <f t="shared" si="54"/>
        <v>2620.2122999999997</v>
      </c>
      <c r="AP412" s="83">
        <f t="shared" si="55"/>
        <v>-1566.3666473684211</v>
      </c>
    </row>
    <row r="413" spans="1:42" hidden="1">
      <c r="A413">
        <v>46831</v>
      </c>
      <c r="B413" s="38">
        <v>46201</v>
      </c>
      <c r="C413" t="s">
        <v>266</v>
      </c>
      <c r="D413" t="s">
        <v>185</v>
      </c>
      <c r="E413" t="s">
        <v>186</v>
      </c>
      <c r="F413" t="s">
        <v>49</v>
      </c>
      <c r="G413">
        <v>8</v>
      </c>
      <c r="H413" s="43">
        <v>10859</v>
      </c>
      <c r="I413" t="s">
        <v>198</v>
      </c>
      <c r="J413">
        <v>9900</v>
      </c>
      <c r="K413" t="s">
        <v>218</v>
      </c>
      <c r="L413" t="s">
        <v>218</v>
      </c>
      <c r="M413">
        <v>43</v>
      </c>
      <c r="N413" t="s">
        <v>42</v>
      </c>
      <c r="O413" t="s">
        <v>64</v>
      </c>
      <c r="P413">
        <v>403</v>
      </c>
      <c r="Q413" t="s">
        <v>307</v>
      </c>
      <c r="R413">
        <v>11</v>
      </c>
      <c r="S413">
        <v>8</v>
      </c>
      <c r="T413">
        <v>0</v>
      </c>
      <c r="U413">
        <v>0</v>
      </c>
      <c r="V413">
        <v>8</v>
      </c>
      <c r="W413">
        <v>0</v>
      </c>
      <c r="X413">
        <v>0</v>
      </c>
      <c r="Y413">
        <v>0</v>
      </c>
      <c r="Z413">
        <v>0</v>
      </c>
      <c r="AA413" t="s">
        <v>55</v>
      </c>
      <c r="AB413" t="s">
        <v>56</v>
      </c>
      <c r="AC413" t="s">
        <v>220</v>
      </c>
      <c r="AE413" s="39">
        <v>46201.887361111112</v>
      </c>
      <c r="AG413" t="str">
        <f t="shared" si="48"/>
        <v>Julho-26</v>
      </c>
      <c r="AH413" s="36">
        <f>_xlfn.XLOOKUP(AK413,'Base de Preços'!P$7:P$3001,'Base de Preços'!J$7:J$3001,"",0)</f>
        <v>0</v>
      </c>
      <c r="AI413" s="37">
        <f t="shared" si="49"/>
        <v>0</v>
      </c>
      <c r="AJ413" t="str">
        <f>_xlfn.XLOOKUP(N413,Agrupamentos!C$3:C$496,Agrupamentos!D$3:D$496,"",0)</f>
        <v>APOIO E MANUTENÇÃO</v>
      </c>
      <c r="AK413" t="str">
        <f t="shared" si="50"/>
        <v>APOIO E MANUTEÇÃOGN140043</v>
      </c>
      <c r="AL413" s="57" t="str">
        <f t="shared" si="51"/>
        <v>46831GN1400Trabalhador FlorestalCARLOS ALVES DOS SANTOSAPOIO E MANUTEÇÃOSanto Antonio I11Suporte0Julho-260846201,887361111146201</v>
      </c>
      <c r="AM413" s="79" t="str">
        <f t="shared" si="52"/>
        <v/>
      </c>
      <c r="AN413" s="80" t="str">
        <f t="shared" si="53"/>
        <v/>
      </c>
      <c r="AO413" s="36">
        <f t="shared" si="54"/>
        <v>0</v>
      </c>
      <c r="AP413" s="83" t="str">
        <f t="shared" si="55"/>
        <v/>
      </c>
    </row>
    <row r="414" spans="1:42" hidden="1">
      <c r="A414">
        <v>46831</v>
      </c>
      <c r="B414" s="38">
        <v>46201</v>
      </c>
      <c r="C414" t="s">
        <v>266</v>
      </c>
      <c r="D414" t="s">
        <v>185</v>
      </c>
      <c r="E414" t="s">
        <v>186</v>
      </c>
      <c r="F414" t="s">
        <v>59</v>
      </c>
      <c r="G414">
        <v>8</v>
      </c>
      <c r="H414" s="43">
        <v>10859</v>
      </c>
      <c r="I414" t="s">
        <v>198</v>
      </c>
      <c r="J414">
        <v>9900</v>
      </c>
      <c r="K414" t="s">
        <v>218</v>
      </c>
      <c r="L414" t="s">
        <v>218</v>
      </c>
      <c r="M414" t="s">
        <v>214</v>
      </c>
      <c r="N414" t="s">
        <v>215</v>
      </c>
      <c r="O414" t="s">
        <v>64</v>
      </c>
      <c r="P414">
        <v>403</v>
      </c>
      <c r="Q414" t="s">
        <v>307</v>
      </c>
      <c r="R414">
        <v>11</v>
      </c>
      <c r="S414">
        <v>16</v>
      </c>
      <c r="T414">
        <v>30</v>
      </c>
      <c r="U414">
        <v>0</v>
      </c>
      <c r="V414">
        <v>16</v>
      </c>
      <c r="W414">
        <v>0.38</v>
      </c>
      <c r="X414">
        <v>0.53</v>
      </c>
      <c r="Y414">
        <v>0.53</v>
      </c>
      <c r="Z414">
        <v>159.09</v>
      </c>
      <c r="AA414" t="s">
        <v>55</v>
      </c>
      <c r="AB414" t="s">
        <v>47</v>
      </c>
      <c r="AC414" t="s">
        <v>220</v>
      </c>
      <c r="AE414" s="39">
        <v>46201.887361111112</v>
      </c>
      <c r="AG414" t="str">
        <f t="shared" si="48"/>
        <v>Julho-26</v>
      </c>
      <c r="AH414" s="36">
        <f>_xlfn.XLOOKUP(AK414,'Base de Preços'!P$7:P$3001,'Base de Preços'!J$7:J$3001,"",0)</f>
        <v>193.73</v>
      </c>
      <c r="AI414" s="37">
        <f t="shared" si="49"/>
        <v>5811.9</v>
      </c>
      <c r="AJ414" t="str">
        <f>_xlfn.XLOOKUP(N414,Agrupamentos!C$3:C$496,Agrupamentos!D$3:D$496,"",0)</f>
        <v>COMBATE A FORMIGA MECANIZADO</v>
      </c>
      <c r="AK414" t="str">
        <f t="shared" si="50"/>
        <v>COMBATE A FORMIGA PÓS PLANTIO MECANIZADO- 3 a 5kg/ha isca granulada ou MIPISGN1400IMP17</v>
      </c>
      <c r="AL414" s="57" t="str">
        <f t="shared" si="51"/>
        <v>46831GN1400Operador de Trator de PneuCARLOS ALVES DOS SANTOSCOMBATE A FORMIGA PÓS PLANTIO MECANIZADO- 3 a 5kg/ha isca granulada ou MIPISSanto Antonio I11Principal30Julho-2601646201,887361111146201</v>
      </c>
      <c r="AM414" s="79">
        <f t="shared" si="52"/>
        <v>42.10526315789474</v>
      </c>
      <c r="AN414" s="80">
        <f t="shared" si="53"/>
        <v>6698.5263157894742</v>
      </c>
      <c r="AO414" s="36">
        <f t="shared" si="54"/>
        <v>4772.7</v>
      </c>
      <c r="AP414" s="83">
        <f t="shared" si="55"/>
        <v>-1925.8263157894744</v>
      </c>
    </row>
    <row r="415" spans="1:42" hidden="1">
      <c r="A415">
        <v>46852</v>
      </c>
      <c r="B415" s="38">
        <v>46201</v>
      </c>
      <c r="C415" t="s">
        <v>266</v>
      </c>
      <c r="D415" t="s">
        <v>185</v>
      </c>
      <c r="E415" t="s">
        <v>186</v>
      </c>
      <c r="F415" t="s">
        <v>49</v>
      </c>
      <c r="G415">
        <v>8</v>
      </c>
      <c r="H415" s="43">
        <v>10859</v>
      </c>
      <c r="I415" t="s">
        <v>198</v>
      </c>
      <c r="J415">
        <v>10837</v>
      </c>
      <c r="K415" t="s">
        <v>254</v>
      </c>
      <c r="L415" t="s">
        <v>254</v>
      </c>
      <c r="M415">
        <v>43</v>
      </c>
      <c r="N415" t="s">
        <v>42</v>
      </c>
      <c r="O415" t="s">
        <v>64</v>
      </c>
      <c r="P415">
        <v>410</v>
      </c>
      <c r="Q415" t="s">
        <v>242</v>
      </c>
      <c r="R415">
        <v>492</v>
      </c>
      <c r="S415">
        <v>24</v>
      </c>
      <c r="T415">
        <v>0</v>
      </c>
      <c r="U415">
        <v>0</v>
      </c>
      <c r="V415">
        <v>24</v>
      </c>
      <c r="W415">
        <v>0</v>
      </c>
      <c r="X415">
        <v>0</v>
      </c>
      <c r="Y415">
        <v>0</v>
      </c>
      <c r="Z415">
        <v>0</v>
      </c>
      <c r="AA415" t="s">
        <v>46</v>
      </c>
      <c r="AB415" t="s">
        <v>56</v>
      </c>
      <c r="AC415" t="s">
        <v>257</v>
      </c>
      <c r="AE415" s="39">
        <v>46202.694814814815</v>
      </c>
      <c r="AF415" t="s">
        <v>308</v>
      </c>
      <c r="AG415" t="str">
        <f t="shared" si="48"/>
        <v>Julho-26</v>
      </c>
      <c r="AH415" s="36">
        <f>_xlfn.XLOOKUP(AK415,'Base de Preços'!P$7:P$3001,'Base de Preços'!J$7:J$3001,"",0)</f>
        <v>0</v>
      </c>
      <c r="AI415" s="37">
        <f t="shared" si="49"/>
        <v>0</v>
      </c>
      <c r="AJ415" t="str">
        <f>_xlfn.XLOOKUP(N415,Agrupamentos!C$3:C$496,Agrupamentos!D$3:D$496,"",0)</f>
        <v>APOIO E MANUTENÇÃO</v>
      </c>
      <c r="AK415" t="str">
        <f t="shared" si="50"/>
        <v>APOIO E MANUTEÇÃOGN140043</v>
      </c>
      <c r="AL415" s="57" t="str">
        <f t="shared" si="51"/>
        <v>46852GN1400Trabalhador FlorestalJEAN CARDOSO PAIVAAPOIO E MANUTEÇÃOCanto do Pinhe492Suporte0Julho-2602446202,694814814846201</v>
      </c>
      <c r="AM415" s="79" t="str">
        <f t="shared" si="52"/>
        <v/>
      </c>
      <c r="AN415" s="80" t="str">
        <f t="shared" si="53"/>
        <v/>
      </c>
      <c r="AO415" s="36">
        <f t="shared" si="54"/>
        <v>0</v>
      </c>
      <c r="AP415" s="83" t="str">
        <f t="shared" si="55"/>
        <v/>
      </c>
    </row>
    <row r="416" spans="1:42" hidden="1">
      <c r="A416">
        <v>46832</v>
      </c>
      <c r="B416" s="38">
        <v>46201</v>
      </c>
      <c r="C416" t="s">
        <v>266</v>
      </c>
      <c r="D416" t="s">
        <v>105</v>
      </c>
      <c r="E416" t="s">
        <v>106</v>
      </c>
      <c r="F416" t="s">
        <v>59</v>
      </c>
      <c r="G416">
        <v>8</v>
      </c>
      <c r="H416" s="43">
        <v>11065</v>
      </c>
      <c r="I416" t="s">
        <v>107</v>
      </c>
      <c r="J416">
        <v>11392</v>
      </c>
      <c r="K416" t="s">
        <v>142</v>
      </c>
      <c r="L416" t="s">
        <v>142</v>
      </c>
      <c r="M416">
        <v>1</v>
      </c>
      <c r="N416" t="s">
        <v>109</v>
      </c>
      <c r="O416" t="s">
        <v>64</v>
      </c>
      <c r="P416">
        <v>503</v>
      </c>
      <c r="Q416" t="s">
        <v>181</v>
      </c>
      <c r="R416" t="s">
        <v>389</v>
      </c>
      <c r="S416">
        <v>0</v>
      </c>
      <c r="T416">
        <v>0</v>
      </c>
      <c r="U416">
        <v>16</v>
      </c>
      <c r="V416">
        <v>16</v>
      </c>
      <c r="W416">
        <v>0</v>
      </c>
      <c r="X416">
        <v>0</v>
      </c>
      <c r="Y416">
        <v>0</v>
      </c>
      <c r="Z416">
        <v>0</v>
      </c>
      <c r="AA416" t="s">
        <v>46</v>
      </c>
      <c r="AB416" t="s">
        <v>56</v>
      </c>
      <c r="AC416" t="s">
        <v>145</v>
      </c>
      <c r="AE416" s="39">
        <v>46201.894652777781</v>
      </c>
      <c r="AG416" t="str">
        <f t="shared" si="48"/>
        <v>Julho-26</v>
      </c>
      <c r="AH416" s="36">
        <f>_xlfn.XLOOKUP(AK416,'Base de Preços'!P$7:P$3001,'Base de Preços'!J$7:J$3001,"",0)</f>
        <v>0</v>
      </c>
      <c r="AI416" s="37">
        <f t="shared" si="49"/>
        <v>0</v>
      </c>
      <c r="AJ416" t="str">
        <f>_xlfn.XLOOKUP(N416,Agrupamentos!C$3:C$496,Agrupamentos!D$3:D$496,"",0)</f>
        <v>APOIO E MANUTENÇÃO</v>
      </c>
      <c r="AK416" t="str">
        <f t="shared" si="50"/>
        <v>APOIO E MANUTEÇÃO 1410GN14101</v>
      </c>
      <c r="AL416" s="57" t="str">
        <f t="shared" si="51"/>
        <v>46832GN1410Operador de Trator de PneuDOUGLAS BOTELHO GOMESAPOIO E MANUTEÇÃO 1410MÃE SANTA GLEBA A018-01Suporte0Julho-26161646201,894652777846201</v>
      </c>
      <c r="AM416" s="79" t="str">
        <f t="shared" si="52"/>
        <v/>
      </c>
      <c r="AN416" s="80" t="str">
        <f t="shared" si="53"/>
        <v/>
      </c>
      <c r="AO416" s="36">
        <f t="shared" si="54"/>
        <v>0</v>
      </c>
      <c r="AP416" s="83" t="str">
        <f t="shared" si="55"/>
        <v/>
      </c>
    </row>
    <row r="417" spans="1:42" hidden="1">
      <c r="A417">
        <v>46842</v>
      </c>
      <c r="B417" s="38">
        <v>46201</v>
      </c>
      <c r="C417" t="s">
        <v>266</v>
      </c>
      <c r="D417" t="s">
        <v>105</v>
      </c>
      <c r="E417" t="s">
        <v>106</v>
      </c>
      <c r="F417" t="s">
        <v>59</v>
      </c>
      <c r="G417">
        <v>8</v>
      </c>
      <c r="H417" s="43">
        <v>11331</v>
      </c>
      <c r="I417" t="s">
        <v>112</v>
      </c>
      <c r="J417">
        <v>11362</v>
      </c>
      <c r="K417" t="s">
        <v>131</v>
      </c>
      <c r="L417" t="s">
        <v>131</v>
      </c>
      <c r="M417" t="s">
        <v>137</v>
      </c>
      <c r="N417" t="s">
        <v>138</v>
      </c>
      <c r="O417" t="s">
        <v>64</v>
      </c>
      <c r="P417">
        <v>537</v>
      </c>
      <c r="Q417" t="s">
        <v>368</v>
      </c>
      <c r="R417" t="s">
        <v>409</v>
      </c>
      <c r="S417">
        <v>0</v>
      </c>
      <c r="T417">
        <v>0</v>
      </c>
      <c r="U417">
        <v>64</v>
      </c>
      <c r="V417">
        <v>64</v>
      </c>
      <c r="W417">
        <v>0.68</v>
      </c>
      <c r="X417">
        <v>0</v>
      </c>
      <c r="Y417">
        <v>0</v>
      </c>
      <c r="Z417">
        <v>221.69</v>
      </c>
      <c r="AA417" t="s">
        <v>55</v>
      </c>
      <c r="AB417" t="s">
        <v>47</v>
      </c>
      <c r="AC417" t="s">
        <v>135</v>
      </c>
      <c r="AD417" t="s">
        <v>203</v>
      </c>
      <c r="AE417" s="39">
        <v>46202.425821759258</v>
      </c>
      <c r="AF417" t="s">
        <v>412</v>
      </c>
      <c r="AG417" t="str">
        <f t="shared" si="48"/>
        <v>Julho-26</v>
      </c>
      <c r="AH417" s="36">
        <f>_xlfn.XLOOKUP(AK417,'Base de Preços'!P$7:P$3001,'Base de Preços'!J$7:J$3001,"",0)</f>
        <v>343.68</v>
      </c>
      <c r="AI417" s="37">
        <f t="shared" si="49"/>
        <v>0</v>
      </c>
      <c r="AJ417" t="str">
        <f>_xlfn.XLOOKUP(N417,Agrupamentos!C$3:C$496,Agrupamentos!D$3:D$496,"",0)</f>
        <v>HERBICIDA MEC</v>
      </c>
      <c r="AK417" t="str">
        <f t="shared" si="50"/>
        <v>SERV CAP QUIM MEC BARRA AGRICGN1410IMP96</v>
      </c>
      <c r="AL417" s="57" t="str">
        <f t="shared" si="51"/>
        <v>46842GN1410Operador de Trator de PneuGABRIEL GONCALVES PINHEIROSERV CAP QUIM MEC BARRA AGRICGALILÉIA025-01Principal0Julho-26646446202,425821759346201</v>
      </c>
      <c r="AM417" s="79">
        <f t="shared" si="52"/>
        <v>94.117647058823522</v>
      </c>
      <c r="AN417" s="80">
        <f t="shared" si="53"/>
        <v>20864.941176470587</v>
      </c>
      <c r="AO417" s="36">
        <f t="shared" si="54"/>
        <v>0</v>
      </c>
      <c r="AP417" s="83">
        <f t="shared" si="55"/>
        <v>-20864.941176470587</v>
      </c>
    </row>
    <row r="418" spans="1:42" hidden="1">
      <c r="A418">
        <v>46842</v>
      </c>
      <c r="B418" s="38">
        <v>46201</v>
      </c>
      <c r="C418" t="s">
        <v>266</v>
      </c>
      <c r="D418" t="s">
        <v>105</v>
      </c>
      <c r="E418" t="s">
        <v>106</v>
      </c>
      <c r="F418" t="s">
        <v>49</v>
      </c>
      <c r="G418">
        <v>8</v>
      </c>
      <c r="H418" s="43">
        <v>11331</v>
      </c>
      <c r="I418" t="s">
        <v>112</v>
      </c>
      <c r="J418">
        <v>11362</v>
      </c>
      <c r="K418" t="s">
        <v>131</v>
      </c>
      <c r="L418" t="s">
        <v>131</v>
      </c>
      <c r="M418" t="s">
        <v>137</v>
      </c>
      <c r="N418" t="s">
        <v>138</v>
      </c>
      <c r="O418" t="s">
        <v>64</v>
      </c>
      <c r="P418">
        <v>537</v>
      </c>
      <c r="Q418" t="s">
        <v>368</v>
      </c>
      <c r="R418" t="s">
        <v>409</v>
      </c>
      <c r="S418">
        <v>0</v>
      </c>
      <c r="T418">
        <v>0</v>
      </c>
      <c r="U418">
        <v>8</v>
      </c>
      <c r="V418">
        <v>8</v>
      </c>
      <c r="W418">
        <v>0.23</v>
      </c>
      <c r="X418">
        <v>0</v>
      </c>
      <c r="Y418">
        <v>0</v>
      </c>
      <c r="Z418">
        <v>26.68</v>
      </c>
      <c r="AA418" t="s">
        <v>55</v>
      </c>
      <c r="AB418" t="s">
        <v>56</v>
      </c>
      <c r="AC418" t="s">
        <v>135</v>
      </c>
      <c r="AD418" t="s">
        <v>203</v>
      </c>
      <c r="AE418" s="39">
        <v>46202.425821759258</v>
      </c>
      <c r="AF418" t="s">
        <v>412</v>
      </c>
      <c r="AG418" t="str">
        <f t="shared" si="48"/>
        <v>Julho-26</v>
      </c>
      <c r="AH418" s="36">
        <f>_xlfn.XLOOKUP(AK418,'Base de Preços'!P$7:P$3001,'Base de Preços'!J$7:J$3001,"",0)</f>
        <v>343.68</v>
      </c>
      <c r="AI418" s="37">
        <f t="shared" si="49"/>
        <v>0</v>
      </c>
      <c r="AJ418" t="str">
        <f>_xlfn.XLOOKUP(N418,Agrupamentos!C$3:C$496,Agrupamentos!D$3:D$496,"",0)</f>
        <v>HERBICIDA MEC</v>
      </c>
      <c r="AK418" t="str">
        <f t="shared" si="50"/>
        <v>SERV CAP QUIM MEC BARRA AGRICGN1410IMP96</v>
      </c>
      <c r="AL418" s="57" t="str">
        <f t="shared" si="51"/>
        <v>46842GN1410Trabalhador FlorestalGABRIEL GONCALVES PINHEIROSERV CAP QUIM MEC BARRA AGRICGALILÉIA025-01Suporte0Julho-268846202,425821759346201</v>
      </c>
      <c r="AM418" s="79">
        <f t="shared" si="52"/>
        <v>34.782608695652172</v>
      </c>
      <c r="AN418" s="80">
        <f t="shared" si="53"/>
        <v>927.99999999999989</v>
      </c>
      <c r="AO418" s="36">
        <f t="shared" si="54"/>
        <v>0</v>
      </c>
      <c r="AP418" s="83">
        <f t="shared" si="55"/>
        <v>-927.99999999999989</v>
      </c>
    </row>
    <row r="419" spans="1:42" hidden="1">
      <c r="A419">
        <v>46875</v>
      </c>
      <c r="B419" s="38">
        <v>46202</v>
      </c>
      <c r="C419" t="s">
        <v>266</v>
      </c>
      <c r="D419" t="s">
        <v>250</v>
      </c>
      <c r="E419" t="s">
        <v>251</v>
      </c>
      <c r="F419" t="s">
        <v>37</v>
      </c>
      <c r="G419">
        <v>8</v>
      </c>
      <c r="H419" s="43">
        <v>11697</v>
      </c>
      <c r="I419" t="s">
        <v>253</v>
      </c>
      <c r="J419">
        <v>11067</v>
      </c>
      <c r="K419" t="s">
        <v>259</v>
      </c>
      <c r="L419" t="s">
        <v>259</v>
      </c>
      <c r="M419">
        <v>2</v>
      </c>
      <c r="N419" t="s">
        <v>42</v>
      </c>
      <c r="O419" t="s">
        <v>64</v>
      </c>
      <c r="P419">
        <v>371</v>
      </c>
      <c r="Q419" t="s">
        <v>260</v>
      </c>
      <c r="R419">
        <v>24</v>
      </c>
      <c r="S419">
        <v>8</v>
      </c>
      <c r="T419">
        <v>0</v>
      </c>
      <c r="U419">
        <v>0</v>
      </c>
      <c r="V419">
        <v>8</v>
      </c>
      <c r="W419">
        <v>0</v>
      </c>
      <c r="X419">
        <v>0</v>
      </c>
      <c r="Y419">
        <v>0</v>
      </c>
      <c r="Z419">
        <v>0</v>
      </c>
      <c r="AA419" t="s">
        <v>46</v>
      </c>
      <c r="AB419" t="s">
        <v>56</v>
      </c>
      <c r="AC419" t="s">
        <v>261</v>
      </c>
      <c r="AE419" s="39">
        <v>46202.908113425925</v>
      </c>
      <c r="AG419" t="str">
        <f t="shared" si="48"/>
        <v>Julho-26</v>
      </c>
      <c r="AH419" s="36">
        <f>_xlfn.XLOOKUP(AK419,'Base de Preços'!P$7:P$3001,'Base de Preços'!J$7:J$3001,"",0)</f>
        <v>0</v>
      </c>
      <c r="AI419" s="37">
        <f t="shared" si="49"/>
        <v>0</v>
      </c>
      <c r="AJ419" t="str">
        <f>_xlfn.XLOOKUP(N419,Agrupamentos!C$3:C$496,Agrupamentos!D$3:D$496,"",0)</f>
        <v>APOIO E MANUTENÇÃO</v>
      </c>
      <c r="AK419" t="str">
        <f t="shared" si="50"/>
        <v>APOIO E MANUTEÇÃOGN12702</v>
      </c>
      <c r="AL419" s="57" t="str">
        <f t="shared" si="51"/>
        <v>46875GN1270MotoristaFABIO MATOS DE SOUZAAPOIO E MANUTEÇÃONova Esperança24Suporte0Julho-260846202,908113425946202</v>
      </c>
      <c r="AM419" s="79" t="str">
        <f t="shared" si="52"/>
        <v/>
      </c>
      <c r="AN419" s="80" t="str">
        <f t="shared" si="53"/>
        <v/>
      </c>
      <c r="AO419" s="36">
        <f t="shared" si="54"/>
        <v>0</v>
      </c>
      <c r="AP419" s="83" t="str">
        <f t="shared" si="55"/>
        <v/>
      </c>
    </row>
    <row r="420" spans="1:42" hidden="1">
      <c r="A420">
        <v>46875</v>
      </c>
      <c r="B420" s="38">
        <v>46202</v>
      </c>
      <c r="C420" t="s">
        <v>266</v>
      </c>
      <c r="D420" t="s">
        <v>250</v>
      </c>
      <c r="E420" t="s">
        <v>251</v>
      </c>
      <c r="F420" t="s">
        <v>49</v>
      </c>
      <c r="G420">
        <v>8</v>
      </c>
      <c r="H420" s="43">
        <v>11697</v>
      </c>
      <c r="I420" t="s">
        <v>253</v>
      </c>
      <c r="J420">
        <v>11067</v>
      </c>
      <c r="K420" t="s">
        <v>259</v>
      </c>
      <c r="L420" t="s">
        <v>259</v>
      </c>
      <c r="M420">
        <v>70</v>
      </c>
      <c r="N420" t="s">
        <v>255</v>
      </c>
      <c r="O420" t="s">
        <v>64</v>
      </c>
      <c r="P420">
        <v>371</v>
      </c>
      <c r="Q420" t="s">
        <v>260</v>
      </c>
      <c r="R420">
        <v>23</v>
      </c>
      <c r="S420">
        <v>56</v>
      </c>
      <c r="T420">
        <v>53.21</v>
      </c>
      <c r="U420">
        <v>0</v>
      </c>
      <c r="V420">
        <v>56</v>
      </c>
      <c r="W420">
        <v>1.42</v>
      </c>
      <c r="X420">
        <v>1.05</v>
      </c>
      <c r="Y420">
        <v>1.05</v>
      </c>
      <c r="Z420">
        <v>149.09</v>
      </c>
      <c r="AA420" t="s">
        <v>46</v>
      </c>
      <c r="AB420" t="s">
        <v>47</v>
      </c>
      <c r="AC420" t="s">
        <v>261</v>
      </c>
      <c r="AE420" s="39">
        <v>46202.908113425925</v>
      </c>
      <c r="AG420" t="str">
        <f t="shared" si="48"/>
        <v>Julho-26</v>
      </c>
      <c r="AH420" s="36">
        <f>_xlfn.XLOOKUP(AK420,'Base de Preços'!P$7:P$3001,'Base de Preços'!J$7:J$3001,"",0)</f>
        <v>152.18</v>
      </c>
      <c r="AI420" s="37">
        <f t="shared" si="49"/>
        <v>8097.4978000000001</v>
      </c>
      <c r="AJ420" t="str">
        <f>_xlfn.XLOOKUP(N420,Agrupamentos!C$3:C$496,Agrupamentos!D$3:D$496,"",0)</f>
        <v>COMBATE A FORMIGA MANUAL</v>
      </c>
      <c r="AK420" t="str">
        <f t="shared" si="50"/>
        <v>COMBATE A FORMIGA MANUAL MANUTENÇÃO - ANO 01GN127070</v>
      </c>
      <c r="AL420" s="57" t="str">
        <f t="shared" si="51"/>
        <v>46875GN1270Trabalhador FlorestalFABIO MATOS DE SOUZACOMBATE A FORMIGA MANUAL MANUTENÇÃO - ANO 01Nova Esperança23Principal53,21Julho-2605646202,908113425946202</v>
      </c>
      <c r="AM420" s="79">
        <f t="shared" si="52"/>
        <v>39.436619718309863</v>
      </c>
      <c r="AN420" s="80">
        <f t="shared" si="53"/>
        <v>5879.6056338028175</v>
      </c>
      <c r="AO420" s="36">
        <f t="shared" si="54"/>
        <v>7933.0789000000004</v>
      </c>
      <c r="AP420" s="83">
        <f t="shared" si="55"/>
        <v>2053.473266197183</v>
      </c>
    </row>
    <row r="421" spans="1:42" hidden="1">
      <c r="A421">
        <v>46875</v>
      </c>
      <c r="B421" s="38">
        <v>46202</v>
      </c>
      <c r="C421" t="s">
        <v>266</v>
      </c>
      <c r="D421" t="s">
        <v>250</v>
      </c>
      <c r="E421" t="s">
        <v>251</v>
      </c>
      <c r="F421" t="s">
        <v>49</v>
      </c>
      <c r="G421">
        <v>8</v>
      </c>
      <c r="H421" s="43">
        <v>11697</v>
      </c>
      <c r="I421" t="s">
        <v>253</v>
      </c>
      <c r="J421">
        <v>11067</v>
      </c>
      <c r="K421" t="s">
        <v>259</v>
      </c>
      <c r="L421" t="s">
        <v>259</v>
      </c>
      <c r="M421">
        <v>70</v>
      </c>
      <c r="N421" t="s">
        <v>255</v>
      </c>
      <c r="O421" t="s">
        <v>64</v>
      </c>
      <c r="P421">
        <v>371</v>
      </c>
      <c r="Q421" t="s">
        <v>260</v>
      </c>
      <c r="R421">
        <v>24</v>
      </c>
      <c r="S421">
        <v>64</v>
      </c>
      <c r="T421">
        <v>51.09</v>
      </c>
      <c r="U421">
        <v>0</v>
      </c>
      <c r="V421">
        <v>64</v>
      </c>
      <c r="W421">
        <v>1.42</v>
      </c>
      <c r="X421">
        <v>1.25</v>
      </c>
      <c r="Y421">
        <v>1.25</v>
      </c>
      <c r="Z421">
        <v>149.09</v>
      </c>
      <c r="AA421" t="s">
        <v>46</v>
      </c>
      <c r="AB421" t="s">
        <v>47</v>
      </c>
      <c r="AC421" t="s">
        <v>261</v>
      </c>
      <c r="AE421" s="39">
        <v>46202.908113425925</v>
      </c>
      <c r="AG421" t="str">
        <f t="shared" si="48"/>
        <v>Julho-26</v>
      </c>
      <c r="AH421" s="36">
        <f>_xlfn.XLOOKUP(AK421,'Base de Preços'!P$7:P$3001,'Base de Preços'!J$7:J$3001,"",0)</f>
        <v>152.18</v>
      </c>
      <c r="AI421" s="37">
        <f t="shared" si="49"/>
        <v>7774.8762000000006</v>
      </c>
      <c r="AJ421" t="str">
        <f>_xlfn.XLOOKUP(N421,Agrupamentos!C$3:C$496,Agrupamentos!D$3:D$496,"",0)</f>
        <v>COMBATE A FORMIGA MANUAL</v>
      </c>
      <c r="AK421" t="str">
        <f t="shared" si="50"/>
        <v>COMBATE A FORMIGA MANUAL MANUTENÇÃO - ANO 01GN127070</v>
      </c>
      <c r="AL421" s="57" t="str">
        <f t="shared" si="51"/>
        <v>46875GN1270Trabalhador FlorestalFABIO MATOS DE SOUZACOMBATE A FORMIGA MANUAL MANUTENÇÃO - ANO 01Nova Esperança24Principal51,09Julho-2606446202,908113425946202</v>
      </c>
      <c r="AM421" s="79">
        <f t="shared" si="52"/>
        <v>45.070422535211272</v>
      </c>
      <c r="AN421" s="80">
        <f t="shared" si="53"/>
        <v>6719.5492957746483</v>
      </c>
      <c r="AO421" s="36">
        <f t="shared" si="54"/>
        <v>7617.0081000000009</v>
      </c>
      <c r="AP421" s="83">
        <f t="shared" si="55"/>
        <v>897.45880422535265</v>
      </c>
    </row>
    <row r="422" spans="1:42" hidden="1">
      <c r="A422">
        <v>46875</v>
      </c>
      <c r="B422" s="38">
        <v>46202</v>
      </c>
      <c r="C422" t="s">
        <v>266</v>
      </c>
      <c r="D422" t="s">
        <v>250</v>
      </c>
      <c r="E422" t="s">
        <v>251</v>
      </c>
      <c r="F422" t="s">
        <v>59</v>
      </c>
      <c r="G422">
        <v>8</v>
      </c>
      <c r="H422" s="43">
        <v>11697</v>
      </c>
      <c r="I422" t="s">
        <v>253</v>
      </c>
      <c r="J422">
        <v>11067</v>
      </c>
      <c r="K422" t="s">
        <v>259</v>
      </c>
      <c r="L422" t="s">
        <v>259</v>
      </c>
      <c r="M422">
        <v>2</v>
      </c>
      <c r="N422" t="s">
        <v>42</v>
      </c>
      <c r="O422" t="s">
        <v>64</v>
      </c>
      <c r="P422">
        <v>371</v>
      </c>
      <c r="Q422" t="s">
        <v>260</v>
      </c>
      <c r="R422">
        <v>23</v>
      </c>
      <c r="S422">
        <v>0</v>
      </c>
      <c r="T422">
        <v>53.21</v>
      </c>
      <c r="U422">
        <v>8</v>
      </c>
      <c r="V422">
        <v>8</v>
      </c>
      <c r="W422">
        <v>0</v>
      </c>
      <c r="X422">
        <v>0</v>
      </c>
      <c r="Y422">
        <v>0.15</v>
      </c>
      <c r="Z422">
        <v>0</v>
      </c>
      <c r="AA422" t="s">
        <v>46</v>
      </c>
      <c r="AB422" t="s">
        <v>47</v>
      </c>
      <c r="AC422" t="s">
        <v>261</v>
      </c>
      <c r="AD422" t="s">
        <v>228</v>
      </c>
      <c r="AE422" s="39">
        <v>46202.908113425925</v>
      </c>
      <c r="AG422" t="str">
        <f t="shared" si="48"/>
        <v>Julho-26</v>
      </c>
      <c r="AH422" s="36">
        <f>_xlfn.XLOOKUP(AK422,'Base de Preços'!P$7:P$3001,'Base de Preços'!J$7:J$3001,"",0)</f>
        <v>0</v>
      </c>
      <c r="AI422" s="37">
        <f t="shared" si="49"/>
        <v>0</v>
      </c>
      <c r="AJ422" t="str">
        <f>_xlfn.XLOOKUP(N422,Agrupamentos!C$3:C$496,Agrupamentos!D$3:D$496,"",0)</f>
        <v>APOIO E MANUTENÇÃO</v>
      </c>
      <c r="AK422" t="str">
        <f t="shared" si="50"/>
        <v>APOIO E MANUTEÇÃOGN12702</v>
      </c>
      <c r="AL422" s="57" t="str">
        <f t="shared" si="51"/>
        <v>46875GN1270Operador de Trator de PneuFABIO MATOS DE SOUZAAPOIO E MANUTEÇÃONova Esperança23Principal53,21Julho-268846202,908113425946202</v>
      </c>
      <c r="AM422" s="79" t="str">
        <f t="shared" si="52"/>
        <v/>
      </c>
      <c r="AN422" s="80" t="str">
        <f t="shared" si="53"/>
        <v/>
      </c>
      <c r="AO422" s="36">
        <f t="shared" si="54"/>
        <v>0</v>
      </c>
      <c r="AP422" s="83" t="str">
        <f t="shared" si="55"/>
        <v/>
      </c>
    </row>
    <row r="423" spans="1:42" hidden="1">
      <c r="A423">
        <v>46875</v>
      </c>
      <c r="B423" s="38">
        <v>46202</v>
      </c>
      <c r="C423" t="s">
        <v>266</v>
      </c>
      <c r="D423" t="s">
        <v>250</v>
      </c>
      <c r="E423" t="s">
        <v>251</v>
      </c>
      <c r="F423" t="s">
        <v>49</v>
      </c>
      <c r="G423">
        <v>8</v>
      </c>
      <c r="H423" s="43">
        <v>11697</v>
      </c>
      <c r="I423" t="s">
        <v>253</v>
      </c>
      <c r="J423">
        <v>11067</v>
      </c>
      <c r="K423" t="s">
        <v>259</v>
      </c>
      <c r="L423" t="s">
        <v>259</v>
      </c>
      <c r="M423">
        <v>70</v>
      </c>
      <c r="N423" t="s">
        <v>255</v>
      </c>
      <c r="O423" t="s">
        <v>64</v>
      </c>
      <c r="P423">
        <v>371</v>
      </c>
      <c r="Q423" t="s">
        <v>260</v>
      </c>
      <c r="R423">
        <v>25</v>
      </c>
      <c r="S423">
        <v>64</v>
      </c>
      <c r="T423">
        <v>78.41</v>
      </c>
      <c r="U423">
        <v>0</v>
      </c>
      <c r="V423">
        <v>64</v>
      </c>
      <c r="W423">
        <v>1.42</v>
      </c>
      <c r="X423">
        <v>0.82</v>
      </c>
      <c r="Y423">
        <v>0.82</v>
      </c>
      <c r="Z423">
        <v>149.09</v>
      </c>
      <c r="AA423" t="s">
        <v>46</v>
      </c>
      <c r="AB423" t="s">
        <v>47</v>
      </c>
      <c r="AC423" t="s">
        <v>261</v>
      </c>
      <c r="AE423" s="39">
        <v>46202.908113425925</v>
      </c>
      <c r="AG423" t="str">
        <f t="shared" si="48"/>
        <v>Julho-26</v>
      </c>
      <c r="AH423" s="36">
        <f>_xlfn.XLOOKUP(AK423,'Base de Preços'!P$7:P$3001,'Base de Preços'!J$7:J$3001,"",0)</f>
        <v>152.18</v>
      </c>
      <c r="AI423" s="37">
        <f t="shared" si="49"/>
        <v>11932.433800000001</v>
      </c>
      <c r="AJ423" t="str">
        <f>_xlfn.XLOOKUP(N423,Agrupamentos!C$3:C$496,Agrupamentos!D$3:D$496,"",0)</f>
        <v>COMBATE A FORMIGA MANUAL</v>
      </c>
      <c r="AK423" t="str">
        <f t="shared" si="50"/>
        <v>COMBATE A FORMIGA MANUAL MANUTENÇÃO - ANO 01GN127070</v>
      </c>
      <c r="AL423" s="57" t="str">
        <f t="shared" si="51"/>
        <v>46875GN1270Trabalhador FlorestalFABIO MATOS DE SOUZACOMBATE A FORMIGA MANUAL MANUTENÇÃO - ANO 01Nova Esperança25Principal78,41Julho-2606446202,908113425946202</v>
      </c>
      <c r="AM423" s="79">
        <f t="shared" si="52"/>
        <v>45.070422535211272</v>
      </c>
      <c r="AN423" s="80">
        <f t="shared" si="53"/>
        <v>6719.5492957746483</v>
      </c>
      <c r="AO423" s="36">
        <f t="shared" si="54"/>
        <v>11690.1469</v>
      </c>
      <c r="AP423" s="83">
        <f t="shared" si="55"/>
        <v>4970.5976042253515</v>
      </c>
    </row>
    <row r="424" spans="1:42" hidden="1">
      <c r="A424">
        <v>46896</v>
      </c>
      <c r="B424" s="38">
        <v>46202</v>
      </c>
      <c r="C424" t="s">
        <v>266</v>
      </c>
      <c r="D424" t="s">
        <v>250</v>
      </c>
      <c r="E424" t="s">
        <v>251</v>
      </c>
      <c r="F424" t="s">
        <v>37</v>
      </c>
      <c r="G424">
        <v>8</v>
      </c>
      <c r="H424" s="43">
        <v>9241</v>
      </c>
      <c r="I424" t="s">
        <v>189</v>
      </c>
      <c r="J424">
        <v>11447</v>
      </c>
      <c r="K424" t="s">
        <v>262</v>
      </c>
      <c r="L424" t="s">
        <v>252</v>
      </c>
      <c r="M424">
        <v>2</v>
      </c>
      <c r="N424" t="s">
        <v>42</v>
      </c>
      <c r="O424" t="s">
        <v>64</v>
      </c>
      <c r="P424">
        <v>390</v>
      </c>
      <c r="Q424" t="s">
        <v>44</v>
      </c>
      <c r="R424" t="s">
        <v>45</v>
      </c>
      <c r="S424">
        <v>0</v>
      </c>
      <c r="T424">
        <v>0</v>
      </c>
      <c r="U424">
        <v>8</v>
      </c>
      <c r="V424">
        <v>8</v>
      </c>
      <c r="W424">
        <v>0</v>
      </c>
      <c r="X424">
        <v>0</v>
      </c>
      <c r="Y424">
        <v>0</v>
      </c>
      <c r="Z424">
        <v>0</v>
      </c>
      <c r="AA424" t="s">
        <v>46</v>
      </c>
      <c r="AB424" t="s">
        <v>56</v>
      </c>
      <c r="AC424" t="s">
        <v>263</v>
      </c>
      <c r="AD424" t="s">
        <v>228</v>
      </c>
      <c r="AE424" s="39">
        <v>46203.371689814812</v>
      </c>
      <c r="AG424" t="str">
        <f t="shared" si="48"/>
        <v>Julho-26</v>
      </c>
      <c r="AH424" s="36">
        <f>_xlfn.XLOOKUP(AK424,'Base de Preços'!P$7:P$3001,'Base de Preços'!J$7:J$3001,"",0)</f>
        <v>0</v>
      </c>
      <c r="AI424" s="37">
        <f t="shared" si="49"/>
        <v>0</v>
      </c>
      <c r="AJ424" t="str">
        <f>_xlfn.XLOOKUP(N424,Agrupamentos!C$3:C$496,Agrupamentos!D$3:D$496,"",0)</f>
        <v>APOIO E MANUTENÇÃO</v>
      </c>
      <c r="AK424" t="str">
        <f t="shared" si="50"/>
        <v>APOIO E MANUTEÇÃOGN12702</v>
      </c>
      <c r="AL424" s="57" t="str">
        <f t="shared" si="51"/>
        <v>46896GN1270MotoristaANDREY NICOLLAS UCHOA DE OLIVEIRAAPOIO E MANUTEÇÃOPátio MST01Suporte0Julho-268846203,371689814846202</v>
      </c>
      <c r="AM424" s="79" t="str">
        <f t="shared" si="52"/>
        <v/>
      </c>
      <c r="AN424" s="80" t="str">
        <f t="shared" si="53"/>
        <v/>
      </c>
      <c r="AO424" s="36">
        <f t="shared" si="54"/>
        <v>0</v>
      </c>
      <c r="AP424" s="83" t="str">
        <f t="shared" si="55"/>
        <v/>
      </c>
    </row>
    <row r="425" spans="1:42" hidden="1">
      <c r="A425">
        <v>46847</v>
      </c>
      <c r="B425" s="38">
        <v>46202</v>
      </c>
      <c r="C425" t="s">
        <v>266</v>
      </c>
      <c r="D425" t="s">
        <v>185</v>
      </c>
      <c r="E425" t="s">
        <v>186</v>
      </c>
      <c r="F425" t="s">
        <v>59</v>
      </c>
      <c r="G425">
        <v>8</v>
      </c>
      <c r="H425" s="43" t="s">
        <v>100</v>
      </c>
      <c r="I425" t="s">
        <v>101</v>
      </c>
      <c r="J425" t="s">
        <v>50</v>
      </c>
      <c r="K425" t="s">
        <v>51</v>
      </c>
      <c r="L425" t="s">
        <v>187</v>
      </c>
      <c r="M425">
        <v>43</v>
      </c>
      <c r="N425" t="s">
        <v>42</v>
      </c>
      <c r="O425" t="s">
        <v>64</v>
      </c>
      <c r="P425">
        <v>526</v>
      </c>
      <c r="Q425" t="s">
        <v>298</v>
      </c>
      <c r="R425">
        <v>1</v>
      </c>
      <c r="S425">
        <v>0</v>
      </c>
      <c r="T425">
        <v>0</v>
      </c>
      <c r="U425">
        <v>24</v>
      </c>
      <c r="V425">
        <v>24</v>
      </c>
      <c r="W425">
        <v>0</v>
      </c>
      <c r="X425">
        <v>0</v>
      </c>
      <c r="Y425">
        <v>0</v>
      </c>
      <c r="Z425">
        <v>0</v>
      </c>
      <c r="AA425" t="s">
        <v>55</v>
      </c>
      <c r="AB425" t="s">
        <v>56</v>
      </c>
      <c r="AC425" t="s">
        <v>91</v>
      </c>
      <c r="AD425" t="s">
        <v>91</v>
      </c>
      <c r="AE425" s="39">
        <v>46202.485625000001</v>
      </c>
      <c r="AG425" t="str">
        <f t="shared" si="48"/>
        <v>Julho-26</v>
      </c>
      <c r="AH425" s="36">
        <f>_xlfn.XLOOKUP(AK425,'Base de Preços'!P$7:P$3001,'Base de Preços'!J$7:J$3001,"",0)</f>
        <v>0</v>
      </c>
      <c r="AI425" s="37">
        <f t="shared" si="49"/>
        <v>0</v>
      </c>
      <c r="AJ425" t="str">
        <f>_xlfn.XLOOKUP(N425,Agrupamentos!C$3:C$496,Agrupamentos!D$3:D$496,"",0)</f>
        <v>APOIO E MANUTENÇÃO</v>
      </c>
      <c r="AK425" t="str">
        <f t="shared" si="50"/>
        <v>APOIO E MANUTEÇÃOGN140043</v>
      </c>
      <c r="AL425" s="57" t="str">
        <f t="shared" si="51"/>
        <v>46847GN1400Operador de Trator de PneuLEANDRA DE MIRANDA SOUZA COSTAAPOIO E MANUTEÇÃOTerra_Santa1Suporte0Julho-26242446202,48562546202</v>
      </c>
      <c r="AM425" s="79" t="str">
        <f t="shared" si="52"/>
        <v/>
      </c>
      <c r="AN425" s="80" t="str">
        <f t="shared" si="53"/>
        <v/>
      </c>
      <c r="AO425" s="36">
        <f t="shared" si="54"/>
        <v>0</v>
      </c>
      <c r="AP425" s="83" t="str">
        <f t="shared" si="55"/>
        <v/>
      </c>
    </row>
    <row r="426" spans="1:42" hidden="1">
      <c r="A426">
        <v>46847</v>
      </c>
      <c r="B426" s="38">
        <v>46202</v>
      </c>
      <c r="C426" t="s">
        <v>266</v>
      </c>
      <c r="D426" t="s">
        <v>185</v>
      </c>
      <c r="E426" t="s">
        <v>186</v>
      </c>
      <c r="F426" t="s">
        <v>37</v>
      </c>
      <c r="G426">
        <v>8</v>
      </c>
      <c r="H426" s="43" t="s">
        <v>100</v>
      </c>
      <c r="I426" t="s">
        <v>101</v>
      </c>
      <c r="J426" t="s">
        <v>50</v>
      </c>
      <c r="K426" t="s">
        <v>51</v>
      </c>
      <c r="L426" t="s">
        <v>187</v>
      </c>
      <c r="M426">
        <v>43</v>
      </c>
      <c r="N426" t="s">
        <v>42</v>
      </c>
      <c r="O426" t="s">
        <v>64</v>
      </c>
      <c r="P426">
        <v>526</v>
      </c>
      <c r="Q426" t="s">
        <v>298</v>
      </c>
      <c r="R426">
        <v>1</v>
      </c>
      <c r="S426">
        <v>0</v>
      </c>
      <c r="T426">
        <v>0</v>
      </c>
      <c r="U426">
        <v>16</v>
      </c>
      <c r="V426">
        <v>16</v>
      </c>
      <c r="W426">
        <v>0</v>
      </c>
      <c r="X426">
        <v>0</v>
      </c>
      <c r="Y426">
        <v>0</v>
      </c>
      <c r="Z426">
        <v>0</v>
      </c>
      <c r="AA426" t="s">
        <v>55</v>
      </c>
      <c r="AB426" t="s">
        <v>47</v>
      </c>
      <c r="AC426" t="s">
        <v>91</v>
      </c>
      <c r="AD426" t="s">
        <v>91</v>
      </c>
      <c r="AE426" s="39">
        <v>46202.485405092593</v>
      </c>
      <c r="AG426" t="str">
        <f t="shared" si="48"/>
        <v>Julho-26</v>
      </c>
      <c r="AH426" s="36">
        <f>_xlfn.XLOOKUP(AK426,'Base de Preços'!P$7:P$3001,'Base de Preços'!J$7:J$3001,"",0)</f>
        <v>0</v>
      </c>
      <c r="AI426" s="37">
        <f t="shared" si="49"/>
        <v>0</v>
      </c>
      <c r="AJ426" t="str">
        <f>_xlfn.XLOOKUP(N426,Agrupamentos!C$3:C$496,Agrupamentos!D$3:D$496,"",0)</f>
        <v>APOIO E MANUTENÇÃO</v>
      </c>
      <c r="AK426" t="str">
        <f t="shared" si="50"/>
        <v>APOIO E MANUTEÇÃOGN140043</v>
      </c>
      <c r="AL426" s="57" t="str">
        <f t="shared" si="51"/>
        <v>46847GN1400MotoristaLEANDRA DE MIRANDA SOUZA COSTAAPOIO E MANUTEÇÃOTerra_Santa1Principal0Julho-26161646202,485405092646202</v>
      </c>
      <c r="AM426" s="79" t="str">
        <f t="shared" si="52"/>
        <v/>
      </c>
      <c r="AN426" s="80" t="str">
        <f t="shared" si="53"/>
        <v/>
      </c>
      <c r="AO426" s="36">
        <f t="shared" si="54"/>
        <v>0</v>
      </c>
      <c r="AP426" s="83" t="str">
        <f t="shared" si="55"/>
        <v/>
      </c>
    </row>
    <row r="427" spans="1:42" hidden="1">
      <c r="A427">
        <v>46847</v>
      </c>
      <c r="B427" s="38">
        <v>46202</v>
      </c>
      <c r="C427" t="s">
        <v>266</v>
      </c>
      <c r="D427" t="s">
        <v>185</v>
      </c>
      <c r="E427" t="s">
        <v>186</v>
      </c>
      <c r="F427" t="s">
        <v>49</v>
      </c>
      <c r="G427">
        <v>8</v>
      </c>
      <c r="H427" s="43" t="s">
        <v>100</v>
      </c>
      <c r="I427" t="s">
        <v>101</v>
      </c>
      <c r="J427" t="s">
        <v>50</v>
      </c>
      <c r="K427" t="s">
        <v>51</v>
      </c>
      <c r="L427" t="s">
        <v>187</v>
      </c>
      <c r="M427">
        <v>43</v>
      </c>
      <c r="N427" t="s">
        <v>42</v>
      </c>
      <c r="O427" t="s">
        <v>64</v>
      </c>
      <c r="P427">
        <v>526</v>
      </c>
      <c r="Q427" t="s">
        <v>298</v>
      </c>
      <c r="R427">
        <v>1</v>
      </c>
      <c r="S427">
        <v>0</v>
      </c>
      <c r="T427">
        <v>0</v>
      </c>
      <c r="U427">
        <v>24</v>
      </c>
      <c r="V427">
        <v>24</v>
      </c>
      <c r="W427">
        <v>0</v>
      </c>
      <c r="X427">
        <v>0</v>
      </c>
      <c r="Y427">
        <v>0</v>
      </c>
      <c r="Z427">
        <v>0</v>
      </c>
      <c r="AA427" t="s">
        <v>55</v>
      </c>
      <c r="AB427" t="s">
        <v>56</v>
      </c>
      <c r="AC427" t="s">
        <v>91</v>
      </c>
      <c r="AD427" t="s">
        <v>203</v>
      </c>
      <c r="AE427" s="39">
        <v>46202.485902777778</v>
      </c>
      <c r="AG427" t="str">
        <f t="shared" si="48"/>
        <v>Julho-26</v>
      </c>
      <c r="AH427" s="36">
        <f>_xlfn.XLOOKUP(AK427,'Base de Preços'!P$7:P$3001,'Base de Preços'!J$7:J$3001,"",0)</f>
        <v>0</v>
      </c>
      <c r="AI427" s="37">
        <f t="shared" si="49"/>
        <v>0</v>
      </c>
      <c r="AJ427" t="str">
        <f>_xlfn.XLOOKUP(N427,Agrupamentos!C$3:C$496,Agrupamentos!D$3:D$496,"",0)</f>
        <v>APOIO E MANUTENÇÃO</v>
      </c>
      <c r="AK427" t="str">
        <f t="shared" si="50"/>
        <v>APOIO E MANUTEÇÃOGN140043</v>
      </c>
      <c r="AL427" s="57" t="str">
        <f t="shared" si="51"/>
        <v>46847GN1400Trabalhador FlorestalLEANDRA DE MIRANDA SOUZA COSTAAPOIO E MANUTEÇÃOTerra_Santa1Suporte0Julho-26242446202,485902777846202</v>
      </c>
      <c r="AM427" s="79" t="str">
        <f t="shared" si="52"/>
        <v/>
      </c>
      <c r="AN427" s="80" t="str">
        <f t="shared" si="53"/>
        <v/>
      </c>
      <c r="AO427" s="36">
        <f t="shared" si="54"/>
        <v>0</v>
      </c>
      <c r="AP427" s="83" t="str">
        <f t="shared" si="55"/>
        <v/>
      </c>
    </row>
    <row r="428" spans="1:42" hidden="1">
      <c r="A428">
        <v>46856</v>
      </c>
      <c r="B428" s="38">
        <v>46202</v>
      </c>
      <c r="C428" t="s">
        <v>266</v>
      </c>
      <c r="D428" t="s">
        <v>185</v>
      </c>
      <c r="E428" t="s">
        <v>186</v>
      </c>
      <c r="F428" t="s">
        <v>49</v>
      </c>
      <c r="G428">
        <v>8</v>
      </c>
      <c r="H428" s="43">
        <v>10859</v>
      </c>
      <c r="I428" t="s">
        <v>198</v>
      </c>
      <c r="J428">
        <v>10837</v>
      </c>
      <c r="K428" t="s">
        <v>254</v>
      </c>
      <c r="L428" t="s">
        <v>254</v>
      </c>
      <c r="M428">
        <v>43</v>
      </c>
      <c r="N428" t="s">
        <v>42</v>
      </c>
      <c r="O428" t="s">
        <v>64</v>
      </c>
      <c r="P428">
        <v>481</v>
      </c>
      <c r="Q428" t="s">
        <v>287</v>
      </c>
      <c r="R428">
        <v>44</v>
      </c>
      <c r="S428">
        <v>0</v>
      </c>
      <c r="T428">
        <v>66.64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t="s">
        <v>46</v>
      </c>
      <c r="AB428" t="s">
        <v>56</v>
      </c>
      <c r="AC428" t="s">
        <v>257</v>
      </c>
      <c r="AD428" t="s">
        <v>203</v>
      </c>
      <c r="AE428" s="39">
        <v>46202.718460648146</v>
      </c>
      <c r="AG428" t="str">
        <f t="shared" si="48"/>
        <v>Julho-26</v>
      </c>
      <c r="AH428" s="36">
        <f>_xlfn.XLOOKUP(AK428,'Base de Preços'!P$7:P$3001,'Base de Preços'!J$7:J$3001,"",0)</f>
        <v>0</v>
      </c>
      <c r="AI428" s="37">
        <f t="shared" si="49"/>
        <v>0</v>
      </c>
      <c r="AJ428" t="str">
        <f>_xlfn.XLOOKUP(N428,Agrupamentos!C$3:C$496,Agrupamentos!D$3:D$496,"",0)</f>
        <v>APOIO E MANUTENÇÃO</v>
      </c>
      <c r="AK428" t="str">
        <f t="shared" si="50"/>
        <v>APOIO E MANUTEÇÃOGN140043</v>
      </c>
      <c r="AL428" s="57" t="str">
        <f t="shared" si="51"/>
        <v>46856GN1400Trabalhador FlorestalJEAN CARDOSO PAIVAAPOIO E MANUTEÇÃOSANTA ANA44Suporte66,64Julho-260046202,718460648146202</v>
      </c>
      <c r="AM428" s="79" t="str">
        <f t="shared" si="52"/>
        <v/>
      </c>
      <c r="AN428" s="80" t="str">
        <f t="shared" si="53"/>
        <v/>
      </c>
      <c r="AO428" s="36">
        <f t="shared" si="54"/>
        <v>0</v>
      </c>
      <c r="AP428" s="83" t="str">
        <f t="shared" si="55"/>
        <v/>
      </c>
    </row>
    <row r="429" spans="1:42" hidden="1">
      <c r="A429">
        <v>46856</v>
      </c>
      <c r="B429" s="38">
        <v>46202</v>
      </c>
      <c r="C429" t="s">
        <v>266</v>
      </c>
      <c r="D429" t="s">
        <v>185</v>
      </c>
      <c r="E429" t="s">
        <v>186</v>
      </c>
      <c r="F429" t="s">
        <v>49</v>
      </c>
      <c r="G429">
        <v>8</v>
      </c>
      <c r="H429" s="43">
        <v>10859</v>
      </c>
      <c r="I429" t="s">
        <v>198</v>
      </c>
      <c r="J429">
        <v>10837</v>
      </c>
      <c r="K429" t="s">
        <v>254</v>
      </c>
      <c r="L429" t="s">
        <v>254</v>
      </c>
      <c r="M429">
        <v>43</v>
      </c>
      <c r="N429" t="s">
        <v>42</v>
      </c>
      <c r="O429" t="s">
        <v>64</v>
      </c>
      <c r="P429">
        <v>481</v>
      </c>
      <c r="Q429" t="s">
        <v>287</v>
      </c>
      <c r="R429">
        <v>35</v>
      </c>
      <c r="S429">
        <v>0</v>
      </c>
      <c r="T429">
        <v>44.46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t="s">
        <v>46</v>
      </c>
      <c r="AB429" t="s">
        <v>56</v>
      </c>
      <c r="AC429" t="s">
        <v>257</v>
      </c>
      <c r="AD429" t="s">
        <v>203</v>
      </c>
      <c r="AE429" s="39">
        <v>46202.718460648146</v>
      </c>
      <c r="AG429" t="str">
        <f t="shared" si="48"/>
        <v>Julho-26</v>
      </c>
      <c r="AH429" s="36">
        <f>_xlfn.XLOOKUP(AK429,'Base de Preços'!P$7:P$3001,'Base de Preços'!J$7:J$3001,"",0)</f>
        <v>0</v>
      </c>
      <c r="AI429" s="37">
        <f t="shared" si="49"/>
        <v>0</v>
      </c>
      <c r="AJ429" t="str">
        <f>_xlfn.XLOOKUP(N429,Agrupamentos!C$3:C$496,Agrupamentos!D$3:D$496,"",0)</f>
        <v>APOIO E MANUTENÇÃO</v>
      </c>
      <c r="AK429" t="str">
        <f t="shared" si="50"/>
        <v>APOIO E MANUTEÇÃOGN140043</v>
      </c>
      <c r="AL429" s="57" t="str">
        <f t="shared" si="51"/>
        <v>46856GN1400Trabalhador FlorestalJEAN CARDOSO PAIVAAPOIO E MANUTEÇÃOSANTA ANA35Suporte44,46Julho-260046202,718460648146202</v>
      </c>
      <c r="AM429" s="79" t="str">
        <f t="shared" si="52"/>
        <v/>
      </c>
      <c r="AN429" s="80" t="str">
        <f t="shared" si="53"/>
        <v/>
      </c>
      <c r="AO429" s="36">
        <f t="shared" si="54"/>
        <v>0</v>
      </c>
      <c r="AP429" s="83" t="str">
        <f t="shared" si="55"/>
        <v/>
      </c>
    </row>
    <row r="430" spans="1:42" hidden="1">
      <c r="A430">
        <v>46856</v>
      </c>
      <c r="B430" s="38">
        <v>46202</v>
      </c>
      <c r="C430" t="s">
        <v>266</v>
      </c>
      <c r="D430" t="s">
        <v>185</v>
      </c>
      <c r="E430" t="s">
        <v>186</v>
      </c>
      <c r="F430" t="s">
        <v>49</v>
      </c>
      <c r="G430">
        <v>8</v>
      </c>
      <c r="H430" s="43">
        <v>10859</v>
      </c>
      <c r="I430" t="s">
        <v>198</v>
      </c>
      <c r="J430">
        <v>10837</v>
      </c>
      <c r="K430" t="s">
        <v>254</v>
      </c>
      <c r="L430" t="s">
        <v>254</v>
      </c>
      <c r="M430">
        <v>43</v>
      </c>
      <c r="N430" t="s">
        <v>42</v>
      </c>
      <c r="O430" t="s">
        <v>64</v>
      </c>
      <c r="P430">
        <v>481</v>
      </c>
      <c r="Q430" t="s">
        <v>287</v>
      </c>
      <c r="R430">
        <v>40</v>
      </c>
      <c r="S430">
        <v>0</v>
      </c>
      <c r="T430">
        <v>12.15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t="s">
        <v>46</v>
      </c>
      <c r="AB430" t="s">
        <v>56</v>
      </c>
      <c r="AC430" t="s">
        <v>257</v>
      </c>
      <c r="AD430" t="s">
        <v>203</v>
      </c>
      <c r="AE430" s="39">
        <v>46202.718460648146</v>
      </c>
      <c r="AG430" t="str">
        <f t="shared" si="48"/>
        <v>Julho-26</v>
      </c>
      <c r="AH430" s="36">
        <f>_xlfn.XLOOKUP(AK430,'Base de Preços'!P$7:P$3001,'Base de Preços'!J$7:J$3001,"",0)</f>
        <v>0</v>
      </c>
      <c r="AI430" s="37">
        <f t="shared" si="49"/>
        <v>0</v>
      </c>
      <c r="AJ430" t="str">
        <f>_xlfn.XLOOKUP(N430,Agrupamentos!C$3:C$496,Agrupamentos!D$3:D$496,"",0)</f>
        <v>APOIO E MANUTENÇÃO</v>
      </c>
      <c r="AK430" t="str">
        <f t="shared" si="50"/>
        <v>APOIO E MANUTEÇÃOGN140043</v>
      </c>
      <c r="AL430" s="57" t="str">
        <f t="shared" si="51"/>
        <v>46856GN1400Trabalhador FlorestalJEAN CARDOSO PAIVAAPOIO E MANUTEÇÃOSANTA ANA40Suporte12,15Julho-260046202,718460648146202</v>
      </c>
      <c r="AM430" s="79" t="str">
        <f t="shared" si="52"/>
        <v/>
      </c>
      <c r="AN430" s="80" t="str">
        <f t="shared" si="53"/>
        <v/>
      </c>
      <c r="AO430" s="36">
        <f t="shared" si="54"/>
        <v>0</v>
      </c>
      <c r="AP430" s="83" t="str">
        <f t="shared" si="55"/>
        <v/>
      </c>
    </row>
    <row r="431" spans="1:42" hidden="1">
      <c r="A431">
        <v>46856</v>
      </c>
      <c r="B431" s="38">
        <v>46202</v>
      </c>
      <c r="C431" t="s">
        <v>266</v>
      </c>
      <c r="D431" t="s">
        <v>185</v>
      </c>
      <c r="E431" t="s">
        <v>186</v>
      </c>
      <c r="F431" t="s">
        <v>49</v>
      </c>
      <c r="G431">
        <v>8</v>
      </c>
      <c r="H431" s="43">
        <v>10859</v>
      </c>
      <c r="I431" t="s">
        <v>198</v>
      </c>
      <c r="J431">
        <v>10837</v>
      </c>
      <c r="K431" t="s">
        <v>254</v>
      </c>
      <c r="L431" t="s">
        <v>254</v>
      </c>
      <c r="M431">
        <v>43</v>
      </c>
      <c r="N431" t="s">
        <v>42</v>
      </c>
      <c r="O431" t="s">
        <v>64</v>
      </c>
      <c r="P431">
        <v>481</v>
      </c>
      <c r="Q431" t="s">
        <v>287</v>
      </c>
      <c r="R431">
        <v>32</v>
      </c>
      <c r="S431">
        <v>0</v>
      </c>
      <c r="T431">
        <v>51.49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46</v>
      </c>
      <c r="AB431" t="s">
        <v>56</v>
      </c>
      <c r="AC431" t="s">
        <v>257</v>
      </c>
      <c r="AD431" t="s">
        <v>203</v>
      </c>
      <c r="AE431" s="39">
        <v>46202.718460648146</v>
      </c>
      <c r="AG431" t="str">
        <f t="shared" si="48"/>
        <v>Julho-26</v>
      </c>
      <c r="AH431" s="36">
        <f>_xlfn.XLOOKUP(AK431,'Base de Preços'!P$7:P$3001,'Base de Preços'!J$7:J$3001,"",0)</f>
        <v>0</v>
      </c>
      <c r="AI431" s="37">
        <f t="shared" si="49"/>
        <v>0</v>
      </c>
      <c r="AJ431" t="str">
        <f>_xlfn.XLOOKUP(N431,Agrupamentos!C$3:C$496,Agrupamentos!D$3:D$496,"",0)</f>
        <v>APOIO E MANUTENÇÃO</v>
      </c>
      <c r="AK431" t="str">
        <f t="shared" si="50"/>
        <v>APOIO E MANUTEÇÃOGN140043</v>
      </c>
      <c r="AL431" s="57" t="str">
        <f t="shared" si="51"/>
        <v>46856GN1400Trabalhador FlorestalJEAN CARDOSO PAIVAAPOIO E MANUTEÇÃOSANTA ANA32Suporte51,49Julho-260046202,718460648146202</v>
      </c>
      <c r="AM431" s="79" t="str">
        <f t="shared" si="52"/>
        <v/>
      </c>
      <c r="AN431" s="80" t="str">
        <f t="shared" si="53"/>
        <v/>
      </c>
      <c r="AO431" s="36">
        <f t="shared" si="54"/>
        <v>0</v>
      </c>
      <c r="AP431" s="83" t="str">
        <f t="shared" si="55"/>
        <v/>
      </c>
    </row>
    <row r="432" spans="1:42" hidden="1">
      <c r="A432">
        <v>46856</v>
      </c>
      <c r="B432" s="38">
        <v>46202</v>
      </c>
      <c r="C432" t="s">
        <v>266</v>
      </c>
      <c r="D432" t="s">
        <v>185</v>
      </c>
      <c r="E432" t="s">
        <v>186</v>
      </c>
      <c r="F432" t="s">
        <v>49</v>
      </c>
      <c r="G432">
        <v>8</v>
      </c>
      <c r="H432" s="43">
        <v>10859</v>
      </c>
      <c r="I432" t="s">
        <v>198</v>
      </c>
      <c r="J432">
        <v>10837</v>
      </c>
      <c r="K432" t="s">
        <v>254</v>
      </c>
      <c r="L432" t="s">
        <v>254</v>
      </c>
      <c r="M432">
        <v>43</v>
      </c>
      <c r="N432" t="s">
        <v>42</v>
      </c>
      <c r="O432" t="s">
        <v>64</v>
      </c>
      <c r="P432">
        <v>481</v>
      </c>
      <c r="Q432" t="s">
        <v>287</v>
      </c>
      <c r="R432">
        <v>31</v>
      </c>
      <c r="S432">
        <v>0</v>
      </c>
      <c r="T432">
        <v>54.28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t="s">
        <v>46</v>
      </c>
      <c r="AB432" t="s">
        <v>56</v>
      </c>
      <c r="AC432" t="s">
        <v>257</v>
      </c>
      <c r="AD432" t="s">
        <v>203</v>
      </c>
      <c r="AE432" s="39">
        <v>46202.718460648146</v>
      </c>
      <c r="AG432" t="str">
        <f t="shared" si="48"/>
        <v>Julho-26</v>
      </c>
      <c r="AH432" s="36">
        <f>_xlfn.XLOOKUP(AK432,'Base de Preços'!P$7:P$3001,'Base de Preços'!J$7:J$3001,"",0)</f>
        <v>0</v>
      </c>
      <c r="AI432" s="37">
        <f t="shared" si="49"/>
        <v>0</v>
      </c>
      <c r="AJ432" t="str">
        <f>_xlfn.XLOOKUP(N432,Agrupamentos!C$3:C$496,Agrupamentos!D$3:D$496,"",0)</f>
        <v>APOIO E MANUTENÇÃO</v>
      </c>
      <c r="AK432" t="str">
        <f t="shared" si="50"/>
        <v>APOIO E MANUTEÇÃOGN140043</v>
      </c>
      <c r="AL432" s="57" t="str">
        <f t="shared" si="51"/>
        <v>46856GN1400Trabalhador FlorestalJEAN CARDOSO PAIVAAPOIO E MANUTEÇÃOSANTA ANA31Suporte54,28Julho-260046202,718460648146202</v>
      </c>
      <c r="AM432" s="79" t="str">
        <f t="shared" si="52"/>
        <v/>
      </c>
      <c r="AN432" s="80" t="str">
        <f t="shared" si="53"/>
        <v/>
      </c>
      <c r="AO432" s="36">
        <f t="shared" si="54"/>
        <v>0</v>
      </c>
      <c r="AP432" s="83" t="str">
        <f t="shared" si="55"/>
        <v/>
      </c>
    </row>
    <row r="433" spans="1:42" hidden="1">
      <c r="A433">
        <v>46856</v>
      </c>
      <c r="B433" s="38">
        <v>46202</v>
      </c>
      <c r="C433" t="s">
        <v>266</v>
      </c>
      <c r="D433" t="s">
        <v>185</v>
      </c>
      <c r="E433" t="s">
        <v>186</v>
      </c>
      <c r="F433" t="s">
        <v>49</v>
      </c>
      <c r="G433">
        <v>8</v>
      </c>
      <c r="H433" s="43">
        <v>10859</v>
      </c>
      <c r="I433" t="s">
        <v>198</v>
      </c>
      <c r="J433">
        <v>10837</v>
      </c>
      <c r="K433" t="s">
        <v>254</v>
      </c>
      <c r="L433" t="s">
        <v>254</v>
      </c>
      <c r="M433">
        <v>43</v>
      </c>
      <c r="N433" t="s">
        <v>42</v>
      </c>
      <c r="O433" t="s">
        <v>64</v>
      </c>
      <c r="P433">
        <v>481</v>
      </c>
      <c r="Q433" t="s">
        <v>287</v>
      </c>
      <c r="R433">
        <v>74</v>
      </c>
      <c r="S433">
        <v>0</v>
      </c>
      <c r="T433">
        <v>14.62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t="s">
        <v>46</v>
      </c>
      <c r="AB433" t="s">
        <v>56</v>
      </c>
      <c r="AC433" t="s">
        <v>257</v>
      </c>
      <c r="AD433" t="s">
        <v>203</v>
      </c>
      <c r="AE433" s="39">
        <v>46202.718460648146</v>
      </c>
      <c r="AG433" t="str">
        <f t="shared" si="48"/>
        <v>Julho-26</v>
      </c>
      <c r="AH433" s="36">
        <f>_xlfn.XLOOKUP(AK433,'Base de Preços'!P$7:P$3001,'Base de Preços'!J$7:J$3001,"",0)</f>
        <v>0</v>
      </c>
      <c r="AI433" s="37">
        <f t="shared" si="49"/>
        <v>0</v>
      </c>
      <c r="AJ433" t="str">
        <f>_xlfn.XLOOKUP(N433,Agrupamentos!C$3:C$496,Agrupamentos!D$3:D$496,"",0)</f>
        <v>APOIO E MANUTENÇÃO</v>
      </c>
      <c r="AK433" t="str">
        <f t="shared" si="50"/>
        <v>APOIO E MANUTEÇÃOGN140043</v>
      </c>
      <c r="AL433" s="57" t="str">
        <f t="shared" si="51"/>
        <v>46856GN1400Trabalhador FlorestalJEAN CARDOSO PAIVAAPOIO E MANUTEÇÃOSANTA ANA74Suporte14,62Julho-260046202,718460648146202</v>
      </c>
      <c r="AM433" s="79" t="str">
        <f t="shared" si="52"/>
        <v/>
      </c>
      <c r="AN433" s="80" t="str">
        <f t="shared" si="53"/>
        <v/>
      </c>
      <c r="AO433" s="36">
        <f t="shared" si="54"/>
        <v>0</v>
      </c>
      <c r="AP433" s="83" t="str">
        <f t="shared" si="55"/>
        <v/>
      </c>
    </row>
    <row r="434" spans="1:42" hidden="1">
      <c r="A434">
        <v>46856</v>
      </c>
      <c r="B434" s="38">
        <v>46202</v>
      </c>
      <c r="C434" t="s">
        <v>266</v>
      </c>
      <c r="D434" t="s">
        <v>185</v>
      </c>
      <c r="E434" t="s">
        <v>186</v>
      </c>
      <c r="F434" t="s">
        <v>49</v>
      </c>
      <c r="G434">
        <v>8</v>
      </c>
      <c r="H434" s="43">
        <v>10859</v>
      </c>
      <c r="I434" t="s">
        <v>198</v>
      </c>
      <c r="J434">
        <v>10837</v>
      </c>
      <c r="K434" t="s">
        <v>254</v>
      </c>
      <c r="L434" t="s">
        <v>254</v>
      </c>
      <c r="M434">
        <v>43</v>
      </c>
      <c r="N434" t="s">
        <v>42</v>
      </c>
      <c r="O434" t="s">
        <v>64</v>
      </c>
      <c r="P434">
        <v>481</v>
      </c>
      <c r="Q434" t="s">
        <v>287</v>
      </c>
      <c r="R434">
        <v>43</v>
      </c>
      <c r="S434">
        <v>0</v>
      </c>
      <c r="T434">
        <v>35.340000000000003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46</v>
      </c>
      <c r="AB434" t="s">
        <v>56</v>
      </c>
      <c r="AC434" t="s">
        <v>257</v>
      </c>
      <c r="AD434" t="s">
        <v>203</v>
      </c>
      <c r="AE434" s="39">
        <v>46202.718460648146</v>
      </c>
      <c r="AG434" t="str">
        <f t="shared" si="48"/>
        <v>Julho-26</v>
      </c>
      <c r="AH434" s="36">
        <f>_xlfn.XLOOKUP(AK434,'Base de Preços'!P$7:P$3001,'Base de Preços'!J$7:J$3001,"",0)</f>
        <v>0</v>
      </c>
      <c r="AI434" s="37">
        <f t="shared" si="49"/>
        <v>0</v>
      </c>
      <c r="AJ434" t="str">
        <f>_xlfn.XLOOKUP(N434,Agrupamentos!C$3:C$496,Agrupamentos!D$3:D$496,"",0)</f>
        <v>APOIO E MANUTENÇÃO</v>
      </c>
      <c r="AK434" t="str">
        <f t="shared" si="50"/>
        <v>APOIO E MANUTEÇÃOGN140043</v>
      </c>
      <c r="AL434" s="57" t="str">
        <f t="shared" si="51"/>
        <v>46856GN1400Trabalhador FlorestalJEAN CARDOSO PAIVAAPOIO E MANUTEÇÃOSANTA ANA43Suporte35,34Julho-260046202,718460648146202</v>
      </c>
      <c r="AM434" s="79" t="str">
        <f t="shared" si="52"/>
        <v/>
      </c>
      <c r="AN434" s="80" t="str">
        <f t="shared" si="53"/>
        <v/>
      </c>
      <c r="AO434" s="36">
        <f t="shared" si="54"/>
        <v>0</v>
      </c>
      <c r="AP434" s="83" t="str">
        <f t="shared" si="55"/>
        <v/>
      </c>
    </row>
    <row r="435" spans="1:42" hidden="1">
      <c r="A435">
        <v>46857</v>
      </c>
      <c r="B435" s="38">
        <v>46202</v>
      </c>
      <c r="C435" t="s">
        <v>266</v>
      </c>
      <c r="D435" t="s">
        <v>185</v>
      </c>
      <c r="E435" t="s">
        <v>186</v>
      </c>
      <c r="F435" t="s">
        <v>59</v>
      </c>
      <c r="G435">
        <v>8</v>
      </c>
      <c r="H435" s="43">
        <v>10859</v>
      </c>
      <c r="I435" t="s">
        <v>198</v>
      </c>
      <c r="J435">
        <v>10093</v>
      </c>
      <c r="K435" t="s">
        <v>199</v>
      </c>
      <c r="L435" t="s">
        <v>199</v>
      </c>
      <c r="M435" t="s">
        <v>284</v>
      </c>
      <c r="N435" t="s">
        <v>285</v>
      </c>
      <c r="O435" t="s">
        <v>64</v>
      </c>
      <c r="P435">
        <v>400</v>
      </c>
      <c r="Q435" t="s">
        <v>233</v>
      </c>
      <c r="R435">
        <v>372</v>
      </c>
      <c r="S435">
        <v>8</v>
      </c>
      <c r="T435">
        <v>15</v>
      </c>
      <c r="U435">
        <v>32</v>
      </c>
      <c r="V435">
        <v>40</v>
      </c>
      <c r="W435">
        <v>0.92</v>
      </c>
      <c r="X435">
        <v>0.53</v>
      </c>
      <c r="Y435">
        <v>2.67</v>
      </c>
      <c r="Z435">
        <v>582.53</v>
      </c>
      <c r="AA435" t="s">
        <v>55</v>
      </c>
      <c r="AB435" t="s">
        <v>77</v>
      </c>
      <c r="AC435" t="s">
        <v>202</v>
      </c>
      <c r="AD435" t="s">
        <v>203</v>
      </c>
      <c r="AE435" s="39">
        <v>46202.734861111108</v>
      </c>
      <c r="AF435" t="s">
        <v>309</v>
      </c>
      <c r="AG435" t="str">
        <f t="shared" si="48"/>
        <v>Julho-26</v>
      </c>
      <c r="AH435" s="36">
        <f>_xlfn.XLOOKUP(AK435,'Base de Preços'!P$7:P$3001,'Base de Preços'!J$7:J$3001,"",0)</f>
        <v>1041.5999999999999</v>
      </c>
      <c r="AI435" s="37">
        <f t="shared" si="49"/>
        <v>0</v>
      </c>
      <c r="AJ435" t="str">
        <f>_xlfn.XLOOKUP(N435,Agrupamentos!C$3:C$496,Agrupamentos!D$3:D$496,"",0)</f>
        <v>IRRIGAÇÃO DE PLANTIO</v>
      </c>
      <c r="AK435" t="str">
        <f t="shared" si="50"/>
        <v>Irrigação de Plantio  4 a 5L/Planta+Polímero, tomadas d'água a 5 a 10KM da Operação, incluindo captação de águaGN1400REF14</v>
      </c>
      <c r="AL435" s="57" t="str">
        <f t="shared" si="51"/>
        <v>46857GN1400Operador de Trator de PneuJONATHAN FONSECA DE OLIVEIRAIrrigação de Plantio  4 a 5L/Planta+Polímero, tomadas d'água a 5 a 10KM da Operação, incluindo captação de águaRosa Maria372Apoio15Julho-26324046202,734861111146202</v>
      </c>
      <c r="AM435" s="79">
        <f t="shared" si="52"/>
        <v>43.478260869565219</v>
      </c>
      <c r="AN435" s="80">
        <f t="shared" si="53"/>
        <v>25327.391304347824</v>
      </c>
      <c r="AO435" s="36">
        <f t="shared" si="54"/>
        <v>8737.9499999999989</v>
      </c>
      <c r="AP435" s="83">
        <f t="shared" si="55"/>
        <v>-16589.441304347827</v>
      </c>
    </row>
    <row r="436" spans="1:42" hidden="1">
      <c r="A436">
        <v>46857</v>
      </c>
      <c r="B436" s="38">
        <v>46202</v>
      </c>
      <c r="C436" t="s">
        <v>266</v>
      </c>
      <c r="D436" t="s">
        <v>185</v>
      </c>
      <c r="E436" t="s">
        <v>186</v>
      </c>
      <c r="F436" t="s">
        <v>49</v>
      </c>
      <c r="G436">
        <v>8</v>
      </c>
      <c r="H436" s="43">
        <v>10859</v>
      </c>
      <c r="I436" t="s">
        <v>198</v>
      </c>
      <c r="J436">
        <v>10093</v>
      </c>
      <c r="K436" t="s">
        <v>199</v>
      </c>
      <c r="L436" t="s">
        <v>199</v>
      </c>
      <c r="M436" t="s">
        <v>231</v>
      </c>
      <c r="N436" t="s">
        <v>232</v>
      </c>
      <c r="O436" t="s">
        <v>64</v>
      </c>
      <c r="P436">
        <v>400</v>
      </c>
      <c r="Q436" t="s">
        <v>233</v>
      </c>
      <c r="R436">
        <v>378</v>
      </c>
      <c r="S436">
        <v>48</v>
      </c>
      <c r="T436">
        <v>11.93</v>
      </c>
      <c r="U436">
        <v>0</v>
      </c>
      <c r="V436">
        <v>48</v>
      </c>
      <c r="W436">
        <v>1.48</v>
      </c>
      <c r="X436">
        <v>4.0199999999999996</v>
      </c>
      <c r="Y436">
        <v>4.0199999999999996</v>
      </c>
      <c r="Z436">
        <v>148.43</v>
      </c>
      <c r="AA436" t="s">
        <v>46</v>
      </c>
      <c r="AB436" t="s">
        <v>47</v>
      </c>
      <c r="AC436" t="s">
        <v>202</v>
      </c>
      <c r="AD436" t="s">
        <v>96</v>
      </c>
      <c r="AE436" s="39">
        <v>46202.734861111108</v>
      </c>
      <c r="AF436" t="s">
        <v>309</v>
      </c>
      <c r="AG436" t="str">
        <f t="shared" si="48"/>
        <v>Julho-26</v>
      </c>
      <c r="AH436" s="36">
        <f>_xlfn.XLOOKUP(AK436,'Base de Preços'!P$7:P$3001,'Base de Preços'!J$7:J$3001,"",0)</f>
        <v>199.25</v>
      </c>
      <c r="AI436" s="37">
        <f t="shared" si="49"/>
        <v>2377.0524999999998</v>
      </c>
      <c r="AJ436" t="str">
        <f>_xlfn.XLOOKUP(N436,Agrupamentos!C$3:C$496,Agrupamentos!D$3:D$496,"",0)</f>
        <v>COMBATE A FORMIGA MANUAL</v>
      </c>
      <c r="AK436" t="str">
        <f t="shared" si="50"/>
        <v>COMBATE A FORMIGA PÓS PLANTIO MANUAL - 3 a 5kg/HA Isca granulada ou MIPISGN1400REF16</v>
      </c>
      <c r="AL436" s="57" t="str">
        <f t="shared" si="51"/>
        <v>46857GN1400Trabalhador FlorestalJONATHAN FONSECA DE OLIVEIRACOMBATE A FORMIGA PÓS PLANTIO MANUAL - 3 a 5kg/HA Isca granulada ou MIPISRosa Maria378Principal11,93Julho-2604846202,734861111146202</v>
      </c>
      <c r="AM436" s="79">
        <f t="shared" si="52"/>
        <v>32.432432432432435</v>
      </c>
      <c r="AN436" s="80">
        <f t="shared" si="53"/>
        <v>4813.9459459459467</v>
      </c>
      <c r="AO436" s="36">
        <f t="shared" si="54"/>
        <v>1770.7699</v>
      </c>
      <c r="AP436" s="83">
        <f t="shared" si="55"/>
        <v>-3043.1760459459465</v>
      </c>
    </row>
    <row r="437" spans="1:42" hidden="1">
      <c r="A437">
        <v>46857</v>
      </c>
      <c r="B437" s="38">
        <v>46202</v>
      </c>
      <c r="C437" t="s">
        <v>266</v>
      </c>
      <c r="D437" t="s">
        <v>185</v>
      </c>
      <c r="E437" t="s">
        <v>186</v>
      </c>
      <c r="F437" t="s">
        <v>37</v>
      </c>
      <c r="G437">
        <v>8</v>
      </c>
      <c r="H437" s="43">
        <v>10859</v>
      </c>
      <c r="I437" t="s">
        <v>198</v>
      </c>
      <c r="J437">
        <v>10093</v>
      </c>
      <c r="K437" t="s">
        <v>199</v>
      </c>
      <c r="L437" t="s">
        <v>199</v>
      </c>
      <c r="M437" t="s">
        <v>243</v>
      </c>
      <c r="N437" t="s">
        <v>244</v>
      </c>
      <c r="O437" t="s">
        <v>245</v>
      </c>
      <c r="P437">
        <v>400</v>
      </c>
      <c r="Q437" t="s">
        <v>233</v>
      </c>
      <c r="R437">
        <v>363</v>
      </c>
      <c r="S437">
        <v>0</v>
      </c>
      <c r="T437">
        <v>845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15.79</v>
      </c>
      <c r="AA437" t="s">
        <v>55</v>
      </c>
      <c r="AB437" t="s">
        <v>47</v>
      </c>
      <c r="AC437" t="s">
        <v>202</v>
      </c>
      <c r="AD437" t="s">
        <v>96</v>
      </c>
      <c r="AE437" s="39">
        <v>46203.393252314818</v>
      </c>
      <c r="AF437" t="s">
        <v>309</v>
      </c>
      <c r="AG437" t="str">
        <f t="shared" si="48"/>
        <v>Julho-26</v>
      </c>
      <c r="AH437" s="36">
        <f>_xlfn.XLOOKUP(AK437,'Base de Preços'!P$7:P$3001,'Base de Preços'!J$7:J$3001,"",0)</f>
        <v>15.79</v>
      </c>
      <c r="AI437" s="37">
        <f t="shared" si="49"/>
        <v>13342.55</v>
      </c>
      <c r="AJ437" t="str">
        <f>_xlfn.XLOOKUP(N437,Agrupamentos!C$3:C$496,Agrupamentos!D$3:D$496,"",0)</f>
        <v>CAMINHÃO</v>
      </c>
      <c r="AK437" t="str">
        <f t="shared" si="50"/>
        <v>CAMINHÃO MUNCK (Km)GN1400REF41</v>
      </c>
      <c r="AL437" s="57" t="str">
        <f t="shared" si="51"/>
        <v>46857GN1400MotoristaJONATHAN FONSECA DE OLIVEIRACAMINHÃO MUNCK (Km)Rosa Maria363Principal845Julho-260046203,393252314846202</v>
      </c>
      <c r="AM437" s="79" t="str">
        <f t="shared" si="52"/>
        <v/>
      </c>
      <c r="AN437" s="80" t="str">
        <f t="shared" si="53"/>
        <v/>
      </c>
      <c r="AO437" s="36">
        <f t="shared" si="54"/>
        <v>13342.55</v>
      </c>
      <c r="AP437" s="83" t="str">
        <f t="shared" si="55"/>
        <v/>
      </c>
    </row>
    <row r="438" spans="1:42" hidden="1">
      <c r="A438">
        <v>46857</v>
      </c>
      <c r="B438" s="38">
        <v>46202</v>
      </c>
      <c r="C438" t="s">
        <v>266</v>
      </c>
      <c r="D438" t="s">
        <v>185</v>
      </c>
      <c r="E438" t="s">
        <v>186</v>
      </c>
      <c r="F438" t="s">
        <v>37</v>
      </c>
      <c r="G438">
        <v>8</v>
      </c>
      <c r="H438" s="43">
        <v>10859</v>
      </c>
      <c r="I438" t="s">
        <v>198</v>
      </c>
      <c r="J438">
        <v>10093</v>
      </c>
      <c r="K438" t="s">
        <v>199</v>
      </c>
      <c r="L438" t="s">
        <v>199</v>
      </c>
      <c r="M438" t="s">
        <v>243</v>
      </c>
      <c r="N438" t="s">
        <v>244</v>
      </c>
      <c r="O438" t="s">
        <v>245</v>
      </c>
      <c r="P438">
        <v>400</v>
      </c>
      <c r="Q438" t="s">
        <v>233</v>
      </c>
      <c r="R438">
        <v>373</v>
      </c>
      <c r="S438">
        <v>0</v>
      </c>
      <c r="T438">
        <v>870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15.79</v>
      </c>
      <c r="AA438" t="s">
        <v>55</v>
      </c>
      <c r="AB438" t="s">
        <v>47</v>
      </c>
      <c r="AC438" t="s">
        <v>202</v>
      </c>
      <c r="AD438" t="s">
        <v>96</v>
      </c>
      <c r="AE438" s="39">
        <v>46203.392928240741</v>
      </c>
      <c r="AF438" t="s">
        <v>309</v>
      </c>
      <c r="AG438" t="str">
        <f t="shared" si="48"/>
        <v>Julho-26</v>
      </c>
      <c r="AH438" s="36">
        <f>_xlfn.XLOOKUP(AK438,'Base de Preços'!P$7:P$3001,'Base de Preços'!J$7:J$3001,"",0)</f>
        <v>15.79</v>
      </c>
      <c r="AI438" s="37">
        <f t="shared" si="49"/>
        <v>13737.3</v>
      </c>
      <c r="AJ438" t="str">
        <f>_xlfn.XLOOKUP(N438,Agrupamentos!C$3:C$496,Agrupamentos!D$3:D$496,"",0)</f>
        <v>CAMINHÃO</v>
      </c>
      <c r="AK438" t="str">
        <f t="shared" si="50"/>
        <v>CAMINHÃO MUNCK (Km)GN1400REF41</v>
      </c>
      <c r="AL438" s="57" t="str">
        <f t="shared" si="51"/>
        <v>46857GN1400MotoristaJONATHAN FONSECA DE OLIVEIRACAMINHÃO MUNCK (Km)Rosa Maria373Principal870Julho-260046203,392928240746202</v>
      </c>
      <c r="AM438" s="79" t="str">
        <f t="shared" si="52"/>
        <v/>
      </c>
      <c r="AN438" s="80" t="str">
        <f t="shared" si="53"/>
        <v/>
      </c>
      <c r="AO438" s="36">
        <f t="shared" si="54"/>
        <v>13737.3</v>
      </c>
      <c r="AP438" s="83" t="str">
        <f t="shared" si="55"/>
        <v/>
      </c>
    </row>
    <row r="439" spans="1:42" hidden="1">
      <c r="A439">
        <v>46857</v>
      </c>
      <c r="B439" s="38">
        <v>46202</v>
      </c>
      <c r="C439" t="s">
        <v>266</v>
      </c>
      <c r="D439" t="s">
        <v>185</v>
      </c>
      <c r="E439" t="s">
        <v>186</v>
      </c>
      <c r="F439" t="s">
        <v>49</v>
      </c>
      <c r="G439">
        <v>8</v>
      </c>
      <c r="H439" s="43">
        <v>10859</v>
      </c>
      <c r="I439" t="s">
        <v>198</v>
      </c>
      <c r="J439">
        <v>10093</v>
      </c>
      <c r="K439" t="s">
        <v>199</v>
      </c>
      <c r="L439" t="s">
        <v>199</v>
      </c>
      <c r="M439" t="s">
        <v>231</v>
      </c>
      <c r="N439" t="s">
        <v>232</v>
      </c>
      <c r="O439" t="s">
        <v>64</v>
      </c>
      <c r="P439">
        <v>400</v>
      </c>
      <c r="Q439" t="s">
        <v>233</v>
      </c>
      <c r="R439">
        <v>359</v>
      </c>
      <c r="S439">
        <v>40</v>
      </c>
      <c r="T439">
        <v>39.29</v>
      </c>
      <c r="U439">
        <v>0</v>
      </c>
      <c r="V439">
        <v>40</v>
      </c>
      <c r="W439">
        <v>1.48</v>
      </c>
      <c r="X439">
        <v>1.02</v>
      </c>
      <c r="Y439">
        <v>1.02</v>
      </c>
      <c r="Z439">
        <v>148.43</v>
      </c>
      <c r="AA439" t="s">
        <v>46</v>
      </c>
      <c r="AB439" t="s">
        <v>47</v>
      </c>
      <c r="AC439" t="s">
        <v>202</v>
      </c>
      <c r="AD439" t="s">
        <v>96</v>
      </c>
      <c r="AE439" s="39">
        <v>46202.734861111108</v>
      </c>
      <c r="AF439" t="s">
        <v>309</v>
      </c>
      <c r="AG439" t="str">
        <f t="shared" si="48"/>
        <v>Julho-26</v>
      </c>
      <c r="AH439" s="36">
        <f>_xlfn.XLOOKUP(AK439,'Base de Preços'!P$7:P$3001,'Base de Preços'!J$7:J$3001,"",0)</f>
        <v>199.25</v>
      </c>
      <c r="AI439" s="37">
        <f t="shared" si="49"/>
        <v>7828.5325000000003</v>
      </c>
      <c r="AJ439" t="str">
        <f>_xlfn.XLOOKUP(N439,Agrupamentos!C$3:C$496,Agrupamentos!D$3:D$496,"",0)</f>
        <v>COMBATE A FORMIGA MANUAL</v>
      </c>
      <c r="AK439" t="str">
        <f t="shared" si="50"/>
        <v>COMBATE A FORMIGA PÓS PLANTIO MANUAL - 3 a 5kg/HA Isca granulada ou MIPISGN1400REF16</v>
      </c>
      <c r="AL439" s="57" t="str">
        <f t="shared" si="51"/>
        <v>46857GN1400Trabalhador FlorestalJONATHAN FONSECA DE OLIVEIRACOMBATE A FORMIGA PÓS PLANTIO MANUAL - 3 a 5kg/HA Isca granulada ou MIPISRosa Maria359Principal39,29Julho-2604046202,734861111146202</v>
      </c>
      <c r="AM439" s="79">
        <f t="shared" si="52"/>
        <v>27.027027027027028</v>
      </c>
      <c r="AN439" s="80">
        <f t="shared" si="53"/>
        <v>4011.6216216216221</v>
      </c>
      <c r="AO439" s="36">
        <f t="shared" si="54"/>
        <v>5831.8146999999999</v>
      </c>
      <c r="AP439" s="83">
        <f t="shared" si="55"/>
        <v>1820.1930783783778</v>
      </c>
    </row>
    <row r="440" spans="1:42" hidden="1">
      <c r="A440">
        <v>46857</v>
      </c>
      <c r="B440" s="38">
        <v>46202</v>
      </c>
      <c r="C440" t="s">
        <v>266</v>
      </c>
      <c r="D440" t="s">
        <v>185</v>
      </c>
      <c r="E440" t="s">
        <v>186</v>
      </c>
      <c r="F440" t="s">
        <v>49</v>
      </c>
      <c r="G440">
        <v>8</v>
      </c>
      <c r="H440" s="43">
        <v>10859</v>
      </c>
      <c r="I440" t="s">
        <v>198</v>
      </c>
      <c r="J440">
        <v>10093</v>
      </c>
      <c r="K440" t="s">
        <v>199</v>
      </c>
      <c r="L440" t="s">
        <v>199</v>
      </c>
      <c r="M440" t="s">
        <v>284</v>
      </c>
      <c r="N440" t="s">
        <v>285</v>
      </c>
      <c r="O440" t="s">
        <v>64</v>
      </c>
      <c r="P440">
        <v>400</v>
      </c>
      <c r="Q440" t="s">
        <v>233</v>
      </c>
      <c r="R440">
        <v>372</v>
      </c>
      <c r="S440">
        <v>80</v>
      </c>
      <c r="T440">
        <v>15</v>
      </c>
      <c r="U440">
        <v>0</v>
      </c>
      <c r="V440">
        <v>80</v>
      </c>
      <c r="W440">
        <v>4.58</v>
      </c>
      <c r="X440">
        <v>5.33</v>
      </c>
      <c r="Y440">
        <v>5.33</v>
      </c>
      <c r="Z440">
        <v>235.73</v>
      </c>
      <c r="AA440" t="s">
        <v>55</v>
      </c>
      <c r="AB440" t="s">
        <v>47</v>
      </c>
      <c r="AC440" t="s">
        <v>202</v>
      </c>
      <c r="AE440" s="39">
        <v>46202.734861111108</v>
      </c>
      <c r="AF440" t="s">
        <v>309</v>
      </c>
      <c r="AG440" t="str">
        <f t="shared" si="48"/>
        <v>Julho-26</v>
      </c>
      <c r="AH440" s="36">
        <f>_xlfn.XLOOKUP(AK440,'Base de Preços'!P$7:P$3001,'Base de Preços'!J$7:J$3001,"",0)</f>
        <v>1041.5999999999999</v>
      </c>
      <c r="AI440" s="37">
        <f t="shared" si="49"/>
        <v>15623.999999999998</v>
      </c>
      <c r="AJ440" t="str">
        <f>_xlfn.XLOOKUP(N440,Agrupamentos!C$3:C$496,Agrupamentos!D$3:D$496,"",0)</f>
        <v>IRRIGAÇÃO DE PLANTIO</v>
      </c>
      <c r="AK440" t="str">
        <f t="shared" si="50"/>
        <v>Irrigação de Plantio  4 a 5L/Planta+Polímero, tomadas d'água a 5 a 10KM da Operação, incluindo captação de águaGN1400REF14</v>
      </c>
      <c r="AL440" s="57" t="str">
        <f t="shared" si="51"/>
        <v>46857GN1400Trabalhador FlorestalJONATHAN FONSECA DE OLIVEIRAIrrigação de Plantio  4 a 5L/Planta+Polímero, tomadas d'água a 5 a 10KM da Operação, incluindo captação de águaRosa Maria372Principal15Julho-2608046202,734861111146202</v>
      </c>
      <c r="AM440" s="79">
        <f t="shared" si="52"/>
        <v>17.467248908296941</v>
      </c>
      <c r="AN440" s="80">
        <f t="shared" si="53"/>
        <v>4117.5545851528377</v>
      </c>
      <c r="AO440" s="36">
        <f t="shared" si="54"/>
        <v>3535.95</v>
      </c>
      <c r="AP440" s="83">
        <f t="shared" si="55"/>
        <v>-581.6045851528379</v>
      </c>
    </row>
    <row r="441" spans="1:42" hidden="1">
      <c r="A441">
        <v>46857</v>
      </c>
      <c r="B441" s="38">
        <v>46202</v>
      </c>
      <c r="C441" t="s">
        <v>266</v>
      </c>
      <c r="D441" t="s">
        <v>185</v>
      </c>
      <c r="E441" t="s">
        <v>186</v>
      </c>
      <c r="F441" t="s">
        <v>37</v>
      </c>
      <c r="G441">
        <v>8</v>
      </c>
      <c r="H441" s="43">
        <v>10859</v>
      </c>
      <c r="I441" t="s">
        <v>198</v>
      </c>
      <c r="J441">
        <v>10093</v>
      </c>
      <c r="K441" t="s">
        <v>199</v>
      </c>
      <c r="L441" t="s">
        <v>199</v>
      </c>
      <c r="M441">
        <v>43</v>
      </c>
      <c r="N441" t="s">
        <v>42</v>
      </c>
      <c r="O441" t="s">
        <v>64</v>
      </c>
      <c r="P441">
        <v>400</v>
      </c>
      <c r="Q441" t="s">
        <v>233</v>
      </c>
      <c r="R441">
        <v>359</v>
      </c>
      <c r="S441">
        <v>4</v>
      </c>
      <c r="T441">
        <v>0</v>
      </c>
      <c r="U441">
        <v>4</v>
      </c>
      <c r="V441">
        <v>8</v>
      </c>
      <c r="W441">
        <v>0</v>
      </c>
      <c r="X441">
        <v>0</v>
      </c>
      <c r="Y441">
        <v>0</v>
      </c>
      <c r="Z441">
        <v>0</v>
      </c>
      <c r="AA441" t="s">
        <v>46</v>
      </c>
      <c r="AB441" t="s">
        <v>47</v>
      </c>
      <c r="AC441" t="s">
        <v>202</v>
      </c>
      <c r="AD441" t="s">
        <v>203</v>
      </c>
      <c r="AE441" s="39">
        <v>46202.734861111108</v>
      </c>
      <c r="AF441" t="s">
        <v>309</v>
      </c>
      <c r="AG441" t="str">
        <f t="shared" si="48"/>
        <v>Julho-26</v>
      </c>
      <c r="AH441" s="36">
        <f>_xlfn.XLOOKUP(AK441,'Base de Preços'!P$7:P$3001,'Base de Preços'!J$7:J$3001,"",0)</f>
        <v>0</v>
      </c>
      <c r="AI441" s="37">
        <f t="shared" si="49"/>
        <v>0</v>
      </c>
      <c r="AJ441" t="str">
        <f>_xlfn.XLOOKUP(N441,Agrupamentos!C$3:C$496,Agrupamentos!D$3:D$496,"",0)</f>
        <v>APOIO E MANUTENÇÃO</v>
      </c>
      <c r="AK441" t="str">
        <f t="shared" si="50"/>
        <v>APOIO E MANUTEÇÃOGN140043</v>
      </c>
      <c r="AL441" s="57" t="str">
        <f t="shared" si="51"/>
        <v>46857GN1400MotoristaJONATHAN FONSECA DE OLIVEIRAAPOIO E MANUTEÇÃORosa Maria359Principal0Julho-264846202,734861111146202</v>
      </c>
      <c r="AM441" s="79" t="str">
        <f t="shared" si="52"/>
        <v/>
      </c>
      <c r="AN441" s="80" t="str">
        <f t="shared" si="53"/>
        <v/>
      </c>
      <c r="AO441" s="36">
        <f t="shared" si="54"/>
        <v>0</v>
      </c>
      <c r="AP441" s="83" t="str">
        <f t="shared" si="55"/>
        <v/>
      </c>
    </row>
    <row r="442" spans="1:42" hidden="1">
      <c r="A442">
        <v>46860</v>
      </c>
      <c r="B442" s="38">
        <v>46202</v>
      </c>
      <c r="C442" t="s">
        <v>266</v>
      </c>
      <c r="D442" t="s">
        <v>185</v>
      </c>
      <c r="E442" t="s">
        <v>186</v>
      </c>
      <c r="F442" t="s">
        <v>37</v>
      </c>
      <c r="G442">
        <v>8</v>
      </c>
      <c r="H442" s="43">
        <v>10859</v>
      </c>
      <c r="I442" t="s">
        <v>198</v>
      </c>
      <c r="J442">
        <v>10315</v>
      </c>
      <c r="K442" t="s">
        <v>206</v>
      </c>
      <c r="L442" t="s">
        <v>206</v>
      </c>
      <c r="M442">
        <v>43</v>
      </c>
      <c r="N442" t="s">
        <v>42</v>
      </c>
      <c r="O442" t="s">
        <v>64</v>
      </c>
      <c r="P442">
        <v>502</v>
      </c>
      <c r="Q442" t="s">
        <v>208</v>
      </c>
      <c r="R442">
        <v>17</v>
      </c>
      <c r="S442">
        <v>4</v>
      </c>
      <c r="T442">
        <v>0</v>
      </c>
      <c r="U442">
        <v>4</v>
      </c>
      <c r="V442">
        <v>8</v>
      </c>
      <c r="W442">
        <v>0</v>
      </c>
      <c r="X442">
        <v>0</v>
      </c>
      <c r="Y442">
        <v>0</v>
      </c>
      <c r="Z442">
        <v>0</v>
      </c>
      <c r="AA442" t="s">
        <v>46</v>
      </c>
      <c r="AB442" t="s">
        <v>47</v>
      </c>
      <c r="AC442" t="s">
        <v>209</v>
      </c>
      <c r="AE442" s="39">
        <v>46202.767511574071</v>
      </c>
      <c r="AG442" t="str">
        <f t="shared" si="48"/>
        <v>Julho-26</v>
      </c>
      <c r="AH442" s="36">
        <f>_xlfn.XLOOKUP(AK442,'Base de Preços'!P$7:P$3001,'Base de Preços'!J$7:J$3001,"",0)</f>
        <v>0</v>
      </c>
      <c r="AI442" s="37">
        <f t="shared" si="49"/>
        <v>0</v>
      </c>
      <c r="AJ442" t="str">
        <f>_xlfn.XLOOKUP(N442,Agrupamentos!C$3:C$496,Agrupamentos!D$3:D$496,"",0)</f>
        <v>APOIO E MANUTENÇÃO</v>
      </c>
      <c r="AK442" t="str">
        <f t="shared" si="50"/>
        <v>APOIO E MANUTEÇÃOGN140043</v>
      </c>
      <c r="AL442" s="57" t="str">
        <f t="shared" si="51"/>
        <v>46860GN1400MotoristaANTONIO MARCIO PEREIRA DA SILVAAPOIO E MANUTEÇÃOIndaia Grande I17Principal0Julho-264846202,767511574146202</v>
      </c>
      <c r="AM442" s="79" t="str">
        <f t="shared" si="52"/>
        <v/>
      </c>
      <c r="AN442" s="80" t="str">
        <f t="shared" si="53"/>
        <v/>
      </c>
      <c r="AO442" s="36">
        <f t="shared" si="54"/>
        <v>0</v>
      </c>
      <c r="AP442" s="83" t="str">
        <f t="shared" si="55"/>
        <v/>
      </c>
    </row>
    <row r="443" spans="1:42" hidden="1">
      <c r="A443">
        <v>46860</v>
      </c>
      <c r="B443" s="38">
        <v>46202</v>
      </c>
      <c r="C443" t="s">
        <v>266</v>
      </c>
      <c r="D443" t="s">
        <v>185</v>
      </c>
      <c r="E443" t="s">
        <v>186</v>
      </c>
      <c r="F443" t="s">
        <v>59</v>
      </c>
      <c r="G443">
        <v>8</v>
      </c>
      <c r="H443" s="43">
        <v>10859</v>
      </c>
      <c r="I443" t="s">
        <v>198</v>
      </c>
      <c r="J443">
        <v>10315</v>
      </c>
      <c r="K443" t="s">
        <v>206</v>
      </c>
      <c r="L443" t="s">
        <v>206</v>
      </c>
      <c r="M443" t="s">
        <v>224</v>
      </c>
      <c r="N443" t="s">
        <v>225</v>
      </c>
      <c r="O443" t="s">
        <v>64</v>
      </c>
      <c r="P443">
        <v>502</v>
      </c>
      <c r="Q443" t="s">
        <v>208</v>
      </c>
      <c r="R443">
        <v>17</v>
      </c>
      <c r="S443">
        <v>0</v>
      </c>
      <c r="T443">
        <v>8.9499999999999993</v>
      </c>
      <c r="U443">
        <v>8</v>
      </c>
      <c r="V443">
        <v>8</v>
      </c>
      <c r="W443">
        <v>0.36</v>
      </c>
      <c r="X443">
        <v>0</v>
      </c>
      <c r="Y443">
        <v>0.89</v>
      </c>
      <c r="Z443">
        <v>111.25</v>
      </c>
      <c r="AA443" t="s">
        <v>46</v>
      </c>
      <c r="AB443" t="s">
        <v>77</v>
      </c>
      <c r="AC443" t="s">
        <v>209</v>
      </c>
      <c r="AD443" t="s">
        <v>203</v>
      </c>
      <c r="AE443" s="39">
        <v>46202.767511574071</v>
      </c>
      <c r="AG443" t="str">
        <f t="shared" si="48"/>
        <v>Julho-26</v>
      </c>
      <c r="AH443" s="36">
        <f>_xlfn.XLOOKUP(AK443,'Base de Preços'!P$7:P$3001,'Base de Preços'!J$7:J$3001,"",0)</f>
        <v>399</v>
      </c>
      <c r="AI443" s="37">
        <f t="shared" si="49"/>
        <v>0</v>
      </c>
      <c r="AJ443" t="str">
        <f>_xlfn.XLOOKUP(N443,Agrupamentos!C$3:C$496,Agrupamentos!D$3:D$496,"",0)</f>
        <v>REPLANTIO</v>
      </c>
      <c r="AK443" t="str">
        <f t="shared" si="50"/>
        <v>REPLANTIOGN1400IMP29</v>
      </c>
      <c r="AL443" s="57" t="str">
        <f t="shared" si="51"/>
        <v>46860GN1400Operador de Trator de PneuANTONIO MARCIO PEREIRA DA SILVAREPLANTIOIndaia Grande I17Apoio8,95Julho-268846202,767511574146202</v>
      </c>
      <c r="AM443" s="79">
        <f t="shared" si="52"/>
        <v>22.222222222222221</v>
      </c>
      <c r="AN443" s="80">
        <f t="shared" si="53"/>
        <v>2472.2222222222222</v>
      </c>
      <c r="AO443" s="36">
        <f t="shared" si="54"/>
        <v>995.68749999999989</v>
      </c>
      <c r="AP443" s="83">
        <f t="shared" si="55"/>
        <v>-1476.5347222222222</v>
      </c>
    </row>
    <row r="444" spans="1:42" hidden="1">
      <c r="A444">
        <v>46860</v>
      </c>
      <c r="B444" s="38">
        <v>46202</v>
      </c>
      <c r="C444" t="s">
        <v>266</v>
      </c>
      <c r="D444" t="s">
        <v>185</v>
      </c>
      <c r="E444" t="s">
        <v>186</v>
      </c>
      <c r="F444" t="s">
        <v>49</v>
      </c>
      <c r="G444">
        <v>8</v>
      </c>
      <c r="H444" s="43">
        <v>10859</v>
      </c>
      <c r="I444" t="s">
        <v>198</v>
      </c>
      <c r="J444">
        <v>10315</v>
      </c>
      <c r="K444" t="s">
        <v>206</v>
      </c>
      <c r="L444" t="s">
        <v>206</v>
      </c>
      <c r="M444" t="s">
        <v>224</v>
      </c>
      <c r="N444" t="s">
        <v>225</v>
      </c>
      <c r="O444" t="s">
        <v>64</v>
      </c>
      <c r="P444">
        <v>502</v>
      </c>
      <c r="Q444" t="s">
        <v>208</v>
      </c>
      <c r="R444">
        <v>17</v>
      </c>
      <c r="S444">
        <v>28</v>
      </c>
      <c r="T444">
        <v>4</v>
      </c>
      <c r="U444">
        <v>16</v>
      </c>
      <c r="V444">
        <v>44</v>
      </c>
      <c r="W444">
        <v>2.84</v>
      </c>
      <c r="X444">
        <v>7</v>
      </c>
      <c r="Y444">
        <v>11</v>
      </c>
      <c r="Z444">
        <v>287.75</v>
      </c>
      <c r="AA444" t="s">
        <v>46</v>
      </c>
      <c r="AB444" t="s">
        <v>47</v>
      </c>
      <c r="AC444" t="s">
        <v>209</v>
      </c>
      <c r="AD444" t="s">
        <v>203</v>
      </c>
      <c r="AE444" s="39">
        <v>46202.767511574071</v>
      </c>
      <c r="AG444" t="str">
        <f t="shared" si="48"/>
        <v>Julho-26</v>
      </c>
      <c r="AH444" s="36">
        <f>_xlfn.XLOOKUP(AK444,'Base de Preços'!P$7:P$3001,'Base de Preços'!J$7:J$3001,"",0)</f>
        <v>399</v>
      </c>
      <c r="AI444" s="37">
        <f t="shared" si="49"/>
        <v>1596</v>
      </c>
      <c r="AJ444" t="str">
        <f>_xlfn.XLOOKUP(N444,Agrupamentos!C$3:C$496,Agrupamentos!D$3:D$496,"",0)</f>
        <v>REPLANTIO</v>
      </c>
      <c r="AK444" t="str">
        <f t="shared" si="50"/>
        <v>REPLANTIOGN1400IMP29</v>
      </c>
      <c r="AL444" s="57" t="str">
        <f t="shared" si="51"/>
        <v>46860GN1400Trabalhador FlorestalANTONIO MARCIO PEREIRA DA SILVAREPLANTIOIndaia Grande I17Principal4Julho-26164446202,767511574146202</v>
      </c>
      <c r="AM444" s="79">
        <f t="shared" si="52"/>
        <v>15.492957746478874</v>
      </c>
      <c r="AN444" s="80">
        <f t="shared" si="53"/>
        <v>4458.0985915492956</v>
      </c>
      <c r="AO444" s="36">
        <f t="shared" si="54"/>
        <v>1151</v>
      </c>
      <c r="AP444" s="83">
        <f t="shared" si="55"/>
        <v>-3307.0985915492956</v>
      </c>
    </row>
    <row r="445" spans="1:42" hidden="1">
      <c r="A445">
        <v>46860</v>
      </c>
      <c r="B445" s="38">
        <v>46202</v>
      </c>
      <c r="C445" t="s">
        <v>266</v>
      </c>
      <c r="D445" t="s">
        <v>185</v>
      </c>
      <c r="E445" t="s">
        <v>186</v>
      </c>
      <c r="F445" t="s">
        <v>49</v>
      </c>
      <c r="G445">
        <v>8</v>
      </c>
      <c r="H445" s="43">
        <v>10859</v>
      </c>
      <c r="I445" t="s">
        <v>198</v>
      </c>
      <c r="J445">
        <v>10315</v>
      </c>
      <c r="K445" t="s">
        <v>206</v>
      </c>
      <c r="L445" t="s">
        <v>206</v>
      </c>
      <c r="M445" t="s">
        <v>226</v>
      </c>
      <c r="N445" t="s">
        <v>227</v>
      </c>
      <c r="O445" t="s">
        <v>64</v>
      </c>
      <c r="P445">
        <v>502</v>
      </c>
      <c r="Q445" t="s">
        <v>208</v>
      </c>
      <c r="R445">
        <v>17</v>
      </c>
      <c r="S445">
        <v>16</v>
      </c>
      <c r="T445">
        <v>4</v>
      </c>
      <c r="U445">
        <v>20</v>
      </c>
      <c r="V445">
        <v>36</v>
      </c>
      <c r="W445">
        <v>2.4</v>
      </c>
      <c r="X445">
        <v>4</v>
      </c>
      <c r="Y445">
        <v>9</v>
      </c>
      <c r="Z445">
        <v>243.65</v>
      </c>
      <c r="AA445" t="s">
        <v>46</v>
      </c>
      <c r="AB445" t="s">
        <v>47</v>
      </c>
      <c r="AC445" t="s">
        <v>209</v>
      </c>
      <c r="AD445" t="s">
        <v>96</v>
      </c>
      <c r="AE445" s="39">
        <v>46202.767511574071</v>
      </c>
      <c r="AG445" t="str">
        <f t="shared" si="48"/>
        <v>Julho-26</v>
      </c>
      <c r="AH445" s="36">
        <f>_xlfn.XLOOKUP(AK445,'Base de Preços'!P$7:P$3001,'Base de Preços'!J$7:J$3001,"",0)</f>
        <v>492.5</v>
      </c>
      <c r="AI445" s="37">
        <f t="shared" si="49"/>
        <v>1970</v>
      </c>
      <c r="AJ445" t="str">
        <f>_xlfn.XLOOKUP(N445,Agrupamentos!C$3:C$496,Agrupamentos!D$3:D$496,"",0)</f>
        <v>IRRIGAÇÃO DE REPLANTIO</v>
      </c>
      <c r="AK445" t="str">
        <f t="shared" si="50"/>
        <v>IRRIGAÇÃO DE REPLANTIOGN1400IMP32</v>
      </c>
      <c r="AL445" s="57" t="str">
        <f t="shared" si="51"/>
        <v>46860GN1400Trabalhador FlorestalANTONIO MARCIO PEREIRA DA SILVAIRRIGAÇÃO DE REPLANTIOIndaia Grande I17Principal4Julho-26203646202,767511574146202</v>
      </c>
      <c r="AM445" s="79">
        <f t="shared" si="52"/>
        <v>15</v>
      </c>
      <c r="AN445" s="80">
        <f t="shared" si="53"/>
        <v>3654.75</v>
      </c>
      <c r="AO445" s="36">
        <f t="shared" si="54"/>
        <v>974.6</v>
      </c>
      <c r="AP445" s="83">
        <f t="shared" si="55"/>
        <v>-2680.15</v>
      </c>
    </row>
    <row r="446" spans="1:42" hidden="1">
      <c r="A446">
        <v>46860</v>
      </c>
      <c r="B446" s="38">
        <v>46202</v>
      </c>
      <c r="C446" t="s">
        <v>266</v>
      </c>
      <c r="D446" t="s">
        <v>185</v>
      </c>
      <c r="E446" t="s">
        <v>186</v>
      </c>
      <c r="F446" t="s">
        <v>37</v>
      </c>
      <c r="G446">
        <v>8</v>
      </c>
      <c r="H446" s="43">
        <v>10859</v>
      </c>
      <c r="I446" t="s">
        <v>198</v>
      </c>
      <c r="J446">
        <v>10315</v>
      </c>
      <c r="K446" t="s">
        <v>206</v>
      </c>
      <c r="L446" t="s">
        <v>206</v>
      </c>
      <c r="M446" t="s">
        <v>226</v>
      </c>
      <c r="N446" t="s">
        <v>227</v>
      </c>
      <c r="O446" t="s">
        <v>64</v>
      </c>
      <c r="P446">
        <v>502</v>
      </c>
      <c r="Q446" t="s">
        <v>208</v>
      </c>
      <c r="R446">
        <v>17</v>
      </c>
      <c r="S446">
        <v>4</v>
      </c>
      <c r="T446">
        <v>8.9499999999999993</v>
      </c>
      <c r="U446">
        <v>4</v>
      </c>
      <c r="V446">
        <v>8</v>
      </c>
      <c r="W446">
        <v>0.16</v>
      </c>
      <c r="X446">
        <v>0.45</v>
      </c>
      <c r="Y446">
        <v>0.89</v>
      </c>
      <c r="Z446">
        <v>63.16</v>
      </c>
      <c r="AA446" t="s">
        <v>46</v>
      </c>
      <c r="AB446" t="s">
        <v>77</v>
      </c>
      <c r="AC446" t="s">
        <v>209</v>
      </c>
      <c r="AD446" t="s">
        <v>96</v>
      </c>
      <c r="AE446" s="39">
        <v>46202.767511574071</v>
      </c>
      <c r="AG446" t="str">
        <f t="shared" si="48"/>
        <v>Julho-26</v>
      </c>
      <c r="AH446" s="36">
        <f>_xlfn.XLOOKUP(AK446,'Base de Preços'!P$7:P$3001,'Base de Preços'!J$7:J$3001,"",0)</f>
        <v>492.5</v>
      </c>
      <c r="AI446" s="37">
        <f t="shared" si="49"/>
        <v>0</v>
      </c>
      <c r="AJ446" t="str">
        <f>_xlfn.XLOOKUP(N446,Agrupamentos!C$3:C$496,Agrupamentos!D$3:D$496,"",0)</f>
        <v>IRRIGAÇÃO DE REPLANTIO</v>
      </c>
      <c r="AK446" t="str">
        <f t="shared" si="50"/>
        <v>IRRIGAÇÃO DE REPLANTIOGN1400IMP32</v>
      </c>
      <c r="AL446" s="57" t="str">
        <f t="shared" si="51"/>
        <v>46860GN1400MotoristaANTONIO MARCIO PEREIRA DA SILVAIRRIGAÇÃO DE REPLANTIOIndaia Grande I17Apoio8,95Julho-264846202,767511574146202</v>
      </c>
      <c r="AM446" s="79">
        <f t="shared" si="52"/>
        <v>50</v>
      </c>
      <c r="AN446" s="80">
        <f t="shared" si="53"/>
        <v>3158</v>
      </c>
      <c r="AO446" s="36">
        <f t="shared" si="54"/>
        <v>565.28199999999993</v>
      </c>
      <c r="AP446" s="83">
        <f t="shared" si="55"/>
        <v>-2592.7179999999998</v>
      </c>
    </row>
    <row r="447" spans="1:42" hidden="1">
      <c r="A447">
        <v>46860</v>
      </c>
      <c r="B447" s="38">
        <v>46202</v>
      </c>
      <c r="C447" t="s">
        <v>266</v>
      </c>
      <c r="D447" t="s">
        <v>185</v>
      </c>
      <c r="E447" t="s">
        <v>186</v>
      </c>
      <c r="F447" t="s">
        <v>59</v>
      </c>
      <c r="G447">
        <v>8</v>
      </c>
      <c r="H447" s="43">
        <v>10859</v>
      </c>
      <c r="I447" t="s">
        <v>198</v>
      </c>
      <c r="J447">
        <v>10315</v>
      </c>
      <c r="K447" t="s">
        <v>206</v>
      </c>
      <c r="L447" t="s">
        <v>206</v>
      </c>
      <c r="M447" t="s">
        <v>226</v>
      </c>
      <c r="N447" t="s">
        <v>227</v>
      </c>
      <c r="O447" t="s">
        <v>64</v>
      </c>
      <c r="P447">
        <v>502</v>
      </c>
      <c r="Q447" t="s">
        <v>208</v>
      </c>
      <c r="R447">
        <v>17</v>
      </c>
      <c r="S447">
        <v>4</v>
      </c>
      <c r="T447">
        <v>8.9499999999999993</v>
      </c>
      <c r="U447">
        <v>4</v>
      </c>
      <c r="V447">
        <v>8</v>
      </c>
      <c r="W447">
        <v>0.48</v>
      </c>
      <c r="X447">
        <v>0.45</v>
      </c>
      <c r="Y447">
        <v>0.89</v>
      </c>
      <c r="Z447">
        <v>185.69</v>
      </c>
      <c r="AA447" t="s">
        <v>46</v>
      </c>
      <c r="AB447" t="s">
        <v>56</v>
      </c>
      <c r="AC447" t="s">
        <v>209</v>
      </c>
      <c r="AD447" t="s">
        <v>203</v>
      </c>
      <c r="AE447" s="39">
        <v>46202.767511574071</v>
      </c>
      <c r="AG447" t="str">
        <f t="shared" si="48"/>
        <v>Julho-26</v>
      </c>
      <c r="AH447" s="36">
        <f>_xlfn.XLOOKUP(AK447,'Base de Preços'!P$7:P$3001,'Base de Preços'!J$7:J$3001,"",0)</f>
        <v>492.5</v>
      </c>
      <c r="AI447" s="37">
        <f t="shared" si="49"/>
        <v>0</v>
      </c>
      <c r="AJ447" t="str">
        <f>_xlfn.XLOOKUP(N447,Agrupamentos!C$3:C$496,Agrupamentos!D$3:D$496,"",0)</f>
        <v>IRRIGAÇÃO DE REPLANTIO</v>
      </c>
      <c r="AK447" t="str">
        <f t="shared" si="50"/>
        <v>IRRIGAÇÃO DE REPLANTIOGN1400IMP32</v>
      </c>
      <c r="AL447" s="57" t="str">
        <f t="shared" si="51"/>
        <v>46860GN1400Operador de Trator de PneuANTONIO MARCIO PEREIRA DA SILVAIRRIGAÇÃO DE REPLANTIOIndaia Grande I17Suporte8,95Julho-264846202,767511574146202</v>
      </c>
      <c r="AM447" s="79">
        <f t="shared" si="52"/>
        <v>16.666666666666668</v>
      </c>
      <c r="AN447" s="80">
        <f t="shared" si="53"/>
        <v>3094.8333333333335</v>
      </c>
      <c r="AO447" s="36">
        <f t="shared" si="54"/>
        <v>1661.9254999999998</v>
      </c>
      <c r="AP447" s="83">
        <f t="shared" si="55"/>
        <v>-1432.9078333333337</v>
      </c>
    </row>
    <row r="448" spans="1:42" hidden="1">
      <c r="A448">
        <v>46864</v>
      </c>
      <c r="B448" s="38">
        <v>46202</v>
      </c>
      <c r="C448" t="s">
        <v>266</v>
      </c>
      <c r="D448" t="s">
        <v>185</v>
      </c>
      <c r="E448" t="s">
        <v>186</v>
      </c>
      <c r="F448" t="s">
        <v>59</v>
      </c>
      <c r="G448">
        <v>8</v>
      </c>
      <c r="H448" s="43">
        <v>10859</v>
      </c>
      <c r="I448" t="s">
        <v>198</v>
      </c>
      <c r="J448">
        <v>9900</v>
      </c>
      <c r="K448" t="s">
        <v>218</v>
      </c>
      <c r="L448" t="s">
        <v>218</v>
      </c>
      <c r="M448" t="s">
        <v>214</v>
      </c>
      <c r="N448" t="s">
        <v>215</v>
      </c>
      <c r="O448" t="s">
        <v>64</v>
      </c>
      <c r="P448">
        <v>403</v>
      </c>
      <c r="Q448" t="s">
        <v>307</v>
      </c>
      <c r="R448">
        <v>11</v>
      </c>
      <c r="S448">
        <v>8</v>
      </c>
      <c r="T448">
        <v>33.58</v>
      </c>
      <c r="U448">
        <v>16</v>
      </c>
      <c r="V448">
        <v>24</v>
      </c>
      <c r="W448">
        <v>0.38</v>
      </c>
      <c r="X448">
        <v>0.24</v>
      </c>
      <c r="Y448">
        <v>0.71</v>
      </c>
      <c r="Z448">
        <v>159.09</v>
      </c>
      <c r="AA448" t="s">
        <v>46</v>
      </c>
      <c r="AB448" t="s">
        <v>47</v>
      </c>
      <c r="AC448" t="s">
        <v>220</v>
      </c>
      <c r="AE448" s="39">
        <v>46202.834490740737</v>
      </c>
      <c r="AG448" t="str">
        <f t="shared" si="48"/>
        <v>Julho-26</v>
      </c>
      <c r="AH448" s="36">
        <f>_xlfn.XLOOKUP(AK448,'Base de Preços'!P$7:P$3001,'Base de Preços'!J$7:J$3001,"",0)</f>
        <v>193.73</v>
      </c>
      <c r="AI448" s="37">
        <f t="shared" si="49"/>
        <v>6505.4533999999994</v>
      </c>
      <c r="AJ448" t="str">
        <f>_xlfn.XLOOKUP(N448,Agrupamentos!C$3:C$496,Agrupamentos!D$3:D$496,"",0)</f>
        <v>COMBATE A FORMIGA MECANIZADO</v>
      </c>
      <c r="AK448" t="str">
        <f t="shared" si="50"/>
        <v>COMBATE A FORMIGA PÓS PLANTIO MECANIZADO- 3 a 5kg/ha isca granulada ou MIPISGN1400IMP17</v>
      </c>
      <c r="AL448" s="57" t="str">
        <f t="shared" si="51"/>
        <v>46864GN1400Operador de Trator de PneuCARLOS ALVES DOS SANTOSCOMBATE A FORMIGA PÓS PLANTIO MECANIZADO- 3 a 5kg/ha isca granulada ou MIPISSanto Antonio I11Principal33,58Julho-26162446202,834490740746202</v>
      </c>
      <c r="AM448" s="79">
        <f t="shared" si="52"/>
        <v>63.157894736842103</v>
      </c>
      <c r="AN448" s="80">
        <f t="shared" si="53"/>
        <v>10047.78947368421</v>
      </c>
      <c r="AO448" s="36">
        <f t="shared" si="54"/>
        <v>5342.2421999999997</v>
      </c>
      <c r="AP448" s="83">
        <f t="shared" si="55"/>
        <v>-4705.5472736842103</v>
      </c>
    </row>
    <row r="449" spans="1:42" hidden="1">
      <c r="A449">
        <v>46864</v>
      </c>
      <c r="B449" s="38">
        <v>46202</v>
      </c>
      <c r="C449" t="s">
        <v>266</v>
      </c>
      <c r="D449" t="s">
        <v>185</v>
      </c>
      <c r="E449" t="s">
        <v>186</v>
      </c>
      <c r="F449" t="s">
        <v>49</v>
      </c>
      <c r="G449">
        <v>8</v>
      </c>
      <c r="H449" s="43">
        <v>10859</v>
      </c>
      <c r="I449" t="s">
        <v>198</v>
      </c>
      <c r="J449">
        <v>9900</v>
      </c>
      <c r="K449" t="s">
        <v>218</v>
      </c>
      <c r="L449" t="s">
        <v>218</v>
      </c>
      <c r="M449" t="s">
        <v>305</v>
      </c>
      <c r="N449" t="s">
        <v>306</v>
      </c>
      <c r="O449" t="s">
        <v>64</v>
      </c>
      <c r="P449">
        <v>403</v>
      </c>
      <c r="Q449" t="s">
        <v>307</v>
      </c>
      <c r="R449">
        <v>1</v>
      </c>
      <c r="S449">
        <v>8</v>
      </c>
      <c r="T449">
        <v>0</v>
      </c>
      <c r="U449">
        <v>0</v>
      </c>
      <c r="V449">
        <v>8</v>
      </c>
      <c r="W449">
        <v>1.29</v>
      </c>
      <c r="X449">
        <v>0</v>
      </c>
      <c r="Y449">
        <v>0</v>
      </c>
      <c r="Z449">
        <v>119.55</v>
      </c>
      <c r="AA449" t="s">
        <v>46</v>
      </c>
      <c r="AB449" t="s">
        <v>47</v>
      </c>
      <c r="AC449" t="s">
        <v>220</v>
      </c>
      <c r="AD449" t="s">
        <v>203</v>
      </c>
      <c r="AE449" s="39">
        <v>46202.834490740737</v>
      </c>
      <c r="AG449" t="str">
        <f t="shared" si="48"/>
        <v>Julho-26</v>
      </c>
      <c r="AH449" s="36">
        <f>_xlfn.XLOOKUP(AK449,'Base de Preços'!P$7:P$3001,'Base de Preços'!J$7:J$3001,"",0)</f>
        <v>119.55</v>
      </c>
      <c r="AI449" s="37">
        <f t="shared" si="49"/>
        <v>0</v>
      </c>
      <c r="AJ449" t="str">
        <f>_xlfn.XLOOKUP(N449,Agrupamentos!C$3:C$496,Agrupamentos!D$3:D$496,"",0)</f>
        <v>COMBATE MANUAL A FORMIGAS DIVISAS</v>
      </c>
      <c r="AK449" t="str">
        <f t="shared" si="50"/>
        <v>COMBATE MANUAL A FORMIGAS DIVISASGN1400REF92</v>
      </c>
      <c r="AL449" s="57" t="str">
        <f t="shared" si="51"/>
        <v>46864GN1400Trabalhador FlorestalCARLOS ALVES DOS SANTOSCOMBATE MANUAL A FORMIGAS DIVISASSanto Antonio I1Principal0Julho-260846202,834490740746202</v>
      </c>
      <c r="AM449" s="79">
        <f t="shared" si="52"/>
        <v>6.2015503875968987</v>
      </c>
      <c r="AN449" s="80">
        <f t="shared" si="53"/>
        <v>741.39534883720921</v>
      </c>
      <c r="AO449" s="36">
        <f t="shared" si="54"/>
        <v>0</v>
      </c>
      <c r="AP449" s="83">
        <f t="shared" si="55"/>
        <v>-741.39534883720921</v>
      </c>
    </row>
    <row r="450" spans="1:42" hidden="1">
      <c r="A450">
        <v>46864</v>
      </c>
      <c r="B450" s="38">
        <v>46202</v>
      </c>
      <c r="C450" t="s">
        <v>266</v>
      </c>
      <c r="D450" t="s">
        <v>185</v>
      </c>
      <c r="E450" t="s">
        <v>186</v>
      </c>
      <c r="F450" t="s">
        <v>59</v>
      </c>
      <c r="G450">
        <v>8</v>
      </c>
      <c r="H450" s="43">
        <v>10859</v>
      </c>
      <c r="I450" t="s">
        <v>198</v>
      </c>
      <c r="J450">
        <v>9900</v>
      </c>
      <c r="K450" t="s">
        <v>218</v>
      </c>
      <c r="L450" t="s">
        <v>218</v>
      </c>
      <c r="M450" t="s">
        <v>214</v>
      </c>
      <c r="N450" t="s">
        <v>215</v>
      </c>
      <c r="O450" t="s">
        <v>64</v>
      </c>
      <c r="P450">
        <v>403</v>
      </c>
      <c r="Q450" t="s">
        <v>307</v>
      </c>
      <c r="R450">
        <v>1</v>
      </c>
      <c r="S450">
        <v>8</v>
      </c>
      <c r="T450">
        <v>13.26</v>
      </c>
      <c r="U450">
        <v>24</v>
      </c>
      <c r="V450">
        <v>32</v>
      </c>
      <c r="W450">
        <v>0.38</v>
      </c>
      <c r="X450">
        <v>0.6</v>
      </c>
      <c r="Y450">
        <v>2.41</v>
      </c>
      <c r="Z450">
        <v>159.09</v>
      </c>
      <c r="AA450" t="s">
        <v>46</v>
      </c>
      <c r="AB450" t="s">
        <v>47</v>
      </c>
      <c r="AC450" t="s">
        <v>220</v>
      </c>
      <c r="AD450" t="s">
        <v>203</v>
      </c>
      <c r="AE450" s="39">
        <v>46202.834490740737</v>
      </c>
      <c r="AG450" t="str">
        <f t="shared" si="48"/>
        <v>Julho-26</v>
      </c>
      <c r="AH450" s="36">
        <f>_xlfn.XLOOKUP(AK450,'Base de Preços'!P$7:P$3001,'Base de Preços'!J$7:J$3001,"",0)</f>
        <v>193.73</v>
      </c>
      <c r="AI450" s="37">
        <f t="shared" si="49"/>
        <v>2568.8597999999997</v>
      </c>
      <c r="AJ450" t="str">
        <f>_xlfn.XLOOKUP(N450,Agrupamentos!C$3:C$496,Agrupamentos!D$3:D$496,"",0)</f>
        <v>COMBATE A FORMIGA MECANIZADO</v>
      </c>
      <c r="AK450" t="str">
        <f t="shared" si="50"/>
        <v>COMBATE A FORMIGA PÓS PLANTIO MECANIZADO- 3 a 5kg/ha isca granulada ou MIPISGN1400IMP17</v>
      </c>
      <c r="AL450" s="57" t="str">
        <f t="shared" si="51"/>
        <v>46864GN1400Operador de Trator de PneuCARLOS ALVES DOS SANTOSCOMBATE A FORMIGA PÓS PLANTIO MECANIZADO- 3 a 5kg/ha isca granulada ou MIPISSanto Antonio I1Principal13,26Julho-26243246202,834490740746202</v>
      </c>
      <c r="AM450" s="79">
        <f t="shared" si="52"/>
        <v>84.21052631578948</v>
      </c>
      <c r="AN450" s="80">
        <f t="shared" si="53"/>
        <v>13397.052631578948</v>
      </c>
      <c r="AO450" s="36">
        <f t="shared" si="54"/>
        <v>2109.5333999999998</v>
      </c>
      <c r="AP450" s="83">
        <f t="shared" si="55"/>
        <v>-11287.519231578948</v>
      </c>
    </row>
    <row r="451" spans="1:42" hidden="1">
      <c r="A451">
        <v>46895</v>
      </c>
      <c r="B451" s="38">
        <v>46202</v>
      </c>
      <c r="C451" t="s">
        <v>266</v>
      </c>
      <c r="D451" t="s">
        <v>185</v>
      </c>
      <c r="E451" t="s">
        <v>186</v>
      </c>
      <c r="F451" t="s">
        <v>293</v>
      </c>
      <c r="G451">
        <v>8</v>
      </c>
      <c r="H451" s="43">
        <v>9241</v>
      </c>
      <c r="I451" t="s">
        <v>189</v>
      </c>
      <c r="J451">
        <v>11447</v>
      </c>
      <c r="K451" t="s">
        <v>262</v>
      </c>
      <c r="L451" t="s">
        <v>190</v>
      </c>
      <c r="M451">
        <v>43</v>
      </c>
      <c r="N451" t="s">
        <v>42</v>
      </c>
      <c r="O451" t="s">
        <v>64</v>
      </c>
      <c r="P451">
        <v>390</v>
      </c>
      <c r="Q451" t="s">
        <v>44</v>
      </c>
      <c r="R451" t="s">
        <v>45</v>
      </c>
      <c r="S451">
        <v>0</v>
      </c>
      <c r="T451">
        <v>0</v>
      </c>
      <c r="U451">
        <v>24</v>
      </c>
      <c r="V451">
        <v>24</v>
      </c>
      <c r="W451">
        <v>0</v>
      </c>
      <c r="X451">
        <v>0</v>
      </c>
      <c r="Y451">
        <v>0</v>
      </c>
      <c r="Z451">
        <v>0</v>
      </c>
      <c r="AA451" t="s">
        <v>46</v>
      </c>
      <c r="AB451" t="s">
        <v>56</v>
      </c>
      <c r="AC451" t="s">
        <v>263</v>
      </c>
      <c r="AD451" t="s">
        <v>203</v>
      </c>
      <c r="AE451" s="39">
        <v>46203.365671296298</v>
      </c>
      <c r="AG451" t="str">
        <f t="shared" si="48"/>
        <v>Julho-26</v>
      </c>
      <c r="AH451" s="36">
        <f>_xlfn.XLOOKUP(AK451,'Base de Preços'!P$7:P$3001,'Base de Preços'!J$7:J$3001,"",0)</f>
        <v>0</v>
      </c>
      <c r="AI451" s="37">
        <f t="shared" si="49"/>
        <v>0</v>
      </c>
      <c r="AJ451" t="str">
        <f>_xlfn.XLOOKUP(N451,Agrupamentos!C$3:C$496,Agrupamentos!D$3:D$496,"",0)</f>
        <v>APOIO E MANUTENÇÃO</v>
      </c>
      <c r="AK451" t="str">
        <f t="shared" si="50"/>
        <v>APOIO E MANUTEÇÃOGN140043</v>
      </c>
      <c r="AL451" s="57" t="str">
        <f t="shared" si="51"/>
        <v>46895GN1400MecânicoANDREY NICOLLAS UCHOA DE OLIVEIRAAPOIO E MANUTEÇÃOPátio MST01Suporte0Julho-26242446203,365671296346202</v>
      </c>
      <c r="AM451" s="79" t="str">
        <f t="shared" si="52"/>
        <v/>
      </c>
      <c r="AN451" s="80" t="str">
        <f t="shared" si="53"/>
        <v/>
      </c>
      <c r="AO451" s="36">
        <f t="shared" si="54"/>
        <v>0</v>
      </c>
      <c r="AP451" s="83" t="str">
        <f t="shared" si="55"/>
        <v/>
      </c>
    </row>
    <row r="452" spans="1:42" hidden="1">
      <c r="A452">
        <v>46898</v>
      </c>
      <c r="B452" s="38">
        <v>46202</v>
      </c>
      <c r="C452" t="s">
        <v>266</v>
      </c>
      <c r="D452" t="s">
        <v>185</v>
      </c>
      <c r="E452" t="s">
        <v>186</v>
      </c>
      <c r="F452" t="s">
        <v>49</v>
      </c>
      <c r="G452">
        <v>8</v>
      </c>
      <c r="H452" s="43">
        <v>10859</v>
      </c>
      <c r="I452" t="s">
        <v>198</v>
      </c>
      <c r="J452">
        <v>11034</v>
      </c>
      <c r="K452" t="s">
        <v>213</v>
      </c>
      <c r="L452" t="s">
        <v>213</v>
      </c>
      <c r="M452">
        <v>43</v>
      </c>
      <c r="N452" t="s">
        <v>42</v>
      </c>
      <c r="O452" t="s">
        <v>64</v>
      </c>
      <c r="P452">
        <v>458</v>
      </c>
      <c r="Q452" t="s">
        <v>291</v>
      </c>
      <c r="R452">
        <v>1</v>
      </c>
      <c r="S452">
        <v>0</v>
      </c>
      <c r="T452">
        <v>0</v>
      </c>
      <c r="U452">
        <v>16</v>
      </c>
      <c r="V452">
        <v>16</v>
      </c>
      <c r="W452">
        <v>0</v>
      </c>
      <c r="X452">
        <v>0</v>
      </c>
      <c r="Y452">
        <v>0</v>
      </c>
      <c r="Z452">
        <v>0</v>
      </c>
      <c r="AA452" t="s">
        <v>55</v>
      </c>
      <c r="AB452" t="s">
        <v>56</v>
      </c>
      <c r="AC452" t="s">
        <v>217</v>
      </c>
      <c r="AD452" t="s">
        <v>96</v>
      </c>
      <c r="AE452" s="39">
        <v>46203.379305555558</v>
      </c>
      <c r="AG452" t="str">
        <f t="shared" si="48"/>
        <v>Julho-26</v>
      </c>
      <c r="AH452" s="36">
        <f>_xlfn.XLOOKUP(AK452,'Base de Preços'!P$7:P$3001,'Base de Preços'!J$7:J$3001,"",0)</f>
        <v>0</v>
      </c>
      <c r="AI452" s="37">
        <f t="shared" si="49"/>
        <v>0</v>
      </c>
      <c r="AJ452" t="str">
        <f>_xlfn.XLOOKUP(N452,Agrupamentos!C$3:C$496,Agrupamentos!D$3:D$496,"",0)</f>
        <v>APOIO E MANUTENÇÃO</v>
      </c>
      <c r="AK452" t="str">
        <f t="shared" si="50"/>
        <v>APOIO E MANUTEÇÃOGN140043</v>
      </c>
      <c r="AL452" s="57" t="str">
        <f t="shared" si="51"/>
        <v>46898GN1400Trabalhador FlorestalJOAO VITOR TONETO SILVAAPOIO E MANUTEÇÃOUniao - Retiro Santa Maria I1Suporte0Julho-26161646203,379305555646202</v>
      </c>
      <c r="AM452" s="79" t="str">
        <f t="shared" si="52"/>
        <v/>
      </c>
      <c r="AN452" s="80" t="str">
        <f t="shared" si="53"/>
        <v/>
      </c>
      <c r="AO452" s="36">
        <f t="shared" si="54"/>
        <v>0</v>
      </c>
      <c r="AP452" s="83" t="str">
        <f t="shared" si="55"/>
        <v/>
      </c>
    </row>
    <row r="453" spans="1:42" hidden="1">
      <c r="A453">
        <v>46898</v>
      </c>
      <c r="B453" s="38">
        <v>46202</v>
      </c>
      <c r="C453" t="s">
        <v>266</v>
      </c>
      <c r="D453" t="s">
        <v>185</v>
      </c>
      <c r="E453" t="s">
        <v>186</v>
      </c>
      <c r="F453" t="s">
        <v>229</v>
      </c>
      <c r="G453">
        <v>8</v>
      </c>
      <c r="H453" s="43">
        <v>10859</v>
      </c>
      <c r="I453" t="s">
        <v>198</v>
      </c>
      <c r="J453">
        <v>11034</v>
      </c>
      <c r="K453" t="s">
        <v>213</v>
      </c>
      <c r="L453" t="s">
        <v>213</v>
      </c>
      <c r="M453">
        <v>43</v>
      </c>
      <c r="N453" t="s">
        <v>42</v>
      </c>
      <c r="O453" t="s">
        <v>64</v>
      </c>
      <c r="P453">
        <v>458</v>
      </c>
      <c r="Q453" t="s">
        <v>291</v>
      </c>
      <c r="R453">
        <v>1</v>
      </c>
      <c r="S453">
        <v>0</v>
      </c>
      <c r="T453">
        <v>0</v>
      </c>
      <c r="U453">
        <v>32</v>
      </c>
      <c r="V453">
        <v>32</v>
      </c>
      <c r="W453">
        <v>0</v>
      </c>
      <c r="X453">
        <v>0</v>
      </c>
      <c r="Y453">
        <v>0</v>
      </c>
      <c r="Z453">
        <v>0</v>
      </c>
      <c r="AA453" t="s">
        <v>55</v>
      </c>
      <c r="AB453" t="s">
        <v>56</v>
      </c>
      <c r="AC453" t="s">
        <v>217</v>
      </c>
      <c r="AD453" t="s">
        <v>96</v>
      </c>
      <c r="AE453" s="39">
        <v>46203.379305555558</v>
      </c>
      <c r="AG453" t="str">
        <f t="shared" si="48"/>
        <v>Julho-26</v>
      </c>
      <c r="AH453" s="36">
        <f>_xlfn.XLOOKUP(AK453,'Base de Preços'!P$7:P$3001,'Base de Preços'!J$7:J$3001,"",0)</f>
        <v>0</v>
      </c>
      <c r="AI453" s="37">
        <f t="shared" si="49"/>
        <v>0</v>
      </c>
      <c r="AJ453" t="str">
        <f>_xlfn.XLOOKUP(N453,Agrupamentos!C$3:C$496,Agrupamentos!D$3:D$496,"",0)</f>
        <v>APOIO E MANUTENÇÃO</v>
      </c>
      <c r="AK453" t="str">
        <f t="shared" si="50"/>
        <v>APOIO E MANUTEÇÃOGN140043</v>
      </c>
      <c r="AL453" s="57" t="str">
        <f t="shared" si="51"/>
        <v>46898GN1400Operador de Máquina PesadaJOAO VITOR TONETO SILVAAPOIO E MANUTEÇÃOUniao - Retiro Santa Maria I1Suporte0Julho-26323246203,379305555646202</v>
      </c>
      <c r="AM453" s="79" t="str">
        <f t="shared" si="52"/>
        <v/>
      </c>
      <c r="AN453" s="80" t="str">
        <f t="shared" si="53"/>
        <v/>
      </c>
      <c r="AO453" s="36">
        <f t="shared" si="54"/>
        <v>0</v>
      </c>
      <c r="AP453" s="83" t="str">
        <f t="shared" si="55"/>
        <v/>
      </c>
    </row>
    <row r="454" spans="1:42" hidden="1">
      <c r="A454">
        <v>46845</v>
      </c>
      <c r="B454" s="38">
        <v>46202</v>
      </c>
      <c r="C454" t="s">
        <v>266</v>
      </c>
      <c r="D454" t="s">
        <v>105</v>
      </c>
      <c r="E454" t="s">
        <v>106</v>
      </c>
      <c r="F454" t="s">
        <v>37</v>
      </c>
      <c r="G454">
        <v>8</v>
      </c>
      <c r="H454" s="43">
        <v>11065</v>
      </c>
      <c r="I454" t="s">
        <v>107</v>
      </c>
      <c r="J454" t="s">
        <v>50</v>
      </c>
      <c r="K454" t="s">
        <v>51</v>
      </c>
      <c r="L454" t="s">
        <v>108</v>
      </c>
      <c r="M454">
        <v>1</v>
      </c>
      <c r="N454" t="s">
        <v>109</v>
      </c>
      <c r="O454" t="s">
        <v>64</v>
      </c>
      <c r="P454">
        <v>555</v>
      </c>
      <c r="Q454" t="s">
        <v>413</v>
      </c>
      <c r="R454" t="s">
        <v>414</v>
      </c>
      <c r="S454">
        <v>0</v>
      </c>
      <c r="T454">
        <v>0</v>
      </c>
      <c r="U454">
        <v>8</v>
      </c>
      <c r="V454">
        <v>8</v>
      </c>
      <c r="W454">
        <v>0</v>
      </c>
      <c r="X454">
        <v>0</v>
      </c>
      <c r="Y454">
        <v>0</v>
      </c>
      <c r="Z454">
        <v>0</v>
      </c>
      <c r="AA454" t="s">
        <v>55</v>
      </c>
      <c r="AB454" t="s">
        <v>47</v>
      </c>
      <c r="AC454" t="s">
        <v>91</v>
      </c>
      <c r="AD454" t="s">
        <v>58</v>
      </c>
      <c r="AE454" s="39">
        <v>46202.4841087963</v>
      </c>
      <c r="AG454" t="str">
        <f t="shared" ref="AG454:AG517" si="56">IF(B454=0,"",PROPER(TEXT(IF(DAY(B454)&gt;20,EDATE(B454,1),B454),"MMMM-aa")))</f>
        <v>Julho-26</v>
      </c>
      <c r="AH454" s="36">
        <f>_xlfn.XLOOKUP(AK454,'Base de Preços'!P$7:P$3001,'Base de Preços'!J$7:J$3001,"",0)</f>
        <v>0</v>
      </c>
      <c r="AI454" s="37">
        <f t="shared" ref="AI454:AI517" si="57">IF(AB454="Principal",AH454*T454,0)</f>
        <v>0</v>
      </c>
      <c r="AJ454" t="str">
        <f>_xlfn.XLOOKUP(N454,Agrupamentos!C$3:C$496,Agrupamentos!D$3:D$496,"",0)</f>
        <v>APOIO E MANUTENÇÃO</v>
      </c>
      <c r="AK454" t="str">
        <f t="shared" ref="AK454:AK517" si="58">N454&amp;D454&amp;M454</f>
        <v>APOIO E MANUTEÇÃO 1410GN14101</v>
      </c>
      <c r="AL454" s="57" t="str">
        <f t="shared" ref="AL454:AL517" si="59">CONCATENATE(A454,D454,F454,K454,N454,Q454,R454,AB454,T454,AG454,U454,V454,AE454,B454)</f>
        <v>46845GN1410MotoristaLEANDRA DE MIRANDA SOUZA COSTAAPOIO E MANUTEÇÃO 1410MORUMBI - SRP011-06Principal0Julho-268846202,484108796346202</v>
      </c>
      <c r="AM454" s="79" t="str">
        <f t="shared" ref="AM454:AM517" si="60">IFERROR(V454/W454,"")</f>
        <v/>
      </c>
      <c r="AN454" s="80" t="str">
        <f t="shared" ref="AN454:AN517" si="61">IFERROR(AM454*Z454,"")</f>
        <v/>
      </c>
      <c r="AO454" s="36">
        <f t="shared" ref="AO454:AO517" si="62">Z454*T454</f>
        <v>0</v>
      </c>
      <c r="AP454" s="83" t="str">
        <f t="shared" ref="AP454:AP517" si="63">IFERROR(AO454-AN454,"")</f>
        <v/>
      </c>
    </row>
    <row r="455" spans="1:42" hidden="1">
      <c r="A455">
        <v>46845</v>
      </c>
      <c r="B455" s="38">
        <v>46202</v>
      </c>
      <c r="C455" t="s">
        <v>266</v>
      </c>
      <c r="D455" t="s">
        <v>105</v>
      </c>
      <c r="E455" t="s">
        <v>106</v>
      </c>
      <c r="F455" t="s">
        <v>59</v>
      </c>
      <c r="G455">
        <v>8</v>
      </c>
      <c r="H455" s="43">
        <v>11065</v>
      </c>
      <c r="I455" t="s">
        <v>107</v>
      </c>
      <c r="J455" t="s">
        <v>50</v>
      </c>
      <c r="K455" t="s">
        <v>51</v>
      </c>
      <c r="L455" t="s">
        <v>108</v>
      </c>
      <c r="M455">
        <v>1</v>
      </c>
      <c r="N455" t="s">
        <v>109</v>
      </c>
      <c r="O455" t="s">
        <v>64</v>
      </c>
      <c r="P455">
        <v>555</v>
      </c>
      <c r="Q455" t="s">
        <v>413</v>
      </c>
      <c r="R455" t="s">
        <v>414</v>
      </c>
      <c r="S455">
        <v>0</v>
      </c>
      <c r="T455">
        <v>0</v>
      </c>
      <c r="U455">
        <v>24</v>
      </c>
      <c r="V455">
        <v>24</v>
      </c>
      <c r="W455">
        <v>0</v>
      </c>
      <c r="X455">
        <v>0</v>
      </c>
      <c r="Y455">
        <v>0</v>
      </c>
      <c r="Z455">
        <v>0</v>
      </c>
      <c r="AA455" t="s">
        <v>55</v>
      </c>
      <c r="AB455" t="s">
        <v>56</v>
      </c>
      <c r="AC455" t="s">
        <v>91</v>
      </c>
      <c r="AD455" t="s">
        <v>58</v>
      </c>
      <c r="AE455" s="39">
        <v>46202.483935185184</v>
      </c>
      <c r="AG455" t="str">
        <f t="shared" si="56"/>
        <v>Julho-26</v>
      </c>
      <c r="AH455" s="36">
        <f>_xlfn.XLOOKUP(AK455,'Base de Preços'!P$7:P$3001,'Base de Preços'!J$7:J$3001,"",0)</f>
        <v>0</v>
      </c>
      <c r="AI455" s="37">
        <f t="shared" si="57"/>
        <v>0</v>
      </c>
      <c r="AJ455" t="str">
        <f>_xlfn.XLOOKUP(N455,Agrupamentos!C$3:C$496,Agrupamentos!D$3:D$496,"",0)</f>
        <v>APOIO E MANUTENÇÃO</v>
      </c>
      <c r="AK455" t="str">
        <f t="shared" si="58"/>
        <v>APOIO E MANUTEÇÃO 1410GN14101</v>
      </c>
      <c r="AL455" s="57" t="str">
        <f t="shared" si="59"/>
        <v>46845GN1410Operador de Trator de PneuLEANDRA DE MIRANDA SOUZA COSTAAPOIO E MANUTEÇÃO 1410MORUMBI - SRP011-06Suporte0Julho-26242446202,483935185246202</v>
      </c>
      <c r="AM455" s="79" t="str">
        <f t="shared" si="60"/>
        <v/>
      </c>
      <c r="AN455" s="80" t="str">
        <f t="shared" si="61"/>
        <v/>
      </c>
      <c r="AO455" s="36">
        <f t="shared" si="62"/>
        <v>0</v>
      </c>
      <c r="AP455" s="83" t="str">
        <f t="shared" si="63"/>
        <v/>
      </c>
    </row>
    <row r="456" spans="1:42" hidden="1">
      <c r="A456">
        <v>46861</v>
      </c>
      <c r="B456" s="38">
        <v>46202</v>
      </c>
      <c r="C456" t="s">
        <v>266</v>
      </c>
      <c r="D456" t="s">
        <v>105</v>
      </c>
      <c r="E456" t="s">
        <v>106</v>
      </c>
      <c r="F456" t="s">
        <v>59</v>
      </c>
      <c r="G456">
        <v>8</v>
      </c>
      <c r="H456" s="43">
        <v>11331</v>
      </c>
      <c r="I456" t="s">
        <v>112</v>
      </c>
      <c r="J456">
        <v>11362</v>
      </c>
      <c r="K456" t="s">
        <v>131</v>
      </c>
      <c r="L456" t="s">
        <v>131</v>
      </c>
      <c r="M456" t="s">
        <v>166</v>
      </c>
      <c r="N456" t="s">
        <v>167</v>
      </c>
      <c r="O456" t="s">
        <v>168</v>
      </c>
      <c r="P456">
        <v>555</v>
      </c>
      <c r="Q456" t="s">
        <v>413</v>
      </c>
      <c r="R456" t="s">
        <v>148</v>
      </c>
      <c r="S456">
        <v>16</v>
      </c>
      <c r="T456">
        <v>16</v>
      </c>
      <c r="U456">
        <v>0</v>
      </c>
      <c r="V456">
        <v>16</v>
      </c>
      <c r="W456">
        <v>0</v>
      </c>
      <c r="X456">
        <v>1</v>
      </c>
      <c r="Y456">
        <v>1</v>
      </c>
      <c r="Z456">
        <v>290.54000000000002</v>
      </c>
      <c r="AA456" t="s">
        <v>46</v>
      </c>
      <c r="AB456" t="s">
        <v>47</v>
      </c>
      <c r="AC456" t="s">
        <v>135</v>
      </c>
      <c r="AD456" t="s">
        <v>58</v>
      </c>
      <c r="AE456" s="39">
        <v>46202.770138888889</v>
      </c>
      <c r="AF456" t="s">
        <v>415</v>
      </c>
      <c r="AG456" t="str">
        <f t="shared" si="56"/>
        <v>Julho-26</v>
      </c>
      <c r="AH456" s="36">
        <f>_xlfn.XLOOKUP(AK456,'Base de Preços'!P$7:P$3001,'Base de Preços'!J$7:J$3001,"",0)</f>
        <v>290.54000000000002</v>
      </c>
      <c r="AI456" s="37">
        <f t="shared" si="57"/>
        <v>4648.6400000000003</v>
      </c>
      <c r="AJ456" t="str">
        <f>_xlfn.XLOOKUP(N456,Agrupamentos!C$3:C$496,Agrupamentos!D$3:D$496,"",0)</f>
        <v>HORA TRATOR</v>
      </c>
      <c r="AK456" t="str">
        <f t="shared" si="58"/>
        <v>SERV HORA TRATOR PNEU 100CV AGRICGN1410REF223</v>
      </c>
      <c r="AL456" s="57" t="str">
        <f t="shared" si="59"/>
        <v>46861GN1410Operador de Trator de PneuGABRIEL GONCALVES PINHEIROSERV HORA TRATOR PNEU 100CV AGRICMORUMBI - SRP005-01Principal16Julho-2601646202,770138888946202</v>
      </c>
      <c r="AM456" s="79" t="str">
        <f t="shared" si="60"/>
        <v/>
      </c>
      <c r="AN456" s="80" t="str">
        <f t="shared" si="61"/>
        <v/>
      </c>
      <c r="AO456" s="36">
        <f t="shared" si="62"/>
        <v>4648.6400000000003</v>
      </c>
      <c r="AP456" s="83" t="str">
        <f t="shared" si="63"/>
        <v/>
      </c>
    </row>
    <row r="457" spans="1:42" hidden="1">
      <c r="A457">
        <v>46861</v>
      </c>
      <c r="B457" s="38">
        <v>46202</v>
      </c>
      <c r="C457" t="s">
        <v>266</v>
      </c>
      <c r="D457" t="s">
        <v>105</v>
      </c>
      <c r="E457" t="s">
        <v>106</v>
      </c>
      <c r="F457" t="s">
        <v>59</v>
      </c>
      <c r="G457">
        <v>8</v>
      </c>
      <c r="H457" s="43">
        <v>11331</v>
      </c>
      <c r="I457" t="s">
        <v>112</v>
      </c>
      <c r="J457">
        <v>11362</v>
      </c>
      <c r="K457" t="s">
        <v>131</v>
      </c>
      <c r="L457" t="s">
        <v>131</v>
      </c>
      <c r="M457" t="s">
        <v>137</v>
      </c>
      <c r="N457" t="s">
        <v>138</v>
      </c>
      <c r="O457" t="s">
        <v>64</v>
      </c>
      <c r="P457">
        <v>537</v>
      </c>
      <c r="Q457" t="s">
        <v>368</v>
      </c>
      <c r="R457" t="s">
        <v>409</v>
      </c>
      <c r="S457">
        <v>20</v>
      </c>
      <c r="T457">
        <v>32</v>
      </c>
      <c r="U457">
        <v>28</v>
      </c>
      <c r="V457">
        <v>48</v>
      </c>
      <c r="W457">
        <v>0.68</v>
      </c>
      <c r="X457">
        <v>0.63</v>
      </c>
      <c r="Y457">
        <v>1.5</v>
      </c>
      <c r="Z457">
        <v>221.69</v>
      </c>
      <c r="AA457" t="s">
        <v>55</v>
      </c>
      <c r="AB457" t="s">
        <v>47</v>
      </c>
      <c r="AC457" t="s">
        <v>135</v>
      </c>
      <c r="AD457" t="s">
        <v>203</v>
      </c>
      <c r="AE457" s="39">
        <v>46202.770138888889</v>
      </c>
      <c r="AF457" t="s">
        <v>415</v>
      </c>
      <c r="AG457" t="str">
        <f t="shared" si="56"/>
        <v>Julho-26</v>
      </c>
      <c r="AH457" s="36">
        <f>_xlfn.XLOOKUP(AK457,'Base de Preços'!P$7:P$3001,'Base de Preços'!J$7:J$3001,"",0)</f>
        <v>343.68</v>
      </c>
      <c r="AI457" s="37">
        <f t="shared" si="57"/>
        <v>10997.76</v>
      </c>
      <c r="AJ457" t="str">
        <f>_xlfn.XLOOKUP(N457,Agrupamentos!C$3:C$496,Agrupamentos!D$3:D$496,"",0)</f>
        <v>HERBICIDA MEC</v>
      </c>
      <c r="AK457" t="str">
        <f t="shared" si="58"/>
        <v>SERV CAP QUIM MEC BARRA AGRICGN1410IMP96</v>
      </c>
      <c r="AL457" s="57" t="str">
        <f t="shared" si="59"/>
        <v>46861GN1410Operador de Trator de PneuGABRIEL GONCALVES PINHEIROSERV CAP QUIM MEC BARRA AGRICGALILÉIA025-01Principal32Julho-26284846202,770138888946202</v>
      </c>
      <c r="AM457" s="79">
        <f t="shared" si="60"/>
        <v>70.588235294117638</v>
      </c>
      <c r="AN457" s="80">
        <f t="shared" si="61"/>
        <v>15648.705882352939</v>
      </c>
      <c r="AO457" s="36">
        <f t="shared" si="62"/>
        <v>7094.08</v>
      </c>
      <c r="AP457" s="83">
        <f t="shared" si="63"/>
        <v>-8554.6258823529388</v>
      </c>
    </row>
    <row r="458" spans="1:42" hidden="1">
      <c r="A458">
        <v>46861</v>
      </c>
      <c r="B458" s="38">
        <v>46202</v>
      </c>
      <c r="C458" t="s">
        <v>266</v>
      </c>
      <c r="D458" t="s">
        <v>105</v>
      </c>
      <c r="E458" t="s">
        <v>106</v>
      </c>
      <c r="F458" t="s">
        <v>49</v>
      </c>
      <c r="G458">
        <v>8</v>
      </c>
      <c r="H458" s="43">
        <v>11331</v>
      </c>
      <c r="I458" t="s">
        <v>112</v>
      </c>
      <c r="J458">
        <v>11362</v>
      </c>
      <c r="K458" t="s">
        <v>131</v>
      </c>
      <c r="L458" t="s">
        <v>131</v>
      </c>
      <c r="M458" t="s">
        <v>137</v>
      </c>
      <c r="N458" t="s">
        <v>138</v>
      </c>
      <c r="O458" t="s">
        <v>64</v>
      </c>
      <c r="P458">
        <v>537</v>
      </c>
      <c r="Q458" t="s">
        <v>368</v>
      </c>
      <c r="R458" t="s">
        <v>409</v>
      </c>
      <c r="S458">
        <v>8</v>
      </c>
      <c r="T458">
        <v>32</v>
      </c>
      <c r="U458">
        <v>8</v>
      </c>
      <c r="V458">
        <v>16</v>
      </c>
      <c r="W458">
        <v>0.23</v>
      </c>
      <c r="X458">
        <v>0.25</v>
      </c>
      <c r="Y458">
        <v>0.5</v>
      </c>
      <c r="Z458">
        <v>26.68</v>
      </c>
      <c r="AA458" t="s">
        <v>55</v>
      </c>
      <c r="AB458" t="s">
        <v>56</v>
      </c>
      <c r="AC458" t="s">
        <v>135</v>
      </c>
      <c r="AD458" t="s">
        <v>203</v>
      </c>
      <c r="AE458" s="39">
        <v>46202.770138888889</v>
      </c>
      <c r="AF458" t="s">
        <v>415</v>
      </c>
      <c r="AG458" t="str">
        <f t="shared" si="56"/>
        <v>Julho-26</v>
      </c>
      <c r="AH458" s="36">
        <f>_xlfn.XLOOKUP(AK458,'Base de Preços'!P$7:P$3001,'Base de Preços'!J$7:J$3001,"",0)</f>
        <v>343.68</v>
      </c>
      <c r="AI458" s="37">
        <f t="shared" si="57"/>
        <v>0</v>
      </c>
      <c r="AJ458" t="str">
        <f>_xlfn.XLOOKUP(N458,Agrupamentos!C$3:C$496,Agrupamentos!D$3:D$496,"",0)</f>
        <v>HERBICIDA MEC</v>
      </c>
      <c r="AK458" t="str">
        <f t="shared" si="58"/>
        <v>SERV CAP QUIM MEC BARRA AGRICGN1410IMP96</v>
      </c>
      <c r="AL458" s="57" t="str">
        <f t="shared" si="59"/>
        <v>46861GN1410Trabalhador FlorestalGABRIEL GONCALVES PINHEIROSERV CAP QUIM MEC BARRA AGRICGALILÉIA025-01Suporte32Julho-2681646202,770138888946202</v>
      </c>
      <c r="AM458" s="79">
        <f t="shared" si="60"/>
        <v>69.565217391304344</v>
      </c>
      <c r="AN458" s="80">
        <f t="shared" si="61"/>
        <v>1855.9999999999998</v>
      </c>
      <c r="AO458" s="36">
        <f t="shared" si="62"/>
        <v>853.76</v>
      </c>
      <c r="AP458" s="83">
        <f t="shared" si="63"/>
        <v>-1002.2399999999998</v>
      </c>
    </row>
    <row r="459" spans="1:42" hidden="1">
      <c r="A459">
        <v>46861</v>
      </c>
      <c r="B459" s="38">
        <v>46202</v>
      </c>
      <c r="C459" t="s">
        <v>266</v>
      </c>
      <c r="D459" t="s">
        <v>105</v>
      </c>
      <c r="E459" t="s">
        <v>106</v>
      </c>
      <c r="F459" t="s">
        <v>92</v>
      </c>
      <c r="G459">
        <v>8</v>
      </c>
      <c r="H459" s="43">
        <v>11331</v>
      </c>
      <c r="I459" t="s">
        <v>112</v>
      </c>
      <c r="J459">
        <v>11362</v>
      </c>
      <c r="K459" t="s">
        <v>131</v>
      </c>
      <c r="L459" t="s">
        <v>131</v>
      </c>
      <c r="M459" t="s">
        <v>137</v>
      </c>
      <c r="N459" t="s">
        <v>138</v>
      </c>
      <c r="O459" t="s">
        <v>64</v>
      </c>
      <c r="P459">
        <v>537</v>
      </c>
      <c r="Q459" t="s">
        <v>368</v>
      </c>
      <c r="R459" t="s">
        <v>409</v>
      </c>
      <c r="S459">
        <v>2</v>
      </c>
      <c r="T459">
        <v>0</v>
      </c>
      <c r="U459">
        <v>6</v>
      </c>
      <c r="V459">
        <v>8</v>
      </c>
      <c r="W459">
        <v>0.23</v>
      </c>
      <c r="X459">
        <v>0</v>
      </c>
      <c r="Y459">
        <v>0</v>
      </c>
      <c r="Z459">
        <v>95.31</v>
      </c>
      <c r="AA459" t="s">
        <v>55</v>
      </c>
      <c r="AB459" t="s">
        <v>56</v>
      </c>
      <c r="AC459" t="s">
        <v>135</v>
      </c>
      <c r="AD459" t="s">
        <v>203</v>
      </c>
      <c r="AE459" s="39">
        <v>46202.770138888889</v>
      </c>
      <c r="AF459" t="s">
        <v>415</v>
      </c>
      <c r="AG459" t="str">
        <f t="shared" si="56"/>
        <v>Julho-26</v>
      </c>
      <c r="AH459" s="36">
        <f>_xlfn.XLOOKUP(AK459,'Base de Preços'!P$7:P$3001,'Base de Preços'!J$7:J$3001,"",0)</f>
        <v>343.68</v>
      </c>
      <c r="AI459" s="37">
        <f t="shared" si="57"/>
        <v>0</v>
      </c>
      <c r="AJ459" t="str">
        <f>_xlfn.XLOOKUP(N459,Agrupamentos!C$3:C$496,Agrupamentos!D$3:D$496,"",0)</f>
        <v>HERBICIDA MEC</v>
      </c>
      <c r="AK459" t="str">
        <f t="shared" si="58"/>
        <v>SERV CAP QUIM MEC BARRA AGRICGN1410IMP96</v>
      </c>
      <c r="AL459" s="57" t="str">
        <f t="shared" si="59"/>
        <v>46861GN1410Motorista de Caminhão PipaGABRIEL GONCALVES PINHEIROSERV CAP QUIM MEC BARRA AGRICGALILÉIA025-01Suporte0Julho-266846202,770138888946202</v>
      </c>
      <c r="AM459" s="79">
        <f t="shared" si="60"/>
        <v>34.782608695652172</v>
      </c>
      <c r="AN459" s="80">
        <f t="shared" si="61"/>
        <v>3315.1304347826085</v>
      </c>
      <c r="AO459" s="36">
        <f t="shared" si="62"/>
        <v>0</v>
      </c>
      <c r="AP459" s="83">
        <f t="shared" si="63"/>
        <v>-3315.1304347826085</v>
      </c>
    </row>
    <row r="460" spans="1:42" hidden="1">
      <c r="A460">
        <v>46861</v>
      </c>
      <c r="B460" s="38">
        <v>46202</v>
      </c>
      <c r="C460" t="s">
        <v>266</v>
      </c>
      <c r="D460" t="s">
        <v>105</v>
      </c>
      <c r="E460" t="s">
        <v>106</v>
      </c>
      <c r="F460" t="s">
        <v>293</v>
      </c>
      <c r="G460">
        <v>8</v>
      </c>
      <c r="H460" s="43">
        <v>11331</v>
      </c>
      <c r="I460" t="s">
        <v>112</v>
      </c>
      <c r="J460">
        <v>11362</v>
      </c>
      <c r="K460" t="s">
        <v>131</v>
      </c>
      <c r="L460" t="s">
        <v>131</v>
      </c>
      <c r="M460">
        <v>1</v>
      </c>
      <c r="N460" t="s">
        <v>109</v>
      </c>
      <c r="O460" t="s">
        <v>64</v>
      </c>
      <c r="P460">
        <v>537</v>
      </c>
      <c r="Q460" t="s">
        <v>368</v>
      </c>
      <c r="R460" t="s">
        <v>409</v>
      </c>
      <c r="S460">
        <v>3</v>
      </c>
      <c r="T460">
        <v>0</v>
      </c>
      <c r="U460">
        <v>5</v>
      </c>
      <c r="V460">
        <v>8</v>
      </c>
      <c r="W460">
        <v>0</v>
      </c>
      <c r="X460">
        <v>0</v>
      </c>
      <c r="Y460">
        <v>0</v>
      </c>
      <c r="Z460">
        <v>0</v>
      </c>
      <c r="AA460" t="s">
        <v>55</v>
      </c>
      <c r="AB460" t="s">
        <v>77</v>
      </c>
      <c r="AC460" t="s">
        <v>135</v>
      </c>
      <c r="AE460" s="39">
        <v>46202.770138888889</v>
      </c>
      <c r="AF460" t="s">
        <v>415</v>
      </c>
      <c r="AG460" t="str">
        <f t="shared" si="56"/>
        <v>Julho-26</v>
      </c>
      <c r="AH460" s="36">
        <f>_xlfn.XLOOKUP(AK460,'Base de Preços'!P$7:P$3001,'Base de Preços'!J$7:J$3001,"",0)</f>
        <v>0</v>
      </c>
      <c r="AI460" s="37">
        <f t="shared" si="57"/>
        <v>0</v>
      </c>
      <c r="AJ460" t="str">
        <f>_xlfn.XLOOKUP(N460,Agrupamentos!C$3:C$496,Agrupamentos!D$3:D$496,"",0)</f>
        <v>APOIO E MANUTENÇÃO</v>
      </c>
      <c r="AK460" t="str">
        <f t="shared" si="58"/>
        <v>APOIO E MANUTEÇÃO 1410GN14101</v>
      </c>
      <c r="AL460" s="57" t="str">
        <f t="shared" si="59"/>
        <v>46861GN1410MecânicoGABRIEL GONCALVES PINHEIROAPOIO E MANUTEÇÃO 1410GALILÉIA025-01Apoio0Julho-265846202,770138888946202</v>
      </c>
      <c r="AM460" s="79" t="str">
        <f t="shared" si="60"/>
        <v/>
      </c>
      <c r="AN460" s="80" t="str">
        <f t="shared" si="61"/>
        <v/>
      </c>
      <c r="AO460" s="36">
        <f t="shared" si="62"/>
        <v>0</v>
      </c>
      <c r="AP460" s="83" t="str">
        <f t="shared" si="63"/>
        <v/>
      </c>
    </row>
    <row r="461" spans="1:42" hidden="1">
      <c r="A461">
        <v>46869</v>
      </c>
      <c r="B461" s="38">
        <v>46202</v>
      </c>
      <c r="C461" t="s">
        <v>266</v>
      </c>
      <c r="D461" t="s">
        <v>105</v>
      </c>
      <c r="E461" t="s">
        <v>106</v>
      </c>
      <c r="F461" t="s">
        <v>37</v>
      </c>
      <c r="G461">
        <v>8</v>
      </c>
      <c r="H461" s="43">
        <v>11331</v>
      </c>
      <c r="I461" t="s">
        <v>112</v>
      </c>
      <c r="J461">
        <v>11752</v>
      </c>
      <c r="K461" t="s">
        <v>149</v>
      </c>
      <c r="L461" t="s">
        <v>149</v>
      </c>
      <c r="M461">
        <v>1</v>
      </c>
      <c r="N461" t="s">
        <v>109</v>
      </c>
      <c r="O461" t="s">
        <v>64</v>
      </c>
      <c r="P461">
        <v>484</v>
      </c>
      <c r="Q461" t="s">
        <v>370</v>
      </c>
      <c r="R461" t="s">
        <v>394</v>
      </c>
      <c r="S461">
        <v>0</v>
      </c>
      <c r="T461">
        <v>0</v>
      </c>
      <c r="U461">
        <v>8</v>
      </c>
      <c r="V461">
        <v>8</v>
      </c>
      <c r="W461">
        <v>0</v>
      </c>
      <c r="X461">
        <v>0</v>
      </c>
      <c r="Y461">
        <v>0</v>
      </c>
      <c r="Z461">
        <v>0</v>
      </c>
      <c r="AA461" t="s">
        <v>55</v>
      </c>
      <c r="AB461" t="s">
        <v>47</v>
      </c>
      <c r="AC461" t="s">
        <v>120</v>
      </c>
      <c r="AD461" t="s">
        <v>58</v>
      </c>
      <c r="AE461" s="39">
        <v>46202.853333333333</v>
      </c>
      <c r="AF461" t="s">
        <v>416</v>
      </c>
      <c r="AG461" t="str">
        <f t="shared" si="56"/>
        <v>Julho-26</v>
      </c>
      <c r="AH461" s="36">
        <f>_xlfn.XLOOKUP(AK461,'Base de Preços'!P$7:P$3001,'Base de Preços'!J$7:J$3001,"",0)</f>
        <v>0</v>
      </c>
      <c r="AI461" s="37">
        <f t="shared" si="57"/>
        <v>0</v>
      </c>
      <c r="AJ461" t="str">
        <f>_xlfn.XLOOKUP(N461,Agrupamentos!C$3:C$496,Agrupamentos!D$3:D$496,"",0)</f>
        <v>APOIO E MANUTENÇÃO</v>
      </c>
      <c r="AK461" t="str">
        <f t="shared" si="58"/>
        <v>APOIO E MANUTEÇÃO 1410GN14101</v>
      </c>
      <c r="AL461" s="57" t="str">
        <f t="shared" si="59"/>
        <v>46869GN1410MotoristaMATEUS SANCHES PERES BIENIEKAPOIO E MANUTEÇÃO 1410SÃO PEDRO IIIT003-01Principal0Julho-268846202,853333333346202</v>
      </c>
      <c r="AM461" s="79" t="str">
        <f t="shared" si="60"/>
        <v/>
      </c>
      <c r="AN461" s="80" t="str">
        <f t="shared" si="61"/>
        <v/>
      </c>
      <c r="AO461" s="36">
        <f t="shared" si="62"/>
        <v>0</v>
      </c>
      <c r="AP461" s="83" t="str">
        <f t="shared" si="63"/>
        <v/>
      </c>
    </row>
    <row r="462" spans="1:42" hidden="1">
      <c r="A462">
        <v>46869</v>
      </c>
      <c r="B462" s="38">
        <v>46202</v>
      </c>
      <c r="C462" t="s">
        <v>266</v>
      </c>
      <c r="D462" t="s">
        <v>105</v>
      </c>
      <c r="E462" t="s">
        <v>106</v>
      </c>
      <c r="F462" t="s">
        <v>49</v>
      </c>
      <c r="G462">
        <v>8</v>
      </c>
      <c r="H462" s="43">
        <v>11331</v>
      </c>
      <c r="I462" t="s">
        <v>112</v>
      </c>
      <c r="J462">
        <v>11752</v>
      </c>
      <c r="K462" t="s">
        <v>149</v>
      </c>
      <c r="L462" t="s">
        <v>149</v>
      </c>
      <c r="M462">
        <v>1</v>
      </c>
      <c r="N462" t="s">
        <v>109</v>
      </c>
      <c r="O462" t="s">
        <v>64</v>
      </c>
      <c r="P462">
        <v>484</v>
      </c>
      <c r="Q462" t="s">
        <v>370</v>
      </c>
      <c r="R462" t="s">
        <v>394</v>
      </c>
      <c r="S462">
        <v>10</v>
      </c>
      <c r="T462">
        <v>0</v>
      </c>
      <c r="U462">
        <v>0</v>
      </c>
      <c r="V462">
        <v>10</v>
      </c>
      <c r="W462">
        <v>0</v>
      </c>
      <c r="X462">
        <v>0</v>
      </c>
      <c r="Y462">
        <v>0</v>
      </c>
      <c r="Z462">
        <v>0</v>
      </c>
      <c r="AA462" t="s">
        <v>55</v>
      </c>
      <c r="AB462" t="s">
        <v>56</v>
      </c>
      <c r="AC462" t="s">
        <v>120</v>
      </c>
      <c r="AE462" s="39">
        <v>46202.853333333333</v>
      </c>
      <c r="AF462" t="s">
        <v>416</v>
      </c>
      <c r="AG462" t="str">
        <f t="shared" si="56"/>
        <v>Julho-26</v>
      </c>
      <c r="AH462" s="36">
        <f>_xlfn.XLOOKUP(AK462,'Base de Preços'!P$7:P$3001,'Base de Preços'!J$7:J$3001,"",0)</f>
        <v>0</v>
      </c>
      <c r="AI462" s="37">
        <f t="shared" si="57"/>
        <v>0</v>
      </c>
      <c r="AJ462" t="str">
        <f>_xlfn.XLOOKUP(N462,Agrupamentos!C$3:C$496,Agrupamentos!D$3:D$496,"",0)</f>
        <v>APOIO E MANUTENÇÃO</v>
      </c>
      <c r="AK462" t="str">
        <f t="shared" si="58"/>
        <v>APOIO E MANUTEÇÃO 1410GN14101</v>
      </c>
      <c r="AL462" s="57" t="str">
        <f t="shared" si="59"/>
        <v>46869GN1410Trabalhador FlorestalMATEUS SANCHES PERES BIENIEKAPOIO E MANUTEÇÃO 1410SÃO PEDRO IIIT003-01Suporte0Julho-2601046202,853333333346202</v>
      </c>
      <c r="AM462" s="79" t="str">
        <f t="shared" si="60"/>
        <v/>
      </c>
      <c r="AN462" s="80" t="str">
        <f t="shared" si="61"/>
        <v/>
      </c>
      <c r="AO462" s="36">
        <f t="shared" si="62"/>
        <v>0</v>
      </c>
      <c r="AP462" s="83" t="str">
        <f t="shared" si="63"/>
        <v/>
      </c>
    </row>
    <row r="463" spans="1:42" hidden="1">
      <c r="A463">
        <v>46869</v>
      </c>
      <c r="B463" s="38">
        <v>46202</v>
      </c>
      <c r="C463" t="s">
        <v>266</v>
      </c>
      <c r="D463" t="s">
        <v>105</v>
      </c>
      <c r="E463" t="s">
        <v>106</v>
      </c>
      <c r="F463" t="s">
        <v>59</v>
      </c>
      <c r="G463">
        <v>8</v>
      </c>
      <c r="H463" s="43">
        <v>11331</v>
      </c>
      <c r="I463" t="s">
        <v>112</v>
      </c>
      <c r="J463">
        <v>11752</v>
      </c>
      <c r="K463" t="s">
        <v>149</v>
      </c>
      <c r="L463" t="s">
        <v>149</v>
      </c>
      <c r="M463">
        <v>1</v>
      </c>
      <c r="N463" t="s">
        <v>109</v>
      </c>
      <c r="O463" t="s">
        <v>64</v>
      </c>
      <c r="P463">
        <v>484</v>
      </c>
      <c r="Q463" t="s">
        <v>370</v>
      </c>
      <c r="R463" t="s">
        <v>394</v>
      </c>
      <c r="S463">
        <v>0</v>
      </c>
      <c r="T463">
        <v>0</v>
      </c>
      <c r="U463">
        <v>20</v>
      </c>
      <c r="V463">
        <v>20</v>
      </c>
      <c r="W463">
        <v>0</v>
      </c>
      <c r="X463">
        <v>0</v>
      </c>
      <c r="Y463">
        <v>0</v>
      </c>
      <c r="Z463">
        <v>0</v>
      </c>
      <c r="AA463" t="s">
        <v>55</v>
      </c>
      <c r="AB463" t="s">
        <v>56</v>
      </c>
      <c r="AC463" t="s">
        <v>120</v>
      </c>
      <c r="AD463" t="s">
        <v>58</v>
      </c>
      <c r="AE463" s="39">
        <v>46202.853333333333</v>
      </c>
      <c r="AF463" t="s">
        <v>416</v>
      </c>
      <c r="AG463" t="str">
        <f t="shared" si="56"/>
        <v>Julho-26</v>
      </c>
      <c r="AH463" s="36">
        <f>_xlfn.XLOOKUP(AK463,'Base de Preços'!P$7:P$3001,'Base de Preços'!J$7:J$3001,"",0)</f>
        <v>0</v>
      </c>
      <c r="AI463" s="37">
        <f t="shared" si="57"/>
        <v>0</v>
      </c>
      <c r="AJ463" t="str">
        <f>_xlfn.XLOOKUP(N463,Agrupamentos!C$3:C$496,Agrupamentos!D$3:D$496,"",0)</f>
        <v>APOIO E MANUTENÇÃO</v>
      </c>
      <c r="AK463" t="str">
        <f t="shared" si="58"/>
        <v>APOIO E MANUTEÇÃO 1410GN14101</v>
      </c>
      <c r="AL463" s="57" t="str">
        <f t="shared" si="59"/>
        <v>46869GN1410Operador de Trator de PneuMATEUS SANCHES PERES BIENIEKAPOIO E MANUTEÇÃO 1410SÃO PEDRO IIIT003-01Suporte0Julho-26202046202,853333333346202</v>
      </c>
      <c r="AM463" s="79" t="str">
        <f t="shared" si="60"/>
        <v/>
      </c>
      <c r="AN463" s="80" t="str">
        <f t="shared" si="61"/>
        <v/>
      </c>
      <c r="AO463" s="36">
        <f t="shared" si="62"/>
        <v>0</v>
      </c>
      <c r="AP463" s="83" t="str">
        <f t="shared" si="63"/>
        <v/>
      </c>
    </row>
    <row r="464" spans="1:42" hidden="1">
      <c r="A464">
        <v>46870</v>
      </c>
      <c r="B464" s="38">
        <v>46202</v>
      </c>
      <c r="C464" t="s">
        <v>266</v>
      </c>
      <c r="D464" t="s">
        <v>105</v>
      </c>
      <c r="E464" t="s">
        <v>106</v>
      </c>
      <c r="F464" t="s">
        <v>37</v>
      </c>
      <c r="G464">
        <v>8</v>
      </c>
      <c r="H464" s="43">
        <v>11331</v>
      </c>
      <c r="I464" t="s">
        <v>112</v>
      </c>
      <c r="J464">
        <v>11278</v>
      </c>
      <c r="K464" t="s">
        <v>381</v>
      </c>
      <c r="L464" t="s">
        <v>381</v>
      </c>
      <c r="M464" t="s">
        <v>115</v>
      </c>
      <c r="N464" t="s">
        <v>116</v>
      </c>
      <c r="O464" t="s">
        <v>64</v>
      </c>
      <c r="P464">
        <v>532</v>
      </c>
      <c r="Q464" t="s">
        <v>117</v>
      </c>
      <c r="R464" t="s">
        <v>118</v>
      </c>
      <c r="S464">
        <v>16</v>
      </c>
      <c r="T464">
        <v>10</v>
      </c>
      <c r="U464">
        <v>0</v>
      </c>
      <c r="V464">
        <v>16</v>
      </c>
      <c r="W464">
        <v>0.14000000000000001</v>
      </c>
      <c r="X464">
        <v>1.6</v>
      </c>
      <c r="Y464">
        <v>1.6</v>
      </c>
      <c r="Z464">
        <v>58.86</v>
      </c>
      <c r="AA464" t="s">
        <v>55</v>
      </c>
      <c r="AB464" t="s">
        <v>77</v>
      </c>
      <c r="AC464" t="s">
        <v>382</v>
      </c>
      <c r="AE464" s="39">
        <v>46202.867974537039</v>
      </c>
      <c r="AG464" t="str">
        <f t="shared" si="56"/>
        <v>Julho-26</v>
      </c>
      <c r="AH464" s="36">
        <f>_xlfn.XLOOKUP(AK464,'Base de Preços'!P$7:P$3001,'Base de Preços'!J$7:J$3001,"",0)</f>
        <v>212.62</v>
      </c>
      <c r="AI464" s="37">
        <f t="shared" si="57"/>
        <v>0</v>
      </c>
      <c r="AJ464" t="str">
        <f>_xlfn.XLOOKUP(N464,Agrupamentos!C$3:C$496,Agrupamentos!D$3:D$496,"",0)</f>
        <v>HERBICIDA MEC</v>
      </c>
      <c r="AK464" t="str">
        <f t="shared" si="58"/>
        <v>SERV CAP QUIM PRE EMERG 3 LINHASGN1410IMP97</v>
      </c>
      <c r="AL464" s="57" t="str">
        <f t="shared" si="59"/>
        <v>46870GN1410MotoristaNONATO JOSE COSTA JUNIORSERV CAP QUIM PRE EMERG 3 LINHASNOSSA SENHORA APARECIDA IX003-01Apoio10Julho-2601646202,86797453746202</v>
      </c>
      <c r="AM464" s="79">
        <f t="shared" si="60"/>
        <v>114.28571428571428</v>
      </c>
      <c r="AN464" s="80">
        <f t="shared" si="61"/>
        <v>6726.8571428571422</v>
      </c>
      <c r="AO464" s="36">
        <f t="shared" si="62"/>
        <v>588.6</v>
      </c>
      <c r="AP464" s="83">
        <f t="shared" si="63"/>
        <v>-6138.2571428571418</v>
      </c>
    </row>
    <row r="465" spans="1:42" hidden="1">
      <c r="A465">
        <v>46870</v>
      </c>
      <c r="B465" s="38">
        <v>46202</v>
      </c>
      <c r="C465" t="s">
        <v>266</v>
      </c>
      <c r="D465" t="s">
        <v>105</v>
      </c>
      <c r="E465" t="s">
        <v>106</v>
      </c>
      <c r="F465" t="s">
        <v>49</v>
      </c>
      <c r="G465">
        <v>8</v>
      </c>
      <c r="H465" s="43">
        <v>11331</v>
      </c>
      <c r="I465" t="s">
        <v>112</v>
      </c>
      <c r="J465">
        <v>11278</v>
      </c>
      <c r="K465" t="s">
        <v>381</v>
      </c>
      <c r="L465" t="s">
        <v>381</v>
      </c>
      <c r="M465">
        <v>1</v>
      </c>
      <c r="N465" t="s">
        <v>109</v>
      </c>
      <c r="O465" t="s">
        <v>64</v>
      </c>
      <c r="P465">
        <v>532</v>
      </c>
      <c r="Q465" t="s">
        <v>117</v>
      </c>
      <c r="R465" t="s">
        <v>118</v>
      </c>
      <c r="S465">
        <v>8</v>
      </c>
      <c r="T465">
        <v>0</v>
      </c>
      <c r="U465">
        <v>0</v>
      </c>
      <c r="V465">
        <v>8</v>
      </c>
      <c r="W465">
        <v>0</v>
      </c>
      <c r="X465">
        <v>0</v>
      </c>
      <c r="Y465">
        <v>0</v>
      </c>
      <c r="Z465">
        <v>0</v>
      </c>
      <c r="AA465" t="s">
        <v>55</v>
      </c>
      <c r="AB465" t="s">
        <v>56</v>
      </c>
      <c r="AC465" t="s">
        <v>382</v>
      </c>
      <c r="AE465" s="39">
        <v>46202.867974537039</v>
      </c>
      <c r="AG465" t="str">
        <f t="shared" si="56"/>
        <v>Julho-26</v>
      </c>
      <c r="AH465" s="36">
        <f>_xlfn.XLOOKUP(AK465,'Base de Preços'!P$7:P$3001,'Base de Preços'!J$7:J$3001,"",0)</f>
        <v>0</v>
      </c>
      <c r="AI465" s="37">
        <f t="shared" si="57"/>
        <v>0</v>
      </c>
      <c r="AJ465" t="str">
        <f>_xlfn.XLOOKUP(N465,Agrupamentos!C$3:C$496,Agrupamentos!D$3:D$496,"",0)</f>
        <v>APOIO E MANUTENÇÃO</v>
      </c>
      <c r="AK465" t="str">
        <f t="shared" si="58"/>
        <v>APOIO E MANUTEÇÃO 1410GN14101</v>
      </c>
      <c r="AL465" s="57" t="str">
        <f t="shared" si="59"/>
        <v>46870GN1410Trabalhador FlorestalNONATO JOSE COSTA JUNIORAPOIO E MANUTEÇÃO 1410NOSSA SENHORA APARECIDA IX003-01Suporte0Julho-260846202,86797453746202</v>
      </c>
      <c r="AM465" s="79" t="str">
        <f t="shared" si="60"/>
        <v/>
      </c>
      <c r="AN465" s="80" t="str">
        <f t="shared" si="61"/>
        <v/>
      </c>
      <c r="AO465" s="36">
        <f t="shared" si="62"/>
        <v>0</v>
      </c>
      <c r="AP465" s="83" t="str">
        <f t="shared" si="63"/>
        <v/>
      </c>
    </row>
    <row r="466" spans="1:42" hidden="1">
      <c r="A466">
        <v>46870</v>
      </c>
      <c r="B466" s="38">
        <v>46202</v>
      </c>
      <c r="C466" t="s">
        <v>266</v>
      </c>
      <c r="D466" t="s">
        <v>105</v>
      </c>
      <c r="E466" t="s">
        <v>106</v>
      </c>
      <c r="F466" t="s">
        <v>59</v>
      </c>
      <c r="G466">
        <v>8</v>
      </c>
      <c r="H466" s="43">
        <v>11331</v>
      </c>
      <c r="I466" t="s">
        <v>112</v>
      </c>
      <c r="J466">
        <v>11278</v>
      </c>
      <c r="K466" t="s">
        <v>381</v>
      </c>
      <c r="L466" t="s">
        <v>381</v>
      </c>
      <c r="M466" t="s">
        <v>115</v>
      </c>
      <c r="N466" t="s">
        <v>116</v>
      </c>
      <c r="O466" t="s">
        <v>64</v>
      </c>
      <c r="P466">
        <v>532</v>
      </c>
      <c r="Q466" t="s">
        <v>117</v>
      </c>
      <c r="R466" t="s">
        <v>118</v>
      </c>
      <c r="S466">
        <v>4</v>
      </c>
      <c r="T466">
        <v>10</v>
      </c>
      <c r="U466">
        <v>4</v>
      </c>
      <c r="V466">
        <v>8</v>
      </c>
      <c r="W466">
        <v>0.42</v>
      </c>
      <c r="X466">
        <v>0.4</v>
      </c>
      <c r="Y466">
        <v>0.8</v>
      </c>
      <c r="Z466">
        <v>143.63999999999999</v>
      </c>
      <c r="AA466" t="s">
        <v>55</v>
      </c>
      <c r="AB466" t="s">
        <v>47</v>
      </c>
      <c r="AC466" t="s">
        <v>382</v>
      </c>
      <c r="AE466" s="39">
        <v>46202.867974537039</v>
      </c>
      <c r="AG466" t="str">
        <f t="shared" si="56"/>
        <v>Julho-26</v>
      </c>
      <c r="AH466" s="36">
        <f>_xlfn.XLOOKUP(AK466,'Base de Preços'!P$7:P$3001,'Base de Preços'!J$7:J$3001,"",0)</f>
        <v>212.62</v>
      </c>
      <c r="AI466" s="37">
        <f t="shared" si="57"/>
        <v>2126.1999999999998</v>
      </c>
      <c r="AJ466" t="str">
        <f>_xlfn.XLOOKUP(N466,Agrupamentos!C$3:C$496,Agrupamentos!D$3:D$496,"",0)</f>
        <v>HERBICIDA MEC</v>
      </c>
      <c r="AK466" t="str">
        <f t="shared" si="58"/>
        <v>SERV CAP QUIM PRE EMERG 3 LINHASGN1410IMP97</v>
      </c>
      <c r="AL466" s="57" t="str">
        <f t="shared" si="59"/>
        <v>46870GN1410Operador de Trator de PneuNONATO JOSE COSTA JUNIORSERV CAP QUIM PRE EMERG 3 LINHASNOSSA SENHORA APARECIDA IX003-01Principal10Julho-264846202,86797453746202</v>
      </c>
      <c r="AM466" s="79">
        <f t="shared" si="60"/>
        <v>19.047619047619047</v>
      </c>
      <c r="AN466" s="80">
        <f t="shared" si="61"/>
        <v>2735.9999999999995</v>
      </c>
      <c r="AO466" s="36">
        <f t="shared" si="62"/>
        <v>1436.3999999999999</v>
      </c>
      <c r="AP466" s="83">
        <f t="shared" si="63"/>
        <v>-1299.5999999999997</v>
      </c>
    </row>
    <row r="467" spans="1:42" hidden="1">
      <c r="A467">
        <v>46877</v>
      </c>
      <c r="B467" s="38">
        <v>46202</v>
      </c>
      <c r="C467" t="s">
        <v>266</v>
      </c>
      <c r="D467" t="s">
        <v>105</v>
      </c>
      <c r="E467" t="s">
        <v>106</v>
      </c>
      <c r="F467" t="s">
        <v>49</v>
      </c>
      <c r="G467">
        <v>8</v>
      </c>
      <c r="H467" s="43">
        <v>11065</v>
      </c>
      <c r="I467" t="s">
        <v>107</v>
      </c>
      <c r="J467">
        <v>10637</v>
      </c>
      <c r="K467" t="s">
        <v>385</v>
      </c>
      <c r="L467" t="s">
        <v>385</v>
      </c>
      <c r="M467" t="s">
        <v>163</v>
      </c>
      <c r="N467" t="s">
        <v>164</v>
      </c>
      <c r="O467" t="s">
        <v>64</v>
      </c>
      <c r="P467">
        <v>533</v>
      </c>
      <c r="Q467" t="s">
        <v>417</v>
      </c>
      <c r="R467" t="s">
        <v>387</v>
      </c>
      <c r="S467">
        <v>130</v>
      </c>
      <c r="T467">
        <v>62.45</v>
      </c>
      <c r="U467">
        <v>0</v>
      </c>
      <c r="V467">
        <v>130</v>
      </c>
      <c r="W467">
        <v>1.5</v>
      </c>
      <c r="X467">
        <v>2.08</v>
      </c>
      <c r="Y467">
        <v>2.08</v>
      </c>
      <c r="Z467">
        <v>111.8</v>
      </c>
      <c r="AA467" t="s">
        <v>55</v>
      </c>
      <c r="AB467" t="s">
        <v>47</v>
      </c>
      <c r="AC467" t="s">
        <v>386</v>
      </c>
      <c r="AD467" t="s">
        <v>58</v>
      </c>
      <c r="AE467" s="39">
        <v>46202.924571759257</v>
      </c>
      <c r="AG467" t="str">
        <f t="shared" si="56"/>
        <v>Julho-26</v>
      </c>
      <c r="AH467" s="36">
        <f>_xlfn.XLOOKUP(AK467,'Base de Preços'!P$7:P$3001,'Base de Preços'!J$7:J$3001,"",0)</f>
        <v>142.5</v>
      </c>
      <c r="AI467" s="37">
        <f t="shared" si="57"/>
        <v>8899.125</v>
      </c>
      <c r="AJ467" t="str">
        <f>_xlfn.XLOOKUP(N467,Agrupamentos!C$3:C$496,Agrupamentos!D$3:D$496,"",0)</f>
        <v>SERV COMB FORMIGA MANUAL 1 RUA AGRIC</v>
      </c>
      <c r="AK467" t="str">
        <f t="shared" si="58"/>
        <v>SERV COMB FORMIGA MANUAL 1 RUA AGRICGN1410IMP103</v>
      </c>
      <c r="AL467" s="57" t="str">
        <f t="shared" si="59"/>
        <v>46877GN1410Trabalhador FlorestalRANIEL PORFIRIO DA SILVASERV COMB FORMIGA MANUAL 1 RUA AGRICÁGUA LIMPA013-01Principal62,45Julho-26013046202,924571759346202</v>
      </c>
      <c r="AM467" s="79">
        <f t="shared" si="60"/>
        <v>86.666666666666671</v>
      </c>
      <c r="AN467" s="80">
        <f t="shared" si="61"/>
        <v>9689.3333333333339</v>
      </c>
      <c r="AO467" s="36">
        <f t="shared" si="62"/>
        <v>6981.91</v>
      </c>
      <c r="AP467" s="83">
        <f t="shared" si="63"/>
        <v>-2707.4233333333341</v>
      </c>
    </row>
    <row r="468" spans="1:42" hidden="1">
      <c r="A468">
        <v>46877</v>
      </c>
      <c r="B468" s="38">
        <v>46202</v>
      </c>
      <c r="C468" t="s">
        <v>266</v>
      </c>
      <c r="D468" t="s">
        <v>105</v>
      </c>
      <c r="E468" t="s">
        <v>106</v>
      </c>
      <c r="F468" t="s">
        <v>49</v>
      </c>
      <c r="G468">
        <v>8</v>
      </c>
      <c r="H468" s="43">
        <v>11065</v>
      </c>
      <c r="I468" t="s">
        <v>107</v>
      </c>
      <c r="J468">
        <v>10637</v>
      </c>
      <c r="K468" t="s">
        <v>385</v>
      </c>
      <c r="L468" t="s">
        <v>385</v>
      </c>
      <c r="M468" t="s">
        <v>155</v>
      </c>
      <c r="N468" t="s">
        <v>156</v>
      </c>
      <c r="O468" t="s">
        <v>43</v>
      </c>
      <c r="P468">
        <v>533</v>
      </c>
      <c r="Q468" t="s">
        <v>417</v>
      </c>
      <c r="R468" t="s">
        <v>170</v>
      </c>
      <c r="S468">
        <v>24</v>
      </c>
      <c r="T468">
        <v>1</v>
      </c>
      <c r="U468">
        <v>0</v>
      </c>
      <c r="V468">
        <v>24</v>
      </c>
      <c r="W468">
        <v>0</v>
      </c>
      <c r="X468">
        <v>24</v>
      </c>
      <c r="Y468">
        <v>24</v>
      </c>
      <c r="Z468" s="3">
        <v>3133.15</v>
      </c>
      <c r="AA468" t="s">
        <v>46</v>
      </c>
      <c r="AB468" t="s">
        <v>47</v>
      </c>
      <c r="AC468" t="s">
        <v>386</v>
      </c>
      <c r="AE468" s="39">
        <v>46202.924571759257</v>
      </c>
      <c r="AG468" t="str">
        <f t="shared" si="56"/>
        <v>Julho-26</v>
      </c>
      <c r="AH468" s="36">
        <f>_xlfn.XLOOKUP(AK468,'Base de Preços'!P$7:P$3001,'Base de Preços'!J$7:J$3001,"",0)</f>
        <v>3133.15</v>
      </c>
      <c r="AI468" s="37">
        <f t="shared" si="57"/>
        <v>3133.15</v>
      </c>
      <c r="AJ468" t="str">
        <f>_xlfn.XLOOKUP(N468,Agrupamentos!C$3:C$496,Agrupamentos!D$3:D$496,"",0)</f>
        <v>BRIGADINHA MSFL</v>
      </c>
      <c r="AK468" t="str">
        <f t="shared" si="58"/>
        <v>EQUIPE DE BRIGADINHA FLORESTALGN1410IMP21</v>
      </c>
      <c r="AL468" s="57" t="str">
        <f t="shared" si="59"/>
        <v>46877GN1410Trabalhador FlorestalRANIEL PORFIRIO DA SILVAEQUIPE DE BRIGADINHA FLORESTALÁGUA LIMPA011-01Principal1Julho-2602446202,924571759346202</v>
      </c>
      <c r="AM468" s="79" t="str">
        <f t="shared" si="60"/>
        <v/>
      </c>
      <c r="AN468" s="80" t="str">
        <f t="shared" si="61"/>
        <v/>
      </c>
      <c r="AO468" s="36">
        <f t="shared" si="62"/>
        <v>3133.15</v>
      </c>
      <c r="AP468" s="83" t="str">
        <f t="shared" si="63"/>
        <v/>
      </c>
    </row>
    <row r="469" spans="1:42" hidden="1">
      <c r="A469">
        <v>46877</v>
      </c>
      <c r="B469" s="38">
        <v>46202</v>
      </c>
      <c r="C469" t="s">
        <v>266</v>
      </c>
      <c r="D469" t="s">
        <v>105</v>
      </c>
      <c r="E469" t="s">
        <v>106</v>
      </c>
      <c r="F469" t="s">
        <v>37</v>
      </c>
      <c r="G469">
        <v>8</v>
      </c>
      <c r="H469" s="43">
        <v>11065</v>
      </c>
      <c r="I469" t="s">
        <v>107</v>
      </c>
      <c r="J469">
        <v>10637</v>
      </c>
      <c r="K469" t="s">
        <v>385</v>
      </c>
      <c r="L469" t="s">
        <v>385</v>
      </c>
      <c r="M469">
        <v>1</v>
      </c>
      <c r="N469" t="s">
        <v>109</v>
      </c>
      <c r="O469" t="s">
        <v>64</v>
      </c>
      <c r="P469">
        <v>533</v>
      </c>
      <c r="Q469" t="s">
        <v>417</v>
      </c>
      <c r="R469" t="s">
        <v>170</v>
      </c>
      <c r="S469">
        <v>16</v>
      </c>
      <c r="T469">
        <v>0</v>
      </c>
      <c r="U469">
        <v>0</v>
      </c>
      <c r="V469">
        <v>16</v>
      </c>
      <c r="W469">
        <v>0</v>
      </c>
      <c r="X469">
        <v>0</v>
      </c>
      <c r="Y469">
        <v>0</v>
      </c>
      <c r="Z469">
        <v>0</v>
      </c>
      <c r="AA469" t="s">
        <v>55</v>
      </c>
      <c r="AB469" t="s">
        <v>47</v>
      </c>
      <c r="AC469" t="s">
        <v>386</v>
      </c>
      <c r="AD469" t="s">
        <v>58</v>
      </c>
      <c r="AE469" s="39">
        <v>46203.441319444442</v>
      </c>
      <c r="AG469" t="str">
        <f t="shared" si="56"/>
        <v>Julho-26</v>
      </c>
      <c r="AH469" s="36">
        <f>_xlfn.XLOOKUP(AK469,'Base de Preços'!P$7:P$3001,'Base de Preços'!J$7:J$3001,"",0)</f>
        <v>0</v>
      </c>
      <c r="AI469" s="37">
        <f t="shared" si="57"/>
        <v>0</v>
      </c>
      <c r="AJ469" t="str">
        <f>_xlfn.XLOOKUP(N469,Agrupamentos!C$3:C$496,Agrupamentos!D$3:D$496,"",0)</f>
        <v>APOIO E MANUTENÇÃO</v>
      </c>
      <c r="AK469" t="str">
        <f t="shared" si="58"/>
        <v>APOIO E MANUTEÇÃO 1410GN14101</v>
      </c>
      <c r="AL469" s="57" t="str">
        <f t="shared" si="59"/>
        <v>46877GN1410MotoristaRANIEL PORFIRIO DA SILVAAPOIO E MANUTEÇÃO 1410ÁGUA LIMPA011-01Principal0Julho-2601646203,441319444446202</v>
      </c>
      <c r="AM469" s="79" t="str">
        <f t="shared" si="60"/>
        <v/>
      </c>
      <c r="AN469" s="80" t="str">
        <f t="shared" si="61"/>
        <v/>
      </c>
      <c r="AO469" s="36">
        <f t="shared" si="62"/>
        <v>0</v>
      </c>
      <c r="AP469" s="83" t="str">
        <f t="shared" si="63"/>
        <v/>
      </c>
    </row>
    <row r="470" spans="1:42" hidden="1">
      <c r="A470">
        <v>46892</v>
      </c>
      <c r="B470" s="38">
        <v>46202</v>
      </c>
      <c r="C470" t="s">
        <v>266</v>
      </c>
      <c r="D470" t="s">
        <v>105</v>
      </c>
      <c r="E470" t="s">
        <v>106</v>
      </c>
      <c r="F470" t="s">
        <v>59</v>
      </c>
      <c r="G470">
        <v>8</v>
      </c>
      <c r="H470" s="43">
        <v>11065</v>
      </c>
      <c r="I470" t="s">
        <v>107</v>
      </c>
      <c r="J470">
        <v>11392</v>
      </c>
      <c r="K470" t="s">
        <v>142</v>
      </c>
      <c r="L470" t="s">
        <v>142</v>
      </c>
      <c r="M470" t="s">
        <v>418</v>
      </c>
      <c r="N470" t="s">
        <v>419</v>
      </c>
      <c r="O470" t="s">
        <v>168</v>
      </c>
      <c r="P470">
        <v>532</v>
      </c>
      <c r="Q470" t="s">
        <v>117</v>
      </c>
      <c r="R470" t="s">
        <v>158</v>
      </c>
      <c r="S470">
        <v>0</v>
      </c>
      <c r="T470">
        <v>8</v>
      </c>
      <c r="U470">
        <v>8</v>
      </c>
      <c r="V470">
        <v>8</v>
      </c>
      <c r="W470">
        <v>0</v>
      </c>
      <c r="X470">
        <v>0</v>
      </c>
      <c r="Y470">
        <v>1</v>
      </c>
      <c r="Z470">
        <v>273.52999999999997</v>
      </c>
      <c r="AA470" t="s">
        <v>55</v>
      </c>
      <c r="AB470" t="s">
        <v>47</v>
      </c>
      <c r="AC470" t="s">
        <v>145</v>
      </c>
      <c r="AD470" t="s">
        <v>58</v>
      </c>
      <c r="AE470" s="39">
        <v>46203.361168981479</v>
      </c>
      <c r="AG470" t="str">
        <f t="shared" si="56"/>
        <v>Julho-26</v>
      </c>
      <c r="AH470" s="36">
        <f>_xlfn.XLOOKUP(AK470,'Base de Preços'!P$7:P$3001,'Base de Preços'!J$7:J$3001,"",0)</f>
        <v>273.52999999999997</v>
      </c>
      <c r="AI470" s="37">
        <f t="shared" si="57"/>
        <v>2188.2399999999998</v>
      </c>
      <c r="AJ470" t="str">
        <f>_xlfn.XLOOKUP(N470,Agrupamentos!C$3:C$496,Agrupamentos!D$3:D$496,"",0)</f>
        <v>HORA TRATOR</v>
      </c>
      <c r="AK470" t="str">
        <f t="shared" si="58"/>
        <v>SERV HORA TRATOR PNEU 75CV AGRICGN1410REF227</v>
      </c>
      <c r="AL470" s="57" t="str">
        <f t="shared" si="59"/>
        <v>46892GN1410Operador de Trator de PneuDOUGLAS BOTELHO GOMESSERV HORA TRATOR PNEU 75CV AGRICNOSSA SENHORA APARECIDA IX001-01Principal8Julho-268846203,361168981546202</v>
      </c>
      <c r="AM470" s="79" t="str">
        <f t="shared" si="60"/>
        <v/>
      </c>
      <c r="AN470" s="80" t="str">
        <f t="shared" si="61"/>
        <v/>
      </c>
      <c r="AO470" s="36">
        <f t="shared" si="62"/>
        <v>2188.2399999999998</v>
      </c>
      <c r="AP470" s="83" t="str">
        <f t="shared" si="63"/>
        <v/>
      </c>
    </row>
    <row r="471" spans="1:42" hidden="1">
      <c r="A471">
        <v>46892</v>
      </c>
      <c r="B471" s="38">
        <v>46202</v>
      </c>
      <c r="C471" t="s">
        <v>266</v>
      </c>
      <c r="D471" t="s">
        <v>105</v>
      </c>
      <c r="E471" t="s">
        <v>106</v>
      </c>
      <c r="F471" t="s">
        <v>37</v>
      </c>
      <c r="G471">
        <v>8</v>
      </c>
      <c r="H471" s="43">
        <v>11065</v>
      </c>
      <c r="I471" t="s">
        <v>107</v>
      </c>
      <c r="J471">
        <v>11392</v>
      </c>
      <c r="K471" t="s">
        <v>142</v>
      </c>
      <c r="L471" t="s">
        <v>142</v>
      </c>
      <c r="M471">
        <v>1</v>
      </c>
      <c r="N471" t="s">
        <v>109</v>
      </c>
      <c r="O471" t="s">
        <v>64</v>
      </c>
      <c r="P471">
        <v>532</v>
      </c>
      <c r="Q471" t="s">
        <v>117</v>
      </c>
      <c r="R471" t="s">
        <v>158</v>
      </c>
      <c r="S471">
        <v>16</v>
      </c>
      <c r="T471">
        <v>0</v>
      </c>
      <c r="U471">
        <v>8</v>
      </c>
      <c r="V471">
        <v>24</v>
      </c>
      <c r="W471">
        <v>0</v>
      </c>
      <c r="X471">
        <v>0</v>
      </c>
      <c r="Y471">
        <v>0</v>
      </c>
      <c r="Z471">
        <v>0</v>
      </c>
      <c r="AA471" t="s">
        <v>46</v>
      </c>
      <c r="AB471" t="s">
        <v>47</v>
      </c>
      <c r="AC471" t="s">
        <v>145</v>
      </c>
      <c r="AE471" s="39">
        <v>46203.361168981479</v>
      </c>
      <c r="AG471" t="str">
        <f t="shared" si="56"/>
        <v>Julho-26</v>
      </c>
      <c r="AH471" s="36">
        <f>_xlfn.XLOOKUP(AK471,'Base de Preços'!P$7:P$3001,'Base de Preços'!J$7:J$3001,"",0)</f>
        <v>0</v>
      </c>
      <c r="AI471" s="37">
        <f t="shared" si="57"/>
        <v>0</v>
      </c>
      <c r="AJ471" t="str">
        <f>_xlfn.XLOOKUP(N471,Agrupamentos!C$3:C$496,Agrupamentos!D$3:D$496,"",0)</f>
        <v>APOIO E MANUTENÇÃO</v>
      </c>
      <c r="AK471" t="str">
        <f t="shared" si="58"/>
        <v>APOIO E MANUTEÇÃO 1410GN14101</v>
      </c>
      <c r="AL471" s="57" t="str">
        <f t="shared" si="59"/>
        <v>46892GN1410MotoristaDOUGLAS BOTELHO GOMESAPOIO E MANUTEÇÃO 1410NOSSA SENHORA APARECIDA IX001-01Principal0Julho-2682446203,361168981546202</v>
      </c>
      <c r="AM471" s="79" t="str">
        <f t="shared" si="60"/>
        <v/>
      </c>
      <c r="AN471" s="80" t="str">
        <f t="shared" si="61"/>
        <v/>
      </c>
      <c r="AO471" s="36">
        <f t="shared" si="62"/>
        <v>0</v>
      </c>
      <c r="AP471" s="83" t="str">
        <f t="shared" si="63"/>
        <v/>
      </c>
    </row>
    <row r="472" spans="1:42" hidden="1">
      <c r="A472">
        <v>46892</v>
      </c>
      <c r="B472" s="38">
        <v>46202</v>
      </c>
      <c r="C472" t="s">
        <v>266</v>
      </c>
      <c r="D472" t="s">
        <v>105</v>
      </c>
      <c r="E472" t="s">
        <v>106</v>
      </c>
      <c r="F472" t="s">
        <v>49</v>
      </c>
      <c r="G472">
        <v>8</v>
      </c>
      <c r="H472" s="43">
        <v>11065</v>
      </c>
      <c r="I472" t="s">
        <v>107</v>
      </c>
      <c r="J472">
        <v>11392</v>
      </c>
      <c r="K472" t="s">
        <v>142</v>
      </c>
      <c r="L472" t="s">
        <v>142</v>
      </c>
      <c r="M472">
        <v>478</v>
      </c>
      <c r="N472" t="s">
        <v>143</v>
      </c>
      <c r="O472" t="s">
        <v>64</v>
      </c>
      <c r="P472">
        <v>503</v>
      </c>
      <c r="Q472" t="s">
        <v>181</v>
      </c>
      <c r="R472" t="s">
        <v>389</v>
      </c>
      <c r="S472">
        <v>48</v>
      </c>
      <c r="T472">
        <v>2.56</v>
      </c>
      <c r="U472">
        <v>0</v>
      </c>
      <c r="V472">
        <v>48</v>
      </c>
      <c r="W472">
        <v>11.26</v>
      </c>
      <c r="X472">
        <v>18.75</v>
      </c>
      <c r="Y472">
        <v>18.75</v>
      </c>
      <c r="Z472">
        <v>851.63</v>
      </c>
      <c r="AA472" t="s">
        <v>46</v>
      </c>
      <c r="AB472" t="s">
        <v>47</v>
      </c>
      <c r="AC472" t="s">
        <v>145</v>
      </c>
      <c r="AD472" t="s">
        <v>58</v>
      </c>
      <c r="AE472" s="39">
        <v>46203.361168981479</v>
      </c>
      <c r="AG472" t="str">
        <f t="shared" si="56"/>
        <v>Julho-26</v>
      </c>
      <c r="AH472" s="36">
        <f>_xlfn.XLOOKUP(AK472,'Base de Preços'!P$7:P$3001,'Base de Preços'!J$7:J$3001,"",0)</f>
        <v>1235.0899999999999</v>
      </c>
      <c r="AI472" s="37">
        <f t="shared" si="57"/>
        <v>3161.8303999999998</v>
      </c>
      <c r="AJ472" t="str">
        <f>_xlfn.XLOOKUP(N472,Agrupamentos!C$3:C$496,Agrupamentos!D$3:D$496,"",0)</f>
        <v>IRRIGAÇÃO DE PLANTIO</v>
      </c>
      <c r="AK472" t="str">
        <f t="shared" si="58"/>
        <v>SERV PLANTIO IRRIGADO NIVEL 1 AGRIC - TRANSPORTE ATÉ 5 KMGN1410478</v>
      </c>
      <c r="AL472" s="57" t="str">
        <f t="shared" si="59"/>
        <v>46892GN1410Trabalhador FlorestalDOUGLAS BOTELHO GOMESSERV PLANTIO IRRIGADO NIVEL 1 AGRIC - TRANSPORTE ATÉ 5 KMMÃE SANTA GLEBA A018-01Principal2,56Julho-2604846203,361168981546202</v>
      </c>
      <c r="AM472" s="79">
        <f t="shared" si="60"/>
        <v>4.2628774422735347</v>
      </c>
      <c r="AN472" s="80">
        <f t="shared" si="61"/>
        <v>3630.3943161634102</v>
      </c>
      <c r="AO472" s="36">
        <f t="shared" si="62"/>
        <v>2180.1727999999998</v>
      </c>
      <c r="AP472" s="83">
        <f t="shared" si="63"/>
        <v>-1450.2215161634103</v>
      </c>
    </row>
    <row r="473" spans="1:42" hidden="1">
      <c r="A473">
        <v>46892</v>
      </c>
      <c r="B473" s="38">
        <v>46202</v>
      </c>
      <c r="C473" t="s">
        <v>266</v>
      </c>
      <c r="D473" t="s">
        <v>105</v>
      </c>
      <c r="E473" t="s">
        <v>106</v>
      </c>
      <c r="F473" t="s">
        <v>59</v>
      </c>
      <c r="G473">
        <v>8</v>
      </c>
      <c r="H473" s="43">
        <v>11065</v>
      </c>
      <c r="I473" t="s">
        <v>107</v>
      </c>
      <c r="J473">
        <v>11392</v>
      </c>
      <c r="K473" t="s">
        <v>142</v>
      </c>
      <c r="L473" t="s">
        <v>142</v>
      </c>
      <c r="M473">
        <v>478</v>
      </c>
      <c r="N473" t="s">
        <v>143</v>
      </c>
      <c r="O473" t="s">
        <v>64</v>
      </c>
      <c r="P473">
        <v>503</v>
      </c>
      <c r="Q473" t="s">
        <v>181</v>
      </c>
      <c r="R473" t="s">
        <v>389</v>
      </c>
      <c r="S473">
        <v>2</v>
      </c>
      <c r="T473">
        <v>2.56</v>
      </c>
      <c r="U473">
        <v>6</v>
      </c>
      <c r="V473">
        <v>8</v>
      </c>
      <c r="W473">
        <v>0.74</v>
      </c>
      <c r="X473">
        <v>0.78</v>
      </c>
      <c r="Y473">
        <v>3.13</v>
      </c>
      <c r="Z473">
        <v>239.79</v>
      </c>
      <c r="AA473" t="s">
        <v>46</v>
      </c>
      <c r="AB473" t="s">
        <v>56</v>
      </c>
      <c r="AC473" t="s">
        <v>145</v>
      </c>
      <c r="AD473" t="s">
        <v>58</v>
      </c>
      <c r="AE473" s="39">
        <v>46203.361168981479</v>
      </c>
      <c r="AG473" t="str">
        <f t="shared" si="56"/>
        <v>Julho-26</v>
      </c>
      <c r="AH473" s="36">
        <f>_xlfn.XLOOKUP(AK473,'Base de Preços'!P$7:P$3001,'Base de Preços'!J$7:J$3001,"",0)</f>
        <v>1235.0899999999999</v>
      </c>
      <c r="AI473" s="37">
        <f t="shared" si="57"/>
        <v>0</v>
      </c>
      <c r="AJ473" t="str">
        <f>_xlfn.XLOOKUP(N473,Agrupamentos!C$3:C$496,Agrupamentos!D$3:D$496,"",0)</f>
        <v>IRRIGAÇÃO DE PLANTIO</v>
      </c>
      <c r="AK473" t="str">
        <f t="shared" si="58"/>
        <v>SERV PLANTIO IRRIGADO NIVEL 1 AGRIC - TRANSPORTE ATÉ 5 KMGN1410478</v>
      </c>
      <c r="AL473" s="57" t="str">
        <f t="shared" si="59"/>
        <v>46892GN1410Operador de Trator de PneuDOUGLAS BOTELHO GOMESSERV PLANTIO IRRIGADO NIVEL 1 AGRIC - TRANSPORTE ATÉ 5 KMMÃE SANTA GLEBA A018-01Suporte2,56Julho-266846203,361168981546202</v>
      </c>
      <c r="AM473" s="79">
        <f t="shared" si="60"/>
        <v>10.810810810810811</v>
      </c>
      <c r="AN473" s="80">
        <f t="shared" si="61"/>
        <v>2592.3243243243242</v>
      </c>
      <c r="AO473" s="36">
        <f t="shared" si="62"/>
        <v>613.86239999999998</v>
      </c>
      <c r="AP473" s="83">
        <f t="shared" si="63"/>
        <v>-1978.4619243243242</v>
      </c>
    </row>
    <row r="474" spans="1:42" hidden="1">
      <c r="A474">
        <v>46892</v>
      </c>
      <c r="B474" s="38">
        <v>46202</v>
      </c>
      <c r="C474" t="s">
        <v>266</v>
      </c>
      <c r="D474" t="s">
        <v>105</v>
      </c>
      <c r="E474" t="s">
        <v>106</v>
      </c>
      <c r="F474" t="s">
        <v>49</v>
      </c>
      <c r="G474">
        <v>8</v>
      </c>
      <c r="H474" s="43">
        <v>11065</v>
      </c>
      <c r="I474" t="s">
        <v>107</v>
      </c>
      <c r="J474">
        <v>11392</v>
      </c>
      <c r="K474" t="s">
        <v>142</v>
      </c>
      <c r="L474" t="s">
        <v>142</v>
      </c>
      <c r="M474">
        <v>298</v>
      </c>
      <c r="N474" t="s">
        <v>132</v>
      </c>
      <c r="O474" t="s">
        <v>43</v>
      </c>
      <c r="P474">
        <v>532</v>
      </c>
      <c r="Q474" t="s">
        <v>117</v>
      </c>
      <c r="R474" t="s">
        <v>158</v>
      </c>
      <c r="S474">
        <v>96</v>
      </c>
      <c r="T474">
        <v>12</v>
      </c>
      <c r="U474">
        <v>8</v>
      </c>
      <c r="V474">
        <v>104</v>
      </c>
      <c r="W474">
        <v>0</v>
      </c>
      <c r="X474">
        <v>8</v>
      </c>
      <c r="Y474">
        <v>8.67</v>
      </c>
      <c r="Z474">
        <v>589.29</v>
      </c>
      <c r="AA474" t="s">
        <v>55</v>
      </c>
      <c r="AB474" t="s">
        <v>47</v>
      </c>
      <c r="AC474" t="s">
        <v>145</v>
      </c>
      <c r="AD474" t="s">
        <v>58</v>
      </c>
      <c r="AE474" s="39">
        <v>46203.361168981479</v>
      </c>
      <c r="AG474" t="str">
        <f t="shared" si="56"/>
        <v>Julho-26</v>
      </c>
      <c r="AH474" s="36">
        <f>_xlfn.XLOOKUP(AK474,'Base de Preços'!P$7:P$3001,'Base de Preços'!J$7:J$3001,"",0)</f>
        <v>589.29</v>
      </c>
      <c r="AI474" s="37">
        <f t="shared" si="57"/>
        <v>7071.48</v>
      </c>
      <c r="AJ474" t="str">
        <f>_xlfn.XLOOKUP(N474,Agrupamentos!C$3:C$496,Agrupamentos!D$3:D$496,"",0)</f>
        <v>DIARIAS HOMEM</v>
      </c>
      <c r="AK474" t="str">
        <f t="shared" si="58"/>
        <v>SERV GERAIS LAVOURA AGRICGN1410298</v>
      </c>
      <c r="AL474" s="57" t="str">
        <f t="shared" si="59"/>
        <v>46892GN1410Trabalhador FlorestalDOUGLAS BOTELHO GOMESSERV GERAIS LAVOURA AGRICNOSSA SENHORA APARECIDA IX001-01Principal12Julho-26810446203,361168981546202</v>
      </c>
      <c r="AM474" s="79" t="str">
        <f t="shared" si="60"/>
        <v/>
      </c>
      <c r="AN474" s="80" t="str">
        <f t="shared" si="61"/>
        <v/>
      </c>
      <c r="AO474" s="36">
        <f t="shared" si="62"/>
        <v>7071.48</v>
      </c>
      <c r="AP474" s="83" t="str">
        <f t="shared" si="63"/>
        <v/>
      </c>
    </row>
    <row r="475" spans="1:42" hidden="1">
      <c r="A475">
        <v>46894</v>
      </c>
      <c r="B475" s="38">
        <v>46202</v>
      </c>
      <c r="C475" t="s">
        <v>266</v>
      </c>
      <c r="D475" t="s">
        <v>105</v>
      </c>
      <c r="E475" t="s">
        <v>106</v>
      </c>
      <c r="F475" t="s">
        <v>293</v>
      </c>
      <c r="G475">
        <v>8</v>
      </c>
      <c r="H475" s="43">
        <v>11065</v>
      </c>
      <c r="I475" t="s">
        <v>107</v>
      </c>
      <c r="J475">
        <v>11447</v>
      </c>
      <c r="K475" t="s">
        <v>262</v>
      </c>
      <c r="L475" t="s">
        <v>377</v>
      </c>
      <c r="M475">
        <v>1</v>
      </c>
      <c r="N475" t="s">
        <v>109</v>
      </c>
      <c r="O475" t="s">
        <v>64</v>
      </c>
      <c r="P475">
        <v>390</v>
      </c>
      <c r="Q475" t="s">
        <v>44</v>
      </c>
      <c r="R475" t="s">
        <v>45</v>
      </c>
      <c r="S475">
        <v>0</v>
      </c>
      <c r="T475">
        <v>0</v>
      </c>
      <c r="U475">
        <v>8</v>
      </c>
      <c r="V475">
        <v>8</v>
      </c>
      <c r="W475">
        <v>0</v>
      </c>
      <c r="X475">
        <v>0</v>
      </c>
      <c r="Y475">
        <v>0</v>
      </c>
      <c r="Z475">
        <v>0</v>
      </c>
      <c r="AA475" t="s">
        <v>46</v>
      </c>
      <c r="AB475" t="s">
        <v>77</v>
      </c>
      <c r="AC475" t="s">
        <v>263</v>
      </c>
      <c r="AD475" t="s">
        <v>203</v>
      </c>
      <c r="AE475" s="39">
        <v>46203.36451388889</v>
      </c>
      <c r="AG475" t="str">
        <f t="shared" si="56"/>
        <v>Julho-26</v>
      </c>
      <c r="AH475" s="36">
        <f>_xlfn.XLOOKUP(AK475,'Base de Preços'!P$7:P$3001,'Base de Preços'!J$7:J$3001,"",0)</f>
        <v>0</v>
      </c>
      <c r="AI475" s="37">
        <f t="shared" si="57"/>
        <v>0</v>
      </c>
      <c r="AJ475" t="str">
        <f>_xlfn.XLOOKUP(N475,Agrupamentos!C$3:C$496,Agrupamentos!D$3:D$496,"",0)</f>
        <v>APOIO E MANUTENÇÃO</v>
      </c>
      <c r="AK475" t="str">
        <f t="shared" si="58"/>
        <v>APOIO E MANUTEÇÃO 1410GN14101</v>
      </c>
      <c r="AL475" s="57" t="str">
        <f t="shared" si="59"/>
        <v>46894GN1410MecânicoANDREY NICOLLAS UCHOA DE OLIVEIRAAPOIO E MANUTEÇÃO 1410Pátio MST01Apoio0Julho-268846203,364513888946202</v>
      </c>
      <c r="AM475" s="79" t="str">
        <f t="shared" si="60"/>
        <v/>
      </c>
      <c r="AN475" s="80" t="str">
        <f t="shared" si="61"/>
        <v/>
      </c>
      <c r="AO475" s="36">
        <f t="shared" si="62"/>
        <v>0</v>
      </c>
      <c r="AP475" s="83" t="str">
        <f t="shared" si="63"/>
        <v/>
      </c>
    </row>
    <row r="476" spans="1:42" hidden="1">
      <c r="A476">
        <v>46899</v>
      </c>
      <c r="B476" s="38">
        <v>46202</v>
      </c>
      <c r="C476" t="s">
        <v>266</v>
      </c>
      <c r="D476" t="s">
        <v>105</v>
      </c>
      <c r="E476" t="s">
        <v>106</v>
      </c>
      <c r="F476" t="s">
        <v>49</v>
      </c>
      <c r="G476">
        <v>8</v>
      </c>
      <c r="H476" s="43">
        <v>11065</v>
      </c>
      <c r="I476" t="s">
        <v>107</v>
      </c>
      <c r="J476">
        <v>11078</v>
      </c>
      <c r="K476" t="s">
        <v>154</v>
      </c>
      <c r="L476" t="s">
        <v>154</v>
      </c>
      <c r="M476" t="s">
        <v>155</v>
      </c>
      <c r="N476" t="s">
        <v>156</v>
      </c>
      <c r="O476" t="s">
        <v>43</v>
      </c>
      <c r="P476">
        <v>612</v>
      </c>
      <c r="Q476" t="s">
        <v>379</v>
      </c>
      <c r="R476" t="s">
        <v>165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 s="3">
        <v>3133.15</v>
      </c>
      <c r="AA476" t="s">
        <v>55</v>
      </c>
      <c r="AB476" t="s">
        <v>47</v>
      </c>
      <c r="AC476" t="s">
        <v>159</v>
      </c>
      <c r="AD476" t="s">
        <v>120</v>
      </c>
      <c r="AE476" s="39">
        <v>46218.697766203702</v>
      </c>
      <c r="AG476" t="str">
        <f t="shared" si="56"/>
        <v>Julho-26</v>
      </c>
      <c r="AH476" s="36">
        <f>_xlfn.XLOOKUP(AK476,'Base de Preços'!P$7:P$3001,'Base de Preços'!J$7:J$3001,"",0)</f>
        <v>3133.15</v>
      </c>
      <c r="AI476" s="37">
        <f t="shared" si="57"/>
        <v>3133.15</v>
      </c>
      <c r="AJ476" t="str">
        <f>_xlfn.XLOOKUP(N476,Agrupamentos!C$3:C$496,Agrupamentos!D$3:D$496,"",0)</f>
        <v>BRIGADINHA MSFL</v>
      </c>
      <c r="AK476" t="str">
        <f t="shared" si="58"/>
        <v>EQUIPE DE BRIGADINHA FLORESTALGN1410IMP21</v>
      </c>
      <c r="AL476" s="57" t="str">
        <f t="shared" si="59"/>
        <v>46899GN1410Trabalhador FlorestalNATAN SANTOS MORAISEQUIPE DE BRIGADINHA FLORESTALRIBEIRÃO LIMPO - CPG006-01Principal1Julho-260046218,697766203746202</v>
      </c>
      <c r="AM476" s="79" t="str">
        <f t="shared" si="60"/>
        <v/>
      </c>
      <c r="AN476" s="80" t="str">
        <f t="shared" si="61"/>
        <v/>
      </c>
      <c r="AO476" s="36">
        <f t="shared" si="62"/>
        <v>3133.15</v>
      </c>
      <c r="AP476" s="83" t="str">
        <f t="shared" si="63"/>
        <v/>
      </c>
    </row>
    <row r="477" spans="1:42" hidden="1">
      <c r="A477">
        <v>46899</v>
      </c>
      <c r="B477" s="38">
        <v>46202</v>
      </c>
      <c r="C477" t="s">
        <v>266</v>
      </c>
      <c r="D477" t="s">
        <v>105</v>
      </c>
      <c r="E477" t="s">
        <v>106</v>
      </c>
      <c r="F477" t="s">
        <v>49</v>
      </c>
      <c r="G477">
        <v>8</v>
      </c>
      <c r="H477" s="43">
        <v>11065</v>
      </c>
      <c r="I477" t="s">
        <v>107</v>
      </c>
      <c r="J477">
        <v>11078</v>
      </c>
      <c r="K477" t="s">
        <v>154</v>
      </c>
      <c r="L477" t="s">
        <v>154</v>
      </c>
      <c r="M477">
        <v>1</v>
      </c>
      <c r="N477" t="s">
        <v>109</v>
      </c>
      <c r="O477" t="s">
        <v>64</v>
      </c>
      <c r="P477">
        <v>503</v>
      </c>
      <c r="Q477" t="s">
        <v>181</v>
      </c>
      <c r="R477" t="s">
        <v>420</v>
      </c>
      <c r="S477">
        <v>10</v>
      </c>
      <c r="T477">
        <v>0</v>
      </c>
      <c r="U477">
        <v>0</v>
      </c>
      <c r="V477">
        <v>10</v>
      </c>
      <c r="W477">
        <v>0</v>
      </c>
      <c r="X477">
        <v>0</v>
      </c>
      <c r="Y477">
        <v>0</v>
      </c>
      <c r="Z477">
        <v>0</v>
      </c>
      <c r="AA477" t="s">
        <v>55</v>
      </c>
      <c r="AB477" t="s">
        <v>56</v>
      </c>
      <c r="AC477" t="s">
        <v>159</v>
      </c>
      <c r="AD477" t="s">
        <v>58</v>
      </c>
      <c r="AE477" s="39">
        <v>46203.440046296295</v>
      </c>
      <c r="AG477" t="str">
        <f t="shared" si="56"/>
        <v>Julho-26</v>
      </c>
      <c r="AH477" s="36">
        <f>_xlfn.XLOOKUP(AK477,'Base de Preços'!P$7:P$3001,'Base de Preços'!J$7:J$3001,"",0)</f>
        <v>0</v>
      </c>
      <c r="AI477" s="37">
        <f t="shared" si="57"/>
        <v>0</v>
      </c>
      <c r="AJ477" t="str">
        <f>_xlfn.XLOOKUP(N477,Agrupamentos!C$3:C$496,Agrupamentos!D$3:D$496,"",0)</f>
        <v>APOIO E MANUTENÇÃO</v>
      </c>
      <c r="AK477" t="str">
        <f t="shared" si="58"/>
        <v>APOIO E MANUTEÇÃO 1410GN14101</v>
      </c>
      <c r="AL477" s="57" t="str">
        <f t="shared" si="59"/>
        <v>46899GN1410Trabalhador FlorestalNATAN SANTOS MORAISAPOIO E MANUTEÇÃO 1410MÃE SANTA GLEBA A020-01Suporte0Julho-2601046203,440046296346202</v>
      </c>
      <c r="AM477" s="79" t="str">
        <f t="shared" si="60"/>
        <v/>
      </c>
      <c r="AN477" s="80" t="str">
        <f t="shared" si="61"/>
        <v/>
      </c>
      <c r="AO477" s="36">
        <f t="shared" si="62"/>
        <v>0</v>
      </c>
      <c r="AP477" s="83" t="str">
        <f t="shared" si="63"/>
        <v/>
      </c>
    </row>
    <row r="478" spans="1:42" hidden="1">
      <c r="A478">
        <v>46899</v>
      </c>
      <c r="B478" s="38">
        <v>46202</v>
      </c>
      <c r="C478" t="s">
        <v>266</v>
      </c>
      <c r="D478" t="s">
        <v>105</v>
      </c>
      <c r="E478" t="s">
        <v>106</v>
      </c>
      <c r="F478" t="s">
        <v>37</v>
      </c>
      <c r="G478">
        <v>8</v>
      </c>
      <c r="H478" s="43">
        <v>11065</v>
      </c>
      <c r="I478" t="s">
        <v>107</v>
      </c>
      <c r="J478">
        <v>11078</v>
      </c>
      <c r="K478" t="s">
        <v>154</v>
      </c>
      <c r="L478" t="s">
        <v>154</v>
      </c>
      <c r="M478">
        <v>1</v>
      </c>
      <c r="N478" t="s">
        <v>109</v>
      </c>
      <c r="O478" t="s">
        <v>64</v>
      </c>
      <c r="P478">
        <v>503</v>
      </c>
      <c r="Q478" t="s">
        <v>181</v>
      </c>
      <c r="R478" t="s">
        <v>420</v>
      </c>
      <c r="S478">
        <v>15</v>
      </c>
      <c r="T478">
        <v>0</v>
      </c>
      <c r="U478">
        <v>3</v>
      </c>
      <c r="V478">
        <v>18</v>
      </c>
      <c r="W478">
        <v>0</v>
      </c>
      <c r="X478">
        <v>0</v>
      </c>
      <c r="Y478">
        <v>0</v>
      </c>
      <c r="Z478">
        <v>0</v>
      </c>
      <c r="AA478" t="s">
        <v>55</v>
      </c>
      <c r="AB478" t="s">
        <v>47</v>
      </c>
      <c r="AC478" t="s">
        <v>159</v>
      </c>
      <c r="AD478" t="s">
        <v>58</v>
      </c>
      <c r="AE478" s="39">
        <v>46203.3909375</v>
      </c>
      <c r="AG478" t="str">
        <f t="shared" si="56"/>
        <v>Julho-26</v>
      </c>
      <c r="AH478" s="36">
        <f>_xlfn.XLOOKUP(AK478,'Base de Preços'!P$7:P$3001,'Base de Preços'!J$7:J$3001,"",0)</f>
        <v>0</v>
      </c>
      <c r="AI478" s="37">
        <f t="shared" si="57"/>
        <v>0</v>
      </c>
      <c r="AJ478" t="str">
        <f>_xlfn.XLOOKUP(N478,Agrupamentos!C$3:C$496,Agrupamentos!D$3:D$496,"",0)</f>
        <v>APOIO E MANUTENÇÃO</v>
      </c>
      <c r="AK478" t="str">
        <f t="shared" si="58"/>
        <v>APOIO E MANUTEÇÃO 1410GN14101</v>
      </c>
      <c r="AL478" s="57" t="str">
        <f t="shared" si="59"/>
        <v>46899GN1410MotoristaNATAN SANTOS MORAISAPOIO E MANUTEÇÃO 1410MÃE SANTA GLEBA A020-01Principal0Julho-2631846203,390937546202</v>
      </c>
      <c r="AM478" s="79" t="str">
        <f t="shared" si="60"/>
        <v/>
      </c>
      <c r="AN478" s="80" t="str">
        <f t="shared" si="61"/>
        <v/>
      </c>
      <c r="AO478" s="36">
        <f t="shared" si="62"/>
        <v>0</v>
      </c>
      <c r="AP478" s="83" t="str">
        <f t="shared" si="63"/>
        <v/>
      </c>
    </row>
    <row r="479" spans="1:42" hidden="1">
      <c r="A479">
        <v>46901</v>
      </c>
      <c r="B479" s="38">
        <v>46202</v>
      </c>
      <c r="C479" t="s">
        <v>266</v>
      </c>
      <c r="D479" t="s">
        <v>105</v>
      </c>
      <c r="E479" t="s">
        <v>106</v>
      </c>
      <c r="F479" t="s">
        <v>59</v>
      </c>
      <c r="G479">
        <v>8</v>
      </c>
      <c r="H479" s="43">
        <v>11331</v>
      </c>
      <c r="I479" t="s">
        <v>112</v>
      </c>
      <c r="J479">
        <v>11390</v>
      </c>
      <c r="K479" t="s">
        <v>123</v>
      </c>
      <c r="L479" t="s">
        <v>123</v>
      </c>
      <c r="M479" t="s">
        <v>115</v>
      </c>
      <c r="N479" t="s">
        <v>116</v>
      </c>
      <c r="O479" t="s">
        <v>64</v>
      </c>
      <c r="P479">
        <v>503</v>
      </c>
      <c r="Q479" t="s">
        <v>181</v>
      </c>
      <c r="R479" t="s">
        <v>401</v>
      </c>
      <c r="S479">
        <v>5</v>
      </c>
      <c r="T479">
        <v>14</v>
      </c>
      <c r="U479">
        <v>3</v>
      </c>
      <c r="V479">
        <v>8</v>
      </c>
      <c r="W479">
        <v>0.42</v>
      </c>
      <c r="X479">
        <v>0.36</v>
      </c>
      <c r="Y479">
        <v>0.56999999999999995</v>
      </c>
      <c r="Z479">
        <v>143.63999999999999</v>
      </c>
      <c r="AA479" t="s">
        <v>55</v>
      </c>
      <c r="AB479" t="s">
        <v>47</v>
      </c>
      <c r="AC479" t="s">
        <v>127</v>
      </c>
      <c r="AD479" t="s">
        <v>127</v>
      </c>
      <c r="AE479" s="39">
        <v>46203.427141203705</v>
      </c>
      <c r="AG479" t="str">
        <f t="shared" si="56"/>
        <v>Julho-26</v>
      </c>
      <c r="AH479" s="36">
        <f>_xlfn.XLOOKUP(AK479,'Base de Preços'!P$7:P$3001,'Base de Preços'!J$7:J$3001,"",0)</f>
        <v>212.62</v>
      </c>
      <c r="AI479" s="37">
        <f t="shared" si="57"/>
        <v>2976.6800000000003</v>
      </c>
      <c r="AJ479" t="str">
        <f>_xlfn.XLOOKUP(N479,Agrupamentos!C$3:C$496,Agrupamentos!D$3:D$496,"",0)</f>
        <v>HERBICIDA MEC</v>
      </c>
      <c r="AK479" t="str">
        <f t="shared" si="58"/>
        <v>SERV CAP QUIM PRE EMERG 3 LINHASGN1410IMP97</v>
      </c>
      <c r="AL479" s="57" t="str">
        <f t="shared" si="59"/>
        <v>46901GN1410Operador de Trator de PneuDIEMISSON DE ALMEIDA SANTOSSERV CAP QUIM PRE EMERG 3 LINHASMÃE SANTA GLEBA A022-01Principal14Julho-263846203,427141203746202</v>
      </c>
      <c r="AM479" s="79">
        <f t="shared" si="60"/>
        <v>19.047619047619047</v>
      </c>
      <c r="AN479" s="80">
        <f t="shared" si="61"/>
        <v>2735.9999999999995</v>
      </c>
      <c r="AO479" s="36">
        <f t="shared" si="62"/>
        <v>2010.9599999999998</v>
      </c>
      <c r="AP479" s="83">
        <f t="shared" si="63"/>
        <v>-725.03999999999974</v>
      </c>
    </row>
    <row r="480" spans="1:42" hidden="1">
      <c r="A480">
        <v>46901</v>
      </c>
      <c r="B480" s="38">
        <v>46202</v>
      </c>
      <c r="C480" t="s">
        <v>266</v>
      </c>
      <c r="D480" t="s">
        <v>105</v>
      </c>
      <c r="E480" t="s">
        <v>106</v>
      </c>
      <c r="F480" t="s">
        <v>59</v>
      </c>
      <c r="G480">
        <v>8</v>
      </c>
      <c r="H480" s="43">
        <v>11331</v>
      </c>
      <c r="I480" t="s">
        <v>112</v>
      </c>
      <c r="J480">
        <v>11390</v>
      </c>
      <c r="K480" t="s">
        <v>123</v>
      </c>
      <c r="L480" t="s">
        <v>123</v>
      </c>
      <c r="M480" t="s">
        <v>166</v>
      </c>
      <c r="N480" t="s">
        <v>167</v>
      </c>
      <c r="O480" t="s">
        <v>168</v>
      </c>
      <c r="P480">
        <v>503</v>
      </c>
      <c r="Q480" t="s">
        <v>181</v>
      </c>
      <c r="R480" t="s">
        <v>140</v>
      </c>
      <c r="S480">
        <v>7</v>
      </c>
      <c r="T480">
        <v>10</v>
      </c>
      <c r="U480">
        <v>3</v>
      </c>
      <c r="V480">
        <v>10</v>
      </c>
      <c r="W480">
        <v>0</v>
      </c>
      <c r="X480">
        <v>0.7</v>
      </c>
      <c r="Y480">
        <v>1</v>
      </c>
      <c r="Z480">
        <v>290.54000000000002</v>
      </c>
      <c r="AA480" t="s">
        <v>55</v>
      </c>
      <c r="AB480" t="s">
        <v>47</v>
      </c>
      <c r="AC480" t="s">
        <v>127</v>
      </c>
      <c r="AD480" t="s">
        <v>127</v>
      </c>
      <c r="AE480" s="39">
        <v>46203.436643518522</v>
      </c>
      <c r="AG480" t="str">
        <f t="shared" si="56"/>
        <v>Julho-26</v>
      </c>
      <c r="AH480" s="36">
        <f>_xlfn.XLOOKUP(AK480,'Base de Preços'!P$7:P$3001,'Base de Preços'!J$7:J$3001,"",0)</f>
        <v>290.54000000000002</v>
      </c>
      <c r="AI480" s="37">
        <f t="shared" si="57"/>
        <v>2905.4</v>
      </c>
      <c r="AJ480" t="str">
        <f>_xlfn.XLOOKUP(N480,Agrupamentos!C$3:C$496,Agrupamentos!D$3:D$496,"",0)</f>
        <v>HORA TRATOR</v>
      </c>
      <c r="AK480" t="str">
        <f t="shared" si="58"/>
        <v>SERV HORA TRATOR PNEU 100CV AGRICGN1410REF223</v>
      </c>
      <c r="AL480" s="57" t="str">
        <f t="shared" si="59"/>
        <v>46901GN1410Operador de Trator de PneuDIEMISSON DE ALMEIDA SANTOSSERV HORA TRATOR PNEU 100CV AGRICMÃE SANTA GLEBA A010-01Principal10Julho-2631046203,436643518546202</v>
      </c>
      <c r="AM480" s="79" t="str">
        <f t="shared" si="60"/>
        <v/>
      </c>
      <c r="AN480" s="80" t="str">
        <f t="shared" si="61"/>
        <v/>
      </c>
      <c r="AO480" s="36">
        <f t="shared" si="62"/>
        <v>2905.4</v>
      </c>
      <c r="AP480" s="83" t="str">
        <f t="shared" si="63"/>
        <v/>
      </c>
    </row>
    <row r="481" spans="1:42" hidden="1">
      <c r="A481">
        <v>46901</v>
      </c>
      <c r="B481" s="38">
        <v>46202</v>
      </c>
      <c r="C481" t="s">
        <v>266</v>
      </c>
      <c r="D481" t="s">
        <v>105</v>
      </c>
      <c r="E481" t="s">
        <v>106</v>
      </c>
      <c r="F481" t="s">
        <v>59</v>
      </c>
      <c r="G481">
        <v>8</v>
      </c>
      <c r="H481" s="43">
        <v>11331</v>
      </c>
      <c r="I481" t="s">
        <v>112</v>
      </c>
      <c r="J481">
        <v>11390</v>
      </c>
      <c r="K481" t="s">
        <v>123</v>
      </c>
      <c r="L481" t="s">
        <v>123</v>
      </c>
      <c r="M481">
        <v>5913</v>
      </c>
      <c r="N481" t="s">
        <v>372</v>
      </c>
      <c r="O481" t="s">
        <v>64</v>
      </c>
      <c r="P481">
        <v>503</v>
      </c>
      <c r="Q481" t="s">
        <v>181</v>
      </c>
      <c r="R481" t="s">
        <v>140</v>
      </c>
      <c r="S481">
        <v>10</v>
      </c>
      <c r="T481">
        <v>8</v>
      </c>
      <c r="U481">
        <v>20</v>
      </c>
      <c r="V481">
        <v>30</v>
      </c>
      <c r="W481">
        <v>0.76</v>
      </c>
      <c r="X481">
        <v>1.25</v>
      </c>
      <c r="Y481">
        <v>3.75</v>
      </c>
      <c r="Z481">
        <v>307.3</v>
      </c>
      <c r="AA481" t="s">
        <v>55</v>
      </c>
      <c r="AB481" t="s">
        <v>47</v>
      </c>
      <c r="AC481" t="s">
        <v>127</v>
      </c>
      <c r="AD481" t="s">
        <v>58</v>
      </c>
      <c r="AE481" s="39">
        <v>46203.419872685183</v>
      </c>
      <c r="AG481" t="str">
        <f t="shared" si="56"/>
        <v>Julho-26</v>
      </c>
      <c r="AH481" s="36">
        <f>_xlfn.XLOOKUP(AK481,'Base de Preços'!P$7:P$3001,'Base de Preços'!J$7:J$3001,"",0)</f>
        <v>414.6</v>
      </c>
      <c r="AI481" s="37">
        <f t="shared" si="57"/>
        <v>3316.8</v>
      </c>
      <c r="AJ481" t="str">
        <f>_xlfn.XLOOKUP(N481,Agrupamentos!C$3:C$496,Agrupamentos!D$3:D$496,"",0)</f>
        <v>HERBICIDA MEC</v>
      </c>
      <c r="AK481" t="str">
        <f t="shared" si="58"/>
        <v>SERV CAP QUIM LAMINA PRE EMERG AGRICGN14105913</v>
      </c>
      <c r="AL481" s="57" t="str">
        <f t="shared" si="59"/>
        <v>46901GN1410Operador de Trator de PneuDIEMISSON DE ALMEIDA SANTOSSERV CAP QUIM LAMINA PRE EMERG AGRICMÃE SANTA GLEBA A010-01Principal8Julho-26203046203,419872685246202</v>
      </c>
      <c r="AM481" s="79">
        <f t="shared" si="60"/>
        <v>39.473684210526315</v>
      </c>
      <c r="AN481" s="80">
        <f t="shared" si="61"/>
        <v>12130.263157894737</v>
      </c>
      <c r="AO481" s="36">
        <f t="shared" si="62"/>
        <v>2458.4</v>
      </c>
      <c r="AP481" s="83">
        <f t="shared" si="63"/>
        <v>-9671.863157894737</v>
      </c>
    </row>
    <row r="482" spans="1:42" hidden="1">
      <c r="A482">
        <v>46901</v>
      </c>
      <c r="B482" s="38">
        <v>46202</v>
      </c>
      <c r="C482" t="s">
        <v>266</v>
      </c>
      <c r="D482" t="s">
        <v>105</v>
      </c>
      <c r="E482" t="s">
        <v>106</v>
      </c>
      <c r="F482" t="s">
        <v>49</v>
      </c>
      <c r="G482">
        <v>8</v>
      </c>
      <c r="H482" s="43">
        <v>11331</v>
      </c>
      <c r="I482" t="s">
        <v>112</v>
      </c>
      <c r="J482">
        <v>11390</v>
      </c>
      <c r="K482" t="s">
        <v>123</v>
      </c>
      <c r="L482" t="s">
        <v>123</v>
      </c>
      <c r="M482">
        <v>1</v>
      </c>
      <c r="N482" t="s">
        <v>109</v>
      </c>
      <c r="O482" t="s">
        <v>64</v>
      </c>
      <c r="P482">
        <v>503</v>
      </c>
      <c r="Q482" t="s">
        <v>181</v>
      </c>
      <c r="R482" t="s">
        <v>140</v>
      </c>
      <c r="S482">
        <v>8</v>
      </c>
      <c r="T482">
        <v>0</v>
      </c>
      <c r="U482">
        <v>0</v>
      </c>
      <c r="V482">
        <v>8</v>
      </c>
      <c r="W482">
        <v>0</v>
      </c>
      <c r="X482">
        <v>0</v>
      </c>
      <c r="Y482">
        <v>0</v>
      </c>
      <c r="Z482">
        <v>0</v>
      </c>
      <c r="AA482" t="s">
        <v>55</v>
      </c>
      <c r="AB482" t="s">
        <v>56</v>
      </c>
      <c r="AC482" t="s">
        <v>127</v>
      </c>
      <c r="AD482" t="s">
        <v>127</v>
      </c>
      <c r="AE482" s="39">
        <v>46203.420162037037</v>
      </c>
      <c r="AG482" t="str">
        <f t="shared" si="56"/>
        <v>Julho-26</v>
      </c>
      <c r="AH482" s="36">
        <f>_xlfn.XLOOKUP(AK482,'Base de Preços'!P$7:P$3001,'Base de Preços'!J$7:J$3001,"",0)</f>
        <v>0</v>
      </c>
      <c r="AI482" s="37">
        <f t="shared" si="57"/>
        <v>0</v>
      </c>
      <c r="AJ482" t="str">
        <f>_xlfn.XLOOKUP(N482,Agrupamentos!C$3:C$496,Agrupamentos!D$3:D$496,"",0)</f>
        <v>APOIO E MANUTENÇÃO</v>
      </c>
      <c r="AK482" t="str">
        <f t="shared" si="58"/>
        <v>APOIO E MANUTEÇÃO 1410GN14101</v>
      </c>
      <c r="AL482" s="57" t="str">
        <f t="shared" si="59"/>
        <v>46901GN1410Trabalhador FlorestalDIEMISSON DE ALMEIDA SANTOSAPOIO E MANUTEÇÃO 1410MÃE SANTA GLEBA A010-01Suporte0Julho-260846203,42016203746202</v>
      </c>
      <c r="AM482" s="79" t="str">
        <f t="shared" si="60"/>
        <v/>
      </c>
      <c r="AN482" s="80" t="str">
        <f t="shared" si="61"/>
        <v/>
      </c>
      <c r="AO482" s="36">
        <f t="shared" si="62"/>
        <v>0</v>
      </c>
      <c r="AP482" s="83" t="str">
        <f t="shared" si="63"/>
        <v/>
      </c>
    </row>
    <row r="483" spans="1:42" hidden="1">
      <c r="A483">
        <v>46844</v>
      </c>
      <c r="B483" s="38">
        <v>46202</v>
      </c>
      <c r="C483" t="s">
        <v>266</v>
      </c>
      <c r="D483" t="s">
        <v>98</v>
      </c>
      <c r="E483" t="s">
        <v>99</v>
      </c>
      <c r="F483" t="s">
        <v>49</v>
      </c>
      <c r="G483">
        <v>8</v>
      </c>
      <c r="H483" s="43" t="s">
        <v>100</v>
      </c>
      <c r="I483" t="s">
        <v>101</v>
      </c>
      <c r="J483" t="s">
        <v>50</v>
      </c>
      <c r="K483" t="s">
        <v>51</v>
      </c>
      <c r="L483" t="s">
        <v>102</v>
      </c>
      <c r="M483">
        <v>2</v>
      </c>
      <c r="N483" t="s">
        <v>42</v>
      </c>
      <c r="O483" t="s">
        <v>64</v>
      </c>
      <c r="P483">
        <v>390</v>
      </c>
      <c r="Q483" t="s">
        <v>44</v>
      </c>
      <c r="R483" t="s">
        <v>45</v>
      </c>
      <c r="S483">
        <v>0</v>
      </c>
      <c r="T483">
        <v>0</v>
      </c>
      <c r="U483">
        <v>24</v>
      </c>
      <c r="V483">
        <v>24</v>
      </c>
      <c r="W483">
        <v>0</v>
      </c>
      <c r="X483">
        <v>0</v>
      </c>
      <c r="Y483">
        <v>0</v>
      </c>
      <c r="Z483">
        <v>0</v>
      </c>
      <c r="AA483" t="s">
        <v>55</v>
      </c>
      <c r="AB483" t="s">
        <v>56</v>
      </c>
      <c r="AC483" t="s">
        <v>91</v>
      </c>
      <c r="AD483" t="s">
        <v>91</v>
      </c>
      <c r="AE483" s="39">
        <v>46202.477083333331</v>
      </c>
      <c r="AG483" t="str">
        <f t="shared" si="56"/>
        <v>Julho-26</v>
      </c>
      <c r="AH483" s="36">
        <f>_xlfn.XLOOKUP(AK483,'Base de Preços'!P$7:P$3001,'Base de Preços'!J$7:J$3001,"",0)</f>
        <v>0</v>
      </c>
      <c r="AI483" s="37">
        <f t="shared" si="57"/>
        <v>0</v>
      </c>
      <c r="AJ483" t="str">
        <f>_xlfn.XLOOKUP(N483,Agrupamentos!C$3:C$496,Agrupamentos!D$3:D$496,"",0)</f>
        <v>APOIO E MANUTENÇÃO</v>
      </c>
      <c r="AK483" t="str">
        <f t="shared" si="58"/>
        <v>APOIO E MANUTEÇÃOGN14202</v>
      </c>
      <c r="AL483" s="57" t="str">
        <f t="shared" si="59"/>
        <v>46844GN1420Trabalhador FlorestalLEANDRA DE MIRANDA SOUZA COSTAAPOIO E MANUTEÇÃOPátio MST01Suporte0Julho-26242446202,477083333346202</v>
      </c>
      <c r="AM483" s="79" t="str">
        <f t="shared" si="60"/>
        <v/>
      </c>
      <c r="AN483" s="80" t="str">
        <f t="shared" si="61"/>
        <v/>
      </c>
      <c r="AO483" s="36">
        <f t="shared" si="62"/>
        <v>0</v>
      </c>
      <c r="AP483" s="83" t="str">
        <f t="shared" si="63"/>
        <v/>
      </c>
    </row>
    <row r="484" spans="1:42" hidden="1">
      <c r="A484">
        <v>46844</v>
      </c>
      <c r="B484" s="38">
        <v>46202</v>
      </c>
      <c r="C484" t="s">
        <v>266</v>
      </c>
      <c r="D484" t="s">
        <v>98</v>
      </c>
      <c r="E484" t="s">
        <v>99</v>
      </c>
      <c r="F484" t="s">
        <v>59</v>
      </c>
      <c r="G484">
        <v>8</v>
      </c>
      <c r="H484" s="43" t="s">
        <v>100</v>
      </c>
      <c r="I484" t="s">
        <v>101</v>
      </c>
      <c r="J484" t="s">
        <v>50</v>
      </c>
      <c r="K484" t="s">
        <v>51</v>
      </c>
      <c r="L484" t="s">
        <v>102</v>
      </c>
      <c r="M484">
        <v>2</v>
      </c>
      <c r="N484" t="s">
        <v>42</v>
      </c>
      <c r="O484" t="s">
        <v>64</v>
      </c>
      <c r="P484">
        <v>390</v>
      </c>
      <c r="Q484" t="s">
        <v>44</v>
      </c>
      <c r="R484" t="s">
        <v>45</v>
      </c>
      <c r="S484">
        <v>0</v>
      </c>
      <c r="T484">
        <v>0</v>
      </c>
      <c r="U484">
        <v>32</v>
      </c>
      <c r="V484">
        <v>32</v>
      </c>
      <c r="W484">
        <v>0</v>
      </c>
      <c r="X484">
        <v>0</v>
      </c>
      <c r="Y484">
        <v>0</v>
      </c>
      <c r="Z484">
        <v>0</v>
      </c>
      <c r="AA484" t="s">
        <v>55</v>
      </c>
      <c r="AB484" t="s">
        <v>56</v>
      </c>
      <c r="AC484" t="s">
        <v>91</v>
      </c>
      <c r="AD484" t="s">
        <v>228</v>
      </c>
      <c r="AE484" s="39">
        <v>46202.476921296293</v>
      </c>
      <c r="AG484" t="str">
        <f t="shared" si="56"/>
        <v>Julho-26</v>
      </c>
      <c r="AH484" s="36">
        <f>_xlfn.XLOOKUP(AK484,'Base de Preços'!P$7:P$3001,'Base de Preços'!J$7:J$3001,"",0)</f>
        <v>0</v>
      </c>
      <c r="AI484" s="37">
        <f t="shared" si="57"/>
        <v>0</v>
      </c>
      <c r="AJ484" t="str">
        <f>_xlfn.XLOOKUP(N484,Agrupamentos!C$3:C$496,Agrupamentos!D$3:D$496,"",0)</f>
        <v>APOIO E MANUTENÇÃO</v>
      </c>
      <c r="AK484" t="str">
        <f t="shared" si="58"/>
        <v>APOIO E MANUTEÇÃOGN14202</v>
      </c>
      <c r="AL484" s="57" t="str">
        <f t="shared" si="59"/>
        <v>46844GN1420Operador de Trator de PneuLEANDRA DE MIRANDA SOUZA COSTAAPOIO E MANUTEÇÃOPátio MST01Suporte0Julho-26323246202,476921296346202</v>
      </c>
      <c r="AM484" s="79" t="str">
        <f t="shared" si="60"/>
        <v/>
      </c>
      <c r="AN484" s="80" t="str">
        <f t="shared" si="61"/>
        <v/>
      </c>
      <c r="AO484" s="36">
        <f t="shared" si="62"/>
        <v>0</v>
      </c>
      <c r="AP484" s="83" t="str">
        <f t="shared" si="63"/>
        <v/>
      </c>
    </row>
    <row r="485" spans="1:42" hidden="1">
      <c r="A485">
        <v>46844</v>
      </c>
      <c r="B485" s="38">
        <v>46202</v>
      </c>
      <c r="C485" t="s">
        <v>266</v>
      </c>
      <c r="D485" t="s">
        <v>98</v>
      </c>
      <c r="E485" t="s">
        <v>99</v>
      </c>
      <c r="F485" t="s">
        <v>37</v>
      </c>
      <c r="G485">
        <v>8</v>
      </c>
      <c r="H485" s="43" t="s">
        <v>100</v>
      </c>
      <c r="I485" t="s">
        <v>101</v>
      </c>
      <c r="J485" t="s">
        <v>50</v>
      </c>
      <c r="K485" t="s">
        <v>51</v>
      </c>
      <c r="L485" t="s">
        <v>102</v>
      </c>
      <c r="M485">
        <v>2</v>
      </c>
      <c r="N485" t="s">
        <v>42</v>
      </c>
      <c r="O485" t="s">
        <v>64</v>
      </c>
      <c r="P485">
        <v>390</v>
      </c>
      <c r="Q485" t="s">
        <v>44</v>
      </c>
      <c r="R485" t="s">
        <v>45</v>
      </c>
      <c r="S485">
        <v>0</v>
      </c>
      <c r="T485">
        <v>0</v>
      </c>
      <c r="U485">
        <v>24</v>
      </c>
      <c r="V485">
        <v>24</v>
      </c>
      <c r="W485">
        <v>0</v>
      </c>
      <c r="X485">
        <v>0</v>
      </c>
      <c r="Y485">
        <v>0</v>
      </c>
      <c r="Z485">
        <v>0</v>
      </c>
      <c r="AA485" t="s">
        <v>55</v>
      </c>
      <c r="AB485" t="s">
        <v>47</v>
      </c>
      <c r="AC485" t="s">
        <v>91</v>
      </c>
      <c r="AD485" t="s">
        <v>91</v>
      </c>
      <c r="AE485" s="39">
        <v>46202.477511574078</v>
      </c>
      <c r="AG485" t="str">
        <f t="shared" si="56"/>
        <v>Julho-26</v>
      </c>
      <c r="AH485" s="36">
        <f>_xlfn.XLOOKUP(AK485,'Base de Preços'!P$7:P$3001,'Base de Preços'!J$7:J$3001,"",0)</f>
        <v>0</v>
      </c>
      <c r="AI485" s="37">
        <f t="shared" si="57"/>
        <v>0</v>
      </c>
      <c r="AJ485" t="str">
        <f>_xlfn.XLOOKUP(N485,Agrupamentos!C$3:C$496,Agrupamentos!D$3:D$496,"",0)</f>
        <v>APOIO E MANUTENÇÃO</v>
      </c>
      <c r="AK485" t="str">
        <f t="shared" si="58"/>
        <v>APOIO E MANUTEÇÃOGN14202</v>
      </c>
      <c r="AL485" s="57" t="str">
        <f t="shared" si="59"/>
        <v>46844GN1420MotoristaLEANDRA DE MIRANDA SOUZA COSTAAPOIO E MANUTEÇÃOPátio MST01Principal0Julho-26242446202,477511574146202</v>
      </c>
      <c r="AM485" s="79" t="str">
        <f t="shared" si="60"/>
        <v/>
      </c>
      <c r="AN485" s="80" t="str">
        <f t="shared" si="61"/>
        <v/>
      </c>
      <c r="AO485" s="36">
        <f t="shared" si="62"/>
        <v>0</v>
      </c>
      <c r="AP485" s="83" t="str">
        <f t="shared" si="63"/>
        <v/>
      </c>
    </row>
    <row r="486" spans="1:42" hidden="1">
      <c r="A486">
        <v>46865</v>
      </c>
      <c r="B486" s="38">
        <v>46202</v>
      </c>
      <c r="C486" t="s">
        <v>266</v>
      </c>
      <c r="D486" t="s">
        <v>98</v>
      </c>
      <c r="E486" t="s">
        <v>99</v>
      </c>
      <c r="F486" t="s">
        <v>37</v>
      </c>
      <c r="G486">
        <v>8</v>
      </c>
      <c r="H486" s="43">
        <v>10665</v>
      </c>
      <c r="I486" t="s">
        <v>191</v>
      </c>
      <c r="J486">
        <v>10781</v>
      </c>
      <c r="K486" t="s">
        <v>192</v>
      </c>
      <c r="L486" t="s">
        <v>192</v>
      </c>
      <c r="M486">
        <v>2</v>
      </c>
      <c r="N486" t="s">
        <v>42</v>
      </c>
      <c r="O486" t="s">
        <v>64</v>
      </c>
      <c r="P486">
        <v>463</v>
      </c>
      <c r="Q486" t="s">
        <v>507</v>
      </c>
      <c r="R486">
        <v>1</v>
      </c>
      <c r="S486">
        <v>8</v>
      </c>
      <c r="T486">
        <v>0</v>
      </c>
      <c r="U486">
        <v>8</v>
      </c>
      <c r="V486">
        <v>16</v>
      </c>
      <c r="W486">
        <v>0</v>
      </c>
      <c r="X486">
        <v>0</v>
      </c>
      <c r="Y486">
        <v>0</v>
      </c>
      <c r="Z486">
        <v>0</v>
      </c>
      <c r="AA486" t="s">
        <v>46</v>
      </c>
      <c r="AB486" t="s">
        <v>47</v>
      </c>
      <c r="AC486" t="s">
        <v>195</v>
      </c>
      <c r="AE486" s="39">
        <v>46202.841180555559</v>
      </c>
      <c r="AF486" t="s">
        <v>509</v>
      </c>
      <c r="AG486" t="str">
        <f t="shared" si="56"/>
        <v>Julho-26</v>
      </c>
      <c r="AH486" s="36">
        <f>_xlfn.XLOOKUP(AK486,'Base de Preços'!P$7:P$3001,'Base de Preços'!J$7:J$3001,"",0)</f>
        <v>0</v>
      </c>
      <c r="AI486" s="37">
        <f t="shared" si="57"/>
        <v>0</v>
      </c>
      <c r="AJ486" t="str">
        <f>_xlfn.XLOOKUP(N486,Agrupamentos!C$3:C$496,Agrupamentos!D$3:D$496,"",0)</f>
        <v>APOIO E MANUTENÇÃO</v>
      </c>
      <c r="AK486" t="str">
        <f t="shared" si="58"/>
        <v>APOIO E MANUTEÇÃOGN14202</v>
      </c>
      <c r="AL486" s="57" t="str">
        <f t="shared" si="59"/>
        <v>46865GN1420MotoristaTHIAGO DE SOUZA AVELARAPOIO E MANUTEÇÃOSANTA MARIA ARID1Principal0Julho-2681646202,841180555646202</v>
      </c>
      <c r="AM486" s="79" t="str">
        <f t="shared" si="60"/>
        <v/>
      </c>
      <c r="AN486" s="80" t="str">
        <f t="shared" si="61"/>
        <v/>
      </c>
      <c r="AO486" s="36">
        <f t="shared" si="62"/>
        <v>0</v>
      </c>
      <c r="AP486" s="83" t="str">
        <f t="shared" si="63"/>
        <v/>
      </c>
    </row>
    <row r="487" spans="1:42" hidden="1">
      <c r="A487">
        <v>46865</v>
      </c>
      <c r="B487" s="38">
        <v>46202</v>
      </c>
      <c r="C487" t="s">
        <v>266</v>
      </c>
      <c r="D487" t="s">
        <v>98</v>
      </c>
      <c r="E487" t="s">
        <v>99</v>
      </c>
      <c r="F487" t="s">
        <v>59</v>
      </c>
      <c r="G487">
        <v>8</v>
      </c>
      <c r="H487" s="43">
        <v>10665</v>
      </c>
      <c r="I487" t="s">
        <v>191</v>
      </c>
      <c r="J487">
        <v>10781</v>
      </c>
      <c r="K487" t="s">
        <v>192</v>
      </c>
      <c r="L487" t="s">
        <v>192</v>
      </c>
      <c r="M487" t="s">
        <v>500</v>
      </c>
      <c r="N487" t="s">
        <v>501</v>
      </c>
      <c r="O487" t="s">
        <v>64</v>
      </c>
      <c r="P487">
        <v>408</v>
      </c>
      <c r="Q487" t="s">
        <v>510</v>
      </c>
      <c r="R487">
        <v>7</v>
      </c>
      <c r="S487">
        <v>9</v>
      </c>
      <c r="T487">
        <v>12.26</v>
      </c>
      <c r="U487">
        <v>8</v>
      </c>
      <c r="V487">
        <v>17</v>
      </c>
      <c r="W487">
        <v>0.86</v>
      </c>
      <c r="X487">
        <v>0.73</v>
      </c>
      <c r="Y487">
        <v>1.39</v>
      </c>
      <c r="Z487">
        <v>302.07</v>
      </c>
      <c r="AA487" t="s">
        <v>46</v>
      </c>
      <c r="AB487" t="s">
        <v>47</v>
      </c>
      <c r="AC487" t="s">
        <v>195</v>
      </c>
      <c r="AE487" s="39">
        <v>46202.841180555559</v>
      </c>
      <c r="AF487" t="s">
        <v>509</v>
      </c>
      <c r="AG487" t="str">
        <f t="shared" si="56"/>
        <v>Julho-26</v>
      </c>
      <c r="AH487" s="36">
        <f>_xlfn.XLOOKUP(AK487,'Base de Preços'!P$7:P$3001,'Base de Preços'!J$7:J$3001,"",0)</f>
        <v>376.71</v>
      </c>
      <c r="AI487" s="37">
        <f t="shared" si="57"/>
        <v>4618.4645999999993</v>
      </c>
      <c r="AJ487" t="str">
        <f>_xlfn.XLOOKUP(N487,Agrupamentos!C$3:C$496,Agrupamentos!D$3:D$496,"",0)</f>
        <v>ADUBAÇÃO MEC</v>
      </c>
      <c r="AK487" t="str">
        <f t="shared" si="58"/>
        <v>READUBAÇÃO MECANIZADA DE 18 MESESGN1420IMP366</v>
      </c>
      <c r="AL487" s="57" t="str">
        <f t="shared" si="59"/>
        <v>46865GN1420Operador de Trator de PneuTHIAGO DE SOUZA AVELARREADUBAÇÃO MECANIZADA DE 18 MESESYpe7Principal12,26Julho-2681746202,841180555646202</v>
      </c>
      <c r="AM487" s="79">
        <f t="shared" si="60"/>
        <v>19.767441860465116</v>
      </c>
      <c r="AN487" s="80">
        <f t="shared" si="61"/>
        <v>5971.1511627906975</v>
      </c>
      <c r="AO487" s="36">
        <f t="shared" si="62"/>
        <v>3703.3781999999997</v>
      </c>
      <c r="AP487" s="83">
        <f t="shared" si="63"/>
        <v>-2267.7729627906979</v>
      </c>
    </row>
    <row r="488" spans="1:42" hidden="1">
      <c r="A488">
        <v>46865</v>
      </c>
      <c r="B488" s="38">
        <v>46202</v>
      </c>
      <c r="C488" t="s">
        <v>266</v>
      </c>
      <c r="D488" t="s">
        <v>98</v>
      </c>
      <c r="E488" t="s">
        <v>99</v>
      </c>
      <c r="F488" t="s">
        <v>59</v>
      </c>
      <c r="G488">
        <v>8</v>
      </c>
      <c r="H488" s="43">
        <v>10665</v>
      </c>
      <c r="I488" t="s">
        <v>191</v>
      </c>
      <c r="J488">
        <v>10781</v>
      </c>
      <c r="K488" t="s">
        <v>192</v>
      </c>
      <c r="L488" t="s">
        <v>192</v>
      </c>
      <c r="M488" t="s">
        <v>500</v>
      </c>
      <c r="N488" t="s">
        <v>501</v>
      </c>
      <c r="O488" t="s">
        <v>64</v>
      </c>
      <c r="P488">
        <v>463</v>
      </c>
      <c r="Q488" t="s">
        <v>507</v>
      </c>
      <c r="R488">
        <v>10</v>
      </c>
      <c r="S488">
        <v>6</v>
      </c>
      <c r="T488">
        <v>16.25</v>
      </c>
      <c r="U488">
        <v>0</v>
      </c>
      <c r="V488">
        <v>6</v>
      </c>
      <c r="W488">
        <v>0.86</v>
      </c>
      <c r="X488">
        <v>0.37</v>
      </c>
      <c r="Y488">
        <v>0.37</v>
      </c>
      <c r="Z488">
        <v>302.07</v>
      </c>
      <c r="AA488" t="s">
        <v>46</v>
      </c>
      <c r="AB488" t="s">
        <v>47</v>
      </c>
      <c r="AC488" t="s">
        <v>195</v>
      </c>
      <c r="AE488" s="39">
        <v>46202.841180555559</v>
      </c>
      <c r="AF488" t="s">
        <v>509</v>
      </c>
      <c r="AG488" t="str">
        <f t="shared" si="56"/>
        <v>Julho-26</v>
      </c>
      <c r="AH488" s="36">
        <f>_xlfn.XLOOKUP(AK488,'Base de Preços'!P$7:P$3001,'Base de Preços'!J$7:J$3001,"",0)</f>
        <v>376.71</v>
      </c>
      <c r="AI488" s="37">
        <f t="shared" si="57"/>
        <v>6121.5374999999995</v>
      </c>
      <c r="AJ488" t="str">
        <f>_xlfn.XLOOKUP(N488,Agrupamentos!C$3:C$496,Agrupamentos!D$3:D$496,"",0)</f>
        <v>ADUBAÇÃO MEC</v>
      </c>
      <c r="AK488" t="str">
        <f t="shared" si="58"/>
        <v>READUBAÇÃO MECANIZADA DE 18 MESESGN1420IMP366</v>
      </c>
      <c r="AL488" s="57" t="str">
        <f t="shared" si="59"/>
        <v>46865GN1420Operador de Trator de PneuTHIAGO DE SOUZA AVELARREADUBAÇÃO MECANIZADA DE 18 MESESSANTA MARIA ARID10Principal16,25Julho-260646202,841180555646202</v>
      </c>
      <c r="AM488" s="79">
        <f t="shared" si="60"/>
        <v>6.9767441860465116</v>
      </c>
      <c r="AN488" s="80">
        <f t="shared" si="61"/>
        <v>2107.4651162790697</v>
      </c>
      <c r="AO488" s="36">
        <f t="shared" si="62"/>
        <v>4908.6374999999998</v>
      </c>
      <c r="AP488" s="83">
        <f t="shared" si="63"/>
        <v>2801.1723837209302</v>
      </c>
    </row>
    <row r="489" spans="1:42" hidden="1">
      <c r="A489">
        <v>46865</v>
      </c>
      <c r="B489" s="38">
        <v>46202</v>
      </c>
      <c r="C489" t="s">
        <v>266</v>
      </c>
      <c r="D489" t="s">
        <v>98</v>
      </c>
      <c r="E489" t="s">
        <v>99</v>
      </c>
      <c r="F489" t="s">
        <v>49</v>
      </c>
      <c r="G489">
        <v>8</v>
      </c>
      <c r="H489" s="43">
        <v>10665</v>
      </c>
      <c r="I489" t="s">
        <v>191</v>
      </c>
      <c r="J489">
        <v>10781</v>
      </c>
      <c r="K489" t="s">
        <v>192</v>
      </c>
      <c r="L489" t="s">
        <v>192</v>
      </c>
      <c r="M489">
        <v>2</v>
      </c>
      <c r="N489" t="s">
        <v>42</v>
      </c>
      <c r="O489" t="s">
        <v>64</v>
      </c>
      <c r="P489">
        <v>463</v>
      </c>
      <c r="Q489" t="s">
        <v>507</v>
      </c>
      <c r="R489">
        <v>2</v>
      </c>
      <c r="S489">
        <v>8</v>
      </c>
      <c r="T489">
        <v>0</v>
      </c>
      <c r="U489">
        <v>0</v>
      </c>
      <c r="V489">
        <v>8</v>
      </c>
      <c r="W489">
        <v>0</v>
      </c>
      <c r="X489">
        <v>0</v>
      </c>
      <c r="Y489">
        <v>0</v>
      </c>
      <c r="Z489">
        <v>0</v>
      </c>
      <c r="AA489" t="s">
        <v>46</v>
      </c>
      <c r="AB489" t="s">
        <v>56</v>
      </c>
      <c r="AC489" t="s">
        <v>195</v>
      </c>
      <c r="AE489" s="39">
        <v>46202.841180555559</v>
      </c>
      <c r="AF489" t="s">
        <v>509</v>
      </c>
      <c r="AG489" t="str">
        <f t="shared" si="56"/>
        <v>Julho-26</v>
      </c>
      <c r="AH489" s="36">
        <f>_xlfn.XLOOKUP(AK489,'Base de Preços'!P$7:P$3001,'Base de Preços'!J$7:J$3001,"",0)</f>
        <v>0</v>
      </c>
      <c r="AI489" s="37">
        <f t="shared" si="57"/>
        <v>0</v>
      </c>
      <c r="AJ489" t="str">
        <f>_xlfn.XLOOKUP(N489,Agrupamentos!C$3:C$496,Agrupamentos!D$3:D$496,"",0)</f>
        <v>APOIO E MANUTENÇÃO</v>
      </c>
      <c r="AK489" t="str">
        <f t="shared" si="58"/>
        <v>APOIO E MANUTEÇÃOGN14202</v>
      </c>
      <c r="AL489" s="57" t="str">
        <f t="shared" si="59"/>
        <v>46865GN1420Trabalhador FlorestalTHIAGO DE SOUZA AVELARAPOIO E MANUTEÇÃOSANTA MARIA ARID2Suporte0Julho-260846202,841180555646202</v>
      </c>
      <c r="AM489" s="79" t="str">
        <f t="shared" si="60"/>
        <v/>
      </c>
      <c r="AN489" s="80" t="str">
        <f t="shared" si="61"/>
        <v/>
      </c>
      <c r="AO489" s="36">
        <f t="shared" si="62"/>
        <v>0</v>
      </c>
      <c r="AP489" s="83" t="str">
        <f t="shared" si="63"/>
        <v/>
      </c>
    </row>
    <row r="490" spans="1:42" hidden="1">
      <c r="A490">
        <v>46865</v>
      </c>
      <c r="B490" s="38">
        <v>46202</v>
      </c>
      <c r="C490" t="s">
        <v>266</v>
      </c>
      <c r="D490" t="s">
        <v>98</v>
      </c>
      <c r="E490" t="s">
        <v>99</v>
      </c>
      <c r="F490" t="s">
        <v>59</v>
      </c>
      <c r="G490">
        <v>8</v>
      </c>
      <c r="H490" s="43">
        <v>10665</v>
      </c>
      <c r="I490" t="s">
        <v>191</v>
      </c>
      <c r="J490">
        <v>10781</v>
      </c>
      <c r="K490" t="s">
        <v>192</v>
      </c>
      <c r="L490" t="s">
        <v>192</v>
      </c>
      <c r="M490" t="s">
        <v>500</v>
      </c>
      <c r="N490" t="s">
        <v>501</v>
      </c>
      <c r="O490" t="s">
        <v>64</v>
      </c>
      <c r="P490">
        <v>408</v>
      </c>
      <c r="Q490" t="s">
        <v>510</v>
      </c>
      <c r="R490">
        <v>6</v>
      </c>
      <c r="S490">
        <v>6</v>
      </c>
      <c r="T490">
        <v>17.59</v>
      </c>
      <c r="U490">
        <v>0</v>
      </c>
      <c r="V490">
        <v>6</v>
      </c>
      <c r="W490">
        <v>0.86</v>
      </c>
      <c r="X490">
        <v>0.34</v>
      </c>
      <c r="Y490">
        <v>0.34</v>
      </c>
      <c r="Z490">
        <v>302.07</v>
      </c>
      <c r="AA490" t="s">
        <v>46</v>
      </c>
      <c r="AB490" t="s">
        <v>47</v>
      </c>
      <c r="AC490" t="s">
        <v>195</v>
      </c>
      <c r="AE490" s="39">
        <v>46202.841180555559</v>
      </c>
      <c r="AF490" t="s">
        <v>509</v>
      </c>
      <c r="AG490" t="str">
        <f t="shared" si="56"/>
        <v>Julho-26</v>
      </c>
      <c r="AH490" s="36">
        <f>_xlfn.XLOOKUP(AK490,'Base de Preços'!P$7:P$3001,'Base de Preços'!J$7:J$3001,"",0)</f>
        <v>376.71</v>
      </c>
      <c r="AI490" s="37">
        <f t="shared" si="57"/>
        <v>6626.3288999999995</v>
      </c>
      <c r="AJ490" t="str">
        <f>_xlfn.XLOOKUP(N490,Agrupamentos!C$3:C$496,Agrupamentos!D$3:D$496,"",0)</f>
        <v>ADUBAÇÃO MEC</v>
      </c>
      <c r="AK490" t="str">
        <f t="shared" si="58"/>
        <v>READUBAÇÃO MECANIZADA DE 18 MESESGN1420IMP366</v>
      </c>
      <c r="AL490" s="57" t="str">
        <f t="shared" si="59"/>
        <v>46865GN1420Operador de Trator de PneuTHIAGO DE SOUZA AVELARREADUBAÇÃO MECANIZADA DE 18 MESESYpe6Principal17,59Julho-260646202,841180555646202</v>
      </c>
      <c r="AM490" s="79">
        <f t="shared" si="60"/>
        <v>6.9767441860465116</v>
      </c>
      <c r="AN490" s="80">
        <f t="shared" si="61"/>
        <v>2107.4651162790697</v>
      </c>
      <c r="AO490" s="36">
        <f t="shared" si="62"/>
        <v>5313.4112999999998</v>
      </c>
      <c r="AP490" s="83">
        <f t="shared" si="63"/>
        <v>3205.9461837209301</v>
      </c>
    </row>
    <row r="491" spans="1:42" hidden="1">
      <c r="A491">
        <v>46865</v>
      </c>
      <c r="B491" s="38">
        <v>46202</v>
      </c>
      <c r="C491" t="s">
        <v>266</v>
      </c>
      <c r="D491" t="s">
        <v>98</v>
      </c>
      <c r="E491" t="s">
        <v>99</v>
      </c>
      <c r="F491" t="s">
        <v>59</v>
      </c>
      <c r="G491">
        <v>8</v>
      </c>
      <c r="H491" s="43">
        <v>10665</v>
      </c>
      <c r="I491" t="s">
        <v>191</v>
      </c>
      <c r="J491">
        <v>10781</v>
      </c>
      <c r="K491" t="s">
        <v>192</v>
      </c>
      <c r="L491" t="s">
        <v>192</v>
      </c>
      <c r="M491" t="s">
        <v>500</v>
      </c>
      <c r="N491" t="s">
        <v>501</v>
      </c>
      <c r="O491" t="s">
        <v>64</v>
      </c>
      <c r="P491">
        <v>463</v>
      </c>
      <c r="Q491" t="s">
        <v>507</v>
      </c>
      <c r="R491">
        <v>9</v>
      </c>
      <c r="S491">
        <v>6</v>
      </c>
      <c r="T491">
        <v>14.45</v>
      </c>
      <c r="U491">
        <v>0</v>
      </c>
      <c r="V491">
        <v>6</v>
      </c>
      <c r="W491">
        <v>0.86</v>
      </c>
      <c r="X491">
        <v>0.42</v>
      </c>
      <c r="Y491">
        <v>0.42</v>
      </c>
      <c r="Z491">
        <v>302.07</v>
      </c>
      <c r="AA491" t="s">
        <v>46</v>
      </c>
      <c r="AB491" t="s">
        <v>47</v>
      </c>
      <c r="AC491" t="s">
        <v>195</v>
      </c>
      <c r="AE491" s="39">
        <v>46202.841180555559</v>
      </c>
      <c r="AF491" t="s">
        <v>509</v>
      </c>
      <c r="AG491" t="str">
        <f t="shared" si="56"/>
        <v>Julho-26</v>
      </c>
      <c r="AH491" s="36">
        <f>_xlfn.XLOOKUP(AK491,'Base de Preços'!P$7:P$3001,'Base de Preços'!J$7:J$3001,"",0)</f>
        <v>376.71</v>
      </c>
      <c r="AI491" s="37">
        <f t="shared" si="57"/>
        <v>5443.459499999999</v>
      </c>
      <c r="AJ491" t="str">
        <f>_xlfn.XLOOKUP(N491,Agrupamentos!C$3:C$496,Agrupamentos!D$3:D$496,"",0)</f>
        <v>ADUBAÇÃO MEC</v>
      </c>
      <c r="AK491" t="str">
        <f t="shared" si="58"/>
        <v>READUBAÇÃO MECANIZADA DE 18 MESESGN1420IMP366</v>
      </c>
      <c r="AL491" s="57" t="str">
        <f t="shared" si="59"/>
        <v>46865GN1420Operador de Trator de PneuTHIAGO DE SOUZA AVELARREADUBAÇÃO MECANIZADA DE 18 MESESSANTA MARIA ARID9Principal14,45Julho-260646202,841180555646202</v>
      </c>
      <c r="AM491" s="79">
        <f t="shared" si="60"/>
        <v>6.9767441860465116</v>
      </c>
      <c r="AN491" s="80">
        <f t="shared" si="61"/>
        <v>2107.4651162790697</v>
      </c>
      <c r="AO491" s="36">
        <f t="shared" si="62"/>
        <v>4364.9114999999993</v>
      </c>
      <c r="AP491" s="83">
        <f t="shared" si="63"/>
        <v>2257.4463837209296</v>
      </c>
    </row>
    <row r="492" spans="1:42" hidden="1">
      <c r="A492">
        <v>46897</v>
      </c>
      <c r="B492" s="38">
        <v>46202</v>
      </c>
      <c r="C492" t="s">
        <v>266</v>
      </c>
      <c r="D492" t="s">
        <v>98</v>
      </c>
      <c r="E492" t="s">
        <v>99</v>
      </c>
      <c r="F492" t="s">
        <v>37</v>
      </c>
      <c r="G492">
        <v>8</v>
      </c>
      <c r="H492" s="43">
        <v>9241</v>
      </c>
      <c r="I492" t="s">
        <v>189</v>
      </c>
      <c r="J492">
        <v>11447</v>
      </c>
      <c r="K492" t="s">
        <v>262</v>
      </c>
      <c r="L492" t="s">
        <v>502</v>
      </c>
      <c r="M492">
        <v>2</v>
      </c>
      <c r="N492" t="s">
        <v>42</v>
      </c>
      <c r="O492" t="s">
        <v>64</v>
      </c>
      <c r="P492">
        <v>390</v>
      </c>
      <c r="Q492" t="s">
        <v>44</v>
      </c>
      <c r="R492" t="s">
        <v>45</v>
      </c>
      <c r="S492">
        <v>0</v>
      </c>
      <c r="T492">
        <v>0</v>
      </c>
      <c r="U492">
        <v>24</v>
      </c>
      <c r="V492">
        <v>24</v>
      </c>
      <c r="W492">
        <v>0</v>
      </c>
      <c r="X492">
        <v>0</v>
      </c>
      <c r="Y492">
        <v>0</v>
      </c>
      <c r="Z492">
        <v>0</v>
      </c>
      <c r="AA492" t="s">
        <v>46</v>
      </c>
      <c r="AB492" t="s">
        <v>47</v>
      </c>
      <c r="AC492" t="s">
        <v>263</v>
      </c>
      <c r="AD492" t="s">
        <v>228</v>
      </c>
      <c r="AE492" s="39">
        <v>46203.374872685185</v>
      </c>
      <c r="AG492" t="str">
        <f t="shared" si="56"/>
        <v>Julho-26</v>
      </c>
      <c r="AH492" s="36">
        <f>_xlfn.XLOOKUP(AK492,'Base de Preços'!P$7:P$3001,'Base de Preços'!J$7:J$3001,"",0)</f>
        <v>0</v>
      </c>
      <c r="AI492" s="37">
        <f t="shared" si="57"/>
        <v>0</v>
      </c>
      <c r="AJ492" t="str">
        <f>_xlfn.XLOOKUP(N492,Agrupamentos!C$3:C$496,Agrupamentos!D$3:D$496,"",0)</f>
        <v>APOIO E MANUTENÇÃO</v>
      </c>
      <c r="AK492" t="str">
        <f t="shared" si="58"/>
        <v>APOIO E MANUTEÇÃOGN14202</v>
      </c>
      <c r="AL492" s="57" t="str">
        <f t="shared" si="59"/>
        <v>46897GN1420MotoristaANDREY NICOLLAS UCHOA DE OLIVEIRAAPOIO E MANUTEÇÃOPátio MST01Principal0Julho-26242446203,374872685246202</v>
      </c>
      <c r="AM492" s="79" t="str">
        <f t="shared" si="60"/>
        <v/>
      </c>
      <c r="AN492" s="80" t="str">
        <f t="shared" si="61"/>
        <v/>
      </c>
      <c r="AO492" s="36">
        <f t="shared" si="62"/>
        <v>0</v>
      </c>
      <c r="AP492" s="83" t="str">
        <f t="shared" si="63"/>
        <v/>
      </c>
    </row>
    <row r="493" spans="1:42" hidden="1">
      <c r="A493">
        <v>46921</v>
      </c>
      <c r="B493" s="38">
        <v>46203</v>
      </c>
      <c r="C493" t="s">
        <v>266</v>
      </c>
      <c r="D493" t="s">
        <v>250</v>
      </c>
      <c r="E493" t="s">
        <v>251</v>
      </c>
      <c r="F493" t="s">
        <v>37</v>
      </c>
      <c r="G493">
        <v>8</v>
      </c>
      <c r="H493" s="43">
        <v>9241</v>
      </c>
      <c r="I493" t="s">
        <v>189</v>
      </c>
      <c r="J493">
        <v>11447</v>
      </c>
      <c r="K493" t="s">
        <v>262</v>
      </c>
      <c r="L493" t="s">
        <v>252</v>
      </c>
      <c r="M493">
        <v>2</v>
      </c>
      <c r="N493" t="s">
        <v>42</v>
      </c>
      <c r="O493" t="s">
        <v>64</v>
      </c>
      <c r="P493">
        <v>390</v>
      </c>
      <c r="Q493" t="s">
        <v>44</v>
      </c>
      <c r="R493" t="s">
        <v>45</v>
      </c>
      <c r="S493">
        <v>0</v>
      </c>
      <c r="T493">
        <v>0</v>
      </c>
      <c r="U493">
        <v>8</v>
      </c>
      <c r="V493">
        <v>8</v>
      </c>
      <c r="W493">
        <v>0</v>
      </c>
      <c r="X493">
        <v>0</v>
      </c>
      <c r="Y493">
        <v>0</v>
      </c>
      <c r="Z493">
        <v>0</v>
      </c>
      <c r="AA493" t="s">
        <v>46</v>
      </c>
      <c r="AB493" t="s">
        <v>56</v>
      </c>
      <c r="AC493" t="s">
        <v>263</v>
      </c>
      <c r="AD493" t="s">
        <v>228</v>
      </c>
      <c r="AE493" s="39">
        <v>46203.748206018521</v>
      </c>
      <c r="AG493" t="str">
        <f t="shared" si="56"/>
        <v>Julho-26</v>
      </c>
      <c r="AH493" s="36">
        <f>_xlfn.XLOOKUP(AK493,'Base de Preços'!P$7:P$3001,'Base de Preços'!J$7:J$3001,"",0)</f>
        <v>0</v>
      </c>
      <c r="AI493" s="37">
        <f t="shared" si="57"/>
        <v>0</v>
      </c>
      <c r="AJ493" t="str">
        <f>_xlfn.XLOOKUP(N493,Agrupamentos!C$3:C$496,Agrupamentos!D$3:D$496,"",0)</f>
        <v>APOIO E MANUTENÇÃO</v>
      </c>
      <c r="AK493" t="str">
        <f t="shared" si="58"/>
        <v>APOIO E MANUTEÇÃOGN12702</v>
      </c>
      <c r="AL493" s="57" t="str">
        <f t="shared" si="59"/>
        <v>46921GN1270MotoristaANDREY NICOLLAS UCHOA DE OLIVEIRAAPOIO E MANUTEÇÃOPátio MST01Suporte0Julho-268846203,748206018546203</v>
      </c>
      <c r="AM493" s="79" t="str">
        <f t="shared" si="60"/>
        <v/>
      </c>
      <c r="AN493" s="80" t="str">
        <f t="shared" si="61"/>
        <v/>
      </c>
      <c r="AO493" s="36">
        <f t="shared" si="62"/>
        <v>0</v>
      </c>
      <c r="AP493" s="83" t="str">
        <f t="shared" si="63"/>
        <v/>
      </c>
    </row>
    <row r="494" spans="1:42" hidden="1">
      <c r="A494">
        <v>46934</v>
      </c>
      <c r="B494" s="38">
        <v>46203</v>
      </c>
      <c r="C494" t="s">
        <v>266</v>
      </c>
      <c r="D494" t="s">
        <v>250</v>
      </c>
      <c r="E494" t="s">
        <v>251</v>
      </c>
      <c r="F494" t="s">
        <v>49</v>
      </c>
      <c r="G494">
        <v>10</v>
      </c>
      <c r="H494" s="43">
        <v>11697</v>
      </c>
      <c r="I494" t="s">
        <v>253</v>
      </c>
      <c r="J494">
        <v>11067</v>
      </c>
      <c r="K494" t="s">
        <v>259</v>
      </c>
      <c r="L494" t="s">
        <v>259</v>
      </c>
      <c r="M494">
        <v>70</v>
      </c>
      <c r="N494" t="s">
        <v>255</v>
      </c>
      <c r="O494" t="s">
        <v>64</v>
      </c>
      <c r="P494">
        <v>371</v>
      </c>
      <c r="Q494" t="s">
        <v>260</v>
      </c>
      <c r="R494">
        <v>17</v>
      </c>
      <c r="S494">
        <v>60</v>
      </c>
      <c r="T494">
        <v>78.66</v>
      </c>
      <c r="U494">
        <v>0</v>
      </c>
      <c r="V494">
        <v>60</v>
      </c>
      <c r="W494">
        <v>1.42</v>
      </c>
      <c r="X494">
        <v>0.76</v>
      </c>
      <c r="Y494">
        <v>0.76</v>
      </c>
      <c r="Z494">
        <v>149.09</v>
      </c>
      <c r="AA494" t="s">
        <v>46</v>
      </c>
      <c r="AB494" t="s">
        <v>47</v>
      </c>
      <c r="AC494" t="s">
        <v>261</v>
      </c>
      <c r="AE494" s="39">
        <v>46203.856631944444</v>
      </c>
      <c r="AG494" t="str">
        <f t="shared" si="56"/>
        <v>Julho-26</v>
      </c>
      <c r="AH494" s="36">
        <f>_xlfn.XLOOKUP(AK494,'Base de Preços'!P$7:P$3001,'Base de Preços'!J$7:J$3001,"",0)</f>
        <v>152.18</v>
      </c>
      <c r="AI494" s="37">
        <f t="shared" si="57"/>
        <v>11970.478800000001</v>
      </c>
      <c r="AJ494" t="str">
        <f>_xlfn.XLOOKUP(N494,Agrupamentos!C$3:C$496,Agrupamentos!D$3:D$496,"",0)</f>
        <v>COMBATE A FORMIGA MANUAL</v>
      </c>
      <c r="AK494" t="str">
        <f t="shared" si="58"/>
        <v>COMBATE A FORMIGA MANUAL MANUTENÇÃO - ANO 01GN127070</v>
      </c>
      <c r="AL494" s="57" t="str">
        <f t="shared" si="59"/>
        <v>46934GN1270Trabalhador FlorestalFABIO MATOS DE SOUZACOMBATE A FORMIGA MANUAL MANUTENÇÃO - ANO 01Nova Esperança17Principal78,66Julho-2606046203,856631944446203</v>
      </c>
      <c r="AM494" s="79">
        <f t="shared" si="60"/>
        <v>42.253521126760567</v>
      </c>
      <c r="AN494" s="80">
        <f t="shared" si="61"/>
        <v>6299.5774647887329</v>
      </c>
      <c r="AO494" s="36">
        <f t="shared" si="62"/>
        <v>11727.419399999999</v>
      </c>
      <c r="AP494" s="83">
        <f t="shared" si="63"/>
        <v>5427.841935211266</v>
      </c>
    </row>
    <row r="495" spans="1:42" hidden="1">
      <c r="A495">
        <v>46934</v>
      </c>
      <c r="B495" s="38">
        <v>46203</v>
      </c>
      <c r="C495" t="s">
        <v>266</v>
      </c>
      <c r="D495" t="s">
        <v>250</v>
      </c>
      <c r="E495" t="s">
        <v>251</v>
      </c>
      <c r="F495" t="s">
        <v>49</v>
      </c>
      <c r="G495">
        <v>10</v>
      </c>
      <c r="H495" s="43">
        <v>11697</v>
      </c>
      <c r="I495" t="s">
        <v>253</v>
      </c>
      <c r="J495">
        <v>11067</v>
      </c>
      <c r="K495" t="s">
        <v>259</v>
      </c>
      <c r="L495" t="s">
        <v>259</v>
      </c>
      <c r="M495">
        <v>70</v>
      </c>
      <c r="N495" t="s">
        <v>255</v>
      </c>
      <c r="O495" t="s">
        <v>64</v>
      </c>
      <c r="P495">
        <v>371</v>
      </c>
      <c r="Q495" t="s">
        <v>260</v>
      </c>
      <c r="R495">
        <v>20</v>
      </c>
      <c r="S495">
        <v>60</v>
      </c>
      <c r="T495">
        <v>56.51</v>
      </c>
      <c r="U495">
        <v>0</v>
      </c>
      <c r="V495">
        <v>60</v>
      </c>
      <c r="W495">
        <v>1.42</v>
      </c>
      <c r="X495">
        <v>1.06</v>
      </c>
      <c r="Y495">
        <v>1.06</v>
      </c>
      <c r="Z495">
        <v>149.09</v>
      </c>
      <c r="AA495" t="s">
        <v>46</v>
      </c>
      <c r="AB495" t="s">
        <v>47</v>
      </c>
      <c r="AC495" t="s">
        <v>261</v>
      </c>
      <c r="AE495" s="39">
        <v>46203.856631944444</v>
      </c>
      <c r="AG495" t="str">
        <f t="shared" si="56"/>
        <v>Julho-26</v>
      </c>
      <c r="AH495" s="36">
        <f>_xlfn.XLOOKUP(AK495,'Base de Preços'!P$7:P$3001,'Base de Preços'!J$7:J$3001,"",0)</f>
        <v>152.18</v>
      </c>
      <c r="AI495" s="37">
        <f t="shared" si="57"/>
        <v>8599.6918000000005</v>
      </c>
      <c r="AJ495" t="str">
        <f>_xlfn.XLOOKUP(N495,Agrupamentos!C$3:C$496,Agrupamentos!D$3:D$496,"",0)</f>
        <v>COMBATE A FORMIGA MANUAL</v>
      </c>
      <c r="AK495" t="str">
        <f t="shared" si="58"/>
        <v>COMBATE A FORMIGA MANUAL MANUTENÇÃO - ANO 01GN127070</v>
      </c>
      <c r="AL495" s="57" t="str">
        <f t="shared" si="59"/>
        <v>46934GN1270Trabalhador FlorestalFABIO MATOS DE SOUZACOMBATE A FORMIGA MANUAL MANUTENÇÃO - ANO 01Nova Esperança20Principal56,51Julho-2606046203,856631944446203</v>
      </c>
      <c r="AM495" s="79">
        <f t="shared" si="60"/>
        <v>42.253521126760567</v>
      </c>
      <c r="AN495" s="80">
        <f t="shared" si="61"/>
        <v>6299.5774647887329</v>
      </c>
      <c r="AO495" s="36">
        <f t="shared" si="62"/>
        <v>8425.0758999999998</v>
      </c>
      <c r="AP495" s="83">
        <f t="shared" si="63"/>
        <v>2125.498435211267</v>
      </c>
    </row>
    <row r="496" spans="1:42" hidden="1">
      <c r="A496">
        <v>46934</v>
      </c>
      <c r="B496" s="38">
        <v>46203</v>
      </c>
      <c r="C496" t="s">
        <v>266</v>
      </c>
      <c r="D496" t="s">
        <v>250</v>
      </c>
      <c r="E496" t="s">
        <v>251</v>
      </c>
      <c r="F496" t="s">
        <v>59</v>
      </c>
      <c r="G496">
        <v>10</v>
      </c>
      <c r="H496" s="43">
        <v>11697</v>
      </c>
      <c r="I496" t="s">
        <v>253</v>
      </c>
      <c r="J496">
        <v>11067</v>
      </c>
      <c r="K496" t="s">
        <v>259</v>
      </c>
      <c r="L496" t="s">
        <v>259</v>
      </c>
      <c r="M496">
        <v>2</v>
      </c>
      <c r="N496" t="s">
        <v>42</v>
      </c>
      <c r="O496" t="s">
        <v>64</v>
      </c>
      <c r="P496">
        <v>371</v>
      </c>
      <c r="Q496" t="s">
        <v>260</v>
      </c>
      <c r="R496">
        <v>20</v>
      </c>
      <c r="S496">
        <v>0</v>
      </c>
      <c r="T496">
        <v>0</v>
      </c>
      <c r="U496">
        <v>10</v>
      </c>
      <c r="V496">
        <v>10</v>
      </c>
      <c r="W496">
        <v>0</v>
      </c>
      <c r="X496">
        <v>0</v>
      </c>
      <c r="Y496">
        <v>0</v>
      </c>
      <c r="Z496">
        <v>0</v>
      </c>
      <c r="AA496" t="s">
        <v>46</v>
      </c>
      <c r="AB496" t="s">
        <v>47</v>
      </c>
      <c r="AC496" t="s">
        <v>261</v>
      </c>
      <c r="AD496" t="s">
        <v>228</v>
      </c>
      <c r="AE496" s="39">
        <v>46203.856631944444</v>
      </c>
      <c r="AG496" t="str">
        <f t="shared" si="56"/>
        <v>Julho-26</v>
      </c>
      <c r="AH496" s="36">
        <f>_xlfn.XLOOKUP(AK496,'Base de Preços'!P$7:P$3001,'Base de Preços'!J$7:J$3001,"",0)</f>
        <v>0</v>
      </c>
      <c r="AI496" s="37">
        <f t="shared" si="57"/>
        <v>0</v>
      </c>
      <c r="AJ496" t="str">
        <f>_xlfn.XLOOKUP(N496,Agrupamentos!C$3:C$496,Agrupamentos!D$3:D$496,"",0)</f>
        <v>APOIO E MANUTENÇÃO</v>
      </c>
      <c r="AK496" t="str">
        <f t="shared" si="58"/>
        <v>APOIO E MANUTEÇÃOGN12702</v>
      </c>
      <c r="AL496" s="57" t="str">
        <f t="shared" si="59"/>
        <v>46934GN1270Operador de Trator de PneuFABIO MATOS DE SOUZAAPOIO E MANUTEÇÃONova Esperança20Principal0Julho-26101046203,856631944446203</v>
      </c>
      <c r="AM496" s="79" t="str">
        <f t="shared" si="60"/>
        <v/>
      </c>
      <c r="AN496" s="80" t="str">
        <f t="shared" si="61"/>
        <v/>
      </c>
      <c r="AO496" s="36">
        <f t="shared" si="62"/>
        <v>0</v>
      </c>
      <c r="AP496" s="83" t="str">
        <f t="shared" si="63"/>
        <v/>
      </c>
    </row>
    <row r="497" spans="1:42" hidden="1">
      <c r="A497">
        <v>46934</v>
      </c>
      <c r="B497" s="38">
        <v>46203</v>
      </c>
      <c r="C497" t="s">
        <v>266</v>
      </c>
      <c r="D497" t="s">
        <v>250</v>
      </c>
      <c r="E497" t="s">
        <v>251</v>
      </c>
      <c r="F497" t="s">
        <v>37</v>
      </c>
      <c r="G497">
        <v>10</v>
      </c>
      <c r="H497" s="43">
        <v>11697</v>
      </c>
      <c r="I497" t="s">
        <v>253</v>
      </c>
      <c r="J497">
        <v>11067</v>
      </c>
      <c r="K497" t="s">
        <v>259</v>
      </c>
      <c r="L497" t="s">
        <v>259</v>
      </c>
      <c r="M497">
        <v>2</v>
      </c>
      <c r="N497" t="s">
        <v>42</v>
      </c>
      <c r="O497" t="s">
        <v>64</v>
      </c>
      <c r="P497">
        <v>371</v>
      </c>
      <c r="Q497" t="s">
        <v>260</v>
      </c>
      <c r="R497">
        <v>22</v>
      </c>
      <c r="S497">
        <v>10</v>
      </c>
      <c r="T497">
        <v>0</v>
      </c>
      <c r="U497">
        <v>0</v>
      </c>
      <c r="V497">
        <v>10</v>
      </c>
      <c r="W497">
        <v>0</v>
      </c>
      <c r="X497">
        <v>0</v>
      </c>
      <c r="Y497">
        <v>0</v>
      </c>
      <c r="Z497">
        <v>0</v>
      </c>
      <c r="AA497" t="s">
        <v>46</v>
      </c>
      <c r="AB497" t="s">
        <v>56</v>
      </c>
      <c r="AC497" t="s">
        <v>261</v>
      </c>
      <c r="AE497" s="39">
        <v>46203.856631944444</v>
      </c>
      <c r="AG497" t="str">
        <f t="shared" si="56"/>
        <v>Julho-26</v>
      </c>
      <c r="AH497" s="36">
        <f>_xlfn.XLOOKUP(AK497,'Base de Preços'!P$7:P$3001,'Base de Preços'!J$7:J$3001,"",0)</f>
        <v>0</v>
      </c>
      <c r="AI497" s="37">
        <f t="shared" si="57"/>
        <v>0</v>
      </c>
      <c r="AJ497" t="str">
        <f>_xlfn.XLOOKUP(N497,Agrupamentos!C$3:C$496,Agrupamentos!D$3:D$496,"",0)</f>
        <v>APOIO E MANUTENÇÃO</v>
      </c>
      <c r="AK497" t="str">
        <f t="shared" si="58"/>
        <v>APOIO E MANUTEÇÃOGN12702</v>
      </c>
      <c r="AL497" s="57" t="str">
        <f t="shared" si="59"/>
        <v>46934GN1270MotoristaFABIO MATOS DE SOUZAAPOIO E MANUTEÇÃONova Esperança22Suporte0Julho-2601046203,856631944446203</v>
      </c>
      <c r="AM497" s="79" t="str">
        <f t="shared" si="60"/>
        <v/>
      </c>
      <c r="AN497" s="80" t="str">
        <f t="shared" si="61"/>
        <v/>
      </c>
      <c r="AO497" s="36">
        <f t="shared" si="62"/>
        <v>0</v>
      </c>
      <c r="AP497" s="83" t="str">
        <f t="shared" si="63"/>
        <v/>
      </c>
    </row>
    <row r="498" spans="1:42" hidden="1">
      <c r="A498">
        <v>46934</v>
      </c>
      <c r="B498" s="38">
        <v>46203</v>
      </c>
      <c r="C498" t="s">
        <v>266</v>
      </c>
      <c r="D498" t="s">
        <v>250</v>
      </c>
      <c r="E498" t="s">
        <v>251</v>
      </c>
      <c r="F498" t="s">
        <v>49</v>
      </c>
      <c r="G498">
        <v>10</v>
      </c>
      <c r="H498" s="43">
        <v>11697</v>
      </c>
      <c r="I498" t="s">
        <v>253</v>
      </c>
      <c r="J498">
        <v>11067</v>
      </c>
      <c r="K498" t="s">
        <v>259</v>
      </c>
      <c r="L498" t="s">
        <v>259</v>
      </c>
      <c r="M498">
        <v>70</v>
      </c>
      <c r="N498" t="s">
        <v>255</v>
      </c>
      <c r="O498" t="s">
        <v>64</v>
      </c>
      <c r="P498">
        <v>371</v>
      </c>
      <c r="Q498" t="s">
        <v>260</v>
      </c>
      <c r="R498">
        <v>22</v>
      </c>
      <c r="S498">
        <v>60</v>
      </c>
      <c r="T498">
        <v>50.59</v>
      </c>
      <c r="U498">
        <v>0</v>
      </c>
      <c r="V498">
        <v>60</v>
      </c>
      <c r="W498">
        <v>1.42</v>
      </c>
      <c r="X498">
        <v>1.19</v>
      </c>
      <c r="Y498">
        <v>1.19</v>
      </c>
      <c r="Z498">
        <v>149.09</v>
      </c>
      <c r="AA498" t="s">
        <v>46</v>
      </c>
      <c r="AB498" t="s">
        <v>47</v>
      </c>
      <c r="AC498" t="s">
        <v>261</v>
      </c>
      <c r="AE498" s="39">
        <v>46203.856631944444</v>
      </c>
      <c r="AG498" t="str">
        <f t="shared" si="56"/>
        <v>Julho-26</v>
      </c>
      <c r="AH498" s="36">
        <f>_xlfn.XLOOKUP(AK498,'Base de Preços'!P$7:P$3001,'Base de Preços'!J$7:J$3001,"",0)</f>
        <v>152.18</v>
      </c>
      <c r="AI498" s="37">
        <f t="shared" si="57"/>
        <v>7698.7862000000005</v>
      </c>
      <c r="AJ498" t="str">
        <f>_xlfn.XLOOKUP(N498,Agrupamentos!C$3:C$496,Agrupamentos!D$3:D$496,"",0)</f>
        <v>COMBATE A FORMIGA MANUAL</v>
      </c>
      <c r="AK498" t="str">
        <f t="shared" si="58"/>
        <v>COMBATE A FORMIGA MANUAL MANUTENÇÃO - ANO 01GN127070</v>
      </c>
      <c r="AL498" s="57" t="str">
        <f t="shared" si="59"/>
        <v>46934GN1270Trabalhador FlorestalFABIO MATOS DE SOUZACOMBATE A FORMIGA MANUAL MANUTENÇÃO - ANO 01Nova Esperança22Principal50,59Julho-2606046203,856631944446203</v>
      </c>
      <c r="AM498" s="79">
        <f t="shared" si="60"/>
        <v>42.253521126760567</v>
      </c>
      <c r="AN498" s="80">
        <f t="shared" si="61"/>
        <v>6299.5774647887329</v>
      </c>
      <c r="AO498" s="36">
        <f t="shared" si="62"/>
        <v>7542.4631000000008</v>
      </c>
      <c r="AP498" s="83">
        <f t="shared" si="63"/>
        <v>1242.885635211268</v>
      </c>
    </row>
    <row r="499" spans="1:42" hidden="1">
      <c r="A499">
        <v>46934</v>
      </c>
      <c r="B499" s="38">
        <v>46203</v>
      </c>
      <c r="C499" t="s">
        <v>266</v>
      </c>
      <c r="D499" t="s">
        <v>250</v>
      </c>
      <c r="E499" t="s">
        <v>251</v>
      </c>
      <c r="F499" t="s">
        <v>49</v>
      </c>
      <c r="G499">
        <v>10</v>
      </c>
      <c r="H499" s="43">
        <v>11697</v>
      </c>
      <c r="I499" t="s">
        <v>253</v>
      </c>
      <c r="J499">
        <v>11067</v>
      </c>
      <c r="K499" t="s">
        <v>259</v>
      </c>
      <c r="L499" t="s">
        <v>259</v>
      </c>
      <c r="M499">
        <v>70</v>
      </c>
      <c r="N499" t="s">
        <v>255</v>
      </c>
      <c r="O499" t="s">
        <v>64</v>
      </c>
      <c r="P499">
        <v>371</v>
      </c>
      <c r="Q499" t="s">
        <v>260</v>
      </c>
      <c r="R499">
        <v>18</v>
      </c>
      <c r="S499">
        <v>60</v>
      </c>
      <c r="T499">
        <v>43.76</v>
      </c>
      <c r="U499">
        <v>0</v>
      </c>
      <c r="V499">
        <v>60</v>
      </c>
      <c r="W499">
        <v>1.42</v>
      </c>
      <c r="X499">
        <v>1.37</v>
      </c>
      <c r="Y499">
        <v>1.37</v>
      </c>
      <c r="Z499">
        <v>149.09</v>
      </c>
      <c r="AA499" t="s">
        <v>46</v>
      </c>
      <c r="AB499" t="s">
        <v>47</v>
      </c>
      <c r="AC499" t="s">
        <v>261</v>
      </c>
      <c r="AE499" s="39">
        <v>46203.856631944444</v>
      </c>
      <c r="AG499" t="str">
        <f t="shared" si="56"/>
        <v>Julho-26</v>
      </c>
      <c r="AH499" s="36">
        <f>_xlfn.XLOOKUP(AK499,'Base de Preços'!P$7:P$3001,'Base de Preços'!J$7:J$3001,"",0)</f>
        <v>152.18</v>
      </c>
      <c r="AI499" s="37">
        <f t="shared" si="57"/>
        <v>6659.3968000000004</v>
      </c>
      <c r="AJ499" t="str">
        <f>_xlfn.XLOOKUP(N499,Agrupamentos!C$3:C$496,Agrupamentos!D$3:D$496,"",0)</f>
        <v>COMBATE A FORMIGA MANUAL</v>
      </c>
      <c r="AK499" t="str">
        <f t="shared" si="58"/>
        <v>COMBATE A FORMIGA MANUAL MANUTENÇÃO - ANO 01GN127070</v>
      </c>
      <c r="AL499" s="57" t="str">
        <f t="shared" si="59"/>
        <v>46934GN1270Trabalhador FlorestalFABIO MATOS DE SOUZACOMBATE A FORMIGA MANUAL MANUTENÇÃO - ANO 01Nova Esperança18Principal43,76Julho-2606046203,856631944446203</v>
      </c>
      <c r="AM499" s="79">
        <f t="shared" si="60"/>
        <v>42.253521126760567</v>
      </c>
      <c r="AN499" s="80">
        <f t="shared" si="61"/>
        <v>6299.5774647887329</v>
      </c>
      <c r="AO499" s="36">
        <f t="shared" si="62"/>
        <v>6524.1783999999998</v>
      </c>
      <c r="AP499" s="83">
        <f t="shared" si="63"/>
        <v>224.60093521126691</v>
      </c>
    </row>
    <row r="500" spans="1:42" hidden="1">
      <c r="A500">
        <v>46919</v>
      </c>
      <c r="B500" s="38">
        <v>46203</v>
      </c>
      <c r="C500" t="s">
        <v>266</v>
      </c>
      <c r="D500" t="s">
        <v>185</v>
      </c>
      <c r="E500" t="s">
        <v>186</v>
      </c>
      <c r="F500" t="s">
        <v>293</v>
      </c>
      <c r="G500">
        <v>8</v>
      </c>
      <c r="H500" s="43">
        <v>9241</v>
      </c>
      <c r="I500" t="s">
        <v>189</v>
      </c>
      <c r="J500">
        <v>11447</v>
      </c>
      <c r="K500" t="s">
        <v>262</v>
      </c>
      <c r="L500" t="s">
        <v>190</v>
      </c>
      <c r="M500">
        <v>43</v>
      </c>
      <c r="N500" t="s">
        <v>42</v>
      </c>
      <c r="O500" t="s">
        <v>64</v>
      </c>
      <c r="P500">
        <v>390</v>
      </c>
      <c r="Q500" t="s">
        <v>44</v>
      </c>
      <c r="R500" t="s">
        <v>45</v>
      </c>
      <c r="S500">
        <v>0</v>
      </c>
      <c r="T500">
        <v>0</v>
      </c>
      <c r="U500">
        <v>24</v>
      </c>
      <c r="V500">
        <v>24</v>
      </c>
      <c r="W500">
        <v>0</v>
      </c>
      <c r="X500">
        <v>0</v>
      </c>
      <c r="Y500">
        <v>0</v>
      </c>
      <c r="Z500">
        <v>0</v>
      </c>
      <c r="AA500" t="s">
        <v>46</v>
      </c>
      <c r="AB500" t="s">
        <v>56</v>
      </c>
      <c r="AC500" t="s">
        <v>263</v>
      </c>
      <c r="AD500" t="s">
        <v>203</v>
      </c>
      <c r="AE500" s="39">
        <v>46203.74082175926</v>
      </c>
      <c r="AG500" t="str">
        <f t="shared" si="56"/>
        <v>Julho-26</v>
      </c>
      <c r="AH500" s="36">
        <f>_xlfn.XLOOKUP(AK500,'Base de Preços'!P$7:P$3001,'Base de Preços'!J$7:J$3001,"",0)</f>
        <v>0</v>
      </c>
      <c r="AI500" s="37">
        <f t="shared" si="57"/>
        <v>0</v>
      </c>
      <c r="AJ500" t="str">
        <f>_xlfn.XLOOKUP(N500,Agrupamentos!C$3:C$496,Agrupamentos!D$3:D$496,"",0)</f>
        <v>APOIO E MANUTENÇÃO</v>
      </c>
      <c r="AK500" t="str">
        <f t="shared" si="58"/>
        <v>APOIO E MANUTEÇÃOGN140043</v>
      </c>
      <c r="AL500" s="57" t="str">
        <f t="shared" si="59"/>
        <v>46919GN1400MecânicoANDREY NICOLLAS UCHOA DE OLIVEIRAAPOIO E MANUTEÇÃOPátio MST01Suporte0Julho-26242446203,740821759346203</v>
      </c>
      <c r="AM500" s="79" t="str">
        <f t="shared" si="60"/>
        <v/>
      </c>
      <c r="AN500" s="80" t="str">
        <f t="shared" si="61"/>
        <v/>
      </c>
      <c r="AO500" s="36">
        <f t="shared" si="62"/>
        <v>0</v>
      </c>
      <c r="AP500" s="83" t="str">
        <f t="shared" si="63"/>
        <v/>
      </c>
    </row>
    <row r="501" spans="1:42" hidden="1">
      <c r="A501">
        <v>46924</v>
      </c>
      <c r="B501" s="38">
        <v>46203</v>
      </c>
      <c r="C501" t="s">
        <v>266</v>
      </c>
      <c r="D501" t="s">
        <v>185</v>
      </c>
      <c r="E501" t="s">
        <v>186</v>
      </c>
      <c r="F501" t="s">
        <v>59</v>
      </c>
      <c r="G501">
        <v>10</v>
      </c>
      <c r="H501" s="43">
        <v>10859</v>
      </c>
      <c r="I501" t="s">
        <v>198</v>
      </c>
      <c r="J501">
        <v>10837</v>
      </c>
      <c r="K501" t="s">
        <v>254</v>
      </c>
      <c r="L501" t="s">
        <v>254</v>
      </c>
      <c r="M501">
        <v>43</v>
      </c>
      <c r="N501" t="s">
        <v>42</v>
      </c>
      <c r="O501" t="s">
        <v>64</v>
      </c>
      <c r="P501">
        <v>481</v>
      </c>
      <c r="Q501" t="s">
        <v>287</v>
      </c>
      <c r="R501">
        <v>1</v>
      </c>
      <c r="S501">
        <v>0</v>
      </c>
      <c r="T501">
        <v>0</v>
      </c>
      <c r="U501">
        <v>10</v>
      </c>
      <c r="V501">
        <v>10</v>
      </c>
      <c r="W501">
        <v>0</v>
      </c>
      <c r="X501">
        <v>0</v>
      </c>
      <c r="Y501">
        <v>0</v>
      </c>
      <c r="Z501">
        <v>0</v>
      </c>
      <c r="AA501" t="s">
        <v>46</v>
      </c>
      <c r="AB501" t="s">
        <v>56</v>
      </c>
      <c r="AC501" t="s">
        <v>257</v>
      </c>
      <c r="AD501" t="s">
        <v>203</v>
      </c>
      <c r="AE501" s="39">
        <v>46203.783715277779</v>
      </c>
      <c r="AF501" t="s">
        <v>310</v>
      </c>
      <c r="AG501" t="str">
        <f t="shared" si="56"/>
        <v>Julho-26</v>
      </c>
      <c r="AH501" s="36">
        <f>_xlfn.XLOOKUP(AK501,'Base de Preços'!P$7:P$3001,'Base de Preços'!J$7:J$3001,"",0)</f>
        <v>0</v>
      </c>
      <c r="AI501" s="37">
        <f t="shared" si="57"/>
        <v>0</v>
      </c>
      <c r="AJ501" t="str">
        <f>_xlfn.XLOOKUP(N501,Agrupamentos!C$3:C$496,Agrupamentos!D$3:D$496,"",0)</f>
        <v>APOIO E MANUTENÇÃO</v>
      </c>
      <c r="AK501" t="str">
        <f t="shared" si="58"/>
        <v>APOIO E MANUTEÇÃOGN140043</v>
      </c>
      <c r="AL501" s="57" t="str">
        <f t="shared" si="59"/>
        <v>46924GN1400Operador de Trator de PneuJEAN CARDOSO PAIVAAPOIO E MANUTEÇÃOSANTA ANA1Suporte0Julho-26101046203,783715277846203</v>
      </c>
      <c r="AM501" s="79" t="str">
        <f t="shared" si="60"/>
        <v/>
      </c>
      <c r="AN501" s="80" t="str">
        <f t="shared" si="61"/>
        <v/>
      </c>
      <c r="AO501" s="36">
        <f t="shared" si="62"/>
        <v>0</v>
      </c>
      <c r="AP501" s="83" t="str">
        <f t="shared" si="63"/>
        <v/>
      </c>
    </row>
    <row r="502" spans="1:42" hidden="1">
      <c r="A502">
        <v>46924</v>
      </c>
      <c r="B502" s="38">
        <v>46203</v>
      </c>
      <c r="C502" t="s">
        <v>266</v>
      </c>
      <c r="D502" t="s">
        <v>185</v>
      </c>
      <c r="E502" t="s">
        <v>186</v>
      </c>
      <c r="F502" t="s">
        <v>49</v>
      </c>
      <c r="G502">
        <v>10</v>
      </c>
      <c r="H502" s="43">
        <v>10859</v>
      </c>
      <c r="I502" t="s">
        <v>198</v>
      </c>
      <c r="J502">
        <v>10837</v>
      </c>
      <c r="K502" t="s">
        <v>254</v>
      </c>
      <c r="L502" t="s">
        <v>254</v>
      </c>
      <c r="M502" t="s">
        <v>305</v>
      </c>
      <c r="N502" t="s">
        <v>306</v>
      </c>
      <c r="O502" t="s">
        <v>64</v>
      </c>
      <c r="P502">
        <v>481</v>
      </c>
      <c r="Q502" t="s">
        <v>287</v>
      </c>
      <c r="R502">
        <v>68</v>
      </c>
      <c r="S502">
        <v>0</v>
      </c>
      <c r="T502">
        <v>0</v>
      </c>
      <c r="U502">
        <v>110</v>
      </c>
      <c r="V502">
        <v>110</v>
      </c>
      <c r="W502">
        <v>1.29</v>
      </c>
      <c r="X502">
        <v>0</v>
      </c>
      <c r="Y502">
        <v>0</v>
      </c>
      <c r="Z502">
        <v>119.55</v>
      </c>
      <c r="AA502" t="s">
        <v>46</v>
      </c>
      <c r="AB502" t="s">
        <v>47</v>
      </c>
      <c r="AC502" t="s">
        <v>257</v>
      </c>
      <c r="AD502" t="s">
        <v>203</v>
      </c>
      <c r="AE502" s="39">
        <v>46203.783715277779</v>
      </c>
      <c r="AF502" t="s">
        <v>310</v>
      </c>
      <c r="AG502" t="str">
        <f t="shared" si="56"/>
        <v>Julho-26</v>
      </c>
      <c r="AH502" s="36">
        <f>_xlfn.XLOOKUP(AK502,'Base de Preços'!P$7:P$3001,'Base de Preços'!J$7:J$3001,"",0)</f>
        <v>119.55</v>
      </c>
      <c r="AI502" s="37">
        <f t="shared" si="57"/>
        <v>0</v>
      </c>
      <c r="AJ502" t="str">
        <f>_xlfn.XLOOKUP(N502,Agrupamentos!C$3:C$496,Agrupamentos!D$3:D$496,"",0)</f>
        <v>COMBATE MANUAL A FORMIGAS DIVISAS</v>
      </c>
      <c r="AK502" t="str">
        <f t="shared" si="58"/>
        <v>COMBATE MANUAL A FORMIGAS DIVISASGN1400REF92</v>
      </c>
      <c r="AL502" s="57" t="str">
        <f t="shared" si="59"/>
        <v>46924GN1400Trabalhador FlorestalJEAN CARDOSO PAIVACOMBATE MANUAL A FORMIGAS DIVISASSANTA ANA68Principal0Julho-2611011046203,783715277846203</v>
      </c>
      <c r="AM502" s="79">
        <f t="shared" si="60"/>
        <v>85.271317829457359</v>
      </c>
      <c r="AN502" s="80">
        <f t="shared" si="61"/>
        <v>10194.186046511628</v>
      </c>
      <c r="AO502" s="36">
        <f t="shared" si="62"/>
        <v>0</v>
      </c>
      <c r="AP502" s="83">
        <f t="shared" si="63"/>
        <v>-10194.186046511628</v>
      </c>
    </row>
    <row r="503" spans="1:42" hidden="1">
      <c r="A503">
        <v>46931</v>
      </c>
      <c r="B503" s="38">
        <v>46203</v>
      </c>
      <c r="C503" t="s">
        <v>266</v>
      </c>
      <c r="D503" t="s">
        <v>185</v>
      </c>
      <c r="E503" t="s">
        <v>186</v>
      </c>
      <c r="F503" t="s">
        <v>59</v>
      </c>
      <c r="G503">
        <v>8</v>
      </c>
      <c r="H503" s="43">
        <v>10859</v>
      </c>
      <c r="I503" t="s">
        <v>198</v>
      </c>
      <c r="J503">
        <v>10315</v>
      </c>
      <c r="K503" t="s">
        <v>206</v>
      </c>
      <c r="L503" t="s">
        <v>206</v>
      </c>
      <c r="M503" s="4">
        <v>46028</v>
      </c>
      <c r="N503" t="s">
        <v>207</v>
      </c>
      <c r="O503" t="s">
        <v>64</v>
      </c>
      <c r="P503">
        <v>502</v>
      </c>
      <c r="Q503" t="s">
        <v>208</v>
      </c>
      <c r="R503">
        <v>17</v>
      </c>
      <c r="S503">
        <v>3</v>
      </c>
      <c r="T503">
        <v>8.9499999999999993</v>
      </c>
      <c r="U503">
        <v>0</v>
      </c>
      <c r="V503">
        <v>3</v>
      </c>
      <c r="W503">
        <v>0.48</v>
      </c>
      <c r="X503">
        <v>0.34</v>
      </c>
      <c r="Y503">
        <v>0.34</v>
      </c>
      <c r="Z503">
        <v>185.69</v>
      </c>
      <c r="AA503" t="s">
        <v>46</v>
      </c>
      <c r="AB503" t="s">
        <v>56</v>
      </c>
      <c r="AC503" t="s">
        <v>209</v>
      </c>
      <c r="AD503" t="s">
        <v>96</v>
      </c>
      <c r="AE503" s="39">
        <v>46203.841550925928</v>
      </c>
      <c r="AG503" t="str">
        <f t="shared" si="56"/>
        <v>Julho-26</v>
      </c>
      <c r="AH503" s="36">
        <f>_xlfn.XLOOKUP(AK503,'Base de Preços'!P$7:P$3001,'Base de Preços'!J$7:J$3001,"",0)</f>
        <v>492.5</v>
      </c>
      <c r="AI503" s="37">
        <f t="shared" si="57"/>
        <v>0</v>
      </c>
      <c r="AJ503" t="str">
        <f>_xlfn.XLOOKUP(N503,Agrupamentos!C$3:C$496,Agrupamentos!D$3:D$496,"",0)</f>
        <v>IRRIGAÇÃO DE REPLANTIO</v>
      </c>
      <c r="AK503" t="str">
        <f t="shared" si="58"/>
        <v>2º IRRIGAÇÃO DE REPLANTIOGN140046028</v>
      </c>
      <c r="AL503" s="57" t="str">
        <f t="shared" si="59"/>
        <v>46931GN1400Operador de Trator de PneuANTONIO MARCIO PEREIRA DA SILVA2º IRRIGAÇÃO DE REPLANTIOIndaia Grande I17Suporte8,95Julho-260346203,841550925946203</v>
      </c>
      <c r="AM503" s="79">
        <f t="shared" si="60"/>
        <v>6.25</v>
      </c>
      <c r="AN503" s="80">
        <f t="shared" si="61"/>
        <v>1160.5625</v>
      </c>
      <c r="AO503" s="36">
        <f t="shared" si="62"/>
        <v>1661.9254999999998</v>
      </c>
      <c r="AP503" s="83">
        <f t="shared" si="63"/>
        <v>501.36299999999983</v>
      </c>
    </row>
    <row r="504" spans="1:42" hidden="1">
      <c r="A504">
        <v>46931</v>
      </c>
      <c r="B504" s="38">
        <v>46203</v>
      </c>
      <c r="C504" t="s">
        <v>266</v>
      </c>
      <c r="D504" t="s">
        <v>185</v>
      </c>
      <c r="E504" t="s">
        <v>186</v>
      </c>
      <c r="F504" t="s">
        <v>49</v>
      </c>
      <c r="G504">
        <v>8</v>
      </c>
      <c r="H504" s="43">
        <v>10859</v>
      </c>
      <c r="I504" t="s">
        <v>198</v>
      </c>
      <c r="J504">
        <v>10315</v>
      </c>
      <c r="K504" t="s">
        <v>206</v>
      </c>
      <c r="L504" t="s">
        <v>206</v>
      </c>
      <c r="M504" t="s">
        <v>226</v>
      </c>
      <c r="N504" t="s">
        <v>227</v>
      </c>
      <c r="O504" t="s">
        <v>64</v>
      </c>
      <c r="P504">
        <v>502</v>
      </c>
      <c r="Q504" t="s">
        <v>208</v>
      </c>
      <c r="R504">
        <v>18</v>
      </c>
      <c r="S504">
        <v>35</v>
      </c>
      <c r="T504">
        <v>15</v>
      </c>
      <c r="U504">
        <v>0</v>
      </c>
      <c r="V504">
        <v>35</v>
      </c>
      <c r="W504">
        <v>2.4</v>
      </c>
      <c r="X504">
        <v>2.33</v>
      </c>
      <c r="Y504">
        <v>2.33</v>
      </c>
      <c r="Z504">
        <v>243.65</v>
      </c>
      <c r="AA504" t="s">
        <v>55</v>
      </c>
      <c r="AB504" t="s">
        <v>47</v>
      </c>
      <c r="AC504" t="s">
        <v>209</v>
      </c>
      <c r="AD504" t="s">
        <v>96</v>
      </c>
      <c r="AE504" s="39">
        <v>46203.841550925928</v>
      </c>
      <c r="AG504" t="str">
        <f t="shared" si="56"/>
        <v>Julho-26</v>
      </c>
      <c r="AH504" s="36">
        <f>_xlfn.XLOOKUP(AK504,'Base de Preços'!P$7:P$3001,'Base de Preços'!J$7:J$3001,"",0)</f>
        <v>492.5</v>
      </c>
      <c r="AI504" s="37">
        <f t="shared" si="57"/>
        <v>7387.5</v>
      </c>
      <c r="AJ504" t="str">
        <f>_xlfn.XLOOKUP(N504,Agrupamentos!C$3:C$496,Agrupamentos!D$3:D$496,"",0)</f>
        <v>IRRIGAÇÃO DE REPLANTIO</v>
      </c>
      <c r="AK504" t="str">
        <f t="shared" si="58"/>
        <v>IRRIGAÇÃO DE REPLANTIOGN1400IMP32</v>
      </c>
      <c r="AL504" s="57" t="str">
        <f t="shared" si="59"/>
        <v>46931GN1400Trabalhador FlorestalANTONIO MARCIO PEREIRA DA SILVAIRRIGAÇÃO DE REPLANTIOIndaia Grande I18Principal15Julho-2603546203,841550925946203</v>
      </c>
      <c r="AM504" s="79">
        <f t="shared" si="60"/>
        <v>14.583333333333334</v>
      </c>
      <c r="AN504" s="80">
        <f t="shared" si="61"/>
        <v>3553.229166666667</v>
      </c>
      <c r="AO504" s="36">
        <f t="shared" si="62"/>
        <v>3654.75</v>
      </c>
      <c r="AP504" s="83">
        <f t="shared" si="63"/>
        <v>101.52083333333303</v>
      </c>
    </row>
    <row r="505" spans="1:42" hidden="1">
      <c r="A505">
        <v>46931</v>
      </c>
      <c r="B505" s="38">
        <v>46203</v>
      </c>
      <c r="C505" t="s">
        <v>266</v>
      </c>
      <c r="D505" t="s">
        <v>185</v>
      </c>
      <c r="E505" t="s">
        <v>186</v>
      </c>
      <c r="F505" t="s">
        <v>37</v>
      </c>
      <c r="G505">
        <v>8</v>
      </c>
      <c r="H505" s="43">
        <v>10859</v>
      </c>
      <c r="I505" t="s">
        <v>198</v>
      </c>
      <c r="J505">
        <v>10315</v>
      </c>
      <c r="K505" t="s">
        <v>206</v>
      </c>
      <c r="L505" t="s">
        <v>206</v>
      </c>
      <c r="M505" s="4">
        <v>46028</v>
      </c>
      <c r="N505" t="s">
        <v>207</v>
      </c>
      <c r="O505" t="s">
        <v>64</v>
      </c>
      <c r="P505">
        <v>502</v>
      </c>
      <c r="Q505" t="s">
        <v>208</v>
      </c>
      <c r="R505">
        <v>17</v>
      </c>
      <c r="S505">
        <v>3</v>
      </c>
      <c r="T505">
        <v>8.9499999999999993</v>
      </c>
      <c r="U505">
        <v>0</v>
      </c>
      <c r="V505">
        <v>3</v>
      </c>
      <c r="W505">
        <v>0.16</v>
      </c>
      <c r="X505">
        <v>0.34</v>
      </c>
      <c r="Y505">
        <v>0.34</v>
      </c>
      <c r="Z505">
        <v>63.16</v>
      </c>
      <c r="AA505" t="s">
        <v>46</v>
      </c>
      <c r="AB505" t="s">
        <v>77</v>
      </c>
      <c r="AC505" t="s">
        <v>209</v>
      </c>
      <c r="AD505" t="s">
        <v>96</v>
      </c>
      <c r="AE505" s="39">
        <v>46203.841550925928</v>
      </c>
      <c r="AG505" t="str">
        <f t="shared" si="56"/>
        <v>Julho-26</v>
      </c>
      <c r="AH505" s="36">
        <f>_xlfn.XLOOKUP(AK505,'Base de Preços'!P$7:P$3001,'Base de Preços'!J$7:J$3001,"",0)</f>
        <v>492.5</v>
      </c>
      <c r="AI505" s="37">
        <f t="shared" si="57"/>
        <v>0</v>
      </c>
      <c r="AJ505" t="str">
        <f>_xlfn.XLOOKUP(N505,Agrupamentos!C$3:C$496,Agrupamentos!D$3:D$496,"",0)</f>
        <v>IRRIGAÇÃO DE REPLANTIO</v>
      </c>
      <c r="AK505" t="str">
        <f t="shared" si="58"/>
        <v>2º IRRIGAÇÃO DE REPLANTIOGN140046028</v>
      </c>
      <c r="AL505" s="57" t="str">
        <f t="shared" si="59"/>
        <v>46931GN1400MotoristaANTONIO MARCIO PEREIRA DA SILVA2º IRRIGAÇÃO DE REPLANTIOIndaia Grande I17Apoio8,95Julho-260346203,841550925946203</v>
      </c>
      <c r="AM505" s="79">
        <f t="shared" si="60"/>
        <v>18.75</v>
      </c>
      <c r="AN505" s="80">
        <f t="shared" si="61"/>
        <v>1184.25</v>
      </c>
      <c r="AO505" s="36">
        <f t="shared" si="62"/>
        <v>565.28199999999993</v>
      </c>
      <c r="AP505" s="83">
        <f t="shared" si="63"/>
        <v>-618.96800000000007</v>
      </c>
    </row>
    <row r="506" spans="1:42" hidden="1">
      <c r="A506">
        <v>46931</v>
      </c>
      <c r="B506" s="38">
        <v>46203</v>
      </c>
      <c r="C506" t="s">
        <v>266</v>
      </c>
      <c r="D506" t="s">
        <v>185</v>
      </c>
      <c r="E506" t="s">
        <v>186</v>
      </c>
      <c r="F506" t="s">
        <v>37</v>
      </c>
      <c r="G506">
        <v>8</v>
      </c>
      <c r="H506" s="43">
        <v>10859</v>
      </c>
      <c r="I506" t="s">
        <v>198</v>
      </c>
      <c r="J506">
        <v>10315</v>
      </c>
      <c r="K506" t="s">
        <v>206</v>
      </c>
      <c r="L506" t="s">
        <v>206</v>
      </c>
      <c r="M506" t="s">
        <v>226</v>
      </c>
      <c r="N506" t="s">
        <v>227</v>
      </c>
      <c r="O506" t="s">
        <v>64</v>
      </c>
      <c r="P506">
        <v>502</v>
      </c>
      <c r="Q506" t="s">
        <v>208</v>
      </c>
      <c r="R506">
        <v>18</v>
      </c>
      <c r="S506">
        <v>5</v>
      </c>
      <c r="T506">
        <v>15</v>
      </c>
      <c r="U506">
        <v>1</v>
      </c>
      <c r="V506">
        <v>6</v>
      </c>
      <c r="W506">
        <v>0.16</v>
      </c>
      <c r="X506">
        <v>0.33</v>
      </c>
      <c r="Y506">
        <v>0.4</v>
      </c>
      <c r="Z506">
        <v>63.16</v>
      </c>
      <c r="AA506" t="s">
        <v>55</v>
      </c>
      <c r="AB506" t="s">
        <v>77</v>
      </c>
      <c r="AC506" t="s">
        <v>209</v>
      </c>
      <c r="AD506" t="s">
        <v>96</v>
      </c>
      <c r="AE506" s="39">
        <v>46203.841550925928</v>
      </c>
      <c r="AG506" t="str">
        <f t="shared" si="56"/>
        <v>Julho-26</v>
      </c>
      <c r="AH506" s="36">
        <f>_xlfn.XLOOKUP(AK506,'Base de Preços'!P$7:P$3001,'Base de Preços'!J$7:J$3001,"",0)</f>
        <v>492.5</v>
      </c>
      <c r="AI506" s="37">
        <f t="shared" si="57"/>
        <v>0</v>
      </c>
      <c r="AJ506" t="str">
        <f>_xlfn.XLOOKUP(N506,Agrupamentos!C$3:C$496,Agrupamentos!D$3:D$496,"",0)</f>
        <v>IRRIGAÇÃO DE REPLANTIO</v>
      </c>
      <c r="AK506" t="str">
        <f t="shared" si="58"/>
        <v>IRRIGAÇÃO DE REPLANTIOGN1400IMP32</v>
      </c>
      <c r="AL506" s="57" t="str">
        <f t="shared" si="59"/>
        <v>46931GN1400MotoristaANTONIO MARCIO PEREIRA DA SILVAIRRIGAÇÃO DE REPLANTIOIndaia Grande I18Apoio15Julho-261646203,841550925946203</v>
      </c>
      <c r="AM506" s="79">
        <f t="shared" si="60"/>
        <v>37.5</v>
      </c>
      <c r="AN506" s="80">
        <f t="shared" si="61"/>
        <v>2368.5</v>
      </c>
      <c r="AO506" s="36">
        <f t="shared" si="62"/>
        <v>947.4</v>
      </c>
      <c r="AP506" s="83">
        <f t="shared" si="63"/>
        <v>-1421.1</v>
      </c>
    </row>
    <row r="507" spans="1:42" hidden="1">
      <c r="A507">
        <v>46931</v>
      </c>
      <c r="B507" s="38">
        <v>46203</v>
      </c>
      <c r="C507" t="s">
        <v>266</v>
      </c>
      <c r="D507" t="s">
        <v>185</v>
      </c>
      <c r="E507" t="s">
        <v>186</v>
      </c>
      <c r="F507" t="s">
        <v>49</v>
      </c>
      <c r="G507">
        <v>8</v>
      </c>
      <c r="H507" s="43">
        <v>10859</v>
      </c>
      <c r="I507" t="s">
        <v>198</v>
      </c>
      <c r="J507">
        <v>10315</v>
      </c>
      <c r="K507" t="s">
        <v>206</v>
      </c>
      <c r="L507" t="s">
        <v>206</v>
      </c>
      <c r="M507" t="s">
        <v>224</v>
      </c>
      <c r="N507" t="s">
        <v>225</v>
      </c>
      <c r="O507" t="s">
        <v>64</v>
      </c>
      <c r="P507">
        <v>502</v>
      </c>
      <c r="Q507" t="s">
        <v>208</v>
      </c>
      <c r="R507">
        <v>18</v>
      </c>
      <c r="S507">
        <v>41</v>
      </c>
      <c r="T507">
        <v>15</v>
      </c>
      <c r="U507">
        <v>0</v>
      </c>
      <c r="V507">
        <v>41</v>
      </c>
      <c r="W507">
        <v>2.84</v>
      </c>
      <c r="X507">
        <v>2.73</v>
      </c>
      <c r="Y507">
        <v>2.73</v>
      </c>
      <c r="Z507">
        <v>287.75</v>
      </c>
      <c r="AA507" t="s">
        <v>55</v>
      </c>
      <c r="AB507" t="s">
        <v>47</v>
      </c>
      <c r="AC507" t="s">
        <v>209</v>
      </c>
      <c r="AD507" t="s">
        <v>96</v>
      </c>
      <c r="AE507" s="39">
        <v>46203.841550925928</v>
      </c>
      <c r="AG507" t="str">
        <f t="shared" si="56"/>
        <v>Julho-26</v>
      </c>
      <c r="AH507" s="36">
        <f>_xlfn.XLOOKUP(AK507,'Base de Preços'!P$7:P$3001,'Base de Preços'!J$7:J$3001,"",0)</f>
        <v>399</v>
      </c>
      <c r="AI507" s="37">
        <f t="shared" si="57"/>
        <v>5985</v>
      </c>
      <c r="AJ507" t="str">
        <f>_xlfn.XLOOKUP(N507,Agrupamentos!C$3:C$496,Agrupamentos!D$3:D$496,"",0)</f>
        <v>REPLANTIO</v>
      </c>
      <c r="AK507" t="str">
        <f t="shared" si="58"/>
        <v>REPLANTIOGN1400IMP29</v>
      </c>
      <c r="AL507" s="57" t="str">
        <f t="shared" si="59"/>
        <v>46931GN1400Trabalhador FlorestalANTONIO MARCIO PEREIRA DA SILVAREPLANTIOIndaia Grande I18Principal15Julho-2604146203,841550925946203</v>
      </c>
      <c r="AM507" s="79">
        <f t="shared" si="60"/>
        <v>14.43661971830986</v>
      </c>
      <c r="AN507" s="80">
        <f t="shared" si="61"/>
        <v>4154.1373239436625</v>
      </c>
      <c r="AO507" s="36">
        <f t="shared" si="62"/>
        <v>4316.25</v>
      </c>
      <c r="AP507" s="83">
        <f t="shared" si="63"/>
        <v>162.11267605633748</v>
      </c>
    </row>
    <row r="508" spans="1:42" hidden="1">
      <c r="A508">
        <v>46931</v>
      </c>
      <c r="B508" s="38">
        <v>46203</v>
      </c>
      <c r="C508" t="s">
        <v>266</v>
      </c>
      <c r="D508" t="s">
        <v>185</v>
      </c>
      <c r="E508" t="s">
        <v>186</v>
      </c>
      <c r="F508" t="s">
        <v>49</v>
      </c>
      <c r="G508">
        <v>8</v>
      </c>
      <c r="H508" s="43">
        <v>10859</v>
      </c>
      <c r="I508" t="s">
        <v>198</v>
      </c>
      <c r="J508">
        <v>10315</v>
      </c>
      <c r="K508" t="s">
        <v>206</v>
      </c>
      <c r="L508" t="s">
        <v>206</v>
      </c>
      <c r="M508" s="4">
        <v>46028</v>
      </c>
      <c r="N508" t="s">
        <v>207</v>
      </c>
      <c r="O508" t="s">
        <v>64</v>
      </c>
      <c r="P508">
        <v>502</v>
      </c>
      <c r="Q508" t="s">
        <v>208</v>
      </c>
      <c r="R508">
        <v>17</v>
      </c>
      <c r="S508">
        <v>5</v>
      </c>
      <c r="T508">
        <v>8.9499999999999993</v>
      </c>
      <c r="U508">
        <v>0</v>
      </c>
      <c r="V508">
        <v>5</v>
      </c>
      <c r="W508">
        <v>2.4</v>
      </c>
      <c r="X508">
        <v>0.56000000000000005</v>
      </c>
      <c r="Y508">
        <v>0.56000000000000005</v>
      </c>
      <c r="Z508">
        <v>243.65</v>
      </c>
      <c r="AA508" t="s">
        <v>46</v>
      </c>
      <c r="AB508" t="s">
        <v>47</v>
      </c>
      <c r="AC508" t="s">
        <v>209</v>
      </c>
      <c r="AD508" t="s">
        <v>96</v>
      </c>
      <c r="AE508" s="39">
        <v>46203.841550925928</v>
      </c>
      <c r="AG508" t="str">
        <f t="shared" si="56"/>
        <v>Julho-26</v>
      </c>
      <c r="AH508" s="36">
        <f>_xlfn.XLOOKUP(AK508,'Base de Preços'!P$7:P$3001,'Base de Preços'!J$7:J$3001,"",0)</f>
        <v>492.5</v>
      </c>
      <c r="AI508" s="37">
        <f t="shared" si="57"/>
        <v>4407.875</v>
      </c>
      <c r="AJ508" t="str">
        <f>_xlfn.XLOOKUP(N508,Agrupamentos!C$3:C$496,Agrupamentos!D$3:D$496,"",0)</f>
        <v>IRRIGAÇÃO DE REPLANTIO</v>
      </c>
      <c r="AK508" t="str">
        <f t="shared" si="58"/>
        <v>2º IRRIGAÇÃO DE REPLANTIOGN140046028</v>
      </c>
      <c r="AL508" s="57" t="str">
        <f t="shared" si="59"/>
        <v>46931GN1400Trabalhador FlorestalANTONIO MARCIO PEREIRA DA SILVA2º IRRIGAÇÃO DE REPLANTIOIndaia Grande I17Principal8,95Julho-260546203,841550925946203</v>
      </c>
      <c r="AM508" s="79">
        <f t="shared" si="60"/>
        <v>2.0833333333333335</v>
      </c>
      <c r="AN508" s="80">
        <f t="shared" si="61"/>
        <v>507.60416666666674</v>
      </c>
      <c r="AO508" s="36">
        <f t="shared" si="62"/>
        <v>2180.6675</v>
      </c>
      <c r="AP508" s="83">
        <f t="shared" si="63"/>
        <v>1673.0633333333333</v>
      </c>
    </row>
    <row r="509" spans="1:42" hidden="1">
      <c r="A509">
        <v>46931</v>
      </c>
      <c r="B509" s="38">
        <v>46203</v>
      </c>
      <c r="C509" t="s">
        <v>266</v>
      </c>
      <c r="D509" t="s">
        <v>185</v>
      </c>
      <c r="E509" t="s">
        <v>186</v>
      </c>
      <c r="F509" t="s">
        <v>59</v>
      </c>
      <c r="G509">
        <v>8</v>
      </c>
      <c r="H509" s="43">
        <v>10859</v>
      </c>
      <c r="I509" t="s">
        <v>198</v>
      </c>
      <c r="J509">
        <v>10315</v>
      </c>
      <c r="K509" t="s">
        <v>206</v>
      </c>
      <c r="L509" t="s">
        <v>206</v>
      </c>
      <c r="M509" t="s">
        <v>226</v>
      </c>
      <c r="N509" t="s">
        <v>227</v>
      </c>
      <c r="O509" t="s">
        <v>64</v>
      </c>
      <c r="P509">
        <v>502</v>
      </c>
      <c r="Q509" t="s">
        <v>208</v>
      </c>
      <c r="R509">
        <v>18</v>
      </c>
      <c r="S509">
        <v>5</v>
      </c>
      <c r="T509">
        <v>15</v>
      </c>
      <c r="U509">
        <v>0</v>
      </c>
      <c r="V509">
        <v>5</v>
      </c>
      <c r="W509">
        <v>0.48</v>
      </c>
      <c r="X509">
        <v>0.33</v>
      </c>
      <c r="Y509">
        <v>0.33</v>
      </c>
      <c r="Z509">
        <v>185.69</v>
      </c>
      <c r="AA509" t="s">
        <v>55</v>
      </c>
      <c r="AB509" t="s">
        <v>56</v>
      </c>
      <c r="AC509" t="s">
        <v>209</v>
      </c>
      <c r="AD509" t="s">
        <v>96</v>
      </c>
      <c r="AE509" s="39">
        <v>46203.841550925928</v>
      </c>
      <c r="AG509" t="str">
        <f t="shared" si="56"/>
        <v>Julho-26</v>
      </c>
      <c r="AH509" s="36">
        <f>_xlfn.XLOOKUP(AK509,'Base de Preços'!P$7:P$3001,'Base de Preços'!J$7:J$3001,"",0)</f>
        <v>492.5</v>
      </c>
      <c r="AI509" s="37">
        <f t="shared" si="57"/>
        <v>0</v>
      </c>
      <c r="AJ509" t="str">
        <f>_xlfn.XLOOKUP(N509,Agrupamentos!C$3:C$496,Agrupamentos!D$3:D$496,"",0)</f>
        <v>IRRIGAÇÃO DE REPLANTIO</v>
      </c>
      <c r="AK509" t="str">
        <f t="shared" si="58"/>
        <v>IRRIGAÇÃO DE REPLANTIOGN1400IMP32</v>
      </c>
      <c r="AL509" s="57" t="str">
        <f t="shared" si="59"/>
        <v>46931GN1400Operador de Trator de PneuANTONIO MARCIO PEREIRA DA SILVAIRRIGAÇÃO DE REPLANTIOIndaia Grande I18Suporte15Julho-260546203,841550925946203</v>
      </c>
      <c r="AM509" s="79">
        <f t="shared" si="60"/>
        <v>10.416666666666668</v>
      </c>
      <c r="AN509" s="80">
        <f t="shared" si="61"/>
        <v>1934.2708333333335</v>
      </c>
      <c r="AO509" s="36">
        <f t="shared" si="62"/>
        <v>2785.35</v>
      </c>
      <c r="AP509" s="83">
        <f t="shared" si="63"/>
        <v>851.07916666666642</v>
      </c>
    </row>
    <row r="510" spans="1:42" hidden="1">
      <c r="A510">
        <v>46931</v>
      </c>
      <c r="B510" s="38">
        <v>46203</v>
      </c>
      <c r="C510" t="s">
        <v>266</v>
      </c>
      <c r="D510" t="s">
        <v>185</v>
      </c>
      <c r="E510" t="s">
        <v>186</v>
      </c>
      <c r="F510" t="s">
        <v>37</v>
      </c>
      <c r="G510">
        <v>8</v>
      </c>
      <c r="H510" s="43">
        <v>10859</v>
      </c>
      <c r="I510" t="s">
        <v>198</v>
      </c>
      <c r="J510">
        <v>10315</v>
      </c>
      <c r="K510" t="s">
        <v>206</v>
      </c>
      <c r="L510" t="s">
        <v>206</v>
      </c>
      <c r="M510">
        <v>43</v>
      </c>
      <c r="N510" t="s">
        <v>42</v>
      </c>
      <c r="O510" t="s">
        <v>64</v>
      </c>
      <c r="P510">
        <v>502</v>
      </c>
      <c r="Q510" t="s">
        <v>208</v>
      </c>
      <c r="R510">
        <v>18</v>
      </c>
      <c r="S510">
        <v>8</v>
      </c>
      <c r="T510">
        <v>0</v>
      </c>
      <c r="U510">
        <v>0</v>
      </c>
      <c r="V510">
        <v>8</v>
      </c>
      <c r="W510">
        <v>0</v>
      </c>
      <c r="X510">
        <v>0</v>
      </c>
      <c r="Y510">
        <v>0</v>
      </c>
      <c r="Z510">
        <v>0</v>
      </c>
      <c r="AA510" t="s">
        <v>55</v>
      </c>
      <c r="AB510" t="s">
        <v>47</v>
      </c>
      <c r="AC510" t="s">
        <v>209</v>
      </c>
      <c r="AE510" s="39">
        <v>46203.841550925928</v>
      </c>
      <c r="AG510" t="str">
        <f t="shared" si="56"/>
        <v>Julho-26</v>
      </c>
      <c r="AH510" s="36">
        <f>_xlfn.XLOOKUP(AK510,'Base de Preços'!P$7:P$3001,'Base de Preços'!J$7:J$3001,"",0)</f>
        <v>0</v>
      </c>
      <c r="AI510" s="37">
        <f t="shared" si="57"/>
        <v>0</v>
      </c>
      <c r="AJ510" t="str">
        <f>_xlfn.XLOOKUP(N510,Agrupamentos!C$3:C$496,Agrupamentos!D$3:D$496,"",0)</f>
        <v>APOIO E MANUTENÇÃO</v>
      </c>
      <c r="AK510" t="str">
        <f t="shared" si="58"/>
        <v>APOIO E MANUTEÇÃOGN140043</v>
      </c>
      <c r="AL510" s="57" t="str">
        <f t="shared" si="59"/>
        <v>46931GN1400MotoristaANTONIO MARCIO PEREIRA DA SILVAAPOIO E MANUTEÇÃOIndaia Grande I18Principal0Julho-260846203,841550925946203</v>
      </c>
      <c r="AM510" s="79" t="str">
        <f t="shared" si="60"/>
        <v/>
      </c>
      <c r="AN510" s="80" t="str">
        <f t="shared" si="61"/>
        <v/>
      </c>
      <c r="AO510" s="36">
        <f t="shared" si="62"/>
        <v>0</v>
      </c>
      <c r="AP510" s="83" t="str">
        <f t="shared" si="63"/>
        <v/>
      </c>
    </row>
    <row r="511" spans="1:42" hidden="1">
      <c r="A511">
        <v>46931</v>
      </c>
      <c r="B511" s="38">
        <v>46203</v>
      </c>
      <c r="C511" t="s">
        <v>266</v>
      </c>
      <c r="D511" t="s">
        <v>185</v>
      </c>
      <c r="E511" t="s">
        <v>186</v>
      </c>
      <c r="F511" t="s">
        <v>59</v>
      </c>
      <c r="G511">
        <v>8</v>
      </c>
      <c r="H511" s="43">
        <v>10859</v>
      </c>
      <c r="I511" t="s">
        <v>198</v>
      </c>
      <c r="J511">
        <v>10315</v>
      </c>
      <c r="K511" t="s">
        <v>206</v>
      </c>
      <c r="L511" t="s">
        <v>206</v>
      </c>
      <c r="M511" t="s">
        <v>224</v>
      </c>
      <c r="N511" t="s">
        <v>225</v>
      </c>
      <c r="O511" t="s">
        <v>64</v>
      </c>
      <c r="P511">
        <v>502</v>
      </c>
      <c r="Q511" t="s">
        <v>208</v>
      </c>
      <c r="R511">
        <v>18</v>
      </c>
      <c r="S511">
        <v>8</v>
      </c>
      <c r="T511">
        <v>15</v>
      </c>
      <c r="U511">
        <v>0</v>
      </c>
      <c r="V511">
        <v>8</v>
      </c>
      <c r="W511">
        <v>0.36</v>
      </c>
      <c r="X511">
        <v>0.53</v>
      </c>
      <c r="Y511">
        <v>0.53</v>
      </c>
      <c r="Z511">
        <v>111.25</v>
      </c>
      <c r="AA511" t="s">
        <v>55</v>
      </c>
      <c r="AB511" t="s">
        <v>77</v>
      </c>
      <c r="AC511" t="s">
        <v>209</v>
      </c>
      <c r="AD511" t="s">
        <v>96</v>
      </c>
      <c r="AE511" s="39">
        <v>46203.841550925928</v>
      </c>
      <c r="AG511" t="str">
        <f t="shared" si="56"/>
        <v>Julho-26</v>
      </c>
      <c r="AH511" s="36">
        <f>_xlfn.XLOOKUP(AK511,'Base de Preços'!P$7:P$3001,'Base de Preços'!J$7:J$3001,"",0)</f>
        <v>399</v>
      </c>
      <c r="AI511" s="37">
        <f t="shared" si="57"/>
        <v>0</v>
      </c>
      <c r="AJ511" t="str">
        <f>_xlfn.XLOOKUP(N511,Agrupamentos!C$3:C$496,Agrupamentos!D$3:D$496,"",0)</f>
        <v>REPLANTIO</v>
      </c>
      <c r="AK511" t="str">
        <f t="shared" si="58"/>
        <v>REPLANTIOGN1400IMP29</v>
      </c>
      <c r="AL511" s="57" t="str">
        <f t="shared" si="59"/>
        <v>46931GN1400Operador de Trator de PneuANTONIO MARCIO PEREIRA DA SILVAREPLANTIOIndaia Grande I18Apoio15Julho-260846203,841550925946203</v>
      </c>
      <c r="AM511" s="79">
        <f t="shared" si="60"/>
        <v>22.222222222222221</v>
      </c>
      <c r="AN511" s="80">
        <f t="shared" si="61"/>
        <v>2472.2222222222222</v>
      </c>
      <c r="AO511" s="36">
        <f t="shared" si="62"/>
        <v>1668.75</v>
      </c>
      <c r="AP511" s="83">
        <f t="shared" si="63"/>
        <v>-803.47222222222217</v>
      </c>
    </row>
    <row r="512" spans="1:42" hidden="1">
      <c r="A512">
        <v>46937</v>
      </c>
      <c r="B512" s="38">
        <v>46203</v>
      </c>
      <c r="C512" t="s">
        <v>266</v>
      </c>
      <c r="D512" t="s">
        <v>185</v>
      </c>
      <c r="E512" t="s">
        <v>186</v>
      </c>
      <c r="F512" t="s">
        <v>59</v>
      </c>
      <c r="G512">
        <v>8</v>
      </c>
      <c r="H512" s="43">
        <v>10859</v>
      </c>
      <c r="I512" t="s">
        <v>198</v>
      </c>
      <c r="J512">
        <v>10093</v>
      </c>
      <c r="K512" t="s">
        <v>199</v>
      </c>
      <c r="L512" t="s">
        <v>199</v>
      </c>
      <c r="M512" t="s">
        <v>301</v>
      </c>
      <c r="N512" t="s">
        <v>302</v>
      </c>
      <c r="O512" t="s">
        <v>64</v>
      </c>
      <c r="P512">
        <v>400</v>
      </c>
      <c r="Q512" t="s">
        <v>233</v>
      </c>
      <c r="R512">
        <v>359</v>
      </c>
      <c r="S512">
        <v>8</v>
      </c>
      <c r="T512">
        <v>20</v>
      </c>
      <c r="U512">
        <v>8</v>
      </c>
      <c r="V512">
        <v>16</v>
      </c>
      <c r="W512">
        <v>0.54</v>
      </c>
      <c r="X512">
        <v>0.4</v>
      </c>
      <c r="Y512">
        <v>0.8</v>
      </c>
      <c r="Z512">
        <v>207.97</v>
      </c>
      <c r="AA512" t="s">
        <v>55</v>
      </c>
      <c r="AB512" t="s">
        <v>77</v>
      </c>
      <c r="AC512" t="s">
        <v>202</v>
      </c>
      <c r="AD512" t="s">
        <v>203</v>
      </c>
      <c r="AE512" s="39">
        <v>46203.879884259259</v>
      </c>
      <c r="AF512" t="s">
        <v>311</v>
      </c>
      <c r="AG512" t="str">
        <f t="shared" si="56"/>
        <v>Julho-26</v>
      </c>
      <c r="AH512" s="36">
        <f>_xlfn.XLOOKUP(AK512,'Base de Preços'!P$7:P$3001,'Base de Preços'!J$7:J$3001,"",0)</f>
        <v>551.6</v>
      </c>
      <c r="AI512" s="37">
        <f t="shared" si="57"/>
        <v>0</v>
      </c>
      <c r="AJ512" t="str">
        <f>_xlfn.XLOOKUP(N512,Agrupamentos!C$3:C$496,Agrupamentos!D$3:D$496,"",0)</f>
        <v>IRRIGAÇÃO DE REPLANTIO</v>
      </c>
      <c r="AK512" t="str">
        <f t="shared" si="58"/>
        <v>2ª IRRIGAÇÃO DE REPLANTIOGN1400REF32 - 02</v>
      </c>
      <c r="AL512" s="57" t="str">
        <f t="shared" si="59"/>
        <v>46937GN1400Operador de Trator de PneuJONATHAN FONSECA DE OLIVEIRA2ª IRRIGAÇÃO DE REPLANTIORosa Maria359Apoio20Julho-2681646203,879884259346203</v>
      </c>
      <c r="AM512" s="79">
        <f t="shared" si="60"/>
        <v>29.629629629629626</v>
      </c>
      <c r="AN512" s="80">
        <f t="shared" si="61"/>
        <v>6162.074074074073</v>
      </c>
      <c r="AO512" s="36">
        <f t="shared" si="62"/>
        <v>4159.3999999999996</v>
      </c>
      <c r="AP512" s="83">
        <f t="shared" si="63"/>
        <v>-2002.6740740740734</v>
      </c>
    </row>
    <row r="513" spans="1:42" hidden="1">
      <c r="A513">
        <v>46937</v>
      </c>
      <c r="B513" s="38">
        <v>46203</v>
      </c>
      <c r="C513" t="s">
        <v>266</v>
      </c>
      <c r="D513" t="s">
        <v>185</v>
      </c>
      <c r="E513" t="s">
        <v>186</v>
      </c>
      <c r="F513" t="s">
        <v>37</v>
      </c>
      <c r="G513">
        <v>8</v>
      </c>
      <c r="H513" s="43">
        <v>10859</v>
      </c>
      <c r="I513" t="s">
        <v>198</v>
      </c>
      <c r="J513">
        <v>10093</v>
      </c>
      <c r="K513" t="s">
        <v>199</v>
      </c>
      <c r="L513" t="s">
        <v>199</v>
      </c>
      <c r="M513" t="s">
        <v>243</v>
      </c>
      <c r="N513" t="s">
        <v>244</v>
      </c>
      <c r="O513" t="s">
        <v>245</v>
      </c>
      <c r="P513">
        <v>400</v>
      </c>
      <c r="Q513" t="s">
        <v>233</v>
      </c>
      <c r="R513">
        <v>373</v>
      </c>
      <c r="S513">
        <v>0</v>
      </c>
      <c r="T513">
        <v>342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15.79</v>
      </c>
      <c r="AA513" t="s">
        <v>55</v>
      </c>
      <c r="AB513" t="s">
        <v>47</v>
      </c>
      <c r="AC513" t="s">
        <v>202</v>
      </c>
      <c r="AD513" t="s">
        <v>96</v>
      </c>
      <c r="AE513" s="39">
        <v>46204.386157407411</v>
      </c>
      <c r="AF513" t="s">
        <v>311</v>
      </c>
      <c r="AG513" t="str">
        <f t="shared" si="56"/>
        <v>Julho-26</v>
      </c>
      <c r="AH513" s="36">
        <f>_xlfn.XLOOKUP(AK513,'Base de Preços'!P$7:P$3001,'Base de Preços'!J$7:J$3001,"",0)</f>
        <v>15.79</v>
      </c>
      <c r="AI513" s="37">
        <f t="shared" si="57"/>
        <v>5400.1799999999994</v>
      </c>
      <c r="AJ513" t="str">
        <f>_xlfn.XLOOKUP(N513,Agrupamentos!C$3:C$496,Agrupamentos!D$3:D$496,"",0)</f>
        <v>CAMINHÃO</v>
      </c>
      <c r="AK513" t="str">
        <f t="shared" si="58"/>
        <v>CAMINHÃO MUNCK (Km)GN1400REF41</v>
      </c>
      <c r="AL513" s="57" t="str">
        <f t="shared" si="59"/>
        <v>46937GN1400MotoristaJONATHAN FONSECA DE OLIVEIRACAMINHÃO MUNCK (Km)Rosa Maria373Principal342Julho-260046204,386157407446203</v>
      </c>
      <c r="AM513" s="79" t="str">
        <f t="shared" si="60"/>
        <v/>
      </c>
      <c r="AN513" s="80" t="str">
        <f t="shared" si="61"/>
        <v/>
      </c>
      <c r="AO513" s="36">
        <f t="shared" si="62"/>
        <v>5400.1799999999994</v>
      </c>
      <c r="AP513" s="83" t="str">
        <f t="shared" si="63"/>
        <v/>
      </c>
    </row>
    <row r="514" spans="1:42" hidden="1">
      <c r="A514">
        <v>46937</v>
      </c>
      <c r="B514" s="38">
        <v>46203</v>
      </c>
      <c r="C514" t="s">
        <v>266</v>
      </c>
      <c r="D514" t="s">
        <v>185</v>
      </c>
      <c r="E514" t="s">
        <v>186</v>
      </c>
      <c r="F514" t="s">
        <v>49</v>
      </c>
      <c r="G514">
        <v>8</v>
      </c>
      <c r="H514" s="43">
        <v>10859</v>
      </c>
      <c r="I514" t="s">
        <v>198</v>
      </c>
      <c r="J514">
        <v>10093</v>
      </c>
      <c r="K514" t="s">
        <v>199</v>
      </c>
      <c r="L514" t="s">
        <v>199</v>
      </c>
      <c r="M514" t="s">
        <v>231</v>
      </c>
      <c r="N514" t="s">
        <v>232</v>
      </c>
      <c r="O514" t="s">
        <v>64</v>
      </c>
      <c r="P514">
        <v>400</v>
      </c>
      <c r="Q514" t="s">
        <v>233</v>
      </c>
      <c r="R514">
        <v>365</v>
      </c>
      <c r="S514">
        <v>24</v>
      </c>
      <c r="T514">
        <v>19.04</v>
      </c>
      <c r="U514">
        <v>0</v>
      </c>
      <c r="V514">
        <v>24</v>
      </c>
      <c r="W514">
        <v>1.48</v>
      </c>
      <c r="X514">
        <v>1.26</v>
      </c>
      <c r="Y514">
        <v>1.26</v>
      </c>
      <c r="Z514">
        <v>148.43</v>
      </c>
      <c r="AA514" t="s">
        <v>46</v>
      </c>
      <c r="AB514" t="s">
        <v>47</v>
      </c>
      <c r="AC514" t="s">
        <v>202</v>
      </c>
      <c r="AE514" s="39">
        <v>46203.879884259259</v>
      </c>
      <c r="AF514" t="s">
        <v>311</v>
      </c>
      <c r="AG514" t="str">
        <f t="shared" si="56"/>
        <v>Julho-26</v>
      </c>
      <c r="AH514" s="36">
        <f>_xlfn.XLOOKUP(AK514,'Base de Preços'!P$7:P$3001,'Base de Preços'!J$7:J$3001,"",0)</f>
        <v>199.25</v>
      </c>
      <c r="AI514" s="37">
        <f t="shared" si="57"/>
        <v>3793.72</v>
      </c>
      <c r="AJ514" t="str">
        <f>_xlfn.XLOOKUP(N514,Agrupamentos!C$3:C$496,Agrupamentos!D$3:D$496,"",0)</f>
        <v>COMBATE A FORMIGA MANUAL</v>
      </c>
      <c r="AK514" t="str">
        <f t="shared" si="58"/>
        <v>COMBATE A FORMIGA PÓS PLANTIO MANUAL - 3 a 5kg/HA Isca granulada ou MIPISGN1400REF16</v>
      </c>
      <c r="AL514" s="57" t="str">
        <f t="shared" si="59"/>
        <v>46937GN1400Trabalhador FlorestalJONATHAN FONSECA DE OLIVEIRACOMBATE A FORMIGA PÓS PLANTIO MANUAL - 3 a 5kg/HA Isca granulada ou MIPISRosa Maria365Principal19,04Julho-2602446203,879884259346203</v>
      </c>
      <c r="AM514" s="79">
        <f t="shared" si="60"/>
        <v>16.216216216216218</v>
      </c>
      <c r="AN514" s="80">
        <f t="shared" si="61"/>
        <v>2406.9729729729734</v>
      </c>
      <c r="AO514" s="36">
        <f t="shared" si="62"/>
        <v>2826.1071999999999</v>
      </c>
      <c r="AP514" s="83">
        <f t="shared" si="63"/>
        <v>419.13422702702655</v>
      </c>
    </row>
    <row r="515" spans="1:42" hidden="1">
      <c r="A515">
        <v>46937</v>
      </c>
      <c r="B515" s="38">
        <v>46203</v>
      </c>
      <c r="C515" t="s">
        <v>266</v>
      </c>
      <c r="D515" t="s">
        <v>185</v>
      </c>
      <c r="E515" t="s">
        <v>186</v>
      </c>
      <c r="F515" t="s">
        <v>59</v>
      </c>
      <c r="G515">
        <v>8</v>
      </c>
      <c r="H515" s="43">
        <v>10859</v>
      </c>
      <c r="I515" t="s">
        <v>198</v>
      </c>
      <c r="J515">
        <v>10093</v>
      </c>
      <c r="K515" t="s">
        <v>199</v>
      </c>
      <c r="L515" t="s">
        <v>199</v>
      </c>
      <c r="M515" t="s">
        <v>282</v>
      </c>
      <c r="N515" t="s">
        <v>283</v>
      </c>
      <c r="O515" t="s">
        <v>64</v>
      </c>
      <c r="P515">
        <v>400</v>
      </c>
      <c r="Q515" t="s">
        <v>233</v>
      </c>
      <c r="R515">
        <v>359</v>
      </c>
      <c r="S515">
        <v>4</v>
      </c>
      <c r="T515">
        <v>9.2899999999999991</v>
      </c>
      <c r="U515">
        <v>16</v>
      </c>
      <c r="V515">
        <v>20</v>
      </c>
      <c r="W515">
        <v>0.54</v>
      </c>
      <c r="X515">
        <v>0.43</v>
      </c>
      <c r="Y515">
        <v>2.15</v>
      </c>
      <c r="Z515">
        <v>207.97</v>
      </c>
      <c r="AA515" t="s">
        <v>46</v>
      </c>
      <c r="AB515" t="s">
        <v>77</v>
      </c>
      <c r="AC515" t="s">
        <v>202</v>
      </c>
      <c r="AD515" t="s">
        <v>203</v>
      </c>
      <c r="AE515" s="39">
        <v>46203.879884259259</v>
      </c>
      <c r="AF515" t="s">
        <v>311</v>
      </c>
      <c r="AG515" t="str">
        <f t="shared" si="56"/>
        <v>Julho-26</v>
      </c>
      <c r="AH515" s="36">
        <f>_xlfn.XLOOKUP(AK515,'Base de Preços'!P$7:P$3001,'Base de Preços'!J$7:J$3001,"",0)</f>
        <v>551.6</v>
      </c>
      <c r="AI515" s="37">
        <f t="shared" si="57"/>
        <v>0</v>
      </c>
      <c r="AJ515" t="str">
        <f>_xlfn.XLOOKUP(N515,Agrupamentos!C$3:C$496,Agrupamentos!D$3:D$496,"",0)</f>
        <v>IRRIGAÇÃO DE REPLANTIO</v>
      </c>
      <c r="AK515" t="str">
        <f t="shared" si="58"/>
        <v>1ª IRRIGAÇÃO DE REPLANTIOGN1400REF32 - 01</v>
      </c>
      <c r="AL515" s="57" t="str">
        <f t="shared" si="59"/>
        <v>46937GN1400Operador de Trator de PneuJONATHAN FONSECA DE OLIVEIRA1ª IRRIGAÇÃO DE REPLANTIORosa Maria359Apoio9,29Julho-26162046203,879884259346203</v>
      </c>
      <c r="AM515" s="79">
        <f t="shared" si="60"/>
        <v>37.037037037037038</v>
      </c>
      <c r="AN515" s="80">
        <f t="shared" si="61"/>
        <v>7702.5925925925931</v>
      </c>
      <c r="AO515" s="36">
        <f t="shared" si="62"/>
        <v>1932.0412999999999</v>
      </c>
      <c r="AP515" s="83">
        <f t="shared" si="63"/>
        <v>-5770.5512925925932</v>
      </c>
    </row>
    <row r="516" spans="1:42" hidden="1">
      <c r="A516">
        <v>46937</v>
      </c>
      <c r="B516" s="38">
        <v>46203</v>
      </c>
      <c r="C516" t="s">
        <v>266</v>
      </c>
      <c r="D516" t="s">
        <v>185</v>
      </c>
      <c r="E516" t="s">
        <v>186</v>
      </c>
      <c r="F516" t="s">
        <v>49</v>
      </c>
      <c r="G516">
        <v>8</v>
      </c>
      <c r="H516" s="43">
        <v>10859</v>
      </c>
      <c r="I516" t="s">
        <v>198</v>
      </c>
      <c r="J516">
        <v>10093</v>
      </c>
      <c r="K516" t="s">
        <v>199</v>
      </c>
      <c r="L516" t="s">
        <v>199</v>
      </c>
      <c r="M516" t="s">
        <v>301</v>
      </c>
      <c r="N516" t="s">
        <v>302</v>
      </c>
      <c r="O516" t="s">
        <v>64</v>
      </c>
      <c r="P516">
        <v>400</v>
      </c>
      <c r="Q516" t="s">
        <v>233</v>
      </c>
      <c r="R516">
        <v>359</v>
      </c>
      <c r="S516">
        <v>40</v>
      </c>
      <c r="T516">
        <v>20</v>
      </c>
      <c r="U516">
        <v>0</v>
      </c>
      <c r="V516">
        <v>40</v>
      </c>
      <c r="W516">
        <v>2.69</v>
      </c>
      <c r="X516">
        <v>2</v>
      </c>
      <c r="Y516">
        <v>2</v>
      </c>
      <c r="Z516">
        <v>272.89</v>
      </c>
      <c r="AA516" t="s">
        <v>55</v>
      </c>
      <c r="AB516" t="s">
        <v>47</v>
      </c>
      <c r="AC516" t="s">
        <v>202</v>
      </c>
      <c r="AE516" s="39">
        <v>46203.879884259259</v>
      </c>
      <c r="AF516" t="s">
        <v>311</v>
      </c>
      <c r="AG516" t="str">
        <f t="shared" si="56"/>
        <v>Julho-26</v>
      </c>
      <c r="AH516" s="36">
        <f>_xlfn.XLOOKUP(AK516,'Base de Preços'!P$7:P$3001,'Base de Preços'!J$7:J$3001,"",0)</f>
        <v>551.6</v>
      </c>
      <c r="AI516" s="37">
        <f t="shared" si="57"/>
        <v>11032</v>
      </c>
      <c r="AJ516" t="str">
        <f>_xlfn.XLOOKUP(N516,Agrupamentos!C$3:C$496,Agrupamentos!D$3:D$496,"",0)</f>
        <v>IRRIGAÇÃO DE REPLANTIO</v>
      </c>
      <c r="AK516" t="str">
        <f t="shared" si="58"/>
        <v>2ª IRRIGAÇÃO DE REPLANTIOGN1400REF32 - 02</v>
      </c>
      <c r="AL516" s="57" t="str">
        <f t="shared" si="59"/>
        <v>46937GN1400Trabalhador FlorestalJONATHAN FONSECA DE OLIVEIRA2ª IRRIGAÇÃO DE REPLANTIORosa Maria359Principal20Julho-2604046203,879884259346203</v>
      </c>
      <c r="AM516" s="79">
        <f t="shared" si="60"/>
        <v>14.869888475836431</v>
      </c>
      <c r="AN516" s="80">
        <f t="shared" si="61"/>
        <v>4057.8438661710034</v>
      </c>
      <c r="AO516" s="36">
        <f t="shared" si="62"/>
        <v>5457.7999999999993</v>
      </c>
      <c r="AP516" s="83">
        <f t="shared" si="63"/>
        <v>1399.9561338289959</v>
      </c>
    </row>
    <row r="517" spans="1:42" hidden="1">
      <c r="A517">
        <v>46937</v>
      </c>
      <c r="B517" s="38">
        <v>46203</v>
      </c>
      <c r="C517" t="s">
        <v>266</v>
      </c>
      <c r="D517" t="s">
        <v>185</v>
      </c>
      <c r="E517" t="s">
        <v>186</v>
      </c>
      <c r="F517" t="s">
        <v>49</v>
      </c>
      <c r="G517">
        <v>8</v>
      </c>
      <c r="H517" s="43">
        <v>10859</v>
      </c>
      <c r="I517" t="s">
        <v>198</v>
      </c>
      <c r="J517">
        <v>10093</v>
      </c>
      <c r="K517" t="s">
        <v>199</v>
      </c>
      <c r="L517" t="s">
        <v>199</v>
      </c>
      <c r="M517" t="s">
        <v>71</v>
      </c>
      <c r="N517" t="s">
        <v>225</v>
      </c>
      <c r="O517" t="s">
        <v>64</v>
      </c>
      <c r="P517">
        <v>400</v>
      </c>
      <c r="Q517" t="s">
        <v>233</v>
      </c>
      <c r="R517">
        <v>359</v>
      </c>
      <c r="S517">
        <v>8</v>
      </c>
      <c r="T517">
        <v>9.2899999999999991</v>
      </c>
      <c r="U517">
        <v>0</v>
      </c>
      <c r="V517">
        <v>8</v>
      </c>
      <c r="W517">
        <v>3.18</v>
      </c>
      <c r="X517">
        <v>0.86</v>
      </c>
      <c r="Y517">
        <v>0.86</v>
      </c>
      <c r="Z517">
        <v>322.27999999999997</v>
      </c>
      <c r="AA517" t="s">
        <v>46</v>
      </c>
      <c r="AB517" t="s">
        <v>47</v>
      </c>
      <c r="AC517" t="s">
        <v>202</v>
      </c>
      <c r="AE517" s="39">
        <v>46203.879884259259</v>
      </c>
      <c r="AF517" t="s">
        <v>311</v>
      </c>
      <c r="AG517" t="str">
        <f t="shared" si="56"/>
        <v>Julho-26</v>
      </c>
      <c r="AH517" s="36">
        <f>_xlfn.XLOOKUP(AK517,'Base de Preços'!P$7:P$3001,'Base de Preços'!J$7:J$3001,"",0)</f>
        <v>446.88</v>
      </c>
      <c r="AI517" s="37">
        <f t="shared" si="57"/>
        <v>4151.5151999999998</v>
      </c>
      <c r="AJ517" t="str">
        <f>_xlfn.XLOOKUP(N517,Agrupamentos!C$3:C$496,Agrupamentos!D$3:D$496,"",0)</f>
        <v>REPLANTIO</v>
      </c>
      <c r="AK517" t="str">
        <f t="shared" si="58"/>
        <v>REPLANTIOGN1400REF29</v>
      </c>
      <c r="AL517" s="57" t="str">
        <f t="shared" si="59"/>
        <v>46937GN1400Trabalhador FlorestalJONATHAN FONSECA DE OLIVEIRAREPLANTIORosa Maria359Principal9,29Julho-260846203,879884259346203</v>
      </c>
      <c r="AM517" s="79">
        <f t="shared" si="60"/>
        <v>2.5157232704402515</v>
      </c>
      <c r="AN517" s="80">
        <f t="shared" si="61"/>
        <v>810.76729559748412</v>
      </c>
      <c r="AO517" s="36">
        <f t="shared" si="62"/>
        <v>2993.9811999999993</v>
      </c>
      <c r="AP517" s="83">
        <f t="shared" si="63"/>
        <v>2183.2139044025153</v>
      </c>
    </row>
    <row r="518" spans="1:42" hidden="1">
      <c r="A518">
        <v>46937</v>
      </c>
      <c r="B518" s="38">
        <v>46203</v>
      </c>
      <c r="C518" t="s">
        <v>266</v>
      </c>
      <c r="D518" t="s">
        <v>185</v>
      </c>
      <c r="E518" t="s">
        <v>186</v>
      </c>
      <c r="F518" t="s">
        <v>49</v>
      </c>
      <c r="G518">
        <v>8</v>
      </c>
      <c r="H518" s="43">
        <v>10859</v>
      </c>
      <c r="I518" t="s">
        <v>198</v>
      </c>
      <c r="J518">
        <v>10093</v>
      </c>
      <c r="K518" t="s">
        <v>199</v>
      </c>
      <c r="L518" t="s">
        <v>199</v>
      </c>
      <c r="M518" t="s">
        <v>231</v>
      </c>
      <c r="N518" t="s">
        <v>232</v>
      </c>
      <c r="O518" t="s">
        <v>64</v>
      </c>
      <c r="P518">
        <v>400</v>
      </c>
      <c r="Q518" t="s">
        <v>233</v>
      </c>
      <c r="R518" t="s">
        <v>286</v>
      </c>
      <c r="S518">
        <v>8</v>
      </c>
      <c r="T518">
        <v>6.9</v>
      </c>
      <c r="U518">
        <v>0</v>
      </c>
      <c r="V518">
        <v>8</v>
      </c>
      <c r="W518">
        <v>1.48</v>
      </c>
      <c r="X518">
        <v>1.1599999999999999</v>
      </c>
      <c r="Y518">
        <v>1.1599999999999999</v>
      </c>
      <c r="Z518">
        <v>148.43</v>
      </c>
      <c r="AA518" t="s">
        <v>46</v>
      </c>
      <c r="AB518" t="s">
        <v>47</v>
      </c>
      <c r="AC518" t="s">
        <v>202</v>
      </c>
      <c r="AE518" s="39">
        <v>46203.879884259259</v>
      </c>
      <c r="AF518" t="s">
        <v>311</v>
      </c>
      <c r="AG518" t="str">
        <f t="shared" ref="AG518:AG581" si="64">IF(B518=0,"",PROPER(TEXT(IF(DAY(B518)&gt;20,EDATE(B518,1),B518),"MMMM-aa")))</f>
        <v>Julho-26</v>
      </c>
      <c r="AH518" s="36">
        <f>_xlfn.XLOOKUP(AK518,'Base de Preços'!P$7:P$3001,'Base de Preços'!J$7:J$3001,"",0)</f>
        <v>199.25</v>
      </c>
      <c r="AI518" s="37">
        <f t="shared" ref="AI518:AI581" si="65">IF(AB518="Principal",AH518*T518,0)</f>
        <v>1374.825</v>
      </c>
      <c r="AJ518" t="str">
        <f>_xlfn.XLOOKUP(N518,Agrupamentos!C$3:C$496,Agrupamentos!D$3:D$496,"",0)</f>
        <v>COMBATE A FORMIGA MANUAL</v>
      </c>
      <c r="AK518" t="str">
        <f t="shared" ref="AK518:AK581" si="66">N518&amp;D518&amp;M518</f>
        <v>COMBATE A FORMIGA PÓS PLANTIO MANUAL - 3 a 5kg/HA Isca granulada ou MIPISGN1400REF16</v>
      </c>
      <c r="AL518" s="57" t="str">
        <f t="shared" ref="AL518:AL581" si="67">CONCATENATE(A518,D518,F518,K518,N518,Q518,R518,AB518,T518,AG518,U518,V518,AE518,B518)</f>
        <v>46937GN1400Trabalhador FlorestalJONATHAN FONSECA DE OLIVEIRACOMBATE A FORMIGA PÓS PLANTIO MANUAL - 3 a 5kg/HA Isca granulada ou MIPISRosa Maria359APrincipal6,9Julho-260846203,879884259346203</v>
      </c>
      <c r="AM518" s="79">
        <f t="shared" ref="AM518:AM581" si="68">IFERROR(V518/W518,"")</f>
        <v>5.4054054054054053</v>
      </c>
      <c r="AN518" s="80">
        <f t="shared" ref="AN518:AN581" si="69">IFERROR(AM518*Z518,"")</f>
        <v>802.32432432432438</v>
      </c>
      <c r="AO518" s="36">
        <f t="shared" ref="AO518:AO581" si="70">Z518*T518</f>
        <v>1024.1670000000001</v>
      </c>
      <c r="AP518" s="83">
        <f t="shared" ref="AP518:AP581" si="71">IFERROR(AO518-AN518,"")</f>
        <v>221.84267567567576</v>
      </c>
    </row>
    <row r="519" spans="1:42" hidden="1">
      <c r="A519">
        <v>46937</v>
      </c>
      <c r="B519" s="38">
        <v>46203</v>
      </c>
      <c r="C519" t="s">
        <v>266</v>
      </c>
      <c r="D519" t="s">
        <v>185</v>
      </c>
      <c r="E519" t="s">
        <v>186</v>
      </c>
      <c r="F519" t="s">
        <v>49</v>
      </c>
      <c r="G519">
        <v>8</v>
      </c>
      <c r="H519" s="43">
        <v>10859</v>
      </c>
      <c r="I519" t="s">
        <v>198</v>
      </c>
      <c r="J519">
        <v>10093</v>
      </c>
      <c r="K519" t="s">
        <v>199</v>
      </c>
      <c r="L519" t="s">
        <v>199</v>
      </c>
      <c r="M519" t="s">
        <v>231</v>
      </c>
      <c r="N519" t="s">
        <v>232</v>
      </c>
      <c r="O519" t="s">
        <v>64</v>
      </c>
      <c r="P519">
        <v>400</v>
      </c>
      <c r="Q519" t="s">
        <v>233</v>
      </c>
      <c r="R519">
        <v>363</v>
      </c>
      <c r="S519">
        <v>32</v>
      </c>
      <c r="T519">
        <v>36.36</v>
      </c>
      <c r="U519">
        <v>0</v>
      </c>
      <c r="V519">
        <v>32</v>
      </c>
      <c r="W519">
        <v>1.48</v>
      </c>
      <c r="X519">
        <v>0.88</v>
      </c>
      <c r="Y519">
        <v>0.88</v>
      </c>
      <c r="Z519">
        <v>148.43</v>
      </c>
      <c r="AA519" t="s">
        <v>46</v>
      </c>
      <c r="AB519" t="s">
        <v>47</v>
      </c>
      <c r="AC519" t="s">
        <v>202</v>
      </c>
      <c r="AD519" t="s">
        <v>203</v>
      </c>
      <c r="AE519" s="39">
        <v>46203.879884259259</v>
      </c>
      <c r="AF519" t="s">
        <v>311</v>
      </c>
      <c r="AG519" t="str">
        <f t="shared" si="64"/>
        <v>Julho-26</v>
      </c>
      <c r="AH519" s="36">
        <f>_xlfn.XLOOKUP(AK519,'Base de Preços'!P$7:P$3001,'Base de Preços'!J$7:J$3001,"",0)</f>
        <v>199.25</v>
      </c>
      <c r="AI519" s="37">
        <f t="shared" si="65"/>
        <v>7244.73</v>
      </c>
      <c r="AJ519" t="str">
        <f>_xlfn.XLOOKUP(N519,Agrupamentos!C$3:C$496,Agrupamentos!D$3:D$496,"",0)</f>
        <v>COMBATE A FORMIGA MANUAL</v>
      </c>
      <c r="AK519" t="str">
        <f t="shared" si="66"/>
        <v>COMBATE A FORMIGA PÓS PLANTIO MANUAL - 3 a 5kg/HA Isca granulada ou MIPISGN1400REF16</v>
      </c>
      <c r="AL519" s="57" t="str">
        <f t="shared" si="67"/>
        <v>46937GN1400Trabalhador FlorestalJONATHAN FONSECA DE OLIVEIRACOMBATE A FORMIGA PÓS PLANTIO MANUAL - 3 a 5kg/HA Isca granulada ou MIPISRosa Maria363Principal36,36Julho-2603246203,879884259346203</v>
      </c>
      <c r="AM519" s="79">
        <f t="shared" si="68"/>
        <v>21.621621621621621</v>
      </c>
      <c r="AN519" s="80">
        <f t="shared" si="69"/>
        <v>3209.2972972972975</v>
      </c>
      <c r="AO519" s="36">
        <f t="shared" si="70"/>
        <v>5396.9148000000005</v>
      </c>
      <c r="AP519" s="83">
        <f t="shared" si="71"/>
        <v>2187.617502702703</v>
      </c>
    </row>
    <row r="520" spans="1:42" hidden="1">
      <c r="A520">
        <v>46937</v>
      </c>
      <c r="B520" s="38">
        <v>46203</v>
      </c>
      <c r="C520" t="s">
        <v>266</v>
      </c>
      <c r="D520" t="s">
        <v>185</v>
      </c>
      <c r="E520" t="s">
        <v>186</v>
      </c>
      <c r="F520" t="s">
        <v>49</v>
      </c>
      <c r="G520">
        <v>8</v>
      </c>
      <c r="H520" s="43">
        <v>10859</v>
      </c>
      <c r="I520" t="s">
        <v>198</v>
      </c>
      <c r="J520">
        <v>10093</v>
      </c>
      <c r="K520" t="s">
        <v>199</v>
      </c>
      <c r="L520" t="s">
        <v>199</v>
      </c>
      <c r="M520" t="s">
        <v>71</v>
      </c>
      <c r="N520" t="s">
        <v>225</v>
      </c>
      <c r="O520" t="s">
        <v>64</v>
      </c>
      <c r="P520">
        <v>400</v>
      </c>
      <c r="Q520" t="s">
        <v>233</v>
      </c>
      <c r="R520" t="s">
        <v>286</v>
      </c>
      <c r="S520">
        <v>8</v>
      </c>
      <c r="T520">
        <v>6.9</v>
      </c>
      <c r="U520">
        <v>0</v>
      </c>
      <c r="V520">
        <v>8</v>
      </c>
      <c r="W520">
        <v>3.18</v>
      </c>
      <c r="X520">
        <v>1.1599999999999999</v>
      </c>
      <c r="Y520">
        <v>1.1599999999999999</v>
      </c>
      <c r="Z520">
        <v>322.27999999999997</v>
      </c>
      <c r="AA520" t="s">
        <v>46</v>
      </c>
      <c r="AB520" t="s">
        <v>47</v>
      </c>
      <c r="AC520" t="s">
        <v>202</v>
      </c>
      <c r="AE520" s="39">
        <v>46203.879884259259</v>
      </c>
      <c r="AF520" t="s">
        <v>311</v>
      </c>
      <c r="AG520" t="str">
        <f t="shared" si="64"/>
        <v>Julho-26</v>
      </c>
      <c r="AH520" s="36">
        <f>_xlfn.XLOOKUP(AK520,'Base de Preços'!P$7:P$3001,'Base de Preços'!J$7:J$3001,"",0)</f>
        <v>446.88</v>
      </c>
      <c r="AI520" s="37">
        <f t="shared" si="65"/>
        <v>3083.4720000000002</v>
      </c>
      <c r="AJ520" t="str">
        <f>_xlfn.XLOOKUP(N520,Agrupamentos!C$3:C$496,Agrupamentos!D$3:D$496,"",0)</f>
        <v>REPLANTIO</v>
      </c>
      <c r="AK520" t="str">
        <f t="shared" si="66"/>
        <v>REPLANTIOGN1400REF29</v>
      </c>
      <c r="AL520" s="57" t="str">
        <f t="shared" si="67"/>
        <v>46937GN1400Trabalhador FlorestalJONATHAN FONSECA DE OLIVEIRAREPLANTIORosa Maria359APrincipal6,9Julho-260846203,879884259346203</v>
      </c>
      <c r="AM520" s="79">
        <f t="shared" si="68"/>
        <v>2.5157232704402515</v>
      </c>
      <c r="AN520" s="80">
        <f t="shared" si="69"/>
        <v>810.76729559748412</v>
      </c>
      <c r="AO520" s="36">
        <f t="shared" si="70"/>
        <v>2223.732</v>
      </c>
      <c r="AP520" s="83">
        <f t="shared" si="71"/>
        <v>1412.964704402516</v>
      </c>
    </row>
    <row r="521" spans="1:42" hidden="1">
      <c r="A521">
        <v>46937</v>
      </c>
      <c r="B521" s="38">
        <v>46203</v>
      </c>
      <c r="C521" t="s">
        <v>266</v>
      </c>
      <c r="D521" t="s">
        <v>185</v>
      </c>
      <c r="E521" t="s">
        <v>186</v>
      </c>
      <c r="F521" t="s">
        <v>49</v>
      </c>
      <c r="G521">
        <v>8</v>
      </c>
      <c r="H521" s="43">
        <v>10859</v>
      </c>
      <c r="I521" t="s">
        <v>198</v>
      </c>
      <c r="J521">
        <v>10093</v>
      </c>
      <c r="K521" t="s">
        <v>199</v>
      </c>
      <c r="L521" t="s">
        <v>199</v>
      </c>
      <c r="M521" t="s">
        <v>282</v>
      </c>
      <c r="N521" t="s">
        <v>283</v>
      </c>
      <c r="O521" t="s">
        <v>64</v>
      </c>
      <c r="P521">
        <v>400</v>
      </c>
      <c r="Q521" t="s">
        <v>233</v>
      </c>
      <c r="R521">
        <v>359</v>
      </c>
      <c r="S521">
        <v>8</v>
      </c>
      <c r="T521">
        <v>9.2899999999999991</v>
      </c>
      <c r="U521">
        <v>0</v>
      </c>
      <c r="V521">
        <v>8</v>
      </c>
      <c r="W521">
        <v>2.69</v>
      </c>
      <c r="X521">
        <v>0.86</v>
      </c>
      <c r="Y521">
        <v>0.86</v>
      </c>
      <c r="Z521">
        <v>272.89</v>
      </c>
      <c r="AA521" t="s">
        <v>46</v>
      </c>
      <c r="AB521" t="s">
        <v>47</v>
      </c>
      <c r="AC521" t="s">
        <v>202</v>
      </c>
      <c r="AE521" s="39">
        <v>46203.879884259259</v>
      </c>
      <c r="AF521" t="s">
        <v>311</v>
      </c>
      <c r="AG521" t="str">
        <f t="shared" si="64"/>
        <v>Julho-26</v>
      </c>
      <c r="AH521" s="36">
        <f>_xlfn.XLOOKUP(AK521,'Base de Preços'!P$7:P$3001,'Base de Preços'!J$7:J$3001,"",0)</f>
        <v>551.6</v>
      </c>
      <c r="AI521" s="37">
        <f t="shared" si="65"/>
        <v>5124.3639999999996</v>
      </c>
      <c r="AJ521" t="str">
        <f>_xlfn.XLOOKUP(N521,Agrupamentos!C$3:C$496,Agrupamentos!D$3:D$496,"",0)</f>
        <v>IRRIGAÇÃO DE REPLANTIO</v>
      </c>
      <c r="AK521" t="str">
        <f t="shared" si="66"/>
        <v>1ª IRRIGAÇÃO DE REPLANTIOGN1400REF32 - 01</v>
      </c>
      <c r="AL521" s="57" t="str">
        <f t="shared" si="67"/>
        <v>46937GN1400Trabalhador FlorestalJONATHAN FONSECA DE OLIVEIRA1ª IRRIGAÇÃO DE REPLANTIORosa Maria359Principal9,29Julho-260846203,879884259346203</v>
      </c>
      <c r="AM521" s="79">
        <f t="shared" si="68"/>
        <v>2.9739776951672865</v>
      </c>
      <c r="AN521" s="80">
        <f t="shared" si="69"/>
        <v>811.56877323420076</v>
      </c>
      <c r="AO521" s="36">
        <f t="shared" si="70"/>
        <v>2535.1480999999994</v>
      </c>
      <c r="AP521" s="83">
        <f t="shared" si="71"/>
        <v>1723.5793267657987</v>
      </c>
    </row>
    <row r="522" spans="1:42" hidden="1">
      <c r="A522">
        <v>46937</v>
      </c>
      <c r="B522" s="38">
        <v>46203</v>
      </c>
      <c r="C522" t="s">
        <v>266</v>
      </c>
      <c r="D522" t="s">
        <v>185</v>
      </c>
      <c r="E522" t="s">
        <v>186</v>
      </c>
      <c r="F522" t="s">
        <v>37</v>
      </c>
      <c r="G522">
        <v>8</v>
      </c>
      <c r="H522" s="43">
        <v>10859</v>
      </c>
      <c r="I522" t="s">
        <v>198</v>
      </c>
      <c r="J522">
        <v>10093</v>
      </c>
      <c r="K522" t="s">
        <v>199</v>
      </c>
      <c r="L522" t="s">
        <v>199</v>
      </c>
      <c r="M522">
        <v>43</v>
      </c>
      <c r="N522" t="s">
        <v>42</v>
      </c>
      <c r="O522" t="s">
        <v>64</v>
      </c>
      <c r="P522">
        <v>400</v>
      </c>
      <c r="Q522" t="s">
        <v>233</v>
      </c>
      <c r="R522">
        <v>359</v>
      </c>
      <c r="S522">
        <v>8</v>
      </c>
      <c r="T522">
        <v>0</v>
      </c>
      <c r="U522">
        <v>0</v>
      </c>
      <c r="V522">
        <v>8</v>
      </c>
      <c r="W522">
        <v>0</v>
      </c>
      <c r="X522">
        <v>0</v>
      </c>
      <c r="Y522">
        <v>0</v>
      </c>
      <c r="Z522">
        <v>0</v>
      </c>
      <c r="AA522" t="s">
        <v>46</v>
      </c>
      <c r="AB522" t="s">
        <v>47</v>
      </c>
      <c r="AC522" t="s">
        <v>202</v>
      </c>
      <c r="AE522" s="39">
        <v>46203.879884259259</v>
      </c>
      <c r="AF522" t="s">
        <v>311</v>
      </c>
      <c r="AG522" t="str">
        <f t="shared" si="64"/>
        <v>Julho-26</v>
      </c>
      <c r="AH522" s="36">
        <f>_xlfn.XLOOKUP(AK522,'Base de Preços'!P$7:P$3001,'Base de Preços'!J$7:J$3001,"",0)</f>
        <v>0</v>
      </c>
      <c r="AI522" s="37">
        <f t="shared" si="65"/>
        <v>0</v>
      </c>
      <c r="AJ522" t="str">
        <f>_xlfn.XLOOKUP(N522,Agrupamentos!C$3:C$496,Agrupamentos!D$3:D$496,"",0)</f>
        <v>APOIO E MANUTENÇÃO</v>
      </c>
      <c r="AK522" t="str">
        <f t="shared" si="66"/>
        <v>APOIO E MANUTEÇÃOGN140043</v>
      </c>
      <c r="AL522" s="57" t="str">
        <f t="shared" si="67"/>
        <v>46937GN1400MotoristaJONATHAN FONSECA DE OLIVEIRAAPOIO E MANUTEÇÃORosa Maria359Principal0Julho-260846203,879884259346203</v>
      </c>
      <c r="AM522" s="79" t="str">
        <f t="shared" si="68"/>
        <v/>
      </c>
      <c r="AN522" s="80" t="str">
        <f t="shared" si="69"/>
        <v/>
      </c>
      <c r="AO522" s="36">
        <f t="shared" si="70"/>
        <v>0</v>
      </c>
      <c r="AP522" s="83" t="str">
        <f t="shared" si="71"/>
        <v/>
      </c>
    </row>
    <row r="523" spans="1:42" hidden="1">
      <c r="A523">
        <v>46937</v>
      </c>
      <c r="B523" s="38">
        <v>46203</v>
      </c>
      <c r="C523" t="s">
        <v>266</v>
      </c>
      <c r="D523" t="s">
        <v>185</v>
      </c>
      <c r="E523" t="s">
        <v>186</v>
      </c>
      <c r="F523" t="s">
        <v>37</v>
      </c>
      <c r="G523">
        <v>8</v>
      </c>
      <c r="H523" s="43">
        <v>10859</v>
      </c>
      <c r="I523" t="s">
        <v>198</v>
      </c>
      <c r="J523">
        <v>10093</v>
      </c>
      <c r="K523" t="s">
        <v>199</v>
      </c>
      <c r="L523" t="s">
        <v>199</v>
      </c>
      <c r="M523" t="s">
        <v>312</v>
      </c>
      <c r="N523" t="s">
        <v>313</v>
      </c>
      <c r="O523" t="s">
        <v>168</v>
      </c>
      <c r="P523">
        <v>400</v>
      </c>
      <c r="Q523" t="s">
        <v>233</v>
      </c>
      <c r="R523">
        <v>373</v>
      </c>
      <c r="S523">
        <v>0</v>
      </c>
      <c r="T523">
        <v>1.33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469.73</v>
      </c>
      <c r="AA523" t="s">
        <v>55</v>
      </c>
      <c r="AB523" t="s">
        <v>47</v>
      </c>
      <c r="AC523" t="s">
        <v>202</v>
      </c>
      <c r="AD523" t="s">
        <v>96</v>
      </c>
      <c r="AE523" s="39">
        <v>46204.385659722226</v>
      </c>
      <c r="AF523" t="s">
        <v>311</v>
      </c>
      <c r="AG523" t="str">
        <f t="shared" si="64"/>
        <v>Julho-26</v>
      </c>
      <c r="AH523" s="36">
        <f>_xlfn.XLOOKUP(AK523,'Base de Preços'!P$7:P$3001,'Base de Preços'!J$7:J$3001,"",0)</f>
        <v>469.73</v>
      </c>
      <c r="AI523" s="37">
        <f t="shared" si="65"/>
        <v>624.74090000000001</v>
      </c>
      <c r="AJ523" t="str">
        <f>_xlfn.XLOOKUP(N523,Agrupamentos!C$3:C$496,Agrupamentos!D$3:D$496,"",0)</f>
        <v>CAMINHÃO</v>
      </c>
      <c r="AK523" t="str">
        <f t="shared" si="66"/>
        <v>CAMINHÃO MUNCK (Hora)GN1400REF42</v>
      </c>
      <c r="AL523" s="57" t="str">
        <f t="shared" si="67"/>
        <v>46937GN1400MotoristaJONATHAN FONSECA DE OLIVEIRACAMINHÃO MUNCK (Hora)Rosa Maria373Principal1,33Julho-260046204,385659722246203</v>
      </c>
      <c r="AM523" s="79" t="str">
        <f t="shared" si="68"/>
        <v/>
      </c>
      <c r="AN523" s="80" t="str">
        <f t="shared" si="69"/>
        <v/>
      </c>
      <c r="AO523" s="36">
        <f t="shared" si="70"/>
        <v>624.74090000000001</v>
      </c>
      <c r="AP523" s="83" t="str">
        <f t="shared" si="71"/>
        <v/>
      </c>
    </row>
    <row r="524" spans="1:42" hidden="1">
      <c r="A524">
        <v>46937</v>
      </c>
      <c r="B524" s="38">
        <v>46203</v>
      </c>
      <c r="C524" t="s">
        <v>266</v>
      </c>
      <c r="D524" t="s">
        <v>185</v>
      </c>
      <c r="E524" t="s">
        <v>186</v>
      </c>
      <c r="F524" t="s">
        <v>59</v>
      </c>
      <c r="G524">
        <v>8</v>
      </c>
      <c r="H524" s="43">
        <v>10859</v>
      </c>
      <c r="I524" t="s">
        <v>198</v>
      </c>
      <c r="J524">
        <v>10093</v>
      </c>
      <c r="K524" t="s">
        <v>199</v>
      </c>
      <c r="L524" t="s">
        <v>199</v>
      </c>
      <c r="M524" t="s">
        <v>282</v>
      </c>
      <c r="N524" t="s">
        <v>283</v>
      </c>
      <c r="O524" t="s">
        <v>64</v>
      </c>
      <c r="P524">
        <v>400</v>
      </c>
      <c r="Q524" t="s">
        <v>233</v>
      </c>
      <c r="R524" t="s">
        <v>286</v>
      </c>
      <c r="S524">
        <v>4</v>
      </c>
      <c r="T524">
        <v>6.9</v>
      </c>
      <c r="U524">
        <v>0</v>
      </c>
      <c r="V524">
        <v>4</v>
      </c>
      <c r="W524">
        <v>0.54</v>
      </c>
      <c r="X524">
        <v>0.57999999999999996</v>
      </c>
      <c r="Y524">
        <v>0.57999999999999996</v>
      </c>
      <c r="Z524">
        <v>207.97</v>
      </c>
      <c r="AA524" t="s">
        <v>46</v>
      </c>
      <c r="AB524" t="s">
        <v>77</v>
      </c>
      <c r="AC524" t="s">
        <v>202</v>
      </c>
      <c r="AE524" s="39">
        <v>46203.879884259259</v>
      </c>
      <c r="AF524" t="s">
        <v>311</v>
      </c>
      <c r="AG524" t="str">
        <f t="shared" si="64"/>
        <v>Julho-26</v>
      </c>
      <c r="AH524" s="36">
        <f>_xlfn.XLOOKUP(AK524,'Base de Preços'!P$7:P$3001,'Base de Preços'!J$7:J$3001,"",0)</f>
        <v>551.6</v>
      </c>
      <c r="AI524" s="37">
        <f t="shared" si="65"/>
        <v>0</v>
      </c>
      <c r="AJ524" t="str">
        <f>_xlfn.XLOOKUP(N524,Agrupamentos!C$3:C$496,Agrupamentos!D$3:D$496,"",0)</f>
        <v>IRRIGAÇÃO DE REPLANTIO</v>
      </c>
      <c r="AK524" t="str">
        <f t="shared" si="66"/>
        <v>1ª IRRIGAÇÃO DE REPLANTIOGN1400REF32 - 01</v>
      </c>
      <c r="AL524" s="57" t="str">
        <f t="shared" si="67"/>
        <v>46937GN1400Operador de Trator de PneuJONATHAN FONSECA DE OLIVEIRA1ª IRRIGAÇÃO DE REPLANTIORosa Maria359AApoio6,9Julho-260446203,879884259346203</v>
      </c>
      <c r="AM524" s="79">
        <f t="shared" si="68"/>
        <v>7.4074074074074066</v>
      </c>
      <c r="AN524" s="80">
        <f t="shared" si="69"/>
        <v>1540.5185185185182</v>
      </c>
      <c r="AO524" s="36">
        <f t="shared" si="70"/>
        <v>1434.9930000000002</v>
      </c>
      <c r="AP524" s="83">
        <f t="shared" si="71"/>
        <v>-105.52551851851808</v>
      </c>
    </row>
    <row r="525" spans="1:42" hidden="1">
      <c r="A525">
        <v>46937</v>
      </c>
      <c r="B525" s="38">
        <v>46203</v>
      </c>
      <c r="C525" t="s">
        <v>266</v>
      </c>
      <c r="D525" t="s">
        <v>185</v>
      </c>
      <c r="E525" t="s">
        <v>186</v>
      </c>
      <c r="F525" t="s">
        <v>49</v>
      </c>
      <c r="G525">
        <v>8</v>
      </c>
      <c r="H525" s="43">
        <v>10859</v>
      </c>
      <c r="I525" t="s">
        <v>198</v>
      </c>
      <c r="J525">
        <v>10093</v>
      </c>
      <c r="K525" t="s">
        <v>199</v>
      </c>
      <c r="L525" t="s">
        <v>199</v>
      </c>
      <c r="M525" t="s">
        <v>282</v>
      </c>
      <c r="N525" t="s">
        <v>283</v>
      </c>
      <c r="O525" t="s">
        <v>64</v>
      </c>
      <c r="P525">
        <v>400</v>
      </c>
      <c r="Q525" t="s">
        <v>233</v>
      </c>
      <c r="R525" t="s">
        <v>286</v>
      </c>
      <c r="S525">
        <v>8</v>
      </c>
      <c r="T525">
        <v>6.9</v>
      </c>
      <c r="U525">
        <v>0</v>
      </c>
      <c r="V525">
        <v>8</v>
      </c>
      <c r="W525">
        <v>2.69</v>
      </c>
      <c r="X525">
        <v>1.1599999999999999</v>
      </c>
      <c r="Y525">
        <v>1.1599999999999999</v>
      </c>
      <c r="Z525">
        <v>272.89</v>
      </c>
      <c r="AA525" t="s">
        <v>46</v>
      </c>
      <c r="AB525" t="s">
        <v>47</v>
      </c>
      <c r="AC525" t="s">
        <v>202</v>
      </c>
      <c r="AE525" s="39">
        <v>46203.879884259259</v>
      </c>
      <c r="AF525" t="s">
        <v>311</v>
      </c>
      <c r="AG525" t="str">
        <f t="shared" si="64"/>
        <v>Julho-26</v>
      </c>
      <c r="AH525" s="36">
        <f>_xlfn.XLOOKUP(AK525,'Base de Preços'!P$7:P$3001,'Base de Preços'!J$7:J$3001,"",0)</f>
        <v>551.6</v>
      </c>
      <c r="AI525" s="37">
        <f t="shared" si="65"/>
        <v>3806.0400000000004</v>
      </c>
      <c r="AJ525" t="str">
        <f>_xlfn.XLOOKUP(N525,Agrupamentos!C$3:C$496,Agrupamentos!D$3:D$496,"",0)</f>
        <v>IRRIGAÇÃO DE REPLANTIO</v>
      </c>
      <c r="AK525" t="str">
        <f t="shared" si="66"/>
        <v>1ª IRRIGAÇÃO DE REPLANTIOGN1400REF32 - 01</v>
      </c>
      <c r="AL525" s="57" t="str">
        <f t="shared" si="67"/>
        <v>46937GN1400Trabalhador FlorestalJONATHAN FONSECA DE OLIVEIRA1ª IRRIGAÇÃO DE REPLANTIORosa Maria359APrincipal6,9Julho-260846203,879884259346203</v>
      </c>
      <c r="AM525" s="79">
        <f t="shared" si="68"/>
        <v>2.9739776951672865</v>
      </c>
      <c r="AN525" s="80">
        <f t="shared" si="69"/>
        <v>811.56877323420076</v>
      </c>
      <c r="AO525" s="36">
        <f t="shared" si="70"/>
        <v>1882.941</v>
      </c>
      <c r="AP525" s="83">
        <f t="shared" si="71"/>
        <v>1071.3722267657993</v>
      </c>
    </row>
    <row r="526" spans="1:42" hidden="1">
      <c r="A526">
        <v>46938</v>
      </c>
      <c r="B526" s="38">
        <v>46203</v>
      </c>
      <c r="C526" t="s">
        <v>266</v>
      </c>
      <c r="D526" t="s">
        <v>185</v>
      </c>
      <c r="E526" t="s">
        <v>186</v>
      </c>
      <c r="F526" t="s">
        <v>59</v>
      </c>
      <c r="G526">
        <v>9</v>
      </c>
      <c r="H526" s="43">
        <v>10859</v>
      </c>
      <c r="I526" t="s">
        <v>198</v>
      </c>
      <c r="J526">
        <v>9900</v>
      </c>
      <c r="K526" t="s">
        <v>218</v>
      </c>
      <c r="L526" t="s">
        <v>218</v>
      </c>
      <c r="M526" t="s">
        <v>214</v>
      </c>
      <c r="N526" t="s">
        <v>215</v>
      </c>
      <c r="O526" t="s">
        <v>64</v>
      </c>
      <c r="P526">
        <v>403</v>
      </c>
      <c r="Q526" t="s">
        <v>307</v>
      </c>
      <c r="R526">
        <v>4</v>
      </c>
      <c r="S526">
        <v>9</v>
      </c>
      <c r="T526">
        <v>19.77</v>
      </c>
      <c r="U526">
        <v>27</v>
      </c>
      <c r="V526">
        <v>36</v>
      </c>
      <c r="W526">
        <v>0.38</v>
      </c>
      <c r="X526">
        <v>0.46</v>
      </c>
      <c r="Y526">
        <v>1.82</v>
      </c>
      <c r="Z526">
        <v>159.09</v>
      </c>
      <c r="AA526" t="s">
        <v>46</v>
      </c>
      <c r="AB526" t="s">
        <v>47</v>
      </c>
      <c r="AC526" t="s">
        <v>220</v>
      </c>
      <c r="AE526" s="39">
        <v>46203.890625</v>
      </c>
      <c r="AG526" t="str">
        <f t="shared" si="64"/>
        <v>Julho-26</v>
      </c>
      <c r="AH526" s="36">
        <f>_xlfn.XLOOKUP(AK526,'Base de Preços'!P$7:P$3001,'Base de Preços'!J$7:J$3001,"",0)</f>
        <v>193.73</v>
      </c>
      <c r="AI526" s="37">
        <f t="shared" si="65"/>
        <v>3830.0420999999997</v>
      </c>
      <c r="AJ526" t="str">
        <f>_xlfn.XLOOKUP(N526,Agrupamentos!C$3:C$496,Agrupamentos!D$3:D$496,"",0)</f>
        <v>COMBATE A FORMIGA MECANIZADO</v>
      </c>
      <c r="AK526" t="str">
        <f t="shared" si="66"/>
        <v>COMBATE A FORMIGA PÓS PLANTIO MECANIZADO- 3 a 5kg/ha isca granulada ou MIPISGN1400IMP17</v>
      </c>
      <c r="AL526" s="57" t="str">
        <f t="shared" si="67"/>
        <v>46938GN1400Operador de Trator de PneuCARLOS ALVES DOS SANTOSCOMBATE A FORMIGA PÓS PLANTIO MECANIZADO- 3 a 5kg/ha isca granulada ou MIPISSanto Antonio I4Principal19,77Julho-26273646203,89062546203</v>
      </c>
      <c r="AM526" s="79">
        <f t="shared" si="68"/>
        <v>94.73684210526315</v>
      </c>
      <c r="AN526" s="80">
        <f t="shared" si="69"/>
        <v>15071.684210526315</v>
      </c>
      <c r="AO526" s="36">
        <f t="shared" si="70"/>
        <v>3145.2093</v>
      </c>
      <c r="AP526" s="83">
        <f t="shared" si="71"/>
        <v>-11926.474910526314</v>
      </c>
    </row>
    <row r="527" spans="1:42" hidden="1">
      <c r="A527">
        <v>46938</v>
      </c>
      <c r="B527" s="38">
        <v>46203</v>
      </c>
      <c r="C527" t="s">
        <v>266</v>
      </c>
      <c r="D527" t="s">
        <v>185</v>
      </c>
      <c r="E527" t="s">
        <v>186</v>
      </c>
      <c r="F527" t="s">
        <v>59</v>
      </c>
      <c r="G527">
        <v>9</v>
      </c>
      <c r="H527" s="43">
        <v>10859</v>
      </c>
      <c r="I527" t="s">
        <v>198</v>
      </c>
      <c r="J527">
        <v>9900</v>
      </c>
      <c r="K527" t="s">
        <v>218</v>
      </c>
      <c r="L527" t="s">
        <v>218</v>
      </c>
      <c r="M527" t="s">
        <v>214</v>
      </c>
      <c r="N527" t="s">
        <v>215</v>
      </c>
      <c r="O527" t="s">
        <v>64</v>
      </c>
      <c r="P527">
        <v>403</v>
      </c>
      <c r="Q527" t="s">
        <v>307</v>
      </c>
      <c r="R527">
        <v>3</v>
      </c>
      <c r="S527">
        <v>18</v>
      </c>
      <c r="T527">
        <v>31.31</v>
      </c>
      <c r="U527">
        <v>0</v>
      </c>
      <c r="V527">
        <v>18</v>
      </c>
      <c r="W527">
        <v>0.38</v>
      </c>
      <c r="X527">
        <v>0.56999999999999995</v>
      </c>
      <c r="Y527">
        <v>0.56999999999999995</v>
      </c>
      <c r="Z527">
        <v>159.09</v>
      </c>
      <c r="AA527" t="s">
        <v>46</v>
      </c>
      <c r="AB527" t="s">
        <v>47</v>
      </c>
      <c r="AC527" t="s">
        <v>220</v>
      </c>
      <c r="AE527" s="39">
        <v>46203.890625</v>
      </c>
      <c r="AG527" t="str">
        <f t="shared" si="64"/>
        <v>Julho-26</v>
      </c>
      <c r="AH527" s="36">
        <f>_xlfn.XLOOKUP(AK527,'Base de Preços'!P$7:P$3001,'Base de Preços'!J$7:J$3001,"",0)</f>
        <v>193.73</v>
      </c>
      <c r="AI527" s="37">
        <f t="shared" si="65"/>
        <v>6065.6862999999994</v>
      </c>
      <c r="AJ527" t="str">
        <f>_xlfn.XLOOKUP(N527,Agrupamentos!C$3:C$496,Agrupamentos!D$3:D$496,"",0)</f>
        <v>COMBATE A FORMIGA MECANIZADO</v>
      </c>
      <c r="AK527" t="str">
        <f t="shared" si="66"/>
        <v>COMBATE A FORMIGA PÓS PLANTIO MECANIZADO- 3 a 5kg/ha isca granulada ou MIPISGN1400IMP17</v>
      </c>
      <c r="AL527" s="57" t="str">
        <f t="shared" si="67"/>
        <v>46938GN1400Operador de Trator de PneuCARLOS ALVES DOS SANTOSCOMBATE A FORMIGA PÓS PLANTIO MECANIZADO- 3 a 5kg/ha isca granulada ou MIPISSanto Antonio I3Principal31,31Julho-2601846203,89062546203</v>
      </c>
      <c r="AM527" s="79">
        <f t="shared" si="68"/>
        <v>47.368421052631575</v>
      </c>
      <c r="AN527" s="80">
        <f t="shared" si="69"/>
        <v>7535.8421052631575</v>
      </c>
      <c r="AO527" s="36">
        <f t="shared" si="70"/>
        <v>4981.1079</v>
      </c>
      <c r="AP527" s="83">
        <f t="shared" si="71"/>
        <v>-2554.7342052631575</v>
      </c>
    </row>
    <row r="528" spans="1:42" hidden="1">
      <c r="A528">
        <v>46938</v>
      </c>
      <c r="B528" s="38">
        <v>46203</v>
      </c>
      <c r="C528" t="s">
        <v>266</v>
      </c>
      <c r="D528" t="s">
        <v>185</v>
      </c>
      <c r="E528" t="s">
        <v>186</v>
      </c>
      <c r="F528" t="s">
        <v>49</v>
      </c>
      <c r="G528">
        <v>9</v>
      </c>
      <c r="H528" s="43">
        <v>10859</v>
      </c>
      <c r="I528" t="s">
        <v>198</v>
      </c>
      <c r="J528">
        <v>9900</v>
      </c>
      <c r="K528" t="s">
        <v>218</v>
      </c>
      <c r="L528" t="s">
        <v>218</v>
      </c>
      <c r="M528" t="s">
        <v>305</v>
      </c>
      <c r="N528" t="s">
        <v>306</v>
      </c>
      <c r="O528" t="s">
        <v>64</v>
      </c>
      <c r="P528">
        <v>403</v>
      </c>
      <c r="Q528" t="s">
        <v>307</v>
      </c>
      <c r="R528">
        <v>3</v>
      </c>
      <c r="S528">
        <v>9</v>
      </c>
      <c r="T528">
        <v>0</v>
      </c>
      <c r="U528">
        <v>0</v>
      </c>
      <c r="V528">
        <v>9</v>
      </c>
      <c r="W528">
        <v>1.29</v>
      </c>
      <c r="X528">
        <v>0</v>
      </c>
      <c r="Y528">
        <v>0</v>
      </c>
      <c r="Z528">
        <v>119.55</v>
      </c>
      <c r="AA528" t="s">
        <v>46</v>
      </c>
      <c r="AB528" t="s">
        <v>47</v>
      </c>
      <c r="AC528" t="s">
        <v>220</v>
      </c>
      <c r="AD528" t="s">
        <v>203</v>
      </c>
      <c r="AE528" s="39">
        <v>46203.890625</v>
      </c>
      <c r="AG528" t="str">
        <f t="shared" si="64"/>
        <v>Julho-26</v>
      </c>
      <c r="AH528" s="36">
        <f>_xlfn.XLOOKUP(AK528,'Base de Preços'!P$7:P$3001,'Base de Preços'!J$7:J$3001,"",0)</f>
        <v>119.55</v>
      </c>
      <c r="AI528" s="37">
        <f t="shared" si="65"/>
        <v>0</v>
      </c>
      <c r="AJ528" t="str">
        <f>_xlfn.XLOOKUP(N528,Agrupamentos!C$3:C$496,Agrupamentos!D$3:D$496,"",0)</f>
        <v>COMBATE MANUAL A FORMIGAS DIVISAS</v>
      </c>
      <c r="AK528" t="str">
        <f t="shared" si="66"/>
        <v>COMBATE MANUAL A FORMIGAS DIVISASGN1400REF92</v>
      </c>
      <c r="AL528" s="57" t="str">
        <f t="shared" si="67"/>
        <v>46938GN1400Trabalhador FlorestalCARLOS ALVES DOS SANTOSCOMBATE MANUAL A FORMIGAS DIVISASSanto Antonio I3Principal0Julho-260946203,89062546203</v>
      </c>
      <c r="AM528" s="79">
        <f t="shared" si="68"/>
        <v>6.9767441860465116</v>
      </c>
      <c r="AN528" s="80">
        <f t="shared" si="69"/>
        <v>834.06976744186045</v>
      </c>
      <c r="AO528" s="36">
        <f t="shared" si="70"/>
        <v>0</v>
      </c>
      <c r="AP528" s="83">
        <f t="shared" si="71"/>
        <v>-834.06976744186045</v>
      </c>
    </row>
    <row r="529" spans="1:42" hidden="1">
      <c r="A529">
        <v>46949</v>
      </c>
      <c r="B529" s="38">
        <v>46203</v>
      </c>
      <c r="C529" t="s">
        <v>266</v>
      </c>
      <c r="D529" t="s">
        <v>185</v>
      </c>
      <c r="E529" t="s">
        <v>186</v>
      </c>
      <c r="F529" t="s">
        <v>59</v>
      </c>
      <c r="G529">
        <v>10</v>
      </c>
      <c r="H529" s="43">
        <v>10859</v>
      </c>
      <c r="I529" t="s">
        <v>198</v>
      </c>
      <c r="J529">
        <v>11034</v>
      </c>
      <c r="K529" t="s">
        <v>213</v>
      </c>
      <c r="L529" t="s">
        <v>213</v>
      </c>
      <c r="M529" t="s">
        <v>214</v>
      </c>
      <c r="N529" t="s">
        <v>215</v>
      </c>
      <c r="O529" t="s">
        <v>64</v>
      </c>
      <c r="P529">
        <v>458</v>
      </c>
      <c r="Q529" t="s">
        <v>291</v>
      </c>
      <c r="R529">
        <v>2</v>
      </c>
      <c r="S529">
        <v>5</v>
      </c>
      <c r="T529">
        <v>3.77</v>
      </c>
      <c r="U529">
        <v>0</v>
      </c>
      <c r="V529">
        <v>5</v>
      </c>
      <c r="W529">
        <v>0.38</v>
      </c>
      <c r="X529">
        <v>1.33</v>
      </c>
      <c r="Y529">
        <v>1.33</v>
      </c>
      <c r="Z529">
        <v>159.09</v>
      </c>
      <c r="AA529" t="s">
        <v>46</v>
      </c>
      <c r="AB529" t="s">
        <v>47</v>
      </c>
      <c r="AC529" t="s">
        <v>217</v>
      </c>
      <c r="AD529" t="s">
        <v>96</v>
      </c>
      <c r="AE529" s="39">
        <v>46204.311284722222</v>
      </c>
      <c r="AG529" t="str">
        <f t="shared" si="64"/>
        <v>Julho-26</v>
      </c>
      <c r="AH529" s="36">
        <f>_xlfn.XLOOKUP(AK529,'Base de Preços'!P$7:P$3001,'Base de Preços'!J$7:J$3001,"",0)</f>
        <v>193.73</v>
      </c>
      <c r="AI529" s="37">
        <f t="shared" si="65"/>
        <v>730.36209999999994</v>
      </c>
      <c r="AJ529" t="str">
        <f>_xlfn.XLOOKUP(N529,Agrupamentos!C$3:C$496,Agrupamentos!D$3:D$496,"",0)</f>
        <v>COMBATE A FORMIGA MECANIZADO</v>
      </c>
      <c r="AK529" t="str">
        <f t="shared" si="66"/>
        <v>COMBATE A FORMIGA PÓS PLANTIO MECANIZADO- 3 a 5kg/ha isca granulada ou MIPISGN1400IMP17</v>
      </c>
      <c r="AL529" s="57" t="str">
        <f t="shared" si="67"/>
        <v>46949GN1400Operador de Trator de PneuJOAO VITOR TONETO SILVACOMBATE A FORMIGA PÓS PLANTIO MECANIZADO- 3 a 5kg/ha isca granulada ou MIPISUniao - Retiro Santa Maria I2Principal3,77Julho-260546204,311284722246203</v>
      </c>
      <c r="AM529" s="79">
        <f t="shared" si="68"/>
        <v>13.157894736842104</v>
      </c>
      <c r="AN529" s="80">
        <f t="shared" si="69"/>
        <v>2093.2894736842104</v>
      </c>
      <c r="AO529" s="36">
        <f t="shared" si="70"/>
        <v>599.76930000000004</v>
      </c>
      <c r="AP529" s="83">
        <f t="shared" si="71"/>
        <v>-1493.5201736842105</v>
      </c>
    </row>
    <row r="530" spans="1:42" hidden="1">
      <c r="A530">
        <v>46949</v>
      </c>
      <c r="B530" s="38">
        <v>46203</v>
      </c>
      <c r="C530" t="s">
        <v>266</v>
      </c>
      <c r="D530" t="s">
        <v>185</v>
      </c>
      <c r="E530" t="s">
        <v>186</v>
      </c>
      <c r="F530" t="s">
        <v>59</v>
      </c>
      <c r="G530">
        <v>10</v>
      </c>
      <c r="H530" s="43">
        <v>10859</v>
      </c>
      <c r="I530" t="s">
        <v>198</v>
      </c>
      <c r="J530">
        <v>11034</v>
      </c>
      <c r="K530" t="s">
        <v>213</v>
      </c>
      <c r="L530" t="s">
        <v>213</v>
      </c>
      <c r="M530" t="s">
        <v>214</v>
      </c>
      <c r="N530" t="s">
        <v>215</v>
      </c>
      <c r="O530" t="s">
        <v>64</v>
      </c>
      <c r="P530">
        <v>458</v>
      </c>
      <c r="Q530" t="s">
        <v>291</v>
      </c>
      <c r="R530">
        <v>11</v>
      </c>
      <c r="S530">
        <v>5</v>
      </c>
      <c r="T530">
        <v>28.3</v>
      </c>
      <c r="U530">
        <v>2</v>
      </c>
      <c r="V530">
        <v>7</v>
      </c>
      <c r="W530">
        <v>0.38</v>
      </c>
      <c r="X530">
        <v>0.18</v>
      </c>
      <c r="Y530">
        <v>0.25</v>
      </c>
      <c r="Z530">
        <v>159.09</v>
      </c>
      <c r="AA530" t="s">
        <v>46</v>
      </c>
      <c r="AB530" t="s">
        <v>47</v>
      </c>
      <c r="AC530" t="s">
        <v>217</v>
      </c>
      <c r="AD530" t="s">
        <v>96</v>
      </c>
      <c r="AE530" s="39">
        <v>46204.311284722222</v>
      </c>
      <c r="AG530" t="str">
        <f t="shared" si="64"/>
        <v>Julho-26</v>
      </c>
      <c r="AH530" s="36">
        <f>_xlfn.XLOOKUP(AK530,'Base de Preços'!P$7:P$3001,'Base de Preços'!J$7:J$3001,"",0)</f>
        <v>193.73</v>
      </c>
      <c r="AI530" s="37">
        <f t="shared" si="65"/>
        <v>5482.5590000000002</v>
      </c>
      <c r="AJ530" t="str">
        <f>_xlfn.XLOOKUP(N530,Agrupamentos!C$3:C$496,Agrupamentos!D$3:D$496,"",0)</f>
        <v>COMBATE A FORMIGA MECANIZADO</v>
      </c>
      <c r="AK530" t="str">
        <f t="shared" si="66"/>
        <v>COMBATE A FORMIGA PÓS PLANTIO MECANIZADO- 3 a 5kg/ha isca granulada ou MIPISGN1400IMP17</v>
      </c>
      <c r="AL530" s="57" t="str">
        <f t="shared" si="67"/>
        <v>46949GN1400Operador de Trator de PneuJOAO VITOR TONETO SILVACOMBATE A FORMIGA PÓS PLANTIO MECANIZADO- 3 a 5kg/ha isca granulada ou MIPISUniao - Retiro Santa Maria I11Principal28,3Julho-262746204,311284722246203</v>
      </c>
      <c r="AM530" s="79">
        <f t="shared" si="68"/>
        <v>18.421052631578949</v>
      </c>
      <c r="AN530" s="80">
        <f t="shared" si="69"/>
        <v>2930.605263157895</v>
      </c>
      <c r="AO530" s="36">
        <f t="shared" si="70"/>
        <v>4502.2470000000003</v>
      </c>
      <c r="AP530" s="83">
        <f t="shared" si="71"/>
        <v>1571.6417368421053</v>
      </c>
    </row>
    <row r="531" spans="1:42" hidden="1">
      <c r="A531">
        <v>46949</v>
      </c>
      <c r="B531" s="38">
        <v>46203</v>
      </c>
      <c r="C531" t="s">
        <v>266</v>
      </c>
      <c r="D531" t="s">
        <v>185</v>
      </c>
      <c r="E531" t="s">
        <v>186</v>
      </c>
      <c r="F531" t="s">
        <v>59</v>
      </c>
      <c r="G531">
        <v>10</v>
      </c>
      <c r="H531" s="43">
        <v>10859</v>
      </c>
      <c r="I531" t="s">
        <v>198</v>
      </c>
      <c r="J531">
        <v>11034</v>
      </c>
      <c r="K531" t="s">
        <v>213</v>
      </c>
      <c r="L531" t="s">
        <v>213</v>
      </c>
      <c r="M531" t="s">
        <v>214</v>
      </c>
      <c r="N531" t="s">
        <v>215</v>
      </c>
      <c r="O531" t="s">
        <v>64</v>
      </c>
      <c r="P531">
        <v>458</v>
      </c>
      <c r="Q531" t="s">
        <v>291</v>
      </c>
      <c r="R531">
        <v>12</v>
      </c>
      <c r="S531">
        <v>5</v>
      </c>
      <c r="T531">
        <v>28.57</v>
      </c>
      <c r="U531">
        <v>2</v>
      </c>
      <c r="V531">
        <v>7</v>
      </c>
      <c r="W531">
        <v>0.38</v>
      </c>
      <c r="X531">
        <v>0.18</v>
      </c>
      <c r="Y531">
        <v>0.25</v>
      </c>
      <c r="Z531">
        <v>159.09</v>
      </c>
      <c r="AA531" t="s">
        <v>46</v>
      </c>
      <c r="AB531" t="s">
        <v>47</v>
      </c>
      <c r="AC531" t="s">
        <v>217</v>
      </c>
      <c r="AD531" t="s">
        <v>96</v>
      </c>
      <c r="AE531" s="39">
        <v>46204.311284722222</v>
      </c>
      <c r="AG531" t="str">
        <f t="shared" si="64"/>
        <v>Julho-26</v>
      </c>
      <c r="AH531" s="36">
        <f>_xlfn.XLOOKUP(AK531,'Base de Preços'!P$7:P$3001,'Base de Preços'!J$7:J$3001,"",0)</f>
        <v>193.73</v>
      </c>
      <c r="AI531" s="37">
        <f t="shared" si="65"/>
        <v>5534.8661000000002</v>
      </c>
      <c r="AJ531" t="str">
        <f>_xlfn.XLOOKUP(N531,Agrupamentos!C$3:C$496,Agrupamentos!D$3:D$496,"",0)</f>
        <v>COMBATE A FORMIGA MECANIZADO</v>
      </c>
      <c r="AK531" t="str">
        <f t="shared" si="66"/>
        <v>COMBATE A FORMIGA PÓS PLANTIO MECANIZADO- 3 a 5kg/ha isca granulada ou MIPISGN1400IMP17</v>
      </c>
      <c r="AL531" s="57" t="str">
        <f t="shared" si="67"/>
        <v>46949GN1400Operador de Trator de PneuJOAO VITOR TONETO SILVACOMBATE A FORMIGA PÓS PLANTIO MECANIZADO- 3 a 5kg/ha isca granulada ou MIPISUniao - Retiro Santa Maria I12Principal28,57Julho-262746204,311284722246203</v>
      </c>
      <c r="AM531" s="79">
        <f t="shared" si="68"/>
        <v>18.421052631578949</v>
      </c>
      <c r="AN531" s="80">
        <f t="shared" si="69"/>
        <v>2930.605263157895</v>
      </c>
      <c r="AO531" s="36">
        <f t="shared" si="70"/>
        <v>4545.2012999999997</v>
      </c>
      <c r="AP531" s="83">
        <f t="shared" si="71"/>
        <v>1614.5960368421047</v>
      </c>
    </row>
    <row r="532" spans="1:42" hidden="1">
      <c r="A532">
        <v>46949</v>
      </c>
      <c r="B532" s="38">
        <v>46203</v>
      </c>
      <c r="C532" t="s">
        <v>266</v>
      </c>
      <c r="D532" t="s">
        <v>185</v>
      </c>
      <c r="E532" t="s">
        <v>186</v>
      </c>
      <c r="F532" t="s">
        <v>59</v>
      </c>
      <c r="G532">
        <v>10</v>
      </c>
      <c r="H532" s="43">
        <v>10859</v>
      </c>
      <c r="I532" t="s">
        <v>198</v>
      </c>
      <c r="J532">
        <v>11034</v>
      </c>
      <c r="K532" t="s">
        <v>213</v>
      </c>
      <c r="L532" t="s">
        <v>213</v>
      </c>
      <c r="M532" t="s">
        <v>214</v>
      </c>
      <c r="N532" t="s">
        <v>215</v>
      </c>
      <c r="O532" t="s">
        <v>64</v>
      </c>
      <c r="P532">
        <v>458</v>
      </c>
      <c r="Q532" t="s">
        <v>291</v>
      </c>
      <c r="R532">
        <v>3</v>
      </c>
      <c r="S532">
        <v>5</v>
      </c>
      <c r="T532">
        <v>3.13</v>
      </c>
      <c r="U532">
        <v>2</v>
      </c>
      <c r="V532">
        <v>7</v>
      </c>
      <c r="W532">
        <v>0.38</v>
      </c>
      <c r="X532">
        <v>1.6</v>
      </c>
      <c r="Y532">
        <v>2.2400000000000002</v>
      </c>
      <c r="Z532">
        <v>159.09</v>
      </c>
      <c r="AA532" t="s">
        <v>46</v>
      </c>
      <c r="AB532" t="s">
        <v>47</v>
      </c>
      <c r="AC532" t="s">
        <v>217</v>
      </c>
      <c r="AD532" t="s">
        <v>96</v>
      </c>
      <c r="AE532" s="39">
        <v>46204.311284722222</v>
      </c>
      <c r="AG532" t="str">
        <f t="shared" si="64"/>
        <v>Julho-26</v>
      </c>
      <c r="AH532" s="36">
        <f>_xlfn.XLOOKUP(AK532,'Base de Preços'!P$7:P$3001,'Base de Preços'!J$7:J$3001,"",0)</f>
        <v>193.73</v>
      </c>
      <c r="AI532" s="37">
        <f t="shared" si="65"/>
        <v>606.37489999999991</v>
      </c>
      <c r="AJ532" t="str">
        <f>_xlfn.XLOOKUP(N532,Agrupamentos!C$3:C$496,Agrupamentos!D$3:D$496,"",0)</f>
        <v>COMBATE A FORMIGA MECANIZADO</v>
      </c>
      <c r="AK532" t="str">
        <f t="shared" si="66"/>
        <v>COMBATE A FORMIGA PÓS PLANTIO MECANIZADO- 3 a 5kg/ha isca granulada ou MIPISGN1400IMP17</v>
      </c>
      <c r="AL532" s="57" t="str">
        <f t="shared" si="67"/>
        <v>46949GN1400Operador de Trator de PneuJOAO VITOR TONETO SILVACOMBATE A FORMIGA PÓS PLANTIO MECANIZADO- 3 a 5kg/ha isca granulada ou MIPISUniao - Retiro Santa Maria I3Principal3,13Julho-262746204,311284722246203</v>
      </c>
      <c r="AM532" s="79">
        <f t="shared" si="68"/>
        <v>18.421052631578949</v>
      </c>
      <c r="AN532" s="80">
        <f t="shared" si="69"/>
        <v>2930.605263157895</v>
      </c>
      <c r="AO532" s="36">
        <f t="shared" si="70"/>
        <v>497.95170000000002</v>
      </c>
      <c r="AP532" s="83">
        <f t="shared" si="71"/>
        <v>-2432.653563157895</v>
      </c>
    </row>
    <row r="533" spans="1:42" hidden="1">
      <c r="A533">
        <v>46949</v>
      </c>
      <c r="B533" s="38">
        <v>46203</v>
      </c>
      <c r="C533" t="s">
        <v>266</v>
      </c>
      <c r="D533" t="s">
        <v>185</v>
      </c>
      <c r="E533" t="s">
        <v>186</v>
      </c>
      <c r="F533" t="s">
        <v>49</v>
      </c>
      <c r="G533">
        <v>10</v>
      </c>
      <c r="H533" s="43">
        <v>10859</v>
      </c>
      <c r="I533" t="s">
        <v>198</v>
      </c>
      <c r="J533">
        <v>11034</v>
      </c>
      <c r="K533" t="s">
        <v>213</v>
      </c>
      <c r="L533" t="s">
        <v>213</v>
      </c>
      <c r="M533" t="s">
        <v>248</v>
      </c>
      <c r="N533" t="s">
        <v>249</v>
      </c>
      <c r="O533" t="s">
        <v>64</v>
      </c>
      <c r="P533">
        <v>458</v>
      </c>
      <c r="Q533" t="s">
        <v>291</v>
      </c>
      <c r="R533">
        <v>11</v>
      </c>
      <c r="S533">
        <v>10</v>
      </c>
      <c r="T533">
        <v>0</v>
      </c>
      <c r="U533">
        <v>0</v>
      </c>
      <c r="V533">
        <v>10</v>
      </c>
      <c r="W533">
        <v>1.32</v>
      </c>
      <c r="X533">
        <v>0</v>
      </c>
      <c r="Y533">
        <v>0</v>
      </c>
      <c r="Z533">
        <v>132.53</v>
      </c>
      <c r="AA533" t="s">
        <v>55</v>
      </c>
      <c r="AB533" t="s">
        <v>47</v>
      </c>
      <c r="AC533" t="s">
        <v>217</v>
      </c>
      <c r="AD533" t="s">
        <v>203</v>
      </c>
      <c r="AE533" s="39">
        <v>46204.311284722222</v>
      </c>
      <c r="AG533" t="str">
        <f t="shared" si="64"/>
        <v>Julho-26</v>
      </c>
      <c r="AH533" s="36">
        <f>_xlfn.XLOOKUP(AK533,'Base de Preços'!P$7:P$3001,'Base de Preços'!J$7:J$3001,"",0)</f>
        <v>177.9</v>
      </c>
      <c r="AI533" s="37">
        <f t="shared" si="65"/>
        <v>0</v>
      </c>
      <c r="AJ533" t="str">
        <f>_xlfn.XLOOKUP(N533,Agrupamentos!C$3:C$496,Agrupamentos!D$3:D$496,"",0)</f>
        <v>COMBATE A FORMIGA MANUAL</v>
      </c>
      <c r="AK533" t="str">
        <f t="shared" si="66"/>
        <v>COMBATE A FORMIGA PÓS PLANTIO MANUAL - 3 a 5kg/ha isca granulada ou MIPISGN1400IMP16</v>
      </c>
      <c r="AL533" s="57" t="str">
        <f t="shared" si="67"/>
        <v>46949GN1400Trabalhador FlorestalJOAO VITOR TONETO SILVACOMBATE A FORMIGA PÓS PLANTIO MANUAL - 3 a 5kg/ha isca granulada ou MIPISUniao - Retiro Santa Maria I11Principal0Julho-2601046204,311284722246203</v>
      </c>
      <c r="AM533" s="79">
        <f t="shared" si="68"/>
        <v>7.5757575757575752</v>
      </c>
      <c r="AN533" s="80">
        <f t="shared" si="69"/>
        <v>1004.0151515151515</v>
      </c>
      <c r="AO533" s="36">
        <f t="shared" si="70"/>
        <v>0</v>
      </c>
      <c r="AP533" s="83">
        <f t="shared" si="71"/>
        <v>-1004.0151515151515</v>
      </c>
    </row>
    <row r="534" spans="1:42" hidden="1">
      <c r="A534">
        <v>46949</v>
      </c>
      <c r="B534" s="38">
        <v>46203</v>
      </c>
      <c r="C534" t="s">
        <v>266</v>
      </c>
      <c r="D534" t="s">
        <v>185</v>
      </c>
      <c r="E534" t="s">
        <v>186</v>
      </c>
      <c r="F534" t="s">
        <v>59</v>
      </c>
      <c r="G534">
        <v>10</v>
      </c>
      <c r="H534" s="43">
        <v>10859</v>
      </c>
      <c r="I534" t="s">
        <v>198</v>
      </c>
      <c r="J534">
        <v>11034</v>
      </c>
      <c r="K534" t="s">
        <v>213</v>
      </c>
      <c r="L534" t="s">
        <v>213</v>
      </c>
      <c r="M534" t="s">
        <v>214</v>
      </c>
      <c r="N534" t="s">
        <v>215</v>
      </c>
      <c r="O534" t="s">
        <v>64</v>
      </c>
      <c r="P534">
        <v>562</v>
      </c>
      <c r="Q534" t="s">
        <v>314</v>
      </c>
      <c r="R534">
        <v>1</v>
      </c>
      <c r="S534">
        <v>5</v>
      </c>
      <c r="T534">
        <v>23</v>
      </c>
      <c r="U534">
        <v>2</v>
      </c>
      <c r="V534">
        <v>7</v>
      </c>
      <c r="W534">
        <v>0.38</v>
      </c>
      <c r="X534">
        <v>0.22</v>
      </c>
      <c r="Y534">
        <v>0.3</v>
      </c>
      <c r="Z534">
        <v>159.09</v>
      </c>
      <c r="AA534" t="s">
        <v>55</v>
      </c>
      <c r="AB534" t="s">
        <v>47</v>
      </c>
      <c r="AC534" t="s">
        <v>217</v>
      </c>
      <c r="AD534" t="s">
        <v>96</v>
      </c>
      <c r="AE534" s="39">
        <v>46204.311284722222</v>
      </c>
      <c r="AG534" t="str">
        <f t="shared" si="64"/>
        <v>Julho-26</v>
      </c>
      <c r="AH534" s="36">
        <f>_xlfn.XLOOKUP(AK534,'Base de Preços'!P$7:P$3001,'Base de Preços'!J$7:J$3001,"",0)</f>
        <v>193.73</v>
      </c>
      <c r="AI534" s="37">
        <f t="shared" si="65"/>
        <v>4455.79</v>
      </c>
      <c r="AJ534" t="str">
        <f>_xlfn.XLOOKUP(N534,Agrupamentos!C$3:C$496,Agrupamentos!D$3:D$496,"",0)</f>
        <v>COMBATE A FORMIGA MECANIZADO</v>
      </c>
      <c r="AK534" t="str">
        <f t="shared" si="66"/>
        <v>COMBATE A FORMIGA PÓS PLANTIO MECANIZADO- 3 a 5kg/ha isca granulada ou MIPISGN1400IMP17</v>
      </c>
      <c r="AL534" s="57" t="str">
        <f t="shared" si="67"/>
        <v>46949GN1400Operador de Trator de PneuJOAO VITOR TONETO SILVACOMBATE A FORMIGA PÓS PLANTIO MECANIZADO- 3 a 5kg/ha isca granulada ou MIPISUniao - Retiro Santa Maria II1Principal23Julho-262746204,311284722246203</v>
      </c>
      <c r="AM534" s="79">
        <f t="shared" si="68"/>
        <v>18.421052631578949</v>
      </c>
      <c r="AN534" s="80">
        <f t="shared" si="69"/>
        <v>2930.605263157895</v>
      </c>
      <c r="AO534" s="36">
        <f t="shared" si="70"/>
        <v>3659.07</v>
      </c>
      <c r="AP534" s="83">
        <f t="shared" si="71"/>
        <v>728.46473684210514</v>
      </c>
    </row>
    <row r="535" spans="1:42" hidden="1">
      <c r="A535">
        <v>46949</v>
      </c>
      <c r="B535" s="38">
        <v>46203</v>
      </c>
      <c r="C535" t="s">
        <v>266</v>
      </c>
      <c r="D535" t="s">
        <v>185</v>
      </c>
      <c r="E535" t="s">
        <v>186</v>
      </c>
      <c r="F535" t="s">
        <v>59</v>
      </c>
      <c r="G535">
        <v>10</v>
      </c>
      <c r="H535" s="43">
        <v>10859</v>
      </c>
      <c r="I535" t="s">
        <v>198</v>
      </c>
      <c r="J535">
        <v>11034</v>
      </c>
      <c r="K535" t="s">
        <v>213</v>
      </c>
      <c r="L535" t="s">
        <v>213</v>
      </c>
      <c r="M535" t="s">
        <v>214</v>
      </c>
      <c r="N535" t="s">
        <v>215</v>
      </c>
      <c r="O535" t="s">
        <v>64</v>
      </c>
      <c r="P535">
        <v>458</v>
      </c>
      <c r="Q535" t="s">
        <v>291</v>
      </c>
      <c r="R535">
        <v>4</v>
      </c>
      <c r="S535">
        <v>5</v>
      </c>
      <c r="T535">
        <v>9.41</v>
      </c>
      <c r="U535">
        <v>2</v>
      </c>
      <c r="V535">
        <v>7</v>
      </c>
      <c r="W535">
        <v>0.38</v>
      </c>
      <c r="X535">
        <v>0.53</v>
      </c>
      <c r="Y535">
        <v>0.74</v>
      </c>
      <c r="Z535">
        <v>159.09</v>
      </c>
      <c r="AA535" t="s">
        <v>46</v>
      </c>
      <c r="AB535" t="s">
        <v>47</v>
      </c>
      <c r="AC535" t="s">
        <v>217</v>
      </c>
      <c r="AD535" t="s">
        <v>96</v>
      </c>
      <c r="AE535" s="39">
        <v>46204.311284722222</v>
      </c>
      <c r="AG535" t="str">
        <f t="shared" si="64"/>
        <v>Julho-26</v>
      </c>
      <c r="AH535" s="36">
        <f>_xlfn.XLOOKUP(AK535,'Base de Preços'!P$7:P$3001,'Base de Preços'!J$7:J$3001,"",0)</f>
        <v>193.73</v>
      </c>
      <c r="AI535" s="37">
        <f t="shared" si="65"/>
        <v>1822.9992999999999</v>
      </c>
      <c r="AJ535" t="str">
        <f>_xlfn.XLOOKUP(N535,Agrupamentos!C$3:C$496,Agrupamentos!D$3:D$496,"",0)</f>
        <v>COMBATE A FORMIGA MECANIZADO</v>
      </c>
      <c r="AK535" t="str">
        <f t="shared" si="66"/>
        <v>COMBATE A FORMIGA PÓS PLANTIO MECANIZADO- 3 a 5kg/ha isca granulada ou MIPISGN1400IMP17</v>
      </c>
      <c r="AL535" s="57" t="str">
        <f t="shared" si="67"/>
        <v>46949GN1400Operador de Trator de PneuJOAO VITOR TONETO SILVACOMBATE A FORMIGA PÓS PLANTIO MECANIZADO- 3 a 5kg/ha isca granulada ou MIPISUniao - Retiro Santa Maria I4Principal9,41Julho-262746204,311284722246203</v>
      </c>
      <c r="AM535" s="79">
        <f t="shared" si="68"/>
        <v>18.421052631578949</v>
      </c>
      <c r="AN535" s="80">
        <f t="shared" si="69"/>
        <v>2930.605263157895</v>
      </c>
      <c r="AO535" s="36">
        <f t="shared" si="70"/>
        <v>1497.0369000000001</v>
      </c>
      <c r="AP535" s="83">
        <f t="shared" si="71"/>
        <v>-1433.568363157895</v>
      </c>
    </row>
    <row r="536" spans="1:42" hidden="1">
      <c r="A536">
        <v>46953</v>
      </c>
      <c r="B536" s="38">
        <v>46203</v>
      </c>
      <c r="C536" t="s">
        <v>266</v>
      </c>
      <c r="D536" t="s">
        <v>185</v>
      </c>
      <c r="E536" t="s">
        <v>186</v>
      </c>
      <c r="F536" t="s">
        <v>59</v>
      </c>
      <c r="G536">
        <v>8</v>
      </c>
      <c r="H536" s="43" t="s">
        <v>100</v>
      </c>
      <c r="I536" t="s">
        <v>101</v>
      </c>
      <c r="J536" t="s">
        <v>50</v>
      </c>
      <c r="K536" t="s">
        <v>51</v>
      </c>
      <c r="L536" t="s">
        <v>187</v>
      </c>
      <c r="M536">
        <v>43</v>
      </c>
      <c r="N536" t="s">
        <v>42</v>
      </c>
      <c r="O536" t="s">
        <v>64</v>
      </c>
      <c r="P536">
        <v>562</v>
      </c>
      <c r="Q536" t="s">
        <v>314</v>
      </c>
      <c r="R536" t="s">
        <v>315</v>
      </c>
      <c r="S536">
        <v>0</v>
      </c>
      <c r="T536">
        <v>0</v>
      </c>
      <c r="U536">
        <v>24</v>
      </c>
      <c r="V536">
        <v>24</v>
      </c>
      <c r="W536">
        <v>0</v>
      </c>
      <c r="X536">
        <v>0</v>
      </c>
      <c r="Y536">
        <v>0</v>
      </c>
      <c r="Z536">
        <v>0</v>
      </c>
      <c r="AA536" t="s">
        <v>55</v>
      </c>
      <c r="AB536" t="s">
        <v>56</v>
      </c>
      <c r="AC536" t="s">
        <v>203</v>
      </c>
      <c r="AD536" t="s">
        <v>203</v>
      </c>
      <c r="AE536" s="39">
        <v>46204.353564814817</v>
      </c>
      <c r="AG536" t="str">
        <f t="shared" si="64"/>
        <v>Julho-26</v>
      </c>
      <c r="AH536" s="36">
        <f>_xlfn.XLOOKUP(AK536,'Base de Preços'!P$7:P$3001,'Base de Preços'!J$7:J$3001,"",0)</f>
        <v>0</v>
      </c>
      <c r="AI536" s="37">
        <f t="shared" si="65"/>
        <v>0</v>
      </c>
      <c r="AJ536" t="str">
        <f>_xlfn.XLOOKUP(N536,Agrupamentos!C$3:C$496,Agrupamentos!D$3:D$496,"",0)</f>
        <v>APOIO E MANUTENÇÃO</v>
      </c>
      <c r="AK536" t="str">
        <f t="shared" si="66"/>
        <v>APOIO E MANUTEÇÃOGN140043</v>
      </c>
      <c r="AL536" s="57" t="str">
        <f t="shared" si="67"/>
        <v>46953GN1400Operador de Trator de PneuLEANDRA DE MIRANDA SOUZA COSTAAPOIO E MANUTEÇÃOUniao - Retiro Santa Maria II2ESuporte0Julho-26242446204,353564814846203</v>
      </c>
      <c r="AM536" s="79" t="str">
        <f t="shared" si="68"/>
        <v/>
      </c>
      <c r="AN536" s="80" t="str">
        <f t="shared" si="69"/>
        <v/>
      </c>
      <c r="AO536" s="36">
        <f t="shared" si="70"/>
        <v>0</v>
      </c>
      <c r="AP536" s="83" t="str">
        <f t="shared" si="71"/>
        <v/>
      </c>
    </row>
    <row r="537" spans="1:42" hidden="1">
      <c r="A537">
        <v>46953</v>
      </c>
      <c r="B537" s="38">
        <v>46203</v>
      </c>
      <c r="C537" t="s">
        <v>266</v>
      </c>
      <c r="D537" t="s">
        <v>185</v>
      </c>
      <c r="E537" t="s">
        <v>186</v>
      </c>
      <c r="F537" t="s">
        <v>37</v>
      </c>
      <c r="G537">
        <v>8</v>
      </c>
      <c r="H537" s="43" t="s">
        <v>100</v>
      </c>
      <c r="I537" t="s">
        <v>101</v>
      </c>
      <c r="J537" t="s">
        <v>50</v>
      </c>
      <c r="K537" t="s">
        <v>51</v>
      </c>
      <c r="L537" t="s">
        <v>187</v>
      </c>
      <c r="M537">
        <v>43</v>
      </c>
      <c r="N537" t="s">
        <v>42</v>
      </c>
      <c r="O537" t="s">
        <v>64</v>
      </c>
      <c r="P537">
        <v>562</v>
      </c>
      <c r="Q537" t="s">
        <v>314</v>
      </c>
      <c r="R537" t="s">
        <v>315</v>
      </c>
      <c r="S537">
        <v>0</v>
      </c>
      <c r="T537">
        <v>0</v>
      </c>
      <c r="U537">
        <v>24</v>
      </c>
      <c r="V537">
        <v>24</v>
      </c>
      <c r="W537">
        <v>0</v>
      </c>
      <c r="X537">
        <v>0</v>
      </c>
      <c r="Y537">
        <v>0</v>
      </c>
      <c r="Z537">
        <v>0</v>
      </c>
      <c r="AA537" t="s">
        <v>55</v>
      </c>
      <c r="AB537" t="s">
        <v>47</v>
      </c>
      <c r="AC537" t="s">
        <v>203</v>
      </c>
      <c r="AD537" t="s">
        <v>203</v>
      </c>
      <c r="AE537" s="39">
        <v>46204.353310185186</v>
      </c>
      <c r="AG537" t="str">
        <f t="shared" si="64"/>
        <v>Julho-26</v>
      </c>
      <c r="AH537" s="36">
        <f>_xlfn.XLOOKUP(AK537,'Base de Preços'!P$7:P$3001,'Base de Preços'!J$7:J$3001,"",0)</f>
        <v>0</v>
      </c>
      <c r="AI537" s="37">
        <f t="shared" si="65"/>
        <v>0</v>
      </c>
      <c r="AJ537" t="str">
        <f>_xlfn.XLOOKUP(N537,Agrupamentos!C$3:C$496,Agrupamentos!D$3:D$496,"",0)</f>
        <v>APOIO E MANUTENÇÃO</v>
      </c>
      <c r="AK537" t="str">
        <f t="shared" si="66"/>
        <v>APOIO E MANUTEÇÃOGN140043</v>
      </c>
      <c r="AL537" s="57" t="str">
        <f t="shared" si="67"/>
        <v>46953GN1400MotoristaLEANDRA DE MIRANDA SOUZA COSTAAPOIO E MANUTEÇÃOUniao - Retiro Santa Maria II2EPrincipal0Julho-26242446204,353310185246203</v>
      </c>
      <c r="AM537" s="79" t="str">
        <f t="shared" si="68"/>
        <v/>
      </c>
      <c r="AN537" s="80" t="str">
        <f t="shared" si="69"/>
        <v/>
      </c>
      <c r="AO537" s="36">
        <f t="shared" si="70"/>
        <v>0</v>
      </c>
      <c r="AP537" s="83" t="str">
        <f t="shared" si="71"/>
        <v/>
      </c>
    </row>
    <row r="538" spans="1:42" hidden="1">
      <c r="A538">
        <v>46917</v>
      </c>
      <c r="B538" s="38">
        <v>46203</v>
      </c>
      <c r="C538" t="s">
        <v>266</v>
      </c>
      <c r="D538" t="s">
        <v>105</v>
      </c>
      <c r="E538" t="s">
        <v>106</v>
      </c>
      <c r="F538" t="s">
        <v>293</v>
      </c>
      <c r="G538">
        <v>8</v>
      </c>
      <c r="H538" s="43">
        <v>11065</v>
      </c>
      <c r="I538" t="s">
        <v>107</v>
      </c>
      <c r="J538">
        <v>11447</v>
      </c>
      <c r="K538" t="s">
        <v>262</v>
      </c>
      <c r="L538" t="s">
        <v>377</v>
      </c>
      <c r="M538">
        <v>1</v>
      </c>
      <c r="N538" t="s">
        <v>109</v>
      </c>
      <c r="O538" t="s">
        <v>64</v>
      </c>
      <c r="P538">
        <v>390</v>
      </c>
      <c r="Q538" t="s">
        <v>44</v>
      </c>
      <c r="R538" t="s">
        <v>45</v>
      </c>
      <c r="S538">
        <v>0</v>
      </c>
      <c r="T538">
        <v>0</v>
      </c>
      <c r="U538">
        <v>8</v>
      </c>
      <c r="V538">
        <v>8</v>
      </c>
      <c r="W538">
        <v>0</v>
      </c>
      <c r="X538">
        <v>0</v>
      </c>
      <c r="Y538">
        <v>0</v>
      </c>
      <c r="Z538">
        <v>0</v>
      </c>
      <c r="AA538" t="s">
        <v>46</v>
      </c>
      <c r="AB538" t="s">
        <v>77</v>
      </c>
      <c r="AC538" t="s">
        <v>263</v>
      </c>
      <c r="AD538" t="s">
        <v>203</v>
      </c>
      <c r="AE538" s="39">
        <v>46203.73909722222</v>
      </c>
      <c r="AG538" t="str">
        <f t="shared" si="64"/>
        <v>Julho-26</v>
      </c>
      <c r="AH538" s="36">
        <f>_xlfn.XLOOKUP(AK538,'Base de Preços'!P$7:P$3001,'Base de Preços'!J$7:J$3001,"",0)</f>
        <v>0</v>
      </c>
      <c r="AI538" s="37">
        <f t="shared" si="65"/>
        <v>0</v>
      </c>
      <c r="AJ538" t="str">
        <f>_xlfn.XLOOKUP(N538,Agrupamentos!C$3:C$496,Agrupamentos!D$3:D$496,"",0)</f>
        <v>APOIO E MANUTENÇÃO</v>
      </c>
      <c r="AK538" t="str">
        <f t="shared" si="66"/>
        <v>APOIO E MANUTEÇÃO 1410GN14101</v>
      </c>
      <c r="AL538" s="57" t="str">
        <f t="shared" si="67"/>
        <v>46917GN1410MecânicoANDREY NICOLLAS UCHOA DE OLIVEIRAAPOIO E MANUTEÇÃO 1410Pátio MST01Apoio0Julho-268846203,739097222246203</v>
      </c>
      <c r="AM538" s="79" t="str">
        <f t="shared" si="68"/>
        <v/>
      </c>
      <c r="AN538" s="80" t="str">
        <f t="shared" si="69"/>
        <v/>
      </c>
      <c r="AO538" s="36">
        <f t="shared" si="70"/>
        <v>0</v>
      </c>
      <c r="AP538" s="83" t="str">
        <f t="shared" si="71"/>
        <v/>
      </c>
    </row>
    <row r="539" spans="1:42" hidden="1">
      <c r="A539">
        <v>46927</v>
      </c>
      <c r="B539" s="38">
        <v>46203</v>
      </c>
      <c r="C539" t="s">
        <v>266</v>
      </c>
      <c r="D539" t="s">
        <v>105</v>
      </c>
      <c r="E539" t="s">
        <v>106</v>
      </c>
      <c r="F539" t="s">
        <v>49</v>
      </c>
      <c r="G539">
        <v>8</v>
      </c>
      <c r="H539" s="43">
        <v>11331</v>
      </c>
      <c r="I539" t="s">
        <v>112</v>
      </c>
      <c r="J539">
        <v>11278</v>
      </c>
      <c r="K539" t="s">
        <v>381</v>
      </c>
      <c r="L539" t="s">
        <v>381</v>
      </c>
      <c r="M539">
        <v>1</v>
      </c>
      <c r="N539" t="s">
        <v>109</v>
      </c>
      <c r="O539" t="s">
        <v>64</v>
      </c>
      <c r="P539">
        <v>532</v>
      </c>
      <c r="Q539" t="s">
        <v>117</v>
      </c>
      <c r="R539" t="s">
        <v>118</v>
      </c>
      <c r="S539">
        <v>8</v>
      </c>
      <c r="T539">
        <v>0</v>
      </c>
      <c r="U539">
        <v>0</v>
      </c>
      <c r="V539">
        <v>8</v>
      </c>
      <c r="W539">
        <v>0</v>
      </c>
      <c r="X539">
        <v>0</v>
      </c>
      <c r="Y539">
        <v>0</v>
      </c>
      <c r="Z539">
        <v>0</v>
      </c>
      <c r="AA539" t="s">
        <v>55</v>
      </c>
      <c r="AB539" t="s">
        <v>56</v>
      </c>
      <c r="AC539" t="s">
        <v>382</v>
      </c>
      <c r="AE539" s="39">
        <v>46203.800405092596</v>
      </c>
      <c r="AG539" t="str">
        <f t="shared" si="64"/>
        <v>Julho-26</v>
      </c>
      <c r="AH539" s="36">
        <f>_xlfn.XLOOKUP(AK539,'Base de Preços'!P$7:P$3001,'Base de Preços'!J$7:J$3001,"",0)</f>
        <v>0</v>
      </c>
      <c r="AI539" s="37">
        <f t="shared" si="65"/>
        <v>0</v>
      </c>
      <c r="AJ539" t="str">
        <f>_xlfn.XLOOKUP(N539,Agrupamentos!C$3:C$496,Agrupamentos!D$3:D$496,"",0)</f>
        <v>APOIO E MANUTENÇÃO</v>
      </c>
      <c r="AK539" t="str">
        <f t="shared" si="66"/>
        <v>APOIO E MANUTEÇÃO 1410GN14101</v>
      </c>
      <c r="AL539" s="57" t="str">
        <f t="shared" si="67"/>
        <v>46927GN1410Trabalhador FlorestalNONATO JOSE COSTA JUNIORAPOIO E MANUTEÇÃO 1410NOSSA SENHORA APARECIDA IX003-01Suporte0Julho-260846203,800405092646203</v>
      </c>
      <c r="AM539" s="79" t="str">
        <f t="shared" si="68"/>
        <v/>
      </c>
      <c r="AN539" s="80" t="str">
        <f t="shared" si="69"/>
        <v/>
      </c>
      <c r="AO539" s="36">
        <f t="shared" si="70"/>
        <v>0</v>
      </c>
      <c r="AP539" s="83" t="str">
        <f t="shared" si="71"/>
        <v/>
      </c>
    </row>
    <row r="540" spans="1:42" hidden="1">
      <c r="A540">
        <v>46927</v>
      </c>
      <c r="B540" s="38">
        <v>46203</v>
      </c>
      <c r="C540" t="s">
        <v>266</v>
      </c>
      <c r="D540" t="s">
        <v>105</v>
      </c>
      <c r="E540" t="s">
        <v>106</v>
      </c>
      <c r="F540" t="s">
        <v>37</v>
      </c>
      <c r="G540">
        <v>8</v>
      </c>
      <c r="H540" s="43">
        <v>11331</v>
      </c>
      <c r="I540" t="s">
        <v>112</v>
      </c>
      <c r="J540">
        <v>11278</v>
      </c>
      <c r="K540" t="s">
        <v>381</v>
      </c>
      <c r="L540" t="s">
        <v>381</v>
      </c>
      <c r="M540" t="s">
        <v>115</v>
      </c>
      <c r="N540" t="s">
        <v>116</v>
      </c>
      <c r="O540" t="s">
        <v>64</v>
      </c>
      <c r="P540">
        <v>532</v>
      </c>
      <c r="Q540" t="s">
        <v>117</v>
      </c>
      <c r="R540" t="s">
        <v>118</v>
      </c>
      <c r="S540">
        <v>8</v>
      </c>
      <c r="T540">
        <v>10</v>
      </c>
      <c r="U540">
        <v>8</v>
      </c>
      <c r="V540">
        <v>16</v>
      </c>
      <c r="W540">
        <v>0.14000000000000001</v>
      </c>
      <c r="X540">
        <v>0.8</v>
      </c>
      <c r="Y540">
        <v>1.6</v>
      </c>
      <c r="Z540">
        <v>58.86</v>
      </c>
      <c r="AA540" t="s">
        <v>55</v>
      </c>
      <c r="AB540" t="s">
        <v>77</v>
      </c>
      <c r="AC540" t="s">
        <v>382</v>
      </c>
      <c r="AD540" t="s">
        <v>58</v>
      </c>
      <c r="AE540" s="39">
        <v>46203.800405092596</v>
      </c>
      <c r="AG540" t="str">
        <f t="shared" si="64"/>
        <v>Julho-26</v>
      </c>
      <c r="AH540" s="36">
        <f>_xlfn.XLOOKUP(AK540,'Base de Preços'!P$7:P$3001,'Base de Preços'!J$7:J$3001,"",0)</f>
        <v>212.62</v>
      </c>
      <c r="AI540" s="37">
        <f t="shared" si="65"/>
        <v>0</v>
      </c>
      <c r="AJ540" t="str">
        <f>_xlfn.XLOOKUP(N540,Agrupamentos!C$3:C$496,Agrupamentos!D$3:D$496,"",0)</f>
        <v>HERBICIDA MEC</v>
      </c>
      <c r="AK540" t="str">
        <f t="shared" si="66"/>
        <v>SERV CAP QUIM PRE EMERG 3 LINHASGN1410IMP97</v>
      </c>
      <c r="AL540" s="57" t="str">
        <f t="shared" si="67"/>
        <v>46927GN1410MotoristaNONATO JOSE COSTA JUNIORSERV CAP QUIM PRE EMERG 3 LINHASNOSSA SENHORA APARECIDA IX003-01Apoio10Julho-2681646203,800405092646203</v>
      </c>
      <c r="AM540" s="79">
        <f t="shared" si="68"/>
        <v>114.28571428571428</v>
      </c>
      <c r="AN540" s="80">
        <f t="shared" si="69"/>
        <v>6726.8571428571422</v>
      </c>
      <c r="AO540" s="36">
        <f t="shared" si="70"/>
        <v>588.6</v>
      </c>
      <c r="AP540" s="83">
        <f t="shared" si="71"/>
        <v>-6138.2571428571418</v>
      </c>
    </row>
    <row r="541" spans="1:42" hidden="1">
      <c r="A541">
        <v>46927</v>
      </c>
      <c r="B541" s="38">
        <v>46203</v>
      </c>
      <c r="C541" t="s">
        <v>266</v>
      </c>
      <c r="D541" t="s">
        <v>105</v>
      </c>
      <c r="E541" t="s">
        <v>106</v>
      </c>
      <c r="F541" t="s">
        <v>59</v>
      </c>
      <c r="G541">
        <v>8</v>
      </c>
      <c r="H541" s="43">
        <v>11331</v>
      </c>
      <c r="I541" t="s">
        <v>112</v>
      </c>
      <c r="J541">
        <v>11278</v>
      </c>
      <c r="K541" t="s">
        <v>381</v>
      </c>
      <c r="L541" t="s">
        <v>381</v>
      </c>
      <c r="M541" t="s">
        <v>115</v>
      </c>
      <c r="N541" t="s">
        <v>116</v>
      </c>
      <c r="O541" t="s">
        <v>64</v>
      </c>
      <c r="P541">
        <v>532</v>
      </c>
      <c r="Q541" t="s">
        <v>117</v>
      </c>
      <c r="R541" t="s">
        <v>118</v>
      </c>
      <c r="S541">
        <v>3</v>
      </c>
      <c r="T541">
        <v>10</v>
      </c>
      <c r="U541">
        <v>5</v>
      </c>
      <c r="V541">
        <v>8</v>
      </c>
      <c r="W541">
        <v>0.42</v>
      </c>
      <c r="X541">
        <v>0.3</v>
      </c>
      <c r="Y541">
        <v>0.8</v>
      </c>
      <c r="Z541">
        <v>143.63999999999999</v>
      </c>
      <c r="AA541" t="s">
        <v>55</v>
      </c>
      <c r="AB541" t="s">
        <v>47</v>
      </c>
      <c r="AC541" t="s">
        <v>382</v>
      </c>
      <c r="AE541" s="39">
        <v>46203.800405092596</v>
      </c>
      <c r="AG541" t="str">
        <f t="shared" si="64"/>
        <v>Julho-26</v>
      </c>
      <c r="AH541" s="36">
        <f>_xlfn.XLOOKUP(AK541,'Base de Preços'!P$7:P$3001,'Base de Preços'!J$7:J$3001,"",0)</f>
        <v>212.62</v>
      </c>
      <c r="AI541" s="37">
        <f t="shared" si="65"/>
        <v>2126.1999999999998</v>
      </c>
      <c r="AJ541" t="str">
        <f>_xlfn.XLOOKUP(N541,Agrupamentos!C$3:C$496,Agrupamentos!D$3:D$496,"",0)</f>
        <v>HERBICIDA MEC</v>
      </c>
      <c r="AK541" t="str">
        <f t="shared" si="66"/>
        <v>SERV CAP QUIM PRE EMERG 3 LINHASGN1410IMP97</v>
      </c>
      <c r="AL541" s="57" t="str">
        <f t="shared" si="67"/>
        <v>46927GN1410Operador de Trator de PneuNONATO JOSE COSTA JUNIORSERV CAP QUIM PRE EMERG 3 LINHASNOSSA SENHORA APARECIDA IX003-01Principal10Julho-265846203,800405092646203</v>
      </c>
      <c r="AM541" s="79">
        <f t="shared" si="68"/>
        <v>19.047619047619047</v>
      </c>
      <c r="AN541" s="80">
        <f t="shared" si="69"/>
        <v>2735.9999999999995</v>
      </c>
      <c r="AO541" s="36">
        <f t="shared" si="70"/>
        <v>1436.3999999999999</v>
      </c>
      <c r="AP541" s="83">
        <f t="shared" si="71"/>
        <v>-1299.5999999999997</v>
      </c>
    </row>
    <row r="542" spans="1:42" hidden="1">
      <c r="A542">
        <v>46928</v>
      </c>
      <c r="B542" s="38">
        <v>46203</v>
      </c>
      <c r="C542" t="s">
        <v>266</v>
      </c>
      <c r="D542" t="s">
        <v>105</v>
      </c>
      <c r="E542" t="s">
        <v>106</v>
      </c>
      <c r="F542" t="s">
        <v>59</v>
      </c>
      <c r="G542">
        <v>8</v>
      </c>
      <c r="H542" s="43">
        <v>11331</v>
      </c>
      <c r="I542" t="s">
        <v>112</v>
      </c>
      <c r="J542">
        <v>11362</v>
      </c>
      <c r="K542" t="s">
        <v>131</v>
      </c>
      <c r="L542" t="s">
        <v>131</v>
      </c>
      <c r="M542" t="s">
        <v>137</v>
      </c>
      <c r="N542" t="s">
        <v>138</v>
      </c>
      <c r="O542" t="s">
        <v>64</v>
      </c>
      <c r="P542">
        <v>537</v>
      </c>
      <c r="Q542" t="s">
        <v>368</v>
      </c>
      <c r="R542" t="s">
        <v>421</v>
      </c>
      <c r="S542">
        <v>1</v>
      </c>
      <c r="T542">
        <v>0.96</v>
      </c>
      <c r="U542">
        <v>0</v>
      </c>
      <c r="V542">
        <v>1</v>
      </c>
      <c r="W542">
        <v>0.68</v>
      </c>
      <c r="X542">
        <v>1.04</v>
      </c>
      <c r="Y542">
        <v>1.04</v>
      </c>
      <c r="Z542">
        <v>221.69</v>
      </c>
      <c r="AA542" t="s">
        <v>46</v>
      </c>
      <c r="AB542" t="s">
        <v>47</v>
      </c>
      <c r="AC542" t="s">
        <v>135</v>
      </c>
      <c r="AD542" t="s">
        <v>58</v>
      </c>
      <c r="AE542" s="39">
        <v>46203.81449074074</v>
      </c>
      <c r="AF542" t="s">
        <v>422</v>
      </c>
      <c r="AG542" t="str">
        <f t="shared" si="64"/>
        <v>Julho-26</v>
      </c>
      <c r="AH542" s="36">
        <f>_xlfn.XLOOKUP(AK542,'Base de Preços'!P$7:P$3001,'Base de Preços'!J$7:J$3001,"",0)</f>
        <v>343.68</v>
      </c>
      <c r="AI542" s="37">
        <f t="shared" si="65"/>
        <v>329.93279999999999</v>
      </c>
      <c r="AJ542" t="str">
        <f>_xlfn.XLOOKUP(N542,Agrupamentos!C$3:C$496,Agrupamentos!D$3:D$496,"",0)</f>
        <v>HERBICIDA MEC</v>
      </c>
      <c r="AK542" t="str">
        <f t="shared" si="66"/>
        <v>SERV CAP QUIM MEC BARRA AGRICGN1410IMP96</v>
      </c>
      <c r="AL542" s="57" t="str">
        <f t="shared" si="67"/>
        <v>46928GN1410Operador de Trator de PneuGABRIEL GONCALVES PINHEIROSERV CAP QUIM MEC BARRA AGRICGALILÉIA013-02Principal0,96Julho-260146203,814490740746203</v>
      </c>
      <c r="AM542" s="79">
        <f t="shared" si="68"/>
        <v>1.4705882352941175</v>
      </c>
      <c r="AN542" s="80">
        <f t="shared" si="69"/>
        <v>326.01470588235293</v>
      </c>
      <c r="AO542" s="36">
        <f t="shared" si="70"/>
        <v>212.82239999999999</v>
      </c>
      <c r="AP542" s="83">
        <f t="shared" si="71"/>
        <v>-113.19230588235294</v>
      </c>
    </row>
    <row r="543" spans="1:42" hidden="1">
      <c r="A543">
        <v>46928</v>
      </c>
      <c r="B543" s="38">
        <v>46203</v>
      </c>
      <c r="C543" t="s">
        <v>266</v>
      </c>
      <c r="D543" t="s">
        <v>105</v>
      </c>
      <c r="E543" t="s">
        <v>106</v>
      </c>
      <c r="F543" t="s">
        <v>92</v>
      </c>
      <c r="G543">
        <v>8</v>
      </c>
      <c r="H543" s="43">
        <v>11331</v>
      </c>
      <c r="I543" t="s">
        <v>112</v>
      </c>
      <c r="J543">
        <v>11362</v>
      </c>
      <c r="K543" t="s">
        <v>131</v>
      </c>
      <c r="L543" t="s">
        <v>131</v>
      </c>
      <c r="M543" t="s">
        <v>137</v>
      </c>
      <c r="N543" t="s">
        <v>138</v>
      </c>
      <c r="O543" t="s">
        <v>64</v>
      </c>
      <c r="P543">
        <v>537</v>
      </c>
      <c r="Q543" t="s">
        <v>368</v>
      </c>
      <c r="R543" t="s">
        <v>409</v>
      </c>
      <c r="S543">
        <v>8</v>
      </c>
      <c r="T543">
        <v>23</v>
      </c>
      <c r="U543">
        <v>0</v>
      </c>
      <c r="V543">
        <v>8</v>
      </c>
      <c r="W543">
        <v>0.23</v>
      </c>
      <c r="X543">
        <v>0.35</v>
      </c>
      <c r="Y543">
        <v>0.35</v>
      </c>
      <c r="Z543">
        <v>95.31</v>
      </c>
      <c r="AA543" t="s">
        <v>55</v>
      </c>
      <c r="AB543" t="s">
        <v>56</v>
      </c>
      <c r="AC543" t="s">
        <v>135</v>
      </c>
      <c r="AD543" t="s">
        <v>203</v>
      </c>
      <c r="AE543" s="39">
        <v>46205.62127314815</v>
      </c>
      <c r="AF543" t="s">
        <v>422</v>
      </c>
      <c r="AG543" t="str">
        <f t="shared" si="64"/>
        <v>Julho-26</v>
      </c>
      <c r="AH543" s="36">
        <f>_xlfn.XLOOKUP(AK543,'Base de Preços'!P$7:P$3001,'Base de Preços'!J$7:J$3001,"",0)</f>
        <v>343.68</v>
      </c>
      <c r="AI543" s="37">
        <f t="shared" si="65"/>
        <v>0</v>
      </c>
      <c r="AJ543" t="str">
        <f>_xlfn.XLOOKUP(N543,Agrupamentos!C$3:C$496,Agrupamentos!D$3:D$496,"",0)</f>
        <v>HERBICIDA MEC</v>
      </c>
      <c r="AK543" t="str">
        <f t="shared" si="66"/>
        <v>SERV CAP QUIM MEC BARRA AGRICGN1410IMP96</v>
      </c>
      <c r="AL543" s="57" t="str">
        <f t="shared" si="67"/>
        <v>46928GN1410Motorista de Caminhão PipaGABRIEL GONCALVES PINHEIROSERV CAP QUIM MEC BARRA AGRICGALILÉIA025-01Suporte23Julho-260846205,621273148246203</v>
      </c>
      <c r="AM543" s="79">
        <f t="shared" si="68"/>
        <v>34.782608695652172</v>
      </c>
      <c r="AN543" s="80">
        <f t="shared" si="69"/>
        <v>3315.1304347826085</v>
      </c>
      <c r="AO543" s="36">
        <f t="shared" si="70"/>
        <v>2192.13</v>
      </c>
      <c r="AP543" s="83">
        <f t="shared" si="71"/>
        <v>-1123.0004347826084</v>
      </c>
    </row>
    <row r="544" spans="1:42" hidden="1">
      <c r="A544">
        <v>46928</v>
      </c>
      <c r="B544" s="38">
        <v>46203</v>
      </c>
      <c r="C544" t="s">
        <v>266</v>
      </c>
      <c r="D544" t="s">
        <v>105</v>
      </c>
      <c r="E544" t="s">
        <v>106</v>
      </c>
      <c r="F544" t="s">
        <v>49</v>
      </c>
      <c r="G544">
        <v>8</v>
      </c>
      <c r="H544" s="43">
        <v>11331</v>
      </c>
      <c r="I544" t="s">
        <v>112</v>
      </c>
      <c r="J544">
        <v>11362</v>
      </c>
      <c r="K544" t="s">
        <v>131</v>
      </c>
      <c r="L544" t="s">
        <v>131</v>
      </c>
      <c r="M544" t="s">
        <v>137</v>
      </c>
      <c r="N544" t="s">
        <v>138</v>
      </c>
      <c r="O544" t="s">
        <v>64</v>
      </c>
      <c r="P544">
        <v>537</v>
      </c>
      <c r="Q544" t="s">
        <v>368</v>
      </c>
      <c r="R544" t="s">
        <v>409</v>
      </c>
      <c r="S544">
        <v>16</v>
      </c>
      <c r="T544">
        <v>23.65</v>
      </c>
      <c r="U544">
        <v>0</v>
      </c>
      <c r="V544">
        <v>16</v>
      </c>
      <c r="W544">
        <v>0.23</v>
      </c>
      <c r="X544">
        <v>0.68</v>
      </c>
      <c r="Y544">
        <v>0.68</v>
      </c>
      <c r="Z544">
        <v>26.68</v>
      </c>
      <c r="AA544" t="s">
        <v>46</v>
      </c>
      <c r="AB544" t="s">
        <v>56</v>
      </c>
      <c r="AC544" t="s">
        <v>135</v>
      </c>
      <c r="AD544" t="s">
        <v>203</v>
      </c>
      <c r="AE544" s="39">
        <v>46203.81449074074</v>
      </c>
      <c r="AF544" t="s">
        <v>422</v>
      </c>
      <c r="AG544" t="str">
        <f t="shared" si="64"/>
        <v>Julho-26</v>
      </c>
      <c r="AH544" s="36">
        <f>_xlfn.XLOOKUP(AK544,'Base de Preços'!P$7:P$3001,'Base de Preços'!J$7:J$3001,"",0)</f>
        <v>343.68</v>
      </c>
      <c r="AI544" s="37">
        <f t="shared" si="65"/>
        <v>0</v>
      </c>
      <c r="AJ544" t="str">
        <f>_xlfn.XLOOKUP(N544,Agrupamentos!C$3:C$496,Agrupamentos!D$3:D$496,"",0)</f>
        <v>HERBICIDA MEC</v>
      </c>
      <c r="AK544" t="str">
        <f t="shared" si="66"/>
        <v>SERV CAP QUIM MEC BARRA AGRICGN1410IMP96</v>
      </c>
      <c r="AL544" s="57" t="str">
        <f t="shared" si="67"/>
        <v>46928GN1410Trabalhador FlorestalGABRIEL GONCALVES PINHEIROSERV CAP QUIM MEC BARRA AGRICGALILÉIA025-01Suporte23,65Julho-2601646203,814490740746203</v>
      </c>
      <c r="AM544" s="79">
        <f t="shared" si="68"/>
        <v>69.565217391304344</v>
      </c>
      <c r="AN544" s="80">
        <f t="shared" si="69"/>
        <v>1855.9999999999998</v>
      </c>
      <c r="AO544" s="36">
        <f t="shared" si="70"/>
        <v>630.98199999999997</v>
      </c>
      <c r="AP544" s="83">
        <f t="shared" si="71"/>
        <v>-1225.0179999999998</v>
      </c>
    </row>
    <row r="545" spans="1:42" hidden="1">
      <c r="A545">
        <v>46928</v>
      </c>
      <c r="B545" s="38">
        <v>46203</v>
      </c>
      <c r="C545" t="s">
        <v>266</v>
      </c>
      <c r="D545" t="s">
        <v>105</v>
      </c>
      <c r="E545" t="s">
        <v>106</v>
      </c>
      <c r="F545" t="s">
        <v>293</v>
      </c>
      <c r="G545">
        <v>8</v>
      </c>
      <c r="H545" s="43">
        <v>11331</v>
      </c>
      <c r="I545" t="s">
        <v>112</v>
      </c>
      <c r="J545">
        <v>11362</v>
      </c>
      <c r="K545" t="s">
        <v>131</v>
      </c>
      <c r="L545" t="s">
        <v>131</v>
      </c>
      <c r="M545">
        <v>1</v>
      </c>
      <c r="N545" t="s">
        <v>109</v>
      </c>
      <c r="O545" t="s">
        <v>64</v>
      </c>
      <c r="P545">
        <v>537</v>
      </c>
      <c r="Q545" t="s">
        <v>368</v>
      </c>
      <c r="R545" t="s">
        <v>409</v>
      </c>
      <c r="S545">
        <v>0</v>
      </c>
      <c r="T545">
        <v>0</v>
      </c>
      <c r="U545">
        <v>8</v>
      </c>
      <c r="V545">
        <v>8</v>
      </c>
      <c r="W545">
        <v>0</v>
      </c>
      <c r="X545">
        <v>0</v>
      </c>
      <c r="Y545">
        <v>0</v>
      </c>
      <c r="Z545">
        <v>0</v>
      </c>
      <c r="AA545" t="s">
        <v>46</v>
      </c>
      <c r="AB545" t="s">
        <v>77</v>
      </c>
      <c r="AC545" t="s">
        <v>135</v>
      </c>
      <c r="AE545" s="39">
        <v>46203.81449074074</v>
      </c>
      <c r="AF545" t="s">
        <v>422</v>
      </c>
      <c r="AG545" t="str">
        <f t="shared" si="64"/>
        <v>Julho-26</v>
      </c>
      <c r="AH545" s="36">
        <f>_xlfn.XLOOKUP(AK545,'Base de Preços'!P$7:P$3001,'Base de Preços'!J$7:J$3001,"",0)</f>
        <v>0</v>
      </c>
      <c r="AI545" s="37">
        <f t="shared" si="65"/>
        <v>0</v>
      </c>
      <c r="AJ545" t="str">
        <f>_xlfn.XLOOKUP(N545,Agrupamentos!C$3:C$496,Agrupamentos!D$3:D$496,"",0)</f>
        <v>APOIO E MANUTENÇÃO</v>
      </c>
      <c r="AK545" t="str">
        <f t="shared" si="66"/>
        <v>APOIO E MANUTEÇÃO 1410GN14101</v>
      </c>
      <c r="AL545" s="57" t="str">
        <f t="shared" si="67"/>
        <v>46928GN1410MecânicoGABRIEL GONCALVES PINHEIROAPOIO E MANUTEÇÃO 1410GALILÉIA025-01Apoio0Julho-268846203,814490740746203</v>
      </c>
      <c r="AM545" s="79" t="str">
        <f t="shared" si="68"/>
        <v/>
      </c>
      <c r="AN545" s="80" t="str">
        <f t="shared" si="69"/>
        <v/>
      </c>
      <c r="AO545" s="36">
        <f t="shared" si="70"/>
        <v>0</v>
      </c>
      <c r="AP545" s="83" t="str">
        <f t="shared" si="71"/>
        <v/>
      </c>
    </row>
    <row r="546" spans="1:42" hidden="1">
      <c r="A546">
        <v>46928</v>
      </c>
      <c r="B546" s="38">
        <v>46203</v>
      </c>
      <c r="C546" t="s">
        <v>266</v>
      </c>
      <c r="D546" t="s">
        <v>105</v>
      </c>
      <c r="E546" t="s">
        <v>106</v>
      </c>
      <c r="F546" t="s">
        <v>59</v>
      </c>
      <c r="G546">
        <v>8</v>
      </c>
      <c r="H546" s="43">
        <v>11331</v>
      </c>
      <c r="I546" t="s">
        <v>112</v>
      </c>
      <c r="J546">
        <v>11362</v>
      </c>
      <c r="K546" t="s">
        <v>131</v>
      </c>
      <c r="L546" t="s">
        <v>131</v>
      </c>
      <c r="M546" t="s">
        <v>137</v>
      </c>
      <c r="N546" t="s">
        <v>138</v>
      </c>
      <c r="O546" t="s">
        <v>64</v>
      </c>
      <c r="P546">
        <v>537</v>
      </c>
      <c r="Q546" t="s">
        <v>368</v>
      </c>
      <c r="R546" t="s">
        <v>403</v>
      </c>
      <c r="S546">
        <v>1</v>
      </c>
      <c r="T546">
        <v>1.24</v>
      </c>
      <c r="U546">
        <v>0</v>
      </c>
      <c r="V546">
        <v>1</v>
      </c>
      <c r="W546">
        <v>0.68</v>
      </c>
      <c r="X546">
        <v>0.81</v>
      </c>
      <c r="Y546">
        <v>0.81</v>
      </c>
      <c r="Z546">
        <v>221.69</v>
      </c>
      <c r="AA546" t="s">
        <v>46</v>
      </c>
      <c r="AB546" t="s">
        <v>47</v>
      </c>
      <c r="AC546" t="s">
        <v>135</v>
      </c>
      <c r="AD546" t="s">
        <v>203</v>
      </c>
      <c r="AE546" s="39">
        <v>46203.81449074074</v>
      </c>
      <c r="AF546" t="s">
        <v>422</v>
      </c>
      <c r="AG546" t="str">
        <f t="shared" si="64"/>
        <v>Julho-26</v>
      </c>
      <c r="AH546" s="36">
        <f>_xlfn.XLOOKUP(AK546,'Base de Preços'!P$7:P$3001,'Base de Preços'!J$7:J$3001,"",0)</f>
        <v>343.68</v>
      </c>
      <c r="AI546" s="37">
        <f t="shared" si="65"/>
        <v>426.16320000000002</v>
      </c>
      <c r="AJ546" t="str">
        <f>_xlfn.XLOOKUP(N546,Agrupamentos!C$3:C$496,Agrupamentos!D$3:D$496,"",0)</f>
        <v>HERBICIDA MEC</v>
      </c>
      <c r="AK546" t="str">
        <f t="shared" si="66"/>
        <v>SERV CAP QUIM MEC BARRA AGRICGN1410IMP96</v>
      </c>
      <c r="AL546" s="57" t="str">
        <f t="shared" si="67"/>
        <v>46928GN1410Operador de Trator de PneuGABRIEL GONCALVES PINHEIROSERV CAP QUIM MEC BARRA AGRICGALILÉIA026-01Principal1,24Julho-260146203,814490740746203</v>
      </c>
      <c r="AM546" s="79">
        <f t="shared" si="68"/>
        <v>1.4705882352941175</v>
      </c>
      <c r="AN546" s="80">
        <f t="shared" si="69"/>
        <v>326.01470588235293</v>
      </c>
      <c r="AO546" s="36">
        <f t="shared" si="70"/>
        <v>274.8956</v>
      </c>
      <c r="AP546" s="83">
        <f t="shared" si="71"/>
        <v>-51.119105882352926</v>
      </c>
    </row>
    <row r="547" spans="1:42" hidden="1">
      <c r="A547">
        <v>46928</v>
      </c>
      <c r="B547" s="38">
        <v>46203</v>
      </c>
      <c r="C547" t="s">
        <v>266</v>
      </c>
      <c r="D547" t="s">
        <v>105</v>
      </c>
      <c r="E547" t="s">
        <v>106</v>
      </c>
      <c r="F547" t="s">
        <v>59</v>
      </c>
      <c r="G547">
        <v>8</v>
      </c>
      <c r="H547" s="43">
        <v>11331</v>
      </c>
      <c r="I547" t="s">
        <v>112</v>
      </c>
      <c r="J547">
        <v>11362</v>
      </c>
      <c r="K547" t="s">
        <v>131</v>
      </c>
      <c r="L547" t="s">
        <v>131</v>
      </c>
      <c r="M547" t="s">
        <v>137</v>
      </c>
      <c r="N547" t="s">
        <v>138</v>
      </c>
      <c r="O547" t="s">
        <v>64</v>
      </c>
      <c r="P547">
        <v>537</v>
      </c>
      <c r="Q547" t="s">
        <v>368</v>
      </c>
      <c r="R547" t="s">
        <v>423</v>
      </c>
      <c r="S547">
        <v>6</v>
      </c>
      <c r="T547">
        <v>10</v>
      </c>
      <c r="U547">
        <v>0</v>
      </c>
      <c r="V547">
        <v>6</v>
      </c>
      <c r="W547">
        <v>0.68</v>
      </c>
      <c r="X547">
        <v>0.6</v>
      </c>
      <c r="Y547">
        <v>0.6</v>
      </c>
      <c r="Z547">
        <v>221.69</v>
      </c>
      <c r="AA547" t="s">
        <v>55</v>
      </c>
      <c r="AB547" t="s">
        <v>47</v>
      </c>
      <c r="AC547" t="s">
        <v>135</v>
      </c>
      <c r="AE547" s="39">
        <v>46203.81449074074</v>
      </c>
      <c r="AF547" t="s">
        <v>422</v>
      </c>
      <c r="AG547" t="str">
        <f t="shared" si="64"/>
        <v>Julho-26</v>
      </c>
      <c r="AH547" s="36">
        <f>_xlfn.XLOOKUP(AK547,'Base de Preços'!P$7:P$3001,'Base de Preços'!J$7:J$3001,"",0)</f>
        <v>343.68</v>
      </c>
      <c r="AI547" s="37">
        <f t="shared" si="65"/>
        <v>3436.8</v>
      </c>
      <c r="AJ547" t="str">
        <f>_xlfn.XLOOKUP(N547,Agrupamentos!C$3:C$496,Agrupamentos!D$3:D$496,"",0)</f>
        <v>HERBICIDA MEC</v>
      </c>
      <c r="AK547" t="str">
        <f t="shared" si="66"/>
        <v>SERV CAP QUIM MEC BARRA AGRICGN1410IMP96</v>
      </c>
      <c r="AL547" s="57" t="str">
        <f t="shared" si="67"/>
        <v>46928GN1410Operador de Trator de PneuGABRIEL GONCALVES PINHEIROSERV CAP QUIM MEC BARRA AGRICGALILÉIA024-01Principal10Julho-260646203,814490740746203</v>
      </c>
      <c r="AM547" s="79">
        <f t="shared" si="68"/>
        <v>8.8235294117647047</v>
      </c>
      <c r="AN547" s="80">
        <f t="shared" si="69"/>
        <v>1956.0882352941173</v>
      </c>
      <c r="AO547" s="36">
        <f t="shared" si="70"/>
        <v>2216.9</v>
      </c>
      <c r="AP547" s="83">
        <f t="shared" si="71"/>
        <v>260.81176470588275</v>
      </c>
    </row>
    <row r="548" spans="1:42" hidden="1">
      <c r="A548">
        <v>46928</v>
      </c>
      <c r="B548" s="38">
        <v>46203</v>
      </c>
      <c r="C548" t="s">
        <v>266</v>
      </c>
      <c r="D548" t="s">
        <v>105</v>
      </c>
      <c r="E548" t="s">
        <v>106</v>
      </c>
      <c r="F548" t="s">
        <v>59</v>
      </c>
      <c r="G548">
        <v>8</v>
      </c>
      <c r="H548" s="43">
        <v>11331</v>
      </c>
      <c r="I548" t="s">
        <v>112</v>
      </c>
      <c r="J548">
        <v>11362</v>
      </c>
      <c r="K548" t="s">
        <v>131</v>
      </c>
      <c r="L548" t="s">
        <v>131</v>
      </c>
      <c r="M548" t="s">
        <v>137</v>
      </c>
      <c r="N548" t="s">
        <v>138</v>
      </c>
      <c r="O548" t="s">
        <v>64</v>
      </c>
      <c r="P548">
        <v>537</v>
      </c>
      <c r="Q548" t="s">
        <v>368</v>
      </c>
      <c r="R548" t="s">
        <v>409</v>
      </c>
      <c r="S548">
        <v>30</v>
      </c>
      <c r="T548">
        <v>23.65</v>
      </c>
      <c r="U548">
        <v>0</v>
      </c>
      <c r="V548">
        <v>30</v>
      </c>
      <c r="W548">
        <v>0.68</v>
      </c>
      <c r="X548">
        <v>1.27</v>
      </c>
      <c r="Y548">
        <v>1.27</v>
      </c>
      <c r="Z548">
        <v>221.69</v>
      </c>
      <c r="AA548" t="s">
        <v>46</v>
      </c>
      <c r="AB548" t="s">
        <v>47</v>
      </c>
      <c r="AC548" t="s">
        <v>135</v>
      </c>
      <c r="AD548" t="s">
        <v>203</v>
      </c>
      <c r="AE548" s="39">
        <v>46203.81449074074</v>
      </c>
      <c r="AF548" t="s">
        <v>422</v>
      </c>
      <c r="AG548" t="str">
        <f t="shared" si="64"/>
        <v>Julho-26</v>
      </c>
      <c r="AH548" s="36">
        <f>_xlfn.XLOOKUP(AK548,'Base de Preços'!P$7:P$3001,'Base de Preços'!J$7:J$3001,"",0)</f>
        <v>343.68</v>
      </c>
      <c r="AI548" s="37">
        <f t="shared" si="65"/>
        <v>8128.0319999999992</v>
      </c>
      <c r="AJ548" t="str">
        <f>_xlfn.XLOOKUP(N548,Agrupamentos!C$3:C$496,Agrupamentos!D$3:D$496,"",0)</f>
        <v>HERBICIDA MEC</v>
      </c>
      <c r="AK548" t="str">
        <f t="shared" si="66"/>
        <v>SERV CAP QUIM MEC BARRA AGRICGN1410IMP96</v>
      </c>
      <c r="AL548" s="57" t="str">
        <f t="shared" si="67"/>
        <v>46928GN1410Operador de Trator de PneuGABRIEL GONCALVES PINHEIROSERV CAP QUIM MEC BARRA AGRICGALILÉIA025-01Principal23,65Julho-2603046203,814490740746203</v>
      </c>
      <c r="AM548" s="79">
        <f t="shared" si="68"/>
        <v>44.117647058823529</v>
      </c>
      <c r="AN548" s="80">
        <f t="shared" si="69"/>
        <v>9780.4411764705874</v>
      </c>
      <c r="AO548" s="36">
        <f t="shared" si="70"/>
        <v>5242.9684999999999</v>
      </c>
      <c r="AP548" s="83">
        <f t="shared" si="71"/>
        <v>-4537.4726764705874</v>
      </c>
    </row>
    <row r="549" spans="1:42" hidden="1">
      <c r="A549">
        <v>46928</v>
      </c>
      <c r="B549" s="38">
        <v>46203</v>
      </c>
      <c r="C549" t="s">
        <v>266</v>
      </c>
      <c r="D549" t="s">
        <v>105</v>
      </c>
      <c r="E549" t="s">
        <v>106</v>
      </c>
      <c r="F549" t="s">
        <v>59</v>
      </c>
      <c r="G549">
        <v>8</v>
      </c>
      <c r="H549" s="43">
        <v>11331</v>
      </c>
      <c r="I549" t="s">
        <v>112</v>
      </c>
      <c r="J549">
        <v>11362</v>
      </c>
      <c r="K549" t="s">
        <v>131</v>
      </c>
      <c r="L549" t="s">
        <v>131</v>
      </c>
      <c r="M549" t="s">
        <v>166</v>
      </c>
      <c r="N549" t="s">
        <v>167</v>
      </c>
      <c r="O549" t="s">
        <v>168</v>
      </c>
      <c r="P549">
        <v>555</v>
      </c>
      <c r="Q549" t="s">
        <v>413</v>
      </c>
      <c r="R549" t="s">
        <v>165</v>
      </c>
      <c r="S549">
        <v>8</v>
      </c>
      <c r="T549">
        <v>8</v>
      </c>
      <c r="U549">
        <v>0</v>
      </c>
      <c r="V549">
        <v>8</v>
      </c>
      <c r="W549">
        <v>0</v>
      </c>
      <c r="X549">
        <v>1</v>
      </c>
      <c r="Y549">
        <v>1</v>
      </c>
      <c r="Z549">
        <v>290.54000000000002</v>
      </c>
      <c r="AA549" t="s">
        <v>55</v>
      </c>
      <c r="AB549" t="s">
        <v>47</v>
      </c>
      <c r="AC549" t="s">
        <v>135</v>
      </c>
      <c r="AE549" s="39">
        <v>46203.81449074074</v>
      </c>
      <c r="AF549" t="s">
        <v>422</v>
      </c>
      <c r="AG549" t="str">
        <f t="shared" si="64"/>
        <v>Julho-26</v>
      </c>
      <c r="AH549" s="36">
        <f>_xlfn.XLOOKUP(AK549,'Base de Preços'!P$7:P$3001,'Base de Preços'!J$7:J$3001,"",0)</f>
        <v>290.54000000000002</v>
      </c>
      <c r="AI549" s="37">
        <f t="shared" si="65"/>
        <v>2324.3200000000002</v>
      </c>
      <c r="AJ549" t="str">
        <f>_xlfn.XLOOKUP(N549,Agrupamentos!C$3:C$496,Agrupamentos!D$3:D$496,"",0)</f>
        <v>HORA TRATOR</v>
      </c>
      <c r="AK549" t="str">
        <f t="shared" si="66"/>
        <v>SERV HORA TRATOR PNEU 100CV AGRICGN1410REF223</v>
      </c>
      <c r="AL549" s="57" t="str">
        <f t="shared" si="67"/>
        <v>46928GN1410Operador de Trator de PneuGABRIEL GONCALVES PINHEIROSERV HORA TRATOR PNEU 100CV AGRICMORUMBI - SRP006-01Principal8Julho-260846203,814490740746203</v>
      </c>
      <c r="AM549" s="79" t="str">
        <f t="shared" si="68"/>
        <v/>
      </c>
      <c r="AN549" s="80" t="str">
        <f t="shared" si="69"/>
        <v/>
      </c>
      <c r="AO549" s="36">
        <f t="shared" si="70"/>
        <v>2324.3200000000002</v>
      </c>
      <c r="AP549" s="83" t="str">
        <f t="shared" si="71"/>
        <v/>
      </c>
    </row>
    <row r="550" spans="1:42" hidden="1">
      <c r="A550">
        <v>46943</v>
      </c>
      <c r="B550" s="38">
        <v>46203</v>
      </c>
      <c r="C550" t="s">
        <v>266</v>
      </c>
      <c r="D550" t="s">
        <v>105</v>
      </c>
      <c r="E550" t="s">
        <v>106</v>
      </c>
      <c r="F550" t="s">
        <v>92</v>
      </c>
      <c r="G550">
        <v>8</v>
      </c>
      <c r="H550" s="43">
        <v>11331</v>
      </c>
      <c r="I550" t="s">
        <v>112</v>
      </c>
      <c r="J550">
        <v>11752</v>
      </c>
      <c r="K550" t="s">
        <v>149</v>
      </c>
      <c r="L550" t="s">
        <v>149</v>
      </c>
      <c r="M550" t="s">
        <v>137</v>
      </c>
      <c r="N550" t="s">
        <v>138</v>
      </c>
      <c r="O550" t="s">
        <v>64</v>
      </c>
      <c r="P550">
        <v>484</v>
      </c>
      <c r="Q550" t="s">
        <v>370</v>
      </c>
      <c r="R550" t="s">
        <v>394</v>
      </c>
      <c r="S550">
        <v>4</v>
      </c>
      <c r="T550">
        <v>15</v>
      </c>
      <c r="U550">
        <v>4</v>
      </c>
      <c r="V550">
        <v>8</v>
      </c>
      <c r="W550">
        <v>0.23</v>
      </c>
      <c r="X550">
        <v>0.27</v>
      </c>
      <c r="Y550">
        <v>0.53</v>
      </c>
      <c r="Z550">
        <v>95.31</v>
      </c>
      <c r="AA550" t="s">
        <v>55</v>
      </c>
      <c r="AB550" t="s">
        <v>56</v>
      </c>
      <c r="AC550" t="s">
        <v>120</v>
      </c>
      <c r="AD550" t="s">
        <v>58</v>
      </c>
      <c r="AE550" s="39">
        <v>46203.959780092591</v>
      </c>
      <c r="AG550" t="str">
        <f t="shared" si="64"/>
        <v>Julho-26</v>
      </c>
      <c r="AH550" s="36">
        <f>_xlfn.XLOOKUP(AK550,'Base de Preços'!P$7:P$3001,'Base de Preços'!J$7:J$3001,"",0)</f>
        <v>343.68</v>
      </c>
      <c r="AI550" s="37">
        <f t="shared" si="65"/>
        <v>0</v>
      </c>
      <c r="AJ550" t="str">
        <f>_xlfn.XLOOKUP(N550,Agrupamentos!C$3:C$496,Agrupamentos!D$3:D$496,"",0)</f>
        <v>HERBICIDA MEC</v>
      </c>
      <c r="AK550" t="str">
        <f t="shared" si="66"/>
        <v>SERV CAP QUIM MEC BARRA AGRICGN1410IMP96</v>
      </c>
      <c r="AL550" s="57" t="str">
        <f t="shared" si="67"/>
        <v>46943GN1410Motorista de Caminhão PipaMATEUS SANCHES PERES BIENIEKSERV CAP QUIM MEC BARRA AGRICSÃO PEDRO IIIT003-01Suporte15Julho-264846203,959780092646203</v>
      </c>
      <c r="AM550" s="79">
        <f t="shared" si="68"/>
        <v>34.782608695652172</v>
      </c>
      <c r="AN550" s="80">
        <f t="shared" si="69"/>
        <v>3315.1304347826085</v>
      </c>
      <c r="AO550" s="36">
        <f t="shared" si="70"/>
        <v>1429.65</v>
      </c>
      <c r="AP550" s="83">
        <f t="shared" si="71"/>
        <v>-1885.4804347826084</v>
      </c>
    </row>
    <row r="551" spans="1:42" hidden="1">
      <c r="A551">
        <v>46943</v>
      </c>
      <c r="B551" s="38">
        <v>46203</v>
      </c>
      <c r="C551" t="s">
        <v>266</v>
      </c>
      <c r="D551" t="s">
        <v>105</v>
      </c>
      <c r="E551" t="s">
        <v>106</v>
      </c>
      <c r="F551" t="s">
        <v>49</v>
      </c>
      <c r="G551">
        <v>8</v>
      </c>
      <c r="H551" s="43">
        <v>11331</v>
      </c>
      <c r="I551" t="s">
        <v>112</v>
      </c>
      <c r="J551">
        <v>11752</v>
      </c>
      <c r="K551" t="s">
        <v>149</v>
      </c>
      <c r="L551" t="s">
        <v>149</v>
      </c>
      <c r="M551" t="s">
        <v>137</v>
      </c>
      <c r="N551" t="s">
        <v>138</v>
      </c>
      <c r="O551" t="s">
        <v>64</v>
      </c>
      <c r="P551">
        <v>484</v>
      </c>
      <c r="Q551" t="s">
        <v>370</v>
      </c>
      <c r="R551" t="s">
        <v>394</v>
      </c>
      <c r="S551">
        <v>10</v>
      </c>
      <c r="T551">
        <v>15</v>
      </c>
      <c r="U551">
        <v>0</v>
      </c>
      <c r="V551">
        <v>10</v>
      </c>
      <c r="W551">
        <v>0.23</v>
      </c>
      <c r="X551">
        <v>0.67</v>
      </c>
      <c r="Y551">
        <v>0.67</v>
      </c>
      <c r="Z551">
        <v>26.68</v>
      </c>
      <c r="AA551" t="s">
        <v>55</v>
      </c>
      <c r="AB551" t="s">
        <v>56</v>
      </c>
      <c r="AC551" t="s">
        <v>120</v>
      </c>
      <c r="AE551" s="39">
        <v>46203.959780092591</v>
      </c>
      <c r="AG551" t="str">
        <f t="shared" si="64"/>
        <v>Julho-26</v>
      </c>
      <c r="AH551" s="36">
        <f>_xlfn.XLOOKUP(AK551,'Base de Preços'!P$7:P$3001,'Base de Preços'!J$7:J$3001,"",0)</f>
        <v>343.68</v>
      </c>
      <c r="AI551" s="37">
        <f t="shared" si="65"/>
        <v>0</v>
      </c>
      <c r="AJ551" t="str">
        <f>_xlfn.XLOOKUP(N551,Agrupamentos!C$3:C$496,Agrupamentos!D$3:D$496,"",0)</f>
        <v>HERBICIDA MEC</v>
      </c>
      <c r="AK551" t="str">
        <f t="shared" si="66"/>
        <v>SERV CAP QUIM MEC BARRA AGRICGN1410IMP96</v>
      </c>
      <c r="AL551" s="57" t="str">
        <f t="shared" si="67"/>
        <v>46943GN1410Trabalhador FlorestalMATEUS SANCHES PERES BIENIEKSERV CAP QUIM MEC BARRA AGRICSÃO PEDRO IIIT003-01Suporte15Julho-2601046203,959780092646203</v>
      </c>
      <c r="AM551" s="79">
        <f t="shared" si="68"/>
        <v>43.478260869565219</v>
      </c>
      <c r="AN551" s="80">
        <f t="shared" si="69"/>
        <v>1160</v>
      </c>
      <c r="AO551" s="36">
        <f t="shared" si="70"/>
        <v>400.2</v>
      </c>
      <c r="AP551" s="83">
        <f t="shared" si="71"/>
        <v>-759.8</v>
      </c>
    </row>
    <row r="552" spans="1:42" hidden="1">
      <c r="A552">
        <v>46943</v>
      </c>
      <c r="B552" s="38">
        <v>46203</v>
      </c>
      <c r="C552" t="s">
        <v>266</v>
      </c>
      <c r="D552" t="s">
        <v>105</v>
      </c>
      <c r="E552" t="s">
        <v>106</v>
      </c>
      <c r="F552" t="s">
        <v>37</v>
      </c>
      <c r="G552">
        <v>8</v>
      </c>
      <c r="H552" s="43">
        <v>11331</v>
      </c>
      <c r="I552" t="s">
        <v>112</v>
      </c>
      <c r="J552">
        <v>11752</v>
      </c>
      <c r="K552" t="s">
        <v>149</v>
      </c>
      <c r="L552" t="s">
        <v>149</v>
      </c>
      <c r="M552" t="s">
        <v>115</v>
      </c>
      <c r="N552" t="s">
        <v>116</v>
      </c>
      <c r="O552" t="s">
        <v>64</v>
      </c>
      <c r="P552">
        <v>503</v>
      </c>
      <c r="Q552" t="s">
        <v>181</v>
      </c>
      <c r="R552" t="s">
        <v>401</v>
      </c>
      <c r="S552">
        <v>4</v>
      </c>
      <c r="T552">
        <v>20</v>
      </c>
      <c r="U552">
        <v>4</v>
      </c>
      <c r="V552">
        <v>8</v>
      </c>
      <c r="W552">
        <v>0.14000000000000001</v>
      </c>
      <c r="X552">
        <v>0.2</v>
      </c>
      <c r="Y552">
        <v>0.4</v>
      </c>
      <c r="Z552">
        <v>58.86</v>
      </c>
      <c r="AA552" t="s">
        <v>55</v>
      </c>
      <c r="AB552" t="s">
        <v>77</v>
      </c>
      <c r="AC552" t="s">
        <v>120</v>
      </c>
      <c r="AD552" t="s">
        <v>58</v>
      </c>
      <c r="AE552" s="39">
        <v>46203.959780092591</v>
      </c>
      <c r="AG552" t="str">
        <f t="shared" si="64"/>
        <v>Julho-26</v>
      </c>
      <c r="AH552" s="36">
        <f>_xlfn.XLOOKUP(AK552,'Base de Preços'!P$7:P$3001,'Base de Preços'!J$7:J$3001,"",0)</f>
        <v>212.62</v>
      </c>
      <c r="AI552" s="37">
        <f t="shared" si="65"/>
        <v>0</v>
      </c>
      <c r="AJ552" t="str">
        <f>_xlfn.XLOOKUP(N552,Agrupamentos!C$3:C$496,Agrupamentos!D$3:D$496,"",0)</f>
        <v>HERBICIDA MEC</v>
      </c>
      <c r="AK552" t="str">
        <f t="shared" si="66"/>
        <v>SERV CAP QUIM PRE EMERG 3 LINHASGN1410IMP97</v>
      </c>
      <c r="AL552" s="57" t="str">
        <f t="shared" si="67"/>
        <v>46943GN1410MotoristaMATEUS SANCHES PERES BIENIEKSERV CAP QUIM PRE EMERG 3 LINHASMÃE SANTA GLEBA A022-01Apoio20Julho-264846203,959780092646203</v>
      </c>
      <c r="AM552" s="79">
        <f t="shared" si="68"/>
        <v>57.142857142857139</v>
      </c>
      <c r="AN552" s="80">
        <f t="shared" si="69"/>
        <v>3363.4285714285711</v>
      </c>
      <c r="AO552" s="36">
        <f t="shared" si="70"/>
        <v>1177.2</v>
      </c>
      <c r="AP552" s="83">
        <f t="shared" si="71"/>
        <v>-2186.2285714285708</v>
      </c>
    </row>
    <row r="553" spans="1:42" hidden="1">
      <c r="A553">
        <v>46943</v>
      </c>
      <c r="B553" s="38">
        <v>46203</v>
      </c>
      <c r="C553" t="s">
        <v>266</v>
      </c>
      <c r="D553" t="s">
        <v>105</v>
      </c>
      <c r="E553" t="s">
        <v>106</v>
      </c>
      <c r="F553" t="s">
        <v>59</v>
      </c>
      <c r="G553">
        <v>8</v>
      </c>
      <c r="H553" s="43">
        <v>11331</v>
      </c>
      <c r="I553" t="s">
        <v>112</v>
      </c>
      <c r="J553">
        <v>11752</v>
      </c>
      <c r="K553" t="s">
        <v>149</v>
      </c>
      <c r="L553" t="s">
        <v>149</v>
      </c>
      <c r="M553" t="s">
        <v>137</v>
      </c>
      <c r="N553" t="s">
        <v>138</v>
      </c>
      <c r="O553" t="s">
        <v>64</v>
      </c>
      <c r="P553">
        <v>484</v>
      </c>
      <c r="Q553" t="s">
        <v>370</v>
      </c>
      <c r="R553" t="s">
        <v>394</v>
      </c>
      <c r="S553">
        <v>4</v>
      </c>
      <c r="T553">
        <v>15</v>
      </c>
      <c r="U553">
        <v>6</v>
      </c>
      <c r="V553">
        <v>10</v>
      </c>
      <c r="W553">
        <v>0.68</v>
      </c>
      <c r="X553">
        <v>0.27</v>
      </c>
      <c r="Y553">
        <v>0.67</v>
      </c>
      <c r="Z553">
        <v>221.69</v>
      </c>
      <c r="AA553" t="s">
        <v>55</v>
      </c>
      <c r="AB553" t="s">
        <v>47</v>
      </c>
      <c r="AC553" t="s">
        <v>120</v>
      </c>
      <c r="AD553" t="s">
        <v>58</v>
      </c>
      <c r="AE553" s="39">
        <v>46203.959780092591</v>
      </c>
      <c r="AG553" t="str">
        <f t="shared" si="64"/>
        <v>Julho-26</v>
      </c>
      <c r="AH553" s="36">
        <f>_xlfn.XLOOKUP(AK553,'Base de Preços'!P$7:P$3001,'Base de Preços'!J$7:J$3001,"",0)</f>
        <v>343.68</v>
      </c>
      <c r="AI553" s="37">
        <f t="shared" si="65"/>
        <v>5155.2</v>
      </c>
      <c r="AJ553" t="str">
        <f>_xlfn.XLOOKUP(N553,Agrupamentos!C$3:C$496,Agrupamentos!D$3:D$496,"",0)</f>
        <v>HERBICIDA MEC</v>
      </c>
      <c r="AK553" t="str">
        <f t="shared" si="66"/>
        <v>SERV CAP QUIM MEC BARRA AGRICGN1410IMP96</v>
      </c>
      <c r="AL553" s="57" t="str">
        <f t="shared" si="67"/>
        <v>46943GN1410Operador de Trator de PneuMATEUS SANCHES PERES BIENIEKSERV CAP QUIM MEC BARRA AGRICSÃO PEDRO IIIT003-01Principal15Julho-2661046203,959780092646203</v>
      </c>
      <c r="AM553" s="79">
        <f t="shared" si="68"/>
        <v>14.705882352941176</v>
      </c>
      <c r="AN553" s="80">
        <f t="shared" si="69"/>
        <v>3260.1470588235293</v>
      </c>
      <c r="AO553" s="36">
        <f t="shared" si="70"/>
        <v>3325.35</v>
      </c>
      <c r="AP553" s="83">
        <f t="shared" si="71"/>
        <v>65.202941176470631</v>
      </c>
    </row>
    <row r="554" spans="1:42" hidden="1">
      <c r="A554">
        <v>46943</v>
      </c>
      <c r="B554" s="38">
        <v>46203</v>
      </c>
      <c r="C554" t="s">
        <v>266</v>
      </c>
      <c r="D554" t="s">
        <v>105</v>
      </c>
      <c r="E554" t="s">
        <v>106</v>
      </c>
      <c r="F554" t="s">
        <v>59</v>
      </c>
      <c r="G554">
        <v>8</v>
      </c>
      <c r="H554" s="43">
        <v>11331</v>
      </c>
      <c r="I554" t="s">
        <v>112</v>
      </c>
      <c r="J554">
        <v>11752</v>
      </c>
      <c r="K554" t="s">
        <v>149</v>
      </c>
      <c r="L554" t="s">
        <v>149</v>
      </c>
      <c r="M554" t="s">
        <v>115</v>
      </c>
      <c r="N554" t="s">
        <v>116</v>
      </c>
      <c r="O554" t="s">
        <v>64</v>
      </c>
      <c r="P554">
        <v>503</v>
      </c>
      <c r="Q554" t="s">
        <v>181</v>
      </c>
      <c r="R554" t="s">
        <v>401</v>
      </c>
      <c r="S554">
        <v>5</v>
      </c>
      <c r="T554">
        <v>20</v>
      </c>
      <c r="U554">
        <v>5</v>
      </c>
      <c r="V554">
        <v>10</v>
      </c>
      <c r="W554">
        <v>0.42</v>
      </c>
      <c r="X554">
        <v>0.25</v>
      </c>
      <c r="Y554">
        <v>0.5</v>
      </c>
      <c r="Z554">
        <v>143.63999999999999</v>
      </c>
      <c r="AA554" t="s">
        <v>55</v>
      </c>
      <c r="AB554" t="s">
        <v>47</v>
      </c>
      <c r="AC554" t="s">
        <v>120</v>
      </c>
      <c r="AD554" t="s">
        <v>58</v>
      </c>
      <c r="AE554" s="39">
        <v>46203.959780092591</v>
      </c>
      <c r="AG554" t="str">
        <f t="shared" si="64"/>
        <v>Julho-26</v>
      </c>
      <c r="AH554" s="36">
        <f>_xlfn.XLOOKUP(AK554,'Base de Preços'!P$7:P$3001,'Base de Preços'!J$7:J$3001,"",0)</f>
        <v>212.62</v>
      </c>
      <c r="AI554" s="37">
        <f t="shared" si="65"/>
        <v>4252.3999999999996</v>
      </c>
      <c r="AJ554" t="str">
        <f>_xlfn.XLOOKUP(N554,Agrupamentos!C$3:C$496,Agrupamentos!D$3:D$496,"",0)</f>
        <v>HERBICIDA MEC</v>
      </c>
      <c r="AK554" t="str">
        <f t="shared" si="66"/>
        <v>SERV CAP QUIM PRE EMERG 3 LINHASGN1410IMP97</v>
      </c>
      <c r="AL554" s="57" t="str">
        <f t="shared" si="67"/>
        <v>46943GN1410Operador de Trator de PneuMATEUS SANCHES PERES BIENIEKSERV CAP QUIM PRE EMERG 3 LINHASMÃE SANTA GLEBA A022-01Principal20Julho-2651046203,959780092646203</v>
      </c>
      <c r="AM554" s="79">
        <f t="shared" si="68"/>
        <v>23.80952380952381</v>
      </c>
      <c r="AN554" s="80">
        <f t="shared" si="69"/>
        <v>3419.9999999999995</v>
      </c>
      <c r="AO554" s="36">
        <f t="shared" si="70"/>
        <v>2872.7999999999997</v>
      </c>
      <c r="AP554" s="83">
        <f t="shared" si="71"/>
        <v>-547.19999999999982</v>
      </c>
    </row>
    <row r="555" spans="1:42" hidden="1">
      <c r="A555">
        <v>46944</v>
      </c>
      <c r="B555" s="38">
        <v>46203</v>
      </c>
      <c r="C555" t="s">
        <v>266</v>
      </c>
      <c r="D555" t="s">
        <v>105</v>
      </c>
      <c r="E555" t="s">
        <v>106</v>
      </c>
      <c r="F555" t="s">
        <v>49</v>
      </c>
      <c r="G555">
        <v>8</v>
      </c>
      <c r="H555" s="43">
        <v>11065</v>
      </c>
      <c r="I555" t="s">
        <v>107</v>
      </c>
      <c r="J555">
        <v>10637</v>
      </c>
      <c r="K555" t="s">
        <v>385</v>
      </c>
      <c r="L555" t="s">
        <v>385</v>
      </c>
      <c r="M555" t="s">
        <v>155</v>
      </c>
      <c r="N555" t="s">
        <v>156</v>
      </c>
      <c r="O555" t="s">
        <v>43</v>
      </c>
      <c r="P555">
        <v>503</v>
      </c>
      <c r="Q555" t="s">
        <v>181</v>
      </c>
      <c r="R555" t="s">
        <v>389</v>
      </c>
      <c r="S555">
        <v>24</v>
      </c>
      <c r="T555">
        <v>2</v>
      </c>
      <c r="U555">
        <v>0</v>
      </c>
      <c r="V555">
        <v>24</v>
      </c>
      <c r="W555">
        <v>0</v>
      </c>
      <c r="X555">
        <v>12</v>
      </c>
      <c r="Y555">
        <v>12</v>
      </c>
      <c r="Z555" s="3">
        <v>3133.15</v>
      </c>
      <c r="AA555" t="s">
        <v>46</v>
      </c>
      <c r="AB555" t="s">
        <v>47</v>
      </c>
      <c r="AC555" t="s">
        <v>386</v>
      </c>
      <c r="AD555" t="s">
        <v>58</v>
      </c>
      <c r="AE555" s="39">
        <v>46203.966249999998</v>
      </c>
      <c r="AG555" t="str">
        <f t="shared" si="64"/>
        <v>Julho-26</v>
      </c>
      <c r="AH555" s="36">
        <f>_xlfn.XLOOKUP(AK555,'Base de Preços'!P$7:P$3001,'Base de Preços'!J$7:J$3001,"",0)</f>
        <v>3133.15</v>
      </c>
      <c r="AI555" s="37">
        <f t="shared" si="65"/>
        <v>6266.3</v>
      </c>
      <c r="AJ555" t="str">
        <f>_xlfn.XLOOKUP(N555,Agrupamentos!C$3:C$496,Agrupamentos!D$3:D$496,"",0)</f>
        <v>BRIGADINHA MSFL</v>
      </c>
      <c r="AK555" t="str">
        <f t="shared" si="66"/>
        <v>EQUIPE DE BRIGADINHA FLORESTALGN1410IMP21</v>
      </c>
      <c r="AL555" s="57" t="str">
        <f t="shared" si="67"/>
        <v>46944GN1410Trabalhador FlorestalRANIEL PORFIRIO DA SILVAEQUIPE DE BRIGADINHA FLORESTALMÃE SANTA GLEBA A018-01Principal2Julho-2602446203,9662546203</v>
      </c>
      <c r="AM555" s="79" t="str">
        <f t="shared" si="68"/>
        <v/>
      </c>
      <c r="AN555" s="80" t="str">
        <f t="shared" si="69"/>
        <v/>
      </c>
      <c r="AO555" s="36">
        <f t="shared" si="70"/>
        <v>6266.3</v>
      </c>
      <c r="AP555" s="83" t="str">
        <f t="shared" si="71"/>
        <v/>
      </c>
    </row>
    <row r="556" spans="1:42" hidden="1">
      <c r="A556">
        <v>46944</v>
      </c>
      <c r="B556" s="38">
        <v>46203</v>
      </c>
      <c r="C556" t="s">
        <v>266</v>
      </c>
      <c r="D556" t="s">
        <v>105</v>
      </c>
      <c r="E556" t="s">
        <v>106</v>
      </c>
      <c r="F556" t="s">
        <v>49</v>
      </c>
      <c r="G556">
        <v>8</v>
      </c>
      <c r="H556" s="43">
        <v>11065</v>
      </c>
      <c r="I556" t="s">
        <v>107</v>
      </c>
      <c r="J556">
        <v>10637</v>
      </c>
      <c r="K556" t="s">
        <v>385</v>
      </c>
      <c r="L556" t="s">
        <v>385</v>
      </c>
      <c r="M556" t="s">
        <v>163</v>
      </c>
      <c r="N556" t="s">
        <v>164</v>
      </c>
      <c r="O556" t="s">
        <v>64</v>
      </c>
      <c r="P556">
        <v>533</v>
      </c>
      <c r="Q556" t="s">
        <v>417</v>
      </c>
      <c r="R556" t="s">
        <v>378</v>
      </c>
      <c r="S556">
        <v>40</v>
      </c>
      <c r="T556">
        <v>17</v>
      </c>
      <c r="U556">
        <v>0</v>
      </c>
      <c r="V556">
        <v>40</v>
      </c>
      <c r="W556">
        <v>1.5</v>
      </c>
      <c r="X556">
        <v>2.35</v>
      </c>
      <c r="Y556">
        <v>2.35</v>
      </c>
      <c r="Z556">
        <v>111.8</v>
      </c>
      <c r="AA556" t="s">
        <v>55</v>
      </c>
      <c r="AB556" t="s">
        <v>47</v>
      </c>
      <c r="AC556" t="s">
        <v>386</v>
      </c>
      <c r="AE556" s="39">
        <v>46203.966249999998</v>
      </c>
      <c r="AG556" t="str">
        <f t="shared" si="64"/>
        <v>Julho-26</v>
      </c>
      <c r="AH556" s="36">
        <f>_xlfn.XLOOKUP(AK556,'Base de Preços'!P$7:P$3001,'Base de Preços'!J$7:J$3001,"",0)</f>
        <v>142.5</v>
      </c>
      <c r="AI556" s="37">
        <f t="shared" si="65"/>
        <v>2422.5</v>
      </c>
      <c r="AJ556" t="str">
        <f>_xlfn.XLOOKUP(N556,Agrupamentos!C$3:C$496,Agrupamentos!D$3:D$496,"",0)</f>
        <v>SERV COMB FORMIGA MANUAL 1 RUA AGRIC</v>
      </c>
      <c r="AK556" t="str">
        <f t="shared" si="66"/>
        <v>SERV COMB FORMIGA MANUAL 1 RUA AGRICGN1410IMP103</v>
      </c>
      <c r="AL556" s="57" t="str">
        <f t="shared" si="67"/>
        <v>46944GN1410Trabalhador FlorestalRANIEL PORFIRIO DA SILVASERV COMB FORMIGA MANUAL 1 RUA AGRICÁGUA LIMPA012-01Principal17Julho-2604046203,9662546203</v>
      </c>
      <c r="AM556" s="79">
        <f t="shared" si="68"/>
        <v>26.666666666666668</v>
      </c>
      <c r="AN556" s="80">
        <f t="shared" si="69"/>
        <v>2981.3333333333335</v>
      </c>
      <c r="AO556" s="36">
        <f t="shared" si="70"/>
        <v>1900.6</v>
      </c>
      <c r="AP556" s="83">
        <f t="shared" si="71"/>
        <v>-1080.7333333333336</v>
      </c>
    </row>
    <row r="557" spans="1:42" hidden="1">
      <c r="A557">
        <v>46944</v>
      </c>
      <c r="B557" s="38">
        <v>46203</v>
      </c>
      <c r="C557" t="s">
        <v>266</v>
      </c>
      <c r="D557" t="s">
        <v>105</v>
      </c>
      <c r="E557" t="s">
        <v>106</v>
      </c>
      <c r="F557" t="s">
        <v>37</v>
      </c>
      <c r="G557">
        <v>8</v>
      </c>
      <c r="H557" s="43">
        <v>11065</v>
      </c>
      <c r="I557" t="s">
        <v>107</v>
      </c>
      <c r="J557">
        <v>10637</v>
      </c>
      <c r="K557" t="s">
        <v>385</v>
      </c>
      <c r="L557" t="s">
        <v>385</v>
      </c>
      <c r="M557">
        <v>1</v>
      </c>
      <c r="N557" t="s">
        <v>109</v>
      </c>
      <c r="O557" t="s">
        <v>64</v>
      </c>
      <c r="P557">
        <v>503</v>
      </c>
      <c r="Q557" t="s">
        <v>181</v>
      </c>
      <c r="R557" t="s">
        <v>389</v>
      </c>
      <c r="S557">
        <v>16</v>
      </c>
      <c r="T557">
        <v>0</v>
      </c>
      <c r="U557">
        <v>0</v>
      </c>
      <c r="V557">
        <v>16</v>
      </c>
      <c r="W557">
        <v>0</v>
      </c>
      <c r="X557">
        <v>0</v>
      </c>
      <c r="Y557">
        <v>0</v>
      </c>
      <c r="Z557">
        <v>0</v>
      </c>
      <c r="AA557" t="s">
        <v>55</v>
      </c>
      <c r="AB557" t="s">
        <v>47</v>
      </c>
      <c r="AC557" t="s">
        <v>386</v>
      </c>
      <c r="AD557" t="s">
        <v>58</v>
      </c>
      <c r="AE557" s="39">
        <v>46204.416134259256</v>
      </c>
      <c r="AG557" t="str">
        <f t="shared" si="64"/>
        <v>Julho-26</v>
      </c>
      <c r="AH557" s="36">
        <f>_xlfn.XLOOKUP(AK557,'Base de Preços'!P$7:P$3001,'Base de Preços'!J$7:J$3001,"",0)</f>
        <v>0</v>
      </c>
      <c r="AI557" s="37">
        <f t="shared" si="65"/>
        <v>0</v>
      </c>
      <c r="AJ557" t="str">
        <f>_xlfn.XLOOKUP(N557,Agrupamentos!C$3:C$496,Agrupamentos!D$3:D$496,"",0)</f>
        <v>APOIO E MANUTENÇÃO</v>
      </c>
      <c r="AK557" t="str">
        <f t="shared" si="66"/>
        <v>APOIO E MANUTEÇÃO 1410GN14101</v>
      </c>
      <c r="AL557" s="57" t="str">
        <f t="shared" si="67"/>
        <v>46944GN1410MotoristaRANIEL PORFIRIO DA SILVAAPOIO E MANUTEÇÃO 1410MÃE SANTA GLEBA A018-01Principal0Julho-2601646204,416134259346203</v>
      </c>
      <c r="AM557" s="79" t="str">
        <f t="shared" si="68"/>
        <v/>
      </c>
      <c r="AN557" s="80" t="str">
        <f t="shared" si="69"/>
        <v/>
      </c>
      <c r="AO557" s="36">
        <f t="shared" si="70"/>
        <v>0</v>
      </c>
      <c r="AP557" s="83" t="str">
        <f t="shared" si="71"/>
        <v/>
      </c>
    </row>
    <row r="558" spans="1:42" hidden="1">
      <c r="A558">
        <v>46944</v>
      </c>
      <c r="B558" s="38">
        <v>46203</v>
      </c>
      <c r="C558" t="s">
        <v>266</v>
      </c>
      <c r="D558" t="s">
        <v>105</v>
      </c>
      <c r="E558" t="s">
        <v>106</v>
      </c>
      <c r="F558" t="s">
        <v>49</v>
      </c>
      <c r="G558">
        <v>8</v>
      </c>
      <c r="H558" s="43">
        <v>11065</v>
      </c>
      <c r="I558" t="s">
        <v>107</v>
      </c>
      <c r="J558">
        <v>10637</v>
      </c>
      <c r="K558" t="s">
        <v>385</v>
      </c>
      <c r="L558" t="s">
        <v>385</v>
      </c>
      <c r="M558" t="s">
        <v>163</v>
      </c>
      <c r="N558" t="s">
        <v>164</v>
      </c>
      <c r="O558" t="s">
        <v>64</v>
      </c>
      <c r="P558">
        <v>533</v>
      </c>
      <c r="Q558" t="s">
        <v>417</v>
      </c>
      <c r="R558" t="s">
        <v>175</v>
      </c>
      <c r="S558">
        <v>120</v>
      </c>
      <c r="T558">
        <v>46.72</v>
      </c>
      <c r="U558">
        <v>0</v>
      </c>
      <c r="V558">
        <v>120</v>
      </c>
      <c r="W558">
        <v>1.5</v>
      </c>
      <c r="X558">
        <v>2.57</v>
      </c>
      <c r="Y558">
        <v>2.57</v>
      </c>
      <c r="Z558">
        <v>111.8</v>
      </c>
      <c r="AA558" t="s">
        <v>55</v>
      </c>
      <c r="AB558" t="s">
        <v>47</v>
      </c>
      <c r="AC558" t="s">
        <v>386</v>
      </c>
      <c r="AE558" s="39">
        <v>46203.966249999998</v>
      </c>
      <c r="AG558" t="str">
        <f t="shared" si="64"/>
        <v>Julho-26</v>
      </c>
      <c r="AH558" s="36">
        <f>_xlfn.XLOOKUP(AK558,'Base de Preços'!P$7:P$3001,'Base de Preços'!J$7:J$3001,"",0)</f>
        <v>142.5</v>
      </c>
      <c r="AI558" s="37">
        <f t="shared" si="65"/>
        <v>6657.5999999999995</v>
      </c>
      <c r="AJ558" t="str">
        <f>_xlfn.XLOOKUP(N558,Agrupamentos!C$3:C$496,Agrupamentos!D$3:D$496,"",0)</f>
        <v>SERV COMB FORMIGA MANUAL 1 RUA AGRIC</v>
      </c>
      <c r="AK558" t="str">
        <f t="shared" si="66"/>
        <v>SERV COMB FORMIGA MANUAL 1 RUA AGRICGN1410IMP103</v>
      </c>
      <c r="AL558" s="57" t="str">
        <f t="shared" si="67"/>
        <v>46944GN1410Trabalhador FlorestalRANIEL PORFIRIO DA SILVASERV COMB FORMIGA MANUAL 1 RUA AGRICÁGUA LIMPA016-01Principal46,72Julho-26012046203,9662546203</v>
      </c>
      <c r="AM558" s="79">
        <f t="shared" si="68"/>
        <v>80</v>
      </c>
      <c r="AN558" s="80">
        <f t="shared" si="69"/>
        <v>8944</v>
      </c>
      <c r="AO558" s="36">
        <f t="shared" si="70"/>
        <v>5223.2959999999994</v>
      </c>
      <c r="AP558" s="83">
        <f t="shared" si="71"/>
        <v>-3720.7040000000006</v>
      </c>
    </row>
    <row r="559" spans="1:42" hidden="1">
      <c r="A559">
        <v>46957</v>
      </c>
      <c r="B559" s="38">
        <v>46203</v>
      </c>
      <c r="C559" t="s">
        <v>266</v>
      </c>
      <c r="D559" t="s">
        <v>105</v>
      </c>
      <c r="E559" t="s">
        <v>106</v>
      </c>
      <c r="F559" t="s">
        <v>49</v>
      </c>
      <c r="G559">
        <v>8</v>
      </c>
      <c r="H559" s="43">
        <v>11065</v>
      </c>
      <c r="I559" t="s">
        <v>107</v>
      </c>
      <c r="J559">
        <v>11078</v>
      </c>
      <c r="K559" t="s">
        <v>154</v>
      </c>
      <c r="L559" t="s">
        <v>154</v>
      </c>
      <c r="M559">
        <v>1</v>
      </c>
      <c r="N559" t="s">
        <v>109</v>
      </c>
      <c r="O559" t="s">
        <v>64</v>
      </c>
      <c r="P559">
        <v>503</v>
      </c>
      <c r="Q559" t="s">
        <v>181</v>
      </c>
      <c r="R559" t="s">
        <v>389</v>
      </c>
      <c r="S559">
        <v>10</v>
      </c>
      <c r="T559">
        <v>0</v>
      </c>
      <c r="U559">
        <v>0</v>
      </c>
      <c r="V559">
        <v>10</v>
      </c>
      <c r="W559">
        <v>0</v>
      </c>
      <c r="X559">
        <v>0</v>
      </c>
      <c r="Y559">
        <v>0</v>
      </c>
      <c r="Z559">
        <v>0</v>
      </c>
      <c r="AA559" t="s">
        <v>55</v>
      </c>
      <c r="AB559" t="s">
        <v>56</v>
      </c>
      <c r="AC559" t="s">
        <v>159</v>
      </c>
      <c r="AD559" t="s">
        <v>58</v>
      </c>
      <c r="AE559" s="39">
        <v>46204.37767361111</v>
      </c>
      <c r="AG559" t="str">
        <f t="shared" si="64"/>
        <v>Julho-26</v>
      </c>
      <c r="AH559" s="36">
        <f>_xlfn.XLOOKUP(AK559,'Base de Preços'!P$7:P$3001,'Base de Preços'!J$7:J$3001,"",0)</f>
        <v>0</v>
      </c>
      <c r="AI559" s="37">
        <f t="shared" si="65"/>
        <v>0</v>
      </c>
      <c r="AJ559" t="str">
        <f>_xlfn.XLOOKUP(N559,Agrupamentos!C$3:C$496,Agrupamentos!D$3:D$496,"",0)</f>
        <v>APOIO E MANUTENÇÃO</v>
      </c>
      <c r="AK559" t="str">
        <f t="shared" si="66"/>
        <v>APOIO E MANUTEÇÃO 1410GN14101</v>
      </c>
      <c r="AL559" s="57" t="str">
        <f t="shared" si="67"/>
        <v>46957GN1410Trabalhador FlorestalNATAN SANTOS MORAISAPOIO E MANUTEÇÃO 1410MÃE SANTA GLEBA A018-01Suporte0Julho-2601046204,377673611146203</v>
      </c>
      <c r="AM559" s="79" t="str">
        <f t="shared" si="68"/>
        <v/>
      </c>
      <c r="AN559" s="80" t="str">
        <f t="shared" si="69"/>
        <v/>
      </c>
      <c r="AO559" s="36">
        <f t="shared" si="70"/>
        <v>0</v>
      </c>
      <c r="AP559" s="83" t="str">
        <f t="shared" si="71"/>
        <v/>
      </c>
    </row>
    <row r="560" spans="1:42" hidden="1">
      <c r="A560">
        <v>46957</v>
      </c>
      <c r="B560" s="38">
        <v>46203</v>
      </c>
      <c r="C560" t="s">
        <v>266</v>
      </c>
      <c r="D560" t="s">
        <v>105</v>
      </c>
      <c r="E560" t="s">
        <v>106</v>
      </c>
      <c r="F560" t="s">
        <v>49</v>
      </c>
      <c r="G560">
        <v>8</v>
      </c>
      <c r="H560" s="43">
        <v>11065</v>
      </c>
      <c r="I560" t="s">
        <v>107</v>
      </c>
      <c r="J560">
        <v>11078</v>
      </c>
      <c r="K560" t="s">
        <v>154</v>
      </c>
      <c r="L560" t="s">
        <v>154</v>
      </c>
      <c r="M560" t="s">
        <v>155</v>
      </c>
      <c r="N560" t="s">
        <v>156</v>
      </c>
      <c r="O560" t="s">
        <v>43</v>
      </c>
      <c r="P560">
        <v>612</v>
      </c>
      <c r="Q560" t="s">
        <v>379</v>
      </c>
      <c r="R560" t="s">
        <v>148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 s="3">
        <v>3133.15</v>
      </c>
      <c r="AA560" t="s">
        <v>55</v>
      </c>
      <c r="AB560" t="s">
        <v>47</v>
      </c>
      <c r="AC560" t="s">
        <v>159</v>
      </c>
      <c r="AD560" t="s">
        <v>120</v>
      </c>
      <c r="AE560" s="39">
        <v>46218.698564814818</v>
      </c>
      <c r="AG560" t="str">
        <f t="shared" si="64"/>
        <v>Julho-26</v>
      </c>
      <c r="AH560" s="36">
        <f>_xlfn.XLOOKUP(AK560,'Base de Preços'!P$7:P$3001,'Base de Preços'!J$7:J$3001,"",0)</f>
        <v>3133.15</v>
      </c>
      <c r="AI560" s="37">
        <f t="shared" si="65"/>
        <v>3133.15</v>
      </c>
      <c r="AJ560" t="str">
        <f>_xlfn.XLOOKUP(N560,Agrupamentos!C$3:C$496,Agrupamentos!D$3:D$496,"",0)</f>
        <v>BRIGADINHA MSFL</v>
      </c>
      <c r="AK560" t="str">
        <f t="shared" si="66"/>
        <v>EQUIPE DE BRIGADINHA FLORESTALGN1410IMP21</v>
      </c>
      <c r="AL560" s="57" t="str">
        <f t="shared" si="67"/>
        <v>46957GN1410Trabalhador FlorestalNATAN SANTOS MORAISEQUIPE DE BRIGADINHA FLORESTALRIBEIRÃO LIMPO - CPG005-01Principal1Julho-260046218,698564814846203</v>
      </c>
      <c r="AM560" s="79" t="str">
        <f t="shared" si="68"/>
        <v/>
      </c>
      <c r="AN560" s="80" t="str">
        <f t="shared" si="69"/>
        <v/>
      </c>
      <c r="AO560" s="36">
        <f t="shared" si="70"/>
        <v>3133.15</v>
      </c>
      <c r="AP560" s="83" t="str">
        <f t="shared" si="71"/>
        <v/>
      </c>
    </row>
    <row r="561" spans="1:42" hidden="1">
      <c r="A561">
        <v>46957</v>
      </c>
      <c r="B561" s="38">
        <v>46203</v>
      </c>
      <c r="C561" t="s">
        <v>266</v>
      </c>
      <c r="D561" t="s">
        <v>105</v>
      </c>
      <c r="E561" t="s">
        <v>106</v>
      </c>
      <c r="F561" t="s">
        <v>49</v>
      </c>
      <c r="G561">
        <v>8</v>
      </c>
      <c r="H561" s="43">
        <v>11065</v>
      </c>
      <c r="I561" t="s">
        <v>107</v>
      </c>
      <c r="J561">
        <v>11078</v>
      </c>
      <c r="K561" t="s">
        <v>154</v>
      </c>
      <c r="L561" t="s">
        <v>154</v>
      </c>
      <c r="M561" t="s">
        <v>155</v>
      </c>
      <c r="N561" t="s">
        <v>156</v>
      </c>
      <c r="O561" t="s">
        <v>43</v>
      </c>
      <c r="P561">
        <v>836</v>
      </c>
      <c r="Q561" t="s">
        <v>424</v>
      </c>
      <c r="R561" t="s">
        <v>158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 s="3">
        <v>3133.15</v>
      </c>
      <c r="AA561" t="s">
        <v>55</v>
      </c>
      <c r="AB561" t="s">
        <v>47</v>
      </c>
      <c r="AC561" t="s">
        <v>159</v>
      </c>
      <c r="AD561" t="s">
        <v>120</v>
      </c>
      <c r="AE561" s="39">
        <v>46218.699247685188</v>
      </c>
      <c r="AG561" t="str">
        <f t="shared" si="64"/>
        <v>Julho-26</v>
      </c>
      <c r="AH561" s="36">
        <f>_xlfn.XLOOKUP(AK561,'Base de Preços'!P$7:P$3001,'Base de Preços'!J$7:J$3001,"",0)</f>
        <v>3133.15</v>
      </c>
      <c r="AI561" s="37">
        <f t="shared" si="65"/>
        <v>3133.15</v>
      </c>
      <c r="AJ561" t="str">
        <f>_xlfn.XLOOKUP(N561,Agrupamentos!C$3:C$496,Agrupamentos!D$3:D$496,"",0)</f>
        <v>BRIGADINHA MSFL</v>
      </c>
      <c r="AK561" t="str">
        <f t="shared" si="66"/>
        <v>EQUIPE DE BRIGADINHA FLORESTALGN1410IMP21</v>
      </c>
      <c r="AL561" s="57" t="str">
        <f t="shared" si="67"/>
        <v>46957GN1410Trabalhador FlorestalNATAN SANTOS MORAISEQUIPE DE BRIGADINHA FLORESTALJATOBÁ GLEBA A - NAD001-01Principal1Julho-260046218,699247685246203</v>
      </c>
      <c r="AM561" s="79" t="str">
        <f t="shared" si="68"/>
        <v/>
      </c>
      <c r="AN561" s="80" t="str">
        <f t="shared" si="69"/>
        <v/>
      </c>
      <c r="AO561" s="36">
        <f t="shared" si="70"/>
        <v>3133.15</v>
      </c>
      <c r="AP561" s="83" t="str">
        <f t="shared" si="71"/>
        <v/>
      </c>
    </row>
    <row r="562" spans="1:42" hidden="1">
      <c r="A562">
        <v>46957</v>
      </c>
      <c r="B562" s="38">
        <v>46203</v>
      </c>
      <c r="C562" t="s">
        <v>266</v>
      </c>
      <c r="D562" t="s">
        <v>105</v>
      </c>
      <c r="E562" t="s">
        <v>106</v>
      </c>
      <c r="F562" t="s">
        <v>37</v>
      </c>
      <c r="G562">
        <v>8</v>
      </c>
      <c r="H562" s="43">
        <v>11065</v>
      </c>
      <c r="I562" t="s">
        <v>107</v>
      </c>
      <c r="J562">
        <v>11078</v>
      </c>
      <c r="K562" t="s">
        <v>154</v>
      </c>
      <c r="L562" t="s">
        <v>154</v>
      </c>
      <c r="M562">
        <v>1</v>
      </c>
      <c r="N562" t="s">
        <v>109</v>
      </c>
      <c r="O562" t="s">
        <v>64</v>
      </c>
      <c r="P562">
        <v>503</v>
      </c>
      <c r="Q562" t="s">
        <v>181</v>
      </c>
      <c r="R562" t="s">
        <v>389</v>
      </c>
      <c r="S562">
        <v>10</v>
      </c>
      <c r="T562">
        <v>0</v>
      </c>
      <c r="U562">
        <v>8</v>
      </c>
      <c r="V562">
        <v>18</v>
      </c>
      <c r="W562">
        <v>0</v>
      </c>
      <c r="X562">
        <v>0</v>
      </c>
      <c r="Y562">
        <v>0</v>
      </c>
      <c r="Z562">
        <v>0</v>
      </c>
      <c r="AA562" t="s">
        <v>55</v>
      </c>
      <c r="AB562" t="s">
        <v>47</v>
      </c>
      <c r="AC562" t="s">
        <v>159</v>
      </c>
      <c r="AD562" t="s">
        <v>58</v>
      </c>
      <c r="AE562" s="39">
        <v>46204.377418981479</v>
      </c>
      <c r="AG562" t="str">
        <f t="shared" si="64"/>
        <v>Julho-26</v>
      </c>
      <c r="AH562" s="36">
        <f>_xlfn.XLOOKUP(AK562,'Base de Preços'!P$7:P$3001,'Base de Preços'!J$7:J$3001,"",0)</f>
        <v>0</v>
      </c>
      <c r="AI562" s="37">
        <f t="shared" si="65"/>
        <v>0</v>
      </c>
      <c r="AJ562" t="str">
        <f>_xlfn.XLOOKUP(N562,Agrupamentos!C$3:C$496,Agrupamentos!D$3:D$496,"",0)</f>
        <v>APOIO E MANUTENÇÃO</v>
      </c>
      <c r="AK562" t="str">
        <f t="shared" si="66"/>
        <v>APOIO E MANUTEÇÃO 1410GN14101</v>
      </c>
      <c r="AL562" s="57" t="str">
        <f t="shared" si="67"/>
        <v>46957GN1410MotoristaNATAN SANTOS MORAISAPOIO E MANUTEÇÃO 1410MÃE SANTA GLEBA A018-01Principal0Julho-2681846204,377418981546203</v>
      </c>
      <c r="AM562" s="79" t="str">
        <f t="shared" si="68"/>
        <v/>
      </c>
      <c r="AN562" s="80" t="str">
        <f t="shared" si="69"/>
        <v/>
      </c>
      <c r="AO562" s="36">
        <f t="shared" si="70"/>
        <v>0</v>
      </c>
      <c r="AP562" s="83" t="str">
        <f t="shared" si="71"/>
        <v/>
      </c>
    </row>
    <row r="563" spans="1:42" hidden="1">
      <c r="A563">
        <v>46962</v>
      </c>
      <c r="B563" s="38">
        <v>46203</v>
      </c>
      <c r="C563" t="s">
        <v>266</v>
      </c>
      <c r="D563" t="s">
        <v>105</v>
      </c>
      <c r="E563" t="s">
        <v>106</v>
      </c>
      <c r="F563" t="s">
        <v>49</v>
      </c>
      <c r="G563">
        <v>8</v>
      </c>
      <c r="H563" s="43">
        <v>11065</v>
      </c>
      <c r="I563" t="s">
        <v>107</v>
      </c>
      <c r="J563" t="s">
        <v>50</v>
      </c>
      <c r="K563" t="s">
        <v>51</v>
      </c>
      <c r="L563" t="s">
        <v>108</v>
      </c>
      <c r="M563">
        <v>1</v>
      </c>
      <c r="N563" t="s">
        <v>109</v>
      </c>
      <c r="O563" t="s">
        <v>64</v>
      </c>
      <c r="P563">
        <v>577</v>
      </c>
      <c r="Q563" t="s">
        <v>425</v>
      </c>
      <c r="R563" t="s">
        <v>403</v>
      </c>
      <c r="S563">
        <v>0</v>
      </c>
      <c r="T563">
        <v>0</v>
      </c>
      <c r="U563">
        <v>152</v>
      </c>
      <c r="V563">
        <v>152</v>
      </c>
      <c r="W563">
        <v>0</v>
      </c>
      <c r="X563">
        <v>0</v>
      </c>
      <c r="Y563">
        <v>0</v>
      </c>
      <c r="Z563">
        <v>0</v>
      </c>
      <c r="AA563" t="s">
        <v>55</v>
      </c>
      <c r="AB563" t="s">
        <v>56</v>
      </c>
      <c r="AC563" t="s">
        <v>58</v>
      </c>
      <c r="AD563" t="s">
        <v>58</v>
      </c>
      <c r="AE563" s="39">
        <v>46204.468460648146</v>
      </c>
      <c r="AG563" t="str">
        <f t="shared" si="64"/>
        <v>Julho-26</v>
      </c>
      <c r="AH563" s="36">
        <f>_xlfn.XLOOKUP(AK563,'Base de Preços'!P$7:P$3001,'Base de Preços'!J$7:J$3001,"",0)</f>
        <v>0</v>
      </c>
      <c r="AI563" s="37">
        <f t="shared" si="65"/>
        <v>0</v>
      </c>
      <c r="AJ563" t="str">
        <f>_xlfn.XLOOKUP(N563,Agrupamentos!C$3:C$496,Agrupamentos!D$3:D$496,"",0)</f>
        <v>APOIO E MANUTENÇÃO</v>
      </c>
      <c r="AK563" t="str">
        <f t="shared" si="66"/>
        <v>APOIO E MANUTEÇÃO 1410GN14101</v>
      </c>
      <c r="AL563" s="57" t="str">
        <f t="shared" si="67"/>
        <v>46962GN1410Trabalhador FlorestalLEANDRA DE MIRANDA SOUZA COSTAAPOIO E MANUTEÇÃO 1410SANTA ANITA - RRP026-01Suporte0Julho-2615215246204,468460648146203</v>
      </c>
      <c r="AM563" s="79" t="str">
        <f t="shared" si="68"/>
        <v/>
      </c>
      <c r="AN563" s="80" t="str">
        <f t="shared" si="69"/>
        <v/>
      </c>
      <c r="AO563" s="36">
        <f t="shared" si="70"/>
        <v>0</v>
      </c>
      <c r="AP563" s="83" t="str">
        <f t="shared" si="71"/>
        <v/>
      </c>
    </row>
    <row r="564" spans="1:42" hidden="1">
      <c r="A564">
        <v>46962</v>
      </c>
      <c r="B564" s="38">
        <v>46203</v>
      </c>
      <c r="C564" t="s">
        <v>266</v>
      </c>
      <c r="D564" t="s">
        <v>105</v>
      </c>
      <c r="E564" t="s">
        <v>106</v>
      </c>
      <c r="F564" t="s">
        <v>37</v>
      </c>
      <c r="G564">
        <v>8</v>
      </c>
      <c r="H564" s="43">
        <v>11065</v>
      </c>
      <c r="I564" t="s">
        <v>107</v>
      </c>
      <c r="J564" t="s">
        <v>50</v>
      </c>
      <c r="K564" t="s">
        <v>51</v>
      </c>
      <c r="L564" t="s">
        <v>108</v>
      </c>
      <c r="M564">
        <v>1</v>
      </c>
      <c r="N564" t="s">
        <v>109</v>
      </c>
      <c r="O564" t="s">
        <v>64</v>
      </c>
      <c r="P564">
        <v>577</v>
      </c>
      <c r="Q564" t="s">
        <v>425</v>
      </c>
      <c r="R564" t="s">
        <v>403</v>
      </c>
      <c r="S564">
        <v>0</v>
      </c>
      <c r="T564">
        <v>0</v>
      </c>
      <c r="U564">
        <v>8</v>
      </c>
      <c r="V564">
        <v>8</v>
      </c>
      <c r="W564">
        <v>0</v>
      </c>
      <c r="X564">
        <v>0</v>
      </c>
      <c r="Y564">
        <v>0</v>
      </c>
      <c r="Z564">
        <v>0</v>
      </c>
      <c r="AA564" t="s">
        <v>55</v>
      </c>
      <c r="AB564" t="s">
        <v>47</v>
      </c>
      <c r="AC564" t="s">
        <v>58</v>
      </c>
      <c r="AD564" t="s">
        <v>58</v>
      </c>
      <c r="AE564" s="39">
        <v>46204.563622685186</v>
      </c>
      <c r="AG564" t="str">
        <f t="shared" si="64"/>
        <v>Julho-26</v>
      </c>
      <c r="AH564" s="36">
        <f>_xlfn.XLOOKUP(AK564,'Base de Preços'!P$7:P$3001,'Base de Preços'!J$7:J$3001,"",0)</f>
        <v>0</v>
      </c>
      <c r="AI564" s="37">
        <f t="shared" si="65"/>
        <v>0</v>
      </c>
      <c r="AJ564" t="str">
        <f>_xlfn.XLOOKUP(N564,Agrupamentos!C$3:C$496,Agrupamentos!D$3:D$496,"",0)</f>
        <v>APOIO E MANUTENÇÃO</v>
      </c>
      <c r="AK564" t="str">
        <f t="shared" si="66"/>
        <v>APOIO E MANUTEÇÃO 1410GN14101</v>
      </c>
      <c r="AL564" s="57" t="str">
        <f t="shared" si="67"/>
        <v>46962GN1410MotoristaLEANDRA DE MIRANDA SOUZA COSTAAPOIO E MANUTEÇÃO 1410SANTA ANITA - RRP026-01Principal0Julho-268846204,563622685246203</v>
      </c>
      <c r="AM564" s="79" t="str">
        <f t="shared" si="68"/>
        <v/>
      </c>
      <c r="AN564" s="80" t="str">
        <f t="shared" si="69"/>
        <v/>
      </c>
      <c r="AO564" s="36">
        <f t="shared" si="70"/>
        <v>0</v>
      </c>
      <c r="AP564" s="83" t="str">
        <f t="shared" si="71"/>
        <v/>
      </c>
    </row>
    <row r="565" spans="1:42" hidden="1">
      <c r="A565">
        <v>46962</v>
      </c>
      <c r="B565" s="38">
        <v>46203</v>
      </c>
      <c r="C565" t="s">
        <v>266</v>
      </c>
      <c r="D565" t="s">
        <v>105</v>
      </c>
      <c r="E565" t="s">
        <v>106</v>
      </c>
      <c r="F565" t="s">
        <v>59</v>
      </c>
      <c r="G565">
        <v>8</v>
      </c>
      <c r="H565" s="43">
        <v>11065</v>
      </c>
      <c r="I565" t="s">
        <v>107</v>
      </c>
      <c r="J565" t="s">
        <v>50</v>
      </c>
      <c r="K565" t="s">
        <v>51</v>
      </c>
      <c r="L565" t="s">
        <v>108</v>
      </c>
      <c r="M565">
        <v>1</v>
      </c>
      <c r="N565" t="s">
        <v>109</v>
      </c>
      <c r="O565" t="s">
        <v>64</v>
      </c>
      <c r="P565">
        <v>577</v>
      </c>
      <c r="Q565" t="s">
        <v>425</v>
      </c>
      <c r="R565" t="s">
        <v>403</v>
      </c>
      <c r="S565">
        <v>0</v>
      </c>
      <c r="T565">
        <v>0</v>
      </c>
      <c r="U565">
        <v>24</v>
      </c>
      <c r="V565">
        <v>24</v>
      </c>
      <c r="W565">
        <v>0</v>
      </c>
      <c r="X565">
        <v>0</v>
      </c>
      <c r="Y565">
        <v>0</v>
      </c>
      <c r="Z565">
        <v>0</v>
      </c>
      <c r="AA565" t="s">
        <v>55</v>
      </c>
      <c r="AB565" t="s">
        <v>56</v>
      </c>
      <c r="AC565" t="s">
        <v>58</v>
      </c>
      <c r="AD565" t="s">
        <v>58</v>
      </c>
      <c r="AE565" s="39">
        <v>46204.468599537038</v>
      </c>
      <c r="AG565" t="str">
        <f t="shared" si="64"/>
        <v>Julho-26</v>
      </c>
      <c r="AH565" s="36">
        <f>_xlfn.XLOOKUP(AK565,'Base de Preços'!P$7:P$3001,'Base de Preços'!J$7:J$3001,"",0)</f>
        <v>0</v>
      </c>
      <c r="AI565" s="37">
        <f t="shared" si="65"/>
        <v>0</v>
      </c>
      <c r="AJ565" t="str">
        <f>_xlfn.XLOOKUP(N565,Agrupamentos!C$3:C$496,Agrupamentos!D$3:D$496,"",0)</f>
        <v>APOIO E MANUTENÇÃO</v>
      </c>
      <c r="AK565" t="str">
        <f t="shared" si="66"/>
        <v>APOIO E MANUTEÇÃO 1410GN14101</v>
      </c>
      <c r="AL565" s="57" t="str">
        <f t="shared" si="67"/>
        <v>46962GN1410Operador de Trator de PneuLEANDRA DE MIRANDA SOUZA COSTAAPOIO E MANUTEÇÃO 1410SANTA ANITA - RRP026-01Suporte0Julho-26242446204,46859953746203</v>
      </c>
      <c r="AM565" s="79" t="str">
        <f t="shared" si="68"/>
        <v/>
      </c>
      <c r="AN565" s="80" t="str">
        <f t="shared" si="69"/>
        <v/>
      </c>
      <c r="AO565" s="36">
        <f t="shared" si="70"/>
        <v>0</v>
      </c>
      <c r="AP565" s="83" t="str">
        <f t="shared" si="71"/>
        <v/>
      </c>
    </row>
    <row r="566" spans="1:42" hidden="1">
      <c r="A566">
        <v>46963</v>
      </c>
      <c r="B566" s="38">
        <v>46203</v>
      </c>
      <c r="C566" t="s">
        <v>266</v>
      </c>
      <c r="D566" t="s">
        <v>105</v>
      </c>
      <c r="E566" t="s">
        <v>106</v>
      </c>
      <c r="F566" t="s">
        <v>59</v>
      </c>
      <c r="G566">
        <v>8</v>
      </c>
      <c r="H566" s="43">
        <v>11331</v>
      </c>
      <c r="I566" t="s">
        <v>112</v>
      </c>
      <c r="J566">
        <v>11390</v>
      </c>
      <c r="K566" t="s">
        <v>123</v>
      </c>
      <c r="L566" t="s">
        <v>123</v>
      </c>
      <c r="M566" t="s">
        <v>115</v>
      </c>
      <c r="N566" t="s">
        <v>116</v>
      </c>
      <c r="O566" t="s">
        <v>64</v>
      </c>
      <c r="P566">
        <v>503</v>
      </c>
      <c r="Q566" t="s">
        <v>181</v>
      </c>
      <c r="R566" t="s">
        <v>401</v>
      </c>
      <c r="S566">
        <v>19</v>
      </c>
      <c r="T566">
        <v>0</v>
      </c>
      <c r="U566">
        <v>33</v>
      </c>
      <c r="V566">
        <v>52</v>
      </c>
      <c r="W566">
        <v>0.42</v>
      </c>
      <c r="X566">
        <v>0</v>
      </c>
      <c r="Y566">
        <v>0</v>
      </c>
      <c r="Z566">
        <v>143.63999999999999</v>
      </c>
      <c r="AA566" t="s">
        <v>55</v>
      </c>
      <c r="AB566" t="s">
        <v>47</v>
      </c>
      <c r="AC566" t="s">
        <v>127</v>
      </c>
      <c r="AD566" t="s">
        <v>203</v>
      </c>
      <c r="AE566" s="39">
        <v>46204.543958333335</v>
      </c>
      <c r="AG566" t="str">
        <f t="shared" si="64"/>
        <v>Julho-26</v>
      </c>
      <c r="AH566" s="36">
        <f>_xlfn.XLOOKUP(AK566,'Base de Preços'!P$7:P$3001,'Base de Preços'!J$7:J$3001,"",0)</f>
        <v>212.62</v>
      </c>
      <c r="AI566" s="37">
        <f t="shared" si="65"/>
        <v>0</v>
      </c>
      <c r="AJ566" t="str">
        <f>_xlfn.XLOOKUP(N566,Agrupamentos!C$3:C$496,Agrupamentos!D$3:D$496,"",0)</f>
        <v>HERBICIDA MEC</v>
      </c>
      <c r="AK566" t="str">
        <f t="shared" si="66"/>
        <v>SERV CAP QUIM PRE EMERG 3 LINHASGN1410IMP97</v>
      </c>
      <c r="AL566" s="57" t="str">
        <f t="shared" si="67"/>
        <v>46963GN1410Operador de Trator de PneuDIEMISSON DE ALMEIDA SANTOSSERV CAP QUIM PRE EMERG 3 LINHASMÃE SANTA GLEBA A022-01Principal0Julho-26335246204,543958333346203</v>
      </c>
      <c r="AM566" s="79">
        <f t="shared" si="68"/>
        <v>123.80952380952381</v>
      </c>
      <c r="AN566" s="80">
        <f t="shared" si="69"/>
        <v>17784</v>
      </c>
      <c r="AO566" s="36">
        <f t="shared" si="70"/>
        <v>0</v>
      </c>
      <c r="AP566" s="83">
        <f t="shared" si="71"/>
        <v>-17784</v>
      </c>
    </row>
    <row r="567" spans="1:42" hidden="1">
      <c r="A567">
        <v>46964</v>
      </c>
      <c r="B567" s="38">
        <v>46203</v>
      </c>
      <c r="C567" t="s">
        <v>266</v>
      </c>
      <c r="D567" t="s">
        <v>105</v>
      </c>
      <c r="E567" t="s">
        <v>106</v>
      </c>
      <c r="F567" t="s">
        <v>49</v>
      </c>
      <c r="G567">
        <v>8</v>
      </c>
      <c r="H567" s="43">
        <v>11065</v>
      </c>
      <c r="I567" t="s">
        <v>107</v>
      </c>
      <c r="J567">
        <v>11392</v>
      </c>
      <c r="K567" t="s">
        <v>142</v>
      </c>
      <c r="L567" t="s">
        <v>142</v>
      </c>
      <c r="M567" t="s">
        <v>146</v>
      </c>
      <c r="N567" t="s">
        <v>147</v>
      </c>
      <c r="O567" t="s">
        <v>64</v>
      </c>
      <c r="P567">
        <v>503</v>
      </c>
      <c r="Q567" t="s">
        <v>181</v>
      </c>
      <c r="R567" t="s">
        <v>389</v>
      </c>
      <c r="S567">
        <v>8</v>
      </c>
      <c r="T567">
        <v>2.5499999999999998</v>
      </c>
      <c r="U567">
        <v>0</v>
      </c>
      <c r="V567">
        <v>8</v>
      </c>
      <c r="W567">
        <v>3.57</v>
      </c>
      <c r="X567">
        <v>3.14</v>
      </c>
      <c r="Y567">
        <v>3.14</v>
      </c>
      <c r="Z567">
        <v>269.95999999999998</v>
      </c>
      <c r="AA567" t="s">
        <v>55</v>
      </c>
      <c r="AB567" t="s">
        <v>47</v>
      </c>
      <c r="AC567" t="s">
        <v>145</v>
      </c>
      <c r="AD567" t="s">
        <v>58</v>
      </c>
      <c r="AE567" s="39">
        <v>46204.586886574078</v>
      </c>
      <c r="AG567" t="str">
        <f t="shared" si="64"/>
        <v>Julho-26</v>
      </c>
      <c r="AH567" s="36">
        <f>_xlfn.XLOOKUP(AK567,'Base de Preços'!P$7:P$3001,'Base de Preços'!J$7:J$3001,"",0)</f>
        <v>618.69000000000005</v>
      </c>
      <c r="AI567" s="37">
        <f t="shared" si="65"/>
        <v>1577.6595</v>
      </c>
      <c r="AJ567" t="str">
        <f>_xlfn.XLOOKUP(N567,Agrupamentos!C$3:C$496,Agrupamentos!D$3:D$496,"",0)</f>
        <v>IRRIGAÇÃO DE PLANTIO</v>
      </c>
      <c r="AK567" t="str">
        <f t="shared" si="66"/>
        <v>2ª SERV IRRIGACAO NIVEL 1 AGRIC - TRANSPORTE ATÉ 5,0GN1410336-2</v>
      </c>
      <c r="AL567" s="57" t="str">
        <f t="shared" si="67"/>
        <v>46964GN1410Trabalhador FlorestalDOUGLAS BOTELHO GOMES2ª SERV IRRIGACAO NIVEL 1 AGRIC - TRANSPORTE ATÉ 5,0MÃE SANTA GLEBA A018-01Principal2,55Julho-260846204,586886574146203</v>
      </c>
      <c r="AM567" s="79">
        <f t="shared" si="68"/>
        <v>2.2408963585434174</v>
      </c>
      <c r="AN567" s="80">
        <f t="shared" si="69"/>
        <v>604.95238095238096</v>
      </c>
      <c r="AO567" s="36">
        <f t="shared" si="70"/>
        <v>688.39799999999991</v>
      </c>
      <c r="AP567" s="83">
        <f t="shared" si="71"/>
        <v>83.445619047618948</v>
      </c>
    </row>
    <row r="568" spans="1:42" hidden="1">
      <c r="A568">
        <v>46964</v>
      </c>
      <c r="B568" s="38">
        <v>46203</v>
      </c>
      <c r="C568" t="s">
        <v>266</v>
      </c>
      <c r="D568" t="s">
        <v>105</v>
      </c>
      <c r="E568" t="s">
        <v>106</v>
      </c>
      <c r="F568" t="s">
        <v>59</v>
      </c>
      <c r="G568">
        <v>8</v>
      </c>
      <c r="H568" s="43">
        <v>11065</v>
      </c>
      <c r="I568" t="s">
        <v>107</v>
      </c>
      <c r="J568">
        <v>11392</v>
      </c>
      <c r="K568" t="s">
        <v>142</v>
      </c>
      <c r="L568" t="s">
        <v>142</v>
      </c>
      <c r="M568" t="s">
        <v>146</v>
      </c>
      <c r="N568" t="s">
        <v>147</v>
      </c>
      <c r="O568" t="s">
        <v>64</v>
      </c>
      <c r="P568">
        <v>503</v>
      </c>
      <c r="Q568" t="s">
        <v>181</v>
      </c>
      <c r="R568" t="s">
        <v>389</v>
      </c>
      <c r="S568">
        <v>8</v>
      </c>
      <c r="T568">
        <v>2.5499999999999998</v>
      </c>
      <c r="U568">
        <v>24</v>
      </c>
      <c r="V568">
        <v>32</v>
      </c>
      <c r="W568">
        <v>0.71</v>
      </c>
      <c r="X568">
        <v>3.14</v>
      </c>
      <c r="Y568">
        <v>12.55</v>
      </c>
      <c r="Z568">
        <v>211.36</v>
      </c>
      <c r="AA568" t="s">
        <v>55</v>
      </c>
      <c r="AB568" t="s">
        <v>77</v>
      </c>
      <c r="AC568" t="s">
        <v>145</v>
      </c>
      <c r="AD568" t="s">
        <v>58</v>
      </c>
      <c r="AE568" s="39">
        <v>46204.555324074077</v>
      </c>
      <c r="AG568" t="str">
        <f t="shared" si="64"/>
        <v>Julho-26</v>
      </c>
      <c r="AH568" s="36">
        <f>_xlfn.XLOOKUP(AK568,'Base de Preços'!P$7:P$3001,'Base de Preços'!J$7:J$3001,"",0)</f>
        <v>618.69000000000005</v>
      </c>
      <c r="AI568" s="37">
        <f t="shared" si="65"/>
        <v>0</v>
      </c>
      <c r="AJ568" t="str">
        <f>_xlfn.XLOOKUP(N568,Agrupamentos!C$3:C$496,Agrupamentos!D$3:D$496,"",0)</f>
        <v>IRRIGAÇÃO DE PLANTIO</v>
      </c>
      <c r="AK568" t="str">
        <f t="shared" si="66"/>
        <v>2ª SERV IRRIGACAO NIVEL 1 AGRIC - TRANSPORTE ATÉ 5,0GN1410336-2</v>
      </c>
      <c r="AL568" s="57" t="str">
        <f t="shared" si="67"/>
        <v>46964GN1410Operador de Trator de PneuDOUGLAS BOTELHO GOMES2ª SERV IRRIGACAO NIVEL 1 AGRIC - TRANSPORTE ATÉ 5,0MÃE SANTA GLEBA A018-01Apoio2,55Julho-26243246204,555324074146203</v>
      </c>
      <c r="AM568" s="79">
        <f t="shared" si="68"/>
        <v>45.070422535211272</v>
      </c>
      <c r="AN568" s="80">
        <f t="shared" si="69"/>
        <v>9526.0845070422547</v>
      </c>
      <c r="AO568" s="36">
        <f t="shared" si="70"/>
        <v>538.96799999999996</v>
      </c>
      <c r="AP568" s="83">
        <f t="shared" si="71"/>
        <v>-8987.1165070422539</v>
      </c>
    </row>
    <row r="569" spans="1:42" hidden="1">
      <c r="A569">
        <v>46964</v>
      </c>
      <c r="B569" s="38">
        <v>46203</v>
      </c>
      <c r="C569" t="s">
        <v>266</v>
      </c>
      <c r="D569" t="s">
        <v>105</v>
      </c>
      <c r="E569" t="s">
        <v>106</v>
      </c>
      <c r="F569" t="s">
        <v>49</v>
      </c>
      <c r="G569">
        <v>8</v>
      </c>
      <c r="H569" s="43">
        <v>11065</v>
      </c>
      <c r="I569" t="s">
        <v>107</v>
      </c>
      <c r="J569">
        <v>11392</v>
      </c>
      <c r="K569" t="s">
        <v>142</v>
      </c>
      <c r="L569" t="s">
        <v>142</v>
      </c>
      <c r="M569">
        <v>298</v>
      </c>
      <c r="N569" t="s">
        <v>132</v>
      </c>
      <c r="O569" t="s">
        <v>43</v>
      </c>
      <c r="P569">
        <v>533</v>
      </c>
      <c r="Q569" t="s">
        <v>417</v>
      </c>
      <c r="R569" t="s">
        <v>378</v>
      </c>
      <c r="S569">
        <v>40</v>
      </c>
      <c r="T569">
        <v>5</v>
      </c>
      <c r="U569">
        <v>0</v>
      </c>
      <c r="V569">
        <v>40</v>
      </c>
      <c r="W569">
        <v>0</v>
      </c>
      <c r="X569">
        <v>8</v>
      </c>
      <c r="Y569">
        <v>8</v>
      </c>
      <c r="Z569">
        <v>589.29</v>
      </c>
      <c r="AA569" t="s">
        <v>55</v>
      </c>
      <c r="AB569" t="s">
        <v>47</v>
      </c>
      <c r="AC569" t="s">
        <v>145</v>
      </c>
      <c r="AD569" t="s">
        <v>58</v>
      </c>
      <c r="AE569" s="39">
        <v>46204.582025462965</v>
      </c>
      <c r="AG569" t="str">
        <f t="shared" si="64"/>
        <v>Julho-26</v>
      </c>
      <c r="AH569" s="36">
        <f>_xlfn.XLOOKUP(AK569,'Base de Preços'!P$7:P$3001,'Base de Preços'!J$7:J$3001,"",0)</f>
        <v>589.29</v>
      </c>
      <c r="AI569" s="37">
        <f t="shared" si="65"/>
        <v>2946.45</v>
      </c>
      <c r="AJ569" t="str">
        <f>_xlfn.XLOOKUP(N569,Agrupamentos!C$3:C$496,Agrupamentos!D$3:D$496,"",0)</f>
        <v>DIARIAS HOMEM</v>
      </c>
      <c r="AK569" t="str">
        <f t="shared" si="66"/>
        <v>SERV GERAIS LAVOURA AGRICGN1410298</v>
      </c>
      <c r="AL569" s="57" t="str">
        <f t="shared" si="67"/>
        <v>46964GN1410Trabalhador FlorestalDOUGLAS BOTELHO GOMESSERV GERAIS LAVOURA AGRICÁGUA LIMPA012-01Principal5Julho-2604046204,58202546346203</v>
      </c>
      <c r="AM569" s="79" t="str">
        <f t="shared" si="68"/>
        <v/>
      </c>
      <c r="AN569" s="80" t="str">
        <f t="shared" si="69"/>
        <v/>
      </c>
      <c r="AO569" s="36">
        <f t="shared" si="70"/>
        <v>2946.45</v>
      </c>
      <c r="AP569" s="83" t="str">
        <f t="shared" si="71"/>
        <v/>
      </c>
    </row>
    <row r="570" spans="1:42" hidden="1">
      <c r="A570">
        <v>46964</v>
      </c>
      <c r="B570" s="38">
        <v>46203</v>
      </c>
      <c r="C570" t="s">
        <v>266</v>
      </c>
      <c r="D570" t="s">
        <v>105</v>
      </c>
      <c r="E570" t="s">
        <v>106</v>
      </c>
      <c r="F570" t="s">
        <v>37</v>
      </c>
      <c r="G570">
        <v>8</v>
      </c>
      <c r="H570" s="43">
        <v>11065</v>
      </c>
      <c r="I570" t="s">
        <v>107</v>
      </c>
      <c r="J570">
        <v>11392</v>
      </c>
      <c r="K570" t="s">
        <v>142</v>
      </c>
      <c r="L570" t="s">
        <v>142</v>
      </c>
      <c r="M570">
        <v>1</v>
      </c>
      <c r="N570" t="s">
        <v>109</v>
      </c>
      <c r="O570" t="s">
        <v>64</v>
      </c>
      <c r="P570">
        <v>533</v>
      </c>
      <c r="Q570" t="s">
        <v>417</v>
      </c>
      <c r="R570" t="s">
        <v>378</v>
      </c>
      <c r="S570">
        <v>8</v>
      </c>
      <c r="T570">
        <v>0</v>
      </c>
      <c r="U570">
        <v>8</v>
      </c>
      <c r="V570">
        <v>16</v>
      </c>
      <c r="W570">
        <v>0</v>
      </c>
      <c r="X570">
        <v>0</v>
      </c>
      <c r="Y570">
        <v>0</v>
      </c>
      <c r="Z570">
        <v>0</v>
      </c>
      <c r="AA570" t="s">
        <v>55</v>
      </c>
      <c r="AB570" t="s">
        <v>47</v>
      </c>
      <c r="AC570" t="s">
        <v>145</v>
      </c>
      <c r="AD570" t="s">
        <v>58</v>
      </c>
      <c r="AE570" s="39">
        <v>46204.555069444446</v>
      </c>
      <c r="AG570" t="str">
        <f t="shared" si="64"/>
        <v>Julho-26</v>
      </c>
      <c r="AH570" s="36">
        <f>_xlfn.XLOOKUP(AK570,'Base de Preços'!P$7:P$3001,'Base de Preços'!J$7:J$3001,"",0)</f>
        <v>0</v>
      </c>
      <c r="AI570" s="37">
        <f t="shared" si="65"/>
        <v>0</v>
      </c>
      <c r="AJ570" t="str">
        <f>_xlfn.XLOOKUP(N570,Agrupamentos!C$3:C$496,Agrupamentos!D$3:D$496,"",0)</f>
        <v>APOIO E MANUTENÇÃO</v>
      </c>
      <c r="AK570" t="str">
        <f t="shared" si="66"/>
        <v>APOIO E MANUTEÇÃO 1410GN14101</v>
      </c>
      <c r="AL570" s="57" t="str">
        <f t="shared" si="67"/>
        <v>46964GN1410MotoristaDOUGLAS BOTELHO GOMESAPOIO E MANUTEÇÃO 1410ÁGUA LIMPA012-01Principal0Julho-2681646204,555069444446203</v>
      </c>
      <c r="AM570" s="79" t="str">
        <f t="shared" si="68"/>
        <v/>
      </c>
      <c r="AN570" s="80" t="str">
        <f t="shared" si="69"/>
        <v/>
      </c>
      <c r="AO570" s="36">
        <f t="shared" si="70"/>
        <v>0</v>
      </c>
      <c r="AP570" s="83" t="str">
        <f t="shared" si="71"/>
        <v/>
      </c>
    </row>
    <row r="571" spans="1:42" hidden="1">
      <c r="A571">
        <v>46964</v>
      </c>
      <c r="B571" s="38">
        <v>46203</v>
      </c>
      <c r="C571" t="s">
        <v>266</v>
      </c>
      <c r="D571" t="s">
        <v>105</v>
      </c>
      <c r="E571" t="s">
        <v>106</v>
      </c>
      <c r="F571" t="s">
        <v>49</v>
      </c>
      <c r="G571">
        <v>8</v>
      </c>
      <c r="H571" s="43">
        <v>11065</v>
      </c>
      <c r="I571" t="s">
        <v>107</v>
      </c>
      <c r="J571">
        <v>11392</v>
      </c>
      <c r="K571" t="s">
        <v>142</v>
      </c>
      <c r="L571" t="s">
        <v>142</v>
      </c>
      <c r="M571" t="s">
        <v>163</v>
      </c>
      <c r="N571" t="s">
        <v>164</v>
      </c>
      <c r="O571" t="s">
        <v>64</v>
      </c>
      <c r="P571">
        <v>533</v>
      </c>
      <c r="Q571" t="s">
        <v>417</v>
      </c>
      <c r="R571" t="s">
        <v>378</v>
      </c>
      <c r="S571">
        <v>168</v>
      </c>
      <c r="T571">
        <v>31.65</v>
      </c>
      <c r="U571">
        <v>0</v>
      </c>
      <c r="V571">
        <v>168</v>
      </c>
      <c r="W571">
        <v>1.5</v>
      </c>
      <c r="X571">
        <v>5.31</v>
      </c>
      <c r="Y571">
        <v>5.31</v>
      </c>
      <c r="Z571">
        <v>111.8</v>
      </c>
      <c r="AA571" t="s">
        <v>55</v>
      </c>
      <c r="AB571" t="s">
        <v>47</v>
      </c>
      <c r="AC571" t="s">
        <v>145</v>
      </c>
      <c r="AD571" t="s">
        <v>58</v>
      </c>
      <c r="AE571" s="39">
        <v>46204.554745370369</v>
      </c>
      <c r="AG571" t="str">
        <f t="shared" si="64"/>
        <v>Julho-26</v>
      </c>
      <c r="AH571" s="36">
        <f>_xlfn.XLOOKUP(AK571,'Base de Preços'!P$7:P$3001,'Base de Preços'!J$7:J$3001,"",0)</f>
        <v>142.5</v>
      </c>
      <c r="AI571" s="37">
        <f t="shared" si="65"/>
        <v>4510.125</v>
      </c>
      <c r="AJ571" t="str">
        <f>_xlfn.XLOOKUP(N571,Agrupamentos!C$3:C$496,Agrupamentos!D$3:D$496,"",0)</f>
        <v>SERV COMB FORMIGA MANUAL 1 RUA AGRIC</v>
      </c>
      <c r="AK571" t="str">
        <f t="shared" si="66"/>
        <v>SERV COMB FORMIGA MANUAL 1 RUA AGRICGN1410IMP103</v>
      </c>
      <c r="AL571" s="57" t="str">
        <f t="shared" si="67"/>
        <v>46964GN1410Trabalhador FlorestalDOUGLAS BOTELHO GOMESSERV COMB FORMIGA MANUAL 1 RUA AGRICÁGUA LIMPA012-01Principal31,65Julho-26016846204,554745370446203</v>
      </c>
      <c r="AM571" s="79">
        <f t="shared" si="68"/>
        <v>112</v>
      </c>
      <c r="AN571" s="80">
        <f t="shared" si="69"/>
        <v>12521.6</v>
      </c>
      <c r="AO571" s="36">
        <f t="shared" si="70"/>
        <v>3538.47</v>
      </c>
      <c r="AP571" s="83">
        <f t="shared" si="71"/>
        <v>-8983.130000000001</v>
      </c>
    </row>
    <row r="572" spans="1:42" hidden="1">
      <c r="A572">
        <v>46914</v>
      </c>
      <c r="B572" s="38">
        <v>46203</v>
      </c>
      <c r="C572" t="s">
        <v>266</v>
      </c>
      <c r="D572" t="s">
        <v>98</v>
      </c>
      <c r="E572" t="s">
        <v>99</v>
      </c>
      <c r="F572" t="s">
        <v>37</v>
      </c>
      <c r="G572">
        <v>8</v>
      </c>
      <c r="H572" s="43">
        <v>9241</v>
      </c>
      <c r="I572" t="s">
        <v>189</v>
      </c>
      <c r="J572">
        <v>11447</v>
      </c>
      <c r="K572" t="s">
        <v>262</v>
      </c>
      <c r="L572" t="s">
        <v>502</v>
      </c>
      <c r="M572">
        <v>2</v>
      </c>
      <c r="N572" t="s">
        <v>42</v>
      </c>
      <c r="O572" t="s">
        <v>64</v>
      </c>
      <c r="P572">
        <v>390</v>
      </c>
      <c r="Q572" t="s">
        <v>44</v>
      </c>
      <c r="R572" t="s">
        <v>45</v>
      </c>
      <c r="S572">
        <v>0</v>
      </c>
      <c r="T572">
        <v>0</v>
      </c>
      <c r="U572">
        <v>24</v>
      </c>
      <c r="V572">
        <v>24</v>
      </c>
      <c r="W572">
        <v>0</v>
      </c>
      <c r="X572">
        <v>0</v>
      </c>
      <c r="Y572">
        <v>0</v>
      </c>
      <c r="Z572">
        <v>0</v>
      </c>
      <c r="AA572" t="s">
        <v>46</v>
      </c>
      <c r="AB572" t="s">
        <v>47</v>
      </c>
      <c r="AC572" t="s">
        <v>263</v>
      </c>
      <c r="AD572" t="s">
        <v>228</v>
      </c>
      <c r="AE572" s="39">
        <v>46203.733055555553</v>
      </c>
      <c r="AG572" t="str">
        <f t="shared" si="64"/>
        <v>Julho-26</v>
      </c>
      <c r="AH572" s="36">
        <f>_xlfn.XLOOKUP(AK572,'Base de Preços'!P$7:P$3001,'Base de Preços'!J$7:J$3001,"",0)</f>
        <v>0</v>
      </c>
      <c r="AI572" s="37">
        <f t="shared" si="65"/>
        <v>0</v>
      </c>
      <c r="AJ572" t="str">
        <f>_xlfn.XLOOKUP(N572,Agrupamentos!C$3:C$496,Agrupamentos!D$3:D$496,"",0)</f>
        <v>APOIO E MANUTENÇÃO</v>
      </c>
      <c r="AK572" t="str">
        <f t="shared" si="66"/>
        <v>APOIO E MANUTEÇÃOGN14202</v>
      </c>
      <c r="AL572" s="57" t="str">
        <f t="shared" si="67"/>
        <v>46914GN1420MotoristaANDREY NICOLLAS UCHOA DE OLIVEIRAAPOIO E MANUTEÇÃOPátio MST01Principal0Julho-26242446203,733055555646203</v>
      </c>
      <c r="AM572" s="79" t="str">
        <f t="shared" si="68"/>
        <v/>
      </c>
      <c r="AN572" s="80" t="str">
        <f t="shared" si="69"/>
        <v/>
      </c>
      <c r="AO572" s="36">
        <f t="shared" si="70"/>
        <v>0</v>
      </c>
      <c r="AP572" s="83" t="str">
        <f t="shared" si="71"/>
        <v/>
      </c>
    </row>
    <row r="573" spans="1:42" hidden="1">
      <c r="A573">
        <v>46920</v>
      </c>
      <c r="B573" s="38">
        <v>46203</v>
      </c>
      <c r="C573" t="s">
        <v>266</v>
      </c>
      <c r="D573" t="s">
        <v>98</v>
      </c>
      <c r="E573" t="s">
        <v>99</v>
      </c>
      <c r="F573" t="s">
        <v>37</v>
      </c>
      <c r="G573">
        <v>8</v>
      </c>
      <c r="H573" s="43" t="s">
        <v>100</v>
      </c>
      <c r="I573" t="s">
        <v>101</v>
      </c>
      <c r="J573" t="s">
        <v>50</v>
      </c>
      <c r="K573" t="s">
        <v>51</v>
      </c>
      <c r="L573" t="s">
        <v>102</v>
      </c>
      <c r="M573">
        <v>2</v>
      </c>
      <c r="N573" t="s">
        <v>42</v>
      </c>
      <c r="O573" t="s">
        <v>64</v>
      </c>
      <c r="P573">
        <v>557</v>
      </c>
      <c r="Q573" t="s">
        <v>318</v>
      </c>
      <c r="R573">
        <v>70</v>
      </c>
      <c r="S573">
        <v>0</v>
      </c>
      <c r="T573">
        <v>0</v>
      </c>
      <c r="U573">
        <v>24</v>
      </c>
      <c r="V573">
        <v>24</v>
      </c>
      <c r="W573">
        <v>0</v>
      </c>
      <c r="X573">
        <v>0</v>
      </c>
      <c r="Y573">
        <v>0</v>
      </c>
      <c r="Z573">
        <v>0</v>
      </c>
      <c r="AA573" t="s">
        <v>55</v>
      </c>
      <c r="AB573" t="s">
        <v>47</v>
      </c>
      <c r="AC573" t="s">
        <v>57</v>
      </c>
      <c r="AD573" t="s">
        <v>57</v>
      </c>
      <c r="AE573" s="39">
        <v>46203.748622685183</v>
      </c>
      <c r="AG573" t="str">
        <f t="shared" si="64"/>
        <v>Julho-26</v>
      </c>
      <c r="AH573" s="36">
        <f>_xlfn.XLOOKUP(AK573,'Base de Preços'!P$7:P$3001,'Base de Preços'!J$7:J$3001,"",0)</f>
        <v>0</v>
      </c>
      <c r="AI573" s="37">
        <f t="shared" si="65"/>
        <v>0</v>
      </c>
      <c r="AJ573" t="str">
        <f>_xlfn.XLOOKUP(N573,Agrupamentos!C$3:C$496,Agrupamentos!D$3:D$496,"",0)</f>
        <v>APOIO E MANUTENÇÃO</v>
      </c>
      <c r="AK573" t="str">
        <f t="shared" si="66"/>
        <v>APOIO E MANUTEÇÃOGN14202</v>
      </c>
      <c r="AL573" s="57" t="str">
        <f t="shared" si="67"/>
        <v>46920GN1420MotoristaLEANDRA DE MIRANDA SOUZA COSTAAPOIO E MANUTEÇÃOSerena70Principal0Julho-26242446203,748622685246203</v>
      </c>
      <c r="AM573" s="79" t="str">
        <f t="shared" si="68"/>
        <v/>
      </c>
      <c r="AN573" s="80" t="str">
        <f t="shared" si="69"/>
        <v/>
      </c>
      <c r="AO573" s="36">
        <f t="shared" si="70"/>
        <v>0</v>
      </c>
      <c r="AP573" s="83" t="str">
        <f t="shared" si="71"/>
        <v/>
      </c>
    </row>
    <row r="574" spans="1:42" hidden="1">
      <c r="A574">
        <v>46920</v>
      </c>
      <c r="B574" s="38">
        <v>46203</v>
      </c>
      <c r="C574" t="s">
        <v>266</v>
      </c>
      <c r="D574" t="s">
        <v>98</v>
      </c>
      <c r="E574" t="s">
        <v>99</v>
      </c>
      <c r="F574" t="s">
        <v>59</v>
      </c>
      <c r="G574">
        <v>8</v>
      </c>
      <c r="H574" s="43" t="s">
        <v>100</v>
      </c>
      <c r="I574" t="s">
        <v>101</v>
      </c>
      <c r="J574" t="s">
        <v>50</v>
      </c>
      <c r="K574" t="s">
        <v>51</v>
      </c>
      <c r="L574" t="s">
        <v>102</v>
      </c>
      <c r="M574">
        <v>2</v>
      </c>
      <c r="N574" t="s">
        <v>42</v>
      </c>
      <c r="O574" t="s">
        <v>64</v>
      </c>
      <c r="P574">
        <v>557</v>
      </c>
      <c r="Q574" t="s">
        <v>318</v>
      </c>
      <c r="R574">
        <v>70</v>
      </c>
      <c r="S574">
        <v>0</v>
      </c>
      <c r="T574">
        <v>0</v>
      </c>
      <c r="U574">
        <v>24</v>
      </c>
      <c r="V574">
        <v>24</v>
      </c>
      <c r="W574">
        <v>0</v>
      </c>
      <c r="X574">
        <v>0</v>
      </c>
      <c r="Y574">
        <v>0</v>
      </c>
      <c r="Z574">
        <v>0</v>
      </c>
      <c r="AA574" t="s">
        <v>55</v>
      </c>
      <c r="AB574" t="s">
        <v>56</v>
      </c>
      <c r="AC574" t="s">
        <v>57</v>
      </c>
      <c r="AD574" t="s">
        <v>228</v>
      </c>
      <c r="AE574" s="39">
        <v>46203.74728009259</v>
      </c>
      <c r="AG574" t="str">
        <f t="shared" si="64"/>
        <v>Julho-26</v>
      </c>
      <c r="AH574" s="36">
        <f>_xlfn.XLOOKUP(AK574,'Base de Preços'!P$7:P$3001,'Base de Preços'!J$7:J$3001,"",0)</f>
        <v>0</v>
      </c>
      <c r="AI574" s="37">
        <f t="shared" si="65"/>
        <v>0</v>
      </c>
      <c r="AJ574" t="str">
        <f>_xlfn.XLOOKUP(N574,Agrupamentos!C$3:C$496,Agrupamentos!D$3:D$496,"",0)</f>
        <v>APOIO E MANUTENÇÃO</v>
      </c>
      <c r="AK574" t="str">
        <f t="shared" si="66"/>
        <v>APOIO E MANUTEÇÃOGN14202</v>
      </c>
      <c r="AL574" s="57" t="str">
        <f t="shared" si="67"/>
        <v>46920GN1420Operador de Trator de PneuLEANDRA DE MIRANDA SOUZA COSTAAPOIO E MANUTEÇÃOSerena70Suporte0Julho-26242446203,747280092646203</v>
      </c>
      <c r="AM574" s="79" t="str">
        <f t="shared" si="68"/>
        <v/>
      </c>
      <c r="AN574" s="80" t="str">
        <f t="shared" si="69"/>
        <v/>
      </c>
      <c r="AO574" s="36">
        <f t="shared" si="70"/>
        <v>0</v>
      </c>
      <c r="AP574" s="83" t="str">
        <f t="shared" si="71"/>
        <v/>
      </c>
    </row>
    <row r="575" spans="1:42" hidden="1">
      <c r="A575">
        <v>46920</v>
      </c>
      <c r="B575" s="38">
        <v>46203</v>
      </c>
      <c r="C575" t="s">
        <v>266</v>
      </c>
      <c r="D575" t="s">
        <v>98</v>
      </c>
      <c r="E575" t="s">
        <v>99</v>
      </c>
      <c r="F575" t="s">
        <v>49</v>
      </c>
      <c r="G575">
        <v>8</v>
      </c>
      <c r="H575" s="43" t="s">
        <v>100</v>
      </c>
      <c r="I575" t="s">
        <v>101</v>
      </c>
      <c r="J575" t="s">
        <v>50</v>
      </c>
      <c r="K575" t="s">
        <v>51</v>
      </c>
      <c r="L575" t="s">
        <v>102</v>
      </c>
      <c r="M575">
        <v>2</v>
      </c>
      <c r="N575" t="s">
        <v>42</v>
      </c>
      <c r="O575" t="s">
        <v>64</v>
      </c>
      <c r="P575">
        <v>557</v>
      </c>
      <c r="Q575" t="s">
        <v>318</v>
      </c>
      <c r="R575">
        <v>70</v>
      </c>
      <c r="S575">
        <v>0</v>
      </c>
      <c r="T575">
        <v>0</v>
      </c>
      <c r="U575">
        <v>24</v>
      </c>
      <c r="V575">
        <v>24</v>
      </c>
      <c r="W575">
        <v>0</v>
      </c>
      <c r="X575">
        <v>0</v>
      </c>
      <c r="Y575">
        <v>0</v>
      </c>
      <c r="Z575">
        <v>0</v>
      </c>
      <c r="AA575" t="s">
        <v>55</v>
      </c>
      <c r="AB575" t="s">
        <v>56</v>
      </c>
      <c r="AC575" t="s">
        <v>57</v>
      </c>
      <c r="AD575" t="s">
        <v>57</v>
      </c>
      <c r="AE575" s="39">
        <v>46203.748252314814</v>
      </c>
      <c r="AG575" t="str">
        <f t="shared" si="64"/>
        <v>Julho-26</v>
      </c>
      <c r="AH575" s="36">
        <f>_xlfn.XLOOKUP(AK575,'Base de Preços'!P$7:P$3001,'Base de Preços'!J$7:J$3001,"",0)</f>
        <v>0</v>
      </c>
      <c r="AI575" s="37">
        <f t="shared" si="65"/>
        <v>0</v>
      </c>
      <c r="AJ575" t="str">
        <f>_xlfn.XLOOKUP(N575,Agrupamentos!C$3:C$496,Agrupamentos!D$3:D$496,"",0)</f>
        <v>APOIO E MANUTENÇÃO</v>
      </c>
      <c r="AK575" t="str">
        <f t="shared" si="66"/>
        <v>APOIO E MANUTEÇÃOGN14202</v>
      </c>
      <c r="AL575" s="57" t="str">
        <f t="shared" si="67"/>
        <v>46920GN1420Trabalhador FlorestalLEANDRA DE MIRANDA SOUZA COSTAAPOIO E MANUTEÇÃOSerena70Suporte0Julho-26242446203,748252314846203</v>
      </c>
      <c r="AM575" s="79" t="str">
        <f t="shared" si="68"/>
        <v/>
      </c>
      <c r="AN575" s="80" t="str">
        <f t="shared" si="69"/>
        <v/>
      </c>
      <c r="AO575" s="36">
        <f t="shared" si="70"/>
        <v>0</v>
      </c>
      <c r="AP575" s="83" t="str">
        <f t="shared" si="71"/>
        <v/>
      </c>
    </row>
    <row r="576" spans="1:42" hidden="1">
      <c r="A576">
        <v>46952</v>
      </c>
      <c r="B576" s="38">
        <v>46203</v>
      </c>
      <c r="C576" t="s">
        <v>266</v>
      </c>
      <c r="D576" t="s">
        <v>98</v>
      </c>
      <c r="E576" t="s">
        <v>99</v>
      </c>
      <c r="F576" t="s">
        <v>59</v>
      </c>
      <c r="G576">
        <v>8</v>
      </c>
      <c r="H576" s="43">
        <v>10665</v>
      </c>
      <c r="I576" t="s">
        <v>191</v>
      </c>
      <c r="J576">
        <v>10781</v>
      </c>
      <c r="K576" t="s">
        <v>192</v>
      </c>
      <c r="L576" t="s">
        <v>192</v>
      </c>
      <c r="M576" t="s">
        <v>500</v>
      </c>
      <c r="N576" t="s">
        <v>501</v>
      </c>
      <c r="O576" t="s">
        <v>64</v>
      </c>
      <c r="P576">
        <v>408</v>
      </c>
      <c r="Q576" t="s">
        <v>510</v>
      </c>
      <c r="R576">
        <v>3</v>
      </c>
      <c r="S576">
        <v>3</v>
      </c>
      <c r="T576">
        <v>2.81</v>
      </c>
      <c r="U576">
        <v>0</v>
      </c>
      <c r="V576">
        <v>3</v>
      </c>
      <c r="W576">
        <v>0.86</v>
      </c>
      <c r="X576">
        <v>1.07</v>
      </c>
      <c r="Y576">
        <v>1.07</v>
      </c>
      <c r="Z576">
        <v>302.07</v>
      </c>
      <c r="AA576" t="s">
        <v>46</v>
      </c>
      <c r="AB576" t="s">
        <v>47</v>
      </c>
      <c r="AC576" t="s">
        <v>195</v>
      </c>
      <c r="AE576" s="39">
        <v>46204.350613425922</v>
      </c>
      <c r="AG576" t="str">
        <f t="shared" si="64"/>
        <v>Julho-26</v>
      </c>
      <c r="AH576" s="36">
        <f>_xlfn.XLOOKUP(AK576,'Base de Preços'!P$7:P$3001,'Base de Preços'!J$7:J$3001,"",0)</f>
        <v>376.71</v>
      </c>
      <c r="AI576" s="37">
        <f t="shared" si="65"/>
        <v>1058.5551</v>
      </c>
      <c r="AJ576" t="str">
        <f>_xlfn.XLOOKUP(N576,Agrupamentos!C$3:C$496,Agrupamentos!D$3:D$496,"",0)</f>
        <v>ADUBAÇÃO MEC</v>
      </c>
      <c r="AK576" t="str">
        <f t="shared" si="66"/>
        <v>READUBAÇÃO MECANIZADA DE 18 MESESGN1420IMP366</v>
      </c>
      <c r="AL576" s="57" t="str">
        <f t="shared" si="67"/>
        <v>46952GN1420Operador de Trator de PneuTHIAGO DE SOUZA AVELARREADUBAÇÃO MECANIZADA DE 18 MESESYpe3Principal2,81Julho-260346204,350613425946203</v>
      </c>
      <c r="AM576" s="79">
        <f t="shared" si="68"/>
        <v>3.4883720930232558</v>
      </c>
      <c r="AN576" s="80">
        <f t="shared" si="69"/>
        <v>1053.7325581395348</v>
      </c>
      <c r="AO576" s="36">
        <f t="shared" si="70"/>
        <v>848.81669999999997</v>
      </c>
      <c r="AP576" s="83">
        <f t="shared" si="71"/>
        <v>-204.91585813953486</v>
      </c>
    </row>
    <row r="577" spans="1:42" hidden="1">
      <c r="A577">
        <v>46952</v>
      </c>
      <c r="B577" s="38">
        <v>46203</v>
      </c>
      <c r="C577" t="s">
        <v>266</v>
      </c>
      <c r="D577" t="s">
        <v>98</v>
      </c>
      <c r="E577" t="s">
        <v>99</v>
      </c>
      <c r="F577" t="s">
        <v>49</v>
      </c>
      <c r="G577">
        <v>8</v>
      </c>
      <c r="H577" s="43">
        <v>10665</v>
      </c>
      <c r="I577" t="s">
        <v>191</v>
      </c>
      <c r="J577">
        <v>10781</v>
      </c>
      <c r="K577" t="s">
        <v>192</v>
      </c>
      <c r="L577" t="s">
        <v>192</v>
      </c>
      <c r="M577">
        <v>2</v>
      </c>
      <c r="N577" t="s">
        <v>42</v>
      </c>
      <c r="O577" t="s">
        <v>64</v>
      </c>
      <c r="P577">
        <v>463</v>
      </c>
      <c r="Q577" t="s">
        <v>507</v>
      </c>
      <c r="R577">
        <v>2</v>
      </c>
      <c r="S577">
        <v>8</v>
      </c>
      <c r="T577">
        <v>0</v>
      </c>
      <c r="U577">
        <v>0</v>
      </c>
      <c r="V577">
        <v>8</v>
      </c>
      <c r="W577">
        <v>0</v>
      </c>
      <c r="X577">
        <v>0</v>
      </c>
      <c r="Y577">
        <v>0</v>
      </c>
      <c r="Z577">
        <v>0</v>
      </c>
      <c r="AA577" t="s">
        <v>46</v>
      </c>
      <c r="AB577" t="s">
        <v>56</v>
      </c>
      <c r="AC577" t="s">
        <v>195</v>
      </c>
      <c r="AE577" s="39">
        <v>46204.350613425922</v>
      </c>
      <c r="AG577" t="str">
        <f t="shared" si="64"/>
        <v>Julho-26</v>
      </c>
      <c r="AH577" s="36">
        <f>_xlfn.XLOOKUP(AK577,'Base de Preços'!P$7:P$3001,'Base de Preços'!J$7:J$3001,"",0)</f>
        <v>0</v>
      </c>
      <c r="AI577" s="37">
        <f t="shared" si="65"/>
        <v>0</v>
      </c>
      <c r="AJ577" t="str">
        <f>_xlfn.XLOOKUP(N577,Agrupamentos!C$3:C$496,Agrupamentos!D$3:D$496,"",0)</f>
        <v>APOIO E MANUTENÇÃO</v>
      </c>
      <c r="AK577" t="str">
        <f t="shared" si="66"/>
        <v>APOIO E MANUTEÇÃOGN14202</v>
      </c>
      <c r="AL577" s="57" t="str">
        <f t="shared" si="67"/>
        <v>46952GN1420Trabalhador FlorestalTHIAGO DE SOUZA AVELARAPOIO E MANUTEÇÃOSANTA MARIA ARID2Suporte0Julho-260846204,350613425946203</v>
      </c>
      <c r="AM577" s="79" t="str">
        <f t="shared" si="68"/>
        <v/>
      </c>
      <c r="AN577" s="80" t="str">
        <f t="shared" si="69"/>
        <v/>
      </c>
      <c r="AO577" s="36">
        <f t="shared" si="70"/>
        <v>0</v>
      </c>
      <c r="AP577" s="83" t="str">
        <f t="shared" si="71"/>
        <v/>
      </c>
    </row>
    <row r="578" spans="1:42" hidden="1">
      <c r="A578">
        <v>46952</v>
      </c>
      <c r="B578" s="38">
        <v>46203</v>
      </c>
      <c r="C578" t="s">
        <v>266</v>
      </c>
      <c r="D578" t="s">
        <v>98</v>
      </c>
      <c r="E578" t="s">
        <v>99</v>
      </c>
      <c r="F578" t="s">
        <v>37</v>
      </c>
      <c r="G578">
        <v>8</v>
      </c>
      <c r="H578" s="43">
        <v>10665</v>
      </c>
      <c r="I578" t="s">
        <v>191</v>
      </c>
      <c r="J578">
        <v>10781</v>
      </c>
      <c r="K578" t="s">
        <v>192</v>
      </c>
      <c r="L578" t="s">
        <v>192</v>
      </c>
      <c r="M578">
        <v>2</v>
      </c>
      <c r="N578" t="s">
        <v>42</v>
      </c>
      <c r="O578" t="s">
        <v>64</v>
      </c>
      <c r="P578">
        <v>463</v>
      </c>
      <c r="Q578" t="s">
        <v>507</v>
      </c>
      <c r="R578">
        <v>1</v>
      </c>
      <c r="S578">
        <v>8</v>
      </c>
      <c r="T578">
        <v>0</v>
      </c>
      <c r="U578">
        <v>8</v>
      </c>
      <c r="V578">
        <v>16</v>
      </c>
      <c r="W578">
        <v>0</v>
      </c>
      <c r="X578">
        <v>0</v>
      </c>
      <c r="Y578">
        <v>0</v>
      </c>
      <c r="Z578">
        <v>0</v>
      </c>
      <c r="AA578" t="s">
        <v>46</v>
      </c>
      <c r="AB578" t="s">
        <v>47</v>
      </c>
      <c r="AC578" t="s">
        <v>195</v>
      </c>
      <c r="AE578" s="39">
        <v>46204.350613425922</v>
      </c>
      <c r="AG578" t="str">
        <f t="shared" si="64"/>
        <v>Julho-26</v>
      </c>
      <c r="AH578" s="36">
        <f>_xlfn.XLOOKUP(AK578,'Base de Preços'!P$7:P$3001,'Base de Preços'!J$7:J$3001,"",0)</f>
        <v>0</v>
      </c>
      <c r="AI578" s="37">
        <f t="shared" si="65"/>
        <v>0</v>
      </c>
      <c r="AJ578" t="str">
        <f>_xlfn.XLOOKUP(N578,Agrupamentos!C$3:C$496,Agrupamentos!D$3:D$496,"",0)</f>
        <v>APOIO E MANUTENÇÃO</v>
      </c>
      <c r="AK578" t="str">
        <f t="shared" si="66"/>
        <v>APOIO E MANUTEÇÃOGN14202</v>
      </c>
      <c r="AL578" s="57" t="str">
        <f t="shared" si="67"/>
        <v>46952GN1420MotoristaTHIAGO DE SOUZA AVELARAPOIO E MANUTEÇÃOSANTA MARIA ARID1Principal0Julho-2681646204,350613425946203</v>
      </c>
      <c r="AM578" s="79" t="str">
        <f t="shared" si="68"/>
        <v/>
      </c>
      <c r="AN578" s="80" t="str">
        <f t="shared" si="69"/>
        <v/>
      </c>
      <c r="AO578" s="36">
        <f t="shared" si="70"/>
        <v>0</v>
      </c>
      <c r="AP578" s="83" t="str">
        <f t="shared" si="71"/>
        <v/>
      </c>
    </row>
    <row r="579" spans="1:42" hidden="1">
      <c r="A579">
        <v>46952</v>
      </c>
      <c r="B579" s="38">
        <v>46203</v>
      </c>
      <c r="C579" t="s">
        <v>266</v>
      </c>
      <c r="D579" t="s">
        <v>98</v>
      </c>
      <c r="E579" t="s">
        <v>99</v>
      </c>
      <c r="F579" t="s">
        <v>59</v>
      </c>
      <c r="G579">
        <v>8</v>
      </c>
      <c r="H579" s="43">
        <v>10665</v>
      </c>
      <c r="I579" t="s">
        <v>191</v>
      </c>
      <c r="J579">
        <v>10781</v>
      </c>
      <c r="K579" t="s">
        <v>192</v>
      </c>
      <c r="L579" t="s">
        <v>192</v>
      </c>
      <c r="M579" t="s">
        <v>500</v>
      </c>
      <c r="N579" t="s">
        <v>501</v>
      </c>
      <c r="O579" t="s">
        <v>64</v>
      </c>
      <c r="P579">
        <v>408</v>
      </c>
      <c r="Q579" t="s">
        <v>510</v>
      </c>
      <c r="R579">
        <v>2</v>
      </c>
      <c r="S579">
        <v>3</v>
      </c>
      <c r="T579">
        <v>5.09</v>
      </c>
      <c r="U579">
        <v>10</v>
      </c>
      <c r="V579">
        <v>13</v>
      </c>
      <c r="W579">
        <v>0.86</v>
      </c>
      <c r="X579">
        <v>0.59</v>
      </c>
      <c r="Y579">
        <v>2.5499999999999998</v>
      </c>
      <c r="Z579">
        <v>302.07</v>
      </c>
      <c r="AA579" t="s">
        <v>46</v>
      </c>
      <c r="AB579" t="s">
        <v>47</v>
      </c>
      <c r="AC579" t="s">
        <v>195</v>
      </c>
      <c r="AE579" s="39">
        <v>46204.350613425922</v>
      </c>
      <c r="AG579" t="str">
        <f t="shared" si="64"/>
        <v>Julho-26</v>
      </c>
      <c r="AH579" s="36">
        <f>_xlfn.XLOOKUP(AK579,'Base de Preços'!P$7:P$3001,'Base de Preços'!J$7:J$3001,"",0)</f>
        <v>376.71</v>
      </c>
      <c r="AI579" s="37">
        <f t="shared" si="65"/>
        <v>1917.4538999999997</v>
      </c>
      <c r="AJ579" t="str">
        <f>_xlfn.XLOOKUP(N579,Agrupamentos!C$3:C$496,Agrupamentos!D$3:D$496,"",0)</f>
        <v>ADUBAÇÃO MEC</v>
      </c>
      <c r="AK579" t="str">
        <f t="shared" si="66"/>
        <v>READUBAÇÃO MECANIZADA DE 18 MESESGN1420IMP366</v>
      </c>
      <c r="AL579" s="57" t="str">
        <f t="shared" si="67"/>
        <v>46952GN1420Operador de Trator de PneuTHIAGO DE SOUZA AVELARREADUBAÇÃO MECANIZADA DE 18 MESESYpe2Principal5,09Julho-26101346204,350613425946203</v>
      </c>
      <c r="AM579" s="79">
        <f t="shared" si="68"/>
        <v>15.116279069767442</v>
      </c>
      <c r="AN579" s="80">
        <f t="shared" si="69"/>
        <v>4566.1744186046508</v>
      </c>
      <c r="AO579" s="36">
        <f t="shared" si="70"/>
        <v>1537.5363</v>
      </c>
      <c r="AP579" s="83">
        <f t="shared" si="71"/>
        <v>-3028.638118604651</v>
      </c>
    </row>
    <row r="580" spans="1:42" hidden="1">
      <c r="A580">
        <v>46952</v>
      </c>
      <c r="B580" s="38">
        <v>46203</v>
      </c>
      <c r="C580" t="s">
        <v>266</v>
      </c>
      <c r="D580" t="s">
        <v>98</v>
      </c>
      <c r="E580" t="s">
        <v>99</v>
      </c>
      <c r="F580" t="s">
        <v>59</v>
      </c>
      <c r="G580">
        <v>8</v>
      </c>
      <c r="H580" s="43">
        <v>10665</v>
      </c>
      <c r="I580" t="s">
        <v>191</v>
      </c>
      <c r="J580">
        <v>10781</v>
      </c>
      <c r="K580" t="s">
        <v>192</v>
      </c>
      <c r="L580" t="s">
        <v>192</v>
      </c>
      <c r="M580" t="s">
        <v>500</v>
      </c>
      <c r="N580" t="s">
        <v>501</v>
      </c>
      <c r="O580" t="s">
        <v>64</v>
      </c>
      <c r="P580">
        <v>408</v>
      </c>
      <c r="Q580" t="s">
        <v>510</v>
      </c>
      <c r="R580">
        <v>8</v>
      </c>
      <c r="S580">
        <v>6</v>
      </c>
      <c r="T580">
        <v>13.78</v>
      </c>
      <c r="U580">
        <v>0</v>
      </c>
      <c r="V580">
        <v>6</v>
      </c>
      <c r="W580">
        <v>0.86</v>
      </c>
      <c r="X580">
        <v>0.44</v>
      </c>
      <c r="Y580">
        <v>0.44</v>
      </c>
      <c r="Z580">
        <v>302.07</v>
      </c>
      <c r="AA580" t="s">
        <v>46</v>
      </c>
      <c r="AB580" t="s">
        <v>47</v>
      </c>
      <c r="AC580" t="s">
        <v>195</v>
      </c>
      <c r="AE580" s="39">
        <v>46204.350613425922</v>
      </c>
      <c r="AG580" t="str">
        <f t="shared" si="64"/>
        <v>Julho-26</v>
      </c>
      <c r="AH580" s="36">
        <f>_xlfn.XLOOKUP(AK580,'Base de Preços'!P$7:P$3001,'Base de Preços'!J$7:J$3001,"",0)</f>
        <v>376.71</v>
      </c>
      <c r="AI580" s="37">
        <f t="shared" si="65"/>
        <v>5191.0637999999999</v>
      </c>
      <c r="AJ580" t="str">
        <f>_xlfn.XLOOKUP(N580,Agrupamentos!C$3:C$496,Agrupamentos!D$3:D$496,"",0)</f>
        <v>ADUBAÇÃO MEC</v>
      </c>
      <c r="AK580" t="str">
        <f t="shared" si="66"/>
        <v>READUBAÇÃO MECANIZADA DE 18 MESESGN1420IMP366</v>
      </c>
      <c r="AL580" s="57" t="str">
        <f t="shared" si="67"/>
        <v>46952GN1420Operador de Trator de PneuTHIAGO DE SOUZA AVELARREADUBAÇÃO MECANIZADA DE 18 MESESYpe8Principal13,78Julho-260646204,350613425946203</v>
      </c>
      <c r="AM580" s="79">
        <f t="shared" si="68"/>
        <v>6.9767441860465116</v>
      </c>
      <c r="AN580" s="80">
        <f t="shared" si="69"/>
        <v>2107.4651162790697</v>
      </c>
      <c r="AO580" s="36">
        <f t="shared" si="70"/>
        <v>4162.5245999999997</v>
      </c>
      <c r="AP580" s="83">
        <f t="shared" si="71"/>
        <v>2055.0594837209301</v>
      </c>
    </row>
    <row r="581" spans="1:42" hidden="1">
      <c r="A581">
        <v>46952</v>
      </c>
      <c r="B581" s="38">
        <v>46203</v>
      </c>
      <c r="C581" t="s">
        <v>266</v>
      </c>
      <c r="D581" t="s">
        <v>98</v>
      </c>
      <c r="E581" t="s">
        <v>99</v>
      </c>
      <c r="F581" t="s">
        <v>59</v>
      </c>
      <c r="G581">
        <v>8</v>
      </c>
      <c r="H581" s="43">
        <v>10665</v>
      </c>
      <c r="I581" t="s">
        <v>191</v>
      </c>
      <c r="J581">
        <v>10781</v>
      </c>
      <c r="K581" t="s">
        <v>192</v>
      </c>
      <c r="L581" t="s">
        <v>192</v>
      </c>
      <c r="M581" t="s">
        <v>500</v>
      </c>
      <c r="N581" t="s">
        <v>501</v>
      </c>
      <c r="O581" t="s">
        <v>64</v>
      </c>
      <c r="P581">
        <v>408</v>
      </c>
      <c r="Q581" t="s">
        <v>510</v>
      </c>
      <c r="R581">
        <v>4</v>
      </c>
      <c r="S581">
        <v>4</v>
      </c>
      <c r="T581">
        <v>7.94</v>
      </c>
      <c r="U581">
        <v>0</v>
      </c>
      <c r="V581">
        <v>4</v>
      </c>
      <c r="W581">
        <v>0.86</v>
      </c>
      <c r="X581">
        <v>0.5</v>
      </c>
      <c r="Y581">
        <v>0.5</v>
      </c>
      <c r="Z581">
        <v>302.07</v>
      </c>
      <c r="AA581" t="s">
        <v>46</v>
      </c>
      <c r="AB581" t="s">
        <v>47</v>
      </c>
      <c r="AC581" t="s">
        <v>195</v>
      </c>
      <c r="AE581" s="39">
        <v>46204.350613425922</v>
      </c>
      <c r="AG581" t="str">
        <f t="shared" si="64"/>
        <v>Julho-26</v>
      </c>
      <c r="AH581" s="36">
        <f>_xlfn.XLOOKUP(AK581,'Base de Preços'!P$7:P$3001,'Base de Preços'!J$7:J$3001,"",0)</f>
        <v>376.71</v>
      </c>
      <c r="AI581" s="37">
        <f t="shared" si="65"/>
        <v>2991.0774000000001</v>
      </c>
      <c r="AJ581" t="str">
        <f>_xlfn.XLOOKUP(N581,Agrupamentos!C$3:C$496,Agrupamentos!D$3:D$496,"",0)</f>
        <v>ADUBAÇÃO MEC</v>
      </c>
      <c r="AK581" t="str">
        <f t="shared" si="66"/>
        <v>READUBAÇÃO MECANIZADA DE 18 MESESGN1420IMP366</v>
      </c>
      <c r="AL581" s="57" t="str">
        <f t="shared" si="67"/>
        <v>46952GN1420Operador de Trator de PneuTHIAGO DE SOUZA AVELARREADUBAÇÃO MECANIZADA DE 18 MESESYpe4Principal7,94Julho-260446204,350613425946203</v>
      </c>
      <c r="AM581" s="79">
        <f t="shared" si="68"/>
        <v>4.6511627906976747</v>
      </c>
      <c r="AN581" s="80">
        <f t="shared" si="69"/>
        <v>1404.9767441860465</v>
      </c>
      <c r="AO581" s="36">
        <f t="shared" si="70"/>
        <v>2398.4358000000002</v>
      </c>
      <c r="AP581" s="83">
        <f t="shared" si="71"/>
        <v>993.45905581395368</v>
      </c>
    </row>
    <row r="582" spans="1:42" hidden="1">
      <c r="A582">
        <v>46952</v>
      </c>
      <c r="B582" s="38">
        <v>46203</v>
      </c>
      <c r="C582" t="s">
        <v>266</v>
      </c>
      <c r="D582" t="s">
        <v>98</v>
      </c>
      <c r="E582" t="s">
        <v>99</v>
      </c>
      <c r="F582" t="s">
        <v>59</v>
      </c>
      <c r="G582">
        <v>8</v>
      </c>
      <c r="H582" s="43">
        <v>10665</v>
      </c>
      <c r="I582" t="s">
        <v>191</v>
      </c>
      <c r="J582">
        <v>10781</v>
      </c>
      <c r="K582" t="s">
        <v>192</v>
      </c>
      <c r="L582" t="s">
        <v>192</v>
      </c>
      <c r="M582" t="s">
        <v>500</v>
      </c>
      <c r="N582" t="s">
        <v>501</v>
      </c>
      <c r="O582" t="s">
        <v>64</v>
      </c>
      <c r="P582">
        <v>408</v>
      </c>
      <c r="Q582" t="s">
        <v>510</v>
      </c>
      <c r="R582">
        <v>5</v>
      </c>
      <c r="S582">
        <v>4</v>
      </c>
      <c r="T582">
        <v>8.11</v>
      </c>
      <c r="U582">
        <v>0</v>
      </c>
      <c r="V582">
        <v>4</v>
      </c>
      <c r="W582">
        <v>0.86</v>
      </c>
      <c r="X582">
        <v>0.49</v>
      </c>
      <c r="Y582">
        <v>0.49</v>
      </c>
      <c r="Z582">
        <v>302.07</v>
      </c>
      <c r="AA582" t="s">
        <v>46</v>
      </c>
      <c r="AB582" t="s">
        <v>47</v>
      </c>
      <c r="AC582" t="s">
        <v>195</v>
      </c>
      <c r="AE582" s="39">
        <v>46204.350613425922</v>
      </c>
      <c r="AG582" t="str">
        <f t="shared" ref="AG582:AG645" si="72">IF(B582=0,"",PROPER(TEXT(IF(DAY(B582)&gt;20,EDATE(B582,1),B582),"MMMM-aa")))</f>
        <v>Julho-26</v>
      </c>
      <c r="AH582" s="36">
        <f>_xlfn.XLOOKUP(AK582,'Base de Preços'!P$7:P$3001,'Base de Preços'!J$7:J$3001,"",0)</f>
        <v>376.71</v>
      </c>
      <c r="AI582" s="37">
        <f t="shared" ref="AI582:AI645" si="73">IF(AB582="Principal",AH582*T582,0)</f>
        <v>3055.1180999999997</v>
      </c>
      <c r="AJ582" t="str">
        <f>_xlfn.XLOOKUP(N582,Agrupamentos!C$3:C$496,Agrupamentos!D$3:D$496,"",0)</f>
        <v>ADUBAÇÃO MEC</v>
      </c>
      <c r="AK582" t="str">
        <f t="shared" ref="AK582:AK645" si="74">N582&amp;D582&amp;M582</f>
        <v>READUBAÇÃO MECANIZADA DE 18 MESESGN1420IMP366</v>
      </c>
      <c r="AL582" s="57" t="str">
        <f t="shared" ref="AL582:AL645" si="75">CONCATENATE(A582,D582,F582,K582,N582,Q582,R582,AB582,T582,AG582,U582,V582,AE582,B582)</f>
        <v>46952GN1420Operador de Trator de PneuTHIAGO DE SOUZA AVELARREADUBAÇÃO MECANIZADA DE 18 MESESYpe5Principal8,11Julho-260446204,350613425946203</v>
      </c>
      <c r="AM582" s="79">
        <f t="shared" ref="AM582:AM645" si="76">IFERROR(V582/W582,"")</f>
        <v>4.6511627906976747</v>
      </c>
      <c r="AN582" s="80">
        <f t="shared" ref="AN582:AN645" si="77">IFERROR(AM582*Z582,"")</f>
        <v>1404.9767441860465</v>
      </c>
      <c r="AO582" s="36">
        <f t="shared" ref="AO582:AO645" si="78">Z582*T582</f>
        <v>2449.7876999999999</v>
      </c>
      <c r="AP582" s="83">
        <f t="shared" ref="AP582:AP645" si="79">IFERROR(AO582-AN582,"")</f>
        <v>1044.8109558139533</v>
      </c>
    </row>
    <row r="583" spans="1:42" hidden="1">
      <c r="A583">
        <v>46952</v>
      </c>
      <c r="B583" s="38">
        <v>46203</v>
      </c>
      <c r="C583" t="s">
        <v>266</v>
      </c>
      <c r="D583" t="s">
        <v>98</v>
      </c>
      <c r="E583" t="s">
        <v>99</v>
      </c>
      <c r="F583" t="s">
        <v>59</v>
      </c>
      <c r="G583">
        <v>8</v>
      </c>
      <c r="H583" s="43">
        <v>10665</v>
      </c>
      <c r="I583" t="s">
        <v>191</v>
      </c>
      <c r="J583">
        <v>10781</v>
      </c>
      <c r="K583" t="s">
        <v>192</v>
      </c>
      <c r="L583" t="s">
        <v>192</v>
      </c>
      <c r="M583" t="s">
        <v>500</v>
      </c>
      <c r="N583" t="s">
        <v>501</v>
      </c>
      <c r="O583" t="s">
        <v>64</v>
      </c>
      <c r="P583">
        <v>408</v>
      </c>
      <c r="Q583" t="s">
        <v>510</v>
      </c>
      <c r="R583">
        <v>9</v>
      </c>
      <c r="S583">
        <v>5</v>
      </c>
      <c r="T583">
        <v>11.97</v>
      </c>
      <c r="U583">
        <v>0</v>
      </c>
      <c r="V583">
        <v>5</v>
      </c>
      <c r="W583">
        <v>0.86</v>
      </c>
      <c r="X583">
        <v>0.42</v>
      </c>
      <c r="Y583">
        <v>0.42</v>
      </c>
      <c r="Z583">
        <v>302.07</v>
      </c>
      <c r="AA583" t="s">
        <v>46</v>
      </c>
      <c r="AB583" t="s">
        <v>47</v>
      </c>
      <c r="AC583" t="s">
        <v>195</v>
      </c>
      <c r="AE583" s="39">
        <v>46204.350613425922</v>
      </c>
      <c r="AG583" t="str">
        <f t="shared" si="72"/>
        <v>Julho-26</v>
      </c>
      <c r="AH583" s="36">
        <f>_xlfn.XLOOKUP(AK583,'Base de Preços'!P$7:P$3001,'Base de Preços'!J$7:J$3001,"",0)</f>
        <v>376.71</v>
      </c>
      <c r="AI583" s="37">
        <f t="shared" si="73"/>
        <v>4509.2187000000004</v>
      </c>
      <c r="AJ583" t="str">
        <f>_xlfn.XLOOKUP(N583,Agrupamentos!C$3:C$496,Agrupamentos!D$3:D$496,"",0)</f>
        <v>ADUBAÇÃO MEC</v>
      </c>
      <c r="AK583" t="str">
        <f t="shared" si="74"/>
        <v>READUBAÇÃO MECANIZADA DE 18 MESESGN1420IMP366</v>
      </c>
      <c r="AL583" s="57" t="str">
        <f t="shared" si="75"/>
        <v>46952GN1420Operador de Trator de PneuTHIAGO DE SOUZA AVELARREADUBAÇÃO MECANIZADA DE 18 MESESYpe9Principal11,97Julho-260546204,350613425946203</v>
      </c>
      <c r="AM583" s="79">
        <f t="shared" si="76"/>
        <v>5.8139534883720927</v>
      </c>
      <c r="AN583" s="80">
        <f t="shared" si="77"/>
        <v>1756.220930232558</v>
      </c>
      <c r="AO583" s="36">
        <f t="shared" si="78"/>
        <v>3615.7779</v>
      </c>
      <c r="AP583" s="83">
        <f t="shared" si="79"/>
        <v>1859.5569697674421</v>
      </c>
    </row>
    <row r="584" spans="1:42" hidden="1">
      <c r="A584">
        <v>46981</v>
      </c>
      <c r="B584" s="38">
        <v>46204</v>
      </c>
      <c r="C584" t="s">
        <v>266</v>
      </c>
      <c r="D584" t="s">
        <v>250</v>
      </c>
      <c r="E584" t="s">
        <v>251</v>
      </c>
      <c r="F584" t="s">
        <v>49</v>
      </c>
      <c r="G584">
        <v>10</v>
      </c>
      <c r="H584" s="43">
        <v>11697</v>
      </c>
      <c r="I584" t="s">
        <v>253</v>
      </c>
      <c r="J584" t="s">
        <v>50</v>
      </c>
      <c r="K584" t="s">
        <v>51</v>
      </c>
      <c r="L584" t="s">
        <v>259</v>
      </c>
      <c r="M584">
        <v>70</v>
      </c>
      <c r="N584" t="s">
        <v>255</v>
      </c>
      <c r="O584" t="s">
        <v>64</v>
      </c>
      <c r="P584">
        <v>371</v>
      </c>
      <c r="Q584" t="s">
        <v>260</v>
      </c>
      <c r="R584">
        <v>21</v>
      </c>
      <c r="S584">
        <v>50</v>
      </c>
      <c r="T584">
        <v>40.35</v>
      </c>
      <c r="U584">
        <v>0</v>
      </c>
      <c r="V584">
        <v>50</v>
      </c>
      <c r="W584">
        <v>1.42</v>
      </c>
      <c r="X584">
        <v>1.24</v>
      </c>
      <c r="Y584">
        <v>1.24</v>
      </c>
      <c r="Z584">
        <v>149.09</v>
      </c>
      <c r="AA584" t="s">
        <v>46</v>
      </c>
      <c r="AB584" t="s">
        <v>47</v>
      </c>
      <c r="AC584" t="s">
        <v>261</v>
      </c>
      <c r="AE584" s="39">
        <v>46204.791319444441</v>
      </c>
      <c r="AG584" t="str">
        <f t="shared" si="72"/>
        <v>Julho-26</v>
      </c>
      <c r="AH584" s="36">
        <f>_xlfn.XLOOKUP(AK584,'Base de Preços'!P$7:P$3001,'Base de Preços'!J$7:J$3001,"",0)</f>
        <v>152.18</v>
      </c>
      <c r="AI584" s="37">
        <f t="shared" si="73"/>
        <v>6140.4630000000006</v>
      </c>
      <c r="AJ584" t="str">
        <f>_xlfn.XLOOKUP(N584,Agrupamentos!C$3:C$496,Agrupamentos!D$3:D$496,"",0)</f>
        <v>COMBATE A FORMIGA MANUAL</v>
      </c>
      <c r="AK584" t="str">
        <f t="shared" si="74"/>
        <v>COMBATE A FORMIGA MANUAL MANUTENÇÃO - ANO 01GN127070</v>
      </c>
      <c r="AL584" s="57" t="str">
        <f t="shared" si="75"/>
        <v>46981GN1270Trabalhador FlorestalLEANDRA DE MIRANDA SOUZA COSTACOMBATE A FORMIGA MANUAL MANUTENÇÃO - ANO 01Nova Esperança21Principal40,35Julho-2605046204,791319444446204</v>
      </c>
      <c r="AM584" s="79">
        <f t="shared" si="76"/>
        <v>35.211267605633807</v>
      </c>
      <c r="AN584" s="80">
        <f t="shared" si="77"/>
        <v>5249.6478873239448</v>
      </c>
      <c r="AO584" s="36">
        <f t="shared" si="78"/>
        <v>6015.7815000000001</v>
      </c>
      <c r="AP584" s="83">
        <f t="shared" si="79"/>
        <v>766.13361267605524</v>
      </c>
    </row>
    <row r="585" spans="1:42" hidden="1">
      <c r="A585">
        <v>46981</v>
      </c>
      <c r="B585" s="38">
        <v>46204</v>
      </c>
      <c r="C585" t="s">
        <v>266</v>
      </c>
      <c r="D585" t="s">
        <v>250</v>
      </c>
      <c r="E585" t="s">
        <v>251</v>
      </c>
      <c r="F585" t="s">
        <v>59</v>
      </c>
      <c r="G585">
        <v>10</v>
      </c>
      <c r="H585" s="43">
        <v>11697</v>
      </c>
      <c r="I585" t="s">
        <v>253</v>
      </c>
      <c r="J585" t="s">
        <v>50</v>
      </c>
      <c r="K585" t="s">
        <v>51</v>
      </c>
      <c r="L585" t="s">
        <v>259</v>
      </c>
      <c r="M585">
        <v>2</v>
      </c>
      <c r="N585" t="s">
        <v>42</v>
      </c>
      <c r="O585" t="s">
        <v>168</v>
      </c>
      <c r="P585">
        <v>371</v>
      </c>
      <c r="Q585" t="s">
        <v>260</v>
      </c>
      <c r="R585">
        <v>15</v>
      </c>
      <c r="S585">
        <v>0</v>
      </c>
      <c r="T585">
        <v>0</v>
      </c>
      <c r="U585">
        <v>10</v>
      </c>
      <c r="V585">
        <v>10</v>
      </c>
      <c r="W585">
        <v>0</v>
      </c>
      <c r="X585">
        <v>0</v>
      </c>
      <c r="Y585">
        <v>0</v>
      </c>
      <c r="Z585">
        <v>0</v>
      </c>
      <c r="AA585" t="s">
        <v>46</v>
      </c>
      <c r="AB585" t="s">
        <v>56</v>
      </c>
      <c r="AC585" t="s">
        <v>261</v>
      </c>
      <c r="AD585" t="s">
        <v>228</v>
      </c>
      <c r="AE585" s="39">
        <v>46204.791319444441</v>
      </c>
      <c r="AG585" t="str">
        <f t="shared" si="72"/>
        <v>Julho-26</v>
      </c>
      <c r="AH585" s="36">
        <f>_xlfn.XLOOKUP(AK585,'Base de Preços'!P$7:P$3001,'Base de Preços'!J$7:J$3001,"",0)</f>
        <v>0</v>
      </c>
      <c r="AI585" s="37">
        <f t="shared" si="73"/>
        <v>0</v>
      </c>
      <c r="AJ585" t="str">
        <f>_xlfn.XLOOKUP(N585,Agrupamentos!C$3:C$496,Agrupamentos!D$3:D$496,"",0)</f>
        <v>APOIO E MANUTENÇÃO</v>
      </c>
      <c r="AK585" t="str">
        <f t="shared" si="74"/>
        <v>APOIO E MANUTEÇÃOGN12702</v>
      </c>
      <c r="AL585" s="57" t="str">
        <f t="shared" si="75"/>
        <v>46981GN1270Operador de Trator de PneuLEANDRA DE MIRANDA SOUZA COSTAAPOIO E MANUTEÇÃONova Esperança15Suporte0Julho-26101046204,791319444446204</v>
      </c>
      <c r="AM585" s="79" t="str">
        <f t="shared" si="76"/>
        <v/>
      </c>
      <c r="AN585" s="80" t="str">
        <f t="shared" si="77"/>
        <v/>
      </c>
      <c r="AO585" s="36">
        <f t="shared" si="78"/>
        <v>0</v>
      </c>
      <c r="AP585" s="83" t="str">
        <f t="shared" si="79"/>
        <v/>
      </c>
    </row>
    <row r="586" spans="1:42" hidden="1">
      <c r="A586">
        <v>46981</v>
      </c>
      <c r="B586" s="38">
        <v>46204</v>
      </c>
      <c r="C586" t="s">
        <v>266</v>
      </c>
      <c r="D586" t="s">
        <v>250</v>
      </c>
      <c r="E586" t="s">
        <v>251</v>
      </c>
      <c r="F586" t="s">
        <v>37</v>
      </c>
      <c r="G586">
        <v>10</v>
      </c>
      <c r="H586" s="43">
        <v>11697</v>
      </c>
      <c r="I586" t="s">
        <v>253</v>
      </c>
      <c r="J586" t="s">
        <v>50</v>
      </c>
      <c r="K586" t="s">
        <v>51</v>
      </c>
      <c r="L586" t="s">
        <v>259</v>
      </c>
      <c r="M586">
        <v>2</v>
      </c>
      <c r="N586" t="s">
        <v>42</v>
      </c>
      <c r="O586" t="s">
        <v>64</v>
      </c>
      <c r="P586">
        <v>371</v>
      </c>
      <c r="Q586" t="s">
        <v>260</v>
      </c>
      <c r="R586">
        <v>16</v>
      </c>
      <c r="S586">
        <v>10</v>
      </c>
      <c r="T586">
        <v>0</v>
      </c>
      <c r="U586">
        <v>0</v>
      </c>
      <c r="V586">
        <v>10</v>
      </c>
      <c r="W586">
        <v>0</v>
      </c>
      <c r="X586">
        <v>0</v>
      </c>
      <c r="Y586">
        <v>0</v>
      </c>
      <c r="Z586">
        <v>0</v>
      </c>
      <c r="AA586" t="s">
        <v>46</v>
      </c>
      <c r="AB586" t="s">
        <v>56</v>
      </c>
      <c r="AC586" t="s">
        <v>261</v>
      </c>
      <c r="AE586" s="39">
        <v>46204.791319444441</v>
      </c>
      <c r="AG586" t="str">
        <f t="shared" si="72"/>
        <v>Julho-26</v>
      </c>
      <c r="AH586" s="36">
        <f>_xlfn.XLOOKUP(AK586,'Base de Preços'!P$7:P$3001,'Base de Preços'!J$7:J$3001,"",0)</f>
        <v>0</v>
      </c>
      <c r="AI586" s="37">
        <f t="shared" si="73"/>
        <v>0</v>
      </c>
      <c r="AJ586" t="str">
        <f>_xlfn.XLOOKUP(N586,Agrupamentos!C$3:C$496,Agrupamentos!D$3:D$496,"",0)</f>
        <v>APOIO E MANUTENÇÃO</v>
      </c>
      <c r="AK586" t="str">
        <f t="shared" si="74"/>
        <v>APOIO E MANUTEÇÃOGN12702</v>
      </c>
      <c r="AL586" s="57" t="str">
        <f t="shared" si="75"/>
        <v>46981GN1270MotoristaLEANDRA DE MIRANDA SOUZA COSTAAPOIO E MANUTEÇÃONova Esperança16Suporte0Julho-2601046204,791319444446204</v>
      </c>
      <c r="AM586" s="79" t="str">
        <f t="shared" si="76"/>
        <v/>
      </c>
      <c r="AN586" s="80" t="str">
        <f t="shared" si="77"/>
        <v/>
      </c>
      <c r="AO586" s="36">
        <f t="shared" si="78"/>
        <v>0</v>
      </c>
      <c r="AP586" s="83" t="str">
        <f t="shared" si="79"/>
        <v/>
      </c>
    </row>
    <row r="587" spans="1:42" hidden="1">
      <c r="A587">
        <v>46981</v>
      </c>
      <c r="B587" s="38">
        <v>46204</v>
      </c>
      <c r="C587" t="s">
        <v>266</v>
      </c>
      <c r="D587" t="s">
        <v>250</v>
      </c>
      <c r="E587" t="s">
        <v>251</v>
      </c>
      <c r="F587" t="s">
        <v>49</v>
      </c>
      <c r="G587">
        <v>10</v>
      </c>
      <c r="H587" s="43">
        <v>11697</v>
      </c>
      <c r="I587" t="s">
        <v>253</v>
      </c>
      <c r="J587" t="s">
        <v>50</v>
      </c>
      <c r="K587" t="s">
        <v>51</v>
      </c>
      <c r="L587" t="s">
        <v>259</v>
      </c>
      <c r="M587">
        <v>70</v>
      </c>
      <c r="N587" t="s">
        <v>255</v>
      </c>
      <c r="O587" t="s">
        <v>64</v>
      </c>
      <c r="P587">
        <v>371</v>
      </c>
      <c r="Q587" t="s">
        <v>260</v>
      </c>
      <c r="R587">
        <v>19</v>
      </c>
      <c r="S587">
        <v>50</v>
      </c>
      <c r="T587">
        <v>41.98</v>
      </c>
      <c r="U587">
        <v>0</v>
      </c>
      <c r="V587">
        <v>50</v>
      </c>
      <c r="W587">
        <v>1.42</v>
      </c>
      <c r="X587">
        <v>1.19</v>
      </c>
      <c r="Y587">
        <v>1.19</v>
      </c>
      <c r="Z587">
        <v>149.09</v>
      </c>
      <c r="AA587" t="s">
        <v>46</v>
      </c>
      <c r="AB587" t="s">
        <v>47</v>
      </c>
      <c r="AC587" t="s">
        <v>261</v>
      </c>
      <c r="AE587" s="39">
        <v>46204.791319444441</v>
      </c>
      <c r="AG587" t="str">
        <f t="shared" si="72"/>
        <v>Julho-26</v>
      </c>
      <c r="AH587" s="36">
        <f>_xlfn.XLOOKUP(AK587,'Base de Preços'!P$7:P$3001,'Base de Preços'!J$7:J$3001,"",0)</f>
        <v>152.18</v>
      </c>
      <c r="AI587" s="37">
        <f t="shared" si="73"/>
        <v>6388.5163999999995</v>
      </c>
      <c r="AJ587" t="str">
        <f>_xlfn.XLOOKUP(N587,Agrupamentos!C$3:C$496,Agrupamentos!D$3:D$496,"",0)</f>
        <v>COMBATE A FORMIGA MANUAL</v>
      </c>
      <c r="AK587" t="str">
        <f t="shared" si="74"/>
        <v>COMBATE A FORMIGA MANUAL MANUTENÇÃO - ANO 01GN127070</v>
      </c>
      <c r="AL587" s="57" t="str">
        <f t="shared" si="75"/>
        <v>46981GN1270Trabalhador FlorestalLEANDRA DE MIRANDA SOUZA COSTACOMBATE A FORMIGA MANUAL MANUTENÇÃO - ANO 01Nova Esperança19Principal41,98Julho-2605046204,791319444446204</v>
      </c>
      <c r="AM587" s="79">
        <f t="shared" si="76"/>
        <v>35.211267605633807</v>
      </c>
      <c r="AN587" s="80">
        <f t="shared" si="77"/>
        <v>5249.6478873239448</v>
      </c>
      <c r="AO587" s="36">
        <f t="shared" si="78"/>
        <v>6258.7981999999993</v>
      </c>
      <c r="AP587" s="83">
        <f t="shared" si="79"/>
        <v>1009.1503126760545</v>
      </c>
    </row>
    <row r="588" spans="1:42" hidden="1">
      <c r="A588">
        <v>46981</v>
      </c>
      <c r="B588" s="38">
        <v>46204</v>
      </c>
      <c r="C588" t="s">
        <v>266</v>
      </c>
      <c r="D588" t="s">
        <v>250</v>
      </c>
      <c r="E588" t="s">
        <v>251</v>
      </c>
      <c r="F588" t="s">
        <v>49</v>
      </c>
      <c r="G588">
        <v>10</v>
      </c>
      <c r="H588" s="43">
        <v>11697</v>
      </c>
      <c r="I588" t="s">
        <v>253</v>
      </c>
      <c r="J588" t="s">
        <v>50</v>
      </c>
      <c r="K588" t="s">
        <v>51</v>
      </c>
      <c r="L588" t="s">
        <v>259</v>
      </c>
      <c r="M588">
        <v>70</v>
      </c>
      <c r="N588" t="s">
        <v>255</v>
      </c>
      <c r="O588" t="s">
        <v>64</v>
      </c>
      <c r="P588">
        <v>371</v>
      </c>
      <c r="Q588" t="s">
        <v>260</v>
      </c>
      <c r="R588">
        <v>16</v>
      </c>
      <c r="S588">
        <v>50</v>
      </c>
      <c r="T588">
        <v>51.37</v>
      </c>
      <c r="U588">
        <v>0</v>
      </c>
      <c r="V588">
        <v>50</v>
      </c>
      <c r="W588">
        <v>1.42</v>
      </c>
      <c r="X588">
        <v>0.97</v>
      </c>
      <c r="Y588">
        <v>0.97</v>
      </c>
      <c r="Z588">
        <v>149.09</v>
      </c>
      <c r="AA588" t="s">
        <v>46</v>
      </c>
      <c r="AB588" t="s">
        <v>47</v>
      </c>
      <c r="AC588" t="s">
        <v>261</v>
      </c>
      <c r="AE588" s="39">
        <v>46204.791319444441</v>
      </c>
      <c r="AG588" t="str">
        <f t="shared" si="72"/>
        <v>Julho-26</v>
      </c>
      <c r="AH588" s="36">
        <f>_xlfn.XLOOKUP(AK588,'Base de Preços'!P$7:P$3001,'Base de Preços'!J$7:J$3001,"",0)</f>
        <v>152.18</v>
      </c>
      <c r="AI588" s="37">
        <f t="shared" si="73"/>
        <v>7817.4866000000002</v>
      </c>
      <c r="AJ588" t="str">
        <f>_xlfn.XLOOKUP(N588,Agrupamentos!C$3:C$496,Agrupamentos!D$3:D$496,"",0)</f>
        <v>COMBATE A FORMIGA MANUAL</v>
      </c>
      <c r="AK588" t="str">
        <f t="shared" si="74"/>
        <v>COMBATE A FORMIGA MANUAL MANUTENÇÃO - ANO 01GN127070</v>
      </c>
      <c r="AL588" s="57" t="str">
        <f t="shared" si="75"/>
        <v>46981GN1270Trabalhador FlorestalLEANDRA DE MIRANDA SOUZA COSTACOMBATE A FORMIGA MANUAL MANUTENÇÃO - ANO 01Nova Esperança16Principal51,37Julho-2605046204,791319444446204</v>
      </c>
      <c r="AM588" s="79">
        <f t="shared" si="76"/>
        <v>35.211267605633807</v>
      </c>
      <c r="AN588" s="80">
        <f t="shared" si="77"/>
        <v>5249.6478873239448</v>
      </c>
      <c r="AO588" s="36">
        <f t="shared" si="78"/>
        <v>7658.7532999999994</v>
      </c>
      <c r="AP588" s="83">
        <f t="shared" si="79"/>
        <v>2409.1054126760546</v>
      </c>
    </row>
    <row r="589" spans="1:42" hidden="1">
      <c r="A589">
        <v>46981</v>
      </c>
      <c r="B589" s="38">
        <v>46204</v>
      </c>
      <c r="C589" t="s">
        <v>266</v>
      </c>
      <c r="D589" t="s">
        <v>250</v>
      </c>
      <c r="E589" t="s">
        <v>251</v>
      </c>
      <c r="F589" t="s">
        <v>49</v>
      </c>
      <c r="G589">
        <v>10</v>
      </c>
      <c r="H589" s="43">
        <v>11697</v>
      </c>
      <c r="I589" t="s">
        <v>253</v>
      </c>
      <c r="J589" t="s">
        <v>50</v>
      </c>
      <c r="K589" t="s">
        <v>51</v>
      </c>
      <c r="L589" t="s">
        <v>259</v>
      </c>
      <c r="M589">
        <v>70</v>
      </c>
      <c r="N589" t="s">
        <v>255</v>
      </c>
      <c r="O589" t="s">
        <v>64</v>
      </c>
      <c r="P589">
        <v>371</v>
      </c>
      <c r="Q589" t="s">
        <v>260</v>
      </c>
      <c r="R589">
        <v>26</v>
      </c>
      <c r="S589">
        <v>50</v>
      </c>
      <c r="T589">
        <v>60.01</v>
      </c>
      <c r="U589">
        <v>0</v>
      </c>
      <c r="V589">
        <v>50</v>
      </c>
      <c r="W589">
        <v>1.42</v>
      </c>
      <c r="X589">
        <v>0.83</v>
      </c>
      <c r="Y589">
        <v>0.83</v>
      </c>
      <c r="Z589">
        <v>149.09</v>
      </c>
      <c r="AA589" t="s">
        <v>46</v>
      </c>
      <c r="AB589" t="s">
        <v>47</v>
      </c>
      <c r="AC589" t="s">
        <v>261</v>
      </c>
      <c r="AE589" s="39">
        <v>46204.791319444441</v>
      </c>
      <c r="AG589" t="str">
        <f t="shared" si="72"/>
        <v>Julho-26</v>
      </c>
      <c r="AH589" s="36">
        <f>_xlfn.XLOOKUP(AK589,'Base de Preços'!P$7:P$3001,'Base de Preços'!J$7:J$3001,"",0)</f>
        <v>152.18</v>
      </c>
      <c r="AI589" s="37">
        <f t="shared" si="73"/>
        <v>9132.3217999999997</v>
      </c>
      <c r="AJ589" t="str">
        <f>_xlfn.XLOOKUP(N589,Agrupamentos!C$3:C$496,Agrupamentos!D$3:D$496,"",0)</f>
        <v>COMBATE A FORMIGA MANUAL</v>
      </c>
      <c r="AK589" t="str">
        <f t="shared" si="74"/>
        <v>COMBATE A FORMIGA MANUAL MANUTENÇÃO - ANO 01GN127070</v>
      </c>
      <c r="AL589" s="57" t="str">
        <f t="shared" si="75"/>
        <v>46981GN1270Trabalhador FlorestalLEANDRA DE MIRANDA SOUZA COSTACOMBATE A FORMIGA MANUAL MANUTENÇÃO - ANO 01Nova Esperança26Principal60,01Julho-2605046204,791319444446204</v>
      </c>
      <c r="AM589" s="79">
        <f t="shared" si="76"/>
        <v>35.211267605633807</v>
      </c>
      <c r="AN589" s="80">
        <f t="shared" si="77"/>
        <v>5249.6478873239448</v>
      </c>
      <c r="AO589" s="36">
        <f t="shared" si="78"/>
        <v>8946.8909000000003</v>
      </c>
      <c r="AP589" s="83">
        <f t="shared" si="79"/>
        <v>3697.2430126760555</v>
      </c>
    </row>
    <row r="590" spans="1:42" hidden="1">
      <c r="A590">
        <v>46981</v>
      </c>
      <c r="B590" s="38">
        <v>46204</v>
      </c>
      <c r="C590" t="s">
        <v>266</v>
      </c>
      <c r="D590" t="s">
        <v>250</v>
      </c>
      <c r="E590" t="s">
        <v>251</v>
      </c>
      <c r="F590" t="s">
        <v>49</v>
      </c>
      <c r="G590">
        <v>10</v>
      </c>
      <c r="H590" s="43">
        <v>11697</v>
      </c>
      <c r="I590" t="s">
        <v>253</v>
      </c>
      <c r="J590" t="s">
        <v>50</v>
      </c>
      <c r="K590" t="s">
        <v>51</v>
      </c>
      <c r="L590" t="s">
        <v>259</v>
      </c>
      <c r="M590">
        <v>70</v>
      </c>
      <c r="N590" t="s">
        <v>255</v>
      </c>
      <c r="O590" t="s">
        <v>64</v>
      </c>
      <c r="P590">
        <v>371</v>
      </c>
      <c r="Q590" t="s">
        <v>260</v>
      </c>
      <c r="R590">
        <v>15</v>
      </c>
      <c r="S590">
        <v>40</v>
      </c>
      <c r="T590">
        <v>36.01</v>
      </c>
      <c r="U590">
        <v>0</v>
      </c>
      <c r="V590">
        <v>40</v>
      </c>
      <c r="W590">
        <v>1.42</v>
      </c>
      <c r="X590">
        <v>1.1100000000000001</v>
      </c>
      <c r="Y590">
        <v>1.1100000000000001</v>
      </c>
      <c r="Z590">
        <v>149.09</v>
      </c>
      <c r="AA590" t="s">
        <v>46</v>
      </c>
      <c r="AB590" t="s">
        <v>47</v>
      </c>
      <c r="AC590" t="s">
        <v>261</v>
      </c>
      <c r="AE590" s="39">
        <v>46204.791319444441</v>
      </c>
      <c r="AG590" t="str">
        <f t="shared" si="72"/>
        <v>Julho-26</v>
      </c>
      <c r="AH590" s="36">
        <f>_xlfn.XLOOKUP(AK590,'Base de Preços'!P$7:P$3001,'Base de Preços'!J$7:J$3001,"",0)</f>
        <v>152.18</v>
      </c>
      <c r="AI590" s="37">
        <f t="shared" si="73"/>
        <v>5480.0018</v>
      </c>
      <c r="AJ590" t="str">
        <f>_xlfn.XLOOKUP(N590,Agrupamentos!C$3:C$496,Agrupamentos!D$3:D$496,"",0)</f>
        <v>COMBATE A FORMIGA MANUAL</v>
      </c>
      <c r="AK590" t="str">
        <f t="shared" si="74"/>
        <v>COMBATE A FORMIGA MANUAL MANUTENÇÃO - ANO 01GN127070</v>
      </c>
      <c r="AL590" s="57" t="str">
        <f t="shared" si="75"/>
        <v>46981GN1270Trabalhador FlorestalLEANDRA DE MIRANDA SOUZA COSTACOMBATE A FORMIGA MANUAL MANUTENÇÃO - ANO 01Nova Esperança15Principal36,01Julho-2604046204,791319444446204</v>
      </c>
      <c r="AM590" s="79">
        <f t="shared" si="76"/>
        <v>28.169014084507044</v>
      </c>
      <c r="AN590" s="80">
        <f t="shared" si="77"/>
        <v>4199.7183098591549</v>
      </c>
      <c r="AO590" s="36">
        <f t="shared" si="78"/>
        <v>5368.7308999999996</v>
      </c>
      <c r="AP590" s="83">
        <f t="shared" si="79"/>
        <v>1169.0125901408446</v>
      </c>
    </row>
    <row r="591" spans="1:42" hidden="1">
      <c r="A591">
        <v>47016</v>
      </c>
      <c r="B591" s="38">
        <v>46204</v>
      </c>
      <c r="C591" t="s">
        <v>266</v>
      </c>
      <c r="D591" t="s">
        <v>250</v>
      </c>
      <c r="E591" t="s">
        <v>251</v>
      </c>
      <c r="F591" t="s">
        <v>37</v>
      </c>
      <c r="G591">
        <v>8</v>
      </c>
      <c r="H591" s="43">
        <v>9241</v>
      </c>
      <c r="I591" t="s">
        <v>189</v>
      </c>
      <c r="J591" t="s">
        <v>39</v>
      </c>
      <c r="K591" t="s">
        <v>40</v>
      </c>
      <c r="L591" t="s">
        <v>252</v>
      </c>
      <c r="M591">
        <v>2</v>
      </c>
      <c r="N591" t="s">
        <v>42</v>
      </c>
      <c r="O591" t="s">
        <v>64</v>
      </c>
      <c r="P591">
        <v>390</v>
      </c>
      <c r="Q591" t="s">
        <v>44</v>
      </c>
      <c r="R591" t="s">
        <v>45</v>
      </c>
      <c r="S591">
        <v>0</v>
      </c>
      <c r="T591">
        <v>0</v>
      </c>
      <c r="U591">
        <v>8</v>
      </c>
      <c r="V591">
        <v>8</v>
      </c>
      <c r="W591">
        <v>0</v>
      </c>
      <c r="X591">
        <v>0</v>
      </c>
      <c r="Y591">
        <v>0</v>
      </c>
      <c r="Z591">
        <v>0</v>
      </c>
      <c r="AA591" t="s">
        <v>46</v>
      </c>
      <c r="AB591" t="s">
        <v>56</v>
      </c>
      <c r="AC591" t="s">
        <v>263</v>
      </c>
      <c r="AD591" t="s">
        <v>228</v>
      </c>
      <c r="AE591" s="39">
        <v>46205.370972222219</v>
      </c>
      <c r="AG591" t="str">
        <f t="shared" si="72"/>
        <v>Julho-26</v>
      </c>
      <c r="AH591" s="36">
        <f>_xlfn.XLOOKUP(AK591,'Base de Preços'!P$7:P$3001,'Base de Preços'!J$7:J$3001,"",0)</f>
        <v>0</v>
      </c>
      <c r="AI591" s="37">
        <f t="shared" si="73"/>
        <v>0</v>
      </c>
      <c r="AJ591" t="str">
        <f>_xlfn.XLOOKUP(N591,Agrupamentos!C$3:C$496,Agrupamentos!D$3:D$496,"",0)</f>
        <v>APOIO E MANUTENÇÃO</v>
      </c>
      <c r="AK591" t="str">
        <f t="shared" si="74"/>
        <v>APOIO E MANUTEÇÃOGN12702</v>
      </c>
      <c r="AL591" s="57" t="str">
        <f t="shared" si="75"/>
        <v>47016GN1270MotoristaGIOVANNI RODRIGUES BORGES MORAESAPOIO E MANUTEÇÃOPátio MST01Suporte0Julho-268846205,370972222246204</v>
      </c>
      <c r="AM591" s="79" t="str">
        <f t="shared" si="76"/>
        <v/>
      </c>
      <c r="AN591" s="80" t="str">
        <f t="shared" si="77"/>
        <v/>
      </c>
      <c r="AO591" s="36">
        <f t="shared" si="78"/>
        <v>0</v>
      </c>
      <c r="AP591" s="83" t="str">
        <f t="shared" si="79"/>
        <v/>
      </c>
    </row>
    <row r="592" spans="1:42" hidden="1">
      <c r="A592">
        <v>46977</v>
      </c>
      <c r="B592" s="38">
        <v>46204</v>
      </c>
      <c r="C592" t="s">
        <v>266</v>
      </c>
      <c r="D592" t="s">
        <v>185</v>
      </c>
      <c r="E592" t="s">
        <v>186</v>
      </c>
      <c r="F592" t="s">
        <v>37</v>
      </c>
      <c r="G592">
        <v>8</v>
      </c>
      <c r="H592" s="43">
        <v>10859</v>
      </c>
      <c r="I592" t="s">
        <v>198</v>
      </c>
      <c r="J592">
        <v>10315</v>
      </c>
      <c r="K592" t="s">
        <v>206</v>
      </c>
      <c r="L592" t="s">
        <v>206</v>
      </c>
      <c r="M592">
        <v>43</v>
      </c>
      <c r="N592" t="s">
        <v>42</v>
      </c>
      <c r="O592" t="s">
        <v>64</v>
      </c>
      <c r="P592">
        <v>502</v>
      </c>
      <c r="Q592" t="s">
        <v>208</v>
      </c>
      <c r="R592">
        <v>18</v>
      </c>
      <c r="S592">
        <v>8</v>
      </c>
      <c r="T592">
        <v>0</v>
      </c>
      <c r="U592">
        <v>0</v>
      </c>
      <c r="V592">
        <v>8</v>
      </c>
      <c r="W592">
        <v>0</v>
      </c>
      <c r="X592">
        <v>0</v>
      </c>
      <c r="Y592">
        <v>0</v>
      </c>
      <c r="Z592">
        <v>0</v>
      </c>
      <c r="AA592" t="s">
        <v>46</v>
      </c>
      <c r="AB592" t="s">
        <v>47</v>
      </c>
      <c r="AC592" t="s">
        <v>209</v>
      </c>
      <c r="AE592" s="39">
        <v>46204.773888888885</v>
      </c>
      <c r="AG592" t="str">
        <f t="shared" si="72"/>
        <v>Julho-26</v>
      </c>
      <c r="AH592" s="36">
        <f>_xlfn.XLOOKUP(AK592,'Base de Preços'!P$7:P$3001,'Base de Preços'!J$7:J$3001,"",0)</f>
        <v>0</v>
      </c>
      <c r="AI592" s="37">
        <f t="shared" si="73"/>
        <v>0</v>
      </c>
      <c r="AJ592" t="str">
        <f>_xlfn.XLOOKUP(N592,Agrupamentos!C$3:C$496,Agrupamentos!D$3:D$496,"",0)</f>
        <v>APOIO E MANUTENÇÃO</v>
      </c>
      <c r="AK592" t="str">
        <f t="shared" si="74"/>
        <v>APOIO E MANUTEÇÃOGN140043</v>
      </c>
      <c r="AL592" s="57" t="str">
        <f t="shared" si="75"/>
        <v>46977GN1400MotoristaANTONIO MARCIO PEREIRA DA SILVAAPOIO E MANUTEÇÃOIndaia Grande I18Principal0Julho-260846204,773888888946204</v>
      </c>
      <c r="AM592" s="79" t="str">
        <f t="shared" si="76"/>
        <v/>
      </c>
      <c r="AN592" s="80" t="str">
        <f t="shared" si="77"/>
        <v/>
      </c>
      <c r="AO592" s="36">
        <f t="shared" si="78"/>
        <v>0</v>
      </c>
      <c r="AP592" s="83" t="str">
        <f t="shared" si="79"/>
        <v/>
      </c>
    </row>
    <row r="593" spans="1:42" hidden="1">
      <c r="A593">
        <v>46977</v>
      </c>
      <c r="B593" s="38">
        <v>46204</v>
      </c>
      <c r="C593" t="s">
        <v>266</v>
      </c>
      <c r="D593" t="s">
        <v>185</v>
      </c>
      <c r="E593" t="s">
        <v>186</v>
      </c>
      <c r="F593" t="s">
        <v>59</v>
      </c>
      <c r="G593">
        <v>8</v>
      </c>
      <c r="H593" s="43">
        <v>10859</v>
      </c>
      <c r="I593" t="s">
        <v>198</v>
      </c>
      <c r="J593">
        <v>10315</v>
      </c>
      <c r="K593" t="s">
        <v>206</v>
      </c>
      <c r="L593" t="s">
        <v>206</v>
      </c>
      <c r="M593" s="4">
        <v>46028</v>
      </c>
      <c r="N593" t="s">
        <v>207</v>
      </c>
      <c r="O593" t="s">
        <v>64</v>
      </c>
      <c r="P593">
        <v>502</v>
      </c>
      <c r="Q593" t="s">
        <v>208</v>
      </c>
      <c r="R593">
        <v>18</v>
      </c>
      <c r="S593">
        <v>5</v>
      </c>
      <c r="T593">
        <v>15</v>
      </c>
      <c r="U593">
        <v>0</v>
      </c>
      <c r="V593">
        <v>5</v>
      </c>
      <c r="W593">
        <v>0.48</v>
      </c>
      <c r="X593">
        <v>0.33</v>
      </c>
      <c r="Y593">
        <v>0.33</v>
      </c>
      <c r="Z593">
        <v>185.69</v>
      </c>
      <c r="AA593" t="s">
        <v>55</v>
      </c>
      <c r="AB593" t="s">
        <v>56</v>
      </c>
      <c r="AC593" t="s">
        <v>209</v>
      </c>
      <c r="AE593" s="39">
        <v>46204.773888888885</v>
      </c>
      <c r="AG593" t="str">
        <f t="shared" si="72"/>
        <v>Julho-26</v>
      </c>
      <c r="AH593" s="36">
        <f>_xlfn.XLOOKUP(AK593,'Base de Preços'!P$7:P$3001,'Base de Preços'!J$7:J$3001,"",0)</f>
        <v>492.5</v>
      </c>
      <c r="AI593" s="37">
        <f t="shared" si="73"/>
        <v>0</v>
      </c>
      <c r="AJ593" t="str">
        <f>_xlfn.XLOOKUP(N593,Agrupamentos!C$3:C$496,Agrupamentos!D$3:D$496,"",0)</f>
        <v>IRRIGAÇÃO DE REPLANTIO</v>
      </c>
      <c r="AK593" t="str">
        <f t="shared" si="74"/>
        <v>2º IRRIGAÇÃO DE REPLANTIOGN140046028</v>
      </c>
      <c r="AL593" s="57" t="str">
        <f t="shared" si="75"/>
        <v>46977GN1400Operador de Trator de PneuANTONIO MARCIO PEREIRA DA SILVA2º IRRIGAÇÃO DE REPLANTIOIndaia Grande I18Suporte15Julho-260546204,773888888946204</v>
      </c>
      <c r="AM593" s="79">
        <f t="shared" si="76"/>
        <v>10.416666666666668</v>
      </c>
      <c r="AN593" s="80">
        <f t="shared" si="77"/>
        <v>1934.2708333333335</v>
      </c>
      <c r="AO593" s="36">
        <f t="shared" si="78"/>
        <v>2785.35</v>
      </c>
      <c r="AP593" s="83">
        <f t="shared" si="79"/>
        <v>851.07916666666642</v>
      </c>
    </row>
    <row r="594" spans="1:42" hidden="1">
      <c r="A594">
        <v>46977</v>
      </c>
      <c r="B594" s="38">
        <v>46204</v>
      </c>
      <c r="C594" t="s">
        <v>266</v>
      </c>
      <c r="D594" t="s">
        <v>185</v>
      </c>
      <c r="E594" t="s">
        <v>186</v>
      </c>
      <c r="F594" t="s">
        <v>49</v>
      </c>
      <c r="G594">
        <v>8</v>
      </c>
      <c r="H594" s="43">
        <v>10859</v>
      </c>
      <c r="I594" t="s">
        <v>198</v>
      </c>
      <c r="J594">
        <v>10315</v>
      </c>
      <c r="K594" t="s">
        <v>206</v>
      </c>
      <c r="L594" t="s">
        <v>206</v>
      </c>
      <c r="M594" t="s">
        <v>226</v>
      </c>
      <c r="N594" t="s">
        <v>227</v>
      </c>
      <c r="O594" t="s">
        <v>64</v>
      </c>
      <c r="P594">
        <v>502</v>
      </c>
      <c r="Q594" t="s">
        <v>208</v>
      </c>
      <c r="R594">
        <v>18</v>
      </c>
      <c r="S594">
        <v>5</v>
      </c>
      <c r="T594">
        <v>10.64</v>
      </c>
      <c r="U594">
        <v>0</v>
      </c>
      <c r="V594">
        <v>5</v>
      </c>
      <c r="W594">
        <v>2.4</v>
      </c>
      <c r="X594">
        <v>0.47</v>
      </c>
      <c r="Y594">
        <v>0.47</v>
      </c>
      <c r="Z594">
        <v>243.65</v>
      </c>
      <c r="AA594" t="s">
        <v>46</v>
      </c>
      <c r="AB594" t="s">
        <v>47</v>
      </c>
      <c r="AC594" t="s">
        <v>209</v>
      </c>
      <c r="AE594" s="39">
        <v>46204.773888888885</v>
      </c>
      <c r="AG594" t="str">
        <f t="shared" si="72"/>
        <v>Julho-26</v>
      </c>
      <c r="AH594" s="36">
        <f>_xlfn.XLOOKUP(AK594,'Base de Preços'!P$7:P$3001,'Base de Preços'!J$7:J$3001,"",0)</f>
        <v>492.5</v>
      </c>
      <c r="AI594" s="37">
        <f t="shared" si="73"/>
        <v>5240.2000000000007</v>
      </c>
      <c r="AJ594" t="str">
        <f>_xlfn.XLOOKUP(N594,Agrupamentos!C$3:C$496,Agrupamentos!D$3:D$496,"",0)</f>
        <v>IRRIGAÇÃO DE REPLANTIO</v>
      </c>
      <c r="AK594" t="str">
        <f t="shared" si="74"/>
        <v>IRRIGAÇÃO DE REPLANTIOGN1400IMP32</v>
      </c>
      <c r="AL594" s="57" t="str">
        <f t="shared" si="75"/>
        <v>46977GN1400Trabalhador FlorestalANTONIO MARCIO PEREIRA DA SILVAIRRIGAÇÃO DE REPLANTIOIndaia Grande I18Principal10,64Julho-260546204,773888888946204</v>
      </c>
      <c r="AM594" s="79">
        <f t="shared" si="76"/>
        <v>2.0833333333333335</v>
      </c>
      <c r="AN594" s="80">
        <f t="shared" si="77"/>
        <v>507.60416666666674</v>
      </c>
      <c r="AO594" s="36">
        <f t="shared" si="78"/>
        <v>2592.4360000000001</v>
      </c>
      <c r="AP594" s="83">
        <f t="shared" si="79"/>
        <v>2084.8318333333336</v>
      </c>
    </row>
    <row r="595" spans="1:42" hidden="1">
      <c r="A595">
        <v>46977</v>
      </c>
      <c r="B595" s="38">
        <v>46204</v>
      </c>
      <c r="C595" t="s">
        <v>266</v>
      </c>
      <c r="D595" t="s">
        <v>185</v>
      </c>
      <c r="E595" t="s">
        <v>186</v>
      </c>
      <c r="F595" t="s">
        <v>59</v>
      </c>
      <c r="G595">
        <v>8</v>
      </c>
      <c r="H595" s="43">
        <v>10859</v>
      </c>
      <c r="I595" t="s">
        <v>198</v>
      </c>
      <c r="J595">
        <v>10315</v>
      </c>
      <c r="K595" t="s">
        <v>206</v>
      </c>
      <c r="L595" t="s">
        <v>206</v>
      </c>
      <c r="M595" t="s">
        <v>226</v>
      </c>
      <c r="N595" t="s">
        <v>227</v>
      </c>
      <c r="O595" t="s">
        <v>64</v>
      </c>
      <c r="P595">
        <v>502</v>
      </c>
      <c r="Q595" t="s">
        <v>208</v>
      </c>
      <c r="R595">
        <v>18</v>
      </c>
      <c r="S595">
        <v>3</v>
      </c>
      <c r="T595">
        <v>10.64</v>
      </c>
      <c r="U595">
        <v>0</v>
      </c>
      <c r="V595">
        <v>3</v>
      </c>
      <c r="W595">
        <v>0.48</v>
      </c>
      <c r="X595">
        <v>0.28000000000000003</v>
      </c>
      <c r="Y595">
        <v>0.28000000000000003</v>
      </c>
      <c r="Z595">
        <v>185.69</v>
      </c>
      <c r="AA595" t="s">
        <v>46</v>
      </c>
      <c r="AB595" t="s">
        <v>56</v>
      </c>
      <c r="AC595" t="s">
        <v>209</v>
      </c>
      <c r="AE595" s="39">
        <v>46204.773888888885</v>
      </c>
      <c r="AG595" t="str">
        <f t="shared" si="72"/>
        <v>Julho-26</v>
      </c>
      <c r="AH595" s="36">
        <f>_xlfn.XLOOKUP(AK595,'Base de Preços'!P$7:P$3001,'Base de Preços'!J$7:J$3001,"",0)</f>
        <v>492.5</v>
      </c>
      <c r="AI595" s="37">
        <f t="shared" si="73"/>
        <v>0</v>
      </c>
      <c r="AJ595" t="str">
        <f>_xlfn.XLOOKUP(N595,Agrupamentos!C$3:C$496,Agrupamentos!D$3:D$496,"",0)</f>
        <v>IRRIGAÇÃO DE REPLANTIO</v>
      </c>
      <c r="AK595" t="str">
        <f t="shared" si="74"/>
        <v>IRRIGAÇÃO DE REPLANTIOGN1400IMP32</v>
      </c>
      <c r="AL595" s="57" t="str">
        <f t="shared" si="75"/>
        <v>46977GN1400Operador de Trator de PneuANTONIO MARCIO PEREIRA DA SILVAIRRIGAÇÃO DE REPLANTIOIndaia Grande I18Suporte10,64Julho-260346204,773888888946204</v>
      </c>
      <c r="AM595" s="79">
        <f t="shared" si="76"/>
        <v>6.25</v>
      </c>
      <c r="AN595" s="80">
        <f t="shared" si="77"/>
        <v>1160.5625</v>
      </c>
      <c r="AO595" s="36">
        <f t="shared" si="78"/>
        <v>1975.7416000000001</v>
      </c>
      <c r="AP595" s="83">
        <f t="shared" si="79"/>
        <v>815.17910000000006</v>
      </c>
    </row>
    <row r="596" spans="1:42" hidden="1">
      <c r="A596">
        <v>46977</v>
      </c>
      <c r="B596" s="38">
        <v>46204</v>
      </c>
      <c r="C596" t="s">
        <v>266</v>
      </c>
      <c r="D596" t="s">
        <v>185</v>
      </c>
      <c r="E596" t="s">
        <v>186</v>
      </c>
      <c r="F596" t="s">
        <v>49</v>
      </c>
      <c r="G596">
        <v>8</v>
      </c>
      <c r="H596" s="43">
        <v>10859</v>
      </c>
      <c r="I596" t="s">
        <v>198</v>
      </c>
      <c r="J596">
        <v>10315</v>
      </c>
      <c r="K596" t="s">
        <v>206</v>
      </c>
      <c r="L596" t="s">
        <v>206</v>
      </c>
      <c r="M596" t="s">
        <v>224</v>
      </c>
      <c r="N596" t="s">
        <v>225</v>
      </c>
      <c r="O596" t="s">
        <v>64</v>
      </c>
      <c r="P596">
        <v>502</v>
      </c>
      <c r="Q596" t="s">
        <v>208</v>
      </c>
      <c r="R596">
        <v>18</v>
      </c>
      <c r="S596">
        <v>33</v>
      </c>
      <c r="T596">
        <v>10.64</v>
      </c>
      <c r="U596">
        <v>0</v>
      </c>
      <c r="V596">
        <v>33</v>
      </c>
      <c r="W596">
        <v>2.84</v>
      </c>
      <c r="X596">
        <v>3.1</v>
      </c>
      <c r="Y596">
        <v>3.1</v>
      </c>
      <c r="Z596">
        <v>287.75</v>
      </c>
      <c r="AA596" t="s">
        <v>46</v>
      </c>
      <c r="AB596" t="s">
        <v>47</v>
      </c>
      <c r="AC596" t="s">
        <v>209</v>
      </c>
      <c r="AE596" s="39">
        <v>46204.773888888885</v>
      </c>
      <c r="AG596" t="str">
        <f t="shared" si="72"/>
        <v>Julho-26</v>
      </c>
      <c r="AH596" s="36">
        <f>_xlfn.XLOOKUP(AK596,'Base de Preços'!P$7:P$3001,'Base de Preços'!J$7:J$3001,"",0)</f>
        <v>399</v>
      </c>
      <c r="AI596" s="37">
        <f t="shared" si="73"/>
        <v>4245.3600000000006</v>
      </c>
      <c r="AJ596" t="str">
        <f>_xlfn.XLOOKUP(N596,Agrupamentos!C$3:C$496,Agrupamentos!D$3:D$496,"",0)</f>
        <v>REPLANTIO</v>
      </c>
      <c r="AK596" t="str">
        <f t="shared" si="74"/>
        <v>REPLANTIOGN1400IMP29</v>
      </c>
      <c r="AL596" s="57" t="str">
        <f t="shared" si="75"/>
        <v>46977GN1400Trabalhador FlorestalANTONIO MARCIO PEREIRA DA SILVAREPLANTIOIndaia Grande I18Principal10,64Julho-2603346204,773888888946204</v>
      </c>
      <c r="AM596" s="79">
        <f t="shared" si="76"/>
        <v>11.619718309859156</v>
      </c>
      <c r="AN596" s="80">
        <f t="shared" si="77"/>
        <v>3343.573943661972</v>
      </c>
      <c r="AO596" s="36">
        <f t="shared" si="78"/>
        <v>3061.6600000000003</v>
      </c>
      <c r="AP596" s="83">
        <f t="shared" si="79"/>
        <v>-281.91394366197164</v>
      </c>
    </row>
    <row r="597" spans="1:42" hidden="1">
      <c r="A597">
        <v>46977</v>
      </c>
      <c r="B597" s="38">
        <v>46204</v>
      </c>
      <c r="C597" t="s">
        <v>266</v>
      </c>
      <c r="D597" t="s">
        <v>185</v>
      </c>
      <c r="E597" t="s">
        <v>186</v>
      </c>
      <c r="F597" t="s">
        <v>59</v>
      </c>
      <c r="G597">
        <v>8</v>
      </c>
      <c r="H597" s="43">
        <v>10859</v>
      </c>
      <c r="I597" t="s">
        <v>198</v>
      </c>
      <c r="J597">
        <v>10315</v>
      </c>
      <c r="K597" t="s">
        <v>206</v>
      </c>
      <c r="L597" t="s">
        <v>206</v>
      </c>
      <c r="M597" t="s">
        <v>224</v>
      </c>
      <c r="N597" t="s">
        <v>225</v>
      </c>
      <c r="O597" t="s">
        <v>64</v>
      </c>
      <c r="P597">
        <v>502</v>
      </c>
      <c r="Q597" t="s">
        <v>208</v>
      </c>
      <c r="R597">
        <v>18</v>
      </c>
      <c r="S597">
        <v>8</v>
      </c>
      <c r="T597">
        <v>10.64</v>
      </c>
      <c r="U597">
        <v>0</v>
      </c>
      <c r="V597">
        <v>8</v>
      </c>
      <c r="W597">
        <v>0.36</v>
      </c>
      <c r="X597">
        <v>0.75</v>
      </c>
      <c r="Y597">
        <v>0.75</v>
      </c>
      <c r="Z597">
        <v>111.25</v>
      </c>
      <c r="AA597" t="s">
        <v>46</v>
      </c>
      <c r="AB597" t="s">
        <v>77</v>
      </c>
      <c r="AC597" t="s">
        <v>209</v>
      </c>
      <c r="AE597" s="39">
        <v>46204.773888888885</v>
      </c>
      <c r="AG597" t="str">
        <f t="shared" si="72"/>
        <v>Julho-26</v>
      </c>
      <c r="AH597" s="36">
        <f>_xlfn.XLOOKUP(AK597,'Base de Preços'!P$7:P$3001,'Base de Preços'!J$7:J$3001,"",0)</f>
        <v>399</v>
      </c>
      <c r="AI597" s="37">
        <f t="shared" si="73"/>
        <v>0</v>
      </c>
      <c r="AJ597" t="str">
        <f>_xlfn.XLOOKUP(N597,Agrupamentos!C$3:C$496,Agrupamentos!D$3:D$496,"",0)</f>
        <v>REPLANTIO</v>
      </c>
      <c r="AK597" t="str">
        <f t="shared" si="74"/>
        <v>REPLANTIOGN1400IMP29</v>
      </c>
      <c r="AL597" s="57" t="str">
        <f t="shared" si="75"/>
        <v>46977GN1400Operador de Trator de PneuANTONIO MARCIO PEREIRA DA SILVAREPLANTIOIndaia Grande I18Apoio10,64Julho-260846204,773888888946204</v>
      </c>
      <c r="AM597" s="79">
        <f t="shared" si="76"/>
        <v>22.222222222222221</v>
      </c>
      <c r="AN597" s="80">
        <f t="shared" si="77"/>
        <v>2472.2222222222222</v>
      </c>
      <c r="AO597" s="36">
        <f t="shared" si="78"/>
        <v>1183.7</v>
      </c>
      <c r="AP597" s="83">
        <f t="shared" si="79"/>
        <v>-1288.5222222222221</v>
      </c>
    </row>
    <row r="598" spans="1:42" hidden="1">
      <c r="A598">
        <v>46977</v>
      </c>
      <c r="B598" s="38">
        <v>46204</v>
      </c>
      <c r="C598" t="s">
        <v>266</v>
      </c>
      <c r="D598" t="s">
        <v>185</v>
      </c>
      <c r="E598" t="s">
        <v>186</v>
      </c>
      <c r="F598" t="s">
        <v>37</v>
      </c>
      <c r="G598">
        <v>8</v>
      </c>
      <c r="H598" s="43">
        <v>10859</v>
      </c>
      <c r="I598" t="s">
        <v>198</v>
      </c>
      <c r="J598">
        <v>10315</v>
      </c>
      <c r="K598" t="s">
        <v>206</v>
      </c>
      <c r="L598" t="s">
        <v>206</v>
      </c>
      <c r="M598" s="4">
        <v>46028</v>
      </c>
      <c r="N598" t="s">
        <v>207</v>
      </c>
      <c r="O598" t="s">
        <v>64</v>
      </c>
      <c r="P598">
        <v>502</v>
      </c>
      <c r="Q598" t="s">
        <v>208</v>
      </c>
      <c r="R598">
        <v>18</v>
      </c>
      <c r="S598">
        <v>6</v>
      </c>
      <c r="T598">
        <v>15</v>
      </c>
      <c r="U598">
        <v>0</v>
      </c>
      <c r="V598">
        <v>6</v>
      </c>
      <c r="W598">
        <v>0.16</v>
      </c>
      <c r="X598">
        <v>0.4</v>
      </c>
      <c r="Y598">
        <v>0.4</v>
      </c>
      <c r="Z598">
        <v>63.16</v>
      </c>
      <c r="AA598" t="s">
        <v>55</v>
      </c>
      <c r="AB598" t="s">
        <v>77</v>
      </c>
      <c r="AC598" t="s">
        <v>209</v>
      </c>
      <c r="AE598" s="39">
        <v>46204.773888888885</v>
      </c>
      <c r="AG598" t="str">
        <f t="shared" si="72"/>
        <v>Julho-26</v>
      </c>
      <c r="AH598" s="36">
        <f>_xlfn.XLOOKUP(AK598,'Base de Preços'!P$7:P$3001,'Base de Preços'!J$7:J$3001,"",0)</f>
        <v>492.5</v>
      </c>
      <c r="AI598" s="37">
        <f t="shared" si="73"/>
        <v>0</v>
      </c>
      <c r="AJ598" t="str">
        <f>_xlfn.XLOOKUP(N598,Agrupamentos!C$3:C$496,Agrupamentos!D$3:D$496,"",0)</f>
        <v>IRRIGAÇÃO DE REPLANTIO</v>
      </c>
      <c r="AK598" t="str">
        <f t="shared" si="74"/>
        <v>2º IRRIGAÇÃO DE REPLANTIOGN140046028</v>
      </c>
      <c r="AL598" s="57" t="str">
        <f t="shared" si="75"/>
        <v>46977GN1400MotoristaANTONIO MARCIO PEREIRA DA SILVA2º IRRIGAÇÃO DE REPLANTIOIndaia Grande I18Apoio15Julho-260646204,773888888946204</v>
      </c>
      <c r="AM598" s="79">
        <f t="shared" si="76"/>
        <v>37.5</v>
      </c>
      <c r="AN598" s="80">
        <f t="shared" si="77"/>
        <v>2368.5</v>
      </c>
      <c r="AO598" s="36">
        <f t="shared" si="78"/>
        <v>947.4</v>
      </c>
      <c r="AP598" s="83">
        <f t="shared" si="79"/>
        <v>-1421.1</v>
      </c>
    </row>
    <row r="599" spans="1:42" hidden="1">
      <c r="A599">
        <v>46977</v>
      </c>
      <c r="B599" s="38">
        <v>46204</v>
      </c>
      <c r="C599" t="s">
        <v>266</v>
      </c>
      <c r="D599" t="s">
        <v>185</v>
      </c>
      <c r="E599" t="s">
        <v>186</v>
      </c>
      <c r="F599" t="s">
        <v>49</v>
      </c>
      <c r="G599">
        <v>8</v>
      </c>
      <c r="H599" s="43">
        <v>10859</v>
      </c>
      <c r="I599" t="s">
        <v>198</v>
      </c>
      <c r="J599">
        <v>10315</v>
      </c>
      <c r="K599" t="s">
        <v>206</v>
      </c>
      <c r="L599" t="s">
        <v>206</v>
      </c>
      <c r="M599" s="4">
        <v>46028</v>
      </c>
      <c r="N599" t="s">
        <v>207</v>
      </c>
      <c r="O599" t="s">
        <v>64</v>
      </c>
      <c r="P599">
        <v>502</v>
      </c>
      <c r="Q599" t="s">
        <v>208</v>
      </c>
      <c r="R599">
        <v>18</v>
      </c>
      <c r="S599">
        <v>35</v>
      </c>
      <c r="T599">
        <v>15</v>
      </c>
      <c r="U599">
        <v>0</v>
      </c>
      <c r="V599">
        <v>35</v>
      </c>
      <c r="W599">
        <v>2.4</v>
      </c>
      <c r="X599">
        <v>2.33</v>
      </c>
      <c r="Y599">
        <v>2.33</v>
      </c>
      <c r="Z599">
        <v>243.65</v>
      </c>
      <c r="AA599" t="s">
        <v>55</v>
      </c>
      <c r="AB599" t="s">
        <v>47</v>
      </c>
      <c r="AC599" t="s">
        <v>209</v>
      </c>
      <c r="AE599" s="39">
        <v>46204.773888888885</v>
      </c>
      <c r="AG599" t="str">
        <f t="shared" si="72"/>
        <v>Julho-26</v>
      </c>
      <c r="AH599" s="36">
        <f>_xlfn.XLOOKUP(AK599,'Base de Preços'!P$7:P$3001,'Base de Preços'!J$7:J$3001,"",0)</f>
        <v>492.5</v>
      </c>
      <c r="AI599" s="37">
        <f t="shared" si="73"/>
        <v>7387.5</v>
      </c>
      <c r="AJ599" t="str">
        <f>_xlfn.XLOOKUP(N599,Agrupamentos!C$3:C$496,Agrupamentos!D$3:D$496,"",0)</f>
        <v>IRRIGAÇÃO DE REPLANTIO</v>
      </c>
      <c r="AK599" t="str">
        <f t="shared" si="74"/>
        <v>2º IRRIGAÇÃO DE REPLANTIOGN140046028</v>
      </c>
      <c r="AL599" s="57" t="str">
        <f t="shared" si="75"/>
        <v>46977GN1400Trabalhador FlorestalANTONIO MARCIO PEREIRA DA SILVA2º IRRIGAÇÃO DE REPLANTIOIndaia Grande I18Principal15Julho-2603546204,773888888946204</v>
      </c>
      <c r="AM599" s="79">
        <f t="shared" si="76"/>
        <v>14.583333333333334</v>
      </c>
      <c r="AN599" s="80">
        <f t="shared" si="77"/>
        <v>3553.229166666667</v>
      </c>
      <c r="AO599" s="36">
        <f t="shared" si="78"/>
        <v>3654.75</v>
      </c>
      <c r="AP599" s="83">
        <f t="shared" si="79"/>
        <v>101.52083333333303</v>
      </c>
    </row>
    <row r="600" spans="1:42" hidden="1">
      <c r="A600">
        <v>46977</v>
      </c>
      <c r="B600" s="38">
        <v>46204</v>
      </c>
      <c r="C600" t="s">
        <v>266</v>
      </c>
      <c r="D600" t="s">
        <v>185</v>
      </c>
      <c r="E600" t="s">
        <v>186</v>
      </c>
      <c r="F600" t="s">
        <v>37</v>
      </c>
      <c r="G600">
        <v>8</v>
      </c>
      <c r="H600" s="43">
        <v>10859</v>
      </c>
      <c r="I600" t="s">
        <v>198</v>
      </c>
      <c r="J600">
        <v>10315</v>
      </c>
      <c r="K600" t="s">
        <v>206</v>
      </c>
      <c r="L600" t="s">
        <v>206</v>
      </c>
      <c r="M600" t="s">
        <v>226</v>
      </c>
      <c r="N600" t="s">
        <v>227</v>
      </c>
      <c r="O600" t="s">
        <v>64</v>
      </c>
      <c r="P600">
        <v>502</v>
      </c>
      <c r="Q600" t="s">
        <v>208</v>
      </c>
      <c r="R600">
        <v>18</v>
      </c>
      <c r="S600">
        <v>3</v>
      </c>
      <c r="T600">
        <v>10.64</v>
      </c>
      <c r="U600">
        <v>0</v>
      </c>
      <c r="V600">
        <v>3</v>
      </c>
      <c r="W600">
        <v>0.16</v>
      </c>
      <c r="X600">
        <v>0.28000000000000003</v>
      </c>
      <c r="Y600">
        <v>0.28000000000000003</v>
      </c>
      <c r="Z600">
        <v>63.16</v>
      </c>
      <c r="AA600" t="s">
        <v>46</v>
      </c>
      <c r="AB600" t="s">
        <v>77</v>
      </c>
      <c r="AC600" t="s">
        <v>209</v>
      </c>
      <c r="AE600" s="39">
        <v>46204.773888888885</v>
      </c>
      <c r="AG600" t="str">
        <f t="shared" si="72"/>
        <v>Julho-26</v>
      </c>
      <c r="AH600" s="36">
        <f>_xlfn.XLOOKUP(AK600,'Base de Preços'!P$7:P$3001,'Base de Preços'!J$7:J$3001,"",0)</f>
        <v>492.5</v>
      </c>
      <c r="AI600" s="37">
        <f t="shared" si="73"/>
        <v>0</v>
      </c>
      <c r="AJ600" t="str">
        <f>_xlfn.XLOOKUP(N600,Agrupamentos!C$3:C$496,Agrupamentos!D$3:D$496,"",0)</f>
        <v>IRRIGAÇÃO DE REPLANTIO</v>
      </c>
      <c r="AK600" t="str">
        <f t="shared" si="74"/>
        <v>IRRIGAÇÃO DE REPLANTIOGN1400IMP32</v>
      </c>
      <c r="AL600" s="57" t="str">
        <f t="shared" si="75"/>
        <v>46977GN1400MotoristaANTONIO MARCIO PEREIRA DA SILVAIRRIGAÇÃO DE REPLANTIOIndaia Grande I18Apoio10,64Julho-260346204,773888888946204</v>
      </c>
      <c r="AM600" s="79">
        <f t="shared" si="76"/>
        <v>18.75</v>
      </c>
      <c r="AN600" s="80">
        <f t="shared" si="77"/>
        <v>1184.25</v>
      </c>
      <c r="AO600" s="36">
        <f t="shared" si="78"/>
        <v>672.02239999999995</v>
      </c>
      <c r="AP600" s="83">
        <f t="shared" si="79"/>
        <v>-512.22760000000005</v>
      </c>
    </row>
    <row r="601" spans="1:42" hidden="1">
      <c r="A601">
        <v>46982</v>
      </c>
      <c r="B601" s="38">
        <v>46204</v>
      </c>
      <c r="C601" t="s">
        <v>266</v>
      </c>
      <c r="D601" t="s">
        <v>185</v>
      </c>
      <c r="E601" t="s">
        <v>186</v>
      </c>
      <c r="F601" t="s">
        <v>59</v>
      </c>
      <c r="G601">
        <v>9</v>
      </c>
      <c r="H601" s="43">
        <v>10859</v>
      </c>
      <c r="I601" t="s">
        <v>198</v>
      </c>
      <c r="J601">
        <v>9900</v>
      </c>
      <c r="K601" t="s">
        <v>218</v>
      </c>
      <c r="L601" t="s">
        <v>218</v>
      </c>
      <c r="M601" t="s">
        <v>214</v>
      </c>
      <c r="N601" t="s">
        <v>215</v>
      </c>
      <c r="O601" t="s">
        <v>64</v>
      </c>
      <c r="P601">
        <v>403</v>
      </c>
      <c r="Q601" t="s">
        <v>307</v>
      </c>
      <c r="R601">
        <v>5</v>
      </c>
      <c r="S601">
        <v>8</v>
      </c>
      <c r="T601">
        <v>34.14</v>
      </c>
      <c r="U601">
        <v>28</v>
      </c>
      <c r="V601">
        <v>36</v>
      </c>
      <c r="W601">
        <v>0.38</v>
      </c>
      <c r="X601">
        <v>0.23</v>
      </c>
      <c r="Y601">
        <v>1.05</v>
      </c>
      <c r="Z601">
        <v>159.09</v>
      </c>
      <c r="AA601" t="s">
        <v>46</v>
      </c>
      <c r="AB601" t="s">
        <v>47</v>
      </c>
      <c r="AC601" t="s">
        <v>220</v>
      </c>
      <c r="AE601" s="39">
        <v>46204.802152777775</v>
      </c>
      <c r="AG601" t="str">
        <f t="shared" si="72"/>
        <v>Julho-26</v>
      </c>
      <c r="AH601" s="36">
        <f>_xlfn.XLOOKUP(AK601,'Base de Preços'!P$7:P$3001,'Base de Preços'!J$7:J$3001,"",0)</f>
        <v>193.73</v>
      </c>
      <c r="AI601" s="37">
        <f t="shared" si="73"/>
        <v>6613.9421999999995</v>
      </c>
      <c r="AJ601" t="str">
        <f>_xlfn.XLOOKUP(N601,Agrupamentos!C$3:C$496,Agrupamentos!D$3:D$496,"",0)</f>
        <v>COMBATE A FORMIGA MECANIZADO</v>
      </c>
      <c r="AK601" t="str">
        <f t="shared" si="74"/>
        <v>COMBATE A FORMIGA PÓS PLANTIO MECANIZADO- 3 a 5kg/ha isca granulada ou MIPISGN1400IMP17</v>
      </c>
      <c r="AL601" s="57" t="str">
        <f t="shared" si="75"/>
        <v>46982GN1400Operador de Trator de PneuCARLOS ALVES DOS SANTOSCOMBATE A FORMIGA PÓS PLANTIO MECANIZADO- 3 a 5kg/ha isca granulada ou MIPISSanto Antonio I5Principal34,14Julho-26283646204,802152777846204</v>
      </c>
      <c r="AM601" s="79">
        <f t="shared" si="76"/>
        <v>94.73684210526315</v>
      </c>
      <c r="AN601" s="80">
        <f t="shared" si="77"/>
        <v>15071.684210526315</v>
      </c>
      <c r="AO601" s="36">
        <f t="shared" si="78"/>
        <v>5431.3326000000006</v>
      </c>
      <c r="AP601" s="83">
        <f t="shared" si="79"/>
        <v>-9640.3516105263152</v>
      </c>
    </row>
    <row r="602" spans="1:42" hidden="1">
      <c r="A602">
        <v>46982</v>
      </c>
      <c r="B602" s="38">
        <v>46204</v>
      </c>
      <c r="C602" t="s">
        <v>266</v>
      </c>
      <c r="D602" t="s">
        <v>185</v>
      </c>
      <c r="E602" t="s">
        <v>186</v>
      </c>
      <c r="F602" t="s">
        <v>59</v>
      </c>
      <c r="G602">
        <v>9</v>
      </c>
      <c r="H602" s="43">
        <v>10859</v>
      </c>
      <c r="I602" t="s">
        <v>198</v>
      </c>
      <c r="J602">
        <v>9900</v>
      </c>
      <c r="K602" t="s">
        <v>218</v>
      </c>
      <c r="L602" t="s">
        <v>218</v>
      </c>
      <c r="M602" t="s">
        <v>214</v>
      </c>
      <c r="N602" t="s">
        <v>215</v>
      </c>
      <c r="O602" t="s">
        <v>64</v>
      </c>
      <c r="P602">
        <v>403</v>
      </c>
      <c r="Q602" t="s">
        <v>307</v>
      </c>
      <c r="R602">
        <v>6</v>
      </c>
      <c r="S602">
        <v>8</v>
      </c>
      <c r="T602">
        <v>26.03</v>
      </c>
      <c r="U602">
        <v>1</v>
      </c>
      <c r="V602">
        <v>9</v>
      </c>
      <c r="W602">
        <v>0.38</v>
      </c>
      <c r="X602">
        <v>0.31</v>
      </c>
      <c r="Y602">
        <v>0.35</v>
      </c>
      <c r="Z602">
        <v>159.09</v>
      </c>
      <c r="AA602" t="s">
        <v>46</v>
      </c>
      <c r="AB602" t="s">
        <v>47</v>
      </c>
      <c r="AC602" t="s">
        <v>220</v>
      </c>
      <c r="AE602" s="39">
        <v>46204.802152777775</v>
      </c>
      <c r="AG602" t="str">
        <f t="shared" si="72"/>
        <v>Julho-26</v>
      </c>
      <c r="AH602" s="36">
        <f>_xlfn.XLOOKUP(AK602,'Base de Preços'!P$7:P$3001,'Base de Preços'!J$7:J$3001,"",0)</f>
        <v>193.73</v>
      </c>
      <c r="AI602" s="37">
        <f t="shared" si="73"/>
        <v>5042.7919000000002</v>
      </c>
      <c r="AJ602" t="str">
        <f>_xlfn.XLOOKUP(N602,Agrupamentos!C$3:C$496,Agrupamentos!D$3:D$496,"",0)</f>
        <v>COMBATE A FORMIGA MECANIZADO</v>
      </c>
      <c r="AK602" t="str">
        <f t="shared" si="74"/>
        <v>COMBATE A FORMIGA PÓS PLANTIO MECANIZADO- 3 a 5kg/ha isca granulada ou MIPISGN1400IMP17</v>
      </c>
      <c r="AL602" s="57" t="str">
        <f t="shared" si="75"/>
        <v>46982GN1400Operador de Trator de PneuCARLOS ALVES DOS SANTOSCOMBATE A FORMIGA PÓS PLANTIO MECANIZADO- 3 a 5kg/ha isca granulada ou MIPISSanto Antonio I6Principal26,03Julho-261946204,802152777846204</v>
      </c>
      <c r="AM602" s="79">
        <f t="shared" si="76"/>
        <v>23.684210526315788</v>
      </c>
      <c r="AN602" s="80">
        <f t="shared" si="77"/>
        <v>3767.9210526315787</v>
      </c>
      <c r="AO602" s="36">
        <f t="shared" si="78"/>
        <v>4141.1127000000006</v>
      </c>
      <c r="AP602" s="83">
        <f t="shared" si="79"/>
        <v>373.19164736842185</v>
      </c>
    </row>
    <row r="603" spans="1:42" hidden="1">
      <c r="A603">
        <v>46982</v>
      </c>
      <c r="B603" s="38">
        <v>46204</v>
      </c>
      <c r="C603" t="s">
        <v>266</v>
      </c>
      <c r="D603" t="s">
        <v>185</v>
      </c>
      <c r="E603" t="s">
        <v>186</v>
      </c>
      <c r="F603" t="s">
        <v>49</v>
      </c>
      <c r="G603">
        <v>9</v>
      </c>
      <c r="H603" s="43">
        <v>10859</v>
      </c>
      <c r="I603" t="s">
        <v>198</v>
      </c>
      <c r="J603">
        <v>9900</v>
      </c>
      <c r="K603" t="s">
        <v>218</v>
      </c>
      <c r="L603" t="s">
        <v>218</v>
      </c>
      <c r="M603">
        <v>43</v>
      </c>
      <c r="N603" t="s">
        <v>42</v>
      </c>
      <c r="O603" t="s">
        <v>64</v>
      </c>
      <c r="P603">
        <v>403</v>
      </c>
      <c r="Q603" t="s">
        <v>307</v>
      </c>
      <c r="R603">
        <v>5</v>
      </c>
      <c r="S603">
        <v>9</v>
      </c>
      <c r="T603">
        <v>0</v>
      </c>
      <c r="U603">
        <v>0</v>
      </c>
      <c r="V603">
        <v>9</v>
      </c>
      <c r="W603">
        <v>0</v>
      </c>
      <c r="X603">
        <v>0</v>
      </c>
      <c r="Y603">
        <v>0</v>
      </c>
      <c r="Z603">
        <v>0</v>
      </c>
      <c r="AA603" t="s">
        <v>46</v>
      </c>
      <c r="AB603" t="s">
        <v>56</v>
      </c>
      <c r="AC603" t="s">
        <v>220</v>
      </c>
      <c r="AE603" s="39">
        <v>46204.802152777775</v>
      </c>
      <c r="AG603" t="str">
        <f t="shared" si="72"/>
        <v>Julho-26</v>
      </c>
      <c r="AH603" s="36">
        <f>_xlfn.XLOOKUP(AK603,'Base de Preços'!P$7:P$3001,'Base de Preços'!J$7:J$3001,"",0)</f>
        <v>0</v>
      </c>
      <c r="AI603" s="37">
        <f t="shared" si="73"/>
        <v>0</v>
      </c>
      <c r="AJ603" t="str">
        <f>_xlfn.XLOOKUP(N603,Agrupamentos!C$3:C$496,Agrupamentos!D$3:D$496,"",0)</f>
        <v>APOIO E MANUTENÇÃO</v>
      </c>
      <c r="AK603" t="str">
        <f t="shared" si="74"/>
        <v>APOIO E MANUTEÇÃOGN140043</v>
      </c>
      <c r="AL603" s="57" t="str">
        <f t="shared" si="75"/>
        <v>46982GN1400Trabalhador FlorestalCARLOS ALVES DOS SANTOSAPOIO E MANUTEÇÃOSanto Antonio I5Suporte0Julho-260946204,802152777846204</v>
      </c>
      <c r="AM603" s="79" t="str">
        <f t="shared" si="76"/>
        <v/>
      </c>
      <c r="AN603" s="80" t="str">
        <f t="shared" si="77"/>
        <v/>
      </c>
      <c r="AO603" s="36">
        <f t="shared" si="78"/>
        <v>0</v>
      </c>
      <c r="AP603" s="83" t="str">
        <f t="shared" si="79"/>
        <v/>
      </c>
    </row>
    <row r="604" spans="1:42" hidden="1">
      <c r="A604">
        <v>46982</v>
      </c>
      <c r="B604" s="38">
        <v>46204</v>
      </c>
      <c r="C604" t="s">
        <v>266</v>
      </c>
      <c r="D604" t="s">
        <v>185</v>
      </c>
      <c r="E604" t="s">
        <v>186</v>
      </c>
      <c r="F604" t="s">
        <v>59</v>
      </c>
      <c r="G604">
        <v>9</v>
      </c>
      <c r="H604" s="43">
        <v>10859</v>
      </c>
      <c r="I604" t="s">
        <v>198</v>
      </c>
      <c r="J604">
        <v>9900</v>
      </c>
      <c r="K604" t="s">
        <v>218</v>
      </c>
      <c r="L604" t="s">
        <v>218</v>
      </c>
      <c r="M604" t="s">
        <v>214</v>
      </c>
      <c r="N604" t="s">
        <v>215</v>
      </c>
      <c r="O604" t="s">
        <v>64</v>
      </c>
      <c r="P604">
        <v>403</v>
      </c>
      <c r="Q604" t="s">
        <v>307</v>
      </c>
      <c r="R604">
        <v>2</v>
      </c>
      <c r="S604">
        <v>8</v>
      </c>
      <c r="T604">
        <v>2.12</v>
      </c>
      <c r="U604">
        <v>1</v>
      </c>
      <c r="V604">
        <v>9</v>
      </c>
      <c r="W604">
        <v>0.38</v>
      </c>
      <c r="X604">
        <v>3.77</v>
      </c>
      <c r="Y604">
        <v>4.25</v>
      </c>
      <c r="Z604">
        <v>159.09</v>
      </c>
      <c r="AA604" t="s">
        <v>46</v>
      </c>
      <c r="AB604" t="s">
        <v>47</v>
      </c>
      <c r="AC604" t="s">
        <v>220</v>
      </c>
      <c r="AE604" s="39">
        <v>46204.802152777775</v>
      </c>
      <c r="AG604" t="str">
        <f t="shared" si="72"/>
        <v>Julho-26</v>
      </c>
      <c r="AH604" s="36">
        <f>_xlfn.XLOOKUP(AK604,'Base de Preços'!P$7:P$3001,'Base de Preços'!J$7:J$3001,"",0)</f>
        <v>193.73</v>
      </c>
      <c r="AI604" s="37">
        <f t="shared" si="73"/>
        <v>410.70760000000001</v>
      </c>
      <c r="AJ604" t="str">
        <f>_xlfn.XLOOKUP(N604,Agrupamentos!C$3:C$496,Agrupamentos!D$3:D$496,"",0)</f>
        <v>COMBATE A FORMIGA MECANIZADO</v>
      </c>
      <c r="AK604" t="str">
        <f t="shared" si="74"/>
        <v>COMBATE A FORMIGA PÓS PLANTIO MECANIZADO- 3 a 5kg/ha isca granulada ou MIPISGN1400IMP17</v>
      </c>
      <c r="AL604" s="57" t="str">
        <f t="shared" si="75"/>
        <v>46982GN1400Operador de Trator de PneuCARLOS ALVES DOS SANTOSCOMBATE A FORMIGA PÓS PLANTIO MECANIZADO- 3 a 5kg/ha isca granulada ou MIPISSanto Antonio I2Principal2,12Julho-261946204,802152777846204</v>
      </c>
      <c r="AM604" s="79">
        <f t="shared" si="76"/>
        <v>23.684210526315788</v>
      </c>
      <c r="AN604" s="80">
        <f t="shared" si="77"/>
        <v>3767.9210526315787</v>
      </c>
      <c r="AO604" s="36">
        <f t="shared" si="78"/>
        <v>337.27080000000001</v>
      </c>
      <c r="AP604" s="83">
        <f t="shared" si="79"/>
        <v>-3430.650252631579</v>
      </c>
    </row>
    <row r="605" spans="1:42" hidden="1">
      <c r="A605">
        <v>46991</v>
      </c>
      <c r="B605" s="38">
        <v>46204</v>
      </c>
      <c r="C605" t="s">
        <v>266</v>
      </c>
      <c r="D605" t="s">
        <v>185</v>
      </c>
      <c r="E605" t="s">
        <v>186</v>
      </c>
      <c r="F605" t="s">
        <v>59</v>
      </c>
      <c r="G605">
        <v>8</v>
      </c>
      <c r="H605" s="43">
        <v>10859</v>
      </c>
      <c r="I605" t="s">
        <v>198</v>
      </c>
      <c r="J605">
        <v>10093</v>
      </c>
      <c r="K605" t="s">
        <v>199</v>
      </c>
      <c r="L605" t="s">
        <v>199</v>
      </c>
      <c r="M605" t="s">
        <v>278</v>
      </c>
      <c r="N605" t="s">
        <v>279</v>
      </c>
      <c r="O605" t="s">
        <v>64</v>
      </c>
      <c r="P605">
        <v>400</v>
      </c>
      <c r="Q605" t="s">
        <v>233</v>
      </c>
      <c r="R605">
        <v>364</v>
      </c>
      <c r="S605">
        <v>8</v>
      </c>
      <c r="T605">
        <v>5</v>
      </c>
      <c r="U605">
        <v>0</v>
      </c>
      <c r="V605">
        <v>8</v>
      </c>
      <c r="W605">
        <v>1.59</v>
      </c>
      <c r="X605">
        <v>1.6</v>
      </c>
      <c r="Y605">
        <v>1.6</v>
      </c>
      <c r="Z605" s="3">
        <v>1104.72</v>
      </c>
      <c r="AA605" t="s">
        <v>46</v>
      </c>
      <c r="AB605" t="s">
        <v>47</v>
      </c>
      <c r="AC605" t="s">
        <v>202</v>
      </c>
      <c r="AE605" s="39">
        <v>46204.879108796296</v>
      </c>
      <c r="AG605" t="str">
        <f t="shared" si="72"/>
        <v>Julho-26</v>
      </c>
      <c r="AH605" s="36">
        <f>_xlfn.XLOOKUP(AK605,'Base de Preços'!P$7:P$3001,'Base de Preços'!J$7:J$3001,"",0)</f>
        <v>1263.67</v>
      </c>
      <c r="AI605" s="37">
        <f t="shared" si="73"/>
        <v>6318.35</v>
      </c>
      <c r="AJ605" t="str">
        <f>_xlfn.XLOOKUP(N605,Agrupamentos!C$3:C$496,Agrupamentos!D$3:D$496,"",0)</f>
        <v>SUBSOSALGEM</v>
      </c>
      <c r="AK605" t="str">
        <f t="shared" si="74"/>
        <v>SUBSOLAGEM COM ADUBAÇÃO 350 a 400kg/ha, 40 a 50cm de profundidade, com bacia 3 a 4 litros, 2 turnosGN1400REF11</v>
      </c>
      <c r="AL605" s="57" t="str">
        <f t="shared" si="75"/>
        <v>46991GN1400Operador de Trator de PneuJONATHAN FONSECA DE OLIVEIRASUBSOLAGEM COM ADUBAÇÃO 350 a 400kg/ha, 40 a 50cm de profundidade, com bacia 3 a 4 litros, 2 turnosRosa Maria364Principal5Julho-260846204,879108796346204</v>
      </c>
      <c r="AM605" s="79">
        <f t="shared" si="76"/>
        <v>5.0314465408805029</v>
      </c>
      <c r="AN605" s="80">
        <f t="shared" si="77"/>
        <v>5558.3396226415089</v>
      </c>
      <c r="AO605" s="36">
        <f t="shared" si="78"/>
        <v>5523.6</v>
      </c>
      <c r="AP605" s="83">
        <f t="shared" si="79"/>
        <v>-34.739622641508504</v>
      </c>
    </row>
    <row r="606" spans="1:42" hidden="1">
      <c r="A606">
        <v>46991</v>
      </c>
      <c r="B606" s="38">
        <v>46204</v>
      </c>
      <c r="C606" t="s">
        <v>266</v>
      </c>
      <c r="D606" t="s">
        <v>185</v>
      </c>
      <c r="E606" t="s">
        <v>186</v>
      </c>
      <c r="F606" t="s">
        <v>37</v>
      </c>
      <c r="G606">
        <v>8</v>
      </c>
      <c r="H606" s="43">
        <v>10859</v>
      </c>
      <c r="I606" t="s">
        <v>198</v>
      </c>
      <c r="J606">
        <v>10093</v>
      </c>
      <c r="K606" t="s">
        <v>199</v>
      </c>
      <c r="L606" t="s">
        <v>199</v>
      </c>
      <c r="M606">
        <v>43</v>
      </c>
      <c r="N606" t="s">
        <v>42</v>
      </c>
      <c r="O606" t="s">
        <v>64</v>
      </c>
      <c r="P606">
        <v>400</v>
      </c>
      <c r="Q606" t="s">
        <v>233</v>
      </c>
      <c r="R606">
        <v>359</v>
      </c>
      <c r="S606">
        <v>8</v>
      </c>
      <c r="T606">
        <v>0</v>
      </c>
      <c r="U606">
        <v>8</v>
      </c>
      <c r="V606">
        <v>16</v>
      </c>
      <c r="W606">
        <v>0</v>
      </c>
      <c r="X606">
        <v>0</v>
      </c>
      <c r="Y606">
        <v>0</v>
      </c>
      <c r="Z606">
        <v>0</v>
      </c>
      <c r="AA606" t="s">
        <v>55</v>
      </c>
      <c r="AB606" t="s">
        <v>47</v>
      </c>
      <c r="AC606" t="s">
        <v>202</v>
      </c>
      <c r="AD606" t="s">
        <v>203</v>
      </c>
      <c r="AE606" s="39">
        <v>46205.332442129627</v>
      </c>
      <c r="AG606" t="str">
        <f t="shared" si="72"/>
        <v>Julho-26</v>
      </c>
      <c r="AH606" s="36">
        <f>_xlfn.XLOOKUP(AK606,'Base de Preços'!P$7:P$3001,'Base de Preços'!J$7:J$3001,"",0)</f>
        <v>0</v>
      </c>
      <c r="AI606" s="37">
        <f t="shared" si="73"/>
        <v>0</v>
      </c>
      <c r="AJ606" t="str">
        <f>_xlfn.XLOOKUP(N606,Agrupamentos!C$3:C$496,Agrupamentos!D$3:D$496,"",0)</f>
        <v>APOIO E MANUTENÇÃO</v>
      </c>
      <c r="AK606" t="str">
        <f t="shared" si="74"/>
        <v>APOIO E MANUTEÇÃOGN140043</v>
      </c>
      <c r="AL606" s="57" t="str">
        <f t="shared" si="75"/>
        <v>46991GN1400MotoristaJONATHAN FONSECA DE OLIVEIRAAPOIO E MANUTEÇÃORosa Maria359Principal0Julho-2681646205,332442129646204</v>
      </c>
      <c r="AM606" s="79" t="str">
        <f t="shared" si="76"/>
        <v/>
      </c>
      <c r="AN606" s="80" t="str">
        <f t="shared" si="77"/>
        <v/>
      </c>
      <c r="AO606" s="36">
        <f t="shared" si="78"/>
        <v>0</v>
      </c>
      <c r="AP606" s="83" t="str">
        <f t="shared" si="79"/>
        <v/>
      </c>
    </row>
    <row r="607" spans="1:42" hidden="1">
      <c r="A607">
        <v>46991</v>
      </c>
      <c r="B607" s="38">
        <v>46204</v>
      </c>
      <c r="C607" t="s">
        <v>266</v>
      </c>
      <c r="D607" t="s">
        <v>185</v>
      </c>
      <c r="E607" t="s">
        <v>186</v>
      </c>
      <c r="F607" t="s">
        <v>49</v>
      </c>
      <c r="G607">
        <v>8</v>
      </c>
      <c r="H607" s="43">
        <v>10859</v>
      </c>
      <c r="I607" t="s">
        <v>198</v>
      </c>
      <c r="J607">
        <v>10093</v>
      </c>
      <c r="K607" t="s">
        <v>199</v>
      </c>
      <c r="L607" t="s">
        <v>199</v>
      </c>
      <c r="M607" t="s">
        <v>231</v>
      </c>
      <c r="N607" t="s">
        <v>232</v>
      </c>
      <c r="O607" t="s">
        <v>64</v>
      </c>
      <c r="P607">
        <v>400</v>
      </c>
      <c r="Q607" t="s">
        <v>233</v>
      </c>
      <c r="R607">
        <v>370</v>
      </c>
      <c r="S607">
        <v>40</v>
      </c>
      <c r="T607">
        <v>16.829999999999998</v>
      </c>
      <c r="U607">
        <v>0</v>
      </c>
      <c r="V607">
        <v>40</v>
      </c>
      <c r="W607">
        <v>1.48</v>
      </c>
      <c r="X607">
        <v>2.38</v>
      </c>
      <c r="Y607">
        <v>2.38</v>
      </c>
      <c r="Z607">
        <v>148.43</v>
      </c>
      <c r="AA607" t="s">
        <v>46</v>
      </c>
      <c r="AB607" t="s">
        <v>47</v>
      </c>
      <c r="AC607" t="s">
        <v>202</v>
      </c>
      <c r="AE607" s="39">
        <v>46204.879108796296</v>
      </c>
      <c r="AG607" t="str">
        <f t="shared" si="72"/>
        <v>Julho-26</v>
      </c>
      <c r="AH607" s="36">
        <f>_xlfn.XLOOKUP(AK607,'Base de Preços'!P$7:P$3001,'Base de Preços'!J$7:J$3001,"",0)</f>
        <v>199.25</v>
      </c>
      <c r="AI607" s="37">
        <f t="shared" si="73"/>
        <v>3353.3774999999996</v>
      </c>
      <c r="AJ607" t="str">
        <f>_xlfn.XLOOKUP(N607,Agrupamentos!C$3:C$496,Agrupamentos!D$3:D$496,"",0)</f>
        <v>COMBATE A FORMIGA MANUAL</v>
      </c>
      <c r="AK607" t="str">
        <f t="shared" si="74"/>
        <v>COMBATE A FORMIGA PÓS PLANTIO MANUAL - 3 a 5kg/HA Isca granulada ou MIPISGN1400REF16</v>
      </c>
      <c r="AL607" s="57" t="str">
        <f t="shared" si="75"/>
        <v>46991GN1400Trabalhador FlorestalJONATHAN FONSECA DE OLIVEIRACOMBATE A FORMIGA PÓS PLANTIO MANUAL - 3 a 5kg/HA Isca granulada ou MIPISRosa Maria370Principal16,83Julho-2604046204,879108796346204</v>
      </c>
      <c r="AM607" s="79">
        <f t="shared" si="76"/>
        <v>27.027027027027028</v>
      </c>
      <c r="AN607" s="80">
        <f t="shared" si="77"/>
        <v>4011.6216216216221</v>
      </c>
      <c r="AO607" s="36">
        <f t="shared" si="78"/>
        <v>2498.0769</v>
      </c>
      <c r="AP607" s="83">
        <f t="shared" si="79"/>
        <v>-1513.5447216216221</v>
      </c>
    </row>
    <row r="608" spans="1:42" hidden="1">
      <c r="A608">
        <v>46991</v>
      </c>
      <c r="B608" s="38">
        <v>46204</v>
      </c>
      <c r="C608" t="s">
        <v>266</v>
      </c>
      <c r="D608" t="s">
        <v>185</v>
      </c>
      <c r="E608" t="s">
        <v>186</v>
      </c>
      <c r="F608" t="s">
        <v>49</v>
      </c>
      <c r="G608">
        <v>8</v>
      </c>
      <c r="H608" s="43">
        <v>10859</v>
      </c>
      <c r="I608" t="s">
        <v>198</v>
      </c>
      <c r="J608">
        <v>10093</v>
      </c>
      <c r="K608" t="s">
        <v>199</v>
      </c>
      <c r="L608" t="s">
        <v>199</v>
      </c>
      <c r="M608" t="s">
        <v>301</v>
      </c>
      <c r="N608" t="s">
        <v>302</v>
      </c>
      <c r="O608" t="s">
        <v>64</v>
      </c>
      <c r="P608">
        <v>400</v>
      </c>
      <c r="Q608" t="s">
        <v>233</v>
      </c>
      <c r="R608">
        <v>359</v>
      </c>
      <c r="S608">
        <v>54</v>
      </c>
      <c r="T608">
        <v>19.29</v>
      </c>
      <c r="U608">
        <v>0</v>
      </c>
      <c r="V608">
        <v>54</v>
      </c>
      <c r="W608">
        <v>2.69</v>
      </c>
      <c r="X608">
        <v>2.8</v>
      </c>
      <c r="Y608">
        <v>2.8</v>
      </c>
      <c r="Z608">
        <v>272.89</v>
      </c>
      <c r="AA608" t="s">
        <v>46</v>
      </c>
      <c r="AB608" t="s">
        <v>47</v>
      </c>
      <c r="AC608" t="s">
        <v>202</v>
      </c>
      <c r="AD608" t="s">
        <v>96</v>
      </c>
      <c r="AE608" s="39">
        <v>46204.879108796296</v>
      </c>
      <c r="AG608" t="str">
        <f t="shared" si="72"/>
        <v>Julho-26</v>
      </c>
      <c r="AH608" s="36">
        <f>_xlfn.XLOOKUP(AK608,'Base de Preços'!P$7:P$3001,'Base de Preços'!J$7:J$3001,"",0)</f>
        <v>551.6</v>
      </c>
      <c r="AI608" s="37">
        <f t="shared" si="73"/>
        <v>10640.364</v>
      </c>
      <c r="AJ608" t="str">
        <f>_xlfn.XLOOKUP(N608,Agrupamentos!C$3:C$496,Agrupamentos!D$3:D$496,"",0)</f>
        <v>IRRIGAÇÃO DE REPLANTIO</v>
      </c>
      <c r="AK608" t="str">
        <f t="shared" si="74"/>
        <v>2ª IRRIGAÇÃO DE REPLANTIOGN1400REF32 - 02</v>
      </c>
      <c r="AL608" s="57" t="str">
        <f t="shared" si="75"/>
        <v>46991GN1400Trabalhador FlorestalJONATHAN FONSECA DE OLIVEIRA2ª IRRIGAÇÃO DE REPLANTIORosa Maria359Principal19,29Julho-2605446204,879108796346204</v>
      </c>
      <c r="AM608" s="79">
        <f t="shared" si="76"/>
        <v>20.074349442379184</v>
      </c>
      <c r="AN608" s="80">
        <f t="shared" si="77"/>
        <v>5478.0892193308555</v>
      </c>
      <c r="AO608" s="36">
        <f t="shared" si="78"/>
        <v>5264.0480999999991</v>
      </c>
      <c r="AP608" s="83">
        <f t="shared" si="79"/>
        <v>-214.04111933085642</v>
      </c>
    </row>
    <row r="609" spans="1:42" hidden="1">
      <c r="A609">
        <v>46991</v>
      </c>
      <c r="B609" s="38">
        <v>46204</v>
      </c>
      <c r="C609" t="s">
        <v>266</v>
      </c>
      <c r="D609" t="s">
        <v>185</v>
      </c>
      <c r="E609" t="s">
        <v>186</v>
      </c>
      <c r="F609" t="s">
        <v>49</v>
      </c>
      <c r="G609">
        <v>8</v>
      </c>
      <c r="H609" s="43">
        <v>10859</v>
      </c>
      <c r="I609" t="s">
        <v>198</v>
      </c>
      <c r="J609">
        <v>10093</v>
      </c>
      <c r="K609" t="s">
        <v>199</v>
      </c>
      <c r="L609" t="s">
        <v>199</v>
      </c>
      <c r="M609" t="s">
        <v>231</v>
      </c>
      <c r="N609" t="s">
        <v>232</v>
      </c>
      <c r="O609" t="s">
        <v>64</v>
      </c>
      <c r="P609">
        <v>400</v>
      </c>
      <c r="Q609" t="s">
        <v>233</v>
      </c>
      <c r="R609">
        <v>374</v>
      </c>
      <c r="S609">
        <v>16</v>
      </c>
      <c r="T609">
        <v>27.7</v>
      </c>
      <c r="U609">
        <v>0</v>
      </c>
      <c r="V609">
        <v>16</v>
      </c>
      <c r="W609">
        <v>1.48</v>
      </c>
      <c r="X609">
        <v>0.57999999999999996</v>
      </c>
      <c r="Y609">
        <v>0.57999999999999996</v>
      </c>
      <c r="Z609">
        <v>148.43</v>
      </c>
      <c r="AA609" t="s">
        <v>46</v>
      </c>
      <c r="AB609" t="s">
        <v>47</v>
      </c>
      <c r="AC609" t="s">
        <v>202</v>
      </c>
      <c r="AE609" s="39">
        <v>46204.879108796296</v>
      </c>
      <c r="AG609" t="str">
        <f t="shared" si="72"/>
        <v>Julho-26</v>
      </c>
      <c r="AH609" s="36">
        <f>_xlfn.XLOOKUP(AK609,'Base de Preços'!P$7:P$3001,'Base de Preços'!J$7:J$3001,"",0)</f>
        <v>199.25</v>
      </c>
      <c r="AI609" s="37">
        <f t="shared" si="73"/>
        <v>5519.2249999999995</v>
      </c>
      <c r="AJ609" t="str">
        <f>_xlfn.XLOOKUP(N609,Agrupamentos!C$3:C$496,Agrupamentos!D$3:D$496,"",0)</f>
        <v>COMBATE A FORMIGA MANUAL</v>
      </c>
      <c r="AK609" t="str">
        <f t="shared" si="74"/>
        <v>COMBATE A FORMIGA PÓS PLANTIO MANUAL - 3 a 5kg/HA Isca granulada ou MIPISGN1400REF16</v>
      </c>
      <c r="AL609" s="57" t="str">
        <f t="shared" si="75"/>
        <v>46991GN1400Trabalhador FlorestalJONATHAN FONSECA DE OLIVEIRACOMBATE A FORMIGA PÓS PLANTIO MANUAL - 3 a 5kg/HA Isca granulada ou MIPISRosa Maria374Principal27,7Julho-2601646204,879108796346204</v>
      </c>
      <c r="AM609" s="79">
        <f t="shared" si="76"/>
        <v>10.810810810810811</v>
      </c>
      <c r="AN609" s="80">
        <f t="shared" si="77"/>
        <v>1604.6486486486488</v>
      </c>
      <c r="AO609" s="36">
        <f t="shared" si="78"/>
        <v>4111.5110000000004</v>
      </c>
      <c r="AP609" s="83">
        <f t="shared" si="79"/>
        <v>2506.8623513513517</v>
      </c>
    </row>
    <row r="610" spans="1:42" hidden="1">
      <c r="A610">
        <v>46991</v>
      </c>
      <c r="B610" s="38">
        <v>46204</v>
      </c>
      <c r="C610" t="s">
        <v>266</v>
      </c>
      <c r="D610" t="s">
        <v>185</v>
      </c>
      <c r="E610" t="s">
        <v>186</v>
      </c>
      <c r="F610" t="s">
        <v>49</v>
      </c>
      <c r="G610">
        <v>8</v>
      </c>
      <c r="H610" s="43">
        <v>10859</v>
      </c>
      <c r="I610" t="s">
        <v>198</v>
      </c>
      <c r="J610">
        <v>10093</v>
      </c>
      <c r="K610" t="s">
        <v>199</v>
      </c>
      <c r="L610" t="s">
        <v>199</v>
      </c>
      <c r="M610" t="s">
        <v>231</v>
      </c>
      <c r="N610" t="s">
        <v>232</v>
      </c>
      <c r="O610" t="s">
        <v>64</v>
      </c>
      <c r="P610">
        <v>400</v>
      </c>
      <c r="Q610" t="s">
        <v>233</v>
      </c>
      <c r="R610">
        <v>372</v>
      </c>
      <c r="S610">
        <v>58</v>
      </c>
      <c r="T610">
        <v>32.06</v>
      </c>
      <c r="U610">
        <v>0</v>
      </c>
      <c r="V610">
        <v>58</v>
      </c>
      <c r="W610">
        <v>1.48</v>
      </c>
      <c r="X610">
        <v>1.81</v>
      </c>
      <c r="Y610">
        <v>1.81</v>
      </c>
      <c r="Z610">
        <v>148.43</v>
      </c>
      <c r="AA610" t="s">
        <v>46</v>
      </c>
      <c r="AB610" t="s">
        <v>47</v>
      </c>
      <c r="AC610" t="s">
        <v>202</v>
      </c>
      <c r="AD610" t="s">
        <v>203</v>
      </c>
      <c r="AE610" s="39">
        <v>46204.879108796296</v>
      </c>
      <c r="AG610" t="str">
        <f t="shared" si="72"/>
        <v>Julho-26</v>
      </c>
      <c r="AH610" s="36">
        <f>_xlfn.XLOOKUP(AK610,'Base de Preços'!P$7:P$3001,'Base de Preços'!J$7:J$3001,"",0)</f>
        <v>199.25</v>
      </c>
      <c r="AI610" s="37">
        <f t="shared" si="73"/>
        <v>6387.9550000000008</v>
      </c>
      <c r="AJ610" t="str">
        <f>_xlfn.XLOOKUP(N610,Agrupamentos!C$3:C$496,Agrupamentos!D$3:D$496,"",0)</f>
        <v>COMBATE A FORMIGA MANUAL</v>
      </c>
      <c r="AK610" t="str">
        <f t="shared" si="74"/>
        <v>COMBATE A FORMIGA PÓS PLANTIO MANUAL - 3 a 5kg/HA Isca granulada ou MIPISGN1400REF16</v>
      </c>
      <c r="AL610" s="57" t="str">
        <f t="shared" si="75"/>
        <v>46991GN1400Trabalhador FlorestalJONATHAN FONSECA DE OLIVEIRACOMBATE A FORMIGA PÓS PLANTIO MANUAL - 3 a 5kg/HA Isca granulada ou MIPISRosa Maria372Principal32,06Julho-2605846204,879108796346204</v>
      </c>
      <c r="AM610" s="79">
        <f t="shared" si="76"/>
        <v>39.189189189189193</v>
      </c>
      <c r="AN610" s="80">
        <f t="shared" si="77"/>
        <v>5816.8513513513526</v>
      </c>
      <c r="AO610" s="36">
        <f t="shared" si="78"/>
        <v>4758.6658000000007</v>
      </c>
      <c r="AP610" s="83">
        <f t="shared" si="79"/>
        <v>-1058.1855513513519</v>
      </c>
    </row>
    <row r="611" spans="1:42" hidden="1">
      <c r="A611">
        <v>46991</v>
      </c>
      <c r="B611" s="38">
        <v>46204</v>
      </c>
      <c r="C611" t="s">
        <v>266</v>
      </c>
      <c r="D611" t="s">
        <v>185</v>
      </c>
      <c r="E611" t="s">
        <v>186</v>
      </c>
      <c r="F611" t="s">
        <v>49</v>
      </c>
      <c r="G611">
        <v>8</v>
      </c>
      <c r="H611" s="43">
        <v>10859</v>
      </c>
      <c r="I611" t="s">
        <v>198</v>
      </c>
      <c r="J611">
        <v>10093</v>
      </c>
      <c r="K611" t="s">
        <v>199</v>
      </c>
      <c r="L611" t="s">
        <v>199</v>
      </c>
      <c r="M611" t="s">
        <v>231</v>
      </c>
      <c r="N611" t="s">
        <v>232</v>
      </c>
      <c r="O611" t="s">
        <v>64</v>
      </c>
      <c r="P611">
        <v>400</v>
      </c>
      <c r="Q611" t="s">
        <v>233</v>
      </c>
      <c r="R611">
        <v>375</v>
      </c>
      <c r="S611">
        <v>8</v>
      </c>
      <c r="T611">
        <v>24.8</v>
      </c>
      <c r="U611">
        <v>0</v>
      </c>
      <c r="V611">
        <v>8</v>
      </c>
      <c r="W611">
        <v>1.48</v>
      </c>
      <c r="X611">
        <v>0.32</v>
      </c>
      <c r="Y611">
        <v>0.32</v>
      </c>
      <c r="Z611">
        <v>148.43</v>
      </c>
      <c r="AA611" t="s">
        <v>46</v>
      </c>
      <c r="AB611" t="s">
        <v>47</v>
      </c>
      <c r="AC611" t="s">
        <v>202</v>
      </c>
      <c r="AE611" s="39">
        <v>46204.879108796296</v>
      </c>
      <c r="AG611" t="str">
        <f t="shared" si="72"/>
        <v>Julho-26</v>
      </c>
      <c r="AH611" s="36">
        <f>_xlfn.XLOOKUP(AK611,'Base de Preços'!P$7:P$3001,'Base de Preços'!J$7:J$3001,"",0)</f>
        <v>199.25</v>
      </c>
      <c r="AI611" s="37">
        <f t="shared" si="73"/>
        <v>4941.4000000000005</v>
      </c>
      <c r="AJ611" t="str">
        <f>_xlfn.XLOOKUP(N611,Agrupamentos!C$3:C$496,Agrupamentos!D$3:D$496,"",0)</f>
        <v>COMBATE A FORMIGA MANUAL</v>
      </c>
      <c r="AK611" t="str">
        <f t="shared" si="74"/>
        <v>COMBATE A FORMIGA PÓS PLANTIO MANUAL - 3 a 5kg/HA Isca granulada ou MIPISGN1400REF16</v>
      </c>
      <c r="AL611" s="57" t="str">
        <f t="shared" si="75"/>
        <v>46991GN1400Trabalhador FlorestalJONATHAN FONSECA DE OLIVEIRACOMBATE A FORMIGA PÓS PLANTIO MANUAL - 3 a 5kg/HA Isca granulada ou MIPISRosa Maria375Principal24,8Julho-260846204,879108796346204</v>
      </c>
      <c r="AM611" s="79">
        <f t="shared" si="76"/>
        <v>5.4054054054054053</v>
      </c>
      <c r="AN611" s="80">
        <f t="shared" si="77"/>
        <v>802.32432432432438</v>
      </c>
      <c r="AO611" s="36">
        <f t="shared" si="78"/>
        <v>3681.0640000000003</v>
      </c>
      <c r="AP611" s="83">
        <f t="shared" si="79"/>
        <v>2878.7396756756762</v>
      </c>
    </row>
    <row r="612" spans="1:42" hidden="1">
      <c r="A612">
        <v>46991</v>
      </c>
      <c r="B612" s="38">
        <v>46204</v>
      </c>
      <c r="C612" t="s">
        <v>266</v>
      </c>
      <c r="D612" t="s">
        <v>185</v>
      </c>
      <c r="E612" t="s">
        <v>186</v>
      </c>
      <c r="F612" t="s">
        <v>49</v>
      </c>
      <c r="G612">
        <v>8</v>
      </c>
      <c r="H612" s="43">
        <v>10859</v>
      </c>
      <c r="I612" t="s">
        <v>198</v>
      </c>
      <c r="J612">
        <v>10093</v>
      </c>
      <c r="K612" t="s">
        <v>199</v>
      </c>
      <c r="L612" t="s">
        <v>199</v>
      </c>
      <c r="M612" t="s">
        <v>231</v>
      </c>
      <c r="N612" t="s">
        <v>232</v>
      </c>
      <c r="O612" t="s">
        <v>64</v>
      </c>
      <c r="P612">
        <v>400</v>
      </c>
      <c r="Q612" t="s">
        <v>233</v>
      </c>
      <c r="R612">
        <v>369</v>
      </c>
      <c r="S612">
        <v>8</v>
      </c>
      <c r="T612">
        <v>21.68</v>
      </c>
      <c r="U612">
        <v>0</v>
      </c>
      <c r="V612">
        <v>8</v>
      </c>
      <c r="W612">
        <v>1.48</v>
      </c>
      <c r="X612">
        <v>0.37</v>
      </c>
      <c r="Y612">
        <v>0.37</v>
      </c>
      <c r="Z612">
        <v>148.43</v>
      </c>
      <c r="AA612" t="s">
        <v>46</v>
      </c>
      <c r="AB612" t="s">
        <v>47</v>
      </c>
      <c r="AC612" t="s">
        <v>202</v>
      </c>
      <c r="AE612" s="39">
        <v>46204.879108796296</v>
      </c>
      <c r="AG612" t="str">
        <f t="shared" si="72"/>
        <v>Julho-26</v>
      </c>
      <c r="AH612" s="36">
        <f>_xlfn.XLOOKUP(AK612,'Base de Preços'!P$7:P$3001,'Base de Preços'!J$7:J$3001,"",0)</f>
        <v>199.25</v>
      </c>
      <c r="AI612" s="37">
        <f t="shared" si="73"/>
        <v>4319.74</v>
      </c>
      <c r="AJ612" t="str">
        <f>_xlfn.XLOOKUP(N612,Agrupamentos!C$3:C$496,Agrupamentos!D$3:D$496,"",0)</f>
        <v>COMBATE A FORMIGA MANUAL</v>
      </c>
      <c r="AK612" t="str">
        <f t="shared" si="74"/>
        <v>COMBATE A FORMIGA PÓS PLANTIO MANUAL - 3 a 5kg/HA Isca granulada ou MIPISGN1400REF16</v>
      </c>
      <c r="AL612" s="57" t="str">
        <f t="shared" si="75"/>
        <v>46991GN1400Trabalhador FlorestalJONATHAN FONSECA DE OLIVEIRACOMBATE A FORMIGA PÓS PLANTIO MANUAL - 3 a 5kg/HA Isca granulada ou MIPISRosa Maria369Principal21,68Julho-260846204,879108796346204</v>
      </c>
      <c r="AM612" s="79">
        <f t="shared" si="76"/>
        <v>5.4054054054054053</v>
      </c>
      <c r="AN612" s="80">
        <f t="shared" si="77"/>
        <v>802.32432432432438</v>
      </c>
      <c r="AO612" s="36">
        <f t="shared" si="78"/>
        <v>3217.9623999999999</v>
      </c>
      <c r="AP612" s="83">
        <f t="shared" si="79"/>
        <v>2415.6380756756753</v>
      </c>
    </row>
    <row r="613" spans="1:42" hidden="1">
      <c r="A613">
        <v>46991</v>
      </c>
      <c r="B613" s="38">
        <v>46204</v>
      </c>
      <c r="C613" t="s">
        <v>266</v>
      </c>
      <c r="D613" t="s">
        <v>185</v>
      </c>
      <c r="E613" t="s">
        <v>186</v>
      </c>
      <c r="F613" t="s">
        <v>59</v>
      </c>
      <c r="G613">
        <v>8</v>
      </c>
      <c r="H613" s="43">
        <v>10859</v>
      </c>
      <c r="I613" t="s">
        <v>198</v>
      </c>
      <c r="J613">
        <v>10093</v>
      </c>
      <c r="K613" t="s">
        <v>199</v>
      </c>
      <c r="L613" t="s">
        <v>199</v>
      </c>
      <c r="M613" t="s">
        <v>301</v>
      </c>
      <c r="N613" t="s">
        <v>302</v>
      </c>
      <c r="O613" t="s">
        <v>64</v>
      </c>
      <c r="P613">
        <v>400</v>
      </c>
      <c r="Q613" t="s">
        <v>233</v>
      </c>
      <c r="R613">
        <v>359</v>
      </c>
      <c r="S613">
        <v>9</v>
      </c>
      <c r="T613">
        <v>19.29</v>
      </c>
      <c r="U613">
        <v>23</v>
      </c>
      <c r="V613">
        <v>32</v>
      </c>
      <c r="W613">
        <v>0.54</v>
      </c>
      <c r="X613">
        <v>0.47</v>
      </c>
      <c r="Y613">
        <v>1.66</v>
      </c>
      <c r="Z613">
        <v>207.97</v>
      </c>
      <c r="AA613" t="s">
        <v>46</v>
      </c>
      <c r="AB613" t="s">
        <v>77</v>
      </c>
      <c r="AC613" t="s">
        <v>202</v>
      </c>
      <c r="AD613" t="s">
        <v>203</v>
      </c>
      <c r="AE613" s="39">
        <v>46204.879108796296</v>
      </c>
      <c r="AG613" t="str">
        <f t="shared" si="72"/>
        <v>Julho-26</v>
      </c>
      <c r="AH613" s="36">
        <f>_xlfn.XLOOKUP(AK613,'Base de Preços'!P$7:P$3001,'Base de Preços'!J$7:J$3001,"",0)</f>
        <v>551.6</v>
      </c>
      <c r="AI613" s="37">
        <f t="shared" si="73"/>
        <v>0</v>
      </c>
      <c r="AJ613" t="str">
        <f>_xlfn.XLOOKUP(N613,Agrupamentos!C$3:C$496,Agrupamentos!D$3:D$496,"",0)</f>
        <v>IRRIGAÇÃO DE REPLANTIO</v>
      </c>
      <c r="AK613" t="str">
        <f t="shared" si="74"/>
        <v>2ª IRRIGAÇÃO DE REPLANTIOGN1400REF32 - 02</v>
      </c>
      <c r="AL613" s="57" t="str">
        <f t="shared" si="75"/>
        <v>46991GN1400Operador de Trator de PneuJONATHAN FONSECA DE OLIVEIRA2ª IRRIGAÇÃO DE REPLANTIORosa Maria359Apoio19,29Julho-26233246204,879108796346204</v>
      </c>
      <c r="AM613" s="79">
        <f t="shared" si="76"/>
        <v>59.259259259259252</v>
      </c>
      <c r="AN613" s="80">
        <f t="shared" si="77"/>
        <v>12324.148148148146</v>
      </c>
      <c r="AO613" s="36">
        <f t="shared" si="78"/>
        <v>4011.7412999999997</v>
      </c>
      <c r="AP613" s="83">
        <f t="shared" si="79"/>
        <v>-8312.4068481481463</v>
      </c>
    </row>
    <row r="614" spans="1:42" hidden="1">
      <c r="A614">
        <v>47005</v>
      </c>
      <c r="B614" s="38">
        <v>46204</v>
      </c>
      <c r="C614" t="s">
        <v>266</v>
      </c>
      <c r="D614" t="s">
        <v>185</v>
      </c>
      <c r="E614" t="s">
        <v>186</v>
      </c>
      <c r="F614" t="s">
        <v>49</v>
      </c>
      <c r="G614">
        <v>8</v>
      </c>
      <c r="H614" s="43" t="s">
        <v>100</v>
      </c>
      <c r="I614" t="s">
        <v>101</v>
      </c>
      <c r="J614" t="s">
        <v>50</v>
      </c>
      <c r="K614" t="s">
        <v>51</v>
      </c>
      <c r="L614" t="s">
        <v>187</v>
      </c>
      <c r="M614">
        <v>43</v>
      </c>
      <c r="N614" t="s">
        <v>42</v>
      </c>
      <c r="O614" t="s">
        <v>64</v>
      </c>
      <c r="P614">
        <v>562</v>
      </c>
      <c r="Q614" t="s">
        <v>314</v>
      </c>
      <c r="R614" t="s">
        <v>315</v>
      </c>
      <c r="S614">
        <v>0</v>
      </c>
      <c r="T614">
        <v>0</v>
      </c>
      <c r="U614">
        <v>16</v>
      </c>
      <c r="V614">
        <v>16</v>
      </c>
      <c r="W614">
        <v>0</v>
      </c>
      <c r="X614">
        <v>0</v>
      </c>
      <c r="Y614">
        <v>0</v>
      </c>
      <c r="Z614">
        <v>0</v>
      </c>
      <c r="AA614" t="s">
        <v>55</v>
      </c>
      <c r="AB614" t="s">
        <v>56</v>
      </c>
      <c r="AC614" t="s">
        <v>203</v>
      </c>
      <c r="AD614" t="s">
        <v>203</v>
      </c>
      <c r="AE614" s="39">
        <v>46205.345752314817</v>
      </c>
      <c r="AG614" t="str">
        <f t="shared" si="72"/>
        <v>Julho-26</v>
      </c>
      <c r="AH614" s="36">
        <f>_xlfn.XLOOKUP(AK614,'Base de Preços'!P$7:P$3001,'Base de Preços'!J$7:J$3001,"",0)</f>
        <v>0</v>
      </c>
      <c r="AI614" s="37">
        <f t="shared" si="73"/>
        <v>0</v>
      </c>
      <c r="AJ614" t="str">
        <f>_xlfn.XLOOKUP(N614,Agrupamentos!C$3:C$496,Agrupamentos!D$3:D$496,"",0)</f>
        <v>APOIO E MANUTENÇÃO</v>
      </c>
      <c r="AK614" t="str">
        <f t="shared" si="74"/>
        <v>APOIO E MANUTEÇÃOGN140043</v>
      </c>
      <c r="AL614" s="57" t="str">
        <f t="shared" si="75"/>
        <v>47005GN1400Trabalhador FlorestalLEANDRA DE MIRANDA SOUZA COSTAAPOIO E MANUTEÇÃOUniao - Retiro Santa Maria II2ESuporte0Julho-26161646205,345752314846204</v>
      </c>
      <c r="AM614" s="79" t="str">
        <f t="shared" si="76"/>
        <v/>
      </c>
      <c r="AN614" s="80" t="str">
        <f t="shared" si="77"/>
        <v/>
      </c>
      <c r="AO614" s="36">
        <f t="shared" si="78"/>
        <v>0</v>
      </c>
      <c r="AP614" s="83" t="str">
        <f t="shared" si="79"/>
        <v/>
      </c>
    </row>
    <row r="615" spans="1:42" hidden="1">
      <c r="A615">
        <v>47005</v>
      </c>
      <c r="B615" s="38">
        <v>46204</v>
      </c>
      <c r="C615" t="s">
        <v>266</v>
      </c>
      <c r="D615" t="s">
        <v>185</v>
      </c>
      <c r="E615" t="s">
        <v>186</v>
      </c>
      <c r="F615" t="s">
        <v>37</v>
      </c>
      <c r="G615">
        <v>8</v>
      </c>
      <c r="H615" s="43" t="s">
        <v>100</v>
      </c>
      <c r="I615" t="s">
        <v>101</v>
      </c>
      <c r="J615" t="s">
        <v>50</v>
      </c>
      <c r="K615" t="s">
        <v>51</v>
      </c>
      <c r="L615" t="s">
        <v>187</v>
      </c>
      <c r="M615">
        <v>43</v>
      </c>
      <c r="N615" t="s">
        <v>42</v>
      </c>
      <c r="O615" t="s">
        <v>64</v>
      </c>
      <c r="P615">
        <v>562</v>
      </c>
      <c r="Q615" t="s">
        <v>314</v>
      </c>
      <c r="R615" t="s">
        <v>315</v>
      </c>
      <c r="S615">
        <v>0</v>
      </c>
      <c r="T615">
        <v>0</v>
      </c>
      <c r="U615">
        <v>24</v>
      </c>
      <c r="V615">
        <v>24</v>
      </c>
      <c r="W615">
        <v>0</v>
      </c>
      <c r="X615">
        <v>0</v>
      </c>
      <c r="Y615">
        <v>0</v>
      </c>
      <c r="Z615">
        <v>0</v>
      </c>
      <c r="AA615" t="s">
        <v>55</v>
      </c>
      <c r="AB615" t="s">
        <v>47</v>
      </c>
      <c r="AC615" t="s">
        <v>203</v>
      </c>
      <c r="AD615" t="s">
        <v>203</v>
      </c>
      <c r="AE615" s="39">
        <v>46205.346006944441</v>
      </c>
      <c r="AG615" t="str">
        <f t="shared" si="72"/>
        <v>Julho-26</v>
      </c>
      <c r="AH615" s="36">
        <f>_xlfn.XLOOKUP(AK615,'Base de Preços'!P$7:P$3001,'Base de Preços'!J$7:J$3001,"",0)</f>
        <v>0</v>
      </c>
      <c r="AI615" s="37">
        <f t="shared" si="73"/>
        <v>0</v>
      </c>
      <c r="AJ615" t="str">
        <f>_xlfn.XLOOKUP(N615,Agrupamentos!C$3:C$496,Agrupamentos!D$3:D$496,"",0)</f>
        <v>APOIO E MANUTENÇÃO</v>
      </c>
      <c r="AK615" t="str">
        <f t="shared" si="74"/>
        <v>APOIO E MANUTEÇÃOGN140043</v>
      </c>
      <c r="AL615" s="57" t="str">
        <f t="shared" si="75"/>
        <v>47005GN1400MotoristaLEANDRA DE MIRANDA SOUZA COSTAAPOIO E MANUTEÇÃOUniao - Retiro Santa Maria II2EPrincipal0Julho-26242446205,346006944446204</v>
      </c>
      <c r="AM615" s="79" t="str">
        <f t="shared" si="76"/>
        <v/>
      </c>
      <c r="AN615" s="80" t="str">
        <f t="shared" si="77"/>
        <v/>
      </c>
      <c r="AO615" s="36">
        <f t="shared" si="78"/>
        <v>0</v>
      </c>
      <c r="AP615" s="83" t="str">
        <f t="shared" si="79"/>
        <v/>
      </c>
    </row>
    <row r="616" spans="1:42" hidden="1">
      <c r="A616">
        <v>47005</v>
      </c>
      <c r="B616" s="38">
        <v>46204</v>
      </c>
      <c r="C616" t="s">
        <v>266</v>
      </c>
      <c r="D616" t="s">
        <v>185</v>
      </c>
      <c r="E616" t="s">
        <v>186</v>
      </c>
      <c r="F616" t="s">
        <v>59</v>
      </c>
      <c r="G616">
        <v>8</v>
      </c>
      <c r="H616" s="43" t="s">
        <v>100</v>
      </c>
      <c r="I616" t="s">
        <v>101</v>
      </c>
      <c r="J616" t="s">
        <v>50</v>
      </c>
      <c r="K616" t="s">
        <v>51</v>
      </c>
      <c r="L616" t="s">
        <v>187</v>
      </c>
      <c r="M616">
        <v>43</v>
      </c>
      <c r="N616" t="s">
        <v>42</v>
      </c>
      <c r="O616" t="s">
        <v>64</v>
      </c>
      <c r="P616">
        <v>562</v>
      </c>
      <c r="Q616" t="s">
        <v>314</v>
      </c>
      <c r="R616" t="s">
        <v>315</v>
      </c>
      <c r="S616">
        <v>0</v>
      </c>
      <c r="T616">
        <v>0</v>
      </c>
      <c r="U616">
        <v>24</v>
      </c>
      <c r="V616">
        <v>24</v>
      </c>
      <c r="W616">
        <v>0</v>
      </c>
      <c r="X616">
        <v>0</v>
      </c>
      <c r="Y616">
        <v>0</v>
      </c>
      <c r="Z616">
        <v>0</v>
      </c>
      <c r="AA616" t="s">
        <v>55</v>
      </c>
      <c r="AB616" t="s">
        <v>56</v>
      </c>
      <c r="AC616" t="s">
        <v>203</v>
      </c>
      <c r="AD616" t="s">
        <v>203</v>
      </c>
      <c r="AE616" s="39">
        <v>46205.346284722225</v>
      </c>
      <c r="AG616" t="str">
        <f t="shared" si="72"/>
        <v>Julho-26</v>
      </c>
      <c r="AH616" s="36">
        <f>_xlfn.XLOOKUP(AK616,'Base de Preços'!P$7:P$3001,'Base de Preços'!J$7:J$3001,"",0)</f>
        <v>0</v>
      </c>
      <c r="AI616" s="37">
        <f t="shared" si="73"/>
        <v>0</v>
      </c>
      <c r="AJ616" t="str">
        <f>_xlfn.XLOOKUP(N616,Agrupamentos!C$3:C$496,Agrupamentos!D$3:D$496,"",0)</f>
        <v>APOIO E MANUTENÇÃO</v>
      </c>
      <c r="AK616" t="str">
        <f t="shared" si="74"/>
        <v>APOIO E MANUTEÇÃOGN140043</v>
      </c>
      <c r="AL616" s="57" t="str">
        <f t="shared" si="75"/>
        <v>47005GN1400Operador de Trator de PneuLEANDRA DE MIRANDA SOUZA COSTAAPOIO E MANUTEÇÃOUniao - Retiro Santa Maria II2ESuporte0Julho-26242446205,346284722246204</v>
      </c>
      <c r="AM616" s="79" t="str">
        <f t="shared" si="76"/>
        <v/>
      </c>
      <c r="AN616" s="80" t="str">
        <f t="shared" si="77"/>
        <v/>
      </c>
      <c r="AO616" s="36">
        <f t="shared" si="78"/>
        <v>0</v>
      </c>
      <c r="AP616" s="83" t="str">
        <f t="shared" si="79"/>
        <v/>
      </c>
    </row>
    <row r="617" spans="1:42" hidden="1">
      <c r="A617">
        <v>47007</v>
      </c>
      <c r="B617" s="38">
        <v>46204</v>
      </c>
      <c r="C617" t="s">
        <v>266</v>
      </c>
      <c r="D617" t="s">
        <v>185</v>
      </c>
      <c r="E617" t="s">
        <v>186</v>
      </c>
      <c r="F617" t="s">
        <v>59</v>
      </c>
      <c r="G617">
        <v>10</v>
      </c>
      <c r="H617" s="43">
        <v>10859</v>
      </c>
      <c r="I617" t="s">
        <v>198</v>
      </c>
      <c r="J617">
        <v>10837</v>
      </c>
      <c r="K617" t="s">
        <v>254</v>
      </c>
      <c r="L617" t="s">
        <v>254</v>
      </c>
      <c r="M617">
        <v>43</v>
      </c>
      <c r="N617" t="s">
        <v>42</v>
      </c>
      <c r="O617" t="s">
        <v>64</v>
      </c>
      <c r="P617">
        <v>400</v>
      </c>
      <c r="Q617" t="s">
        <v>233</v>
      </c>
      <c r="R617">
        <v>360</v>
      </c>
      <c r="S617">
        <v>0</v>
      </c>
      <c r="T617">
        <v>50.78</v>
      </c>
      <c r="U617">
        <v>10</v>
      </c>
      <c r="V617">
        <v>10</v>
      </c>
      <c r="W617">
        <v>0</v>
      </c>
      <c r="X617">
        <v>0</v>
      </c>
      <c r="Y617">
        <v>0.2</v>
      </c>
      <c r="Z617">
        <v>0</v>
      </c>
      <c r="AA617" t="s">
        <v>46</v>
      </c>
      <c r="AB617" t="s">
        <v>56</v>
      </c>
      <c r="AC617" t="s">
        <v>257</v>
      </c>
      <c r="AD617" t="s">
        <v>96</v>
      </c>
      <c r="AE617" s="39">
        <v>46205.343344907407</v>
      </c>
      <c r="AG617" t="str">
        <f t="shared" si="72"/>
        <v>Julho-26</v>
      </c>
      <c r="AH617" s="36">
        <f>_xlfn.XLOOKUP(AK617,'Base de Preços'!P$7:P$3001,'Base de Preços'!J$7:J$3001,"",0)</f>
        <v>0</v>
      </c>
      <c r="AI617" s="37">
        <f t="shared" si="73"/>
        <v>0</v>
      </c>
      <c r="AJ617" t="str">
        <f>_xlfn.XLOOKUP(N617,Agrupamentos!C$3:C$496,Agrupamentos!D$3:D$496,"",0)</f>
        <v>APOIO E MANUTENÇÃO</v>
      </c>
      <c r="AK617" t="str">
        <f t="shared" si="74"/>
        <v>APOIO E MANUTEÇÃOGN140043</v>
      </c>
      <c r="AL617" s="57" t="str">
        <f t="shared" si="75"/>
        <v>47007GN1400Operador de Trator de PneuJEAN CARDOSO PAIVAAPOIO E MANUTEÇÃORosa Maria360Suporte50,78Julho-26101046205,343344907446204</v>
      </c>
      <c r="AM617" s="79" t="str">
        <f t="shared" si="76"/>
        <v/>
      </c>
      <c r="AN617" s="80" t="str">
        <f t="shared" si="77"/>
        <v/>
      </c>
      <c r="AO617" s="36">
        <f t="shared" si="78"/>
        <v>0</v>
      </c>
      <c r="AP617" s="83" t="str">
        <f t="shared" si="79"/>
        <v/>
      </c>
    </row>
    <row r="618" spans="1:42" hidden="1">
      <c r="A618">
        <v>47007</v>
      </c>
      <c r="B618" s="38">
        <v>46204</v>
      </c>
      <c r="C618" t="s">
        <v>266</v>
      </c>
      <c r="D618" t="s">
        <v>185</v>
      </c>
      <c r="E618" t="s">
        <v>186</v>
      </c>
      <c r="F618" t="s">
        <v>49</v>
      </c>
      <c r="G618">
        <v>10</v>
      </c>
      <c r="H618" s="43">
        <v>10859</v>
      </c>
      <c r="I618" t="s">
        <v>198</v>
      </c>
      <c r="J618">
        <v>10837</v>
      </c>
      <c r="K618" t="s">
        <v>254</v>
      </c>
      <c r="L618" t="s">
        <v>254</v>
      </c>
      <c r="M618" t="s">
        <v>316</v>
      </c>
      <c r="N618" t="s">
        <v>317</v>
      </c>
      <c r="O618" t="s">
        <v>64</v>
      </c>
      <c r="P618">
        <v>400</v>
      </c>
      <c r="Q618" t="s">
        <v>233</v>
      </c>
      <c r="R618">
        <v>360</v>
      </c>
      <c r="S618">
        <v>110</v>
      </c>
      <c r="T618">
        <v>50.78</v>
      </c>
      <c r="U618">
        <v>0</v>
      </c>
      <c r="V618">
        <v>110</v>
      </c>
      <c r="W618">
        <v>3.36</v>
      </c>
      <c r="X618">
        <v>2.17</v>
      </c>
      <c r="Y618">
        <v>2.17</v>
      </c>
      <c r="Z618">
        <v>341.97</v>
      </c>
      <c r="AA618" t="s">
        <v>46</v>
      </c>
      <c r="AB618" t="s">
        <v>47</v>
      </c>
      <c r="AC618" t="s">
        <v>257</v>
      </c>
      <c r="AE618" s="39">
        <v>46205.343344907407</v>
      </c>
      <c r="AG618" t="str">
        <f t="shared" si="72"/>
        <v>Julho-26</v>
      </c>
      <c r="AH618" s="36">
        <f>_xlfn.XLOOKUP(AK618,'Base de Preços'!P$7:P$3001,'Base de Preços'!J$7:J$3001,"",0)</f>
        <v>341.97</v>
      </c>
      <c r="AI618" s="37">
        <f t="shared" si="73"/>
        <v>17365.2366</v>
      </c>
      <c r="AJ618" t="str">
        <f>_xlfn.XLOOKUP(N618,Agrupamentos!C$3:C$496,Agrupamentos!D$3:D$496,"",0)</f>
        <v>COMBATE A FORMIGA MANUAL</v>
      </c>
      <c r="AK618" t="str">
        <f t="shared" si="74"/>
        <v>COMBATE A FORMIGA PRÉ PLANTIO MANUALGN1400REF08</v>
      </c>
      <c r="AL618" s="57" t="str">
        <f t="shared" si="75"/>
        <v>47007GN1400Trabalhador FlorestalJEAN CARDOSO PAIVACOMBATE A FORMIGA PRÉ PLANTIO MANUALRosa Maria360Principal50,78Julho-26011046205,343344907446204</v>
      </c>
      <c r="AM618" s="79">
        <f t="shared" si="76"/>
        <v>32.738095238095241</v>
      </c>
      <c r="AN618" s="80">
        <f t="shared" si="77"/>
        <v>11195.446428571431</v>
      </c>
      <c r="AO618" s="36">
        <f t="shared" si="78"/>
        <v>17365.2366</v>
      </c>
      <c r="AP618" s="83">
        <f t="shared" si="79"/>
        <v>6169.790171428569</v>
      </c>
    </row>
    <row r="619" spans="1:42" hidden="1">
      <c r="A619">
        <v>47008</v>
      </c>
      <c r="B619" s="38">
        <v>46204</v>
      </c>
      <c r="C619" t="s">
        <v>266</v>
      </c>
      <c r="D619" t="s">
        <v>185</v>
      </c>
      <c r="E619" t="s">
        <v>186</v>
      </c>
      <c r="F619" t="s">
        <v>59</v>
      </c>
      <c r="G619">
        <v>10</v>
      </c>
      <c r="H619" s="43">
        <v>10859</v>
      </c>
      <c r="I619" t="s">
        <v>198</v>
      </c>
      <c r="J619">
        <v>11034</v>
      </c>
      <c r="K619" t="s">
        <v>213</v>
      </c>
      <c r="L619" t="s">
        <v>213</v>
      </c>
      <c r="M619" t="s">
        <v>214</v>
      </c>
      <c r="N619" t="s">
        <v>215</v>
      </c>
      <c r="O619" t="s">
        <v>64</v>
      </c>
      <c r="P619">
        <v>562</v>
      </c>
      <c r="Q619" t="s">
        <v>314</v>
      </c>
      <c r="R619">
        <v>3</v>
      </c>
      <c r="S619">
        <v>6</v>
      </c>
      <c r="T619">
        <v>29.75</v>
      </c>
      <c r="U619">
        <v>4</v>
      </c>
      <c r="V619">
        <v>10</v>
      </c>
      <c r="W619">
        <v>0.38</v>
      </c>
      <c r="X619">
        <v>0.2</v>
      </c>
      <c r="Y619">
        <v>0.34</v>
      </c>
      <c r="Z619">
        <v>159.09</v>
      </c>
      <c r="AA619" t="s">
        <v>46</v>
      </c>
      <c r="AB619" t="s">
        <v>47</v>
      </c>
      <c r="AC619" t="s">
        <v>217</v>
      </c>
      <c r="AE619" s="39">
        <v>46205.346770833334</v>
      </c>
      <c r="AG619" t="str">
        <f t="shared" si="72"/>
        <v>Julho-26</v>
      </c>
      <c r="AH619" s="36">
        <f>_xlfn.XLOOKUP(AK619,'Base de Preços'!P$7:P$3001,'Base de Preços'!J$7:J$3001,"",0)</f>
        <v>193.73</v>
      </c>
      <c r="AI619" s="37">
        <f t="shared" si="73"/>
        <v>5763.4674999999997</v>
      </c>
      <c r="AJ619" t="str">
        <f>_xlfn.XLOOKUP(N619,Agrupamentos!C$3:C$496,Agrupamentos!D$3:D$496,"",0)</f>
        <v>COMBATE A FORMIGA MECANIZADO</v>
      </c>
      <c r="AK619" t="str">
        <f t="shared" si="74"/>
        <v>COMBATE A FORMIGA PÓS PLANTIO MECANIZADO- 3 a 5kg/ha isca granulada ou MIPISGN1400IMP17</v>
      </c>
      <c r="AL619" s="57" t="str">
        <f t="shared" si="75"/>
        <v>47008GN1400Operador de Trator de PneuJOAO VITOR TONETO SILVACOMBATE A FORMIGA PÓS PLANTIO MECANIZADO- 3 a 5kg/ha isca granulada ou MIPISUniao - Retiro Santa Maria II3Principal29,75Julho-2641046205,346770833346204</v>
      </c>
      <c r="AM619" s="79">
        <f t="shared" si="76"/>
        <v>26.315789473684209</v>
      </c>
      <c r="AN619" s="80">
        <f t="shared" si="77"/>
        <v>4186.5789473684208</v>
      </c>
      <c r="AO619" s="36">
        <f t="shared" si="78"/>
        <v>4732.9274999999998</v>
      </c>
      <c r="AP619" s="83">
        <f t="shared" si="79"/>
        <v>546.34855263157897</v>
      </c>
    </row>
    <row r="620" spans="1:42" hidden="1">
      <c r="A620">
        <v>47008</v>
      </c>
      <c r="B620" s="38">
        <v>46204</v>
      </c>
      <c r="C620" t="s">
        <v>266</v>
      </c>
      <c r="D620" t="s">
        <v>185</v>
      </c>
      <c r="E620" t="s">
        <v>186</v>
      </c>
      <c r="F620" t="s">
        <v>59</v>
      </c>
      <c r="G620">
        <v>10</v>
      </c>
      <c r="H620" s="43">
        <v>10859</v>
      </c>
      <c r="I620" t="s">
        <v>198</v>
      </c>
      <c r="J620">
        <v>11034</v>
      </c>
      <c r="K620" t="s">
        <v>213</v>
      </c>
      <c r="L620" t="s">
        <v>213</v>
      </c>
      <c r="M620" t="s">
        <v>214</v>
      </c>
      <c r="N620" t="s">
        <v>215</v>
      </c>
      <c r="O620" t="s">
        <v>64</v>
      </c>
      <c r="P620">
        <v>562</v>
      </c>
      <c r="Q620" t="s">
        <v>314</v>
      </c>
      <c r="R620">
        <v>1</v>
      </c>
      <c r="S620">
        <v>6</v>
      </c>
      <c r="T620">
        <v>14.94</v>
      </c>
      <c r="U620">
        <v>4</v>
      </c>
      <c r="V620">
        <v>10</v>
      </c>
      <c r="W620">
        <v>0.38</v>
      </c>
      <c r="X620">
        <v>0.4</v>
      </c>
      <c r="Y620">
        <v>0.67</v>
      </c>
      <c r="Z620">
        <v>159.09</v>
      </c>
      <c r="AA620" t="s">
        <v>46</v>
      </c>
      <c r="AB620" t="s">
        <v>47</v>
      </c>
      <c r="AC620" t="s">
        <v>217</v>
      </c>
      <c r="AE620" s="39">
        <v>46205.346770833334</v>
      </c>
      <c r="AG620" t="str">
        <f t="shared" si="72"/>
        <v>Julho-26</v>
      </c>
      <c r="AH620" s="36">
        <f>_xlfn.XLOOKUP(AK620,'Base de Preços'!P$7:P$3001,'Base de Preços'!J$7:J$3001,"",0)</f>
        <v>193.73</v>
      </c>
      <c r="AI620" s="37">
        <f t="shared" si="73"/>
        <v>2894.3262</v>
      </c>
      <c r="AJ620" t="str">
        <f>_xlfn.XLOOKUP(N620,Agrupamentos!C$3:C$496,Agrupamentos!D$3:D$496,"",0)</f>
        <v>COMBATE A FORMIGA MECANIZADO</v>
      </c>
      <c r="AK620" t="str">
        <f t="shared" si="74"/>
        <v>COMBATE A FORMIGA PÓS PLANTIO MECANIZADO- 3 a 5kg/ha isca granulada ou MIPISGN1400IMP17</v>
      </c>
      <c r="AL620" s="57" t="str">
        <f t="shared" si="75"/>
        <v>47008GN1400Operador de Trator de PneuJOAO VITOR TONETO SILVACOMBATE A FORMIGA PÓS PLANTIO MECANIZADO- 3 a 5kg/ha isca granulada ou MIPISUniao - Retiro Santa Maria II1Principal14,94Julho-2641046205,346770833346204</v>
      </c>
      <c r="AM620" s="79">
        <f t="shared" si="76"/>
        <v>26.315789473684209</v>
      </c>
      <c r="AN620" s="80">
        <f t="shared" si="77"/>
        <v>4186.5789473684208</v>
      </c>
      <c r="AO620" s="36">
        <f t="shared" si="78"/>
        <v>2376.8045999999999</v>
      </c>
      <c r="AP620" s="83">
        <f t="shared" si="79"/>
        <v>-1809.7743473684209</v>
      </c>
    </row>
    <row r="621" spans="1:42" hidden="1">
      <c r="A621">
        <v>47008</v>
      </c>
      <c r="B621" s="38">
        <v>46204</v>
      </c>
      <c r="C621" t="s">
        <v>266</v>
      </c>
      <c r="D621" t="s">
        <v>185</v>
      </c>
      <c r="E621" t="s">
        <v>186</v>
      </c>
      <c r="F621" t="s">
        <v>49</v>
      </c>
      <c r="G621">
        <v>10</v>
      </c>
      <c r="H621" s="43">
        <v>10859</v>
      </c>
      <c r="I621" t="s">
        <v>198</v>
      </c>
      <c r="J621">
        <v>11034</v>
      </c>
      <c r="K621" t="s">
        <v>213</v>
      </c>
      <c r="L621" t="s">
        <v>213</v>
      </c>
      <c r="M621">
        <v>43</v>
      </c>
      <c r="N621" t="s">
        <v>42</v>
      </c>
      <c r="O621" t="s">
        <v>64</v>
      </c>
      <c r="P621">
        <v>562</v>
      </c>
      <c r="Q621" t="s">
        <v>314</v>
      </c>
      <c r="R621">
        <v>1</v>
      </c>
      <c r="S621">
        <v>10</v>
      </c>
      <c r="T621">
        <v>0</v>
      </c>
      <c r="U621">
        <v>0</v>
      </c>
      <c r="V621">
        <v>10</v>
      </c>
      <c r="W621">
        <v>0</v>
      </c>
      <c r="X621">
        <v>0</v>
      </c>
      <c r="Y621">
        <v>0</v>
      </c>
      <c r="Z621">
        <v>0</v>
      </c>
      <c r="AA621" t="s">
        <v>55</v>
      </c>
      <c r="AB621" t="s">
        <v>56</v>
      </c>
      <c r="AC621" t="s">
        <v>217</v>
      </c>
      <c r="AE621" s="39">
        <v>46205.346770833334</v>
      </c>
      <c r="AG621" t="str">
        <f t="shared" si="72"/>
        <v>Julho-26</v>
      </c>
      <c r="AH621" s="36">
        <f>_xlfn.XLOOKUP(AK621,'Base de Preços'!P$7:P$3001,'Base de Preços'!J$7:J$3001,"",0)</f>
        <v>0</v>
      </c>
      <c r="AI621" s="37">
        <f t="shared" si="73"/>
        <v>0</v>
      </c>
      <c r="AJ621" t="str">
        <f>_xlfn.XLOOKUP(N621,Agrupamentos!C$3:C$496,Agrupamentos!D$3:D$496,"",0)</f>
        <v>APOIO E MANUTENÇÃO</v>
      </c>
      <c r="AK621" t="str">
        <f t="shared" si="74"/>
        <v>APOIO E MANUTEÇÃOGN140043</v>
      </c>
      <c r="AL621" s="57" t="str">
        <f t="shared" si="75"/>
        <v>47008GN1400Trabalhador FlorestalJOAO VITOR TONETO SILVAAPOIO E MANUTEÇÃOUniao - Retiro Santa Maria II1Suporte0Julho-2601046205,346770833346204</v>
      </c>
      <c r="AM621" s="79" t="str">
        <f t="shared" si="76"/>
        <v/>
      </c>
      <c r="AN621" s="80" t="str">
        <f t="shared" si="77"/>
        <v/>
      </c>
      <c r="AO621" s="36">
        <f t="shared" si="78"/>
        <v>0</v>
      </c>
      <c r="AP621" s="83" t="str">
        <f t="shared" si="79"/>
        <v/>
      </c>
    </row>
    <row r="622" spans="1:42" hidden="1">
      <c r="A622">
        <v>47008</v>
      </c>
      <c r="B622" s="38">
        <v>46204</v>
      </c>
      <c r="C622" t="s">
        <v>266</v>
      </c>
      <c r="D622" t="s">
        <v>185</v>
      </c>
      <c r="E622" t="s">
        <v>186</v>
      </c>
      <c r="F622" t="s">
        <v>229</v>
      </c>
      <c r="G622">
        <v>10</v>
      </c>
      <c r="H622" s="43">
        <v>10859</v>
      </c>
      <c r="I622" t="s">
        <v>198</v>
      </c>
      <c r="J622">
        <v>11034</v>
      </c>
      <c r="K622" t="s">
        <v>213</v>
      </c>
      <c r="L622" t="s">
        <v>213</v>
      </c>
      <c r="M622">
        <v>43</v>
      </c>
      <c r="N622" t="s">
        <v>42</v>
      </c>
      <c r="O622" t="s">
        <v>64</v>
      </c>
      <c r="P622">
        <v>562</v>
      </c>
      <c r="Q622" t="s">
        <v>314</v>
      </c>
      <c r="R622">
        <v>1</v>
      </c>
      <c r="S622">
        <v>0</v>
      </c>
      <c r="T622">
        <v>0</v>
      </c>
      <c r="U622">
        <v>10</v>
      </c>
      <c r="V622">
        <v>10</v>
      </c>
      <c r="W622">
        <v>0</v>
      </c>
      <c r="X622">
        <v>0</v>
      </c>
      <c r="Y622">
        <v>0</v>
      </c>
      <c r="Z622">
        <v>0</v>
      </c>
      <c r="AA622" t="s">
        <v>55</v>
      </c>
      <c r="AB622" t="s">
        <v>56</v>
      </c>
      <c r="AC622" t="s">
        <v>217</v>
      </c>
      <c r="AD622" t="s">
        <v>203</v>
      </c>
      <c r="AE622" s="39">
        <v>46205.346770833334</v>
      </c>
      <c r="AG622" t="str">
        <f t="shared" si="72"/>
        <v>Julho-26</v>
      </c>
      <c r="AH622" s="36">
        <f>_xlfn.XLOOKUP(AK622,'Base de Preços'!P$7:P$3001,'Base de Preços'!J$7:J$3001,"",0)</f>
        <v>0</v>
      </c>
      <c r="AI622" s="37">
        <f t="shared" si="73"/>
        <v>0</v>
      </c>
      <c r="AJ622" t="str">
        <f>_xlfn.XLOOKUP(N622,Agrupamentos!C$3:C$496,Agrupamentos!D$3:D$496,"",0)</f>
        <v>APOIO E MANUTENÇÃO</v>
      </c>
      <c r="AK622" t="str">
        <f t="shared" si="74"/>
        <v>APOIO E MANUTEÇÃOGN140043</v>
      </c>
      <c r="AL622" s="57" t="str">
        <f t="shared" si="75"/>
        <v>47008GN1400Operador de Máquina PesadaJOAO VITOR TONETO SILVAAPOIO E MANUTEÇÃOUniao - Retiro Santa Maria II1Suporte0Julho-26101046205,346770833346204</v>
      </c>
      <c r="AM622" s="79" t="str">
        <f t="shared" si="76"/>
        <v/>
      </c>
      <c r="AN622" s="80" t="str">
        <f t="shared" si="77"/>
        <v/>
      </c>
      <c r="AO622" s="36">
        <f t="shared" si="78"/>
        <v>0</v>
      </c>
      <c r="AP622" s="83" t="str">
        <f t="shared" si="79"/>
        <v/>
      </c>
    </row>
    <row r="623" spans="1:42" hidden="1">
      <c r="A623">
        <v>47008</v>
      </c>
      <c r="B623" s="38">
        <v>46204</v>
      </c>
      <c r="C623" t="s">
        <v>266</v>
      </c>
      <c r="D623" t="s">
        <v>185</v>
      </c>
      <c r="E623" t="s">
        <v>186</v>
      </c>
      <c r="F623" t="s">
        <v>59</v>
      </c>
      <c r="G623">
        <v>10</v>
      </c>
      <c r="H623" s="43">
        <v>10859</v>
      </c>
      <c r="I623" t="s">
        <v>198</v>
      </c>
      <c r="J623">
        <v>11034</v>
      </c>
      <c r="K623" t="s">
        <v>213</v>
      </c>
      <c r="L623" t="s">
        <v>213</v>
      </c>
      <c r="M623" t="s">
        <v>214</v>
      </c>
      <c r="N623" t="s">
        <v>215</v>
      </c>
      <c r="O623" t="s">
        <v>64</v>
      </c>
      <c r="P623">
        <v>562</v>
      </c>
      <c r="Q623" t="s">
        <v>314</v>
      </c>
      <c r="R623">
        <v>11</v>
      </c>
      <c r="S623">
        <v>10</v>
      </c>
      <c r="T623">
        <v>30</v>
      </c>
      <c r="U623">
        <v>0</v>
      </c>
      <c r="V623">
        <v>10</v>
      </c>
      <c r="W623">
        <v>0.38</v>
      </c>
      <c r="X623">
        <v>0.33</v>
      </c>
      <c r="Y623">
        <v>0.33</v>
      </c>
      <c r="Z623">
        <v>159.09</v>
      </c>
      <c r="AA623" t="s">
        <v>55</v>
      </c>
      <c r="AB623" t="s">
        <v>47</v>
      </c>
      <c r="AC623" t="s">
        <v>217</v>
      </c>
      <c r="AE623" s="39">
        <v>46205.346770833334</v>
      </c>
      <c r="AG623" t="str">
        <f t="shared" si="72"/>
        <v>Julho-26</v>
      </c>
      <c r="AH623" s="36">
        <f>_xlfn.XLOOKUP(AK623,'Base de Preços'!P$7:P$3001,'Base de Preços'!J$7:J$3001,"",0)</f>
        <v>193.73</v>
      </c>
      <c r="AI623" s="37">
        <f t="shared" si="73"/>
        <v>5811.9</v>
      </c>
      <c r="AJ623" t="str">
        <f>_xlfn.XLOOKUP(N623,Agrupamentos!C$3:C$496,Agrupamentos!D$3:D$496,"",0)</f>
        <v>COMBATE A FORMIGA MECANIZADO</v>
      </c>
      <c r="AK623" t="str">
        <f t="shared" si="74"/>
        <v>COMBATE A FORMIGA PÓS PLANTIO MECANIZADO- 3 a 5kg/ha isca granulada ou MIPISGN1400IMP17</v>
      </c>
      <c r="AL623" s="57" t="str">
        <f t="shared" si="75"/>
        <v>47008GN1400Operador de Trator de PneuJOAO VITOR TONETO SILVACOMBATE A FORMIGA PÓS PLANTIO MECANIZADO- 3 a 5kg/ha isca granulada ou MIPISUniao - Retiro Santa Maria II11Principal30Julho-2601046205,346770833346204</v>
      </c>
      <c r="AM623" s="79">
        <f t="shared" si="76"/>
        <v>26.315789473684209</v>
      </c>
      <c r="AN623" s="80">
        <f t="shared" si="77"/>
        <v>4186.5789473684208</v>
      </c>
      <c r="AO623" s="36">
        <f t="shared" si="78"/>
        <v>4772.7</v>
      </c>
      <c r="AP623" s="83">
        <f t="shared" si="79"/>
        <v>586.121052631579</v>
      </c>
    </row>
    <row r="624" spans="1:42" hidden="1">
      <c r="A624">
        <v>46978</v>
      </c>
      <c r="B624" s="38">
        <v>46204</v>
      </c>
      <c r="C624" t="s">
        <v>266</v>
      </c>
      <c r="D624" t="s">
        <v>105</v>
      </c>
      <c r="E624" t="s">
        <v>106</v>
      </c>
      <c r="F624" t="s">
        <v>49</v>
      </c>
      <c r="G624">
        <v>8</v>
      </c>
      <c r="H624" s="43">
        <v>11065</v>
      </c>
      <c r="I624" t="s">
        <v>107</v>
      </c>
      <c r="J624">
        <v>10637</v>
      </c>
      <c r="K624" t="s">
        <v>385</v>
      </c>
      <c r="L624" t="s">
        <v>385</v>
      </c>
      <c r="M624" t="s">
        <v>155</v>
      </c>
      <c r="N624" t="s">
        <v>156</v>
      </c>
      <c r="O624" t="s">
        <v>43</v>
      </c>
      <c r="P624">
        <v>503</v>
      </c>
      <c r="Q624" t="s">
        <v>181</v>
      </c>
      <c r="R624" t="s">
        <v>148</v>
      </c>
      <c r="S624">
        <v>24</v>
      </c>
      <c r="T624">
        <v>2</v>
      </c>
      <c r="U624">
        <v>0</v>
      </c>
      <c r="V624">
        <v>24</v>
      </c>
      <c r="W624">
        <v>0</v>
      </c>
      <c r="X624">
        <v>12</v>
      </c>
      <c r="Y624">
        <v>12</v>
      </c>
      <c r="Z624" s="3">
        <v>3133.15</v>
      </c>
      <c r="AA624" t="s">
        <v>46</v>
      </c>
      <c r="AB624" t="s">
        <v>47</v>
      </c>
      <c r="AC624" t="s">
        <v>386</v>
      </c>
      <c r="AD624" t="s">
        <v>127</v>
      </c>
      <c r="AE624" s="39">
        <v>46204.787372685183</v>
      </c>
      <c r="AG624" t="str">
        <f t="shared" si="72"/>
        <v>Julho-26</v>
      </c>
      <c r="AH624" s="36">
        <f>_xlfn.XLOOKUP(AK624,'Base de Preços'!P$7:P$3001,'Base de Preços'!J$7:J$3001,"",0)</f>
        <v>3133.15</v>
      </c>
      <c r="AI624" s="37">
        <f t="shared" si="73"/>
        <v>6266.3</v>
      </c>
      <c r="AJ624" t="str">
        <f>_xlfn.XLOOKUP(N624,Agrupamentos!C$3:C$496,Agrupamentos!D$3:D$496,"",0)</f>
        <v>BRIGADINHA MSFL</v>
      </c>
      <c r="AK624" t="str">
        <f t="shared" si="74"/>
        <v>EQUIPE DE BRIGADINHA FLORESTALGN1410IMP21</v>
      </c>
      <c r="AL624" s="57" t="str">
        <f t="shared" si="75"/>
        <v>46978GN1410Trabalhador FlorestalRANIEL PORFIRIO DA SILVAEQUIPE DE BRIGADINHA FLORESTALMÃE SANTA GLEBA A005-01Principal2Julho-2602446204,787372685246204</v>
      </c>
      <c r="AM624" s="79" t="str">
        <f t="shared" si="76"/>
        <v/>
      </c>
      <c r="AN624" s="80" t="str">
        <f t="shared" si="77"/>
        <v/>
      </c>
      <c r="AO624" s="36">
        <f t="shared" si="78"/>
        <v>6266.3</v>
      </c>
      <c r="AP624" s="83" t="str">
        <f t="shared" si="79"/>
        <v/>
      </c>
    </row>
    <row r="625" spans="1:42" hidden="1">
      <c r="A625">
        <v>46978</v>
      </c>
      <c r="B625" s="38">
        <v>46204</v>
      </c>
      <c r="C625" t="s">
        <v>266</v>
      </c>
      <c r="D625" t="s">
        <v>105</v>
      </c>
      <c r="E625" t="s">
        <v>106</v>
      </c>
      <c r="F625" t="s">
        <v>37</v>
      </c>
      <c r="G625">
        <v>8</v>
      </c>
      <c r="H625" s="43">
        <v>11065</v>
      </c>
      <c r="I625" t="s">
        <v>107</v>
      </c>
      <c r="J625">
        <v>10637</v>
      </c>
      <c r="K625" t="s">
        <v>385</v>
      </c>
      <c r="L625" t="s">
        <v>385</v>
      </c>
      <c r="M625">
        <v>1</v>
      </c>
      <c r="N625" t="s">
        <v>109</v>
      </c>
      <c r="O625" t="s">
        <v>64</v>
      </c>
      <c r="P625">
        <v>503</v>
      </c>
      <c r="Q625" t="s">
        <v>181</v>
      </c>
      <c r="R625" t="s">
        <v>426</v>
      </c>
      <c r="S625">
        <v>16</v>
      </c>
      <c r="T625">
        <v>0</v>
      </c>
      <c r="U625">
        <v>0</v>
      </c>
      <c r="V625">
        <v>16</v>
      </c>
      <c r="W625">
        <v>0</v>
      </c>
      <c r="X625">
        <v>0</v>
      </c>
      <c r="Y625">
        <v>0</v>
      </c>
      <c r="Z625">
        <v>0</v>
      </c>
      <c r="AA625" t="s">
        <v>55</v>
      </c>
      <c r="AB625" t="s">
        <v>47</v>
      </c>
      <c r="AC625" t="s">
        <v>386</v>
      </c>
      <c r="AD625" t="s">
        <v>58</v>
      </c>
      <c r="AE625" s="39">
        <v>46205.37</v>
      </c>
      <c r="AG625" t="str">
        <f t="shared" si="72"/>
        <v>Julho-26</v>
      </c>
      <c r="AH625" s="36">
        <f>_xlfn.XLOOKUP(AK625,'Base de Preços'!P$7:P$3001,'Base de Preços'!J$7:J$3001,"",0)</f>
        <v>0</v>
      </c>
      <c r="AI625" s="37">
        <f t="shared" si="73"/>
        <v>0</v>
      </c>
      <c r="AJ625" t="str">
        <f>_xlfn.XLOOKUP(N625,Agrupamentos!C$3:C$496,Agrupamentos!D$3:D$496,"",0)</f>
        <v>APOIO E MANUTENÇÃO</v>
      </c>
      <c r="AK625" t="str">
        <f t="shared" si="74"/>
        <v>APOIO E MANUTEÇÃO 1410GN14101</v>
      </c>
      <c r="AL625" s="57" t="str">
        <f t="shared" si="75"/>
        <v>46978GN1410MotoristaRANIEL PORFIRIO DA SILVAAPOIO E MANUTEÇÃO 1410MÃE SANTA GLEBA A508-00Principal0Julho-2601646205,3746204</v>
      </c>
      <c r="AM625" s="79" t="str">
        <f t="shared" si="76"/>
        <v/>
      </c>
      <c r="AN625" s="80" t="str">
        <f t="shared" si="77"/>
        <v/>
      </c>
      <c r="AO625" s="36">
        <f t="shared" si="78"/>
        <v>0</v>
      </c>
      <c r="AP625" s="83" t="str">
        <f t="shared" si="79"/>
        <v/>
      </c>
    </row>
    <row r="626" spans="1:42" hidden="1">
      <c r="A626">
        <v>46978</v>
      </c>
      <c r="B626" s="38">
        <v>46204</v>
      </c>
      <c r="C626" t="s">
        <v>266</v>
      </c>
      <c r="D626" t="s">
        <v>105</v>
      </c>
      <c r="E626" t="s">
        <v>106</v>
      </c>
      <c r="F626" t="s">
        <v>49</v>
      </c>
      <c r="G626">
        <v>8</v>
      </c>
      <c r="H626" s="43">
        <v>11065</v>
      </c>
      <c r="I626" t="s">
        <v>107</v>
      </c>
      <c r="J626">
        <v>10637</v>
      </c>
      <c r="K626" t="s">
        <v>385</v>
      </c>
      <c r="L626" t="s">
        <v>385</v>
      </c>
      <c r="M626" t="s">
        <v>163</v>
      </c>
      <c r="N626" t="s">
        <v>164</v>
      </c>
      <c r="O626" t="s">
        <v>64</v>
      </c>
      <c r="P626">
        <v>533</v>
      </c>
      <c r="Q626" t="s">
        <v>417</v>
      </c>
      <c r="R626" t="s">
        <v>140</v>
      </c>
      <c r="S626">
        <v>164</v>
      </c>
      <c r="T626">
        <v>59.73</v>
      </c>
      <c r="U626">
        <v>0</v>
      </c>
      <c r="V626">
        <v>164</v>
      </c>
      <c r="W626">
        <v>1.5</v>
      </c>
      <c r="X626">
        <v>2.75</v>
      </c>
      <c r="Y626">
        <v>2.75</v>
      </c>
      <c r="Z626">
        <v>111.8</v>
      </c>
      <c r="AA626" t="s">
        <v>46</v>
      </c>
      <c r="AB626" t="s">
        <v>47</v>
      </c>
      <c r="AC626" t="s">
        <v>386</v>
      </c>
      <c r="AE626" s="39">
        <v>46204.787372685183</v>
      </c>
      <c r="AG626" t="str">
        <f t="shared" si="72"/>
        <v>Julho-26</v>
      </c>
      <c r="AH626" s="36">
        <f>_xlfn.XLOOKUP(AK626,'Base de Preços'!P$7:P$3001,'Base de Preços'!J$7:J$3001,"",0)</f>
        <v>142.5</v>
      </c>
      <c r="AI626" s="37">
        <f t="shared" si="73"/>
        <v>8511.5249999999996</v>
      </c>
      <c r="AJ626" t="str">
        <f>_xlfn.XLOOKUP(N626,Agrupamentos!C$3:C$496,Agrupamentos!D$3:D$496,"",0)</f>
        <v>SERV COMB FORMIGA MANUAL 1 RUA AGRIC</v>
      </c>
      <c r="AK626" t="str">
        <f t="shared" si="74"/>
        <v>SERV COMB FORMIGA MANUAL 1 RUA AGRICGN1410IMP103</v>
      </c>
      <c r="AL626" s="57" t="str">
        <f t="shared" si="75"/>
        <v>46978GN1410Trabalhador FlorestalRANIEL PORFIRIO DA SILVASERV COMB FORMIGA MANUAL 1 RUA AGRICÁGUA LIMPA010-01Principal59,73Julho-26016446204,787372685246204</v>
      </c>
      <c r="AM626" s="79">
        <f t="shared" si="76"/>
        <v>109.33333333333333</v>
      </c>
      <c r="AN626" s="80">
        <f t="shared" si="77"/>
        <v>12223.466666666665</v>
      </c>
      <c r="AO626" s="36">
        <f t="shared" si="78"/>
        <v>6677.8139999999994</v>
      </c>
      <c r="AP626" s="83">
        <f t="shared" si="79"/>
        <v>-5545.6526666666659</v>
      </c>
    </row>
    <row r="627" spans="1:42" hidden="1">
      <c r="A627">
        <v>46990</v>
      </c>
      <c r="B627" s="38">
        <v>46204</v>
      </c>
      <c r="C627" t="s">
        <v>266</v>
      </c>
      <c r="D627" t="s">
        <v>105</v>
      </c>
      <c r="E627" t="s">
        <v>106</v>
      </c>
      <c r="F627" t="s">
        <v>37</v>
      </c>
      <c r="G627">
        <v>8</v>
      </c>
      <c r="H627" s="43">
        <v>11331</v>
      </c>
      <c r="I627" t="s">
        <v>112</v>
      </c>
      <c r="J627">
        <v>11278</v>
      </c>
      <c r="K627" t="s">
        <v>381</v>
      </c>
      <c r="L627" t="s">
        <v>381</v>
      </c>
      <c r="M627" t="s">
        <v>115</v>
      </c>
      <c r="N627" t="s">
        <v>116</v>
      </c>
      <c r="O627" t="s">
        <v>64</v>
      </c>
      <c r="P627">
        <v>532</v>
      </c>
      <c r="Q627" t="s">
        <v>117</v>
      </c>
      <c r="R627" t="s">
        <v>148</v>
      </c>
      <c r="S627">
        <v>10</v>
      </c>
      <c r="T627">
        <v>35</v>
      </c>
      <c r="U627">
        <v>8</v>
      </c>
      <c r="V627">
        <v>18</v>
      </c>
      <c r="W627">
        <v>0.14000000000000001</v>
      </c>
      <c r="X627">
        <v>0.28999999999999998</v>
      </c>
      <c r="Y627">
        <v>0.51</v>
      </c>
      <c r="Z627">
        <v>58.86</v>
      </c>
      <c r="AA627" t="s">
        <v>55</v>
      </c>
      <c r="AB627" t="s">
        <v>77</v>
      </c>
      <c r="AC627" t="s">
        <v>382</v>
      </c>
      <c r="AD627" t="s">
        <v>58</v>
      </c>
      <c r="AE627" s="39">
        <v>46204.875613425924</v>
      </c>
      <c r="AG627" t="str">
        <f t="shared" si="72"/>
        <v>Julho-26</v>
      </c>
      <c r="AH627" s="36">
        <f>_xlfn.XLOOKUP(AK627,'Base de Preços'!P$7:P$3001,'Base de Preços'!J$7:J$3001,"",0)</f>
        <v>212.62</v>
      </c>
      <c r="AI627" s="37">
        <f t="shared" si="73"/>
        <v>0</v>
      </c>
      <c r="AJ627" t="str">
        <f>_xlfn.XLOOKUP(N627,Agrupamentos!C$3:C$496,Agrupamentos!D$3:D$496,"",0)</f>
        <v>HERBICIDA MEC</v>
      </c>
      <c r="AK627" t="str">
        <f t="shared" si="74"/>
        <v>SERV CAP QUIM PRE EMERG 3 LINHASGN1410IMP97</v>
      </c>
      <c r="AL627" s="57" t="str">
        <f t="shared" si="75"/>
        <v>46990GN1410MotoristaNONATO JOSE COSTA JUNIORSERV CAP QUIM PRE EMERG 3 LINHASNOSSA SENHORA APARECIDA IX005-01Apoio35Julho-2681846204,875613425946204</v>
      </c>
      <c r="AM627" s="79">
        <f t="shared" si="76"/>
        <v>128.57142857142856</v>
      </c>
      <c r="AN627" s="80">
        <f t="shared" si="77"/>
        <v>7567.7142857142844</v>
      </c>
      <c r="AO627" s="36">
        <f t="shared" si="78"/>
        <v>2060.1</v>
      </c>
      <c r="AP627" s="83">
        <f t="shared" si="79"/>
        <v>-5507.6142857142841</v>
      </c>
    </row>
    <row r="628" spans="1:42" hidden="1">
      <c r="A628">
        <v>46990</v>
      </c>
      <c r="B628" s="38">
        <v>46204</v>
      </c>
      <c r="C628" t="s">
        <v>266</v>
      </c>
      <c r="D628" t="s">
        <v>105</v>
      </c>
      <c r="E628" t="s">
        <v>106</v>
      </c>
      <c r="F628" t="s">
        <v>59</v>
      </c>
      <c r="G628">
        <v>8</v>
      </c>
      <c r="H628" s="43">
        <v>11331</v>
      </c>
      <c r="I628" t="s">
        <v>112</v>
      </c>
      <c r="J628">
        <v>11278</v>
      </c>
      <c r="K628" t="s">
        <v>381</v>
      </c>
      <c r="L628" t="s">
        <v>381</v>
      </c>
      <c r="M628" t="s">
        <v>115</v>
      </c>
      <c r="N628" t="s">
        <v>116</v>
      </c>
      <c r="O628" t="s">
        <v>64</v>
      </c>
      <c r="P628">
        <v>532</v>
      </c>
      <c r="Q628" t="s">
        <v>117</v>
      </c>
      <c r="R628" t="s">
        <v>148</v>
      </c>
      <c r="S628">
        <v>10</v>
      </c>
      <c r="T628">
        <v>35</v>
      </c>
      <c r="U628">
        <v>0</v>
      </c>
      <c r="V628">
        <v>10</v>
      </c>
      <c r="W628">
        <v>0.42</v>
      </c>
      <c r="X628">
        <v>0.28999999999999998</v>
      </c>
      <c r="Y628">
        <v>0.28999999999999998</v>
      </c>
      <c r="Z628">
        <v>143.63999999999999</v>
      </c>
      <c r="AA628" t="s">
        <v>55</v>
      </c>
      <c r="AB628" t="s">
        <v>47</v>
      </c>
      <c r="AC628" t="s">
        <v>382</v>
      </c>
      <c r="AD628" t="s">
        <v>58</v>
      </c>
      <c r="AE628" s="39">
        <v>46205.370821759258</v>
      </c>
      <c r="AG628" t="str">
        <f t="shared" si="72"/>
        <v>Julho-26</v>
      </c>
      <c r="AH628" s="36">
        <f>_xlfn.XLOOKUP(AK628,'Base de Preços'!P$7:P$3001,'Base de Preços'!J$7:J$3001,"",0)</f>
        <v>212.62</v>
      </c>
      <c r="AI628" s="37">
        <f t="shared" si="73"/>
        <v>7441.7</v>
      </c>
      <c r="AJ628" t="str">
        <f>_xlfn.XLOOKUP(N628,Agrupamentos!C$3:C$496,Agrupamentos!D$3:D$496,"",0)</f>
        <v>HERBICIDA MEC</v>
      </c>
      <c r="AK628" t="str">
        <f t="shared" si="74"/>
        <v>SERV CAP QUIM PRE EMERG 3 LINHASGN1410IMP97</v>
      </c>
      <c r="AL628" s="57" t="str">
        <f t="shared" si="75"/>
        <v>46990GN1410Operador de Trator de PneuNONATO JOSE COSTA JUNIORSERV CAP QUIM PRE EMERG 3 LINHASNOSSA SENHORA APARECIDA IX005-01Principal35Julho-2601046205,370821759346204</v>
      </c>
      <c r="AM628" s="79">
        <f t="shared" si="76"/>
        <v>23.80952380952381</v>
      </c>
      <c r="AN628" s="80">
        <f t="shared" si="77"/>
        <v>3419.9999999999995</v>
      </c>
      <c r="AO628" s="36">
        <f t="shared" si="78"/>
        <v>5027.3999999999996</v>
      </c>
      <c r="AP628" s="83">
        <f t="shared" si="79"/>
        <v>1607.4</v>
      </c>
    </row>
    <row r="629" spans="1:42" hidden="1">
      <c r="A629">
        <v>46990</v>
      </c>
      <c r="B629" s="38">
        <v>46204</v>
      </c>
      <c r="C629" t="s">
        <v>266</v>
      </c>
      <c r="D629" t="s">
        <v>105</v>
      </c>
      <c r="E629" t="s">
        <v>106</v>
      </c>
      <c r="F629" t="s">
        <v>49</v>
      </c>
      <c r="G629">
        <v>8</v>
      </c>
      <c r="H629" s="43">
        <v>11331</v>
      </c>
      <c r="I629" t="s">
        <v>112</v>
      </c>
      <c r="J629">
        <v>11278</v>
      </c>
      <c r="K629" t="s">
        <v>381</v>
      </c>
      <c r="L629" t="s">
        <v>381</v>
      </c>
      <c r="M629">
        <v>1</v>
      </c>
      <c r="N629" t="s">
        <v>109</v>
      </c>
      <c r="O629" t="s">
        <v>64</v>
      </c>
      <c r="P629">
        <v>532</v>
      </c>
      <c r="Q629" t="s">
        <v>117</v>
      </c>
      <c r="R629" t="s">
        <v>148</v>
      </c>
      <c r="S629">
        <v>10</v>
      </c>
      <c r="T629">
        <v>0</v>
      </c>
      <c r="U629">
        <v>0</v>
      </c>
      <c r="V629">
        <v>10</v>
      </c>
      <c r="W629">
        <v>0</v>
      </c>
      <c r="X629">
        <v>0</v>
      </c>
      <c r="Y629">
        <v>0</v>
      </c>
      <c r="Z629">
        <v>0</v>
      </c>
      <c r="AA629" t="s">
        <v>55</v>
      </c>
      <c r="AB629" t="s">
        <v>56</v>
      </c>
      <c r="AC629" t="s">
        <v>382</v>
      </c>
      <c r="AE629" s="39">
        <v>46204.875613425924</v>
      </c>
      <c r="AG629" t="str">
        <f t="shared" si="72"/>
        <v>Julho-26</v>
      </c>
      <c r="AH629" s="36">
        <f>_xlfn.XLOOKUP(AK629,'Base de Preços'!P$7:P$3001,'Base de Preços'!J$7:J$3001,"",0)</f>
        <v>0</v>
      </c>
      <c r="AI629" s="37">
        <f t="shared" si="73"/>
        <v>0</v>
      </c>
      <c r="AJ629" t="str">
        <f>_xlfn.XLOOKUP(N629,Agrupamentos!C$3:C$496,Agrupamentos!D$3:D$496,"",0)</f>
        <v>APOIO E MANUTENÇÃO</v>
      </c>
      <c r="AK629" t="str">
        <f t="shared" si="74"/>
        <v>APOIO E MANUTEÇÃO 1410GN14101</v>
      </c>
      <c r="AL629" s="57" t="str">
        <f t="shared" si="75"/>
        <v>46990GN1410Trabalhador FlorestalNONATO JOSE COSTA JUNIORAPOIO E MANUTEÇÃO 1410NOSSA SENHORA APARECIDA IX005-01Suporte0Julho-2601046204,875613425946204</v>
      </c>
      <c r="AM629" s="79" t="str">
        <f t="shared" si="76"/>
        <v/>
      </c>
      <c r="AN629" s="80" t="str">
        <f t="shared" si="77"/>
        <v/>
      </c>
      <c r="AO629" s="36">
        <f t="shared" si="78"/>
        <v>0</v>
      </c>
      <c r="AP629" s="83" t="str">
        <f t="shared" si="79"/>
        <v/>
      </c>
    </row>
    <row r="630" spans="1:42" hidden="1">
      <c r="A630">
        <v>46992</v>
      </c>
      <c r="B630" s="38">
        <v>46204</v>
      </c>
      <c r="C630" t="s">
        <v>266</v>
      </c>
      <c r="D630" t="s">
        <v>105</v>
      </c>
      <c r="E630" t="s">
        <v>106</v>
      </c>
      <c r="F630" t="s">
        <v>37</v>
      </c>
      <c r="G630">
        <v>8</v>
      </c>
      <c r="H630" s="43">
        <v>11065</v>
      </c>
      <c r="I630" t="s">
        <v>107</v>
      </c>
      <c r="J630">
        <v>11392</v>
      </c>
      <c r="K630" t="s">
        <v>142</v>
      </c>
      <c r="L630" t="s">
        <v>142</v>
      </c>
      <c r="M630">
        <v>1</v>
      </c>
      <c r="N630" t="s">
        <v>109</v>
      </c>
      <c r="O630" t="s">
        <v>64</v>
      </c>
      <c r="P630">
        <v>532</v>
      </c>
      <c r="Q630" t="s">
        <v>117</v>
      </c>
      <c r="R630" t="s">
        <v>158</v>
      </c>
      <c r="S630">
        <v>8</v>
      </c>
      <c r="T630">
        <v>0</v>
      </c>
      <c r="U630">
        <v>0</v>
      </c>
      <c r="V630">
        <v>8</v>
      </c>
      <c r="W630">
        <v>0</v>
      </c>
      <c r="X630">
        <v>0</v>
      </c>
      <c r="Y630">
        <v>0</v>
      </c>
      <c r="Z630">
        <v>0</v>
      </c>
      <c r="AA630" t="s">
        <v>46</v>
      </c>
      <c r="AB630" t="s">
        <v>47</v>
      </c>
      <c r="AC630" t="s">
        <v>145</v>
      </c>
      <c r="AD630" t="s">
        <v>58</v>
      </c>
      <c r="AE630" s="39">
        <v>46204.889513888891</v>
      </c>
      <c r="AG630" t="str">
        <f t="shared" si="72"/>
        <v>Julho-26</v>
      </c>
      <c r="AH630" s="36">
        <f>_xlfn.XLOOKUP(AK630,'Base de Preços'!P$7:P$3001,'Base de Preços'!J$7:J$3001,"",0)</f>
        <v>0</v>
      </c>
      <c r="AI630" s="37">
        <f t="shared" si="73"/>
        <v>0</v>
      </c>
      <c r="AJ630" t="str">
        <f>_xlfn.XLOOKUP(N630,Agrupamentos!C$3:C$496,Agrupamentos!D$3:D$496,"",0)</f>
        <v>APOIO E MANUTENÇÃO</v>
      </c>
      <c r="AK630" t="str">
        <f t="shared" si="74"/>
        <v>APOIO E MANUTEÇÃO 1410GN14101</v>
      </c>
      <c r="AL630" s="57" t="str">
        <f t="shared" si="75"/>
        <v>46992GN1410MotoristaDOUGLAS BOTELHO GOMESAPOIO E MANUTEÇÃO 1410NOSSA SENHORA APARECIDA IX001-01Principal0Julho-260846204,889513888946204</v>
      </c>
      <c r="AM630" s="79" t="str">
        <f t="shared" si="76"/>
        <v/>
      </c>
      <c r="AN630" s="80" t="str">
        <f t="shared" si="77"/>
        <v/>
      </c>
      <c r="AO630" s="36">
        <f t="shared" si="78"/>
        <v>0</v>
      </c>
      <c r="AP630" s="83" t="str">
        <f t="shared" si="79"/>
        <v/>
      </c>
    </row>
    <row r="631" spans="1:42" hidden="1">
      <c r="A631">
        <v>46992</v>
      </c>
      <c r="B631" s="38">
        <v>46204</v>
      </c>
      <c r="C631" t="s">
        <v>266</v>
      </c>
      <c r="D631" t="s">
        <v>105</v>
      </c>
      <c r="E631" t="s">
        <v>106</v>
      </c>
      <c r="F631" t="s">
        <v>59</v>
      </c>
      <c r="G631">
        <v>8</v>
      </c>
      <c r="H631" s="43">
        <v>11065</v>
      </c>
      <c r="I631" t="s">
        <v>107</v>
      </c>
      <c r="J631">
        <v>11392</v>
      </c>
      <c r="K631" t="s">
        <v>142</v>
      </c>
      <c r="L631" t="s">
        <v>142</v>
      </c>
      <c r="M631" t="s">
        <v>427</v>
      </c>
      <c r="N631" t="s">
        <v>428</v>
      </c>
      <c r="O631" t="s">
        <v>168</v>
      </c>
      <c r="P631">
        <v>532</v>
      </c>
      <c r="Q631" t="s">
        <v>117</v>
      </c>
      <c r="R631" t="s">
        <v>158</v>
      </c>
      <c r="S631">
        <v>0</v>
      </c>
      <c r="T631">
        <v>2</v>
      </c>
      <c r="U631">
        <v>8</v>
      </c>
      <c r="V631">
        <v>8</v>
      </c>
      <c r="W631">
        <v>0</v>
      </c>
      <c r="X631">
        <v>0</v>
      </c>
      <c r="Y631">
        <v>4</v>
      </c>
      <c r="Z631" s="3">
        <v>1403.72</v>
      </c>
      <c r="AA631" t="s">
        <v>55</v>
      </c>
      <c r="AB631" t="s">
        <v>47</v>
      </c>
      <c r="AC631" t="s">
        <v>145</v>
      </c>
      <c r="AD631" t="s">
        <v>127</v>
      </c>
      <c r="AE631" s="39">
        <v>46204.889513888891</v>
      </c>
      <c r="AG631" t="str">
        <f t="shared" si="72"/>
        <v>Julho-26</v>
      </c>
      <c r="AH631" s="36">
        <f>_xlfn.XLOOKUP(AK631,'Base de Preços'!P$7:P$3001,'Base de Preços'!J$7:J$3001,"",0)</f>
        <v>1403.72</v>
      </c>
      <c r="AI631" s="37">
        <f t="shared" si="73"/>
        <v>2807.44</v>
      </c>
      <c r="AJ631" t="str">
        <f>_xlfn.XLOOKUP(N631,Agrupamentos!C$3:C$496,Agrupamentos!D$3:D$496,"",0)</f>
        <v>DARIA DE MAQUINA</v>
      </c>
      <c r="AK631" t="str">
        <f t="shared" si="74"/>
        <v>SERV DIÁRIA DE MÁQUINA PARADA AGRICGN1410IMP252</v>
      </c>
      <c r="AL631" s="57" t="str">
        <f t="shared" si="75"/>
        <v>46992GN1410Operador de Trator de PneuDOUGLAS BOTELHO GOMESSERV DIÁRIA DE MÁQUINA PARADA AGRICNOSSA SENHORA APARECIDA IX001-01Principal2Julho-268846204,889513888946204</v>
      </c>
      <c r="AM631" s="79" t="str">
        <f t="shared" si="76"/>
        <v/>
      </c>
      <c r="AN631" s="80" t="str">
        <f t="shared" si="77"/>
        <v/>
      </c>
      <c r="AO631" s="36">
        <f t="shared" si="78"/>
        <v>2807.44</v>
      </c>
      <c r="AP631" s="83" t="str">
        <f t="shared" si="79"/>
        <v/>
      </c>
    </row>
    <row r="632" spans="1:42" hidden="1">
      <c r="A632">
        <v>46992</v>
      </c>
      <c r="B632" s="38">
        <v>46204</v>
      </c>
      <c r="C632" t="s">
        <v>266</v>
      </c>
      <c r="D632" t="s">
        <v>105</v>
      </c>
      <c r="E632" t="s">
        <v>106</v>
      </c>
      <c r="F632" t="s">
        <v>92</v>
      </c>
      <c r="G632">
        <v>8</v>
      </c>
      <c r="H632" s="43">
        <v>11065</v>
      </c>
      <c r="I632" t="s">
        <v>107</v>
      </c>
      <c r="J632">
        <v>11392</v>
      </c>
      <c r="K632" t="s">
        <v>142</v>
      </c>
      <c r="L632" t="s">
        <v>142</v>
      </c>
      <c r="M632" t="s">
        <v>429</v>
      </c>
      <c r="N632" t="s">
        <v>430</v>
      </c>
      <c r="O632" t="s">
        <v>43</v>
      </c>
      <c r="P632">
        <v>532</v>
      </c>
      <c r="Q632" t="s">
        <v>117</v>
      </c>
      <c r="R632" t="s">
        <v>158</v>
      </c>
      <c r="S632">
        <v>8</v>
      </c>
      <c r="T632">
        <v>1</v>
      </c>
      <c r="U632">
        <v>0</v>
      </c>
      <c r="V632">
        <v>8</v>
      </c>
      <c r="W632">
        <v>0</v>
      </c>
      <c r="X632">
        <v>8</v>
      </c>
      <c r="Y632">
        <v>8</v>
      </c>
      <c r="Z632" s="3">
        <v>1867.37</v>
      </c>
      <c r="AA632" t="s">
        <v>55</v>
      </c>
      <c r="AB632" t="s">
        <v>47</v>
      </c>
      <c r="AC632" t="s">
        <v>145</v>
      </c>
      <c r="AD632" t="s">
        <v>127</v>
      </c>
      <c r="AE632" s="39">
        <v>46204.889513888891</v>
      </c>
      <c r="AG632" t="str">
        <f t="shared" si="72"/>
        <v>Julho-26</v>
      </c>
      <c r="AH632" s="36">
        <f>_xlfn.XLOOKUP(AK632,'Base de Preços'!P$7:P$3001,'Base de Preços'!J$7:J$3001,"",0)</f>
        <v>1867.37</v>
      </c>
      <c r="AI632" s="37">
        <f t="shared" si="73"/>
        <v>1867.37</v>
      </c>
      <c r="AJ632" t="str">
        <f>_xlfn.XLOOKUP(N632,Agrupamentos!C$3:C$496,Agrupamentos!D$3:D$496,"",0)</f>
        <v>CAMINHÃO</v>
      </c>
      <c r="AK632" t="str">
        <f t="shared" si="74"/>
        <v>SERV CAMINHAO PIPA AGRIC - PARADOGN1410IMP142-B</v>
      </c>
      <c r="AL632" s="57" t="str">
        <f t="shared" si="75"/>
        <v>46992GN1410Motorista de Caminhão PipaDOUGLAS BOTELHO GOMESSERV CAMINHAO PIPA AGRIC - PARADONOSSA SENHORA APARECIDA IX001-01Principal1Julho-260846204,889513888946204</v>
      </c>
      <c r="AM632" s="79" t="str">
        <f t="shared" si="76"/>
        <v/>
      </c>
      <c r="AN632" s="80" t="str">
        <f t="shared" si="77"/>
        <v/>
      </c>
      <c r="AO632" s="36">
        <f t="shared" si="78"/>
        <v>1867.37</v>
      </c>
      <c r="AP632" s="83" t="str">
        <f t="shared" si="79"/>
        <v/>
      </c>
    </row>
    <row r="633" spans="1:42" hidden="1">
      <c r="A633">
        <v>46992</v>
      </c>
      <c r="B633" s="38">
        <v>46204</v>
      </c>
      <c r="C633" t="s">
        <v>266</v>
      </c>
      <c r="D633" t="s">
        <v>105</v>
      </c>
      <c r="E633" t="s">
        <v>106</v>
      </c>
      <c r="F633" t="s">
        <v>59</v>
      </c>
      <c r="G633">
        <v>8</v>
      </c>
      <c r="H633" s="43">
        <v>11065</v>
      </c>
      <c r="I633" t="s">
        <v>107</v>
      </c>
      <c r="J633">
        <v>11392</v>
      </c>
      <c r="K633" t="s">
        <v>142</v>
      </c>
      <c r="L633" t="s">
        <v>142</v>
      </c>
      <c r="M633">
        <v>1</v>
      </c>
      <c r="N633" t="s">
        <v>109</v>
      </c>
      <c r="O633" t="s">
        <v>64</v>
      </c>
      <c r="P633">
        <v>532</v>
      </c>
      <c r="Q633" t="s">
        <v>117</v>
      </c>
      <c r="R633" t="s">
        <v>158</v>
      </c>
      <c r="S633">
        <v>0</v>
      </c>
      <c r="T633">
        <v>0</v>
      </c>
      <c r="U633">
        <v>24</v>
      </c>
      <c r="V633">
        <v>24</v>
      </c>
      <c r="W633">
        <v>0</v>
      </c>
      <c r="X633">
        <v>0</v>
      </c>
      <c r="Y633">
        <v>0</v>
      </c>
      <c r="Z633">
        <v>0</v>
      </c>
      <c r="AA633" t="s">
        <v>46</v>
      </c>
      <c r="AB633" t="s">
        <v>56</v>
      </c>
      <c r="AC633" t="s">
        <v>145</v>
      </c>
      <c r="AE633" s="39">
        <v>46204.889513888891</v>
      </c>
      <c r="AG633" t="str">
        <f t="shared" si="72"/>
        <v>Julho-26</v>
      </c>
      <c r="AH633" s="36">
        <f>_xlfn.XLOOKUP(AK633,'Base de Preços'!P$7:P$3001,'Base de Preços'!J$7:J$3001,"",0)</f>
        <v>0</v>
      </c>
      <c r="AI633" s="37">
        <f t="shared" si="73"/>
        <v>0</v>
      </c>
      <c r="AJ633" t="str">
        <f>_xlfn.XLOOKUP(N633,Agrupamentos!C$3:C$496,Agrupamentos!D$3:D$496,"",0)</f>
        <v>APOIO E MANUTENÇÃO</v>
      </c>
      <c r="AK633" t="str">
        <f t="shared" si="74"/>
        <v>APOIO E MANUTEÇÃO 1410GN14101</v>
      </c>
      <c r="AL633" s="57" t="str">
        <f t="shared" si="75"/>
        <v>46992GN1410Operador de Trator de PneuDOUGLAS BOTELHO GOMESAPOIO E MANUTEÇÃO 1410NOSSA SENHORA APARECIDA IX001-01Suporte0Julho-26242446204,889513888946204</v>
      </c>
      <c r="AM633" s="79" t="str">
        <f t="shared" si="76"/>
        <v/>
      </c>
      <c r="AN633" s="80" t="str">
        <f t="shared" si="77"/>
        <v/>
      </c>
      <c r="AO633" s="36">
        <f t="shared" si="78"/>
        <v>0</v>
      </c>
      <c r="AP633" s="83" t="str">
        <f t="shared" si="79"/>
        <v/>
      </c>
    </row>
    <row r="634" spans="1:42" hidden="1">
      <c r="A634">
        <v>46992</v>
      </c>
      <c r="B634" s="38">
        <v>46204</v>
      </c>
      <c r="C634" t="s">
        <v>266</v>
      </c>
      <c r="D634" t="s">
        <v>105</v>
      </c>
      <c r="E634" t="s">
        <v>106</v>
      </c>
      <c r="F634" t="s">
        <v>49</v>
      </c>
      <c r="G634">
        <v>8</v>
      </c>
      <c r="H634" s="43">
        <v>11065</v>
      </c>
      <c r="I634" t="s">
        <v>107</v>
      </c>
      <c r="J634">
        <v>11392</v>
      </c>
      <c r="K634" t="s">
        <v>142</v>
      </c>
      <c r="L634" t="s">
        <v>142</v>
      </c>
      <c r="M634" t="s">
        <v>163</v>
      </c>
      <c r="N634" t="s">
        <v>164</v>
      </c>
      <c r="O634" t="s">
        <v>64</v>
      </c>
      <c r="P634">
        <v>533</v>
      </c>
      <c r="Q634" t="s">
        <v>417</v>
      </c>
      <c r="R634" t="s">
        <v>378</v>
      </c>
      <c r="S634">
        <v>208</v>
      </c>
      <c r="T634">
        <v>28.72</v>
      </c>
      <c r="U634">
        <v>0</v>
      </c>
      <c r="V634">
        <v>208</v>
      </c>
      <c r="W634">
        <v>1.5</v>
      </c>
      <c r="X634">
        <v>7.24</v>
      </c>
      <c r="Y634">
        <v>7.24</v>
      </c>
      <c r="Z634">
        <v>111.8</v>
      </c>
      <c r="AA634" t="s">
        <v>46</v>
      </c>
      <c r="AB634" t="s">
        <v>47</v>
      </c>
      <c r="AC634" t="s">
        <v>145</v>
      </c>
      <c r="AD634" t="s">
        <v>203</v>
      </c>
      <c r="AE634" s="39">
        <v>46204.889513888891</v>
      </c>
      <c r="AG634" t="str">
        <f t="shared" si="72"/>
        <v>Julho-26</v>
      </c>
      <c r="AH634" s="36">
        <f>_xlfn.XLOOKUP(AK634,'Base de Preços'!P$7:P$3001,'Base de Preços'!J$7:J$3001,"",0)</f>
        <v>142.5</v>
      </c>
      <c r="AI634" s="37">
        <f t="shared" si="73"/>
        <v>4092.6</v>
      </c>
      <c r="AJ634" t="str">
        <f>_xlfn.XLOOKUP(N634,Agrupamentos!C$3:C$496,Agrupamentos!D$3:D$496,"",0)</f>
        <v>SERV COMB FORMIGA MANUAL 1 RUA AGRIC</v>
      </c>
      <c r="AK634" t="str">
        <f t="shared" si="74"/>
        <v>SERV COMB FORMIGA MANUAL 1 RUA AGRICGN1410IMP103</v>
      </c>
      <c r="AL634" s="57" t="str">
        <f t="shared" si="75"/>
        <v>46992GN1410Trabalhador FlorestalDOUGLAS BOTELHO GOMESSERV COMB FORMIGA MANUAL 1 RUA AGRICÁGUA LIMPA012-01Principal28,72Julho-26020846204,889513888946204</v>
      </c>
      <c r="AM634" s="79">
        <f t="shared" si="76"/>
        <v>138.66666666666666</v>
      </c>
      <c r="AN634" s="80">
        <f t="shared" si="77"/>
        <v>15502.933333333332</v>
      </c>
      <c r="AO634" s="36">
        <f t="shared" si="78"/>
        <v>3210.8959999999997</v>
      </c>
      <c r="AP634" s="83">
        <f t="shared" si="79"/>
        <v>-12292.037333333334</v>
      </c>
    </row>
    <row r="635" spans="1:42" hidden="1">
      <c r="A635">
        <v>46993</v>
      </c>
      <c r="B635" s="38">
        <v>46204</v>
      </c>
      <c r="C635" t="s">
        <v>266</v>
      </c>
      <c r="D635" t="s">
        <v>105</v>
      </c>
      <c r="E635" t="s">
        <v>106</v>
      </c>
      <c r="F635" t="s">
        <v>49</v>
      </c>
      <c r="G635">
        <v>8</v>
      </c>
      <c r="H635" s="43">
        <v>11331</v>
      </c>
      <c r="I635" t="s">
        <v>112</v>
      </c>
      <c r="J635">
        <v>11362</v>
      </c>
      <c r="K635" t="s">
        <v>131</v>
      </c>
      <c r="L635" t="s">
        <v>131</v>
      </c>
      <c r="M635" t="s">
        <v>137</v>
      </c>
      <c r="N635" t="s">
        <v>138</v>
      </c>
      <c r="O635" t="s">
        <v>64</v>
      </c>
      <c r="P635">
        <v>537</v>
      </c>
      <c r="Q635" t="s">
        <v>368</v>
      </c>
      <c r="R635" t="s">
        <v>423</v>
      </c>
      <c r="S635">
        <v>8</v>
      </c>
      <c r="T635">
        <v>20</v>
      </c>
      <c r="U635">
        <v>0</v>
      </c>
      <c r="V635">
        <v>8</v>
      </c>
      <c r="W635">
        <v>0.23</v>
      </c>
      <c r="X635">
        <v>0.4</v>
      </c>
      <c r="Y635">
        <v>0.4</v>
      </c>
      <c r="Z635">
        <v>26.68</v>
      </c>
      <c r="AA635" t="s">
        <v>46</v>
      </c>
      <c r="AB635" t="s">
        <v>56</v>
      </c>
      <c r="AC635" t="s">
        <v>135</v>
      </c>
      <c r="AD635" t="s">
        <v>58</v>
      </c>
      <c r="AE635" s="39">
        <v>46204.898182870369</v>
      </c>
      <c r="AF635" t="s">
        <v>431</v>
      </c>
      <c r="AG635" t="str">
        <f t="shared" si="72"/>
        <v>Julho-26</v>
      </c>
      <c r="AH635" s="36">
        <f>_xlfn.XLOOKUP(AK635,'Base de Preços'!P$7:P$3001,'Base de Preços'!J$7:J$3001,"",0)</f>
        <v>343.68</v>
      </c>
      <c r="AI635" s="37">
        <f t="shared" si="73"/>
        <v>0</v>
      </c>
      <c r="AJ635" t="str">
        <f>_xlfn.XLOOKUP(N635,Agrupamentos!C$3:C$496,Agrupamentos!D$3:D$496,"",0)</f>
        <v>HERBICIDA MEC</v>
      </c>
      <c r="AK635" t="str">
        <f t="shared" si="74"/>
        <v>SERV CAP QUIM MEC BARRA AGRICGN1410IMP96</v>
      </c>
      <c r="AL635" s="57" t="str">
        <f t="shared" si="75"/>
        <v>46993GN1410Trabalhador FlorestalGABRIEL GONCALVES PINHEIROSERV CAP QUIM MEC BARRA AGRICGALILÉIA024-01Suporte20Julho-260846204,898182870446204</v>
      </c>
      <c r="AM635" s="79">
        <f t="shared" si="76"/>
        <v>34.782608695652172</v>
      </c>
      <c r="AN635" s="80">
        <f t="shared" si="77"/>
        <v>927.99999999999989</v>
      </c>
      <c r="AO635" s="36">
        <f t="shared" si="78"/>
        <v>533.6</v>
      </c>
      <c r="AP635" s="83">
        <f t="shared" si="79"/>
        <v>-394.39999999999986</v>
      </c>
    </row>
    <row r="636" spans="1:42" hidden="1">
      <c r="A636">
        <v>46993</v>
      </c>
      <c r="B636" s="38">
        <v>46204</v>
      </c>
      <c r="C636" t="s">
        <v>266</v>
      </c>
      <c r="D636" t="s">
        <v>105</v>
      </c>
      <c r="E636" t="s">
        <v>106</v>
      </c>
      <c r="F636" t="s">
        <v>37</v>
      </c>
      <c r="G636">
        <v>8</v>
      </c>
      <c r="H636" s="43">
        <v>11331</v>
      </c>
      <c r="I636" t="s">
        <v>112</v>
      </c>
      <c r="J636">
        <v>11362</v>
      </c>
      <c r="K636" t="s">
        <v>131</v>
      </c>
      <c r="L636" t="s">
        <v>131</v>
      </c>
      <c r="M636">
        <v>1</v>
      </c>
      <c r="N636" t="s">
        <v>109</v>
      </c>
      <c r="O636" t="s">
        <v>64</v>
      </c>
      <c r="P636">
        <v>537</v>
      </c>
      <c r="Q636" t="s">
        <v>368</v>
      </c>
      <c r="R636" t="s">
        <v>170</v>
      </c>
      <c r="S636">
        <v>2</v>
      </c>
      <c r="T636">
        <v>0</v>
      </c>
      <c r="U636">
        <v>6</v>
      </c>
      <c r="V636">
        <v>8</v>
      </c>
      <c r="W636">
        <v>0</v>
      </c>
      <c r="X636">
        <v>0</v>
      </c>
      <c r="Y636">
        <v>0</v>
      </c>
      <c r="Z636">
        <v>0</v>
      </c>
      <c r="AA636" t="s">
        <v>55</v>
      </c>
      <c r="AB636" t="s">
        <v>47</v>
      </c>
      <c r="AC636" t="s">
        <v>135</v>
      </c>
      <c r="AD636" t="s">
        <v>58</v>
      </c>
      <c r="AE636" s="39">
        <v>46205.369583333333</v>
      </c>
      <c r="AF636" t="s">
        <v>431</v>
      </c>
      <c r="AG636" t="str">
        <f t="shared" si="72"/>
        <v>Julho-26</v>
      </c>
      <c r="AH636" s="36">
        <f>_xlfn.XLOOKUP(AK636,'Base de Preços'!P$7:P$3001,'Base de Preços'!J$7:J$3001,"",0)</f>
        <v>0</v>
      </c>
      <c r="AI636" s="37">
        <f t="shared" si="73"/>
        <v>0</v>
      </c>
      <c r="AJ636" t="str">
        <f>_xlfn.XLOOKUP(N636,Agrupamentos!C$3:C$496,Agrupamentos!D$3:D$496,"",0)</f>
        <v>APOIO E MANUTENÇÃO</v>
      </c>
      <c r="AK636" t="str">
        <f t="shared" si="74"/>
        <v>APOIO E MANUTEÇÃO 1410GN14101</v>
      </c>
      <c r="AL636" s="57" t="str">
        <f t="shared" si="75"/>
        <v>46993GN1410MotoristaGABRIEL GONCALVES PINHEIROAPOIO E MANUTEÇÃO 1410GALILÉIA011-01Principal0Julho-266846205,369583333346204</v>
      </c>
      <c r="AM636" s="79" t="str">
        <f t="shared" si="76"/>
        <v/>
      </c>
      <c r="AN636" s="80" t="str">
        <f t="shared" si="77"/>
        <v/>
      </c>
      <c r="AO636" s="36">
        <f t="shared" si="78"/>
        <v>0</v>
      </c>
      <c r="AP636" s="83" t="str">
        <f t="shared" si="79"/>
        <v/>
      </c>
    </row>
    <row r="637" spans="1:42" hidden="1">
      <c r="A637">
        <v>46993</v>
      </c>
      <c r="B637" s="38">
        <v>46204</v>
      </c>
      <c r="C637" t="s">
        <v>266</v>
      </c>
      <c r="D637" t="s">
        <v>105</v>
      </c>
      <c r="E637" t="s">
        <v>106</v>
      </c>
      <c r="F637" t="s">
        <v>59</v>
      </c>
      <c r="G637">
        <v>8</v>
      </c>
      <c r="H637" s="43">
        <v>11331</v>
      </c>
      <c r="I637" t="s">
        <v>112</v>
      </c>
      <c r="J637">
        <v>11362</v>
      </c>
      <c r="K637" t="s">
        <v>131</v>
      </c>
      <c r="L637" t="s">
        <v>131</v>
      </c>
      <c r="M637" t="s">
        <v>137</v>
      </c>
      <c r="N637" t="s">
        <v>138</v>
      </c>
      <c r="O637" t="s">
        <v>64</v>
      </c>
      <c r="P637">
        <v>539</v>
      </c>
      <c r="Q637" t="s">
        <v>432</v>
      </c>
      <c r="R637" t="s">
        <v>170</v>
      </c>
      <c r="S637">
        <v>6</v>
      </c>
      <c r="T637">
        <v>15</v>
      </c>
      <c r="U637">
        <v>2</v>
      </c>
      <c r="V637">
        <v>8</v>
      </c>
      <c r="W637">
        <v>0.68</v>
      </c>
      <c r="X637">
        <v>0.4</v>
      </c>
      <c r="Y637">
        <v>0.53</v>
      </c>
      <c r="Z637">
        <v>221.69</v>
      </c>
      <c r="AA637" t="s">
        <v>55</v>
      </c>
      <c r="AB637" t="s">
        <v>47</v>
      </c>
      <c r="AC637" t="s">
        <v>135</v>
      </c>
      <c r="AD637" t="s">
        <v>58</v>
      </c>
      <c r="AE637" s="39">
        <v>46204.898182870369</v>
      </c>
      <c r="AF637" t="s">
        <v>431</v>
      </c>
      <c r="AG637" t="str">
        <f t="shared" si="72"/>
        <v>Julho-26</v>
      </c>
      <c r="AH637" s="36">
        <f>_xlfn.XLOOKUP(AK637,'Base de Preços'!P$7:P$3001,'Base de Preços'!J$7:J$3001,"",0)</f>
        <v>343.68</v>
      </c>
      <c r="AI637" s="37">
        <f t="shared" si="73"/>
        <v>5155.2</v>
      </c>
      <c r="AJ637" t="str">
        <f>_xlfn.XLOOKUP(N637,Agrupamentos!C$3:C$496,Agrupamentos!D$3:D$496,"",0)</f>
        <v>HERBICIDA MEC</v>
      </c>
      <c r="AK637" t="str">
        <f t="shared" si="74"/>
        <v>SERV CAP QUIM MEC BARRA AGRICGN1410IMP96</v>
      </c>
      <c r="AL637" s="57" t="str">
        <f t="shared" si="75"/>
        <v>46993GN1410Operador de Trator de PneuGABRIEL GONCALVES PINHEIROSERV CAP QUIM MEC BARRA AGRICQUELUZ011-01Principal15Julho-262846204,898182870446204</v>
      </c>
      <c r="AM637" s="79">
        <f t="shared" si="76"/>
        <v>11.76470588235294</v>
      </c>
      <c r="AN637" s="80">
        <f t="shared" si="77"/>
        <v>2608.1176470588234</v>
      </c>
      <c r="AO637" s="36">
        <f t="shared" si="78"/>
        <v>3325.35</v>
      </c>
      <c r="AP637" s="83">
        <f t="shared" si="79"/>
        <v>717.23235294117649</v>
      </c>
    </row>
    <row r="638" spans="1:42" hidden="1">
      <c r="A638">
        <v>46993</v>
      </c>
      <c r="B638" s="38">
        <v>46204</v>
      </c>
      <c r="C638" t="s">
        <v>266</v>
      </c>
      <c r="D638" t="s">
        <v>105</v>
      </c>
      <c r="E638" t="s">
        <v>106</v>
      </c>
      <c r="F638" t="s">
        <v>59</v>
      </c>
      <c r="G638">
        <v>8</v>
      </c>
      <c r="H638" s="43">
        <v>11331</v>
      </c>
      <c r="I638" t="s">
        <v>112</v>
      </c>
      <c r="J638">
        <v>11362</v>
      </c>
      <c r="K638" t="s">
        <v>131</v>
      </c>
      <c r="L638" t="s">
        <v>131</v>
      </c>
      <c r="M638" t="s">
        <v>166</v>
      </c>
      <c r="N638" t="s">
        <v>167</v>
      </c>
      <c r="O638" t="s">
        <v>168</v>
      </c>
      <c r="P638">
        <v>555</v>
      </c>
      <c r="Q638" t="s">
        <v>413</v>
      </c>
      <c r="R638" t="s">
        <v>152</v>
      </c>
      <c r="S638">
        <v>21</v>
      </c>
      <c r="T638">
        <v>21</v>
      </c>
      <c r="U638">
        <v>7</v>
      </c>
      <c r="V638">
        <v>28</v>
      </c>
      <c r="W638">
        <v>0</v>
      </c>
      <c r="X638">
        <v>1</v>
      </c>
      <c r="Y638">
        <v>1.33</v>
      </c>
      <c r="Z638">
        <v>290.54000000000002</v>
      </c>
      <c r="AA638" t="s">
        <v>46</v>
      </c>
      <c r="AB638" t="s">
        <v>47</v>
      </c>
      <c r="AC638" t="s">
        <v>135</v>
      </c>
      <c r="AD638" t="s">
        <v>58</v>
      </c>
      <c r="AE638" s="39">
        <v>46204.898182870369</v>
      </c>
      <c r="AF638" t="s">
        <v>431</v>
      </c>
      <c r="AG638" t="str">
        <f t="shared" si="72"/>
        <v>Julho-26</v>
      </c>
      <c r="AH638" s="36">
        <f>_xlfn.XLOOKUP(AK638,'Base de Preços'!P$7:P$3001,'Base de Preços'!J$7:J$3001,"",0)</f>
        <v>290.54000000000002</v>
      </c>
      <c r="AI638" s="37">
        <f t="shared" si="73"/>
        <v>6101.34</v>
      </c>
      <c r="AJ638" t="str">
        <f>_xlfn.XLOOKUP(N638,Agrupamentos!C$3:C$496,Agrupamentos!D$3:D$496,"",0)</f>
        <v>HORA TRATOR</v>
      </c>
      <c r="AK638" t="str">
        <f t="shared" si="74"/>
        <v>SERV HORA TRATOR PNEU 100CV AGRICGN1410REF223</v>
      </c>
      <c r="AL638" s="57" t="str">
        <f t="shared" si="75"/>
        <v>46993GN1410Operador de Trator de PneuGABRIEL GONCALVES PINHEIROSERV HORA TRATOR PNEU 100CV AGRICMORUMBI - SRP008-01Principal21Julho-2672846204,898182870446204</v>
      </c>
      <c r="AM638" s="79" t="str">
        <f t="shared" si="76"/>
        <v/>
      </c>
      <c r="AN638" s="80" t="str">
        <f t="shared" si="77"/>
        <v/>
      </c>
      <c r="AO638" s="36">
        <f t="shared" si="78"/>
        <v>6101.34</v>
      </c>
      <c r="AP638" s="83" t="str">
        <f t="shared" si="79"/>
        <v/>
      </c>
    </row>
    <row r="639" spans="1:42" hidden="1">
      <c r="A639">
        <v>46993</v>
      </c>
      <c r="B639" s="38">
        <v>46204</v>
      </c>
      <c r="C639" t="s">
        <v>266</v>
      </c>
      <c r="D639" t="s">
        <v>105</v>
      </c>
      <c r="E639" t="s">
        <v>106</v>
      </c>
      <c r="F639" t="s">
        <v>59</v>
      </c>
      <c r="G639">
        <v>8</v>
      </c>
      <c r="H639" s="43">
        <v>11331</v>
      </c>
      <c r="I639" t="s">
        <v>112</v>
      </c>
      <c r="J639">
        <v>11362</v>
      </c>
      <c r="K639" t="s">
        <v>131</v>
      </c>
      <c r="L639" t="s">
        <v>131</v>
      </c>
      <c r="M639" t="s">
        <v>137</v>
      </c>
      <c r="N639" t="s">
        <v>138</v>
      </c>
      <c r="O639" t="s">
        <v>64</v>
      </c>
      <c r="P639">
        <v>537</v>
      </c>
      <c r="Q639" t="s">
        <v>368</v>
      </c>
      <c r="R639" t="s">
        <v>423</v>
      </c>
      <c r="S639">
        <v>12</v>
      </c>
      <c r="T639">
        <v>20</v>
      </c>
      <c r="U639">
        <v>10</v>
      </c>
      <c r="V639">
        <v>22</v>
      </c>
      <c r="W639">
        <v>0.68</v>
      </c>
      <c r="X639">
        <v>0.6</v>
      </c>
      <c r="Y639">
        <v>1.1000000000000001</v>
      </c>
      <c r="Z639">
        <v>221.69</v>
      </c>
      <c r="AA639" t="s">
        <v>46</v>
      </c>
      <c r="AB639" t="s">
        <v>47</v>
      </c>
      <c r="AC639" t="s">
        <v>135</v>
      </c>
      <c r="AD639" t="s">
        <v>58</v>
      </c>
      <c r="AE639" s="39">
        <v>46204.898182870369</v>
      </c>
      <c r="AF639" t="s">
        <v>431</v>
      </c>
      <c r="AG639" t="str">
        <f t="shared" si="72"/>
        <v>Julho-26</v>
      </c>
      <c r="AH639" s="36">
        <f>_xlfn.XLOOKUP(AK639,'Base de Preços'!P$7:P$3001,'Base de Preços'!J$7:J$3001,"",0)</f>
        <v>343.68</v>
      </c>
      <c r="AI639" s="37">
        <f t="shared" si="73"/>
        <v>6873.6</v>
      </c>
      <c r="AJ639" t="str">
        <f>_xlfn.XLOOKUP(N639,Agrupamentos!C$3:C$496,Agrupamentos!D$3:D$496,"",0)</f>
        <v>HERBICIDA MEC</v>
      </c>
      <c r="AK639" t="str">
        <f t="shared" si="74"/>
        <v>SERV CAP QUIM MEC BARRA AGRICGN1410IMP96</v>
      </c>
      <c r="AL639" s="57" t="str">
        <f t="shared" si="75"/>
        <v>46993GN1410Operador de Trator de PneuGABRIEL GONCALVES PINHEIROSERV CAP QUIM MEC BARRA AGRICGALILÉIA024-01Principal20Julho-26102246204,898182870446204</v>
      </c>
      <c r="AM639" s="79">
        <f t="shared" si="76"/>
        <v>32.352941176470587</v>
      </c>
      <c r="AN639" s="80">
        <f t="shared" si="77"/>
        <v>7172.323529411764</v>
      </c>
      <c r="AO639" s="36">
        <f t="shared" si="78"/>
        <v>4433.8</v>
      </c>
      <c r="AP639" s="83">
        <f t="shared" si="79"/>
        <v>-2738.5235294117638</v>
      </c>
    </row>
    <row r="640" spans="1:42" hidden="1">
      <c r="A640">
        <v>46993</v>
      </c>
      <c r="B640" s="38">
        <v>46204</v>
      </c>
      <c r="C640" t="s">
        <v>266</v>
      </c>
      <c r="D640" t="s">
        <v>105</v>
      </c>
      <c r="E640" t="s">
        <v>106</v>
      </c>
      <c r="F640" t="s">
        <v>49</v>
      </c>
      <c r="G640">
        <v>8</v>
      </c>
      <c r="H640" s="43">
        <v>11331</v>
      </c>
      <c r="I640" t="s">
        <v>112</v>
      </c>
      <c r="J640">
        <v>11362</v>
      </c>
      <c r="K640" t="s">
        <v>131</v>
      </c>
      <c r="L640" t="s">
        <v>131</v>
      </c>
      <c r="M640">
        <v>298</v>
      </c>
      <c r="N640" t="s">
        <v>132</v>
      </c>
      <c r="O640" t="s">
        <v>43</v>
      </c>
      <c r="P640">
        <v>555</v>
      </c>
      <c r="Q640" t="s">
        <v>413</v>
      </c>
      <c r="R640" t="s">
        <v>152</v>
      </c>
      <c r="S640">
        <v>8</v>
      </c>
      <c r="T640">
        <v>1</v>
      </c>
      <c r="U640">
        <v>0</v>
      </c>
      <c r="V640">
        <v>8</v>
      </c>
      <c r="W640">
        <v>0</v>
      </c>
      <c r="X640">
        <v>8</v>
      </c>
      <c r="Y640">
        <v>8</v>
      </c>
      <c r="Z640">
        <v>589.29</v>
      </c>
      <c r="AA640" t="s">
        <v>55</v>
      </c>
      <c r="AB640" t="s">
        <v>47</v>
      </c>
      <c r="AC640" t="s">
        <v>135</v>
      </c>
      <c r="AD640" t="s">
        <v>58</v>
      </c>
      <c r="AE640" s="39">
        <v>46205.49422453704</v>
      </c>
      <c r="AF640" t="s">
        <v>431</v>
      </c>
      <c r="AG640" t="str">
        <f t="shared" si="72"/>
        <v>Julho-26</v>
      </c>
      <c r="AH640" s="36">
        <f>_xlfn.XLOOKUP(AK640,'Base de Preços'!P$7:P$3001,'Base de Preços'!J$7:J$3001,"",0)</f>
        <v>589.29</v>
      </c>
      <c r="AI640" s="37">
        <f t="shared" si="73"/>
        <v>589.29</v>
      </c>
      <c r="AJ640" t="str">
        <f>_xlfn.XLOOKUP(N640,Agrupamentos!C$3:C$496,Agrupamentos!D$3:D$496,"",0)</f>
        <v>DIARIAS HOMEM</v>
      </c>
      <c r="AK640" t="str">
        <f t="shared" si="74"/>
        <v>SERV GERAIS LAVOURA AGRICGN1410298</v>
      </c>
      <c r="AL640" s="57" t="str">
        <f t="shared" si="75"/>
        <v>46993GN1410Trabalhador FlorestalGABRIEL GONCALVES PINHEIROSERV GERAIS LAVOURA AGRICMORUMBI - SRP008-01Principal1Julho-260846205,49422453746204</v>
      </c>
      <c r="AM640" s="79" t="str">
        <f t="shared" si="76"/>
        <v/>
      </c>
      <c r="AN640" s="80" t="str">
        <f t="shared" si="77"/>
        <v/>
      </c>
      <c r="AO640" s="36">
        <f t="shared" si="78"/>
        <v>589.29</v>
      </c>
      <c r="AP640" s="83" t="str">
        <f t="shared" si="79"/>
        <v/>
      </c>
    </row>
    <row r="641" spans="1:42" hidden="1">
      <c r="A641">
        <v>47000</v>
      </c>
      <c r="B641" s="38">
        <v>46204</v>
      </c>
      <c r="C641" t="s">
        <v>266</v>
      </c>
      <c r="D641" t="s">
        <v>105</v>
      </c>
      <c r="E641" t="s">
        <v>106</v>
      </c>
      <c r="F641" t="s">
        <v>59</v>
      </c>
      <c r="G641">
        <v>8</v>
      </c>
      <c r="H641" s="43">
        <v>11331</v>
      </c>
      <c r="I641" t="s">
        <v>112</v>
      </c>
      <c r="J641">
        <v>11752</v>
      </c>
      <c r="K641" t="s">
        <v>149</v>
      </c>
      <c r="L641" t="s">
        <v>149</v>
      </c>
      <c r="M641" t="s">
        <v>115</v>
      </c>
      <c r="N641" t="s">
        <v>116</v>
      </c>
      <c r="O641" t="s">
        <v>64</v>
      </c>
      <c r="P641">
        <v>503</v>
      </c>
      <c r="Q641" t="s">
        <v>181</v>
      </c>
      <c r="R641" t="s">
        <v>401</v>
      </c>
      <c r="S641">
        <v>5</v>
      </c>
      <c r="T641">
        <v>20.309999999999999</v>
      </c>
      <c r="U641">
        <v>33</v>
      </c>
      <c r="V641">
        <v>38</v>
      </c>
      <c r="W641">
        <v>0.42</v>
      </c>
      <c r="X641">
        <v>0.25</v>
      </c>
      <c r="Y641">
        <v>1.87</v>
      </c>
      <c r="Z641">
        <v>143.63999999999999</v>
      </c>
      <c r="AA641" t="s">
        <v>46</v>
      </c>
      <c r="AB641" t="s">
        <v>47</v>
      </c>
      <c r="AC641" t="s">
        <v>120</v>
      </c>
      <c r="AD641" t="s">
        <v>58</v>
      </c>
      <c r="AE641" s="39">
        <v>46204.990752314814</v>
      </c>
      <c r="AG641" t="str">
        <f t="shared" si="72"/>
        <v>Julho-26</v>
      </c>
      <c r="AH641" s="36">
        <f>_xlfn.XLOOKUP(AK641,'Base de Preços'!P$7:P$3001,'Base de Preços'!J$7:J$3001,"",0)</f>
        <v>212.62</v>
      </c>
      <c r="AI641" s="37">
        <f t="shared" si="73"/>
        <v>4318.3121999999994</v>
      </c>
      <c r="AJ641" t="str">
        <f>_xlfn.XLOOKUP(N641,Agrupamentos!C$3:C$496,Agrupamentos!D$3:D$496,"",0)</f>
        <v>HERBICIDA MEC</v>
      </c>
      <c r="AK641" t="str">
        <f t="shared" si="74"/>
        <v>SERV CAP QUIM PRE EMERG 3 LINHASGN1410IMP97</v>
      </c>
      <c r="AL641" s="57" t="str">
        <f t="shared" si="75"/>
        <v>47000GN1410Operador de Trator de PneuMATEUS SANCHES PERES BIENIEKSERV CAP QUIM PRE EMERG 3 LINHASMÃE SANTA GLEBA A022-01Principal20,31Julho-26333846204,990752314846204</v>
      </c>
      <c r="AM641" s="79">
        <f t="shared" si="76"/>
        <v>90.476190476190482</v>
      </c>
      <c r="AN641" s="80">
        <f t="shared" si="77"/>
        <v>12996</v>
      </c>
      <c r="AO641" s="36">
        <f t="shared" si="78"/>
        <v>2917.3283999999994</v>
      </c>
      <c r="AP641" s="83">
        <f t="shared" si="79"/>
        <v>-10078.671600000001</v>
      </c>
    </row>
    <row r="642" spans="1:42" hidden="1">
      <c r="A642">
        <v>47000</v>
      </c>
      <c r="B642" s="38">
        <v>46204</v>
      </c>
      <c r="C642" t="s">
        <v>266</v>
      </c>
      <c r="D642" t="s">
        <v>105</v>
      </c>
      <c r="E642" t="s">
        <v>106</v>
      </c>
      <c r="F642" t="s">
        <v>49</v>
      </c>
      <c r="G642">
        <v>8</v>
      </c>
      <c r="H642" s="43">
        <v>11331</v>
      </c>
      <c r="I642" t="s">
        <v>112</v>
      </c>
      <c r="J642">
        <v>11752</v>
      </c>
      <c r="K642" t="s">
        <v>149</v>
      </c>
      <c r="L642" t="s">
        <v>149</v>
      </c>
      <c r="M642">
        <v>1</v>
      </c>
      <c r="N642" t="s">
        <v>109</v>
      </c>
      <c r="O642" t="s">
        <v>64</v>
      </c>
      <c r="P642">
        <v>503</v>
      </c>
      <c r="Q642" t="s">
        <v>181</v>
      </c>
      <c r="R642" t="s">
        <v>401</v>
      </c>
      <c r="S642">
        <v>20</v>
      </c>
      <c r="T642">
        <v>0</v>
      </c>
      <c r="U642">
        <v>0</v>
      </c>
      <c r="V642">
        <v>20</v>
      </c>
      <c r="W642">
        <v>0</v>
      </c>
      <c r="X642">
        <v>0</v>
      </c>
      <c r="Y642">
        <v>0</v>
      </c>
      <c r="Z642">
        <v>0</v>
      </c>
      <c r="AA642" t="s">
        <v>46</v>
      </c>
      <c r="AB642" t="s">
        <v>56</v>
      </c>
      <c r="AC642" t="s">
        <v>120</v>
      </c>
      <c r="AE642" s="39">
        <v>46204.990752314814</v>
      </c>
      <c r="AG642" t="str">
        <f t="shared" si="72"/>
        <v>Julho-26</v>
      </c>
      <c r="AH642" s="36">
        <f>_xlfn.XLOOKUP(AK642,'Base de Preços'!P$7:P$3001,'Base de Preços'!J$7:J$3001,"",0)</f>
        <v>0</v>
      </c>
      <c r="AI642" s="37">
        <f t="shared" si="73"/>
        <v>0</v>
      </c>
      <c r="AJ642" t="str">
        <f>_xlfn.XLOOKUP(N642,Agrupamentos!C$3:C$496,Agrupamentos!D$3:D$496,"",0)</f>
        <v>APOIO E MANUTENÇÃO</v>
      </c>
      <c r="AK642" t="str">
        <f t="shared" si="74"/>
        <v>APOIO E MANUTEÇÃO 1410GN14101</v>
      </c>
      <c r="AL642" s="57" t="str">
        <f t="shared" si="75"/>
        <v>47000GN1410Trabalhador FlorestalMATEUS SANCHES PERES BIENIEKAPOIO E MANUTEÇÃO 1410MÃE SANTA GLEBA A022-01Suporte0Julho-2602046204,990752314846204</v>
      </c>
      <c r="AM642" s="79" t="str">
        <f t="shared" si="76"/>
        <v/>
      </c>
      <c r="AN642" s="80" t="str">
        <f t="shared" si="77"/>
        <v/>
      </c>
      <c r="AO642" s="36">
        <f t="shared" si="78"/>
        <v>0</v>
      </c>
      <c r="AP642" s="83" t="str">
        <f t="shared" si="79"/>
        <v/>
      </c>
    </row>
    <row r="643" spans="1:42" hidden="1">
      <c r="A643">
        <v>47000</v>
      </c>
      <c r="B643" s="38">
        <v>46204</v>
      </c>
      <c r="C643" t="s">
        <v>266</v>
      </c>
      <c r="D643" t="s">
        <v>105</v>
      </c>
      <c r="E643" t="s">
        <v>106</v>
      </c>
      <c r="F643" t="s">
        <v>37</v>
      </c>
      <c r="G643">
        <v>8</v>
      </c>
      <c r="H643" s="43">
        <v>11331</v>
      </c>
      <c r="I643" t="s">
        <v>112</v>
      </c>
      <c r="J643">
        <v>11752</v>
      </c>
      <c r="K643" t="s">
        <v>149</v>
      </c>
      <c r="L643" t="s">
        <v>149</v>
      </c>
      <c r="M643" t="s">
        <v>115</v>
      </c>
      <c r="N643" t="s">
        <v>116</v>
      </c>
      <c r="O643" t="s">
        <v>64</v>
      </c>
      <c r="P643">
        <v>503</v>
      </c>
      <c r="Q643" t="s">
        <v>181</v>
      </c>
      <c r="R643" t="s">
        <v>401</v>
      </c>
      <c r="S643">
        <v>8</v>
      </c>
      <c r="T643">
        <v>20.309999999999999</v>
      </c>
      <c r="U643">
        <v>10</v>
      </c>
      <c r="V643">
        <v>18</v>
      </c>
      <c r="W643">
        <v>0.14000000000000001</v>
      </c>
      <c r="X643">
        <v>0.39</v>
      </c>
      <c r="Y643">
        <v>0.89</v>
      </c>
      <c r="Z643">
        <v>58.86</v>
      </c>
      <c r="AA643" t="s">
        <v>46</v>
      </c>
      <c r="AB643" t="s">
        <v>77</v>
      </c>
      <c r="AC643" t="s">
        <v>120</v>
      </c>
      <c r="AD643" t="s">
        <v>58</v>
      </c>
      <c r="AE643" s="39">
        <v>46204.990752314814</v>
      </c>
      <c r="AG643" t="str">
        <f t="shared" si="72"/>
        <v>Julho-26</v>
      </c>
      <c r="AH643" s="36">
        <f>_xlfn.XLOOKUP(AK643,'Base de Preços'!P$7:P$3001,'Base de Preços'!J$7:J$3001,"",0)</f>
        <v>212.62</v>
      </c>
      <c r="AI643" s="37">
        <f t="shared" si="73"/>
        <v>0</v>
      </c>
      <c r="AJ643" t="str">
        <f>_xlfn.XLOOKUP(N643,Agrupamentos!C$3:C$496,Agrupamentos!D$3:D$496,"",0)</f>
        <v>HERBICIDA MEC</v>
      </c>
      <c r="AK643" t="str">
        <f t="shared" si="74"/>
        <v>SERV CAP QUIM PRE EMERG 3 LINHASGN1410IMP97</v>
      </c>
      <c r="AL643" s="57" t="str">
        <f t="shared" si="75"/>
        <v>47000GN1410MotoristaMATEUS SANCHES PERES BIENIEKSERV CAP QUIM PRE EMERG 3 LINHASMÃE SANTA GLEBA A022-01Apoio20,31Julho-26101846204,990752314846204</v>
      </c>
      <c r="AM643" s="79">
        <f t="shared" si="76"/>
        <v>128.57142857142856</v>
      </c>
      <c r="AN643" s="80">
        <f t="shared" si="77"/>
        <v>7567.7142857142844</v>
      </c>
      <c r="AO643" s="36">
        <f t="shared" si="78"/>
        <v>1195.4466</v>
      </c>
      <c r="AP643" s="83">
        <f t="shared" si="79"/>
        <v>-6372.2676857142842</v>
      </c>
    </row>
    <row r="644" spans="1:42" hidden="1">
      <c r="A644">
        <v>47017</v>
      </c>
      <c r="B644" s="38">
        <v>46204</v>
      </c>
      <c r="C644" t="s">
        <v>266</v>
      </c>
      <c r="D644" t="s">
        <v>105</v>
      </c>
      <c r="E644" t="s">
        <v>106</v>
      </c>
      <c r="F644" t="s">
        <v>49</v>
      </c>
      <c r="G644">
        <v>8</v>
      </c>
      <c r="H644" s="43">
        <v>11065</v>
      </c>
      <c r="I644" t="s">
        <v>107</v>
      </c>
      <c r="J644">
        <v>11078</v>
      </c>
      <c r="K644" t="s">
        <v>154</v>
      </c>
      <c r="L644" t="s">
        <v>154</v>
      </c>
      <c r="M644">
        <v>1</v>
      </c>
      <c r="N644" t="s">
        <v>109</v>
      </c>
      <c r="O644" t="s">
        <v>64</v>
      </c>
      <c r="P644">
        <v>503</v>
      </c>
      <c r="Q644" t="s">
        <v>181</v>
      </c>
      <c r="R644" t="s">
        <v>401</v>
      </c>
      <c r="S644">
        <v>8</v>
      </c>
      <c r="T644">
        <v>0</v>
      </c>
      <c r="U644">
        <v>0</v>
      </c>
      <c r="V644">
        <v>8</v>
      </c>
      <c r="W644">
        <v>0</v>
      </c>
      <c r="X644">
        <v>0</v>
      </c>
      <c r="Y644">
        <v>0</v>
      </c>
      <c r="Z644">
        <v>0</v>
      </c>
      <c r="AA644" t="s">
        <v>55</v>
      </c>
      <c r="AB644" t="s">
        <v>56</v>
      </c>
      <c r="AC644" t="s">
        <v>159</v>
      </c>
      <c r="AD644" t="s">
        <v>58</v>
      </c>
      <c r="AE644" s="39">
        <v>46205.409571759257</v>
      </c>
      <c r="AG644" t="str">
        <f t="shared" si="72"/>
        <v>Julho-26</v>
      </c>
      <c r="AH644" s="36">
        <f>_xlfn.XLOOKUP(AK644,'Base de Preços'!P$7:P$3001,'Base de Preços'!J$7:J$3001,"",0)</f>
        <v>0</v>
      </c>
      <c r="AI644" s="37">
        <f t="shared" si="73"/>
        <v>0</v>
      </c>
      <c r="AJ644" t="str">
        <f>_xlfn.XLOOKUP(N644,Agrupamentos!C$3:C$496,Agrupamentos!D$3:D$496,"",0)</f>
        <v>APOIO E MANUTENÇÃO</v>
      </c>
      <c r="AK644" t="str">
        <f t="shared" si="74"/>
        <v>APOIO E MANUTEÇÃO 1410GN14101</v>
      </c>
      <c r="AL644" s="57" t="str">
        <f t="shared" si="75"/>
        <v>47017GN1410Trabalhador FlorestalNATAN SANTOS MORAISAPOIO E MANUTEÇÃO 1410MÃE SANTA GLEBA A022-01Suporte0Julho-260846205,409571759346204</v>
      </c>
      <c r="AM644" s="79" t="str">
        <f t="shared" si="76"/>
        <v/>
      </c>
      <c r="AN644" s="80" t="str">
        <f t="shared" si="77"/>
        <v/>
      </c>
      <c r="AO644" s="36">
        <f t="shared" si="78"/>
        <v>0</v>
      </c>
      <c r="AP644" s="83" t="str">
        <f t="shared" si="79"/>
        <v/>
      </c>
    </row>
    <row r="645" spans="1:42" hidden="1">
      <c r="A645">
        <v>47017</v>
      </c>
      <c r="B645" s="38">
        <v>46204</v>
      </c>
      <c r="C645" t="s">
        <v>266</v>
      </c>
      <c r="D645" t="s">
        <v>105</v>
      </c>
      <c r="E645" t="s">
        <v>106</v>
      </c>
      <c r="F645" t="s">
        <v>37</v>
      </c>
      <c r="G645">
        <v>8</v>
      </c>
      <c r="H645" s="43">
        <v>11065</v>
      </c>
      <c r="I645" t="s">
        <v>107</v>
      </c>
      <c r="J645">
        <v>11078</v>
      </c>
      <c r="K645" t="s">
        <v>154</v>
      </c>
      <c r="L645" t="s">
        <v>154</v>
      </c>
      <c r="M645">
        <v>1</v>
      </c>
      <c r="N645" t="s">
        <v>109</v>
      </c>
      <c r="O645" t="s">
        <v>64</v>
      </c>
      <c r="P645">
        <v>503</v>
      </c>
      <c r="Q645" t="s">
        <v>181</v>
      </c>
      <c r="R645" t="s">
        <v>401</v>
      </c>
      <c r="S645">
        <v>9</v>
      </c>
      <c r="T645">
        <v>0</v>
      </c>
      <c r="U645">
        <v>9</v>
      </c>
      <c r="V645">
        <v>18</v>
      </c>
      <c r="W645">
        <v>0</v>
      </c>
      <c r="X645">
        <v>0</v>
      </c>
      <c r="Y645">
        <v>0</v>
      </c>
      <c r="Z645">
        <v>0</v>
      </c>
      <c r="AA645" t="s">
        <v>55</v>
      </c>
      <c r="AB645" t="s">
        <v>47</v>
      </c>
      <c r="AC645" t="s">
        <v>159</v>
      </c>
      <c r="AD645" t="s">
        <v>58</v>
      </c>
      <c r="AE645" s="39">
        <v>46205.397546296299</v>
      </c>
      <c r="AG645" t="str">
        <f t="shared" si="72"/>
        <v>Julho-26</v>
      </c>
      <c r="AH645" s="36">
        <f>_xlfn.XLOOKUP(AK645,'Base de Preços'!P$7:P$3001,'Base de Preços'!J$7:J$3001,"",0)</f>
        <v>0</v>
      </c>
      <c r="AI645" s="37">
        <f t="shared" si="73"/>
        <v>0</v>
      </c>
      <c r="AJ645" t="str">
        <f>_xlfn.XLOOKUP(N645,Agrupamentos!C$3:C$496,Agrupamentos!D$3:D$496,"",0)</f>
        <v>APOIO E MANUTENÇÃO</v>
      </c>
      <c r="AK645" t="str">
        <f t="shared" si="74"/>
        <v>APOIO E MANUTEÇÃO 1410GN14101</v>
      </c>
      <c r="AL645" s="57" t="str">
        <f t="shared" si="75"/>
        <v>47017GN1410MotoristaNATAN SANTOS MORAISAPOIO E MANUTEÇÃO 1410MÃE SANTA GLEBA A022-01Principal0Julho-2691846205,397546296346204</v>
      </c>
      <c r="AM645" s="79" t="str">
        <f t="shared" si="76"/>
        <v/>
      </c>
      <c r="AN645" s="80" t="str">
        <f t="shared" si="77"/>
        <v/>
      </c>
      <c r="AO645" s="36">
        <f t="shared" si="78"/>
        <v>0</v>
      </c>
      <c r="AP645" s="83" t="str">
        <f t="shared" si="79"/>
        <v/>
      </c>
    </row>
    <row r="646" spans="1:42" hidden="1">
      <c r="A646">
        <v>47017</v>
      </c>
      <c r="B646" s="38">
        <v>46204</v>
      </c>
      <c r="C646" t="s">
        <v>266</v>
      </c>
      <c r="D646" t="s">
        <v>105</v>
      </c>
      <c r="E646" t="s">
        <v>106</v>
      </c>
      <c r="F646" t="s">
        <v>49</v>
      </c>
      <c r="G646">
        <v>8</v>
      </c>
      <c r="H646" s="43">
        <v>11065</v>
      </c>
      <c r="I646" t="s">
        <v>107</v>
      </c>
      <c r="J646">
        <v>11078</v>
      </c>
      <c r="K646" t="s">
        <v>154</v>
      </c>
      <c r="L646" t="s">
        <v>154</v>
      </c>
      <c r="M646" t="s">
        <v>155</v>
      </c>
      <c r="N646" t="s">
        <v>156</v>
      </c>
      <c r="O646" t="s">
        <v>43</v>
      </c>
      <c r="P646">
        <v>836</v>
      </c>
      <c r="Q646" t="s">
        <v>424</v>
      </c>
      <c r="R646" t="s">
        <v>165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 s="3">
        <v>3133.15</v>
      </c>
      <c r="AA646" t="s">
        <v>55</v>
      </c>
      <c r="AB646" t="s">
        <v>47</v>
      </c>
      <c r="AC646" t="s">
        <v>159</v>
      </c>
      <c r="AD646" t="s">
        <v>120</v>
      </c>
      <c r="AE646" s="39">
        <v>46218.700092592589</v>
      </c>
      <c r="AG646" t="str">
        <f t="shared" ref="AG646:AG709" si="80">IF(B646=0,"",PROPER(TEXT(IF(DAY(B646)&gt;20,EDATE(B646,1),B646),"MMMM-aa")))</f>
        <v>Julho-26</v>
      </c>
      <c r="AH646" s="36">
        <f>_xlfn.XLOOKUP(AK646,'Base de Preços'!P$7:P$3001,'Base de Preços'!J$7:J$3001,"",0)</f>
        <v>3133.15</v>
      </c>
      <c r="AI646" s="37">
        <f t="shared" ref="AI646:AI709" si="81">IF(AB646="Principal",AH646*T646,0)</f>
        <v>3133.15</v>
      </c>
      <c r="AJ646" t="str">
        <f>_xlfn.XLOOKUP(N646,Agrupamentos!C$3:C$496,Agrupamentos!D$3:D$496,"",0)</f>
        <v>BRIGADINHA MSFL</v>
      </c>
      <c r="AK646" t="str">
        <f t="shared" ref="AK646:AK709" si="82">N646&amp;D646&amp;M646</f>
        <v>EQUIPE DE BRIGADINHA FLORESTALGN1410IMP21</v>
      </c>
      <c r="AL646" s="57" t="str">
        <f t="shared" ref="AL646:AL709" si="83">CONCATENATE(A646,D646,F646,K646,N646,Q646,R646,AB646,T646,AG646,U646,V646,AE646,B646)</f>
        <v>47017GN1410Trabalhador FlorestalNATAN SANTOS MORAISEQUIPE DE BRIGADINHA FLORESTALJATOBÁ GLEBA A - NAD006-01Principal1Julho-260046218,700092592646204</v>
      </c>
      <c r="AM646" s="79" t="str">
        <f t="shared" ref="AM646:AM709" si="84">IFERROR(V646/W646,"")</f>
        <v/>
      </c>
      <c r="AN646" s="80" t="str">
        <f t="shared" ref="AN646:AN709" si="85">IFERROR(AM646*Z646,"")</f>
        <v/>
      </c>
      <c r="AO646" s="36">
        <f t="shared" ref="AO646:AO709" si="86">Z646*T646</f>
        <v>3133.15</v>
      </c>
      <c r="AP646" s="83" t="str">
        <f t="shared" ref="AP646:AP709" si="87">IFERROR(AO646-AN646,"")</f>
        <v/>
      </c>
    </row>
    <row r="647" spans="1:42" hidden="1">
      <c r="A647">
        <v>47017</v>
      </c>
      <c r="B647" s="38">
        <v>46204</v>
      </c>
      <c r="C647" t="s">
        <v>266</v>
      </c>
      <c r="D647" t="s">
        <v>105</v>
      </c>
      <c r="E647" t="s">
        <v>106</v>
      </c>
      <c r="F647" t="s">
        <v>49</v>
      </c>
      <c r="G647">
        <v>8</v>
      </c>
      <c r="H647" s="43">
        <v>11065</v>
      </c>
      <c r="I647" t="s">
        <v>107</v>
      </c>
      <c r="J647">
        <v>11078</v>
      </c>
      <c r="K647" t="s">
        <v>154</v>
      </c>
      <c r="L647" t="s">
        <v>154</v>
      </c>
      <c r="M647" t="s">
        <v>155</v>
      </c>
      <c r="N647" t="s">
        <v>156</v>
      </c>
      <c r="O647" t="s">
        <v>43</v>
      </c>
      <c r="P647">
        <v>612</v>
      </c>
      <c r="Q647" t="s">
        <v>379</v>
      </c>
      <c r="R647" t="s">
        <v>165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 s="3">
        <v>3133.15</v>
      </c>
      <c r="AA647" t="s">
        <v>55</v>
      </c>
      <c r="AB647" t="s">
        <v>47</v>
      </c>
      <c r="AC647" t="s">
        <v>159</v>
      </c>
      <c r="AD647" t="s">
        <v>120</v>
      </c>
      <c r="AE647" s="39">
        <v>46218.699814814812</v>
      </c>
      <c r="AG647" t="str">
        <f t="shared" si="80"/>
        <v>Julho-26</v>
      </c>
      <c r="AH647" s="36">
        <f>_xlfn.XLOOKUP(AK647,'Base de Preços'!P$7:P$3001,'Base de Preços'!J$7:J$3001,"",0)</f>
        <v>3133.15</v>
      </c>
      <c r="AI647" s="37">
        <f t="shared" si="81"/>
        <v>3133.15</v>
      </c>
      <c r="AJ647" t="str">
        <f>_xlfn.XLOOKUP(N647,Agrupamentos!C$3:C$496,Agrupamentos!D$3:D$496,"",0)</f>
        <v>BRIGADINHA MSFL</v>
      </c>
      <c r="AK647" t="str">
        <f t="shared" si="82"/>
        <v>EQUIPE DE BRIGADINHA FLORESTALGN1410IMP21</v>
      </c>
      <c r="AL647" s="57" t="str">
        <f t="shared" si="83"/>
        <v>47017GN1410Trabalhador FlorestalNATAN SANTOS MORAISEQUIPE DE BRIGADINHA FLORESTALRIBEIRÃO LIMPO - CPG006-01Principal1Julho-260046218,699814814846204</v>
      </c>
      <c r="AM647" s="79" t="str">
        <f t="shared" si="84"/>
        <v/>
      </c>
      <c r="AN647" s="80" t="str">
        <f t="shared" si="85"/>
        <v/>
      </c>
      <c r="AO647" s="36">
        <f t="shared" si="86"/>
        <v>3133.15</v>
      </c>
      <c r="AP647" s="83" t="str">
        <f t="shared" si="87"/>
        <v/>
      </c>
    </row>
    <row r="648" spans="1:42" hidden="1">
      <c r="A648">
        <v>47020</v>
      </c>
      <c r="B648" s="38">
        <v>46204</v>
      </c>
      <c r="C648" t="s">
        <v>266</v>
      </c>
      <c r="D648" t="s">
        <v>105</v>
      </c>
      <c r="E648" t="s">
        <v>106</v>
      </c>
      <c r="F648" t="s">
        <v>37</v>
      </c>
      <c r="G648">
        <v>8</v>
      </c>
      <c r="H648" s="43">
        <v>11065</v>
      </c>
      <c r="I648" t="s">
        <v>107</v>
      </c>
      <c r="J648" t="s">
        <v>50</v>
      </c>
      <c r="K648" t="s">
        <v>51</v>
      </c>
      <c r="L648" t="s">
        <v>108</v>
      </c>
      <c r="M648">
        <v>1</v>
      </c>
      <c r="N648" t="s">
        <v>109</v>
      </c>
      <c r="O648" t="s">
        <v>64</v>
      </c>
      <c r="P648">
        <v>485</v>
      </c>
      <c r="Q648" t="s">
        <v>433</v>
      </c>
      <c r="R648" t="s">
        <v>158</v>
      </c>
      <c r="S648">
        <v>0</v>
      </c>
      <c r="T648">
        <v>0</v>
      </c>
      <c r="U648">
        <v>8</v>
      </c>
      <c r="V648">
        <v>8</v>
      </c>
      <c r="W648">
        <v>0</v>
      </c>
      <c r="X648">
        <v>0</v>
      </c>
      <c r="Y648">
        <v>0</v>
      </c>
      <c r="Z648">
        <v>0</v>
      </c>
      <c r="AA648" t="s">
        <v>46</v>
      </c>
      <c r="AB648" t="s">
        <v>47</v>
      </c>
      <c r="AC648" t="s">
        <v>58</v>
      </c>
      <c r="AE648" s="39">
        <v>46205.383310185185</v>
      </c>
      <c r="AG648" t="str">
        <f t="shared" si="80"/>
        <v>Julho-26</v>
      </c>
      <c r="AH648" s="36">
        <f>_xlfn.XLOOKUP(AK648,'Base de Preços'!P$7:P$3001,'Base de Preços'!J$7:J$3001,"",0)</f>
        <v>0</v>
      </c>
      <c r="AI648" s="37">
        <f t="shared" si="81"/>
        <v>0</v>
      </c>
      <c r="AJ648" t="str">
        <f>_xlfn.XLOOKUP(N648,Agrupamentos!C$3:C$496,Agrupamentos!D$3:D$496,"",0)</f>
        <v>APOIO E MANUTENÇÃO</v>
      </c>
      <c r="AK648" t="str">
        <f t="shared" si="82"/>
        <v>APOIO E MANUTEÇÃO 1410GN14101</v>
      </c>
      <c r="AL648" s="57" t="str">
        <f t="shared" si="83"/>
        <v>47020GN1410MotoristaLEANDRA DE MIRANDA SOUZA COSTAAPOIO E MANUTEÇÃO 1410AZINHEIRA GLEBA A001-01Principal0Julho-268846205,383310185246204</v>
      </c>
      <c r="AM648" s="79" t="str">
        <f t="shared" si="84"/>
        <v/>
      </c>
      <c r="AN648" s="80" t="str">
        <f t="shared" si="85"/>
        <v/>
      </c>
      <c r="AO648" s="36">
        <f t="shared" si="86"/>
        <v>0</v>
      </c>
      <c r="AP648" s="83" t="str">
        <f t="shared" si="87"/>
        <v/>
      </c>
    </row>
    <row r="649" spans="1:42" hidden="1">
      <c r="A649">
        <v>47020</v>
      </c>
      <c r="B649" s="38">
        <v>46204</v>
      </c>
      <c r="C649" t="s">
        <v>266</v>
      </c>
      <c r="D649" t="s">
        <v>105</v>
      </c>
      <c r="E649" t="s">
        <v>106</v>
      </c>
      <c r="F649" t="s">
        <v>59</v>
      </c>
      <c r="G649">
        <v>8</v>
      </c>
      <c r="H649" s="43">
        <v>11065</v>
      </c>
      <c r="I649" t="s">
        <v>107</v>
      </c>
      <c r="J649" t="s">
        <v>50</v>
      </c>
      <c r="K649" t="s">
        <v>51</v>
      </c>
      <c r="L649" t="s">
        <v>108</v>
      </c>
      <c r="M649">
        <v>1</v>
      </c>
      <c r="N649" t="s">
        <v>109</v>
      </c>
      <c r="O649" t="s">
        <v>64</v>
      </c>
      <c r="P649">
        <v>485</v>
      </c>
      <c r="Q649" t="s">
        <v>433</v>
      </c>
      <c r="R649" t="s">
        <v>158</v>
      </c>
      <c r="S649">
        <v>0</v>
      </c>
      <c r="T649">
        <v>0</v>
      </c>
      <c r="U649">
        <v>16</v>
      </c>
      <c r="V649">
        <v>16</v>
      </c>
      <c r="W649">
        <v>0</v>
      </c>
      <c r="X649">
        <v>0</v>
      </c>
      <c r="Y649">
        <v>0</v>
      </c>
      <c r="Z649">
        <v>0</v>
      </c>
      <c r="AA649" t="s">
        <v>46</v>
      </c>
      <c r="AB649" t="s">
        <v>56</v>
      </c>
      <c r="AC649" t="s">
        <v>58</v>
      </c>
      <c r="AE649" s="39">
        <v>46205.383310185185</v>
      </c>
      <c r="AG649" t="str">
        <f t="shared" si="80"/>
        <v>Julho-26</v>
      </c>
      <c r="AH649" s="36">
        <f>_xlfn.XLOOKUP(AK649,'Base de Preços'!P$7:P$3001,'Base de Preços'!J$7:J$3001,"",0)</f>
        <v>0</v>
      </c>
      <c r="AI649" s="37">
        <f t="shared" si="81"/>
        <v>0</v>
      </c>
      <c r="AJ649" t="str">
        <f>_xlfn.XLOOKUP(N649,Agrupamentos!C$3:C$496,Agrupamentos!D$3:D$496,"",0)</f>
        <v>APOIO E MANUTENÇÃO</v>
      </c>
      <c r="AK649" t="str">
        <f t="shared" si="82"/>
        <v>APOIO E MANUTEÇÃO 1410GN14101</v>
      </c>
      <c r="AL649" s="57" t="str">
        <f t="shared" si="83"/>
        <v>47020GN1410Operador de Trator de PneuLEANDRA DE MIRANDA SOUZA COSTAAPOIO E MANUTEÇÃO 1410AZINHEIRA GLEBA A001-01Suporte0Julho-26161646205,383310185246204</v>
      </c>
      <c r="AM649" s="79" t="str">
        <f t="shared" si="84"/>
        <v/>
      </c>
      <c r="AN649" s="80" t="str">
        <f t="shared" si="85"/>
        <v/>
      </c>
      <c r="AO649" s="36">
        <f t="shared" si="86"/>
        <v>0</v>
      </c>
      <c r="AP649" s="83" t="str">
        <f t="shared" si="87"/>
        <v/>
      </c>
    </row>
    <row r="650" spans="1:42" hidden="1">
      <c r="A650">
        <v>47020</v>
      </c>
      <c r="B650" s="38">
        <v>46204</v>
      </c>
      <c r="C650" t="s">
        <v>266</v>
      </c>
      <c r="D650" t="s">
        <v>105</v>
      </c>
      <c r="E650" t="s">
        <v>106</v>
      </c>
      <c r="F650" t="s">
        <v>49</v>
      </c>
      <c r="G650">
        <v>8</v>
      </c>
      <c r="H650" s="43">
        <v>11065</v>
      </c>
      <c r="I650" t="s">
        <v>107</v>
      </c>
      <c r="J650" t="s">
        <v>50</v>
      </c>
      <c r="K650" t="s">
        <v>51</v>
      </c>
      <c r="L650" t="s">
        <v>108</v>
      </c>
      <c r="M650">
        <v>1</v>
      </c>
      <c r="N650" t="s">
        <v>109</v>
      </c>
      <c r="O650" t="s">
        <v>64</v>
      </c>
      <c r="P650">
        <v>485</v>
      </c>
      <c r="Q650" t="s">
        <v>433</v>
      </c>
      <c r="R650" t="s">
        <v>158</v>
      </c>
      <c r="S650">
        <v>0</v>
      </c>
      <c r="T650">
        <v>0</v>
      </c>
      <c r="U650">
        <v>152</v>
      </c>
      <c r="V650">
        <v>152</v>
      </c>
      <c r="W650">
        <v>0</v>
      </c>
      <c r="X650">
        <v>0</v>
      </c>
      <c r="Y650">
        <v>0</v>
      </c>
      <c r="Z650">
        <v>0</v>
      </c>
      <c r="AA650" t="s">
        <v>46</v>
      </c>
      <c r="AB650" t="s">
        <v>56</v>
      </c>
      <c r="AC650" t="s">
        <v>58</v>
      </c>
      <c r="AE650" s="39">
        <v>46205.383310185185</v>
      </c>
      <c r="AG650" t="str">
        <f t="shared" si="80"/>
        <v>Julho-26</v>
      </c>
      <c r="AH650" s="36">
        <f>_xlfn.XLOOKUP(AK650,'Base de Preços'!P$7:P$3001,'Base de Preços'!J$7:J$3001,"",0)</f>
        <v>0</v>
      </c>
      <c r="AI650" s="37">
        <f t="shared" si="81"/>
        <v>0</v>
      </c>
      <c r="AJ650" t="str">
        <f>_xlfn.XLOOKUP(N650,Agrupamentos!C$3:C$496,Agrupamentos!D$3:D$496,"",0)</f>
        <v>APOIO E MANUTENÇÃO</v>
      </c>
      <c r="AK650" t="str">
        <f t="shared" si="82"/>
        <v>APOIO E MANUTEÇÃO 1410GN14101</v>
      </c>
      <c r="AL650" s="57" t="str">
        <f t="shared" si="83"/>
        <v>47020GN1410Trabalhador FlorestalLEANDRA DE MIRANDA SOUZA COSTAAPOIO E MANUTEÇÃO 1410AZINHEIRA GLEBA A001-01Suporte0Julho-2615215246205,383310185246204</v>
      </c>
      <c r="AM650" s="79" t="str">
        <f t="shared" si="84"/>
        <v/>
      </c>
      <c r="AN650" s="80" t="str">
        <f t="shared" si="85"/>
        <v/>
      </c>
      <c r="AO650" s="36">
        <f t="shared" si="86"/>
        <v>0</v>
      </c>
      <c r="AP650" s="83" t="str">
        <f t="shared" si="87"/>
        <v/>
      </c>
    </row>
    <row r="651" spans="1:42" hidden="1">
      <c r="A651">
        <v>47023</v>
      </c>
      <c r="B651" s="38">
        <v>46204</v>
      </c>
      <c r="C651" t="s">
        <v>266</v>
      </c>
      <c r="D651" t="s">
        <v>105</v>
      </c>
      <c r="E651" t="s">
        <v>106</v>
      </c>
      <c r="F651" t="s">
        <v>59</v>
      </c>
      <c r="G651">
        <v>8</v>
      </c>
      <c r="H651" s="43">
        <v>11331</v>
      </c>
      <c r="I651" t="s">
        <v>112</v>
      </c>
      <c r="J651">
        <v>11390</v>
      </c>
      <c r="K651" t="s">
        <v>123</v>
      </c>
      <c r="L651" t="s">
        <v>123</v>
      </c>
      <c r="M651">
        <v>5913</v>
      </c>
      <c r="N651" t="s">
        <v>372</v>
      </c>
      <c r="O651" t="s">
        <v>64</v>
      </c>
      <c r="P651">
        <v>503</v>
      </c>
      <c r="Q651" t="s">
        <v>181</v>
      </c>
      <c r="R651" t="s">
        <v>140</v>
      </c>
      <c r="S651">
        <v>0</v>
      </c>
      <c r="T651">
        <v>0</v>
      </c>
      <c r="U651">
        <v>24</v>
      </c>
      <c r="V651">
        <v>24</v>
      </c>
      <c r="W651">
        <v>0.76</v>
      </c>
      <c r="X651">
        <v>0</v>
      </c>
      <c r="Y651">
        <v>0</v>
      </c>
      <c r="Z651">
        <v>307.3</v>
      </c>
      <c r="AA651" t="s">
        <v>55</v>
      </c>
      <c r="AB651" t="s">
        <v>47</v>
      </c>
      <c r="AC651" t="s">
        <v>127</v>
      </c>
      <c r="AD651" t="s">
        <v>58</v>
      </c>
      <c r="AE651" s="39">
        <v>46205.417800925927</v>
      </c>
      <c r="AG651" t="str">
        <f t="shared" si="80"/>
        <v>Julho-26</v>
      </c>
      <c r="AH651" s="36">
        <f>_xlfn.XLOOKUP(AK651,'Base de Preços'!P$7:P$3001,'Base de Preços'!J$7:J$3001,"",0)</f>
        <v>414.6</v>
      </c>
      <c r="AI651" s="37">
        <f t="shared" si="81"/>
        <v>0</v>
      </c>
      <c r="AJ651" t="str">
        <f>_xlfn.XLOOKUP(N651,Agrupamentos!C$3:C$496,Agrupamentos!D$3:D$496,"",0)</f>
        <v>HERBICIDA MEC</v>
      </c>
      <c r="AK651" t="str">
        <f t="shared" si="82"/>
        <v>SERV CAP QUIM LAMINA PRE EMERG AGRICGN14105913</v>
      </c>
      <c r="AL651" s="57" t="str">
        <f t="shared" si="83"/>
        <v>47023GN1410Operador de Trator de PneuDIEMISSON DE ALMEIDA SANTOSSERV CAP QUIM LAMINA PRE EMERG AGRICMÃE SANTA GLEBA A010-01Principal0Julho-26242446205,417800925946204</v>
      </c>
      <c r="AM651" s="79">
        <f t="shared" si="84"/>
        <v>31.578947368421051</v>
      </c>
      <c r="AN651" s="80">
        <f t="shared" si="85"/>
        <v>9704.21052631579</v>
      </c>
      <c r="AO651" s="36">
        <f t="shared" si="86"/>
        <v>0</v>
      </c>
      <c r="AP651" s="83">
        <f t="shared" si="87"/>
        <v>-9704.21052631579</v>
      </c>
    </row>
    <row r="652" spans="1:42" hidden="1">
      <c r="A652">
        <v>46975</v>
      </c>
      <c r="B652" s="38">
        <v>46204</v>
      </c>
      <c r="C652" t="s">
        <v>266</v>
      </c>
      <c r="D652" t="s">
        <v>98</v>
      </c>
      <c r="E652" t="s">
        <v>99</v>
      </c>
      <c r="F652" t="s">
        <v>37</v>
      </c>
      <c r="G652">
        <v>8</v>
      </c>
      <c r="H652" s="43">
        <v>9241</v>
      </c>
      <c r="I652" t="s">
        <v>189</v>
      </c>
      <c r="J652" t="s">
        <v>39</v>
      </c>
      <c r="K652" t="s">
        <v>40</v>
      </c>
      <c r="L652" t="s">
        <v>502</v>
      </c>
      <c r="M652">
        <v>2</v>
      </c>
      <c r="N652" t="s">
        <v>42</v>
      </c>
      <c r="O652" t="s">
        <v>64</v>
      </c>
      <c r="P652">
        <v>390</v>
      </c>
      <c r="Q652" t="s">
        <v>44</v>
      </c>
      <c r="R652" t="s">
        <v>45</v>
      </c>
      <c r="S652">
        <v>0</v>
      </c>
      <c r="T652">
        <v>0</v>
      </c>
      <c r="U652">
        <v>24</v>
      </c>
      <c r="V652">
        <v>24</v>
      </c>
      <c r="W652">
        <v>0</v>
      </c>
      <c r="X652">
        <v>0</v>
      </c>
      <c r="Y652">
        <v>0</v>
      </c>
      <c r="Z652">
        <v>0</v>
      </c>
      <c r="AA652" t="s">
        <v>55</v>
      </c>
      <c r="AB652" t="s">
        <v>47</v>
      </c>
      <c r="AC652" t="s">
        <v>263</v>
      </c>
      <c r="AD652" t="s">
        <v>228</v>
      </c>
      <c r="AE652" s="39">
        <v>46204.728101851855</v>
      </c>
      <c r="AG652" t="str">
        <f t="shared" si="80"/>
        <v>Julho-26</v>
      </c>
      <c r="AH652" s="36">
        <f>_xlfn.XLOOKUP(AK652,'Base de Preços'!P$7:P$3001,'Base de Preços'!J$7:J$3001,"",0)</f>
        <v>0</v>
      </c>
      <c r="AI652" s="37">
        <f t="shared" si="81"/>
        <v>0</v>
      </c>
      <c r="AJ652" t="str">
        <f>_xlfn.XLOOKUP(N652,Agrupamentos!C$3:C$496,Agrupamentos!D$3:D$496,"",0)</f>
        <v>APOIO E MANUTENÇÃO</v>
      </c>
      <c r="AK652" t="str">
        <f t="shared" si="82"/>
        <v>APOIO E MANUTEÇÃOGN14202</v>
      </c>
      <c r="AL652" s="57" t="str">
        <f t="shared" si="83"/>
        <v>46975GN1420MotoristaGIOVANNI RODRIGUES BORGES MORAESAPOIO E MANUTEÇÃOPátio MST01Principal0Julho-26242446204,728101851946204</v>
      </c>
      <c r="AM652" s="79" t="str">
        <f t="shared" si="84"/>
        <v/>
      </c>
      <c r="AN652" s="80" t="str">
        <f t="shared" si="85"/>
        <v/>
      </c>
      <c r="AO652" s="36">
        <f t="shared" si="86"/>
        <v>0</v>
      </c>
      <c r="AP652" s="83" t="str">
        <f t="shared" si="87"/>
        <v/>
      </c>
    </row>
    <row r="653" spans="1:42" hidden="1">
      <c r="A653">
        <v>46998</v>
      </c>
      <c r="B653" s="38">
        <v>46204</v>
      </c>
      <c r="C653" t="s">
        <v>266</v>
      </c>
      <c r="D653" t="s">
        <v>98</v>
      </c>
      <c r="E653" t="s">
        <v>99</v>
      </c>
      <c r="F653" t="s">
        <v>59</v>
      </c>
      <c r="G653">
        <v>8</v>
      </c>
      <c r="H653" s="43">
        <v>10665</v>
      </c>
      <c r="I653" t="s">
        <v>191</v>
      </c>
      <c r="J653">
        <v>10781</v>
      </c>
      <c r="K653" t="s">
        <v>192</v>
      </c>
      <c r="L653" t="s">
        <v>192</v>
      </c>
      <c r="M653" t="s">
        <v>500</v>
      </c>
      <c r="N653" t="s">
        <v>501</v>
      </c>
      <c r="O653" t="s">
        <v>64</v>
      </c>
      <c r="P653">
        <v>457</v>
      </c>
      <c r="Q653" t="s">
        <v>511</v>
      </c>
      <c r="R653">
        <v>5</v>
      </c>
      <c r="S653">
        <v>5</v>
      </c>
      <c r="T653">
        <v>11.67</v>
      </c>
      <c r="U653">
        <v>0</v>
      </c>
      <c r="V653">
        <v>5</v>
      </c>
      <c r="W653">
        <v>0.86</v>
      </c>
      <c r="X653">
        <v>0.43</v>
      </c>
      <c r="Y653">
        <v>0.43</v>
      </c>
      <c r="Z653">
        <v>302.07</v>
      </c>
      <c r="AA653" t="s">
        <v>46</v>
      </c>
      <c r="AB653" t="s">
        <v>47</v>
      </c>
      <c r="AC653" t="s">
        <v>195</v>
      </c>
      <c r="AE653" s="39">
        <v>46204.960277777776</v>
      </c>
      <c r="AG653" t="str">
        <f t="shared" si="80"/>
        <v>Julho-26</v>
      </c>
      <c r="AH653" s="36">
        <f>_xlfn.XLOOKUP(AK653,'Base de Preços'!P$7:P$3001,'Base de Preços'!J$7:J$3001,"",0)</f>
        <v>376.71</v>
      </c>
      <c r="AI653" s="37">
        <f t="shared" si="81"/>
        <v>4396.2056999999995</v>
      </c>
      <c r="AJ653" t="str">
        <f>_xlfn.XLOOKUP(N653,Agrupamentos!C$3:C$496,Agrupamentos!D$3:D$496,"",0)</f>
        <v>ADUBAÇÃO MEC</v>
      </c>
      <c r="AK653" t="str">
        <f t="shared" si="82"/>
        <v>READUBAÇÃO MECANIZADA DE 18 MESESGN1420IMP366</v>
      </c>
      <c r="AL653" s="57" t="str">
        <f t="shared" si="83"/>
        <v>46998GN1420Operador de Trator de PneuTHIAGO DE SOUZA AVELARREADUBAÇÃO MECANIZADA DE 18 MESESRibeirãozinho5Principal11,67Julho-260546204,960277777846204</v>
      </c>
      <c r="AM653" s="79">
        <f t="shared" si="84"/>
        <v>5.8139534883720927</v>
      </c>
      <c r="AN653" s="80">
        <f t="shared" si="85"/>
        <v>1756.220930232558</v>
      </c>
      <c r="AO653" s="36">
        <f t="shared" si="86"/>
        <v>3525.1569</v>
      </c>
      <c r="AP653" s="83">
        <f t="shared" si="87"/>
        <v>1768.935969767442</v>
      </c>
    </row>
    <row r="654" spans="1:42" hidden="1">
      <c r="A654">
        <v>46998</v>
      </c>
      <c r="B654" s="38">
        <v>46204</v>
      </c>
      <c r="C654" t="s">
        <v>266</v>
      </c>
      <c r="D654" t="s">
        <v>98</v>
      </c>
      <c r="E654" t="s">
        <v>99</v>
      </c>
      <c r="F654" t="s">
        <v>37</v>
      </c>
      <c r="G654">
        <v>8</v>
      </c>
      <c r="H654" s="43">
        <v>10665</v>
      </c>
      <c r="I654" t="s">
        <v>191</v>
      </c>
      <c r="J654">
        <v>10781</v>
      </c>
      <c r="K654" t="s">
        <v>192</v>
      </c>
      <c r="L654" t="s">
        <v>192</v>
      </c>
      <c r="M654">
        <v>2</v>
      </c>
      <c r="N654" t="s">
        <v>42</v>
      </c>
      <c r="O654" t="s">
        <v>64</v>
      </c>
      <c r="P654">
        <v>408</v>
      </c>
      <c r="Q654" t="s">
        <v>510</v>
      </c>
      <c r="R654">
        <v>9</v>
      </c>
      <c r="S654">
        <v>8</v>
      </c>
      <c r="T654">
        <v>0</v>
      </c>
      <c r="U654">
        <v>8</v>
      </c>
      <c r="V654">
        <v>16</v>
      </c>
      <c r="W654">
        <v>0</v>
      </c>
      <c r="X654">
        <v>0</v>
      </c>
      <c r="Y654">
        <v>0</v>
      </c>
      <c r="Z654">
        <v>0</v>
      </c>
      <c r="AA654" t="s">
        <v>46</v>
      </c>
      <c r="AB654" t="s">
        <v>47</v>
      </c>
      <c r="AC654" t="s">
        <v>195</v>
      </c>
      <c r="AE654" s="39">
        <v>46204.960277777776</v>
      </c>
      <c r="AG654" t="str">
        <f t="shared" si="80"/>
        <v>Julho-26</v>
      </c>
      <c r="AH654" s="36">
        <f>_xlfn.XLOOKUP(AK654,'Base de Preços'!P$7:P$3001,'Base de Preços'!J$7:J$3001,"",0)</f>
        <v>0</v>
      </c>
      <c r="AI654" s="37">
        <f t="shared" si="81"/>
        <v>0</v>
      </c>
      <c r="AJ654" t="str">
        <f>_xlfn.XLOOKUP(N654,Agrupamentos!C$3:C$496,Agrupamentos!D$3:D$496,"",0)</f>
        <v>APOIO E MANUTENÇÃO</v>
      </c>
      <c r="AK654" t="str">
        <f t="shared" si="82"/>
        <v>APOIO E MANUTEÇÃOGN14202</v>
      </c>
      <c r="AL654" s="57" t="str">
        <f t="shared" si="83"/>
        <v>46998GN1420MotoristaTHIAGO DE SOUZA AVELARAPOIO E MANUTEÇÃOYpe9Principal0Julho-2681646204,960277777846204</v>
      </c>
      <c r="AM654" s="79" t="str">
        <f t="shared" si="84"/>
        <v/>
      </c>
      <c r="AN654" s="80" t="str">
        <f t="shared" si="85"/>
        <v/>
      </c>
      <c r="AO654" s="36">
        <f t="shared" si="86"/>
        <v>0</v>
      </c>
      <c r="AP654" s="83" t="str">
        <f t="shared" si="87"/>
        <v/>
      </c>
    </row>
    <row r="655" spans="1:42" hidden="1">
      <c r="A655">
        <v>46998</v>
      </c>
      <c r="B655" s="38">
        <v>46204</v>
      </c>
      <c r="C655" t="s">
        <v>266</v>
      </c>
      <c r="D655" t="s">
        <v>98</v>
      </c>
      <c r="E655" t="s">
        <v>99</v>
      </c>
      <c r="F655" t="s">
        <v>59</v>
      </c>
      <c r="G655">
        <v>8</v>
      </c>
      <c r="H655" s="43">
        <v>10665</v>
      </c>
      <c r="I655" t="s">
        <v>191</v>
      </c>
      <c r="J655">
        <v>10781</v>
      </c>
      <c r="K655" t="s">
        <v>192</v>
      </c>
      <c r="L655" t="s">
        <v>192</v>
      </c>
      <c r="M655" t="s">
        <v>500</v>
      </c>
      <c r="N655" t="s">
        <v>501</v>
      </c>
      <c r="O655" t="s">
        <v>64</v>
      </c>
      <c r="P655">
        <v>408</v>
      </c>
      <c r="Q655" t="s">
        <v>510</v>
      </c>
      <c r="R655">
        <v>1</v>
      </c>
      <c r="S655">
        <v>5</v>
      </c>
      <c r="T655">
        <v>4.5199999999999996</v>
      </c>
      <c r="U655">
        <v>11</v>
      </c>
      <c r="V655">
        <v>16</v>
      </c>
      <c r="W655">
        <v>0.86</v>
      </c>
      <c r="X655">
        <v>1.1100000000000001</v>
      </c>
      <c r="Y655">
        <v>3.54</v>
      </c>
      <c r="Z655">
        <v>302.07</v>
      </c>
      <c r="AA655" t="s">
        <v>46</v>
      </c>
      <c r="AB655" t="s">
        <v>47</v>
      </c>
      <c r="AC655" t="s">
        <v>195</v>
      </c>
      <c r="AE655" s="39">
        <v>46204.960277777776</v>
      </c>
      <c r="AG655" t="str">
        <f t="shared" si="80"/>
        <v>Julho-26</v>
      </c>
      <c r="AH655" s="36">
        <f>_xlfn.XLOOKUP(AK655,'Base de Preços'!P$7:P$3001,'Base de Preços'!J$7:J$3001,"",0)</f>
        <v>376.71</v>
      </c>
      <c r="AI655" s="37">
        <f t="shared" si="81"/>
        <v>1702.7291999999998</v>
      </c>
      <c r="AJ655" t="str">
        <f>_xlfn.XLOOKUP(N655,Agrupamentos!C$3:C$496,Agrupamentos!D$3:D$496,"",0)</f>
        <v>ADUBAÇÃO MEC</v>
      </c>
      <c r="AK655" t="str">
        <f t="shared" si="82"/>
        <v>READUBAÇÃO MECANIZADA DE 18 MESESGN1420IMP366</v>
      </c>
      <c r="AL655" s="57" t="str">
        <f t="shared" si="83"/>
        <v>46998GN1420Operador de Trator de PneuTHIAGO DE SOUZA AVELARREADUBAÇÃO MECANIZADA DE 18 MESESYpe1Principal4,52Julho-26111646204,960277777846204</v>
      </c>
      <c r="AM655" s="79">
        <f t="shared" si="84"/>
        <v>18.604651162790699</v>
      </c>
      <c r="AN655" s="80">
        <f t="shared" si="85"/>
        <v>5619.9069767441861</v>
      </c>
      <c r="AO655" s="36">
        <f t="shared" si="86"/>
        <v>1365.3563999999999</v>
      </c>
      <c r="AP655" s="83">
        <f t="shared" si="87"/>
        <v>-4254.5505767441864</v>
      </c>
    </row>
    <row r="656" spans="1:42" hidden="1">
      <c r="A656">
        <v>46998</v>
      </c>
      <c r="B656" s="38">
        <v>46204</v>
      </c>
      <c r="C656" t="s">
        <v>266</v>
      </c>
      <c r="D656" t="s">
        <v>98</v>
      </c>
      <c r="E656" t="s">
        <v>99</v>
      </c>
      <c r="F656" t="s">
        <v>37</v>
      </c>
      <c r="G656">
        <v>8</v>
      </c>
      <c r="H656" s="43">
        <v>10665</v>
      </c>
      <c r="I656" t="s">
        <v>191</v>
      </c>
      <c r="J656">
        <v>10781</v>
      </c>
      <c r="K656" t="s">
        <v>192</v>
      </c>
      <c r="L656" t="s">
        <v>192</v>
      </c>
      <c r="M656" t="s">
        <v>512</v>
      </c>
      <c r="N656" t="s">
        <v>513</v>
      </c>
      <c r="O656" t="s">
        <v>43</v>
      </c>
      <c r="P656">
        <v>457</v>
      </c>
      <c r="Q656" t="s">
        <v>511</v>
      </c>
      <c r="R656">
        <v>4</v>
      </c>
      <c r="S656">
        <v>0</v>
      </c>
      <c r="T656">
        <v>0.06</v>
      </c>
      <c r="U656">
        <v>0</v>
      </c>
      <c r="V656">
        <v>0</v>
      </c>
      <c r="W656">
        <v>0</v>
      </c>
      <c r="X656">
        <v>0</v>
      </c>
      <c r="Y656">
        <v>0</v>
      </c>
      <c r="Z656" s="3">
        <v>3468.92</v>
      </c>
      <c r="AA656" t="s">
        <v>55</v>
      </c>
      <c r="AB656" t="s">
        <v>47</v>
      </c>
      <c r="AC656" t="s">
        <v>195</v>
      </c>
      <c r="AD656" t="s">
        <v>228</v>
      </c>
      <c r="AE656" s="39">
        <v>46205.405312499999</v>
      </c>
      <c r="AG656" t="str">
        <f t="shared" si="80"/>
        <v>Julho-26</v>
      </c>
      <c r="AH656" s="36">
        <f>_xlfn.XLOOKUP(AK656,'Base de Preços'!P$7:P$3001,'Base de Preços'!J$7:J$3001,"",0)</f>
        <v>3468.92</v>
      </c>
      <c r="AI656" s="37">
        <f t="shared" si="81"/>
        <v>208.1352</v>
      </c>
      <c r="AJ656" t="str">
        <f>_xlfn.XLOOKUP(N656,Agrupamentos!C$3:C$496,Agrupamentos!D$3:D$496,"",0)</f>
        <v>CAMINHÃO</v>
      </c>
      <c r="AK656" t="str">
        <f t="shared" si="82"/>
        <v>CAMINHÃO MUNCK (Diária)GN1420IMP335</v>
      </c>
      <c r="AL656" s="57" t="str">
        <f t="shared" si="83"/>
        <v>46998GN1420MotoristaTHIAGO DE SOUZA AVELARCAMINHÃO MUNCK (Diária)Ribeirãozinho4Principal0,06Julho-260046205,405312546204</v>
      </c>
      <c r="AM656" s="79" t="str">
        <f t="shared" si="84"/>
        <v/>
      </c>
      <c r="AN656" s="80" t="str">
        <f t="shared" si="85"/>
        <v/>
      </c>
      <c r="AO656" s="36">
        <f t="shared" si="86"/>
        <v>208.1352</v>
      </c>
      <c r="AP656" s="83" t="str">
        <f t="shared" si="87"/>
        <v/>
      </c>
    </row>
    <row r="657" spans="1:42" hidden="1">
      <c r="A657">
        <v>46998</v>
      </c>
      <c r="B657" s="38">
        <v>46204</v>
      </c>
      <c r="C657" t="s">
        <v>266</v>
      </c>
      <c r="D657" t="s">
        <v>98</v>
      </c>
      <c r="E657" t="s">
        <v>99</v>
      </c>
      <c r="F657" t="s">
        <v>37</v>
      </c>
      <c r="G657">
        <v>8</v>
      </c>
      <c r="H657" s="43">
        <v>10665</v>
      </c>
      <c r="I657" t="s">
        <v>191</v>
      </c>
      <c r="J657">
        <v>10781</v>
      </c>
      <c r="K657" t="s">
        <v>192</v>
      </c>
      <c r="L657" t="s">
        <v>192</v>
      </c>
      <c r="M657" t="s">
        <v>514</v>
      </c>
      <c r="N657" t="s">
        <v>515</v>
      </c>
      <c r="O657" t="s">
        <v>245</v>
      </c>
      <c r="P657">
        <v>457</v>
      </c>
      <c r="Q657" t="s">
        <v>511</v>
      </c>
      <c r="R657">
        <v>4</v>
      </c>
      <c r="S657">
        <v>0</v>
      </c>
      <c r="T657">
        <v>18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15.53</v>
      </c>
      <c r="AA657" t="s">
        <v>55</v>
      </c>
      <c r="AB657" t="s">
        <v>47</v>
      </c>
      <c r="AC657" t="s">
        <v>195</v>
      </c>
      <c r="AD657" t="s">
        <v>228</v>
      </c>
      <c r="AE657" s="39">
        <v>46205.403564814813</v>
      </c>
      <c r="AG657" t="str">
        <f t="shared" si="80"/>
        <v>Julho-26</v>
      </c>
      <c r="AH657" s="36">
        <f>_xlfn.XLOOKUP(AK657,'Base de Preços'!P$7:P$3001,'Base de Preços'!J$7:J$3001,"",0)</f>
        <v>15.53</v>
      </c>
      <c r="AI657" s="37">
        <f t="shared" si="81"/>
        <v>279.53999999999996</v>
      </c>
      <c r="AJ657" t="str">
        <f>_xlfn.XLOOKUP(N657,Agrupamentos!C$3:C$496,Agrupamentos!D$3:D$496,"",0)</f>
        <v>CAMINHÃO</v>
      </c>
      <c r="AK657" t="str">
        <f t="shared" si="82"/>
        <v>CAMINHÃO PRANCHA (KM)GN1420REF336</v>
      </c>
      <c r="AL657" s="57" t="str">
        <f t="shared" si="83"/>
        <v>46998GN1420MotoristaTHIAGO DE SOUZA AVELARCAMINHÃO PRANCHA (KM)Ribeirãozinho4Principal18Julho-260046205,403564814846204</v>
      </c>
      <c r="AM657" s="79" t="str">
        <f t="shared" si="84"/>
        <v/>
      </c>
      <c r="AN657" s="80" t="str">
        <f t="shared" si="85"/>
        <v/>
      </c>
      <c r="AO657" s="36">
        <f t="shared" si="86"/>
        <v>279.53999999999996</v>
      </c>
      <c r="AP657" s="83" t="str">
        <f t="shared" si="87"/>
        <v/>
      </c>
    </row>
    <row r="658" spans="1:42" hidden="1">
      <c r="A658">
        <v>46998</v>
      </c>
      <c r="B658" s="38">
        <v>46204</v>
      </c>
      <c r="C658" t="s">
        <v>266</v>
      </c>
      <c r="D658" t="s">
        <v>98</v>
      </c>
      <c r="E658" t="s">
        <v>99</v>
      </c>
      <c r="F658" t="s">
        <v>59</v>
      </c>
      <c r="G658">
        <v>8</v>
      </c>
      <c r="H658" s="43">
        <v>10665</v>
      </c>
      <c r="I658" t="s">
        <v>191</v>
      </c>
      <c r="J658">
        <v>10781</v>
      </c>
      <c r="K658" t="s">
        <v>192</v>
      </c>
      <c r="L658" t="s">
        <v>192</v>
      </c>
      <c r="M658" t="s">
        <v>500</v>
      </c>
      <c r="N658" t="s">
        <v>501</v>
      </c>
      <c r="O658" t="s">
        <v>64</v>
      </c>
      <c r="P658">
        <v>457</v>
      </c>
      <c r="Q658" t="s">
        <v>511</v>
      </c>
      <c r="R658">
        <v>4</v>
      </c>
      <c r="S658">
        <v>8</v>
      </c>
      <c r="T658">
        <v>20.68</v>
      </c>
      <c r="U658">
        <v>0</v>
      </c>
      <c r="V658">
        <v>8</v>
      </c>
      <c r="W658">
        <v>0.86</v>
      </c>
      <c r="X658">
        <v>0.39</v>
      </c>
      <c r="Y658">
        <v>0.39</v>
      </c>
      <c r="Z658">
        <v>302.07</v>
      </c>
      <c r="AA658" t="s">
        <v>46</v>
      </c>
      <c r="AB658" t="s">
        <v>47</v>
      </c>
      <c r="AC658" t="s">
        <v>195</v>
      </c>
      <c r="AE658" s="39">
        <v>46204.960277777776</v>
      </c>
      <c r="AG658" t="str">
        <f t="shared" si="80"/>
        <v>Julho-26</v>
      </c>
      <c r="AH658" s="36">
        <f>_xlfn.XLOOKUP(AK658,'Base de Preços'!P$7:P$3001,'Base de Preços'!J$7:J$3001,"",0)</f>
        <v>376.71</v>
      </c>
      <c r="AI658" s="37">
        <f t="shared" si="81"/>
        <v>7790.3627999999999</v>
      </c>
      <c r="AJ658" t="str">
        <f>_xlfn.XLOOKUP(N658,Agrupamentos!C$3:C$496,Agrupamentos!D$3:D$496,"",0)</f>
        <v>ADUBAÇÃO MEC</v>
      </c>
      <c r="AK658" t="str">
        <f t="shared" si="82"/>
        <v>READUBAÇÃO MECANIZADA DE 18 MESESGN1420IMP366</v>
      </c>
      <c r="AL658" s="57" t="str">
        <f t="shared" si="83"/>
        <v>46998GN1420Operador de Trator de PneuTHIAGO DE SOUZA AVELARREADUBAÇÃO MECANIZADA DE 18 MESESRibeirãozinho4Principal20,68Julho-260846204,960277777846204</v>
      </c>
      <c r="AM658" s="79">
        <f t="shared" si="84"/>
        <v>9.3023255813953494</v>
      </c>
      <c r="AN658" s="80">
        <f t="shared" si="85"/>
        <v>2809.953488372093</v>
      </c>
      <c r="AO658" s="36">
        <f t="shared" si="86"/>
        <v>6246.8076000000001</v>
      </c>
      <c r="AP658" s="83">
        <f t="shared" si="87"/>
        <v>3436.8541116279071</v>
      </c>
    </row>
    <row r="659" spans="1:42" hidden="1">
      <c r="A659">
        <v>46998</v>
      </c>
      <c r="B659" s="38">
        <v>46204</v>
      </c>
      <c r="C659" t="s">
        <v>266</v>
      </c>
      <c r="D659" t="s">
        <v>98</v>
      </c>
      <c r="E659" t="s">
        <v>99</v>
      </c>
      <c r="F659" t="s">
        <v>59</v>
      </c>
      <c r="G659">
        <v>8</v>
      </c>
      <c r="H659" s="43">
        <v>10665</v>
      </c>
      <c r="I659" t="s">
        <v>191</v>
      </c>
      <c r="J659">
        <v>10781</v>
      </c>
      <c r="K659" t="s">
        <v>192</v>
      </c>
      <c r="L659" t="s">
        <v>192</v>
      </c>
      <c r="M659" t="s">
        <v>500</v>
      </c>
      <c r="N659" t="s">
        <v>501</v>
      </c>
      <c r="O659" t="s">
        <v>64</v>
      </c>
      <c r="P659">
        <v>457</v>
      </c>
      <c r="Q659" t="s">
        <v>511</v>
      </c>
      <c r="R659">
        <v>3</v>
      </c>
      <c r="S659">
        <v>5</v>
      </c>
      <c r="T659">
        <v>10</v>
      </c>
      <c r="U659">
        <v>0</v>
      </c>
      <c r="V659">
        <v>5</v>
      </c>
      <c r="W659">
        <v>0.86</v>
      </c>
      <c r="X659">
        <v>0.5</v>
      </c>
      <c r="Y659">
        <v>0.5</v>
      </c>
      <c r="Z659">
        <v>302.07</v>
      </c>
      <c r="AA659" t="s">
        <v>55</v>
      </c>
      <c r="AB659" t="s">
        <v>47</v>
      </c>
      <c r="AC659" t="s">
        <v>195</v>
      </c>
      <c r="AE659" s="39">
        <v>46204.960277777776</v>
      </c>
      <c r="AG659" t="str">
        <f t="shared" si="80"/>
        <v>Julho-26</v>
      </c>
      <c r="AH659" s="36">
        <f>_xlfn.XLOOKUP(AK659,'Base de Preços'!P$7:P$3001,'Base de Preços'!J$7:J$3001,"",0)</f>
        <v>376.71</v>
      </c>
      <c r="AI659" s="37">
        <f t="shared" si="81"/>
        <v>3767.1</v>
      </c>
      <c r="AJ659" t="str">
        <f>_xlfn.XLOOKUP(N659,Agrupamentos!C$3:C$496,Agrupamentos!D$3:D$496,"",0)</f>
        <v>ADUBAÇÃO MEC</v>
      </c>
      <c r="AK659" t="str">
        <f t="shared" si="82"/>
        <v>READUBAÇÃO MECANIZADA DE 18 MESESGN1420IMP366</v>
      </c>
      <c r="AL659" s="57" t="str">
        <f t="shared" si="83"/>
        <v>46998GN1420Operador de Trator de PneuTHIAGO DE SOUZA AVELARREADUBAÇÃO MECANIZADA DE 18 MESESRibeirãozinho3Principal10Julho-260546204,960277777846204</v>
      </c>
      <c r="AM659" s="79">
        <f t="shared" si="84"/>
        <v>5.8139534883720927</v>
      </c>
      <c r="AN659" s="80">
        <f t="shared" si="85"/>
        <v>1756.220930232558</v>
      </c>
      <c r="AO659" s="36">
        <f t="shared" si="86"/>
        <v>3020.7</v>
      </c>
      <c r="AP659" s="83">
        <f t="shared" si="87"/>
        <v>1264.4790697674418</v>
      </c>
    </row>
    <row r="660" spans="1:42" hidden="1">
      <c r="A660">
        <v>46998</v>
      </c>
      <c r="B660" s="38">
        <v>46204</v>
      </c>
      <c r="C660" t="s">
        <v>266</v>
      </c>
      <c r="D660" t="s">
        <v>98</v>
      </c>
      <c r="E660" t="s">
        <v>99</v>
      </c>
      <c r="F660" t="s">
        <v>49</v>
      </c>
      <c r="G660">
        <v>8</v>
      </c>
      <c r="H660" s="43">
        <v>10665</v>
      </c>
      <c r="I660" t="s">
        <v>191</v>
      </c>
      <c r="J660">
        <v>10781</v>
      </c>
      <c r="K660" t="s">
        <v>192</v>
      </c>
      <c r="L660" t="s">
        <v>192</v>
      </c>
      <c r="M660">
        <v>2</v>
      </c>
      <c r="N660" t="s">
        <v>42</v>
      </c>
      <c r="O660" t="s">
        <v>64</v>
      </c>
      <c r="P660">
        <v>408</v>
      </c>
      <c r="Q660" t="s">
        <v>510</v>
      </c>
      <c r="R660">
        <v>2</v>
      </c>
      <c r="S660">
        <v>8</v>
      </c>
      <c r="T660">
        <v>0</v>
      </c>
      <c r="U660">
        <v>0</v>
      </c>
      <c r="V660">
        <v>8</v>
      </c>
      <c r="W660">
        <v>0</v>
      </c>
      <c r="X660">
        <v>0</v>
      </c>
      <c r="Y660">
        <v>0</v>
      </c>
      <c r="Z660">
        <v>0</v>
      </c>
      <c r="AA660" t="s">
        <v>46</v>
      </c>
      <c r="AB660" t="s">
        <v>56</v>
      </c>
      <c r="AC660" t="s">
        <v>195</v>
      </c>
      <c r="AE660" s="39">
        <v>46204.960277777776</v>
      </c>
      <c r="AG660" t="str">
        <f t="shared" si="80"/>
        <v>Julho-26</v>
      </c>
      <c r="AH660" s="36">
        <f>_xlfn.XLOOKUP(AK660,'Base de Preços'!P$7:P$3001,'Base de Preços'!J$7:J$3001,"",0)</f>
        <v>0</v>
      </c>
      <c r="AI660" s="37">
        <f t="shared" si="81"/>
        <v>0</v>
      </c>
      <c r="AJ660" t="str">
        <f>_xlfn.XLOOKUP(N660,Agrupamentos!C$3:C$496,Agrupamentos!D$3:D$496,"",0)</f>
        <v>APOIO E MANUTENÇÃO</v>
      </c>
      <c r="AK660" t="str">
        <f t="shared" si="82"/>
        <v>APOIO E MANUTEÇÃOGN14202</v>
      </c>
      <c r="AL660" s="57" t="str">
        <f t="shared" si="83"/>
        <v>46998GN1420Trabalhador FlorestalTHIAGO DE SOUZA AVELARAPOIO E MANUTEÇÃOYpe2Suporte0Julho-260846204,960277777846204</v>
      </c>
      <c r="AM660" s="79" t="str">
        <f t="shared" si="84"/>
        <v/>
      </c>
      <c r="AN660" s="80" t="str">
        <f t="shared" si="85"/>
        <v/>
      </c>
      <c r="AO660" s="36">
        <f t="shared" si="86"/>
        <v>0</v>
      </c>
      <c r="AP660" s="83" t="str">
        <f t="shared" si="87"/>
        <v/>
      </c>
    </row>
    <row r="661" spans="1:42" hidden="1">
      <c r="A661">
        <v>47013</v>
      </c>
      <c r="B661" s="38">
        <v>46204</v>
      </c>
      <c r="C661" t="s">
        <v>266</v>
      </c>
      <c r="D661" t="s">
        <v>98</v>
      </c>
      <c r="E661" t="s">
        <v>99</v>
      </c>
      <c r="F661" t="s">
        <v>59</v>
      </c>
      <c r="G661">
        <v>8</v>
      </c>
      <c r="H661" s="43" t="s">
        <v>100</v>
      </c>
      <c r="I661" t="s">
        <v>101</v>
      </c>
      <c r="J661" t="s">
        <v>50</v>
      </c>
      <c r="K661" t="s">
        <v>51</v>
      </c>
      <c r="L661" t="s">
        <v>102</v>
      </c>
      <c r="M661">
        <v>2</v>
      </c>
      <c r="N661" t="s">
        <v>42</v>
      </c>
      <c r="O661" t="s">
        <v>64</v>
      </c>
      <c r="P661">
        <v>562</v>
      </c>
      <c r="Q661" t="s">
        <v>314</v>
      </c>
      <c r="R661" t="s">
        <v>315</v>
      </c>
      <c r="S661">
        <v>0</v>
      </c>
      <c r="T661">
        <v>0</v>
      </c>
      <c r="U661">
        <v>24</v>
      </c>
      <c r="V661">
        <v>24</v>
      </c>
      <c r="W661">
        <v>0</v>
      </c>
      <c r="X661">
        <v>0</v>
      </c>
      <c r="Y661">
        <v>0</v>
      </c>
      <c r="Z661">
        <v>0</v>
      </c>
      <c r="AA661" t="s">
        <v>55</v>
      </c>
      <c r="AB661" t="s">
        <v>56</v>
      </c>
      <c r="AC661" t="s">
        <v>228</v>
      </c>
      <c r="AD661" t="s">
        <v>228</v>
      </c>
      <c r="AE661" s="39">
        <v>46205.36310185185</v>
      </c>
      <c r="AG661" t="str">
        <f t="shared" si="80"/>
        <v>Julho-26</v>
      </c>
      <c r="AH661" s="36">
        <f>_xlfn.XLOOKUP(AK661,'Base de Preços'!P$7:P$3001,'Base de Preços'!J$7:J$3001,"",0)</f>
        <v>0</v>
      </c>
      <c r="AI661" s="37">
        <f t="shared" si="81"/>
        <v>0</v>
      </c>
      <c r="AJ661" t="str">
        <f>_xlfn.XLOOKUP(N661,Agrupamentos!C$3:C$496,Agrupamentos!D$3:D$496,"",0)</f>
        <v>APOIO E MANUTENÇÃO</v>
      </c>
      <c r="AK661" t="str">
        <f t="shared" si="82"/>
        <v>APOIO E MANUTEÇÃOGN14202</v>
      </c>
      <c r="AL661" s="57" t="str">
        <f t="shared" si="83"/>
        <v>47013GN1420Operador de Trator de PneuLEANDRA DE MIRANDA SOUZA COSTAAPOIO E MANUTEÇÃOUniao - Retiro Santa Maria II2ESuporte0Julho-26242446205,363101851846204</v>
      </c>
      <c r="AM661" s="79" t="str">
        <f t="shared" si="84"/>
        <v/>
      </c>
      <c r="AN661" s="80" t="str">
        <f t="shared" si="85"/>
        <v/>
      </c>
      <c r="AO661" s="36">
        <f t="shared" si="86"/>
        <v>0</v>
      </c>
      <c r="AP661" s="83" t="str">
        <f t="shared" si="87"/>
        <v/>
      </c>
    </row>
    <row r="662" spans="1:42" hidden="1">
      <c r="A662">
        <v>47013</v>
      </c>
      <c r="B662" s="38">
        <v>46204</v>
      </c>
      <c r="C662" t="s">
        <v>266</v>
      </c>
      <c r="D662" t="s">
        <v>98</v>
      </c>
      <c r="E662" t="s">
        <v>99</v>
      </c>
      <c r="F662" t="s">
        <v>49</v>
      </c>
      <c r="G662">
        <v>8</v>
      </c>
      <c r="H662" s="43" t="s">
        <v>100</v>
      </c>
      <c r="I662" t="s">
        <v>101</v>
      </c>
      <c r="J662" t="s">
        <v>50</v>
      </c>
      <c r="K662" t="s">
        <v>51</v>
      </c>
      <c r="L662" t="s">
        <v>102</v>
      </c>
      <c r="M662">
        <v>2</v>
      </c>
      <c r="N662" t="s">
        <v>42</v>
      </c>
      <c r="O662" t="s">
        <v>64</v>
      </c>
      <c r="P662">
        <v>562</v>
      </c>
      <c r="Q662" t="s">
        <v>314</v>
      </c>
      <c r="R662" t="s">
        <v>315</v>
      </c>
      <c r="S662">
        <v>0</v>
      </c>
      <c r="T662">
        <v>0</v>
      </c>
      <c r="U662">
        <v>24</v>
      </c>
      <c r="V662">
        <v>24</v>
      </c>
      <c r="W662">
        <v>0</v>
      </c>
      <c r="X662">
        <v>0</v>
      </c>
      <c r="Y662">
        <v>0</v>
      </c>
      <c r="Z662">
        <v>0</v>
      </c>
      <c r="AA662" t="s">
        <v>55</v>
      </c>
      <c r="AB662" t="s">
        <v>56</v>
      </c>
      <c r="AC662" t="s">
        <v>228</v>
      </c>
      <c r="AD662" t="s">
        <v>203</v>
      </c>
      <c r="AE662" s="39">
        <v>46205.368148148147</v>
      </c>
      <c r="AG662" t="str">
        <f t="shared" si="80"/>
        <v>Julho-26</v>
      </c>
      <c r="AH662" s="36">
        <f>_xlfn.XLOOKUP(AK662,'Base de Preços'!P$7:P$3001,'Base de Preços'!J$7:J$3001,"",0)</f>
        <v>0</v>
      </c>
      <c r="AI662" s="37">
        <f t="shared" si="81"/>
        <v>0</v>
      </c>
      <c r="AJ662" t="str">
        <f>_xlfn.XLOOKUP(N662,Agrupamentos!C$3:C$496,Agrupamentos!D$3:D$496,"",0)</f>
        <v>APOIO E MANUTENÇÃO</v>
      </c>
      <c r="AK662" t="str">
        <f t="shared" si="82"/>
        <v>APOIO E MANUTEÇÃOGN14202</v>
      </c>
      <c r="AL662" s="57" t="str">
        <f t="shared" si="83"/>
        <v>47013GN1420Trabalhador FlorestalLEANDRA DE MIRANDA SOUZA COSTAAPOIO E MANUTEÇÃOUniao - Retiro Santa Maria II2ESuporte0Julho-26242446205,368148148146204</v>
      </c>
      <c r="AM662" s="79" t="str">
        <f t="shared" si="84"/>
        <v/>
      </c>
      <c r="AN662" s="80" t="str">
        <f t="shared" si="85"/>
        <v/>
      </c>
      <c r="AO662" s="36">
        <f t="shared" si="86"/>
        <v>0</v>
      </c>
      <c r="AP662" s="83" t="str">
        <f t="shared" si="87"/>
        <v/>
      </c>
    </row>
    <row r="663" spans="1:42" hidden="1">
      <c r="A663">
        <v>47013</v>
      </c>
      <c r="B663" s="38">
        <v>46204</v>
      </c>
      <c r="C663" t="s">
        <v>266</v>
      </c>
      <c r="D663" t="s">
        <v>98</v>
      </c>
      <c r="E663" t="s">
        <v>99</v>
      </c>
      <c r="F663" t="s">
        <v>37</v>
      </c>
      <c r="G663">
        <v>8</v>
      </c>
      <c r="H663" s="43" t="s">
        <v>100</v>
      </c>
      <c r="I663" t="s">
        <v>101</v>
      </c>
      <c r="J663" t="s">
        <v>50</v>
      </c>
      <c r="K663" t="s">
        <v>51</v>
      </c>
      <c r="L663" t="s">
        <v>102</v>
      </c>
      <c r="M663">
        <v>2</v>
      </c>
      <c r="N663" t="s">
        <v>42</v>
      </c>
      <c r="O663" t="s">
        <v>64</v>
      </c>
      <c r="P663">
        <v>562</v>
      </c>
      <c r="Q663" t="s">
        <v>314</v>
      </c>
      <c r="R663" t="s">
        <v>315</v>
      </c>
      <c r="S663">
        <v>0</v>
      </c>
      <c r="T663">
        <v>0</v>
      </c>
      <c r="U663">
        <v>24</v>
      </c>
      <c r="V663">
        <v>24</v>
      </c>
      <c r="W663">
        <v>0</v>
      </c>
      <c r="X663">
        <v>0</v>
      </c>
      <c r="Y663">
        <v>0</v>
      </c>
      <c r="Z663">
        <v>0</v>
      </c>
      <c r="AA663" t="s">
        <v>55</v>
      </c>
      <c r="AB663" t="s">
        <v>47</v>
      </c>
      <c r="AC663" t="s">
        <v>228</v>
      </c>
      <c r="AD663" t="s">
        <v>228</v>
      </c>
      <c r="AE663" s="39">
        <v>46205.362916666665</v>
      </c>
      <c r="AG663" t="str">
        <f t="shared" si="80"/>
        <v>Julho-26</v>
      </c>
      <c r="AH663" s="36">
        <f>_xlfn.XLOOKUP(AK663,'Base de Preços'!P$7:P$3001,'Base de Preços'!J$7:J$3001,"",0)</f>
        <v>0</v>
      </c>
      <c r="AI663" s="37">
        <f t="shared" si="81"/>
        <v>0</v>
      </c>
      <c r="AJ663" t="str">
        <f>_xlfn.XLOOKUP(N663,Agrupamentos!C$3:C$496,Agrupamentos!D$3:D$496,"",0)</f>
        <v>APOIO E MANUTENÇÃO</v>
      </c>
      <c r="AK663" t="str">
        <f t="shared" si="82"/>
        <v>APOIO E MANUTEÇÃOGN14202</v>
      </c>
      <c r="AL663" s="57" t="str">
        <f t="shared" si="83"/>
        <v>47013GN1420MotoristaLEANDRA DE MIRANDA SOUZA COSTAAPOIO E MANUTEÇÃOUniao - Retiro Santa Maria II2EPrincipal0Julho-26242446205,362916666746204</v>
      </c>
      <c r="AM663" s="79" t="str">
        <f t="shared" si="84"/>
        <v/>
      </c>
      <c r="AN663" s="80" t="str">
        <f t="shared" si="85"/>
        <v/>
      </c>
      <c r="AO663" s="36">
        <f t="shared" si="86"/>
        <v>0</v>
      </c>
      <c r="AP663" s="83" t="str">
        <f t="shared" si="87"/>
        <v/>
      </c>
    </row>
    <row r="664" spans="1:42" hidden="1">
      <c r="A664">
        <v>47052</v>
      </c>
      <c r="B664" s="38">
        <v>46205</v>
      </c>
      <c r="C664" t="s">
        <v>266</v>
      </c>
      <c r="D664" t="s">
        <v>250</v>
      </c>
      <c r="E664" t="s">
        <v>251</v>
      </c>
      <c r="F664" t="s">
        <v>59</v>
      </c>
      <c r="G664">
        <v>10</v>
      </c>
      <c r="H664" s="43">
        <v>11697</v>
      </c>
      <c r="I664" t="s">
        <v>253</v>
      </c>
      <c r="J664">
        <v>11772</v>
      </c>
      <c r="K664" t="s">
        <v>211</v>
      </c>
      <c r="L664" t="s">
        <v>211</v>
      </c>
      <c r="M664">
        <v>2</v>
      </c>
      <c r="N664" t="s">
        <v>42</v>
      </c>
      <c r="O664" t="s">
        <v>64</v>
      </c>
      <c r="P664">
        <v>371</v>
      </c>
      <c r="Q664" t="s">
        <v>260</v>
      </c>
      <c r="R664">
        <v>29</v>
      </c>
      <c r="S664">
        <v>0</v>
      </c>
      <c r="T664">
        <v>0</v>
      </c>
      <c r="U664">
        <v>10</v>
      </c>
      <c r="V664">
        <v>10</v>
      </c>
      <c r="W664">
        <v>0</v>
      </c>
      <c r="X664">
        <v>0</v>
      </c>
      <c r="Y664">
        <v>0</v>
      </c>
      <c r="Z664">
        <v>0</v>
      </c>
      <c r="AA664" t="s">
        <v>46</v>
      </c>
      <c r="AB664" t="s">
        <v>47</v>
      </c>
      <c r="AC664" t="s">
        <v>212</v>
      </c>
      <c r="AD664" t="s">
        <v>228</v>
      </c>
      <c r="AE664" s="39">
        <v>46205.853807870371</v>
      </c>
      <c r="AG664" t="str">
        <f t="shared" si="80"/>
        <v>Julho-26</v>
      </c>
      <c r="AH664" s="36">
        <f>_xlfn.XLOOKUP(AK664,'Base de Preços'!P$7:P$3001,'Base de Preços'!J$7:J$3001,"",0)</f>
        <v>0</v>
      </c>
      <c r="AI664" s="37">
        <f t="shared" si="81"/>
        <v>0</v>
      </c>
      <c r="AJ664" t="str">
        <f>_xlfn.XLOOKUP(N664,Agrupamentos!C$3:C$496,Agrupamentos!D$3:D$496,"",0)</f>
        <v>APOIO E MANUTENÇÃO</v>
      </c>
      <c r="AK664" t="str">
        <f t="shared" si="82"/>
        <v>APOIO E MANUTEÇÃOGN12702</v>
      </c>
      <c r="AL664" s="57" t="str">
        <f t="shared" si="83"/>
        <v>47052GN1270Operador de Trator de PneuALCIMAR CONCEIÇAO DOS SANTOSAPOIO E MANUTEÇÃONova Esperança29Principal0Julho-26101046205,853807870446205</v>
      </c>
      <c r="AM664" s="79" t="str">
        <f t="shared" si="84"/>
        <v/>
      </c>
      <c r="AN664" s="80" t="str">
        <f t="shared" si="85"/>
        <v/>
      </c>
      <c r="AO664" s="36">
        <f t="shared" si="86"/>
        <v>0</v>
      </c>
      <c r="AP664" s="83" t="str">
        <f t="shared" si="87"/>
        <v/>
      </c>
    </row>
    <row r="665" spans="1:42" hidden="1">
      <c r="A665">
        <v>47052</v>
      </c>
      <c r="B665" s="38">
        <v>46205</v>
      </c>
      <c r="C665" t="s">
        <v>266</v>
      </c>
      <c r="D665" t="s">
        <v>250</v>
      </c>
      <c r="E665" t="s">
        <v>251</v>
      </c>
      <c r="F665" t="s">
        <v>49</v>
      </c>
      <c r="G665">
        <v>10</v>
      </c>
      <c r="H665" s="43">
        <v>11697</v>
      </c>
      <c r="I665" t="s">
        <v>253</v>
      </c>
      <c r="J665">
        <v>11772</v>
      </c>
      <c r="K665" t="s">
        <v>211</v>
      </c>
      <c r="L665" t="s">
        <v>211</v>
      </c>
      <c r="M665">
        <v>70</v>
      </c>
      <c r="N665" t="s">
        <v>255</v>
      </c>
      <c r="O665" t="s">
        <v>64</v>
      </c>
      <c r="P665">
        <v>371</v>
      </c>
      <c r="Q665" t="s">
        <v>260</v>
      </c>
      <c r="R665">
        <v>29</v>
      </c>
      <c r="S665">
        <v>40</v>
      </c>
      <c r="T665">
        <v>50</v>
      </c>
      <c r="U665">
        <v>0</v>
      </c>
      <c r="V665">
        <v>40</v>
      </c>
      <c r="W665">
        <v>1.42</v>
      </c>
      <c r="X665">
        <v>0.8</v>
      </c>
      <c r="Y665">
        <v>0.8</v>
      </c>
      <c r="Z665">
        <v>149.09</v>
      </c>
      <c r="AA665" t="s">
        <v>55</v>
      </c>
      <c r="AB665" t="s">
        <v>47</v>
      </c>
      <c r="AC665" t="s">
        <v>212</v>
      </c>
      <c r="AD665" t="s">
        <v>228</v>
      </c>
      <c r="AE665" s="39">
        <v>46205.853807870371</v>
      </c>
      <c r="AG665" t="str">
        <f t="shared" si="80"/>
        <v>Julho-26</v>
      </c>
      <c r="AH665" s="36">
        <f>_xlfn.XLOOKUP(AK665,'Base de Preços'!P$7:P$3001,'Base de Preços'!J$7:J$3001,"",0)</f>
        <v>152.18</v>
      </c>
      <c r="AI665" s="37">
        <f t="shared" si="81"/>
        <v>7609</v>
      </c>
      <c r="AJ665" t="str">
        <f>_xlfn.XLOOKUP(N665,Agrupamentos!C$3:C$496,Agrupamentos!D$3:D$496,"",0)</f>
        <v>COMBATE A FORMIGA MANUAL</v>
      </c>
      <c r="AK665" t="str">
        <f t="shared" si="82"/>
        <v>COMBATE A FORMIGA MANUAL MANUTENÇÃO - ANO 01GN127070</v>
      </c>
      <c r="AL665" s="57" t="str">
        <f t="shared" si="83"/>
        <v>47052GN1270Trabalhador FlorestalALCIMAR CONCEIÇAO DOS SANTOSCOMBATE A FORMIGA MANUAL MANUTENÇÃO - ANO 01Nova Esperança29Principal50Julho-2604046205,853807870446205</v>
      </c>
      <c r="AM665" s="79">
        <f t="shared" si="84"/>
        <v>28.169014084507044</v>
      </c>
      <c r="AN665" s="80">
        <f t="shared" si="85"/>
        <v>4199.7183098591549</v>
      </c>
      <c r="AO665" s="36">
        <f t="shared" si="86"/>
        <v>7454.5</v>
      </c>
      <c r="AP665" s="83">
        <f t="shared" si="87"/>
        <v>3254.7816901408451</v>
      </c>
    </row>
    <row r="666" spans="1:42" hidden="1">
      <c r="A666">
        <v>47052</v>
      </c>
      <c r="B666" s="38">
        <v>46205</v>
      </c>
      <c r="C666" t="s">
        <v>266</v>
      </c>
      <c r="D666" t="s">
        <v>250</v>
      </c>
      <c r="E666" t="s">
        <v>251</v>
      </c>
      <c r="F666" t="s">
        <v>37</v>
      </c>
      <c r="G666">
        <v>10</v>
      </c>
      <c r="H666" s="43">
        <v>11697</v>
      </c>
      <c r="I666" t="s">
        <v>253</v>
      </c>
      <c r="J666">
        <v>11772</v>
      </c>
      <c r="K666" t="s">
        <v>211</v>
      </c>
      <c r="L666" t="s">
        <v>211</v>
      </c>
      <c r="M666">
        <v>2</v>
      </c>
      <c r="N666" t="s">
        <v>42</v>
      </c>
      <c r="O666" t="s">
        <v>168</v>
      </c>
      <c r="P666">
        <v>371</v>
      </c>
      <c r="Q666" t="s">
        <v>260</v>
      </c>
      <c r="R666">
        <v>29</v>
      </c>
      <c r="S666">
        <v>10</v>
      </c>
      <c r="T666">
        <v>0</v>
      </c>
      <c r="U666">
        <v>0</v>
      </c>
      <c r="V666">
        <v>10</v>
      </c>
      <c r="W666">
        <v>0</v>
      </c>
      <c r="X666">
        <v>0</v>
      </c>
      <c r="Y666">
        <v>0</v>
      </c>
      <c r="Z666">
        <v>0</v>
      </c>
      <c r="AA666" t="s">
        <v>55</v>
      </c>
      <c r="AB666" t="s">
        <v>47</v>
      </c>
      <c r="AC666" t="s">
        <v>212</v>
      </c>
      <c r="AE666" s="39">
        <v>46205.853807870371</v>
      </c>
      <c r="AG666" t="str">
        <f t="shared" si="80"/>
        <v>Julho-26</v>
      </c>
      <c r="AH666" s="36">
        <f>_xlfn.XLOOKUP(AK666,'Base de Preços'!P$7:P$3001,'Base de Preços'!J$7:J$3001,"",0)</f>
        <v>0</v>
      </c>
      <c r="AI666" s="37">
        <f t="shared" si="81"/>
        <v>0</v>
      </c>
      <c r="AJ666" t="str">
        <f>_xlfn.XLOOKUP(N666,Agrupamentos!C$3:C$496,Agrupamentos!D$3:D$496,"",0)</f>
        <v>APOIO E MANUTENÇÃO</v>
      </c>
      <c r="AK666" t="str">
        <f t="shared" si="82"/>
        <v>APOIO E MANUTEÇÃOGN12702</v>
      </c>
      <c r="AL666" s="57" t="str">
        <f t="shared" si="83"/>
        <v>47052GN1270MotoristaALCIMAR CONCEIÇAO DOS SANTOSAPOIO E MANUTEÇÃONova Esperança29Principal0Julho-2601046205,853807870446205</v>
      </c>
      <c r="AM666" s="79" t="str">
        <f t="shared" si="84"/>
        <v/>
      </c>
      <c r="AN666" s="80" t="str">
        <f t="shared" si="85"/>
        <v/>
      </c>
      <c r="AO666" s="36">
        <f t="shared" si="86"/>
        <v>0</v>
      </c>
      <c r="AP666" s="83" t="str">
        <f t="shared" si="87"/>
        <v/>
      </c>
    </row>
    <row r="667" spans="1:42" hidden="1">
      <c r="A667">
        <v>47064</v>
      </c>
      <c r="B667" s="38">
        <v>46205</v>
      </c>
      <c r="C667" t="s">
        <v>266</v>
      </c>
      <c r="D667" t="s">
        <v>250</v>
      </c>
      <c r="E667" t="s">
        <v>251</v>
      </c>
      <c r="F667" t="s">
        <v>37</v>
      </c>
      <c r="G667">
        <v>8</v>
      </c>
      <c r="H667" s="43">
        <v>9241</v>
      </c>
      <c r="I667" t="s">
        <v>189</v>
      </c>
      <c r="J667" t="s">
        <v>39</v>
      </c>
      <c r="K667" t="s">
        <v>40</v>
      </c>
      <c r="L667" t="s">
        <v>252</v>
      </c>
      <c r="M667">
        <v>2</v>
      </c>
      <c r="N667" t="s">
        <v>42</v>
      </c>
      <c r="O667" t="s">
        <v>64</v>
      </c>
      <c r="P667">
        <v>390</v>
      </c>
      <c r="Q667" t="s">
        <v>44</v>
      </c>
      <c r="R667" t="s">
        <v>45</v>
      </c>
      <c r="S667">
        <v>0</v>
      </c>
      <c r="T667">
        <v>0</v>
      </c>
      <c r="U667">
        <v>8</v>
      </c>
      <c r="V667">
        <v>8</v>
      </c>
      <c r="W667">
        <v>0</v>
      </c>
      <c r="X667">
        <v>0</v>
      </c>
      <c r="Y667">
        <v>0</v>
      </c>
      <c r="Z667">
        <v>0</v>
      </c>
      <c r="AA667" t="s">
        <v>46</v>
      </c>
      <c r="AB667" t="s">
        <v>56</v>
      </c>
      <c r="AC667" t="s">
        <v>263</v>
      </c>
      <c r="AD667" t="s">
        <v>263</v>
      </c>
      <c r="AE667" s="39">
        <v>46205.925578703704</v>
      </c>
      <c r="AG667" t="str">
        <f t="shared" si="80"/>
        <v>Julho-26</v>
      </c>
      <c r="AH667" s="36">
        <f>_xlfn.XLOOKUP(AK667,'Base de Preços'!P$7:P$3001,'Base de Preços'!J$7:J$3001,"",0)</f>
        <v>0</v>
      </c>
      <c r="AI667" s="37">
        <f t="shared" si="81"/>
        <v>0</v>
      </c>
      <c r="AJ667" t="str">
        <f>_xlfn.XLOOKUP(N667,Agrupamentos!C$3:C$496,Agrupamentos!D$3:D$496,"",0)</f>
        <v>APOIO E MANUTENÇÃO</v>
      </c>
      <c r="AK667" t="str">
        <f t="shared" si="82"/>
        <v>APOIO E MANUTEÇÃOGN12702</v>
      </c>
      <c r="AL667" s="57" t="str">
        <f t="shared" si="83"/>
        <v>47064GN1270MotoristaGIOVANNI RODRIGUES BORGES MORAESAPOIO E MANUTEÇÃOPátio MST01Suporte0Julho-268846205,925578703746205</v>
      </c>
      <c r="AM667" s="79" t="str">
        <f t="shared" si="84"/>
        <v/>
      </c>
      <c r="AN667" s="80" t="str">
        <f t="shared" si="85"/>
        <v/>
      </c>
      <c r="AO667" s="36">
        <f t="shared" si="86"/>
        <v>0</v>
      </c>
      <c r="AP667" s="83" t="str">
        <f t="shared" si="87"/>
        <v/>
      </c>
    </row>
    <row r="668" spans="1:42" hidden="1">
      <c r="A668">
        <v>47037</v>
      </c>
      <c r="B668" s="38">
        <v>46205</v>
      </c>
      <c r="C668" t="s">
        <v>266</v>
      </c>
      <c r="D668" t="s">
        <v>185</v>
      </c>
      <c r="E668" t="s">
        <v>186</v>
      </c>
      <c r="F668" t="s">
        <v>37</v>
      </c>
      <c r="G668">
        <v>8</v>
      </c>
      <c r="H668" s="43" t="s">
        <v>100</v>
      </c>
      <c r="I668" t="s">
        <v>101</v>
      </c>
      <c r="J668" t="s">
        <v>50</v>
      </c>
      <c r="K668" t="s">
        <v>51</v>
      </c>
      <c r="L668" t="s">
        <v>187</v>
      </c>
      <c r="M668">
        <v>43</v>
      </c>
      <c r="N668" t="s">
        <v>42</v>
      </c>
      <c r="O668" t="s">
        <v>64</v>
      </c>
      <c r="P668">
        <v>557</v>
      </c>
      <c r="Q668" t="s">
        <v>318</v>
      </c>
      <c r="R668">
        <v>69</v>
      </c>
      <c r="S668">
        <v>0</v>
      </c>
      <c r="T668">
        <v>0</v>
      </c>
      <c r="U668">
        <v>8</v>
      </c>
      <c r="V668">
        <v>8</v>
      </c>
      <c r="W668">
        <v>0</v>
      </c>
      <c r="X668">
        <v>0</v>
      </c>
      <c r="Y668">
        <v>0</v>
      </c>
      <c r="Z668">
        <v>0</v>
      </c>
      <c r="AA668" t="s">
        <v>55</v>
      </c>
      <c r="AB668" t="s">
        <v>47</v>
      </c>
      <c r="AC668" t="s">
        <v>57</v>
      </c>
      <c r="AD668" t="s">
        <v>57</v>
      </c>
      <c r="AE668" s="39">
        <v>46205.730162037034</v>
      </c>
      <c r="AG668" t="str">
        <f t="shared" si="80"/>
        <v>Julho-26</v>
      </c>
      <c r="AH668" s="36">
        <f>_xlfn.XLOOKUP(AK668,'Base de Preços'!P$7:P$3001,'Base de Preços'!J$7:J$3001,"",0)</f>
        <v>0</v>
      </c>
      <c r="AI668" s="37">
        <f t="shared" si="81"/>
        <v>0</v>
      </c>
      <c r="AJ668" t="str">
        <f>_xlfn.XLOOKUP(N668,Agrupamentos!C$3:C$496,Agrupamentos!D$3:D$496,"",0)</f>
        <v>APOIO E MANUTENÇÃO</v>
      </c>
      <c r="AK668" t="str">
        <f t="shared" si="82"/>
        <v>APOIO E MANUTEÇÃOGN140043</v>
      </c>
      <c r="AL668" s="57" t="str">
        <f t="shared" si="83"/>
        <v>47037GN1400MotoristaLEANDRA DE MIRANDA SOUZA COSTAAPOIO E MANUTEÇÃOSerena69Principal0Julho-268846205,73016203746205</v>
      </c>
      <c r="AM668" s="79" t="str">
        <f t="shared" si="84"/>
        <v/>
      </c>
      <c r="AN668" s="80" t="str">
        <f t="shared" si="85"/>
        <v/>
      </c>
      <c r="AO668" s="36">
        <f t="shared" si="86"/>
        <v>0</v>
      </c>
      <c r="AP668" s="83" t="str">
        <f t="shared" si="87"/>
        <v/>
      </c>
    </row>
    <row r="669" spans="1:42" hidden="1">
      <c r="A669">
        <v>47037</v>
      </c>
      <c r="B669" s="38">
        <v>46205</v>
      </c>
      <c r="C669" t="s">
        <v>266</v>
      </c>
      <c r="D669" t="s">
        <v>185</v>
      </c>
      <c r="E669" t="s">
        <v>186</v>
      </c>
      <c r="F669" t="s">
        <v>59</v>
      </c>
      <c r="G669">
        <v>8</v>
      </c>
      <c r="H669" s="43" t="s">
        <v>100</v>
      </c>
      <c r="I669" t="s">
        <v>101</v>
      </c>
      <c r="J669" t="s">
        <v>50</v>
      </c>
      <c r="K669" t="s">
        <v>51</v>
      </c>
      <c r="L669" t="s">
        <v>187</v>
      </c>
      <c r="M669">
        <v>43</v>
      </c>
      <c r="N669" t="s">
        <v>42</v>
      </c>
      <c r="O669" t="s">
        <v>64</v>
      </c>
      <c r="P669">
        <v>557</v>
      </c>
      <c r="Q669" t="s">
        <v>318</v>
      </c>
      <c r="R669">
        <v>69</v>
      </c>
      <c r="S669">
        <v>0</v>
      </c>
      <c r="T669">
        <v>0</v>
      </c>
      <c r="U669">
        <v>24</v>
      </c>
      <c r="V669">
        <v>24</v>
      </c>
      <c r="W669">
        <v>0</v>
      </c>
      <c r="X669">
        <v>0</v>
      </c>
      <c r="Y669">
        <v>0</v>
      </c>
      <c r="Z669">
        <v>0</v>
      </c>
      <c r="AA669" t="s">
        <v>55</v>
      </c>
      <c r="AB669" t="s">
        <v>56</v>
      </c>
      <c r="AC669" t="s">
        <v>57</v>
      </c>
      <c r="AD669" t="s">
        <v>57</v>
      </c>
      <c r="AE669" s="39">
        <v>46205.730439814812</v>
      </c>
      <c r="AG669" t="str">
        <f t="shared" si="80"/>
        <v>Julho-26</v>
      </c>
      <c r="AH669" s="36">
        <f>_xlfn.XLOOKUP(AK669,'Base de Preços'!P$7:P$3001,'Base de Preços'!J$7:J$3001,"",0)</f>
        <v>0</v>
      </c>
      <c r="AI669" s="37">
        <f t="shared" si="81"/>
        <v>0</v>
      </c>
      <c r="AJ669" t="str">
        <f>_xlfn.XLOOKUP(N669,Agrupamentos!C$3:C$496,Agrupamentos!D$3:D$496,"",0)</f>
        <v>APOIO E MANUTENÇÃO</v>
      </c>
      <c r="AK669" t="str">
        <f t="shared" si="82"/>
        <v>APOIO E MANUTEÇÃOGN140043</v>
      </c>
      <c r="AL669" s="57" t="str">
        <f t="shared" si="83"/>
        <v>47037GN1400Operador de Trator de PneuLEANDRA DE MIRANDA SOUZA COSTAAPOIO E MANUTEÇÃOSerena69Suporte0Julho-26242446205,730439814846205</v>
      </c>
      <c r="AM669" s="79" t="str">
        <f t="shared" si="84"/>
        <v/>
      </c>
      <c r="AN669" s="80" t="str">
        <f t="shared" si="85"/>
        <v/>
      </c>
      <c r="AO669" s="36">
        <f t="shared" si="86"/>
        <v>0</v>
      </c>
      <c r="AP669" s="83" t="str">
        <f t="shared" si="87"/>
        <v/>
      </c>
    </row>
    <row r="670" spans="1:42" hidden="1">
      <c r="A670">
        <v>47037</v>
      </c>
      <c r="B670" s="38">
        <v>46205</v>
      </c>
      <c r="C670" t="s">
        <v>266</v>
      </c>
      <c r="D670" t="s">
        <v>185</v>
      </c>
      <c r="E670" t="s">
        <v>186</v>
      </c>
      <c r="F670" t="s">
        <v>49</v>
      </c>
      <c r="G670">
        <v>8</v>
      </c>
      <c r="H670" s="43" t="s">
        <v>100</v>
      </c>
      <c r="I670" t="s">
        <v>101</v>
      </c>
      <c r="J670" t="s">
        <v>50</v>
      </c>
      <c r="K670" t="s">
        <v>51</v>
      </c>
      <c r="L670" t="s">
        <v>187</v>
      </c>
      <c r="M670">
        <v>43</v>
      </c>
      <c r="N670" t="s">
        <v>42</v>
      </c>
      <c r="O670" t="s">
        <v>64</v>
      </c>
      <c r="P670">
        <v>557</v>
      </c>
      <c r="Q670" t="s">
        <v>318</v>
      </c>
      <c r="R670">
        <v>69</v>
      </c>
      <c r="S670">
        <v>0</v>
      </c>
      <c r="T670">
        <v>0</v>
      </c>
      <c r="U670">
        <v>16</v>
      </c>
      <c r="V670">
        <v>16</v>
      </c>
      <c r="W670">
        <v>0</v>
      </c>
      <c r="X670">
        <v>0</v>
      </c>
      <c r="Y670">
        <v>0</v>
      </c>
      <c r="Z670">
        <v>0</v>
      </c>
      <c r="AA670" t="s">
        <v>55</v>
      </c>
      <c r="AB670" t="s">
        <v>56</v>
      </c>
      <c r="AC670" t="s">
        <v>57</v>
      </c>
      <c r="AD670" t="s">
        <v>57</v>
      </c>
      <c r="AE670" s="39">
        <v>46205.730636574073</v>
      </c>
      <c r="AG670" t="str">
        <f t="shared" si="80"/>
        <v>Julho-26</v>
      </c>
      <c r="AH670" s="36">
        <f>_xlfn.XLOOKUP(AK670,'Base de Preços'!P$7:P$3001,'Base de Preços'!J$7:J$3001,"",0)</f>
        <v>0</v>
      </c>
      <c r="AI670" s="37">
        <f t="shared" si="81"/>
        <v>0</v>
      </c>
      <c r="AJ670" t="str">
        <f>_xlfn.XLOOKUP(N670,Agrupamentos!C$3:C$496,Agrupamentos!D$3:D$496,"",0)</f>
        <v>APOIO E MANUTENÇÃO</v>
      </c>
      <c r="AK670" t="str">
        <f t="shared" si="82"/>
        <v>APOIO E MANUTEÇÃOGN140043</v>
      </c>
      <c r="AL670" s="57" t="str">
        <f t="shared" si="83"/>
        <v>47037GN1400Trabalhador FlorestalLEANDRA DE MIRANDA SOUZA COSTAAPOIO E MANUTEÇÃOSerena69Suporte0Julho-26161646205,730636574146205</v>
      </c>
      <c r="AM670" s="79" t="str">
        <f t="shared" si="84"/>
        <v/>
      </c>
      <c r="AN670" s="80" t="str">
        <f t="shared" si="85"/>
        <v/>
      </c>
      <c r="AO670" s="36">
        <f t="shared" si="86"/>
        <v>0</v>
      </c>
      <c r="AP670" s="83" t="str">
        <f t="shared" si="87"/>
        <v/>
      </c>
    </row>
    <row r="671" spans="1:42" hidden="1">
      <c r="A671">
        <v>47041</v>
      </c>
      <c r="B671" s="38">
        <v>46205</v>
      </c>
      <c r="C671" t="s">
        <v>266</v>
      </c>
      <c r="D671" t="s">
        <v>185</v>
      </c>
      <c r="E671" t="s">
        <v>186</v>
      </c>
      <c r="F671" t="s">
        <v>59</v>
      </c>
      <c r="G671">
        <v>8</v>
      </c>
      <c r="H671" s="43">
        <v>10859</v>
      </c>
      <c r="I671" t="s">
        <v>198</v>
      </c>
      <c r="J671">
        <v>10315</v>
      </c>
      <c r="K671" t="s">
        <v>206</v>
      </c>
      <c r="L671" t="s">
        <v>206</v>
      </c>
      <c r="M671" t="s">
        <v>224</v>
      </c>
      <c r="N671" t="s">
        <v>225</v>
      </c>
      <c r="O671" t="s">
        <v>64</v>
      </c>
      <c r="P671">
        <v>502</v>
      </c>
      <c r="Q671" t="s">
        <v>208</v>
      </c>
      <c r="R671">
        <v>13</v>
      </c>
      <c r="S671">
        <v>8</v>
      </c>
      <c r="T671">
        <v>14</v>
      </c>
      <c r="U671">
        <v>0</v>
      </c>
      <c r="V671">
        <v>8</v>
      </c>
      <c r="W671">
        <v>0.36</v>
      </c>
      <c r="X671">
        <v>0.56999999999999995</v>
      </c>
      <c r="Y671">
        <v>0.56999999999999995</v>
      </c>
      <c r="Z671">
        <v>111.25</v>
      </c>
      <c r="AA671" t="s">
        <v>55</v>
      </c>
      <c r="AB671" t="s">
        <v>77</v>
      </c>
      <c r="AC671" t="s">
        <v>209</v>
      </c>
      <c r="AE671" s="39">
        <v>46205.762743055559</v>
      </c>
      <c r="AG671" t="str">
        <f t="shared" si="80"/>
        <v>Julho-26</v>
      </c>
      <c r="AH671" s="36">
        <f>_xlfn.XLOOKUP(AK671,'Base de Preços'!P$7:P$3001,'Base de Preços'!J$7:J$3001,"",0)</f>
        <v>399</v>
      </c>
      <c r="AI671" s="37">
        <f t="shared" si="81"/>
        <v>0</v>
      </c>
      <c r="AJ671" t="str">
        <f>_xlfn.XLOOKUP(N671,Agrupamentos!C$3:C$496,Agrupamentos!D$3:D$496,"",0)</f>
        <v>REPLANTIO</v>
      </c>
      <c r="AK671" t="str">
        <f t="shared" si="82"/>
        <v>REPLANTIOGN1400IMP29</v>
      </c>
      <c r="AL671" s="57" t="str">
        <f t="shared" si="83"/>
        <v>47041GN1400Operador de Trator de PneuANTONIO MARCIO PEREIRA DA SILVAREPLANTIOIndaia Grande I13Apoio14Julho-260846205,762743055646205</v>
      </c>
      <c r="AM671" s="79">
        <f t="shared" si="84"/>
        <v>22.222222222222221</v>
      </c>
      <c r="AN671" s="80">
        <f t="shared" si="85"/>
        <v>2472.2222222222222</v>
      </c>
      <c r="AO671" s="36">
        <f t="shared" si="86"/>
        <v>1557.5</v>
      </c>
      <c r="AP671" s="83">
        <f t="shared" si="87"/>
        <v>-914.72222222222217</v>
      </c>
    </row>
    <row r="672" spans="1:42" hidden="1">
      <c r="A672">
        <v>47041</v>
      </c>
      <c r="B672" s="38">
        <v>46205</v>
      </c>
      <c r="C672" t="s">
        <v>266</v>
      </c>
      <c r="D672" t="s">
        <v>185</v>
      </c>
      <c r="E672" t="s">
        <v>186</v>
      </c>
      <c r="F672" t="s">
        <v>37</v>
      </c>
      <c r="G672">
        <v>8</v>
      </c>
      <c r="H672" s="43">
        <v>10859</v>
      </c>
      <c r="I672" t="s">
        <v>198</v>
      </c>
      <c r="J672">
        <v>10315</v>
      </c>
      <c r="K672" t="s">
        <v>206</v>
      </c>
      <c r="L672" t="s">
        <v>206</v>
      </c>
      <c r="M672">
        <v>43</v>
      </c>
      <c r="N672" t="s">
        <v>42</v>
      </c>
      <c r="O672" t="s">
        <v>64</v>
      </c>
      <c r="P672">
        <v>502</v>
      </c>
      <c r="Q672" t="s">
        <v>208</v>
      </c>
      <c r="R672">
        <v>13</v>
      </c>
      <c r="S672">
        <v>8</v>
      </c>
      <c r="T672">
        <v>0</v>
      </c>
      <c r="U672">
        <v>0</v>
      </c>
      <c r="V672">
        <v>8</v>
      </c>
      <c r="W672">
        <v>0</v>
      </c>
      <c r="X672">
        <v>0</v>
      </c>
      <c r="Y672">
        <v>0</v>
      </c>
      <c r="Z672">
        <v>0</v>
      </c>
      <c r="AA672" t="s">
        <v>55</v>
      </c>
      <c r="AB672" t="s">
        <v>47</v>
      </c>
      <c r="AC672" t="s">
        <v>209</v>
      </c>
      <c r="AE672" s="39">
        <v>46205.762743055559</v>
      </c>
      <c r="AG672" t="str">
        <f t="shared" si="80"/>
        <v>Julho-26</v>
      </c>
      <c r="AH672" s="36">
        <f>_xlfn.XLOOKUP(AK672,'Base de Preços'!P$7:P$3001,'Base de Preços'!J$7:J$3001,"",0)</f>
        <v>0</v>
      </c>
      <c r="AI672" s="37">
        <f t="shared" si="81"/>
        <v>0</v>
      </c>
      <c r="AJ672" t="str">
        <f>_xlfn.XLOOKUP(N672,Agrupamentos!C$3:C$496,Agrupamentos!D$3:D$496,"",0)</f>
        <v>APOIO E MANUTENÇÃO</v>
      </c>
      <c r="AK672" t="str">
        <f t="shared" si="82"/>
        <v>APOIO E MANUTEÇÃOGN140043</v>
      </c>
      <c r="AL672" s="57" t="str">
        <f t="shared" si="83"/>
        <v>47041GN1400MotoristaANTONIO MARCIO PEREIRA DA SILVAAPOIO E MANUTEÇÃOIndaia Grande I13Principal0Julho-260846205,762743055646205</v>
      </c>
      <c r="AM672" s="79" t="str">
        <f t="shared" si="84"/>
        <v/>
      </c>
      <c r="AN672" s="80" t="str">
        <f t="shared" si="85"/>
        <v/>
      </c>
      <c r="AO672" s="36">
        <f t="shared" si="86"/>
        <v>0</v>
      </c>
      <c r="AP672" s="83" t="str">
        <f t="shared" si="87"/>
        <v/>
      </c>
    </row>
    <row r="673" spans="1:42" hidden="1">
      <c r="A673">
        <v>47041</v>
      </c>
      <c r="B673" s="38">
        <v>46205</v>
      </c>
      <c r="C673" t="s">
        <v>266</v>
      </c>
      <c r="D673" t="s">
        <v>185</v>
      </c>
      <c r="E673" t="s">
        <v>186</v>
      </c>
      <c r="F673" t="s">
        <v>49</v>
      </c>
      <c r="G673">
        <v>8</v>
      </c>
      <c r="H673" s="43">
        <v>10859</v>
      </c>
      <c r="I673" t="s">
        <v>198</v>
      </c>
      <c r="J673">
        <v>10315</v>
      </c>
      <c r="K673" t="s">
        <v>206</v>
      </c>
      <c r="L673" t="s">
        <v>206</v>
      </c>
      <c r="M673" s="4">
        <v>46028</v>
      </c>
      <c r="N673" t="s">
        <v>207</v>
      </c>
      <c r="O673" t="s">
        <v>64</v>
      </c>
      <c r="P673">
        <v>502</v>
      </c>
      <c r="Q673" t="s">
        <v>208</v>
      </c>
      <c r="R673">
        <v>18</v>
      </c>
      <c r="S673">
        <v>5</v>
      </c>
      <c r="T673">
        <v>10.64</v>
      </c>
      <c r="U673">
        <v>0</v>
      </c>
      <c r="V673">
        <v>5</v>
      </c>
      <c r="W673">
        <v>2.4</v>
      </c>
      <c r="X673">
        <v>0.47</v>
      </c>
      <c r="Y673">
        <v>0.47</v>
      </c>
      <c r="Z673">
        <v>243.65</v>
      </c>
      <c r="AA673" t="s">
        <v>46</v>
      </c>
      <c r="AB673" t="s">
        <v>47</v>
      </c>
      <c r="AC673" t="s">
        <v>209</v>
      </c>
      <c r="AE673" s="39">
        <v>46205.762743055559</v>
      </c>
      <c r="AG673" t="str">
        <f t="shared" si="80"/>
        <v>Julho-26</v>
      </c>
      <c r="AH673" s="36">
        <f>_xlfn.XLOOKUP(AK673,'Base de Preços'!P$7:P$3001,'Base de Preços'!J$7:J$3001,"",0)</f>
        <v>492.5</v>
      </c>
      <c r="AI673" s="37">
        <f t="shared" si="81"/>
        <v>5240.2000000000007</v>
      </c>
      <c r="AJ673" t="str">
        <f>_xlfn.XLOOKUP(N673,Agrupamentos!C$3:C$496,Agrupamentos!D$3:D$496,"",0)</f>
        <v>IRRIGAÇÃO DE REPLANTIO</v>
      </c>
      <c r="AK673" t="str">
        <f t="shared" si="82"/>
        <v>2º IRRIGAÇÃO DE REPLANTIOGN140046028</v>
      </c>
      <c r="AL673" s="57" t="str">
        <f t="shared" si="83"/>
        <v>47041GN1400Trabalhador FlorestalANTONIO MARCIO PEREIRA DA SILVA2º IRRIGAÇÃO DE REPLANTIOIndaia Grande I18Principal10,64Julho-260546205,762743055646205</v>
      </c>
      <c r="AM673" s="79">
        <f t="shared" si="84"/>
        <v>2.0833333333333335</v>
      </c>
      <c r="AN673" s="80">
        <f t="shared" si="85"/>
        <v>507.60416666666674</v>
      </c>
      <c r="AO673" s="36">
        <f t="shared" si="86"/>
        <v>2592.4360000000001</v>
      </c>
      <c r="AP673" s="83">
        <f t="shared" si="87"/>
        <v>2084.8318333333336</v>
      </c>
    </row>
    <row r="674" spans="1:42" hidden="1">
      <c r="A674">
        <v>47041</v>
      </c>
      <c r="B674" s="38">
        <v>46205</v>
      </c>
      <c r="C674" t="s">
        <v>266</v>
      </c>
      <c r="D674" t="s">
        <v>185</v>
      </c>
      <c r="E674" t="s">
        <v>186</v>
      </c>
      <c r="F674" t="s">
        <v>37</v>
      </c>
      <c r="G674">
        <v>8</v>
      </c>
      <c r="H674" s="43">
        <v>10859</v>
      </c>
      <c r="I674" t="s">
        <v>198</v>
      </c>
      <c r="J674">
        <v>10315</v>
      </c>
      <c r="K674" t="s">
        <v>206</v>
      </c>
      <c r="L674" t="s">
        <v>206</v>
      </c>
      <c r="M674" s="4">
        <v>46028</v>
      </c>
      <c r="N674" t="s">
        <v>207</v>
      </c>
      <c r="O674" t="s">
        <v>64</v>
      </c>
      <c r="P674">
        <v>502</v>
      </c>
      <c r="Q674" t="s">
        <v>208</v>
      </c>
      <c r="R674">
        <v>18</v>
      </c>
      <c r="S674">
        <v>3</v>
      </c>
      <c r="T674">
        <v>10.64</v>
      </c>
      <c r="U674">
        <v>0</v>
      </c>
      <c r="V674">
        <v>3</v>
      </c>
      <c r="W674">
        <v>0.16</v>
      </c>
      <c r="X674">
        <v>0.28000000000000003</v>
      </c>
      <c r="Y674">
        <v>0.28000000000000003</v>
      </c>
      <c r="Z674">
        <v>63.16</v>
      </c>
      <c r="AA674" t="s">
        <v>46</v>
      </c>
      <c r="AB674" t="s">
        <v>77</v>
      </c>
      <c r="AC674" t="s">
        <v>209</v>
      </c>
      <c r="AE674" s="39">
        <v>46205.762743055559</v>
      </c>
      <c r="AG674" t="str">
        <f t="shared" si="80"/>
        <v>Julho-26</v>
      </c>
      <c r="AH674" s="36">
        <f>_xlfn.XLOOKUP(AK674,'Base de Preços'!P$7:P$3001,'Base de Preços'!J$7:J$3001,"",0)</f>
        <v>492.5</v>
      </c>
      <c r="AI674" s="37">
        <f t="shared" si="81"/>
        <v>0</v>
      </c>
      <c r="AJ674" t="str">
        <f>_xlfn.XLOOKUP(N674,Agrupamentos!C$3:C$496,Agrupamentos!D$3:D$496,"",0)</f>
        <v>IRRIGAÇÃO DE REPLANTIO</v>
      </c>
      <c r="AK674" t="str">
        <f t="shared" si="82"/>
        <v>2º IRRIGAÇÃO DE REPLANTIOGN140046028</v>
      </c>
      <c r="AL674" s="57" t="str">
        <f t="shared" si="83"/>
        <v>47041GN1400MotoristaANTONIO MARCIO PEREIRA DA SILVA2º IRRIGAÇÃO DE REPLANTIOIndaia Grande I18Apoio10,64Julho-260346205,762743055646205</v>
      </c>
      <c r="AM674" s="79">
        <f t="shared" si="84"/>
        <v>18.75</v>
      </c>
      <c r="AN674" s="80">
        <f t="shared" si="85"/>
        <v>1184.25</v>
      </c>
      <c r="AO674" s="36">
        <f t="shared" si="86"/>
        <v>672.02239999999995</v>
      </c>
      <c r="AP674" s="83">
        <f t="shared" si="87"/>
        <v>-512.22760000000005</v>
      </c>
    </row>
    <row r="675" spans="1:42" hidden="1">
      <c r="A675">
        <v>47041</v>
      </c>
      <c r="B675" s="38">
        <v>46205</v>
      </c>
      <c r="C675" t="s">
        <v>266</v>
      </c>
      <c r="D675" t="s">
        <v>185</v>
      </c>
      <c r="E675" t="s">
        <v>186</v>
      </c>
      <c r="F675" t="s">
        <v>59</v>
      </c>
      <c r="G675">
        <v>8</v>
      </c>
      <c r="H675" s="43">
        <v>10859</v>
      </c>
      <c r="I675" t="s">
        <v>198</v>
      </c>
      <c r="J675">
        <v>10315</v>
      </c>
      <c r="K675" t="s">
        <v>206</v>
      </c>
      <c r="L675" t="s">
        <v>206</v>
      </c>
      <c r="M675" t="s">
        <v>226</v>
      </c>
      <c r="N675" t="s">
        <v>227</v>
      </c>
      <c r="O675" t="s">
        <v>64</v>
      </c>
      <c r="P675">
        <v>502</v>
      </c>
      <c r="Q675" t="s">
        <v>208</v>
      </c>
      <c r="R675">
        <v>13</v>
      </c>
      <c r="S675">
        <v>5</v>
      </c>
      <c r="T675">
        <v>14</v>
      </c>
      <c r="U675">
        <v>0</v>
      </c>
      <c r="V675">
        <v>5</v>
      </c>
      <c r="W675">
        <v>0.48</v>
      </c>
      <c r="X675">
        <v>0.36</v>
      </c>
      <c r="Y675">
        <v>0.36</v>
      </c>
      <c r="Z675">
        <v>185.69</v>
      </c>
      <c r="AA675" t="s">
        <v>55</v>
      </c>
      <c r="AB675" t="s">
        <v>56</v>
      </c>
      <c r="AC675" t="s">
        <v>209</v>
      </c>
      <c r="AE675" s="39">
        <v>46205.762743055559</v>
      </c>
      <c r="AG675" t="str">
        <f t="shared" si="80"/>
        <v>Julho-26</v>
      </c>
      <c r="AH675" s="36">
        <f>_xlfn.XLOOKUP(AK675,'Base de Preços'!P$7:P$3001,'Base de Preços'!J$7:J$3001,"",0)</f>
        <v>492.5</v>
      </c>
      <c r="AI675" s="37">
        <f t="shared" si="81"/>
        <v>0</v>
      </c>
      <c r="AJ675" t="str">
        <f>_xlfn.XLOOKUP(N675,Agrupamentos!C$3:C$496,Agrupamentos!D$3:D$496,"",0)</f>
        <v>IRRIGAÇÃO DE REPLANTIO</v>
      </c>
      <c r="AK675" t="str">
        <f t="shared" si="82"/>
        <v>IRRIGAÇÃO DE REPLANTIOGN1400IMP32</v>
      </c>
      <c r="AL675" s="57" t="str">
        <f t="shared" si="83"/>
        <v>47041GN1400Operador de Trator de PneuANTONIO MARCIO PEREIRA DA SILVAIRRIGAÇÃO DE REPLANTIOIndaia Grande I13Suporte14Julho-260546205,762743055646205</v>
      </c>
      <c r="AM675" s="79">
        <f t="shared" si="84"/>
        <v>10.416666666666668</v>
      </c>
      <c r="AN675" s="80">
        <f t="shared" si="85"/>
        <v>1934.2708333333335</v>
      </c>
      <c r="AO675" s="36">
        <f t="shared" si="86"/>
        <v>2599.66</v>
      </c>
      <c r="AP675" s="83">
        <f t="shared" si="87"/>
        <v>665.38916666666637</v>
      </c>
    </row>
    <row r="676" spans="1:42" hidden="1">
      <c r="A676">
        <v>47041</v>
      </c>
      <c r="B676" s="38">
        <v>46205</v>
      </c>
      <c r="C676" t="s">
        <v>266</v>
      </c>
      <c r="D676" t="s">
        <v>185</v>
      </c>
      <c r="E676" t="s">
        <v>186</v>
      </c>
      <c r="F676" t="s">
        <v>49</v>
      </c>
      <c r="G676">
        <v>8</v>
      </c>
      <c r="H676" s="43">
        <v>10859</v>
      </c>
      <c r="I676" t="s">
        <v>198</v>
      </c>
      <c r="J676">
        <v>10315</v>
      </c>
      <c r="K676" t="s">
        <v>206</v>
      </c>
      <c r="L676" t="s">
        <v>206</v>
      </c>
      <c r="M676" t="s">
        <v>224</v>
      </c>
      <c r="N676" t="s">
        <v>225</v>
      </c>
      <c r="O676" t="s">
        <v>64</v>
      </c>
      <c r="P676">
        <v>502</v>
      </c>
      <c r="Q676" t="s">
        <v>208</v>
      </c>
      <c r="R676">
        <v>13</v>
      </c>
      <c r="S676">
        <v>33</v>
      </c>
      <c r="T676">
        <v>14</v>
      </c>
      <c r="U676">
        <v>0</v>
      </c>
      <c r="V676">
        <v>33</v>
      </c>
      <c r="W676">
        <v>2.84</v>
      </c>
      <c r="X676">
        <v>2.36</v>
      </c>
      <c r="Y676">
        <v>2.36</v>
      </c>
      <c r="Z676">
        <v>287.75</v>
      </c>
      <c r="AA676" t="s">
        <v>55</v>
      </c>
      <c r="AB676" t="s">
        <v>47</v>
      </c>
      <c r="AC676" t="s">
        <v>209</v>
      </c>
      <c r="AE676" s="39">
        <v>46205.762743055559</v>
      </c>
      <c r="AG676" t="str">
        <f t="shared" si="80"/>
        <v>Julho-26</v>
      </c>
      <c r="AH676" s="36">
        <f>_xlfn.XLOOKUP(AK676,'Base de Preços'!P$7:P$3001,'Base de Preços'!J$7:J$3001,"",0)</f>
        <v>399</v>
      </c>
      <c r="AI676" s="37">
        <f t="shared" si="81"/>
        <v>5586</v>
      </c>
      <c r="AJ676" t="str">
        <f>_xlfn.XLOOKUP(N676,Agrupamentos!C$3:C$496,Agrupamentos!D$3:D$496,"",0)</f>
        <v>REPLANTIO</v>
      </c>
      <c r="AK676" t="str">
        <f t="shared" si="82"/>
        <v>REPLANTIOGN1400IMP29</v>
      </c>
      <c r="AL676" s="57" t="str">
        <f t="shared" si="83"/>
        <v>47041GN1400Trabalhador FlorestalANTONIO MARCIO PEREIRA DA SILVAREPLANTIOIndaia Grande I13Principal14Julho-2603346205,762743055646205</v>
      </c>
      <c r="AM676" s="79">
        <f t="shared" si="84"/>
        <v>11.619718309859156</v>
      </c>
      <c r="AN676" s="80">
        <f t="shared" si="85"/>
        <v>3343.573943661972</v>
      </c>
      <c r="AO676" s="36">
        <f t="shared" si="86"/>
        <v>4028.5</v>
      </c>
      <c r="AP676" s="83">
        <f t="shared" si="87"/>
        <v>684.92605633802805</v>
      </c>
    </row>
    <row r="677" spans="1:42" hidden="1">
      <c r="A677">
        <v>47041</v>
      </c>
      <c r="B677" s="38">
        <v>46205</v>
      </c>
      <c r="C677" t="s">
        <v>266</v>
      </c>
      <c r="D677" t="s">
        <v>185</v>
      </c>
      <c r="E677" t="s">
        <v>186</v>
      </c>
      <c r="F677" t="s">
        <v>37</v>
      </c>
      <c r="G677">
        <v>8</v>
      </c>
      <c r="H677" s="43">
        <v>10859</v>
      </c>
      <c r="I677" t="s">
        <v>198</v>
      </c>
      <c r="J677">
        <v>10315</v>
      </c>
      <c r="K677" t="s">
        <v>206</v>
      </c>
      <c r="L677" t="s">
        <v>206</v>
      </c>
      <c r="M677" t="s">
        <v>226</v>
      </c>
      <c r="N677" t="s">
        <v>227</v>
      </c>
      <c r="O677" t="s">
        <v>64</v>
      </c>
      <c r="P677">
        <v>502</v>
      </c>
      <c r="Q677" t="s">
        <v>208</v>
      </c>
      <c r="R677">
        <v>13</v>
      </c>
      <c r="S677">
        <v>6</v>
      </c>
      <c r="T677">
        <v>14</v>
      </c>
      <c r="U677">
        <v>0</v>
      </c>
      <c r="V677">
        <v>6</v>
      </c>
      <c r="W677">
        <v>0.16</v>
      </c>
      <c r="X677">
        <v>0.43</v>
      </c>
      <c r="Y677">
        <v>0.43</v>
      </c>
      <c r="Z677">
        <v>63.16</v>
      </c>
      <c r="AA677" t="s">
        <v>55</v>
      </c>
      <c r="AB677" t="s">
        <v>77</v>
      </c>
      <c r="AC677" t="s">
        <v>209</v>
      </c>
      <c r="AE677" s="39">
        <v>46205.762743055559</v>
      </c>
      <c r="AG677" t="str">
        <f t="shared" si="80"/>
        <v>Julho-26</v>
      </c>
      <c r="AH677" s="36">
        <f>_xlfn.XLOOKUP(AK677,'Base de Preços'!P$7:P$3001,'Base de Preços'!J$7:J$3001,"",0)</f>
        <v>492.5</v>
      </c>
      <c r="AI677" s="37">
        <f t="shared" si="81"/>
        <v>0</v>
      </c>
      <c r="AJ677" t="str">
        <f>_xlfn.XLOOKUP(N677,Agrupamentos!C$3:C$496,Agrupamentos!D$3:D$496,"",0)</f>
        <v>IRRIGAÇÃO DE REPLANTIO</v>
      </c>
      <c r="AK677" t="str">
        <f t="shared" si="82"/>
        <v>IRRIGAÇÃO DE REPLANTIOGN1400IMP32</v>
      </c>
      <c r="AL677" s="57" t="str">
        <f t="shared" si="83"/>
        <v>47041GN1400MotoristaANTONIO MARCIO PEREIRA DA SILVAIRRIGAÇÃO DE REPLANTIOIndaia Grande I13Apoio14Julho-260646205,762743055646205</v>
      </c>
      <c r="AM677" s="79">
        <f t="shared" si="84"/>
        <v>37.5</v>
      </c>
      <c r="AN677" s="80">
        <f t="shared" si="85"/>
        <v>2368.5</v>
      </c>
      <c r="AO677" s="36">
        <f t="shared" si="86"/>
        <v>884.24</v>
      </c>
      <c r="AP677" s="83">
        <f t="shared" si="87"/>
        <v>-1484.26</v>
      </c>
    </row>
    <row r="678" spans="1:42" hidden="1">
      <c r="A678">
        <v>47041</v>
      </c>
      <c r="B678" s="38">
        <v>46205</v>
      </c>
      <c r="C678" t="s">
        <v>266</v>
      </c>
      <c r="D678" t="s">
        <v>185</v>
      </c>
      <c r="E678" t="s">
        <v>186</v>
      </c>
      <c r="F678" t="s">
        <v>49</v>
      </c>
      <c r="G678">
        <v>8</v>
      </c>
      <c r="H678" s="43">
        <v>10859</v>
      </c>
      <c r="I678" t="s">
        <v>198</v>
      </c>
      <c r="J678">
        <v>10315</v>
      </c>
      <c r="K678" t="s">
        <v>206</v>
      </c>
      <c r="L678" t="s">
        <v>206</v>
      </c>
      <c r="M678" t="s">
        <v>226</v>
      </c>
      <c r="N678" t="s">
        <v>227</v>
      </c>
      <c r="O678" t="s">
        <v>64</v>
      </c>
      <c r="P678">
        <v>502</v>
      </c>
      <c r="Q678" t="s">
        <v>208</v>
      </c>
      <c r="R678">
        <v>13</v>
      </c>
      <c r="S678">
        <v>35</v>
      </c>
      <c r="T678">
        <v>14</v>
      </c>
      <c r="U678">
        <v>0</v>
      </c>
      <c r="V678">
        <v>35</v>
      </c>
      <c r="W678">
        <v>2.4</v>
      </c>
      <c r="X678">
        <v>2.5</v>
      </c>
      <c r="Y678">
        <v>2.5</v>
      </c>
      <c r="Z678">
        <v>243.65</v>
      </c>
      <c r="AA678" t="s">
        <v>55</v>
      </c>
      <c r="AB678" t="s">
        <v>47</v>
      </c>
      <c r="AC678" t="s">
        <v>209</v>
      </c>
      <c r="AE678" s="39">
        <v>46205.762743055559</v>
      </c>
      <c r="AG678" t="str">
        <f t="shared" si="80"/>
        <v>Julho-26</v>
      </c>
      <c r="AH678" s="36">
        <f>_xlfn.XLOOKUP(AK678,'Base de Preços'!P$7:P$3001,'Base de Preços'!J$7:J$3001,"",0)</f>
        <v>492.5</v>
      </c>
      <c r="AI678" s="37">
        <f t="shared" si="81"/>
        <v>6895</v>
      </c>
      <c r="AJ678" t="str">
        <f>_xlfn.XLOOKUP(N678,Agrupamentos!C$3:C$496,Agrupamentos!D$3:D$496,"",0)</f>
        <v>IRRIGAÇÃO DE REPLANTIO</v>
      </c>
      <c r="AK678" t="str">
        <f t="shared" si="82"/>
        <v>IRRIGAÇÃO DE REPLANTIOGN1400IMP32</v>
      </c>
      <c r="AL678" s="57" t="str">
        <f t="shared" si="83"/>
        <v>47041GN1400Trabalhador FlorestalANTONIO MARCIO PEREIRA DA SILVAIRRIGAÇÃO DE REPLANTIOIndaia Grande I13Principal14Julho-2603546205,762743055646205</v>
      </c>
      <c r="AM678" s="79">
        <f t="shared" si="84"/>
        <v>14.583333333333334</v>
      </c>
      <c r="AN678" s="80">
        <f t="shared" si="85"/>
        <v>3553.229166666667</v>
      </c>
      <c r="AO678" s="36">
        <f t="shared" si="86"/>
        <v>3411.1</v>
      </c>
      <c r="AP678" s="83">
        <f t="shared" si="87"/>
        <v>-142.12916666666706</v>
      </c>
    </row>
    <row r="679" spans="1:42" hidden="1">
      <c r="A679">
        <v>47041</v>
      </c>
      <c r="B679" s="38">
        <v>46205</v>
      </c>
      <c r="C679" t="s">
        <v>266</v>
      </c>
      <c r="D679" t="s">
        <v>185</v>
      </c>
      <c r="E679" t="s">
        <v>186</v>
      </c>
      <c r="F679" t="s">
        <v>59</v>
      </c>
      <c r="G679">
        <v>8</v>
      </c>
      <c r="H679" s="43">
        <v>10859</v>
      </c>
      <c r="I679" t="s">
        <v>198</v>
      </c>
      <c r="J679">
        <v>10315</v>
      </c>
      <c r="K679" t="s">
        <v>206</v>
      </c>
      <c r="L679" t="s">
        <v>206</v>
      </c>
      <c r="M679" s="4">
        <v>46028</v>
      </c>
      <c r="N679" t="s">
        <v>207</v>
      </c>
      <c r="O679" t="s">
        <v>64</v>
      </c>
      <c r="P679">
        <v>502</v>
      </c>
      <c r="Q679" t="s">
        <v>208</v>
      </c>
      <c r="R679">
        <v>18</v>
      </c>
      <c r="S679">
        <v>3</v>
      </c>
      <c r="T679">
        <v>10.64</v>
      </c>
      <c r="U679">
        <v>0</v>
      </c>
      <c r="V679">
        <v>3</v>
      </c>
      <c r="W679">
        <v>0.48</v>
      </c>
      <c r="X679">
        <v>0.28000000000000003</v>
      </c>
      <c r="Y679">
        <v>0.28000000000000003</v>
      </c>
      <c r="Z679">
        <v>185.69</v>
      </c>
      <c r="AA679" t="s">
        <v>46</v>
      </c>
      <c r="AB679" t="s">
        <v>56</v>
      </c>
      <c r="AC679" t="s">
        <v>209</v>
      </c>
      <c r="AE679" s="39">
        <v>46205.762743055559</v>
      </c>
      <c r="AG679" t="str">
        <f t="shared" si="80"/>
        <v>Julho-26</v>
      </c>
      <c r="AH679" s="36">
        <f>_xlfn.XLOOKUP(AK679,'Base de Preços'!P$7:P$3001,'Base de Preços'!J$7:J$3001,"",0)</f>
        <v>492.5</v>
      </c>
      <c r="AI679" s="37">
        <f t="shared" si="81"/>
        <v>0</v>
      </c>
      <c r="AJ679" t="str">
        <f>_xlfn.XLOOKUP(N679,Agrupamentos!C$3:C$496,Agrupamentos!D$3:D$496,"",0)</f>
        <v>IRRIGAÇÃO DE REPLANTIO</v>
      </c>
      <c r="AK679" t="str">
        <f t="shared" si="82"/>
        <v>2º IRRIGAÇÃO DE REPLANTIOGN140046028</v>
      </c>
      <c r="AL679" s="57" t="str">
        <f t="shared" si="83"/>
        <v>47041GN1400Operador de Trator de PneuANTONIO MARCIO PEREIRA DA SILVA2º IRRIGAÇÃO DE REPLANTIOIndaia Grande I18Suporte10,64Julho-260346205,762743055646205</v>
      </c>
      <c r="AM679" s="79">
        <f t="shared" si="84"/>
        <v>6.25</v>
      </c>
      <c r="AN679" s="80">
        <f t="shared" si="85"/>
        <v>1160.5625</v>
      </c>
      <c r="AO679" s="36">
        <f t="shared" si="86"/>
        <v>1975.7416000000001</v>
      </c>
      <c r="AP679" s="83">
        <f t="shared" si="87"/>
        <v>815.17910000000006</v>
      </c>
    </row>
    <row r="680" spans="1:42" hidden="1">
      <c r="A680">
        <v>47050</v>
      </c>
      <c r="B680" s="38">
        <v>46205</v>
      </c>
      <c r="C680" t="s">
        <v>266</v>
      </c>
      <c r="D680" t="s">
        <v>185</v>
      </c>
      <c r="E680" t="s">
        <v>186</v>
      </c>
      <c r="F680" t="s">
        <v>59</v>
      </c>
      <c r="G680">
        <v>8</v>
      </c>
      <c r="H680" s="43">
        <v>10859</v>
      </c>
      <c r="I680" t="s">
        <v>198</v>
      </c>
      <c r="J680">
        <v>10093</v>
      </c>
      <c r="K680" t="s">
        <v>199</v>
      </c>
      <c r="L680" t="s">
        <v>199</v>
      </c>
      <c r="M680" t="s">
        <v>71</v>
      </c>
      <c r="N680" t="s">
        <v>225</v>
      </c>
      <c r="O680" t="s">
        <v>64</v>
      </c>
      <c r="P680">
        <v>400</v>
      </c>
      <c r="Q680" t="s">
        <v>233</v>
      </c>
      <c r="R680">
        <v>372</v>
      </c>
      <c r="S680">
        <v>0</v>
      </c>
      <c r="T680">
        <v>20</v>
      </c>
      <c r="U680">
        <v>8</v>
      </c>
      <c r="V680">
        <v>8</v>
      </c>
      <c r="W680">
        <v>0.4</v>
      </c>
      <c r="X680">
        <v>0</v>
      </c>
      <c r="Y680">
        <v>0.4</v>
      </c>
      <c r="Z680">
        <v>124.6</v>
      </c>
      <c r="AA680" t="s">
        <v>55</v>
      </c>
      <c r="AB680" t="s">
        <v>77</v>
      </c>
      <c r="AC680" t="s">
        <v>202</v>
      </c>
      <c r="AE680" s="39">
        <v>46205.831689814811</v>
      </c>
      <c r="AG680" t="str">
        <f t="shared" si="80"/>
        <v>Julho-26</v>
      </c>
      <c r="AH680" s="36">
        <f>_xlfn.XLOOKUP(AK680,'Base de Preços'!P$7:P$3001,'Base de Preços'!J$7:J$3001,"",0)</f>
        <v>446.88</v>
      </c>
      <c r="AI680" s="37">
        <f t="shared" si="81"/>
        <v>0</v>
      </c>
      <c r="AJ680" t="str">
        <f>_xlfn.XLOOKUP(N680,Agrupamentos!C$3:C$496,Agrupamentos!D$3:D$496,"",0)</f>
        <v>REPLANTIO</v>
      </c>
      <c r="AK680" t="str">
        <f t="shared" si="82"/>
        <v>REPLANTIOGN1400REF29</v>
      </c>
      <c r="AL680" s="57" t="str">
        <f t="shared" si="83"/>
        <v>47050GN1400Operador de Trator de PneuJONATHAN FONSECA DE OLIVEIRAREPLANTIORosa Maria372Apoio20Julho-268846205,831689814846205</v>
      </c>
      <c r="AM680" s="79">
        <f t="shared" si="84"/>
        <v>20</v>
      </c>
      <c r="AN680" s="80">
        <f t="shared" si="85"/>
        <v>2492</v>
      </c>
      <c r="AO680" s="36">
        <f t="shared" si="86"/>
        <v>2492</v>
      </c>
      <c r="AP680" s="83">
        <f t="shared" si="87"/>
        <v>0</v>
      </c>
    </row>
    <row r="681" spans="1:42" hidden="1">
      <c r="A681">
        <v>47050</v>
      </c>
      <c r="B681" s="38">
        <v>46205</v>
      </c>
      <c r="C681" t="s">
        <v>266</v>
      </c>
      <c r="D681" t="s">
        <v>185</v>
      </c>
      <c r="E681" t="s">
        <v>186</v>
      </c>
      <c r="F681" t="s">
        <v>37</v>
      </c>
      <c r="G681">
        <v>8</v>
      </c>
      <c r="H681" s="43">
        <v>10859</v>
      </c>
      <c r="I681" t="s">
        <v>198</v>
      </c>
      <c r="J681">
        <v>10093</v>
      </c>
      <c r="K681" t="s">
        <v>199</v>
      </c>
      <c r="L681" t="s">
        <v>199</v>
      </c>
      <c r="M681">
        <v>43</v>
      </c>
      <c r="N681" t="s">
        <v>42</v>
      </c>
      <c r="O681" t="s">
        <v>64</v>
      </c>
      <c r="P681">
        <v>400</v>
      </c>
      <c r="Q681" t="s">
        <v>233</v>
      </c>
      <c r="R681">
        <v>359</v>
      </c>
      <c r="S681">
        <v>8</v>
      </c>
      <c r="T681">
        <v>0</v>
      </c>
      <c r="U681">
        <v>0</v>
      </c>
      <c r="V681">
        <v>8</v>
      </c>
      <c r="W681">
        <v>0</v>
      </c>
      <c r="X681">
        <v>0</v>
      </c>
      <c r="Y681">
        <v>0</v>
      </c>
      <c r="Z681">
        <v>0</v>
      </c>
      <c r="AA681" t="s">
        <v>46</v>
      </c>
      <c r="AB681" t="s">
        <v>47</v>
      </c>
      <c r="AC681" t="s">
        <v>202</v>
      </c>
      <c r="AE681" s="39">
        <v>46205.831689814811</v>
      </c>
      <c r="AG681" t="str">
        <f t="shared" si="80"/>
        <v>Julho-26</v>
      </c>
      <c r="AH681" s="36">
        <f>_xlfn.XLOOKUP(AK681,'Base de Preços'!P$7:P$3001,'Base de Preços'!J$7:J$3001,"",0)</f>
        <v>0</v>
      </c>
      <c r="AI681" s="37">
        <f t="shared" si="81"/>
        <v>0</v>
      </c>
      <c r="AJ681" t="str">
        <f>_xlfn.XLOOKUP(N681,Agrupamentos!C$3:C$496,Agrupamentos!D$3:D$496,"",0)</f>
        <v>APOIO E MANUTENÇÃO</v>
      </c>
      <c r="AK681" t="str">
        <f t="shared" si="82"/>
        <v>APOIO E MANUTEÇÃOGN140043</v>
      </c>
      <c r="AL681" s="57" t="str">
        <f t="shared" si="83"/>
        <v>47050GN1400MotoristaJONATHAN FONSECA DE OLIVEIRAAPOIO E MANUTEÇÃORosa Maria359Principal0Julho-260846205,831689814846205</v>
      </c>
      <c r="AM681" s="79" t="str">
        <f t="shared" si="84"/>
        <v/>
      </c>
      <c r="AN681" s="80" t="str">
        <f t="shared" si="85"/>
        <v/>
      </c>
      <c r="AO681" s="36">
        <f t="shared" si="86"/>
        <v>0</v>
      </c>
      <c r="AP681" s="83" t="str">
        <f t="shared" si="87"/>
        <v/>
      </c>
    </row>
    <row r="682" spans="1:42" hidden="1">
      <c r="A682">
        <v>47050</v>
      </c>
      <c r="B682" s="38">
        <v>46205</v>
      </c>
      <c r="C682" t="s">
        <v>266</v>
      </c>
      <c r="D682" t="s">
        <v>185</v>
      </c>
      <c r="E682" t="s">
        <v>186</v>
      </c>
      <c r="F682" t="s">
        <v>59</v>
      </c>
      <c r="G682">
        <v>8</v>
      </c>
      <c r="H682" s="43">
        <v>10859</v>
      </c>
      <c r="I682" t="s">
        <v>198</v>
      </c>
      <c r="J682">
        <v>10093</v>
      </c>
      <c r="K682" t="s">
        <v>199</v>
      </c>
      <c r="L682" t="s">
        <v>199</v>
      </c>
      <c r="M682" t="s">
        <v>278</v>
      </c>
      <c r="N682" t="s">
        <v>279</v>
      </c>
      <c r="O682" t="s">
        <v>64</v>
      </c>
      <c r="P682">
        <v>400</v>
      </c>
      <c r="Q682" t="s">
        <v>233</v>
      </c>
      <c r="R682">
        <v>376</v>
      </c>
      <c r="S682">
        <v>8</v>
      </c>
      <c r="T682">
        <v>8</v>
      </c>
      <c r="U682">
        <v>0</v>
      </c>
      <c r="V682">
        <v>8</v>
      </c>
      <c r="W682">
        <v>1.59</v>
      </c>
      <c r="X682">
        <v>1</v>
      </c>
      <c r="Y682">
        <v>1</v>
      </c>
      <c r="Z682" s="3">
        <v>1104.72</v>
      </c>
      <c r="AA682" t="s">
        <v>55</v>
      </c>
      <c r="AB682" t="s">
        <v>47</v>
      </c>
      <c r="AC682" t="s">
        <v>202</v>
      </c>
      <c r="AE682" s="39">
        <v>46205.831689814811</v>
      </c>
      <c r="AG682" t="str">
        <f t="shared" si="80"/>
        <v>Julho-26</v>
      </c>
      <c r="AH682" s="36">
        <f>_xlfn.XLOOKUP(AK682,'Base de Preços'!P$7:P$3001,'Base de Preços'!J$7:J$3001,"",0)</f>
        <v>1263.67</v>
      </c>
      <c r="AI682" s="37">
        <f t="shared" si="81"/>
        <v>10109.36</v>
      </c>
      <c r="AJ682" t="str">
        <f>_xlfn.XLOOKUP(N682,Agrupamentos!C$3:C$496,Agrupamentos!D$3:D$496,"",0)</f>
        <v>SUBSOSALGEM</v>
      </c>
      <c r="AK682" t="str">
        <f t="shared" si="82"/>
        <v>SUBSOLAGEM COM ADUBAÇÃO 350 a 400kg/ha, 40 a 50cm de profundidade, com bacia 3 a 4 litros, 2 turnosGN1400REF11</v>
      </c>
      <c r="AL682" s="57" t="str">
        <f t="shared" si="83"/>
        <v>47050GN1400Operador de Trator de PneuJONATHAN FONSECA DE OLIVEIRASUBSOLAGEM COM ADUBAÇÃO 350 a 400kg/ha, 40 a 50cm de profundidade, com bacia 3 a 4 litros, 2 turnosRosa Maria376Principal8Julho-260846205,831689814846205</v>
      </c>
      <c r="AM682" s="79">
        <f t="shared" si="84"/>
        <v>5.0314465408805029</v>
      </c>
      <c r="AN682" s="80">
        <f t="shared" si="85"/>
        <v>5558.3396226415089</v>
      </c>
      <c r="AO682" s="36">
        <f t="shared" si="86"/>
        <v>8837.76</v>
      </c>
      <c r="AP682" s="83">
        <f t="shared" si="87"/>
        <v>3279.4203773584914</v>
      </c>
    </row>
    <row r="683" spans="1:42" hidden="1">
      <c r="A683">
        <v>47050</v>
      </c>
      <c r="B683" s="38">
        <v>46205</v>
      </c>
      <c r="C683" t="s">
        <v>266</v>
      </c>
      <c r="D683" t="s">
        <v>185</v>
      </c>
      <c r="E683" t="s">
        <v>186</v>
      </c>
      <c r="F683" t="s">
        <v>49</v>
      </c>
      <c r="G683">
        <v>8</v>
      </c>
      <c r="H683" s="43">
        <v>10859</v>
      </c>
      <c r="I683" t="s">
        <v>198</v>
      </c>
      <c r="J683">
        <v>10093</v>
      </c>
      <c r="K683" t="s">
        <v>199</v>
      </c>
      <c r="L683" t="s">
        <v>199</v>
      </c>
      <c r="M683" t="s">
        <v>71</v>
      </c>
      <c r="N683" t="s">
        <v>225</v>
      </c>
      <c r="O683" t="s">
        <v>64</v>
      </c>
      <c r="P683">
        <v>400</v>
      </c>
      <c r="Q683" t="s">
        <v>233</v>
      </c>
      <c r="R683">
        <v>372</v>
      </c>
      <c r="S683">
        <v>80</v>
      </c>
      <c r="T683">
        <v>20</v>
      </c>
      <c r="U683">
        <v>0</v>
      </c>
      <c r="V683">
        <v>80</v>
      </c>
      <c r="W683">
        <v>3.18</v>
      </c>
      <c r="X683">
        <v>4</v>
      </c>
      <c r="Y683">
        <v>4</v>
      </c>
      <c r="Z683">
        <v>322.27999999999997</v>
      </c>
      <c r="AA683" t="s">
        <v>55</v>
      </c>
      <c r="AB683" t="s">
        <v>47</v>
      </c>
      <c r="AC683" t="s">
        <v>202</v>
      </c>
      <c r="AE683" s="39">
        <v>46205.831689814811</v>
      </c>
      <c r="AG683" t="str">
        <f t="shared" si="80"/>
        <v>Julho-26</v>
      </c>
      <c r="AH683" s="36">
        <f>_xlfn.XLOOKUP(AK683,'Base de Preços'!P$7:P$3001,'Base de Preços'!J$7:J$3001,"",0)</f>
        <v>446.88</v>
      </c>
      <c r="AI683" s="37">
        <f t="shared" si="81"/>
        <v>8937.6</v>
      </c>
      <c r="AJ683" t="str">
        <f>_xlfn.XLOOKUP(N683,Agrupamentos!C$3:C$496,Agrupamentos!D$3:D$496,"",0)</f>
        <v>REPLANTIO</v>
      </c>
      <c r="AK683" t="str">
        <f t="shared" si="82"/>
        <v>REPLANTIOGN1400REF29</v>
      </c>
      <c r="AL683" s="57" t="str">
        <f t="shared" si="83"/>
        <v>47050GN1400Trabalhador FlorestalJONATHAN FONSECA DE OLIVEIRAREPLANTIORosa Maria372Principal20Julho-2608046205,831689814846205</v>
      </c>
      <c r="AM683" s="79">
        <f t="shared" si="84"/>
        <v>25.157232704402514</v>
      </c>
      <c r="AN683" s="80">
        <f t="shared" si="85"/>
        <v>8107.672955974841</v>
      </c>
      <c r="AO683" s="36">
        <f t="shared" si="86"/>
        <v>6445.5999999999995</v>
      </c>
      <c r="AP683" s="83">
        <f t="shared" si="87"/>
        <v>-1662.0729559748415</v>
      </c>
    </row>
    <row r="684" spans="1:42" hidden="1">
      <c r="A684">
        <v>47050</v>
      </c>
      <c r="B684" s="38">
        <v>46205</v>
      </c>
      <c r="C684" t="s">
        <v>266</v>
      </c>
      <c r="D684" t="s">
        <v>185</v>
      </c>
      <c r="E684" t="s">
        <v>186</v>
      </c>
      <c r="F684" t="s">
        <v>37</v>
      </c>
      <c r="G684">
        <v>8</v>
      </c>
      <c r="H684" s="43">
        <v>10859</v>
      </c>
      <c r="I684" t="s">
        <v>198</v>
      </c>
      <c r="J684">
        <v>10093</v>
      </c>
      <c r="K684" t="s">
        <v>199</v>
      </c>
      <c r="L684" t="s">
        <v>199</v>
      </c>
      <c r="M684" t="s">
        <v>319</v>
      </c>
      <c r="N684" t="s">
        <v>320</v>
      </c>
      <c r="O684" t="s">
        <v>64</v>
      </c>
      <c r="P684">
        <v>400</v>
      </c>
      <c r="Q684" t="s">
        <v>233</v>
      </c>
      <c r="R684">
        <v>359</v>
      </c>
      <c r="S684">
        <v>8</v>
      </c>
      <c r="T684">
        <v>20</v>
      </c>
      <c r="U684">
        <v>0</v>
      </c>
      <c r="V684">
        <v>8</v>
      </c>
      <c r="W684">
        <v>0.18</v>
      </c>
      <c r="X684">
        <v>0.4</v>
      </c>
      <c r="Y684">
        <v>0.4</v>
      </c>
      <c r="Z684">
        <v>70.739999999999995</v>
      </c>
      <c r="AA684" t="s">
        <v>55</v>
      </c>
      <c r="AB684" t="s">
        <v>56</v>
      </c>
      <c r="AC684" t="s">
        <v>202</v>
      </c>
      <c r="AD684" t="s">
        <v>203</v>
      </c>
      <c r="AE684" s="39">
        <v>46206.327939814815</v>
      </c>
      <c r="AG684" t="str">
        <f t="shared" si="80"/>
        <v>Julho-26</v>
      </c>
      <c r="AH684" s="36">
        <f>_xlfn.XLOOKUP(AK684,'Base de Preços'!P$7:P$3001,'Base de Preços'!J$7:J$3001,"",0)</f>
        <v>551.6</v>
      </c>
      <c r="AI684" s="37">
        <f t="shared" si="81"/>
        <v>0</v>
      </c>
      <c r="AJ684" t="str">
        <f>_xlfn.XLOOKUP(N684,Agrupamentos!C$3:C$496,Agrupamentos!D$3:D$496,"",0)</f>
        <v>IRRIGAÇÃO DE REPLANTIO</v>
      </c>
      <c r="AK684" t="str">
        <f t="shared" si="82"/>
        <v>3ª IRRIGAÇÃO DE REPLANTIOGN1400REF32 - 03</v>
      </c>
      <c r="AL684" s="57" t="str">
        <f t="shared" si="83"/>
        <v>47050GN1400MotoristaJONATHAN FONSECA DE OLIVEIRA3ª IRRIGAÇÃO DE REPLANTIORosa Maria359Suporte20Julho-260846206,327939814846205</v>
      </c>
      <c r="AM684" s="79">
        <f t="shared" si="84"/>
        <v>44.444444444444443</v>
      </c>
      <c r="AN684" s="80">
        <f t="shared" si="85"/>
        <v>3143.9999999999995</v>
      </c>
      <c r="AO684" s="36">
        <f t="shared" si="86"/>
        <v>1414.8</v>
      </c>
      <c r="AP684" s="83">
        <f t="shared" si="87"/>
        <v>-1729.1999999999996</v>
      </c>
    </row>
    <row r="685" spans="1:42" hidden="1">
      <c r="A685">
        <v>47050</v>
      </c>
      <c r="B685" s="38">
        <v>46205</v>
      </c>
      <c r="C685" t="s">
        <v>266</v>
      </c>
      <c r="D685" t="s">
        <v>185</v>
      </c>
      <c r="E685" t="s">
        <v>186</v>
      </c>
      <c r="F685" t="s">
        <v>59</v>
      </c>
      <c r="G685">
        <v>8</v>
      </c>
      <c r="H685" s="43">
        <v>10859</v>
      </c>
      <c r="I685" t="s">
        <v>198</v>
      </c>
      <c r="J685">
        <v>10093</v>
      </c>
      <c r="K685" t="s">
        <v>199</v>
      </c>
      <c r="L685" t="s">
        <v>199</v>
      </c>
      <c r="M685" t="s">
        <v>319</v>
      </c>
      <c r="N685" t="s">
        <v>320</v>
      </c>
      <c r="O685" t="s">
        <v>64</v>
      </c>
      <c r="P685">
        <v>400</v>
      </c>
      <c r="Q685" t="s">
        <v>233</v>
      </c>
      <c r="R685">
        <v>359</v>
      </c>
      <c r="S685">
        <v>8</v>
      </c>
      <c r="T685">
        <v>20</v>
      </c>
      <c r="U685">
        <v>0</v>
      </c>
      <c r="V685">
        <v>8</v>
      </c>
      <c r="W685">
        <v>0.54</v>
      </c>
      <c r="X685">
        <v>0.4</v>
      </c>
      <c r="Y685">
        <v>0.4</v>
      </c>
      <c r="Z685">
        <v>207.97</v>
      </c>
      <c r="AA685" t="s">
        <v>55</v>
      </c>
      <c r="AB685" t="s">
        <v>77</v>
      </c>
      <c r="AC685" t="s">
        <v>202</v>
      </c>
      <c r="AE685" s="39">
        <v>46205.831689814811</v>
      </c>
      <c r="AG685" t="str">
        <f t="shared" si="80"/>
        <v>Julho-26</v>
      </c>
      <c r="AH685" s="36">
        <f>_xlfn.XLOOKUP(AK685,'Base de Preços'!P$7:P$3001,'Base de Preços'!J$7:J$3001,"",0)</f>
        <v>551.6</v>
      </c>
      <c r="AI685" s="37">
        <f t="shared" si="81"/>
        <v>0</v>
      </c>
      <c r="AJ685" t="str">
        <f>_xlfn.XLOOKUP(N685,Agrupamentos!C$3:C$496,Agrupamentos!D$3:D$496,"",0)</f>
        <v>IRRIGAÇÃO DE REPLANTIO</v>
      </c>
      <c r="AK685" t="str">
        <f t="shared" si="82"/>
        <v>3ª IRRIGAÇÃO DE REPLANTIOGN1400REF32 - 03</v>
      </c>
      <c r="AL685" s="57" t="str">
        <f t="shared" si="83"/>
        <v>47050GN1400Operador de Trator de PneuJONATHAN FONSECA DE OLIVEIRA3ª IRRIGAÇÃO DE REPLANTIORosa Maria359Apoio20Julho-260846205,831689814846205</v>
      </c>
      <c r="AM685" s="79">
        <f t="shared" si="84"/>
        <v>14.814814814814813</v>
      </c>
      <c r="AN685" s="80">
        <f t="shared" si="85"/>
        <v>3081.0370370370365</v>
      </c>
      <c r="AO685" s="36">
        <f t="shared" si="86"/>
        <v>4159.3999999999996</v>
      </c>
      <c r="AP685" s="83">
        <f t="shared" si="87"/>
        <v>1078.3629629629631</v>
      </c>
    </row>
    <row r="686" spans="1:42" hidden="1">
      <c r="A686">
        <v>47050</v>
      </c>
      <c r="B686" s="38">
        <v>46205</v>
      </c>
      <c r="C686" t="s">
        <v>266</v>
      </c>
      <c r="D686" t="s">
        <v>185</v>
      </c>
      <c r="E686" t="s">
        <v>186</v>
      </c>
      <c r="F686" t="s">
        <v>59</v>
      </c>
      <c r="G686">
        <v>8</v>
      </c>
      <c r="H686" s="43">
        <v>10859</v>
      </c>
      <c r="I686" t="s">
        <v>198</v>
      </c>
      <c r="J686">
        <v>10093</v>
      </c>
      <c r="K686" t="s">
        <v>199</v>
      </c>
      <c r="L686" t="s">
        <v>199</v>
      </c>
      <c r="M686" t="s">
        <v>282</v>
      </c>
      <c r="N686" t="s">
        <v>283</v>
      </c>
      <c r="O686" t="s">
        <v>64</v>
      </c>
      <c r="P686">
        <v>400</v>
      </c>
      <c r="Q686" t="s">
        <v>233</v>
      </c>
      <c r="R686">
        <v>372</v>
      </c>
      <c r="S686">
        <v>8</v>
      </c>
      <c r="T686">
        <v>20</v>
      </c>
      <c r="U686">
        <v>0</v>
      </c>
      <c r="V686">
        <v>8</v>
      </c>
      <c r="W686">
        <v>0.54</v>
      </c>
      <c r="X686">
        <v>0.4</v>
      </c>
      <c r="Y686">
        <v>0.4</v>
      </c>
      <c r="Z686">
        <v>207.97</v>
      </c>
      <c r="AA686" t="s">
        <v>55</v>
      </c>
      <c r="AB686" t="s">
        <v>77</v>
      </c>
      <c r="AC686" t="s">
        <v>202</v>
      </c>
      <c r="AE686" s="39">
        <v>46205.831689814811</v>
      </c>
      <c r="AG686" t="str">
        <f t="shared" si="80"/>
        <v>Julho-26</v>
      </c>
      <c r="AH686" s="36">
        <f>_xlfn.XLOOKUP(AK686,'Base de Preços'!P$7:P$3001,'Base de Preços'!J$7:J$3001,"",0)</f>
        <v>551.6</v>
      </c>
      <c r="AI686" s="37">
        <f t="shared" si="81"/>
        <v>0</v>
      </c>
      <c r="AJ686" t="str">
        <f>_xlfn.XLOOKUP(N686,Agrupamentos!C$3:C$496,Agrupamentos!D$3:D$496,"",0)</f>
        <v>IRRIGAÇÃO DE REPLANTIO</v>
      </c>
      <c r="AK686" t="str">
        <f t="shared" si="82"/>
        <v>1ª IRRIGAÇÃO DE REPLANTIOGN1400REF32 - 01</v>
      </c>
      <c r="AL686" s="57" t="str">
        <f t="shared" si="83"/>
        <v>47050GN1400Operador de Trator de PneuJONATHAN FONSECA DE OLIVEIRA1ª IRRIGAÇÃO DE REPLANTIORosa Maria372Apoio20Julho-260846205,831689814846205</v>
      </c>
      <c r="AM686" s="79">
        <f t="shared" si="84"/>
        <v>14.814814814814813</v>
      </c>
      <c r="AN686" s="80">
        <f t="shared" si="85"/>
        <v>3081.0370370370365</v>
      </c>
      <c r="AO686" s="36">
        <f t="shared" si="86"/>
        <v>4159.3999999999996</v>
      </c>
      <c r="AP686" s="83">
        <f t="shared" si="87"/>
        <v>1078.3629629629631</v>
      </c>
    </row>
    <row r="687" spans="1:42" hidden="1">
      <c r="A687">
        <v>47050</v>
      </c>
      <c r="B687" s="38">
        <v>46205</v>
      </c>
      <c r="C687" t="s">
        <v>266</v>
      </c>
      <c r="D687" t="s">
        <v>185</v>
      </c>
      <c r="E687" t="s">
        <v>186</v>
      </c>
      <c r="F687" t="s">
        <v>49</v>
      </c>
      <c r="G687">
        <v>8</v>
      </c>
      <c r="H687" s="43">
        <v>10859</v>
      </c>
      <c r="I687" t="s">
        <v>198</v>
      </c>
      <c r="J687">
        <v>10093</v>
      </c>
      <c r="K687" t="s">
        <v>199</v>
      </c>
      <c r="L687" t="s">
        <v>199</v>
      </c>
      <c r="M687" t="s">
        <v>240</v>
      </c>
      <c r="N687" t="s">
        <v>241</v>
      </c>
      <c r="O687" t="s">
        <v>168</v>
      </c>
      <c r="P687">
        <v>400</v>
      </c>
      <c r="Q687" t="s">
        <v>233</v>
      </c>
      <c r="R687">
        <v>359</v>
      </c>
      <c r="S687">
        <v>24</v>
      </c>
      <c r="T687">
        <v>24</v>
      </c>
      <c r="U687">
        <v>0</v>
      </c>
      <c r="V687">
        <v>24</v>
      </c>
      <c r="W687">
        <v>0</v>
      </c>
      <c r="X687">
        <v>1</v>
      </c>
      <c r="Y687">
        <v>1</v>
      </c>
      <c r="Z687">
        <v>104.25</v>
      </c>
      <c r="AA687" t="s">
        <v>46</v>
      </c>
      <c r="AB687" t="s">
        <v>47</v>
      </c>
      <c r="AC687" t="s">
        <v>202</v>
      </c>
      <c r="AE687" s="39">
        <v>46205.831689814811</v>
      </c>
      <c r="AG687" t="str">
        <f t="shared" si="80"/>
        <v>Julho-26</v>
      </c>
      <c r="AH687" s="36">
        <f>_xlfn.XLOOKUP(AK687,'Base de Preços'!P$7:P$3001,'Base de Preços'!J$7:J$3001,"",0)</f>
        <v>104.25</v>
      </c>
      <c r="AI687" s="37">
        <f t="shared" si="81"/>
        <v>2502</v>
      </c>
      <c r="AJ687" t="str">
        <f>_xlfn.XLOOKUP(N687,Agrupamentos!C$3:C$496,Agrupamentos!D$3:D$496,"",0)</f>
        <v>DIARIAS HOMEM</v>
      </c>
      <c r="AK687" t="str">
        <f t="shared" si="82"/>
        <v>AUXILIAR FLORESTAL- REFORMAGN1400REF34</v>
      </c>
      <c r="AL687" s="57" t="str">
        <f t="shared" si="83"/>
        <v>47050GN1400Trabalhador FlorestalJONATHAN FONSECA DE OLIVEIRAAUXILIAR FLORESTAL- REFORMARosa Maria359Principal24Julho-2602446205,831689814846205</v>
      </c>
      <c r="AM687" s="79" t="str">
        <f t="shared" si="84"/>
        <v/>
      </c>
      <c r="AN687" s="80" t="str">
        <f t="shared" si="85"/>
        <v/>
      </c>
      <c r="AO687" s="36">
        <f t="shared" si="86"/>
        <v>2502</v>
      </c>
      <c r="AP687" s="83" t="str">
        <f t="shared" si="87"/>
        <v/>
      </c>
    </row>
    <row r="688" spans="1:42" hidden="1">
      <c r="A688">
        <v>47050</v>
      </c>
      <c r="B688" s="38">
        <v>46205</v>
      </c>
      <c r="C688" t="s">
        <v>266</v>
      </c>
      <c r="D688" t="s">
        <v>185</v>
      </c>
      <c r="E688" t="s">
        <v>186</v>
      </c>
      <c r="F688" t="s">
        <v>49</v>
      </c>
      <c r="G688">
        <v>8</v>
      </c>
      <c r="H688" s="43">
        <v>10859</v>
      </c>
      <c r="I688" t="s">
        <v>198</v>
      </c>
      <c r="J688">
        <v>10093</v>
      </c>
      <c r="K688" t="s">
        <v>199</v>
      </c>
      <c r="L688" t="s">
        <v>199</v>
      </c>
      <c r="M688" t="s">
        <v>319</v>
      </c>
      <c r="N688" t="s">
        <v>320</v>
      </c>
      <c r="O688" t="s">
        <v>64</v>
      </c>
      <c r="P688">
        <v>400</v>
      </c>
      <c r="Q688" t="s">
        <v>233</v>
      </c>
      <c r="R688">
        <v>359</v>
      </c>
      <c r="S688">
        <v>72</v>
      </c>
      <c r="T688">
        <v>20</v>
      </c>
      <c r="U688">
        <v>0</v>
      </c>
      <c r="V688">
        <v>72</v>
      </c>
      <c r="W688">
        <v>2.69</v>
      </c>
      <c r="X688">
        <v>3.6</v>
      </c>
      <c r="Y688">
        <v>3.6</v>
      </c>
      <c r="Z688">
        <v>272.89</v>
      </c>
      <c r="AA688" t="s">
        <v>55</v>
      </c>
      <c r="AB688" t="s">
        <v>47</v>
      </c>
      <c r="AC688" t="s">
        <v>202</v>
      </c>
      <c r="AE688" s="39">
        <v>46205.831689814811</v>
      </c>
      <c r="AG688" t="str">
        <f t="shared" si="80"/>
        <v>Julho-26</v>
      </c>
      <c r="AH688" s="36">
        <f>_xlfn.XLOOKUP(AK688,'Base de Preços'!P$7:P$3001,'Base de Preços'!J$7:J$3001,"",0)</f>
        <v>551.6</v>
      </c>
      <c r="AI688" s="37">
        <f t="shared" si="81"/>
        <v>11032</v>
      </c>
      <c r="AJ688" t="str">
        <f>_xlfn.XLOOKUP(N688,Agrupamentos!C$3:C$496,Agrupamentos!D$3:D$496,"",0)</f>
        <v>IRRIGAÇÃO DE REPLANTIO</v>
      </c>
      <c r="AK688" t="str">
        <f t="shared" si="82"/>
        <v>3ª IRRIGAÇÃO DE REPLANTIOGN1400REF32 - 03</v>
      </c>
      <c r="AL688" s="57" t="str">
        <f t="shared" si="83"/>
        <v>47050GN1400Trabalhador FlorestalJONATHAN FONSECA DE OLIVEIRA3ª IRRIGAÇÃO DE REPLANTIORosa Maria359Principal20Julho-2607246205,831689814846205</v>
      </c>
      <c r="AM688" s="79">
        <f t="shared" si="84"/>
        <v>26.765799256505577</v>
      </c>
      <c r="AN688" s="80">
        <f t="shared" si="85"/>
        <v>7304.1189591078064</v>
      </c>
      <c r="AO688" s="36">
        <f t="shared" si="86"/>
        <v>5457.7999999999993</v>
      </c>
      <c r="AP688" s="83">
        <f t="shared" si="87"/>
        <v>-1846.3189591078071</v>
      </c>
    </row>
    <row r="689" spans="1:42" hidden="1">
      <c r="A689">
        <v>47054</v>
      </c>
      <c r="B689" s="38">
        <v>46205</v>
      </c>
      <c r="C689" t="s">
        <v>266</v>
      </c>
      <c r="D689" t="s">
        <v>185</v>
      </c>
      <c r="E689" t="s">
        <v>186</v>
      </c>
      <c r="F689" t="s">
        <v>229</v>
      </c>
      <c r="G689">
        <v>10</v>
      </c>
      <c r="H689" s="43">
        <v>10859</v>
      </c>
      <c r="I689" t="s">
        <v>198</v>
      </c>
      <c r="J689">
        <v>11034</v>
      </c>
      <c r="K689" t="s">
        <v>213</v>
      </c>
      <c r="L689" t="s">
        <v>213</v>
      </c>
      <c r="M689">
        <v>43</v>
      </c>
      <c r="N689" t="s">
        <v>42</v>
      </c>
      <c r="O689" t="s">
        <v>64</v>
      </c>
      <c r="P689">
        <v>562</v>
      </c>
      <c r="Q689" t="s">
        <v>314</v>
      </c>
      <c r="R689">
        <v>11</v>
      </c>
      <c r="S689">
        <v>0</v>
      </c>
      <c r="T689">
        <v>0</v>
      </c>
      <c r="U689">
        <v>10</v>
      </c>
      <c r="V689">
        <v>10</v>
      </c>
      <c r="W689">
        <v>0</v>
      </c>
      <c r="X689">
        <v>0</v>
      </c>
      <c r="Y689">
        <v>0</v>
      </c>
      <c r="Z689">
        <v>0</v>
      </c>
      <c r="AA689" t="s">
        <v>55</v>
      </c>
      <c r="AB689" t="s">
        <v>56</v>
      </c>
      <c r="AC689" t="s">
        <v>217</v>
      </c>
      <c r="AD689" t="s">
        <v>203</v>
      </c>
      <c r="AE689" s="39">
        <v>46205.860219907408</v>
      </c>
      <c r="AG689" t="str">
        <f t="shared" si="80"/>
        <v>Julho-26</v>
      </c>
      <c r="AH689" s="36">
        <f>_xlfn.XLOOKUP(AK689,'Base de Preços'!P$7:P$3001,'Base de Preços'!J$7:J$3001,"",0)</f>
        <v>0</v>
      </c>
      <c r="AI689" s="37">
        <f t="shared" si="81"/>
        <v>0</v>
      </c>
      <c r="AJ689" t="str">
        <f>_xlfn.XLOOKUP(N689,Agrupamentos!C$3:C$496,Agrupamentos!D$3:D$496,"",0)</f>
        <v>APOIO E MANUTENÇÃO</v>
      </c>
      <c r="AK689" t="str">
        <f t="shared" si="82"/>
        <v>APOIO E MANUTEÇÃOGN140043</v>
      </c>
      <c r="AL689" s="57" t="str">
        <f t="shared" si="83"/>
        <v>47054GN1400Operador de Máquina PesadaJOAO VITOR TONETO SILVAAPOIO E MANUTEÇÃOUniao - Retiro Santa Maria II11Suporte0Julho-26101046205,860219907446205</v>
      </c>
      <c r="AM689" s="79" t="str">
        <f t="shared" si="84"/>
        <v/>
      </c>
      <c r="AN689" s="80" t="str">
        <f t="shared" si="85"/>
        <v/>
      </c>
      <c r="AO689" s="36">
        <f t="shared" si="86"/>
        <v>0</v>
      </c>
      <c r="AP689" s="83" t="str">
        <f t="shared" si="87"/>
        <v/>
      </c>
    </row>
    <row r="690" spans="1:42" hidden="1">
      <c r="A690">
        <v>47054</v>
      </c>
      <c r="B690" s="38">
        <v>46205</v>
      </c>
      <c r="C690" t="s">
        <v>266</v>
      </c>
      <c r="D690" t="s">
        <v>185</v>
      </c>
      <c r="E690" t="s">
        <v>186</v>
      </c>
      <c r="F690" t="s">
        <v>59</v>
      </c>
      <c r="G690">
        <v>10</v>
      </c>
      <c r="H690" s="43">
        <v>10859</v>
      </c>
      <c r="I690" t="s">
        <v>198</v>
      </c>
      <c r="J690">
        <v>11034</v>
      </c>
      <c r="K690" t="s">
        <v>213</v>
      </c>
      <c r="L690" t="s">
        <v>213</v>
      </c>
      <c r="M690" t="s">
        <v>214</v>
      </c>
      <c r="N690" t="s">
        <v>215</v>
      </c>
      <c r="O690" t="s">
        <v>64</v>
      </c>
      <c r="P690">
        <v>562</v>
      </c>
      <c r="Q690" t="s">
        <v>314</v>
      </c>
      <c r="R690">
        <v>2</v>
      </c>
      <c r="S690">
        <v>5</v>
      </c>
      <c r="T690">
        <v>26.75</v>
      </c>
      <c r="U690">
        <v>0</v>
      </c>
      <c r="V690">
        <v>5</v>
      </c>
      <c r="W690">
        <v>0.38</v>
      </c>
      <c r="X690">
        <v>0.19</v>
      </c>
      <c r="Y690">
        <v>0.19</v>
      </c>
      <c r="Z690">
        <v>159.09</v>
      </c>
      <c r="AA690" t="s">
        <v>46</v>
      </c>
      <c r="AB690" t="s">
        <v>47</v>
      </c>
      <c r="AC690" t="s">
        <v>217</v>
      </c>
      <c r="AD690" t="s">
        <v>203</v>
      </c>
      <c r="AE690" s="39">
        <v>46205.860219907408</v>
      </c>
      <c r="AG690" t="str">
        <f t="shared" si="80"/>
        <v>Julho-26</v>
      </c>
      <c r="AH690" s="36">
        <f>_xlfn.XLOOKUP(AK690,'Base de Preços'!P$7:P$3001,'Base de Preços'!J$7:J$3001,"",0)</f>
        <v>193.73</v>
      </c>
      <c r="AI690" s="37">
        <f t="shared" si="81"/>
        <v>5182.2775000000001</v>
      </c>
      <c r="AJ690" t="str">
        <f>_xlfn.XLOOKUP(N690,Agrupamentos!C$3:C$496,Agrupamentos!D$3:D$496,"",0)</f>
        <v>COMBATE A FORMIGA MECANIZADO</v>
      </c>
      <c r="AK690" t="str">
        <f t="shared" si="82"/>
        <v>COMBATE A FORMIGA PÓS PLANTIO MECANIZADO- 3 a 5kg/ha isca granulada ou MIPISGN1400IMP17</v>
      </c>
      <c r="AL690" s="57" t="str">
        <f t="shared" si="83"/>
        <v>47054GN1400Operador de Trator de PneuJOAO VITOR TONETO SILVACOMBATE A FORMIGA PÓS PLANTIO MECANIZADO- 3 a 5kg/ha isca granulada ou MIPISUniao - Retiro Santa Maria II2Principal26,75Julho-260546205,860219907446205</v>
      </c>
      <c r="AM690" s="79">
        <f t="shared" si="84"/>
        <v>13.157894736842104</v>
      </c>
      <c r="AN690" s="80">
        <f t="shared" si="85"/>
        <v>2093.2894736842104</v>
      </c>
      <c r="AO690" s="36">
        <f t="shared" si="86"/>
        <v>4255.6575000000003</v>
      </c>
      <c r="AP690" s="83">
        <f t="shared" si="87"/>
        <v>2162.3680263157898</v>
      </c>
    </row>
    <row r="691" spans="1:42" hidden="1">
      <c r="A691">
        <v>47054</v>
      </c>
      <c r="B691" s="38">
        <v>46205</v>
      </c>
      <c r="C691" t="s">
        <v>266</v>
      </c>
      <c r="D691" t="s">
        <v>185</v>
      </c>
      <c r="E691" t="s">
        <v>186</v>
      </c>
      <c r="F691" t="s">
        <v>59</v>
      </c>
      <c r="G691">
        <v>10</v>
      </c>
      <c r="H691" s="43">
        <v>10859</v>
      </c>
      <c r="I691" t="s">
        <v>198</v>
      </c>
      <c r="J691">
        <v>11034</v>
      </c>
      <c r="K691" t="s">
        <v>213</v>
      </c>
      <c r="L691" t="s">
        <v>213</v>
      </c>
      <c r="M691" t="s">
        <v>214</v>
      </c>
      <c r="N691" t="s">
        <v>215</v>
      </c>
      <c r="O691" t="s">
        <v>64</v>
      </c>
      <c r="P691">
        <v>562</v>
      </c>
      <c r="Q691" t="s">
        <v>314</v>
      </c>
      <c r="R691">
        <v>4</v>
      </c>
      <c r="S691">
        <v>5</v>
      </c>
      <c r="T691">
        <v>18.89</v>
      </c>
      <c r="U691">
        <v>0</v>
      </c>
      <c r="V691">
        <v>5</v>
      </c>
      <c r="W691">
        <v>0.38</v>
      </c>
      <c r="X691">
        <v>0.26</v>
      </c>
      <c r="Y691">
        <v>0.26</v>
      </c>
      <c r="Z691">
        <v>159.09</v>
      </c>
      <c r="AA691" t="s">
        <v>46</v>
      </c>
      <c r="AB691" t="s">
        <v>47</v>
      </c>
      <c r="AC691" t="s">
        <v>217</v>
      </c>
      <c r="AE691" s="39">
        <v>46205.860219907408</v>
      </c>
      <c r="AG691" t="str">
        <f t="shared" si="80"/>
        <v>Julho-26</v>
      </c>
      <c r="AH691" s="36">
        <f>_xlfn.XLOOKUP(AK691,'Base de Preços'!P$7:P$3001,'Base de Preços'!J$7:J$3001,"",0)</f>
        <v>193.73</v>
      </c>
      <c r="AI691" s="37">
        <f t="shared" si="81"/>
        <v>3659.5596999999998</v>
      </c>
      <c r="AJ691" t="str">
        <f>_xlfn.XLOOKUP(N691,Agrupamentos!C$3:C$496,Agrupamentos!D$3:D$496,"",0)</f>
        <v>COMBATE A FORMIGA MECANIZADO</v>
      </c>
      <c r="AK691" t="str">
        <f t="shared" si="82"/>
        <v>COMBATE A FORMIGA PÓS PLANTIO MECANIZADO- 3 a 5kg/ha isca granulada ou MIPISGN1400IMP17</v>
      </c>
      <c r="AL691" s="57" t="str">
        <f t="shared" si="83"/>
        <v>47054GN1400Operador de Trator de PneuJOAO VITOR TONETO SILVACOMBATE A FORMIGA PÓS PLANTIO MECANIZADO- 3 a 5kg/ha isca granulada ou MIPISUniao - Retiro Santa Maria II4Principal18,89Julho-260546205,860219907446205</v>
      </c>
      <c r="AM691" s="79">
        <f t="shared" si="84"/>
        <v>13.157894736842104</v>
      </c>
      <c r="AN691" s="80">
        <f t="shared" si="85"/>
        <v>2093.2894736842104</v>
      </c>
      <c r="AO691" s="36">
        <f t="shared" si="86"/>
        <v>3005.2101000000002</v>
      </c>
      <c r="AP691" s="83">
        <f t="shared" si="87"/>
        <v>911.92062631578983</v>
      </c>
    </row>
    <row r="692" spans="1:42" hidden="1">
      <c r="A692">
        <v>47054</v>
      </c>
      <c r="B692" s="38">
        <v>46205</v>
      </c>
      <c r="C692" t="s">
        <v>266</v>
      </c>
      <c r="D692" t="s">
        <v>185</v>
      </c>
      <c r="E692" t="s">
        <v>186</v>
      </c>
      <c r="F692" t="s">
        <v>59</v>
      </c>
      <c r="G692">
        <v>10</v>
      </c>
      <c r="H692" s="43">
        <v>10859</v>
      </c>
      <c r="I692" t="s">
        <v>198</v>
      </c>
      <c r="J692">
        <v>11034</v>
      </c>
      <c r="K692" t="s">
        <v>213</v>
      </c>
      <c r="L692" t="s">
        <v>213</v>
      </c>
      <c r="M692" t="s">
        <v>214</v>
      </c>
      <c r="N692" t="s">
        <v>215</v>
      </c>
      <c r="O692" t="s">
        <v>64</v>
      </c>
      <c r="P692">
        <v>562</v>
      </c>
      <c r="Q692" t="s">
        <v>314</v>
      </c>
      <c r="R692">
        <v>12</v>
      </c>
      <c r="S692">
        <v>5</v>
      </c>
      <c r="T692">
        <v>14.01</v>
      </c>
      <c r="U692">
        <v>0</v>
      </c>
      <c r="V692">
        <v>5</v>
      </c>
      <c r="W692">
        <v>0.38</v>
      </c>
      <c r="X692">
        <v>0.36</v>
      </c>
      <c r="Y692">
        <v>0.36</v>
      </c>
      <c r="Z692">
        <v>159.09</v>
      </c>
      <c r="AA692" t="s">
        <v>46</v>
      </c>
      <c r="AB692" t="s">
        <v>47</v>
      </c>
      <c r="AC692" t="s">
        <v>217</v>
      </c>
      <c r="AE692" s="39">
        <v>46205.860219907408</v>
      </c>
      <c r="AG692" t="str">
        <f t="shared" si="80"/>
        <v>Julho-26</v>
      </c>
      <c r="AH692" s="36">
        <f>_xlfn.XLOOKUP(AK692,'Base de Preços'!P$7:P$3001,'Base de Preços'!J$7:J$3001,"",0)</f>
        <v>193.73</v>
      </c>
      <c r="AI692" s="37">
        <f t="shared" si="81"/>
        <v>2714.1572999999999</v>
      </c>
      <c r="AJ692" t="str">
        <f>_xlfn.XLOOKUP(N692,Agrupamentos!C$3:C$496,Agrupamentos!D$3:D$496,"",0)</f>
        <v>COMBATE A FORMIGA MECANIZADO</v>
      </c>
      <c r="AK692" t="str">
        <f t="shared" si="82"/>
        <v>COMBATE A FORMIGA PÓS PLANTIO MECANIZADO- 3 a 5kg/ha isca granulada ou MIPISGN1400IMP17</v>
      </c>
      <c r="AL692" s="57" t="str">
        <f t="shared" si="83"/>
        <v>47054GN1400Operador de Trator de PneuJOAO VITOR TONETO SILVACOMBATE A FORMIGA PÓS PLANTIO MECANIZADO- 3 a 5kg/ha isca granulada ou MIPISUniao - Retiro Santa Maria II12Principal14,01Julho-260546205,860219907446205</v>
      </c>
      <c r="AM692" s="79">
        <f t="shared" si="84"/>
        <v>13.157894736842104</v>
      </c>
      <c r="AN692" s="80">
        <f t="shared" si="85"/>
        <v>2093.2894736842104</v>
      </c>
      <c r="AO692" s="36">
        <f t="shared" si="86"/>
        <v>2228.8508999999999</v>
      </c>
      <c r="AP692" s="83">
        <f t="shared" si="87"/>
        <v>135.5614263157895</v>
      </c>
    </row>
    <row r="693" spans="1:42" hidden="1">
      <c r="A693">
        <v>47054</v>
      </c>
      <c r="B693" s="38">
        <v>46205</v>
      </c>
      <c r="C693" t="s">
        <v>266</v>
      </c>
      <c r="D693" t="s">
        <v>185</v>
      </c>
      <c r="E693" t="s">
        <v>186</v>
      </c>
      <c r="F693" t="s">
        <v>59</v>
      </c>
      <c r="G693">
        <v>10</v>
      </c>
      <c r="H693" s="43">
        <v>10859</v>
      </c>
      <c r="I693" t="s">
        <v>198</v>
      </c>
      <c r="J693">
        <v>11034</v>
      </c>
      <c r="K693" t="s">
        <v>213</v>
      </c>
      <c r="L693" t="s">
        <v>213</v>
      </c>
      <c r="M693" t="s">
        <v>214</v>
      </c>
      <c r="N693" t="s">
        <v>215</v>
      </c>
      <c r="O693" t="s">
        <v>64</v>
      </c>
      <c r="P693">
        <v>562</v>
      </c>
      <c r="Q693" t="s">
        <v>314</v>
      </c>
      <c r="R693">
        <v>10</v>
      </c>
      <c r="S693">
        <v>5</v>
      </c>
      <c r="T693">
        <v>16.510000000000002</v>
      </c>
      <c r="U693">
        <v>0</v>
      </c>
      <c r="V693">
        <v>5</v>
      </c>
      <c r="W693">
        <v>0.38</v>
      </c>
      <c r="X693">
        <v>0.3</v>
      </c>
      <c r="Y693">
        <v>0.3</v>
      </c>
      <c r="Z693">
        <v>159.09</v>
      </c>
      <c r="AA693" t="s">
        <v>46</v>
      </c>
      <c r="AB693" t="s">
        <v>47</v>
      </c>
      <c r="AC693" t="s">
        <v>217</v>
      </c>
      <c r="AE693" s="39">
        <v>46205.860219907408</v>
      </c>
      <c r="AG693" t="str">
        <f t="shared" si="80"/>
        <v>Julho-26</v>
      </c>
      <c r="AH693" s="36">
        <f>_xlfn.XLOOKUP(AK693,'Base de Preços'!P$7:P$3001,'Base de Preços'!J$7:J$3001,"",0)</f>
        <v>193.73</v>
      </c>
      <c r="AI693" s="37">
        <f t="shared" si="81"/>
        <v>3198.4823000000001</v>
      </c>
      <c r="AJ693" t="str">
        <f>_xlfn.XLOOKUP(N693,Agrupamentos!C$3:C$496,Agrupamentos!D$3:D$496,"",0)</f>
        <v>COMBATE A FORMIGA MECANIZADO</v>
      </c>
      <c r="AK693" t="str">
        <f t="shared" si="82"/>
        <v>COMBATE A FORMIGA PÓS PLANTIO MECANIZADO- 3 a 5kg/ha isca granulada ou MIPISGN1400IMP17</v>
      </c>
      <c r="AL693" s="57" t="str">
        <f t="shared" si="83"/>
        <v>47054GN1400Operador de Trator de PneuJOAO VITOR TONETO SILVACOMBATE A FORMIGA PÓS PLANTIO MECANIZADO- 3 a 5kg/ha isca granulada ou MIPISUniao - Retiro Santa Maria II10Principal16,51Julho-260546205,860219907446205</v>
      </c>
      <c r="AM693" s="79">
        <f t="shared" si="84"/>
        <v>13.157894736842104</v>
      </c>
      <c r="AN693" s="80">
        <f t="shared" si="85"/>
        <v>2093.2894736842104</v>
      </c>
      <c r="AO693" s="36">
        <f t="shared" si="86"/>
        <v>2626.5759000000003</v>
      </c>
      <c r="AP693" s="83">
        <f t="shared" si="87"/>
        <v>533.28642631578987</v>
      </c>
    </row>
    <row r="694" spans="1:42" hidden="1">
      <c r="A694">
        <v>47054</v>
      </c>
      <c r="B694" s="38">
        <v>46205</v>
      </c>
      <c r="C694" t="s">
        <v>266</v>
      </c>
      <c r="D694" t="s">
        <v>185</v>
      </c>
      <c r="E694" t="s">
        <v>186</v>
      </c>
      <c r="F694" t="s">
        <v>59</v>
      </c>
      <c r="G694">
        <v>10</v>
      </c>
      <c r="H694" s="43">
        <v>10859</v>
      </c>
      <c r="I694" t="s">
        <v>198</v>
      </c>
      <c r="J694">
        <v>11034</v>
      </c>
      <c r="K694" t="s">
        <v>213</v>
      </c>
      <c r="L694" t="s">
        <v>213</v>
      </c>
      <c r="M694" t="s">
        <v>214</v>
      </c>
      <c r="N694" t="s">
        <v>215</v>
      </c>
      <c r="O694" t="s">
        <v>64</v>
      </c>
      <c r="P694">
        <v>562</v>
      </c>
      <c r="Q694" t="s">
        <v>314</v>
      </c>
      <c r="R694">
        <v>11</v>
      </c>
      <c r="S694">
        <v>10</v>
      </c>
      <c r="T694">
        <v>10</v>
      </c>
      <c r="U694">
        <v>0</v>
      </c>
      <c r="V694">
        <v>10</v>
      </c>
      <c r="W694">
        <v>0.38</v>
      </c>
      <c r="X694">
        <v>1</v>
      </c>
      <c r="Y694">
        <v>1</v>
      </c>
      <c r="Z694">
        <v>159.09</v>
      </c>
      <c r="AA694" t="s">
        <v>46</v>
      </c>
      <c r="AB694" t="s">
        <v>47</v>
      </c>
      <c r="AC694" t="s">
        <v>217</v>
      </c>
      <c r="AE694" s="39">
        <v>46205.860219907408</v>
      </c>
      <c r="AG694" t="str">
        <f t="shared" si="80"/>
        <v>Julho-26</v>
      </c>
      <c r="AH694" s="36">
        <f>_xlfn.XLOOKUP(AK694,'Base de Preços'!P$7:P$3001,'Base de Preços'!J$7:J$3001,"",0)</f>
        <v>193.73</v>
      </c>
      <c r="AI694" s="37">
        <f t="shared" si="81"/>
        <v>1937.3</v>
      </c>
      <c r="AJ694" t="str">
        <f>_xlfn.XLOOKUP(N694,Agrupamentos!C$3:C$496,Agrupamentos!D$3:D$496,"",0)</f>
        <v>COMBATE A FORMIGA MECANIZADO</v>
      </c>
      <c r="AK694" t="str">
        <f t="shared" si="82"/>
        <v>COMBATE A FORMIGA PÓS PLANTIO MECANIZADO- 3 a 5kg/ha isca granulada ou MIPISGN1400IMP17</v>
      </c>
      <c r="AL694" s="57" t="str">
        <f t="shared" si="83"/>
        <v>47054GN1400Operador de Trator de PneuJOAO VITOR TONETO SILVACOMBATE A FORMIGA PÓS PLANTIO MECANIZADO- 3 a 5kg/ha isca granulada ou MIPISUniao - Retiro Santa Maria II11Principal10Julho-2601046205,860219907446205</v>
      </c>
      <c r="AM694" s="79">
        <f t="shared" si="84"/>
        <v>26.315789473684209</v>
      </c>
      <c r="AN694" s="80">
        <f t="shared" si="85"/>
        <v>4186.5789473684208</v>
      </c>
      <c r="AO694" s="36">
        <f t="shared" si="86"/>
        <v>1590.9</v>
      </c>
      <c r="AP694" s="83">
        <f t="shared" si="87"/>
        <v>-2595.6789473684207</v>
      </c>
    </row>
    <row r="695" spans="1:42" hidden="1">
      <c r="A695">
        <v>47061</v>
      </c>
      <c r="B695" s="38">
        <v>46205</v>
      </c>
      <c r="C695" t="s">
        <v>266</v>
      </c>
      <c r="D695" t="s">
        <v>185</v>
      </c>
      <c r="E695" t="s">
        <v>186</v>
      </c>
      <c r="F695" t="s">
        <v>37</v>
      </c>
      <c r="G695">
        <v>8</v>
      </c>
      <c r="H695" s="43">
        <v>9241</v>
      </c>
      <c r="I695" t="s">
        <v>189</v>
      </c>
      <c r="J695" t="s">
        <v>39</v>
      </c>
      <c r="K695" t="s">
        <v>40</v>
      </c>
      <c r="L695" t="s">
        <v>190</v>
      </c>
      <c r="M695">
        <v>43</v>
      </c>
      <c r="N695" t="s">
        <v>42</v>
      </c>
      <c r="O695" t="s">
        <v>64</v>
      </c>
      <c r="P695">
        <v>390</v>
      </c>
      <c r="Q695" t="s">
        <v>44</v>
      </c>
      <c r="R695" t="s">
        <v>45</v>
      </c>
      <c r="S695">
        <v>0</v>
      </c>
      <c r="T695">
        <v>0</v>
      </c>
      <c r="U695">
        <v>16</v>
      </c>
      <c r="V695">
        <v>16</v>
      </c>
      <c r="W695">
        <v>0</v>
      </c>
      <c r="X695">
        <v>0</v>
      </c>
      <c r="Y695">
        <v>0</v>
      </c>
      <c r="Z695">
        <v>0</v>
      </c>
      <c r="AA695" t="s">
        <v>46</v>
      </c>
      <c r="AB695" t="s">
        <v>47</v>
      </c>
      <c r="AC695" t="s">
        <v>263</v>
      </c>
      <c r="AD695" t="s">
        <v>263</v>
      </c>
      <c r="AE695" s="39">
        <v>46205.892476851855</v>
      </c>
      <c r="AG695" t="str">
        <f t="shared" si="80"/>
        <v>Julho-26</v>
      </c>
      <c r="AH695" s="36">
        <f>_xlfn.XLOOKUP(AK695,'Base de Preços'!P$7:P$3001,'Base de Preços'!J$7:J$3001,"",0)</f>
        <v>0</v>
      </c>
      <c r="AI695" s="37">
        <f t="shared" si="81"/>
        <v>0</v>
      </c>
      <c r="AJ695" t="str">
        <f>_xlfn.XLOOKUP(N695,Agrupamentos!C$3:C$496,Agrupamentos!D$3:D$496,"",0)</f>
        <v>APOIO E MANUTENÇÃO</v>
      </c>
      <c r="AK695" t="str">
        <f t="shared" si="82"/>
        <v>APOIO E MANUTEÇÃOGN140043</v>
      </c>
      <c r="AL695" s="57" t="str">
        <f t="shared" si="83"/>
        <v>47061GN1400MotoristaGIOVANNI RODRIGUES BORGES MORAESAPOIO E MANUTEÇÃOPátio MST01Principal0Julho-26161646205,892476851946205</v>
      </c>
      <c r="AM695" s="79" t="str">
        <f t="shared" si="84"/>
        <v/>
      </c>
      <c r="AN695" s="80" t="str">
        <f t="shared" si="85"/>
        <v/>
      </c>
      <c r="AO695" s="36">
        <f t="shared" si="86"/>
        <v>0</v>
      </c>
      <c r="AP695" s="83" t="str">
        <f t="shared" si="87"/>
        <v/>
      </c>
    </row>
    <row r="696" spans="1:42" hidden="1">
      <c r="A696">
        <v>47069</v>
      </c>
      <c r="B696" s="38">
        <v>46205</v>
      </c>
      <c r="C696" t="s">
        <v>266</v>
      </c>
      <c r="D696" t="s">
        <v>185</v>
      </c>
      <c r="E696" t="s">
        <v>186</v>
      </c>
      <c r="F696" t="s">
        <v>59</v>
      </c>
      <c r="G696">
        <v>9</v>
      </c>
      <c r="H696" s="43">
        <v>10859</v>
      </c>
      <c r="I696" t="s">
        <v>198</v>
      </c>
      <c r="J696">
        <v>9900</v>
      </c>
      <c r="K696" t="s">
        <v>218</v>
      </c>
      <c r="L696" t="s">
        <v>218</v>
      </c>
      <c r="M696" t="s">
        <v>214</v>
      </c>
      <c r="N696" t="s">
        <v>215</v>
      </c>
      <c r="O696" t="s">
        <v>64</v>
      </c>
      <c r="P696">
        <v>403</v>
      </c>
      <c r="Q696" t="s">
        <v>307</v>
      </c>
      <c r="R696">
        <v>12</v>
      </c>
      <c r="S696">
        <v>9</v>
      </c>
      <c r="T696">
        <v>7.62</v>
      </c>
      <c r="U696">
        <v>9</v>
      </c>
      <c r="V696">
        <v>18</v>
      </c>
      <c r="W696">
        <v>0.38</v>
      </c>
      <c r="X696">
        <v>1.18</v>
      </c>
      <c r="Y696">
        <v>2.36</v>
      </c>
      <c r="Z696">
        <v>159.09</v>
      </c>
      <c r="AA696" t="s">
        <v>46</v>
      </c>
      <c r="AB696" t="s">
        <v>47</v>
      </c>
      <c r="AC696" t="s">
        <v>220</v>
      </c>
      <c r="AE696" s="39">
        <v>46206.244421296295</v>
      </c>
      <c r="AG696" t="str">
        <f t="shared" si="80"/>
        <v>Julho-26</v>
      </c>
      <c r="AH696" s="36">
        <f>_xlfn.XLOOKUP(AK696,'Base de Preços'!P$7:P$3001,'Base de Preços'!J$7:J$3001,"",0)</f>
        <v>193.73</v>
      </c>
      <c r="AI696" s="37">
        <f t="shared" si="81"/>
        <v>1476.2225999999998</v>
      </c>
      <c r="AJ696" t="str">
        <f>_xlfn.XLOOKUP(N696,Agrupamentos!C$3:C$496,Agrupamentos!D$3:D$496,"",0)</f>
        <v>COMBATE A FORMIGA MECANIZADO</v>
      </c>
      <c r="AK696" t="str">
        <f t="shared" si="82"/>
        <v>COMBATE A FORMIGA PÓS PLANTIO MECANIZADO- 3 a 5kg/ha isca granulada ou MIPISGN1400IMP17</v>
      </c>
      <c r="AL696" s="57" t="str">
        <f t="shared" si="83"/>
        <v>47069GN1400Operador de Trator de PneuCARLOS ALVES DOS SANTOSCOMBATE A FORMIGA PÓS PLANTIO MECANIZADO- 3 a 5kg/ha isca granulada ou MIPISSanto Antonio I12Principal7,62Julho-2691846206,244421296346205</v>
      </c>
      <c r="AM696" s="79">
        <f t="shared" si="84"/>
        <v>47.368421052631575</v>
      </c>
      <c r="AN696" s="80">
        <f t="shared" si="85"/>
        <v>7535.8421052631575</v>
      </c>
      <c r="AO696" s="36">
        <f t="shared" si="86"/>
        <v>1212.2658000000001</v>
      </c>
      <c r="AP696" s="83">
        <f t="shared" si="87"/>
        <v>-6323.5763052631573</v>
      </c>
    </row>
    <row r="697" spans="1:42" hidden="1">
      <c r="A697">
        <v>47069</v>
      </c>
      <c r="B697" s="38">
        <v>46205</v>
      </c>
      <c r="C697" t="s">
        <v>266</v>
      </c>
      <c r="D697" t="s">
        <v>185</v>
      </c>
      <c r="E697" t="s">
        <v>186</v>
      </c>
      <c r="F697" t="s">
        <v>59</v>
      </c>
      <c r="G697">
        <v>9</v>
      </c>
      <c r="H697" s="43">
        <v>10859</v>
      </c>
      <c r="I697" t="s">
        <v>198</v>
      </c>
      <c r="J697">
        <v>9900</v>
      </c>
      <c r="K697" t="s">
        <v>218</v>
      </c>
      <c r="L697" t="s">
        <v>218</v>
      </c>
      <c r="M697" t="s">
        <v>214</v>
      </c>
      <c r="N697" t="s">
        <v>215</v>
      </c>
      <c r="O697" t="s">
        <v>64</v>
      </c>
      <c r="P697">
        <v>403</v>
      </c>
      <c r="Q697" t="s">
        <v>307</v>
      </c>
      <c r="R697">
        <v>7</v>
      </c>
      <c r="S697">
        <v>9</v>
      </c>
      <c r="T697">
        <v>21.36</v>
      </c>
      <c r="U697">
        <v>0</v>
      </c>
      <c r="V697">
        <v>9</v>
      </c>
      <c r="W697">
        <v>0.38</v>
      </c>
      <c r="X697">
        <v>0.42</v>
      </c>
      <c r="Y697">
        <v>0.42</v>
      </c>
      <c r="Z697">
        <v>159.09</v>
      </c>
      <c r="AA697" t="s">
        <v>46</v>
      </c>
      <c r="AB697" t="s">
        <v>47</v>
      </c>
      <c r="AC697" t="s">
        <v>220</v>
      </c>
      <c r="AE697" s="39">
        <v>46206.244421296295</v>
      </c>
      <c r="AG697" t="str">
        <f t="shared" si="80"/>
        <v>Julho-26</v>
      </c>
      <c r="AH697" s="36">
        <f>_xlfn.XLOOKUP(AK697,'Base de Preços'!P$7:P$3001,'Base de Preços'!J$7:J$3001,"",0)</f>
        <v>193.73</v>
      </c>
      <c r="AI697" s="37">
        <f t="shared" si="81"/>
        <v>4138.0727999999999</v>
      </c>
      <c r="AJ697" t="str">
        <f>_xlfn.XLOOKUP(N697,Agrupamentos!C$3:C$496,Agrupamentos!D$3:D$496,"",0)</f>
        <v>COMBATE A FORMIGA MECANIZADO</v>
      </c>
      <c r="AK697" t="str">
        <f t="shared" si="82"/>
        <v>COMBATE A FORMIGA PÓS PLANTIO MECANIZADO- 3 a 5kg/ha isca granulada ou MIPISGN1400IMP17</v>
      </c>
      <c r="AL697" s="57" t="str">
        <f t="shared" si="83"/>
        <v>47069GN1400Operador de Trator de PneuCARLOS ALVES DOS SANTOSCOMBATE A FORMIGA PÓS PLANTIO MECANIZADO- 3 a 5kg/ha isca granulada ou MIPISSanto Antonio I7Principal21,36Julho-260946206,244421296346205</v>
      </c>
      <c r="AM697" s="79">
        <f t="shared" si="84"/>
        <v>23.684210526315788</v>
      </c>
      <c r="AN697" s="80">
        <f t="shared" si="85"/>
        <v>3767.9210526315787</v>
      </c>
      <c r="AO697" s="36">
        <f t="shared" si="86"/>
        <v>3398.1624000000002</v>
      </c>
      <c r="AP697" s="83">
        <f t="shared" si="87"/>
        <v>-369.75865263157857</v>
      </c>
    </row>
    <row r="698" spans="1:42" hidden="1">
      <c r="A698">
        <v>47069</v>
      </c>
      <c r="B698" s="38">
        <v>46205</v>
      </c>
      <c r="C698" t="s">
        <v>266</v>
      </c>
      <c r="D698" t="s">
        <v>185</v>
      </c>
      <c r="E698" t="s">
        <v>186</v>
      </c>
      <c r="F698" t="s">
        <v>59</v>
      </c>
      <c r="G698">
        <v>9</v>
      </c>
      <c r="H698" s="43">
        <v>10859</v>
      </c>
      <c r="I698" t="s">
        <v>198</v>
      </c>
      <c r="J698">
        <v>9900</v>
      </c>
      <c r="K698" t="s">
        <v>218</v>
      </c>
      <c r="L698" t="s">
        <v>218</v>
      </c>
      <c r="M698" t="s">
        <v>214</v>
      </c>
      <c r="N698" t="s">
        <v>215</v>
      </c>
      <c r="O698" t="s">
        <v>64</v>
      </c>
      <c r="P698">
        <v>403</v>
      </c>
      <c r="Q698" t="s">
        <v>307</v>
      </c>
      <c r="R698">
        <v>8</v>
      </c>
      <c r="S698">
        <v>9</v>
      </c>
      <c r="T698">
        <v>18.7</v>
      </c>
      <c r="U698">
        <v>0</v>
      </c>
      <c r="V698">
        <v>9</v>
      </c>
      <c r="W698">
        <v>0.38</v>
      </c>
      <c r="X698">
        <v>0.48</v>
      </c>
      <c r="Y698">
        <v>0.48</v>
      </c>
      <c r="Z698">
        <v>159.09</v>
      </c>
      <c r="AA698" t="s">
        <v>46</v>
      </c>
      <c r="AB698" t="s">
        <v>47</v>
      </c>
      <c r="AC698" t="s">
        <v>220</v>
      </c>
      <c r="AE698" s="39">
        <v>46206.244421296295</v>
      </c>
      <c r="AG698" t="str">
        <f t="shared" si="80"/>
        <v>Julho-26</v>
      </c>
      <c r="AH698" s="36">
        <f>_xlfn.XLOOKUP(AK698,'Base de Preços'!P$7:P$3001,'Base de Preços'!J$7:J$3001,"",0)</f>
        <v>193.73</v>
      </c>
      <c r="AI698" s="37">
        <f t="shared" si="81"/>
        <v>3622.7509999999997</v>
      </c>
      <c r="AJ698" t="str">
        <f>_xlfn.XLOOKUP(N698,Agrupamentos!C$3:C$496,Agrupamentos!D$3:D$496,"",0)</f>
        <v>COMBATE A FORMIGA MECANIZADO</v>
      </c>
      <c r="AK698" t="str">
        <f t="shared" si="82"/>
        <v>COMBATE A FORMIGA PÓS PLANTIO MECANIZADO- 3 a 5kg/ha isca granulada ou MIPISGN1400IMP17</v>
      </c>
      <c r="AL698" s="57" t="str">
        <f t="shared" si="83"/>
        <v>47069GN1400Operador de Trator de PneuCARLOS ALVES DOS SANTOSCOMBATE A FORMIGA PÓS PLANTIO MECANIZADO- 3 a 5kg/ha isca granulada ou MIPISSanto Antonio I8Principal18,7Julho-260946206,244421296346205</v>
      </c>
      <c r="AM698" s="79">
        <f t="shared" si="84"/>
        <v>23.684210526315788</v>
      </c>
      <c r="AN698" s="80">
        <f t="shared" si="85"/>
        <v>3767.9210526315787</v>
      </c>
      <c r="AO698" s="36">
        <f t="shared" si="86"/>
        <v>2974.9830000000002</v>
      </c>
      <c r="AP698" s="83">
        <f t="shared" si="87"/>
        <v>-792.93805263157856</v>
      </c>
    </row>
    <row r="699" spans="1:42" hidden="1">
      <c r="A699">
        <v>47069</v>
      </c>
      <c r="B699" s="38">
        <v>46205</v>
      </c>
      <c r="C699" t="s">
        <v>266</v>
      </c>
      <c r="D699" t="s">
        <v>185</v>
      </c>
      <c r="E699" t="s">
        <v>186</v>
      </c>
      <c r="F699" t="s">
        <v>59</v>
      </c>
      <c r="G699">
        <v>9</v>
      </c>
      <c r="H699" s="43">
        <v>10859</v>
      </c>
      <c r="I699" t="s">
        <v>198</v>
      </c>
      <c r="J699">
        <v>9900</v>
      </c>
      <c r="K699" t="s">
        <v>218</v>
      </c>
      <c r="L699" t="s">
        <v>218</v>
      </c>
      <c r="M699" t="s">
        <v>214</v>
      </c>
      <c r="N699" t="s">
        <v>215</v>
      </c>
      <c r="O699" t="s">
        <v>64</v>
      </c>
      <c r="P699">
        <v>403</v>
      </c>
      <c r="Q699" t="s">
        <v>307</v>
      </c>
      <c r="R699">
        <v>9</v>
      </c>
      <c r="S699">
        <v>18</v>
      </c>
      <c r="T699">
        <v>30.87</v>
      </c>
      <c r="U699">
        <v>0</v>
      </c>
      <c r="V699">
        <v>18</v>
      </c>
      <c r="W699">
        <v>0.38</v>
      </c>
      <c r="X699">
        <v>0.57999999999999996</v>
      </c>
      <c r="Y699">
        <v>0.57999999999999996</v>
      </c>
      <c r="Z699">
        <v>159.09</v>
      </c>
      <c r="AA699" t="s">
        <v>46</v>
      </c>
      <c r="AB699" t="s">
        <v>47</v>
      </c>
      <c r="AC699" t="s">
        <v>220</v>
      </c>
      <c r="AE699" s="39">
        <v>46206.244421296295</v>
      </c>
      <c r="AG699" t="str">
        <f t="shared" si="80"/>
        <v>Julho-26</v>
      </c>
      <c r="AH699" s="36">
        <f>_xlfn.XLOOKUP(AK699,'Base de Preços'!P$7:P$3001,'Base de Preços'!J$7:J$3001,"",0)</f>
        <v>193.73</v>
      </c>
      <c r="AI699" s="37">
        <f t="shared" si="81"/>
        <v>5980.4450999999999</v>
      </c>
      <c r="AJ699" t="str">
        <f>_xlfn.XLOOKUP(N699,Agrupamentos!C$3:C$496,Agrupamentos!D$3:D$496,"",0)</f>
        <v>COMBATE A FORMIGA MECANIZADO</v>
      </c>
      <c r="AK699" t="str">
        <f t="shared" si="82"/>
        <v>COMBATE A FORMIGA PÓS PLANTIO MECANIZADO- 3 a 5kg/ha isca granulada ou MIPISGN1400IMP17</v>
      </c>
      <c r="AL699" s="57" t="str">
        <f t="shared" si="83"/>
        <v>47069GN1400Operador de Trator de PneuCARLOS ALVES DOS SANTOSCOMBATE A FORMIGA PÓS PLANTIO MECANIZADO- 3 a 5kg/ha isca granulada ou MIPISSanto Antonio I9Principal30,87Julho-2601846206,244421296346205</v>
      </c>
      <c r="AM699" s="79">
        <f t="shared" si="84"/>
        <v>47.368421052631575</v>
      </c>
      <c r="AN699" s="80">
        <f t="shared" si="85"/>
        <v>7535.8421052631575</v>
      </c>
      <c r="AO699" s="36">
        <f t="shared" si="86"/>
        <v>4911.1082999999999</v>
      </c>
      <c r="AP699" s="83">
        <f t="shared" si="87"/>
        <v>-2624.7338052631576</v>
      </c>
    </row>
    <row r="700" spans="1:42" hidden="1">
      <c r="A700">
        <v>47069</v>
      </c>
      <c r="B700" s="38">
        <v>46205</v>
      </c>
      <c r="C700" t="s">
        <v>266</v>
      </c>
      <c r="D700" t="s">
        <v>185</v>
      </c>
      <c r="E700" t="s">
        <v>186</v>
      </c>
      <c r="F700" t="s">
        <v>49</v>
      </c>
      <c r="G700">
        <v>9</v>
      </c>
      <c r="H700" s="43">
        <v>10859</v>
      </c>
      <c r="I700" t="s">
        <v>198</v>
      </c>
      <c r="J700">
        <v>9900</v>
      </c>
      <c r="K700" t="s">
        <v>218</v>
      </c>
      <c r="L700" t="s">
        <v>218</v>
      </c>
      <c r="M700">
        <v>43</v>
      </c>
      <c r="N700" t="s">
        <v>42</v>
      </c>
      <c r="O700" t="s">
        <v>64</v>
      </c>
      <c r="P700">
        <v>403</v>
      </c>
      <c r="Q700" t="s">
        <v>307</v>
      </c>
      <c r="R700">
        <v>7</v>
      </c>
      <c r="S700">
        <v>9</v>
      </c>
      <c r="T700">
        <v>0</v>
      </c>
      <c r="U700">
        <v>0</v>
      </c>
      <c r="V700">
        <v>9</v>
      </c>
      <c r="W700">
        <v>0</v>
      </c>
      <c r="X700">
        <v>0</v>
      </c>
      <c r="Y700">
        <v>0</v>
      </c>
      <c r="Z700">
        <v>0</v>
      </c>
      <c r="AA700" t="s">
        <v>46</v>
      </c>
      <c r="AB700" t="s">
        <v>56</v>
      </c>
      <c r="AC700" t="s">
        <v>220</v>
      </c>
      <c r="AE700" s="39">
        <v>46206.244421296295</v>
      </c>
      <c r="AG700" t="str">
        <f t="shared" si="80"/>
        <v>Julho-26</v>
      </c>
      <c r="AH700" s="36">
        <f>_xlfn.XLOOKUP(AK700,'Base de Preços'!P$7:P$3001,'Base de Preços'!J$7:J$3001,"",0)</f>
        <v>0</v>
      </c>
      <c r="AI700" s="37">
        <f t="shared" si="81"/>
        <v>0</v>
      </c>
      <c r="AJ700" t="str">
        <f>_xlfn.XLOOKUP(N700,Agrupamentos!C$3:C$496,Agrupamentos!D$3:D$496,"",0)</f>
        <v>APOIO E MANUTENÇÃO</v>
      </c>
      <c r="AK700" t="str">
        <f t="shared" si="82"/>
        <v>APOIO E MANUTEÇÃOGN140043</v>
      </c>
      <c r="AL700" s="57" t="str">
        <f t="shared" si="83"/>
        <v>47069GN1400Trabalhador FlorestalCARLOS ALVES DOS SANTOSAPOIO E MANUTEÇÃOSanto Antonio I7Suporte0Julho-260946206,244421296346205</v>
      </c>
      <c r="AM700" s="79" t="str">
        <f t="shared" si="84"/>
        <v/>
      </c>
      <c r="AN700" s="80" t="str">
        <f t="shared" si="85"/>
        <v/>
      </c>
      <c r="AO700" s="36">
        <f t="shared" si="86"/>
        <v>0</v>
      </c>
      <c r="AP700" s="83" t="str">
        <f t="shared" si="87"/>
        <v/>
      </c>
    </row>
    <row r="701" spans="1:42" hidden="1">
      <c r="A701">
        <v>47080</v>
      </c>
      <c r="B701" s="38">
        <v>46205</v>
      </c>
      <c r="C701" t="s">
        <v>266</v>
      </c>
      <c r="D701" t="s">
        <v>185</v>
      </c>
      <c r="E701" t="s">
        <v>186</v>
      </c>
      <c r="F701" t="s">
        <v>49</v>
      </c>
      <c r="G701">
        <v>10</v>
      </c>
      <c r="H701" s="43">
        <v>10859</v>
      </c>
      <c r="I701" t="s">
        <v>198</v>
      </c>
      <c r="J701">
        <v>10837</v>
      </c>
      <c r="K701" t="s">
        <v>254</v>
      </c>
      <c r="L701" t="s">
        <v>254</v>
      </c>
      <c r="M701" t="s">
        <v>321</v>
      </c>
      <c r="N701" t="s">
        <v>317</v>
      </c>
      <c r="O701" t="s">
        <v>64</v>
      </c>
      <c r="P701">
        <v>607</v>
      </c>
      <c r="Q701" t="s">
        <v>188</v>
      </c>
      <c r="R701">
        <v>44</v>
      </c>
      <c r="S701">
        <v>100</v>
      </c>
      <c r="T701">
        <v>31.57</v>
      </c>
      <c r="U701">
        <v>0</v>
      </c>
      <c r="V701">
        <v>100</v>
      </c>
      <c r="W701">
        <v>3</v>
      </c>
      <c r="X701">
        <v>3.17</v>
      </c>
      <c r="Y701">
        <v>3.17</v>
      </c>
      <c r="Z701">
        <v>305.33</v>
      </c>
      <c r="AA701" t="s">
        <v>46</v>
      </c>
      <c r="AB701" t="s">
        <v>47</v>
      </c>
      <c r="AC701" t="s">
        <v>257</v>
      </c>
      <c r="AD701" t="s">
        <v>96</v>
      </c>
      <c r="AE701" s="39">
        <v>46206.376018518517</v>
      </c>
      <c r="AG701" t="str">
        <f t="shared" si="80"/>
        <v>Julho-26</v>
      </c>
      <c r="AH701" s="36">
        <f>_xlfn.XLOOKUP(AK701,'Base de Preços'!P$7:P$3001,'Base de Preços'!J$7:J$3001,"",0)</f>
        <v>305.33</v>
      </c>
      <c r="AI701" s="37">
        <f t="shared" si="81"/>
        <v>9639.2680999999993</v>
      </c>
      <c r="AJ701" t="str">
        <f>_xlfn.XLOOKUP(N701,Agrupamentos!C$3:C$496,Agrupamentos!D$3:D$496,"",0)</f>
        <v>COMBATE A FORMIGA MANUAL</v>
      </c>
      <c r="AK701" t="str">
        <f t="shared" si="82"/>
        <v>COMBATE A FORMIGA PRÉ PLANTIO MANUALGN1400IMP08</v>
      </c>
      <c r="AL701" s="57" t="str">
        <f t="shared" si="83"/>
        <v>47080GN1400Trabalhador FlorestalJEAN CARDOSO PAIVACOMBATE A FORMIGA PRÉ PLANTIO MANUALSelena44Principal31,57Julho-26010046206,376018518546205</v>
      </c>
      <c r="AM701" s="79">
        <f t="shared" si="84"/>
        <v>33.333333333333336</v>
      </c>
      <c r="AN701" s="80">
        <f t="shared" si="85"/>
        <v>10177.666666666666</v>
      </c>
      <c r="AO701" s="36">
        <f t="shared" si="86"/>
        <v>9639.2680999999993</v>
      </c>
      <c r="AP701" s="83">
        <f t="shared" si="87"/>
        <v>-538.39856666666674</v>
      </c>
    </row>
    <row r="702" spans="1:42" hidden="1">
      <c r="A702">
        <v>47080</v>
      </c>
      <c r="B702" s="38">
        <v>46205</v>
      </c>
      <c r="C702" t="s">
        <v>266</v>
      </c>
      <c r="D702" t="s">
        <v>185</v>
      </c>
      <c r="E702" t="s">
        <v>186</v>
      </c>
      <c r="F702" t="s">
        <v>59</v>
      </c>
      <c r="G702">
        <v>10</v>
      </c>
      <c r="H702" s="43">
        <v>10859</v>
      </c>
      <c r="I702" t="s">
        <v>198</v>
      </c>
      <c r="J702">
        <v>10837</v>
      </c>
      <c r="K702" t="s">
        <v>254</v>
      </c>
      <c r="L702" t="s">
        <v>254</v>
      </c>
      <c r="M702">
        <v>43</v>
      </c>
      <c r="N702" t="s">
        <v>42</v>
      </c>
      <c r="O702" t="s">
        <v>64</v>
      </c>
      <c r="P702">
        <v>607</v>
      </c>
      <c r="Q702" t="s">
        <v>188</v>
      </c>
      <c r="R702">
        <v>44</v>
      </c>
      <c r="S702">
        <v>0</v>
      </c>
      <c r="T702">
        <v>0</v>
      </c>
      <c r="U702">
        <v>10</v>
      </c>
      <c r="V702">
        <v>10</v>
      </c>
      <c r="W702">
        <v>0</v>
      </c>
      <c r="X702">
        <v>0</v>
      </c>
      <c r="Y702">
        <v>0</v>
      </c>
      <c r="Z702">
        <v>0</v>
      </c>
      <c r="AA702" t="s">
        <v>46</v>
      </c>
      <c r="AB702" t="s">
        <v>56</v>
      </c>
      <c r="AC702" t="s">
        <v>257</v>
      </c>
      <c r="AD702" t="s">
        <v>96</v>
      </c>
      <c r="AE702" s="39">
        <v>46206.376018518517</v>
      </c>
      <c r="AG702" t="str">
        <f t="shared" si="80"/>
        <v>Julho-26</v>
      </c>
      <c r="AH702" s="36">
        <f>_xlfn.XLOOKUP(AK702,'Base de Preços'!P$7:P$3001,'Base de Preços'!J$7:J$3001,"",0)</f>
        <v>0</v>
      </c>
      <c r="AI702" s="37">
        <f t="shared" si="81"/>
        <v>0</v>
      </c>
      <c r="AJ702" t="str">
        <f>_xlfn.XLOOKUP(N702,Agrupamentos!C$3:C$496,Agrupamentos!D$3:D$496,"",0)</f>
        <v>APOIO E MANUTENÇÃO</v>
      </c>
      <c r="AK702" t="str">
        <f t="shared" si="82"/>
        <v>APOIO E MANUTEÇÃOGN140043</v>
      </c>
      <c r="AL702" s="57" t="str">
        <f t="shared" si="83"/>
        <v>47080GN1400Operador de Trator de PneuJEAN CARDOSO PAIVAAPOIO E MANUTEÇÃOSelena44Suporte0Julho-26101046206,376018518546205</v>
      </c>
      <c r="AM702" s="79" t="str">
        <f t="shared" si="84"/>
        <v/>
      </c>
      <c r="AN702" s="80" t="str">
        <f t="shared" si="85"/>
        <v/>
      </c>
      <c r="AO702" s="36">
        <f t="shared" si="86"/>
        <v>0</v>
      </c>
      <c r="AP702" s="83" t="str">
        <f t="shared" si="87"/>
        <v/>
      </c>
    </row>
    <row r="703" spans="1:42" hidden="1">
      <c r="A703">
        <v>47035</v>
      </c>
      <c r="B703" s="38">
        <v>46205</v>
      </c>
      <c r="C703" t="s">
        <v>266</v>
      </c>
      <c r="D703" t="s">
        <v>105</v>
      </c>
      <c r="E703" t="s">
        <v>106</v>
      </c>
      <c r="F703" t="s">
        <v>49</v>
      </c>
      <c r="G703">
        <v>8</v>
      </c>
      <c r="H703" s="43">
        <v>11065</v>
      </c>
      <c r="I703" t="s">
        <v>107</v>
      </c>
      <c r="J703" t="s">
        <v>50</v>
      </c>
      <c r="K703" t="s">
        <v>51</v>
      </c>
      <c r="L703" t="s">
        <v>108</v>
      </c>
      <c r="M703">
        <v>1</v>
      </c>
      <c r="N703" t="s">
        <v>109</v>
      </c>
      <c r="O703" t="s">
        <v>64</v>
      </c>
      <c r="P703">
        <v>600</v>
      </c>
      <c r="Q703" t="s">
        <v>434</v>
      </c>
      <c r="R703" t="s">
        <v>118</v>
      </c>
      <c r="S703">
        <v>0</v>
      </c>
      <c r="T703">
        <v>0</v>
      </c>
      <c r="U703">
        <v>120</v>
      </c>
      <c r="V703">
        <v>120</v>
      </c>
      <c r="W703">
        <v>0</v>
      </c>
      <c r="X703">
        <v>0</v>
      </c>
      <c r="Y703">
        <v>0</v>
      </c>
      <c r="Z703">
        <v>0</v>
      </c>
      <c r="AA703" t="s">
        <v>55</v>
      </c>
      <c r="AB703" t="s">
        <v>56</v>
      </c>
      <c r="AC703" t="s">
        <v>57</v>
      </c>
      <c r="AD703" t="s">
        <v>58</v>
      </c>
      <c r="AE703" s="39">
        <v>46205.728981481479</v>
      </c>
      <c r="AG703" t="str">
        <f t="shared" si="80"/>
        <v>Julho-26</v>
      </c>
      <c r="AH703" s="36">
        <f>_xlfn.XLOOKUP(AK703,'Base de Preços'!P$7:P$3001,'Base de Preços'!J$7:J$3001,"",0)</f>
        <v>0</v>
      </c>
      <c r="AI703" s="37">
        <f t="shared" si="81"/>
        <v>0</v>
      </c>
      <c r="AJ703" t="str">
        <f>_xlfn.XLOOKUP(N703,Agrupamentos!C$3:C$496,Agrupamentos!D$3:D$496,"",0)</f>
        <v>APOIO E MANUTENÇÃO</v>
      </c>
      <c r="AK703" t="str">
        <f t="shared" si="82"/>
        <v>APOIO E MANUTEÇÃO 1410GN14101</v>
      </c>
      <c r="AL703" s="57" t="str">
        <f t="shared" si="83"/>
        <v>47035GN1410Trabalhador FlorestalLEANDRA DE MIRANDA SOUZA COSTAAPOIO E MANUTEÇÃO 1410CARIBE GLEBA B - JRI003-01Suporte0Julho-2612012046205,728981481546205</v>
      </c>
      <c r="AM703" s="79" t="str">
        <f t="shared" si="84"/>
        <v/>
      </c>
      <c r="AN703" s="80" t="str">
        <f t="shared" si="85"/>
        <v/>
      </c>
      <c r="AO703" s="36">
        <f t="shared" si="86"/>
        <v>0</v>
      </c>
      <c r="AP703" s="83" t="str">
        <f t="shared" si="87"/>
        <v/>
      </c>
    </row>
    <row r="704" spans="1:42" hidden="1">
      <c r="A704">
        <v>47035</v>
      </c>
      <c r="B704" s="38">
        <v>46205</v>
      </c>
      <c r="C704" t="s">
        <v>266</v>
      </c>
      <c r="D704" t="s">
        <v>105</v>
      </c>
      <c r="E704" t="s">
        <v>106</v>
      </c>
      <c r="F704" t="s">
        <v>59</v>
      </c>
      <c r="G704">
        <v>8</v>
      </c>
      <c r="H704" s="43">
        <v>11065</v>
      </c>
      <c r="I704" t="s">
        <v>107</v>
      </c>
      <c r="J704" t="s">
        <v>50</v>
      </c>
      <c r="K704" t="s">
        <v>51</v>
      </c>
      <c r="L704" t="s">
        <v>108</v>
      </c>
      <c r="M704">
        <v>1</v>
      </c>
      <c r="N704" t="s">
        <v>109</v>
      </c>
      <c r="O704" t="s">
        <v>64</v>
      </c>
      <c r="P704">
        <v>600</v>
      </c>
      <c r="Q704" t="s">
        <v>434</v>
      </c>
      <c r="R704" t="s">
        <v>118</v>
      </c>
      <c r="S704">
        <v>0</v>
      </c>
      <c r="T704">
        <v>0</v>
      </c>
      <c r="U704">
        <v>16</v>
      </c>
      <c r="V704">
        <v>16</v>
      </c>
      <c r="W704">
        <v>0</v>
      </c>
      <c r="X704">
        <v>0</v>
      </c>
      <c r="Y704">
        <v>0</v>
      </c>
      <c r="Z704">
        <v>0</v>
      </c>
      <c r="AA704" t="s">
        <v>55</v>
      </c>
      <c r="AB704" t="s">
        <v>56</v>
      </c>
      <c r="AC704" t="s">
        <v>57</v>
      </c>
      <c r="AD704" t="s">
        <v>58</v>
      </c>
      <c r="AE704" s="39">
        <v>46205.728067129632</v>
      </c>
      <c r="AG704" t="str">
        <f t="shared" si="80"/>
        <v>Julho-26</v>
      </c>
      <c r="AH704" s="36">
        <f>_xlfn.XLOOKUP(AK704,'Base de Preços'!P$7:P$3001,'Base de Preços'!J$7:J$3001,"",0)</f>
        <v>0</v>
      </c>
      <c r="AI704" s="37">
        <f t="shared" si="81"/>
        <v>0</v>
      </c>
      <c r="AJ704" t="str">
        <f>_xlfn.XLOOKUP(N704,Agrupamentos!C$3:C$496,Agrupamentos!D$3:D$496,"",0)</f>
        <v>APOIO E MANUTENÇÃO</v>
      </c>
      <c r="AK704" t="str">
        <f t="shared" si="82"/>
        <v>APOIO E MANUTEÇÃO 1410GN14101</v>
      </c>
      <c r="AL704" s="57" t="str">
        <f t="shared" si="83"/>
        <v>47035GN1410Operador de Trator de PneuLEANDRA DE MIRANDA SOUZA COSTAAPOIO E MANUTEÇÃO 1410CARIBE GLEBA B - JRI003-01Suporte0Julho-26161646205,728067129646205</v>
      </c>
      <c r="AM704" s="79" t="str">
        <f t="shared" si="84"/>
        <v/>
      </c>
      <c r="AN704" s="80" t="str">
        <f t="shared" si="85"/>
        <v/>
      </c>
      <c r="AO704" s="36">
        <f t="shared" si="86"/>
        <v>0</v>
      </c>
      <c r="AP704" s="83" t="str">
        <f t="shared" si="87"/>
        <v/>
      </c>
    </row>
    <row r="705" spans="1:42" hidden="1">
      <c r="A705">
        <v>47044</v>
      </c>
      <c r="B705" s="38">
        <v>46205</v>
      </c>
      <c r="C705" t="s">
        <v>266</v>
      </c>
      <c r="D705" t="s">
        <v>105</v>
      </c>
      <c r="E705" t="s">
        <v>106</v>
      </c>
      <c r="F705" t="s">
        <v>37</v>
      </c>
      <c r="G705">
        <v>8</v>
      </c>
      <c r="H705" s="43">
        <v>11065</v>
      </c>
      <c r="I705" t="s">
        <v>107</v>
      </c>
      <c r="J705">
        <v>10637</v>
      </c>
      <c r="K705" t="s">
        <v>385</v>
      </c>
      <c r="L705" t="s">
        <v>385</v>
      </c>
      <c r="M705">
        <v>1</v>
      </c>
      <c r="N705" t="s">
        <v>109</v>
      </c>
      <c r="O705" t="s">
        <v>64</v>
      </c>
      <c r="P705">
        <v>519</v>
      </c>
      <c r="Q705" t="s">
        <v>435</v>
      </c>
      <c r="R705" t="s">
        <v>158</v>
      </c>
      <c r="S705">
        <v>8</v>
      </c>
      <c r="T705">
        <v>0</v>
      </c>
      <c r="U705">
        <v>0</v>
      </c>
      <c r="V705">
        <v>8</v>
      </c>
      <c r="W705">
        <v>0</v>
      </c>
      <c r="X705">
        <v>0</v>
      </c>
      <c r="Y705">
        <v>0</v>
      </c>
      <c r="Z705">
        <v>0</v>
      </c>
      <c r="AA705" t="s">
        <v>55</v>
      </c>
      <c r="AB705" t="s">
        <v>47</v>
      </c>
      <c r="AC705" t="s">
        <v>386</v>
      </c>
      <c r="AD705" t="s">
        <v>58</v>
      </c>
      <c r="AE705" s="39">
        <v>46206.454641203702</v>
      </c>
      <c r="AG705" t="str">
        <f t="shared" si="80"/>
        <v>Julho-26</v>
      </c>
      <c r="AH705" s="36">
        <f>_xlfn.XLOOKUP(AK705,'Base de Preços'!P$7:P$3001,'Base de Preços'!J$7:J$3001,"",0)</f>
        <v>0</v>
      </c>
      <c r="AI705" s="37">
        <f t="shared" si="81"/>
        <v>0</v>
      </c>
      <c r="AJ705" t="str">
        <f>_xlfn.XLOOKUP(N705,Agrupamentos!C$3:C$496,Agrupamentos!D$3:D$496,"",0)</f>
        <v>APOIO E MANUTENÇÃO</v>
      </c>
      <c r="AK705" t="str">
        <f t="shared" si="82"/>
        <v>APOIO E MANUTEÇÃO 1410GN14101</v>
      </c>
      <c r="AL705" s="57" t="str">
        <f t="shared" si="83"/>
        <v>47044GN1410MotoristaRANIEL PORFIRIO DA SILVAAPOIO E MANUTEÇÃO 1410MONTE BELO GLEBA E001-01Principal0Julho-260846206,454641203746205</v>
      </c>
      <c r="AM705" s="79" t="str">
        <f t="shared" si="84"/>
        <v/>
      </c>
      <c r="AN705" s="80" t="str">
        <f t="shared" si="85"/>
        <v/>
      </c>
      <c r="AO705" s="36">
        <f t="shared" si="86"/>
        <v>0</v>
      </c>
      <c r="AP705" s="83" t="str">
        <f t="shared" si="87"/>
        <v/>
      </c>
    </row>
    <row r="706" spans="1:42" hidden="1">
      <c r="A706">
        <v>47044</v>
      </c>
      <c r="B706" s="38">
        <v>46205</v>
      </c>
      <c r="C706" t="s">
        <v>266</v>
      </c>
      <c r="D706" t="s">
        <v>105</v>
      </c>
      <c r="E706" t="s">
        <v>106</v>
      </c>
      <c r="F706" t="s">
        <v>49</v>
      </c>
      <c r="G706">
        <v>8</v>
      </c>
      <c r="H706" s="43">
        <v>11065</v>
      </c>
      <c r="I706" t="s">
        <v>107</v>
      </c>
      <c r="J706">
        <v>10637</v>
      </c>
      <c r="K706" t="s">
        <v>385</v>
      </c>
      <c r="L706" t="s">
        <v>385</v>
      </c>
      <c r="M706">
        <v>87</v>
      </c>
      <c r="N706" t="s">
        <v>373</v>
      </c>
      <c r="O706" t="s">
        <v>64</v>
      </c>
      <c r="P706">
        <v>519</v>
      </c>
      <c r="Q706" t="s">
        <v>435</v>
      </c>
      <c r="R706" t="s">
        <v>158</v>
      </c>
      <c r="S706">
        <v>168</v>
      </c>
      <c r="T706">
        <v>24.34</v>
      </c>
      <c r="U706">
        <v>0</v>
      </c>
      <c r="V706">
        <v>168</v>
      </c>
      <c r="W706">
        <v>7.5</v>
      </c>
      <c r="X706">
        <v>6.9</v>
      </c>
      <c r="Y706">
        <v>6.9</v>
      </c>
      <c r="Z706">
        <v>577.65</v>
      </c>
      <c r="AA706" t="s">
        <v>55</v>
      </c>
      <c r="AB706" t="s">
        <v>47</v>
      </c>
      <c r="AC706" t="s">
        <v>386</v>
      </c>
      <c r="AD706" t="s">
        <v>58</v>
      </c>
      <c r="AE706" s="39">
        <v>46205.805590277778</v>
      </c>
      <c r="AG706" t="str">
        <f t="shared" si="80"/>
        <v>Julho-26</v>
      </c>
      <c r="AH706" s="36">
        <f>_xlfn.XLOOKUP(AK706,'Base de Preços'!P$7:P$3001,'Base de Preços'!J$7:J$3001,"",0)</f>
        <v>577.65</v>
      </c>
      <c r="AI706" s="37">
        <f t="shared" si="81"/>
        <v>14060.001</v>
      </c>
      <c r="AJ706" t="str">
        <f>_xlfn.XLOOKUP(N706,Agrupamentos!C$3:C$496,Agrupamentos!D$3:D$496,"",0)</f>
        <v>ROCADA MANUAL MEDIA</v>
      </c>
      <c r="AK706" t="str">
        <f t="shared" si="82"/>
        <v>ROCADA MANUAL MEDIAGN141087</v>
      </c>
      <c r="AL706" s="57" t="str">
        <f t="shared" si="83"/>
        <v>47044GN1410Trabalhador FlorestalRANIEL PORFIRIO DA SILVAROCADA MANUAL MEDIAMONTE BELO GLEBA E001-01Principal24,34Julho-26016846205,805590277846205</v>
      </c>
      <c r="AM706" s="79">
        <f t="shared" si="84"/>
        <v>22.4</v>
      </c>
      <c r="AN706" s="80">
        <f t="shared" si="85"/>
        <v>12939.359999999999</v>
      </c>
      <c r="AO706" s="36">
        <f t="shared" si="86"/>
        <v>14060.001</v>
      </c>
      <c r="AP706" s="83">
        <f t="shared" si="87"/>
        <v>1120.6410000000014</v>
      </c>
    </row>
    <row r="707" spans="1:42" hidden="1">
      <c r="A707">
        <v>47062</v>
      </c>
      <c r="B707" s="38">
        <v>46205</v>
      </c>
      <c r="C707" t="s">
        <v>266</v>
      </c>
      <c r="D707" t="s">
        <v>105</v>
      </c>
      <c r="E707" t="s">
        <v>106</v>
      </c>
      <c r="F707" t="s">
        <v>49</v>
      </c>
      <c r="G707">
        <v>8</v>
      </c>
      <c r="H707" s="43">
        <v>11331</v>
      </c>
      <c r="I707" t="s">
        <v>112</v>
      </c>
      <c r="J707">
        <v>11278</v>
      </c>
      <c r="K707" t="s">
        <v>381</v>
      </c>
      <c r="L707" t="s">
        <v>381</v>
      </c>
      <c r="M707">
        <v>1</v>
      </c>
      <c r="N707" t="s">
        <v>109</v>
      </c>
      <c r="O707" t="s">
        <v>64</v>
      </c>
      <c r="P707">
        <v>532</v>
      </c>
      <c r="Q707" t="s">
        <v>117</v>
      </c>
      <c r="R707" t="s">
        <v>148</v>
      </c>
      <c r="S707">
        <v>8</v>
      </c>
      <c r="T707">
        <v>0</v>
      </c>
      <c r="U707">
        <v>0</v>
      </c>
      <c r="V707">
        <v>8</v>
      </c>
      <c r="W707">
        <v>0</v>
      </c>
      <c r="X707">
        <v>0</v>
      </c>
      <c r="Y707">
        <v>0</v>
      </c>
      <c r="Z707">
        <v>0</v>
      </c>
      <c r="AA707" t="s">
        <v>55</v>
      </c>
      <c r="AB707" t="s">
        <v>56</v>
      </c>
      <c r="AC707" t="s">
        <v>382</v>
      </c>
      <c r="AD707" t="s">
        <v>58</v>
      </c>
      <c r="AE707" s="39">
        <v>46205.905925925923</v>
      </c>
      <c r="AG707" t="str">
        <f t="shared" si="80"/>
        <v>Julho-26</v>
      </c>
      <c r="AH707" s="36">
        <f>_xlfn.XLOOKUP(AK707,'Base de Preços'!P$7:P$3001,'Base de Preços'!J$7:J$3001,"",0)</f>
        <v>0</v>
      </c>
      <c r="AI707" s="37">
        <f t="shared" si="81"/>
        <v>0</v>
      </c>
      <c r="AJ707" t="str">
        <f>_xlfn.XLOOKUP(N707,Agrupamentos!C$3:C$496,Agrupamentos!D$3:D$496,"",0)</f>
        <v>APOIO E MANUTENÇÃO</v>
      </c>
      <c r="AK707" t="str">
        <f t="shared" si="82"/>
        <v>APOIO E MANUTEÇÃO 1410GN14101</v>
      </c>
      <c r="AL707" s="57" t="str">
        <f t="shared" si="83"/>
        <v>47062GN1410Trabalhador FlorestalNONATO JOSE COSTA JUNIORAPOIO E MANUTEÇÃO 1410NOSSA SENHORA APARECIDA IX005-01Suporte0Julho-260846205,905925925946205</v>
      </c>
      <c r="AM707" s="79" t="str">
        <f t="shared" si="84"/>
        <v/>
      </c>
      <c r="AN707" s="80" t="str">
        <f t="shared" si="85"/>
        <v/>
      </c>
      <c r="AO707" s="36">
        <f t="shared" si="86"/>
        <v>0</v>
      </c>
      <c r="AP707" s="83" t="str">
        <f t="shared" si="87"/>
        <v/>
      </c>
    </row>
    <row r="708" spans="1:42" hidden="1">
      <c r="A708">
        <v>47062</v>
      </c>
      <c r="B708" s="38">
        <v>46205</v>
      </c>
      <c r="C708" t="s">
        <v>266</v>
      </c>
      <c r="D708" t="s">
        <v>105</v>
      </c>
      <c r="E708" t="s">
        <v>106</v>
      </c>
      <c r="F708" t="s">
        <v>59</v>
      </c>
      <c r="G708">
        <v>8</v>
      </c>
      <c r="H708" s="43">
        <v>11331</v>
      </c>
      <c r="I708" t="s">
        <v>112</v>
      </c>
      <c r="J708">
        <v>11278</v>
      </c>
      <c r="K708" t="s">
        <v>381</v>
      </c>
      <c r="L708" t="s">
        <v>381</v>
      </c>
      <c r="M708" t="s">
        <v>115</v>
      </c>
      <c r="N708" t="s">
        <v>116</v>
      </c>
      <c r="O708" t="s">
        <v>64</v>
      </c>
      <c r="P708">
        <v>532</v>
      </c>
      <c r="Q708" t="s">
        <v>117</v>
      </c>
      <c r="R708" t="s">
        <v>148</v>
      </c>
      <c r="S708">
        <v>0</v>
      </c>
      <c r="T708">
        <v>0</v>
      </c>
      <c r="U708">
        <v>8</v>
      </c>
      <c r="V708">
        <v>8</v>
      </c>
      <c r="W708">
        <v>0.42</v>
      </c>
      <c r="X708">
        <v>0</v>
      </c>
      <c r="Y708">
        <v>0</v>
      </c>
      <c r="Z708">
        <v>143.63999999999999</v>
      </c>
      <c r="AA708" t="s">
        <v>55</v>
      </c>
      <c r="AB708" t="s">
        <v>47</v>
      </c>
      <c r="AC708" t="s">
        <v>382</v>
      </c>
      <c r="AE708" s="39">
        <v>46205.905925925923</v>
      </c>
      <c r="AG708" t="str">
        <f t="shared" si="80"/>
        <v>Julho-26</v>
      </c>
      <c r="AH708" s="36">
        <f>_xlfn.XLOOKUP(AK708,'Base de Preços'!P$7:P$3001,'Base de Preços'!J$7:J$3001,"",0)</f>
        <v>212.62</v>
      </c>
      <c r="AI708" s="37">
        <f t="shared" si="81"/>
        <v>0</v>
      </c>
      <c r="AJ708" t="str">
        <f>_xlfn.XLOOKUP(N708,Agrupamentos!C$3:C$496,Agrupamentos!D$3:D$496,"",0)</f>
        <v>HERBICIDA MEC</v>
      </c>
      <c r="AK708" t="str">
        <f t="shared" si="82"/>
        <v>SERV CAP QUIM PRE EMERG 3 LINHASGN1410IMP97</v>
      </c>
      <c r="AL708" s="57" t="str">
        <f t="shared" si="83"/>
        <v>47062GN1410Operador de Trator de PneuNONATO JOSE COSTA JUNIORSERV CAP QUIM PRE EMERG 3 LINHASNOSSA SENHORA APARECIDA IX005-01Principal0Julho-268846205,905925925946205</v>
      </c>
      <c r="AM708" s="79">
        <f t="shared" si="84"/>
        <v>19.047619047619047</v>
      </c>
      <c r="AN708" s="80">
        <f t="shared" si="85"/>
        <v>2735.9999999999995</v>
      </c>
      <c r="AO708" s="36">
        <f t="shared" si="86"/>
        <v>0</v>
      </c>
      <c r="AP708" s="83">
        <f t="shared" si="87"/>
        <v>-2735.9999999999995</v>
      </c>
    </row>
    <row r="709" spans="1:42" hidden="1">
      <c r="A709">
        <v>47062</v>
      </c>
      <c r="B709" s="38">
        <v>46205</v>
      </c>
      <c r="C709" t="s">
        <v>266</v>
      </c>
      <c r="D709" t="s">
        <v>105</v>
      </c>
      <c r="E709" t="s">
        <v>106</v>
      </c>
      <c r="F709" t="s">
        <v>37</v>
      </c>
      <c r="G709">
        <v>8</v>
      </c>
      <c r="H709" s="43">
        <v>11331</v>
      </c>
      <c r="I709" t="s">
        <v>112</v>
      </c>
      <c r="J709">
        <v>11278</v>
      </c>
      <c r="K709" t="s">
        <v>381</v>
      </c>
      <c r="L709" t="s">
        <v>381</v>
      </c>
      <c r="M709" t="s">
        <v>115</v>
      </c>
      <c r="N709" t="s">
        <v>116</v>
      </c>
      <c r="O709" t="s">
        <v>64</v>
      </c>
      <c r="P709">
        <v>532</v>
      </c>
      <c r="Q709" t="s">
        <v>117</v>
      </c>
      <c r="R709" t="s">
        <v>148</v>
      </c>
      <c r="S709">
        <v>10</v>
      </c>
      <c r="T709">
        <v>0</v>
      </c>
      <c r="U709">
        <v>0</v>
      </c>
      <c r="V709">
        <v>10</v>
      </c>
      <c r="W709">
        <v>0.14000000000000001</v>
      </c>
      <c r="X709">
        <v>0</v>
      </c>
      <c r="Y709">
        <v>0</v>
      </c>
      <c r="Z709">
        <v>58.86</v>
      </c>
      <c r="AA709" t="s">
        <v>55</v>
      </c>
      <c r="AB709" t="s">
        <v>77</v>
      </c>
      <c r="AC709" t="s">
        <v>382</v>
      </c>
      <c r="AD709" t="s">
        <v>58</v>
      </c>
      <c r="AE709" s="39">
        <v>46205.905925925923</v>
      </c>
      <c r="AG709" t="str">
        <f t="shared" si="80"/>
        <v>Julho-26</v>
      </c>
      <c r="AH709" s="36">
        <f>_xlfn.XLOOKUP(AK709,'Base de Preços'!P$7:P$3001,'Base de Preços'!J$7:J$3001,"",0)</f>
        <v>212.62</v>
      </c>
      <c r="AI709" s="37">
        <f t="shared" si="81"/>
        <v>0</v>
      </c>
      <c r="AJ709" t="str">
        <f>_xlfn.XLOOKUP(N709,Agrupamentos!C$3:C$496,Agrupamentos!D$3:D$496,"",0)</f>
        <v>HERBICIDA MEC</v>
      </c>
      <c r="AK709" t="str">
        <f t="shared" si="82"/>
        <v>SERV CAP QUIM PRE EMERG 3 LINHASGN1410IMP97</v>
      </c>
      <c r="AL709" s="57" t="str">
        <f t="shared" si="83"/>
        <v>47062GN1410MotoristaNONATO JOSE COSTA JUNIORSERV CAP QUIM PRE EMERG 3 LINHASNOSSA SENHORA APARECIDA IX005-01Apoio0Julho-2601046205,905925925946205</v>
      </c>
      <c r="AM709" s="79">
        <f t="shared" si="84"/>
        <v>71.428571428571416</v>
      </c>
      <c r="AN709" s="80">
        <f t="shared" si="85"/>
        <v>4204.2857142857138</v>
      </c>
      <c r="AO709" s="36">
        <f t="shared" si="86"/>
        <v>0</v>
      </c>
      <c r="AP709" s="83">
        <f t="shared" si="87"/>
        <v>-4204.2857142857138</v>
      </c>
    </row>
    <row r="710" spans="1:42" hidden="1">
      <c r="A710">
        <v>47063</v>
      </c>
      <c r="B710" s="38">
        <v>46205</v>
      </c>
      <c r="C710" t="s">
        <v>266</v>
      </c>
      <c r="D710" t="s">
        <v>105</v>
      </c>
      <c r="E710" t="s">
        <v>106</v>
      </c>
      <c r="F710" t="s">
        <v>59</v>
      </c>
      <c r="G710">
        <v>8</v>
      </c>
      <c r="H710" s="43">
        <v>11331</v>
      </c>
      <c r="I710" t="s">
        <v>112</v>
      </c>
      <c r="J710">
        <v>11362</v>
      </c>
      <c r="K710" t="s">
        <v>131</v>
      </c>
      <c r="L710" t="s">
        <v>131</v>
      </c>
      <c r="M710">
        <v>1</v>
      </c>
      <c r="N710" t="s">
        <v>109</v>
      </c>
      <c r="O710" t="s">
        <v>64</v>
      </c>
      <c r="P710">
        <v>537</v>
      </c>
      <c r="Q710" t="s">
        <v>368</v>
      </c>
      <c r="R710" t="s">
        <v>170</v>
      </c>
      <c r="S710">
        <v>0</v>
      </c>
      <c r="T710">
        <v>0</v>
      </c>
      <c r="U710">
        <v>8</v>
      </c>
      <c r="V710">
        <v>8</v>
      </c>
      <c r="W710">
        <v>0</v>
      </c>
      <c r="X710">
        <v>0</v>
      </c>
      <c r="Y710">
        <v>0</v>
      </c>
      <c r="Z710">
        <v>0</v>
      </c>
      <c r="AA710" t="s">
        <v>55</v>
      </c>
      <c r="AB710" t="s">
        <v>56</v>
      </c>
      <c r="AC710" t="s">
        <v>135</v>
      </c>
      <c r="AE710" s="39">
        <v>46205.911412037036</v>
      </c>
      <c r="AG710" t="str">
        <f t="shared" ref="AG710:AG773" si="88">IF(B710=0,"",PROPER(TEXT(IF(DAY(B710)&gt;20,EDATE(B710,1),B710),"MMMM-aa")))</f>
        <v>Julho-26</v>
      </c>
      <c r="AH710" s="36">
        <f>_xlfn.XLOOKUP(AK710,'Base de Preços'!P$7:P$3001,'Base de Preços'!J$7:J$3001,"",0)</f>
        <v>0</v>
      </c>
      <c r="AI710" s="37">
        <f t="shared" ref="AI710:AI773" si="89">IF(AB710="Principal",AH710*T710,0)</f>
        <v>0</v>
      </c>
      <c r="AJ710" t="str">
        <f>_xlfn.XLOOKUP(N710,Agrupamentos!C$3:C$496,Agrupamentos!D$3:D$496,"",0)</f>
        <v>APOIO E MANUTENÇÃO</v>
      </c>
      <c r="AK710" t="str">
        <f t="shared" ref="AK710:AK773" si="90">N710&amp;D710&amp;M710</f>
        <v>APOIO E MANUTEÇÃO 1410GN14101</v>
      </c>
      <c r="AL710" s="57" t="str">
        <f t="shared" ref="AL710:AL773" si="91">CONCATENATE(A710,D710,F710,K710,N710,Q710,R710,AB710,T710,AG710,U710,V710,AE710,B710)</f>
        <v>47063GN1410Operador de Trator de PneuGABRIEL GONCALVES PINHEIROAPOIO E MANUTEÇÃO 1410GALILÉIA011-01Suporte0Julho-268846205,91141203746205</v>
      </c>
      <c r="AM710" s="79" t="str">
        <f t="shared" ref="AM710:AM773" si="92">IFERROR(V710/W710,"")</f>
        <v/>
      </c>
      <c r="AN710" s="80" t="str">
        <f t="shared" ref="AN710:AN773" si="93">IFERROR(AM710*Z710,"")</f>
        <v/>
      </c>
      <c r="AO710" s="36">
        <f t="shared" ref="AO710:AO773" si="94">Z710*T710</f>
        <v>0</v>
      </c>
      <c r="AP710" s="83" t="str">
        <f t="shared" ref="AP710:AP773" si="95">IFERROR(AO710-AN710,"")</f>
        <v/>
      </c>
    </row>
    <row r="711" spans="1:42" hidden="1">
      <c r="A711">
        <v>47063</v>
      </c>
      <c r="B711" s="38">
        <v>46205</v>
      </c>
      <c r="C711" t="s">
        <v>266</v>
      </c>
      <c r="D711" t="s">
        <v>105</v>
      </c>
      <c r="E711" t="s">
        <v>106</v>
      </c>
      <c r="F711" t="s">
        <v>49</v>
      </c>
      <c r="G711">
        <v>8</v>
      </c>
      <c r="H711" s="43">
        <v>11331</v>
      </c>
      <c r="I711" t="s">
        <v>112</v>
      </c>
      <c r="J711">
        <v>11362</v>
      </c>
      <c r="K711" t="s">
        <v>131</v>
      </c>
      <c r="L711" t="s">
        <v>131</v>
      </c>
      <c r="M711" t="s">
        <v>137</v>
      </c>
      <c r="N711" t="s">
        <v>138</v>
      </c>
      <c r="O711" t="s">
        <v>64</v>
      </c>
      <c r="P711">
        <v>539</v>
      </c>
      <c r="Q711" t="s">
        <v>432</v>
      </c>
      <c r="R711" t="s">
        <v>170</v>
      </c>
      <c r="S711">
        <v>8</v>
      </c>
      <c r="T711">
        <v>13</v>
      </c>
      <c r="U711">
        <v>0</v>
      </c>
      <c r="V711">
        <v>8</v>
      </c>
      <c r="W711">
        <v>0.23</v>
      </c>
      <c r="X711">
        <v>0.62</v>
      </c>
      <c r="Y711">
        <v>0.62</v>
      </c>
      <c r="Z711">
        <v>26.68</v>
      </c>
      <c r="AA711" t="s">
        <v>55</v>
      </c>
      <c r="AB711" t="s">
        <v>56</v>
      </c>
      <c r="AC711" t="s">
        <v>135</v>
      </c>
      <c r="AE711" s="39">
        <v>46205.911412037036</v>
      </c>
      <c r="AG711" t="str">
        <f t="shared" si="88"/>
        <v>Julho-26</v>
      </c>
      <c r="AH711" s="36">
        <f>_xlfn.XLOOKUP(AK711,'Base de Preços'!P$7:P$3001,'Base de Preços'!J$7:J$3001,"",0)</f>
        <v>343.68</v>
      </c>
      <c r="AI711" s="37">
        <f t="shared" si="89"/>
        <v>0</v>
      </c>
      <c r="AJ711" t="str">
        <f>_xlfn.XLOOKUP(N711,Agrupamentos!C$3:C$496,Agrupamentos!D$3:D$496,"",0)</f>
        <v>HERBICIDA MEC</v>
      </c>
      <c r="AK711" t="str">
        <f t="shared" si="90"/>
        <v>SERV CAP QUIM MEC BARRA AGRICGN1410IMP96</v>
      </c>
      <c r="AL711" s="57" t="str">
        <f t="shared" si="91"/>
        <v>47063GN1410Trabalhador FlorestalGABRIEL GONCALVES PINHEIROSERV CAP QUIM MEC BARRA AGRICQUELUZ011-01Suporte13Julho-260846205,91141203746205</v>
      </c>
      <c r="AM711" s="79">
        <f t="shared" si="92"/>
        <v>34.782608695652172</v>
      </c>
      <c r="AN711" s="80">
        <f t="shared" si="93"/>
        <v>927.99999999999989</v>
      </c>
      <c r="AO711" s="36">
        <f t="shared" si="94"/>
        <v>346.84</v>
      </c>
      <c r="AP711" s="83">
        <f t="shared" si="95"/>
        <v>-581.15999999999985</v>
      </c>
    </row>
    <row r="712" spans="1:42" hidden="1">
      <c r="A712">
        <v>47063</v>
      </c>
      <c r="B712" s="38">
        <v>46205</v>
      </c>
      <c r="C712" t="s">
        <v>266</v>
      </c>
      <c r="D712" t="s">
        <v>105</v>
      </c>
      <c r="E712" t="s">
        <v>106</v>
      </c>
      <c r="F712" t="s">
        <v>37</v>
      </c>
      <c r="G712">
        <v>8</v>
      </c>
      <c r="H712" s="43">
        <v>11331</v>
      </c>
      <c r="I712" t="s">
        <v>112</v>
      </c>
      <c r="J712">
        <v>11362</v>
      </c>
      <c r="K712" t="s">
        <v>131</v>
      </c>
      <c r="L712" t="s">
        <v>131</v>
      </c>
      <c r="M712">
        <v>1</v>
      </c>
      <c r="N712" t="s">
        <v>109</v>
      </c>
      <c r="O712" t="s">
        <v>64</v>
      </c>
      <c r="P712">
        <v>537</v>
      </c>
      <c r="Q712" t="s">
        <v>368</v>
      </c>
      <c r="R712" t="s">
        <v>170</v>
      </c>
      <c r="S712">
        <v>2</v>
      </c>
      <c r="T712">
        <v>0</v>
      </c>
      <c r="U712">
        <v>6</v>
      </c>
      <c r="V712">
        <v>8</v>
      </c>
      <c r="W712">
        <v>0</v>
      </c>
      <c r="X712">
        <v>0</v>
      </c>
      <c r="Y712">
        <v>0</v>
      </c>
      <c r="Z712">
        <v>0</v>
      </c>
      <c r="AA712" t="s">
        <v>55</v>
      </c>
      <c r="AB712" t="s">
        <v>47</v>
      </c>
      <c r="AC712" t="s">
        <v>135</v>
      </c>
      <c r="AE712" s="39">
        <v>46205.911412037036</v>
      </c>
      <c r="AG712" t="str">
        <f t="shared" si="88"/>
        <v>Julho-26</v>
      </c>
      <c r="AH712" s="36">
        <f>_xlfn.XLOOKUP(AK712,'Base de Preços'!P$7:P$3001,'Base de Preços'!J$7:J$3001,"",0)</f>
        <v>0</v>
      </c>
      <c r="AI712" s="37">
        <f t="shared" si="89"/>
        <v>0</v>
      </c>
      <c r="AJ712" t="str">
        <f>_xlfn.XLOOKUP(N712,Agrupamentos!C$3:C$496,Agrupamentos!D$3:D$496,"",0)</f>
        <v>APOIO E MANUTENÇÃO</v>
      </c>
      <c r="AK712" t="str">
        <f t="shared" si="90"/>
        <v>APOIO E MANUTEÇÃO 1410GN14101</v>
      </c>
      <c r="AL712" s="57" t="str">
        <f t="shared" si="91"/>
        <v>47063GN1410MotoristaGABRIEL GONCALVES PINHEIROAPOIO E MANUTEÇÃO 1410GALILÉIA011-01Principal0Julho-266846205,91141203746205</v>
      </c>
      <c r="AM712" s="79" t="str">
        <f t="shared" si="92"/>
        <v/>
      </c>
      <c r="AN712" s="80" t="str">
        <f t="shared" si="93"/>
        <v/>
      </c>
      <c r="AO712" s="36">
        <f t="shared" si="94"/>
        <v>0</v>
      </c>
      <c r="AP712" s="83" t="str">
        <f t="shared" si="95"/>
        <v/>
      </c>
    </row>
    <row r="713" spans="1:42" hidden="1">
      <c r="A713">
        <v>47063</v>
      </c>
      <c r="B713" s="38">
        <v>46205</v>
      </c>
      <c r="C713" t="s">
        <v>266</v>
      </c>
      <c r="D713" t="s">
        <v>105</v>
      </c>
      <c r="E713" t="s">
        <v>106</v>
      </c>
      <c r="F713" t="s">
        <v>293</v>
      </c>
      <c r="G713">
        <v>8</v>
      </c>
      <c r="H713" s="43">
        <v>11331</v>
      </c>
      <c r="I713" t="s">
        <v>112</v>
      </c>
      <c r="J713">
        <v>11362</v>
      </c>
      <c r="K713" t="s">
        <v>131</v>
      </c>
      <c r="L713" t="s">
        <v>131</v>
      </c>
      <c r="M713">
        <v>1</v>
      </c>
      <c r="N713" t="s">
        <v>109</v>
      </c>
      <c r="O713" t="s">
        <v>64</v>
      </c>
      <c r="P713">
        <v>537</v>
      </c>
      <c r="Q713" t="s">
        <v>368</v>
      </c>
      <c r="R713" t="s">
        <v>170</v>
      </c>
      <c r="S713">
        <v>0</v>
      </c>
      <c r="T713">
        <v>0</v>
      </c>
      <c r="U713">
        <v>8</v>
      </c>
      <c r="V713">
        <v>8</v>
      </c>
      <c r="W713">
        <v>0</v>
      </c>
      <c r="X713">
        <v>0</v>
      </c>
      <c r="Y713">
        <v>0</v>
      </c>
      <c r="Z713">
        <v>0</v>
      </c>
      <c r="AA713" t="s">
        <v>55</v>
      </c>
      <c r="AB713" t="s">
        <v>77</v>
      </c>
      <c r="AC713" t="s">
        <v>135</v>
      </c>
      <c r="AE713" s="39">
        <v>46205.911412037036</v>
      </c>
      <c r="AG713" t="str">
        <f t="shared" si="88"/>
        <v>Julho-26</v>
      </c>
      <c r="AH713" s="36">
        <f>_xlfn.XLOOKUP(AK713,'Base de Preços'!P$7:P$3001,'Base de Preços'!J$7:J$3001,"",0)</f>
        <v>0</v>
      </c>
      <c r="AI713" s="37">
        <f t="shared" si="89"/>
        <v>0</v>
      </c>
      <c r="AJ713" t="str">
        <f>_xlfn.XLOOKUP(N713,Agrupamentos!C$3:C$496,Agrupamentos!D$3:D$496,"",0)</f>
        <v>APOIO E MANUTENÇÃO</v>
      </c>
      <c r="AK713" t="str">
        <f t="shared" si="90"/>
        <v>APOIO E MANUTEÇÃO 1410GN14101</v>
      </c>
      <c r="AL713" s="57" t="str">
        <f t="shared" si="91"/>
        <v>47063GN1410MecânicoGABRIEL GONCALVES PINHEIROAPOIO E MANUTEÇÃO 1410GALILÉIA011-01Apoio0Julho-268846205,91141203746205</v>
      </c>
      <c r="AM713" s="79" t="str">
        <f t="shared" si="92"/>
        <v/>
      </c>
      <c r="AN713" s="80" t="str">
        <f t="shared" si="93"/>
        <v/>
      </c>
      <c r="AO713" s="36">
        <f t="shared" si="94"/>
        <v>0</v>
      </c>
      <c r="AP713" s="83" t="str">
        <f t="shared" si="95"/>
        <v/>
      </c>
    </row>
    <row r="714" spans="1:42" hidden="1">
      <c r="A714">
        <v>47063</v>
      </c>
      <c r="B714" s="38">
        <v>46205</v>
      </c>
      <c r="C714" t="s">
        <v>266</v>
      </c>
      <c r="D714" t="s">
        <v>105</v>
      </c>
      <c r="E714" t="s">
        <v>106</v>
      </c>
      <c r="F714" t="s">
        <v>59</v>
      </c>
      <c r="G714">
        <v>8</v>
      </c>
      <c r="H714" s="43">
        <v>11331</v>
      </c>
      <c r="I714" t="s">
        <v>112</v>
      </c>
      <c r="J714">
        <v>11362</v>
      </c>
      <c r="K714" t="s">
        <v>131</v>
      </c>
      <c r="L714" t="s">
        <v>131</v>
      </c>
      <c r="M714" t="s">
        <v>166</v>
      </c>
      <c r="N714" t="s">
        <v>167</v>
      </c>
      <c r="O714" t="s">
        <v>168</v>
      </c>
      <c r="P714">
        <v>555</v>
      </c>
      <c r="Q714" t="s">
        <v>413</v>
      </c>
      <c r="R714" t="s">
        <v>104</v>
      </c>
      <c r="S714">
        <v>30</v>
      </c>
      <c r="T714">
        <v>30</v>
      </c>
      <c r="U714">
        <v>0</v>
      </c>
      <c r="V714">
        <v>30</v>
      </c>
      <c r="W714">
        <v>0</v>
      </c>
      <c r="X714">
        <v>1</v>
      </c>
      <c r="Y714">
        <v>1</v>
      </c>
      <c r="Z714">
        <v>290.54000000000002</v>
      </c>
      <c r="AA714" t="s">
        <v>46</v>
      </c>
      <c r="AB714" t="s">
        <v>47</v>
      </c>
      <c r="AC714" t="s">
        <v>135</v>
      </c>
      <c r="AE714" s="39">
        <v>46205.911412037036</v>
      </c>
      <c r="AG714" t="str">
        <f t="shared" si="88"/>
        <v>Julho-26</v>
      </c>
      <c r="AH714" s="36">
        <f>_xlfn.XLOOKUP(AK714,'Base de Preços'!P$7:P$3001,'Base de Preços'!J$7:J$3001,"",0)</f>
        <v>290.54000000000002</v>
      </c>
      <c r="AI714" s="37">
        <f t="shared" si="89"/>
        <v>8716.2000000000007</v>
      </c>
      <c r="AJ714" t="str">
        <f>_xlfn.XLOOKUP(N714,Agrupamentos!C$3:C$496,Agrupamentos!D$3:D$496,"",0)</f>
        <v>HORA TRATOR</v>
      </c>
      <c r="AK714" t="str">
        <f t="shared" si="90"/>
        <v>SERV HORA TRATOR PNEU 100CV AGRICGN1410REF223</v>
      </c>
      <c r="AL714" s="57" t="str">
        <f t="shared" si="91"/>
        <v>47063GN1410Operador de Trator de PneuGABRIEL GONCALVES PINHEIROSERV HORA TRATOR PNEU 100CV AGRICMORUMBI - SRP007-01Principal30Julho-2603046205,91141203746205</v>
      </c>
      <c r="AM714" s="79" t="str">
        <f t="shared" si="92"/>
        <v/>
      </c>
      <c r="AN714" s="80" t="str">
        <f t="shared" si="93"/>
        <v/>
      </c>
      <c r="AO714" s="36">
        <f t="shared" si="94"/>
        <v>8716.2000000000007</v>
      </c>
      <c r="AP714" s="83" t="str">
        <f t="shared" si="95"/>
        <v/>
      </c>
    </row>
    <row r="715" spans="1:42" hidden="1">
      <c r="A715">
        <v>47063</v>
      </c>
      <c r="B715" s="38">
        <v>46205</v>
      </c>
      <c r="C715" t="s">
        <v>266</v>
      </c>
      <c r="D715" t="s">
        <v>105</v>
      </c>
      <c r="E715" t="s">
        <v>106</v>
      </c>
      <c r="F715" t="s">
        <v>59</v>
      </c>
      <c r="G715">
        <v>8</v>
      </c>
      <c r="H715" s="43">
        <v>11331</v>
      </c>
      <c r="I715" t="s">
        <v>112</v>
      </c>
      <c r="J715">
        <v>11362</v>
      </c>
      <c r="K715" t="s">
        <v>131</v>
      </c>
      <c r="L715" t="s">
        <v>131</v>
      </c>
      <c r="M715" t="s">
        <v>137</v>
      </c>
      <c r="N715" t="s">
        <v>138</v>
      </c>
      <c r="O715" t="s">
        <v>64</v>
      </c>
      <c r="P715">
        <v>539</v>
      </c>
      <c r="Q715" t="s">
        <v>432</v>
      </c>
      <c r="R715" t="s">
        <v>170</v>
      </c>
      <c r="S715">
        <v>8</v>
      </c>
      <c r="T715">
        <v>13</v>
      </c>
      <c r="U715">
        <v>0</v>
      </c>
      <c r="V715">
        <v>8</v>
      </c>
      <c r="W715">
        <v>0.68</v>
      </c>
      <c r="X715">
        <v>0.62</v>
      </c>
      <c r="Y715">
        <v>0.62</v>
      </c>
      <c r="Z715">
        <v>221.69</v>
      </c>
      <c r="AA715" t="s">
        <v>55</v>
      </c>
      <c r="AB715" t="s">
        <v>47</v>
      </c>
      <c r="AC715" t="s">
        <v>135</v>
      </c>
      <c r="AE715" s="39">
        <v>46205.911412037036</v>
      </c>
      <c r="AG715" t="str">
        <f t="shared" si="88"/>
        <v>Julho-26</v>
      </c>
      <c r="AH715" s="36">
        <f>_xlfn.XLOOKUP(AK715,'Base de Preços'!P$7:P$3001,'Base de Preços'!J$7:J$3001,"",0)</f>
        <v>343.68</v>
      </c>
      <c r="AI715" s="37">
        <f t="shared" si="89"/>
        <v>4467.84</v>
      </c>
      <c r="AJ715" t="str">
        <f>_xlfn.XLOOKUP(N715,Agrupamentos!C$3:C$496,Agrupamentos!D$3:D$496,"",0)</f>
        <v>HERBICIDA MEC</v>
      </c>
      <c r="AK715" t="str">
        <f t="shared" si="90"/>
        <v>SERV CAP QUIM MEC BARRA AGRICGN1410IMP96</v>
      </c>
      <c r="AL715" s="57" t="str">
        <f t="shared" si="91"/>
        <v>47063GN1410Operador de Trator de PneuGABRIEL GONCALVES PINHEIROSERV CAP QUIM MEC BARRA AGRICQUELUZ011-01Principal13Julho-260846205,91141203746205</v>
      </c>
      <c r="AM715" s="79">
        <f t="shared" si="92"/>
        <v>11.76470588235294</v>
      </c>
      <c r="AN715" s="80">
        <f t="shared" si="93"/>
        <v>2608.1176470588234</v>
      </c>
      <c r="AO715" s="36">
        <f t="shared" si="94"/>
        <v>2881.97</v>
      </c>
      <c r="AP715" s="83">
        <f t="shared" si="95"/>
        <v>273.85235294117638</v>
      </c>
    </row>
    <row r="716" spans="1:42" hidden="1">
      <c r="A716">
        <v>47063</v>
      </c>
      <c r="B716" s="38">
        <v>46205</v>
      </c>
      <c r="C716" t="s">
        <v>266</v>
      </c>
      <c r="D716" t="s">
        <v>105</v>
      </c>
      <c r="E716" t="s">
        <v>106</v>
      </c>
      <c r="F716" t="s">
        <v>49</v>
      </c>
      <c r="G716">
        <v>8</v>
      </c>
      <c r="H716" s="43">
        <v>11331</v>
      </c>
      <c r="I716" t="s">
        <v>112</v>
      </c>
      <c r="J716">
        <v>11362</v>
      </c>
      <c r="K716" t="s">
        <v>131</v>
      </c>
      <c r="L716" t="s">
        <v>131</v>
      </c>
      <c r="M716">
        <v>1</v>
      </c>
      <c r="N716" t="s">
        <v>109</v>
      </c>
      <c r="O716" t="s">
        <v>64</v>
      </c>
      <c r="P716">
        <v>537</v>
      </c>
      <c r="Q716" t="s">
        <v>368</v>
      </c>
      <c r="R716" t="s">
        <v>170</v>
      </c>
      <c r="S716">
        <v>8</v>
      </c>
      <c r="T716">
        <v>0</v>
      </c>
      <c r="U716">
        <v>0</v>
      </c>
      <c r="V716">
        <v>8</v>
      </c>
      <c r="W716">
        <v>0</v>
      </c>
      <c r="X716">
        <v>0</v>
      </c>
      <c r="Y716">
        <v>0</v>
      </c>
      <c r="Z716">
        <v>0</v>
      </c>
      <c r="AA716" t="s">
        <v>55</v>
      </c>
      <c r="AB716" t="s">
        <v>56</v>
      </c>
      <c r="AC716" t="s">
        <v>135</v>
      </c>
      <c r="AE716" s="39">
        <v>46205.911412037036</v>
      </c>
      <c r="AG716" t="str">
        <f t="shared" si="88"/>
        <v>Julho-26</v>
      </c>
      <c r="AH716" s="36">
        <f>_xlfn.XLOOKUP(AK716,'Base de Preços'!P$7:P$3001,'Base de Preços'!J$7:J$3001,"",0)</f>
        <v>0</v>
      </c>
      <c r="AI716" s="37">
        <f t="shared" si="89"/>
        <v>0</v>
      </c>
      <c r="AJ716" t="str">
        <f>_xlfn.XLOOKUP(N716,Agrupamentos!C$3:C$496,Agrupamentos!D$3:D$496,"",0)</f>
        <v>APOIO E MANUTENÇÃO</v>
      </c>
      <c r="AK716" t="str">
        <f t="shared" si="90"/>
        <v>APOIO E MANUTEÇÃO 1410GN14101</v>
      </c>
      <c r="AL716" s="57" t="str">
        <f t="shared" si="91"/>
        <v>47063GN1410Trabalhador FlorestalGABRIEL GONCALVES PINHEIROAPOIO E MANUTEÇÃO 1410GALILÉIA011-01Suporte0Julho-260846205,91141203746205</v>
      </c>
      <c r="AM716" s="79" t="str">
        <f t="shared" si="92"/>
        <v/>
      </c>
      <c r="AN716" s="80" t="str">
        <f t="shared" si="93"/>
        <v/>
      </c>
      <c r="AO716" s="36">
        <f t="shared" si="94"/>
        <v>0</v>
      </c>
      <c r="AP716" s="83" t="str">
        <f t="shared" si="95"/>
        <v/>
      </c>
    </row>
    <row r="717" spans="1:42" hidden="1">
      <c r="A717">
        <v>47063</v>
      </c>
      <c r="B717" s="38">
        <v>46205</v>
      </c>
      <c r="C717" t="s">
        <v>266</v>
      </c>
      <c r="D717" t="s">
        <v>105</v>
      </c>
      <c r="E717" t="s">
        <v>106</v>
      </c>
      <c r="F717" t="s">
        <v>59</v>
      </c>
      <c r="G717">
        <v>8</v>
      </c>
      <c r="H717" s="43">
        <v>11331</v>
      </c>
      <c r="I717" t="s">
        <v>112</v>
      </c>
      <c r="J717">
        <v>11362</v>
      </c>
      <c r="K717" t="s">
        <v>131</v>
      </c>
      <c r="L717" t="s">
        <v>131</v>
      </c>
      <c r="M717" t="s">
        <v>137</v>
      </c>
      <c r="N717" t="s">
        <v>138</v>
      </c>
      <c r="O717" t="s">
        <v>64</v>
      </c>
      <c r="P717">
        <v>537</v>
      </c>
      <c r="Q717" t="s">
        <v>368</v>
      </c>
      <c r="R717" t="s">
        <v>170</v>
      </c>
      <c r="S717">
        <v>16</v>
      </c>
      <c r="T717">
        <v>23.31</v>
      </c>
      <c r="U717">
        <v>0</v>
      </c>
      <c r="V717">
        <v>16</v>
      </c>
      <c r="W717">
        <v>0.68</v>
      </c>
      <c r="X717">
        <v>0.69</v>
      </c>
      <c r="Y717">
        <v>0.69</v>
      </c>
      <c r="Z717">
        <v>221.69</v>
      </c>
      <c r="AA717" t="s">
        <v>55</v>
      </c>
      <c r="AB717" t="s">
        <v>47</v>
      </c>
      <c r="AC717" t="s">
        <v>135</v>
      </c>
      <c r="AE717" s="39">
        <v>46205.911412037036</v>
      </c>
      <c r="AG717" t="str">
        <f t="shared" si="88"/>
        <v>Julho-26</v>
      </c>
      <c r="AH717" s="36">
        <f>_xlfn.XLOOKUP(AK717,'Base de Preços'!P$7:P$3001,'Base de Preços'!J$7:J$3001,"",0)</f>
        <v>343.68</v>
      </c>
      <c r="AI717" s="37">
        <f t="shared" si="89"/>
        <v>8011.1808000000001</v>
      </c>
      <c r="AJ717" t="str">
        <f>_xlfn.XLOOKUP(N717,Agrupamentos!C$3:C$496,Agrupamentos!D$3:D$496,"",0)</f>
        <v>HERBICIDA MEC</v>
      </c>
      <c r="AK717" t="str">
        <f t="shared" si="90"/>
        <v>SERV CAP QUIM MEC BARRA AGRICGN1410IMP96</v>
      </c>
      <c r="AL717" s="57" t="str">
        <f t="shared" si="91"/>
        <v>47063GN1410Operador de Trator de PneuGABRIEL GONCALVES PINHEIROSERV CAP QUIM MEC BARRA AGRICGALILÉIA011-01Principal23,31Julho-2601646205,91141203746205</v>
      </c>
      <c r="AM717" s="79">
        <f t="shared" si="92"/>
        <v>23.52941176470588</v>
      </c>
      <c r="AN717" s="80">
        <f t="shared" si="93"/>
        <v>5216.2352941176468</v>
      </c>
      <c r="AO717" s="36">
        <f t="shared" si="94"/>
        <v>5167.5938999999998</v>
      </c>
      <c r="AP717" s="83">
        <f t="shared" si="95"/>
        <v>-48.641394117646996</v>
      </c>
    </row>
    <row r="718" spans="1:42" hidden="1">
      <c r="A718">
        <v>47079</v>
      </c>
      <c r="B718" s="38">
        <v>46205</v>
      </c>
      <c r="C718" t="s">
        <v>266</v>
      </c>
      <c r="D718" t="s">
        <v>105</v>
      </c>
      <c r="E718" t="s">
        <v>106</v>
      </c>
      <c r="F718" t="s">
        <v>59</v>
      </c>
      <c r="G718">
        <v>8</v>
      </c>
      <c r="H718" s="43">
        <v>11065</v>
      </c>
      <c r="I718" t="s">
        <v>107</v>
      </c>
      <c r="J718">
        <v>11392</v>
      </c>
      <c r="K718" t="s">
        <v>142</v>
      </c>
      <c r="L718" t="s">
        <v>142</v>
      </c>
      <c r="M718">
        <v>478</v>
      </c>
      <c r="N718" t="s">
        <v>143</v>
      </c>
      <c r="O718" t="s">
        <v>64</v>
      </c>
      <c r="P718">
        <v>532</v>
      </c>
      <c r="Q718" t="s">
        <v>117</v>
      </c>
      <c r="R718" t="s">
        <v>158</v>
      </c>
      <c r="S718">
        <v>15</v>
      </c>
      <c r="T718">
        <v>4</v>
      </c>
      <c r="U718">
        <v>17</v>
      </c>
      <c r="V718">
        <v>32</v>
      </c>
      <c r="W718">
        <v>0.74</v>
      </c>
      <c r="X718">
        <v>3.75</v>
      </c>
      <c r="Y718">
        <v>8</v>
      </c>
      <c r="Z718">
        <v>239.79</v>
      </c>
      <c r="AA718" t="s">
        <v>55</v>
      </c>
      <c r="AB718" t="s">
        <v>56</v>
      </c>
      <c r="AC718" t="s">
        <v>145</v>
      </c>
      <c r="AD718" t="s">
        <v>58</v>
      </c>
      <c r="AE718" s="39">
        <v>46206.370740740742</v>
      </c>
      <c r="AG718" t="str">
        <f t="shared" si="88"/>
        <v>Julho-26</v>
      </c>
      <c r="AH718" s="36">
        <f>_xlfn.XLOOKUP(AK718,'Base de Preços'!P$7:P$3001,'Base de Preços'!J$7:J$3001,"",0)</f>
        <v>1235.0899999999999</v>
      </c>
      <c r="AI718" s="37">
        <f t="shared" si="89"/>
        <v>0</v>
      </c>
      <c r="AJ718" t="str">
        <f>_xlfn.XLOOKUP(N718,Agrupamentos!C$3:C$496,Agrupamentos!D$3:D$496,"",0)</f>
        <v>IRRIGAÇÃO DE PLANTIO</v>
      </c>
      <c r="AK718" t="str">
        <f t="shared" si="90"/>
        <v>SERV PLANTIO IRRIGADO NIVEL 1 AGRIC - TRANSPORTE ATÉ 5 KMGN1410478</v>
      </c>
      <c r="AL718" s="57" t="str">
        <f t="shared" si="91"/>
        <v>47079GN1410Operador de Trator de PneuDOUGLAS BOTELHO GOMESSERV PLANTIO IRRIGADO NIVEL 1 AGRIC - TRANSPORTE ATÉ 5 KMNOSSA SENHORA APARECIDA IX001-01Suporte4Julho-26173246206,370740740746205</v>
      </c>
      <c r="AM718" s="79">
        <f t="shared" si="92"/>
        <v>43.243243243243242</v>
      </c>
      <c r="AN718" s="80">
        <f t="shared" si="93"/>
        <v>10369.297297297297</v>
      </c>
      <c r="AO718" s="36">
        <f t="shared" si="94"/>
        <v>959.16</v>
      </c>
      <c r="AP718" s="83">
        <f t="shared" si="95"/>
        <v>-9410.1372972972968</v>
      </c>
    </row>
    <row r="719" spans="1:42" hidden="1">
      <c r="A719">
        <v>47079</v>
      </c>
      <c r="B719" s="38">
        <v>46205</v>
      </c>
      <c r="C719" t="s">
        <v>266</v>
      </c>
      <c r="D719" t="s">
        <v>105</v>
      </c>
      <c r="E719" t="s">
        <v>106</v>
      </c>
      <c r="F719" t="s">
        <v>49</v>
      </c>
      <c r="G719">
        <v>8</v>
      </c>
      <c r="H719" s="43">
        <v>11065</v>
      </c>
      <c r="I719" t="s">
        <v>107</v>
      </c>
      <c r="J719">
        <v>11392</v>
      </c>
      <c r="K719" t="s">
        <v>142</v>
      </c>
      <c r="L719" t="s">
        <v>142</v>
      </c>
      <c r="M719">
        <v>298</v>
      </c>
      <c r="N719" t="s">
        <v>132</v>
      </c>
      <c r="O719" t="s">
        <v>43</v>
      </c>
      <c r="P719">
        <v>503</v>
      </c>
      <c r="Q719" t="s">
        <v>181</v>
      </c>
      <c r="R719" t="s">
        <v>158</v>
      </c>
      <c r="S719">
        <v>8</v>
      </c>
      <c r="T719">
        <v>1</v>
      </c>
      <c r="U719">
        <v>0</v>
      </c>
      <c r="V719">
        <v>8</v>
      </c>
      <c r="W719">
        <v>0</v>
      </c>
      <c r="X719">
        <v>8</v>
      </c>
      <c r="Y719">
        <v>8</v>
      </c>
      <c r="Z719">
        <v>589.29</v>
      </c>
      <c r="AA719" t="s">
        <v>55</v>
      </c>
      <c r="AB719" t="s">
        <v>47</v>
      </c>
      <c r="AC719" t="s">
        <v>145</v>
      </c>
      <c r="AD719" t="s">
        <v>58</v>
      </c>
      <c r="AE719" s="39">
        <v>46206.480555555558</v>
      </c>
      <c r="AG719" t="str">
        <f t="shared" si="88"/>
        <v>Julho-26</v>
      </c>
      <c r="AH719" s="36">
        <f>_xlfn.XLOOKUP(AK719,'Base de Preços'!P$7:P$3001,'Base de Preços'!J$7:J$3001,"",0)</f>
        <v>589.29</v>
      </c>
      <c r="AI719" s="37">
        <f t="shared" si="89"/>
        <v>589.29</v>
      </c>
      <c r="AJ719" t="str">
        <f>_xlfn.XLOOKUP(N719,Agrupamentos!C$3:C$496,Agrupamentos!D$3:D$496,"",0)</f>
        <v>DIARIAS HOMEM</v>
      </c>
      <c r="AK719" t="str">
        <f t="shared" si="90"/>
        <v>SERV GERAIS LAVOURA AGRICGN1410298</v>
      </c>
      <c r="AL719" s="57" t="str">
        <f t="shared" si="91"/>
        <v>47079GN1410Trabalhador FlorestalDOUGLAS BOTELHO GOMESSERV GERAIS LAVOURA AGRICMÃE SANTA GLEBA A001-01Principal1Julho-260846206,480555555646205</v>
      </c>
      <c r="AM719" s="79" t="str">
        <f t="shared" si="92"/>
        <v/>
      </c>
      <c r="AN719" s="80" t="str">
        <f t="shared" si="93"/>
        <v/>
      </c>
      <c r="AO719" s="36">
        <f t="shared" si="94"/>
        <v>589.29</v>
      </c>
      <c r="AP719" s="83" t="str">
        <f t="shared" si="95"/>
        <v/>
      </c>
    </row>
    <row r="720" spans="1:42" hidden="1">
      <c r="A720">
        <v>47079</v>
      </c>
      <c r="B720" s="38">
        <v>46205</v>
      </c>
      <c r="C720" t="s">
        <v>266</v>
      </c>
      <c r="D720" t="s">
        <v>105</v>
      </c>
      <c r="E720" t="s">
        <v>106</v>
      </c>
      <c r="F720" t="s">
        <v>37</v>
      </c>
      <c r="G720">
        <v>8</v>
      </c>
      <c r="H720" s="43">
        <v>11065</v>
      </c>
      <c r="I720" t="s">
        <v>107</v>
      </c>
      <c r="J720">
        <v>11392</v>
      </c>
      <c r="K720" t="s">
        <v>142</v>
      </c>
      <c r="L720" t="s">
        <v>142</v>
      </c>
      <c r="M720">
        <v>1</v>
      </c>
      <c r="N720" t="s">
        <v>109</v>
      </c>
      <c r="O720" t="s">
        <v>64</v>
      </c>
      <c r="P720">
        <v>532</v>
      </c>
      <c r="Q720" t="s">
        <v>117</v>
      </c>
      <c r="R720" t="s">
        <v>158</v>
      </c>
      <c r="S720">
        <v>24</v>
      </c>
      <c r="T720">
        <v>0</v>
      </c>
      <c r="U720">
        <v>0</v>
      </c>
      <c r="V720">
        <v>24</v>
      </c>
      <c r="W720">
        <v>0</v>
      </c>
      <c r="X720">
        <v>0</v>
      </c>
      <c r="Y720">
        <v>0</v>
      </c>
      <c r="Z720">
        <v>0</v>
      </c>
      <c r="AA720" t="s">
        <v>46</v>
      </c>
      <c r="AB720" t="s">
        <v>47</v>
      </c>
      <c r="AC720" t="s">
        <v>145</v>
      </c>
      <c r="AE720" s="39">
        <v>46206.370740740742</v>
      </c>
      <c r="AG720" t="str">
        <f t="shared" si="88"/>
        <v>Julho-26</v>
      </c>
      <c r="AH720" s="36">
        <f>_xlfn.XLOOKUP(AK720,'Base de Preços'!P$7:P$3001,'Base de Preços'!J$7:J$3001,"",0)</f>
        <v>0</v>
      </c>
      <c r="AI720" s="37">
        <f t="shared" si="89"/>
        <v>0</v>
      </c>
      <c r="AJ720" t="str">
        <f>_xlfn.XLOOKUP(N720,Agrupamentos!C$3:C$496,Agrupamentos!D$3:D$496,"",0)</f>
        <v>APOIO E MANUTENÇÃO</v>
      </c>
      <c r="AK720" t="str">
        <f t="shared" si="90"/>
        <v>APOIO E MANUTEÇÃO 1410GN14101</v>
      </c>
      <c r="AL720" s="57" t="str">
        <f t="shared" si="91"/>
        <v>47079GN1410MotoristaDOUGLAS BOTELHO GOMESAPOIO E MANUTEÇÃO 1410NOSSA SENHORA APARECIDA IX001-01Principal0Julho-2602446206,370740740746205</v>
      </c>
      <c r="AM720" s="79" t="str">
        <f t="shared" si="92"/>
        <v/>
      </c>
      <c r="AN720" s="80" t="str">
        <f t="shared" si="93"/>
        <v/>
      </c>
      <c r="AO720" s="36">
        <f t="shared" si="94"/>
        <v>0</v>
      </c>
      <c r="AP720" s="83" t="str">
        <f t="shared" si="95"/>
        <v/>
      </c>
    </row>
    <row r="721" spans="1:42" hidden="1">
      <c r="A721">
        <v>47079</v>
      </c>
      <c r="B721" s="38">
        <v>46205</v>
      </c>
      <c r="C721" t="s">
        <v>266</v>
      </c>
      <c r="D721" t="s">
        <v>105</v>
      </c>
      <c r="E721" t="s">
        <v>106</v>
      </c>
      <c r="F721" t="s">
        <v>49</v>
      </c>
      <c r="G721">
        <v>8</v>
      </c>
      <c r="H721" s="43">
        <v>11065</v>
      </c>
      <c r="I721" t="s">
        <v>107</v>
      </c>
      <c r="J721">
        <v>11392</v>
      </c>
      <c r="K721" t="s">
        <v>142</v>
      </c>
      <c r="L721" t="s">
        <v>142</v>
      </c>
      <c r="M721">
        <v>478</v>
      </c>
      <c r="N721" t="s">
        <v>143</v>
      </c>
      <c r="O721" t="s">
        <v>64</v>
      </c>
      <c r="P721">
        <v>532</v>
      </c>
      <c r="Q721" t="s">
        <v>117</v>
      </c>
      <c r="R721" t="s">
        <v>158</v>
      </c>
      <c r="S721">
        <v>200</v>
      </c>
      <c r="T721">
        <v>4</v>
      </c>
      <c r="U721">
        <v>0</v>
      </c>
      <c r="V721">
        <v>200</v>
      </c>
      <c r="W721">
        <v>11.26</v>
      </c>
      <c r="X721">
        <v>50</v>
      </c>
      <c r="Y721">
        <v>50</v>
      </c>
      <c r="Z721">
        <v>851.63</v>
      </c>
      <c r="AA721" t="s">
        <v>55</v>
      </c>
      <c r="AB721" t="s">
        <v>47</v>
      </c>
      <c r="AC721" t="s">
        <v>145</v>
      </c>
      <c r="AD721" t="s">
        <v>58</v>
      </c>
      <c r="AE721" s="39">
        <v>46206.370740740742</v>
      </c>
      <c r="AG721" t="str">
        <f t="shared" si="88"/>
        <v>Julho-26</v>
      </c>
      <c r="AH721" s="36">
        <f>_xlfn.XLOOKUP(AK721,'Base de Preços'!P$7:P$3001,'Base de Preços'!J$7:J$3001,"",0)</f>
        <v>1235.0899999999999</v>
      </c>
      <c r="AI721" s="37">
        <f t="shared" si="89"/>
        <v>4940.3599999999997</v>
      </c>
      <c r="AJ721" t="str">
        <f>_xlfn.XLOOKUP(N721,Agrupamentos!C$3:C$496,Agrupamentos!D$3:D$496,"",0)</f>
        <v>IRRIGAÇÃO DE PLANTIO</v>
      </c>
      <c r="AK721" t="str">
        <f t="shared" si="90"/>
        <v>SERV PLANTIO IRRIGADO NIVEL 1 AGRIC - TRANSPORTE ATÉ 5 KMGN1410478</v>
      </c>
      <c r="AL721" s="57" t="str">
        <f t="shared" si="91"/>
        <v>47079GN1410Trabalhador FlorestalDOUGLAS BOTELHO GOMESSERV PLANTIO IRRIGADO NIVEL 1 AGRIC - TRANSPORTE ATÉ 5 KMNOSSA SENHORA APARECIDA IX001-01Principal4Julho-26020046206,370740740746205</v>
      </c>
      <c r="AM721" s="79">
        <f t="shared" si="92"/>
        <v>17.761989342806395</v>
      </c>
      <c r="AN721" s="80">
        <f t="shared" si="93"/>
        <v>15126.64298401421</v>
      </c>
      <c r="AO721" s="36">
        <f t="shared" si="94"/>
        <v>3406.52</v>
      </c>
      <c r="AP721" s="83">
        <f t="shared" si="95"/>
        <v>-11720.12298401421</v>
      </c>
    </row>
    <row r="722" spans="1:42" hidden="1">
      <c r="A722">
        <v>47082</v>
      </c>
      <c r="B722" s="38">
        <v>46205</v>
      </c>
      <c r="C722" t="s">
        <v>266</v>
      </c>
      <c r="D722" t="s">
        <v>105</v>
      </c>
      <c r="E722" t="s">
        <v>106</v>
      </c>
      <c r="F722" t="s">
        <v>37</v>
      </c>
      <c r="G722">
        <v>8</v>
      </c>
      <c r="H722" s="43">
        <v>11331</v>
      </c>
      <c r="I722" t="s">
        <v>112</v>
      </c>
      <c r="J722">
        <v>11752</v>
      </c>
      <c r="K722" t="s">
        <v>149</v>
      </c>
      <c r="L722" t="s">
        <v>149</v>
      </c>
      <c r="M722" t="s">
        <v>115</v>
      </c>
      <c r="N722" t="s">
        <v>116</v>
      </c>
      <c r="O722" t="s">
        <v>64</v>
      </c>
      <c r="P722">
        <v>555</v>
      </c>
      <c r="Q722" t="s">
        <v>413</v>
      </c>
      <c r="R722" t="s">
        <v>122</v>
      </c>
      <c r="S722">
        <v>8</v>
      </c>
      <c r="T722">
        <v>9</v>
      </c>
      <c r="U722">
        <v>8</v>
      </c>
      <c r="V722">
        <v>16</v>
      </c>
      <c r="W722">
        <v>0.14000000000000001</v>
      </c>
      <c r="X722">
        <v>0.89</v>
      </c>
      <c r="Y722">
        <v>1.78</v>
      </c>
      <c r="Z722">
        <v>58.86</v>
      </c>
      <c r="AA722" t="s">
        <v>55</v>
      </c>
      <c r="AB722" t="s">
        <v>77</v>
      </c>
      <c r="AC722" t="s">
        <v>120</v>
      </c>
      <c r="AD722" t="s">
        <v>58</v>
      </c>
      <c r="AE722" s="39">
        <v>46206.421574074076</v>
      </c>
      <c r="AG722" t="str">
        <f t="shared" si="88"/>
        <v>Julho-26</v>
      </c>
      <c r="AH722" s="36">
        <f>_xlfn.XLOOKUP(AK722,'Base de Preços'!P$7:P$3001,'Base de Preços'!J$7:J$3001,"",0)</f>
        <v>212.62</v>
      </c>
      <c r="AI722" s="37">
        <f t="shared" si="89"/>
        <v>0</v>
      </c>
      <c r="AJ722" t="str">
        <f>_xlfn.XLOOKUP(N722,Agrupamentos!C$3:C$496,Agrupamentos!D$3:D$496,"",0)</f>
        <v>HERBICIDA MEC</v>
      </c>
      <c r="AK722" t="str">
        <f t="shared" si="90"/>
        <v>SERV CAP QUIM PRE EMERG 3 LINHASGN1410IMP97</v>
      </c>
      <c r="AL722" s="57" t="str">
        <f t="shared" si="91"/>
        <v>47082GN1410MotoristaMATEUS SANCHES PERES BIENIEKSERV CAP QUIM PRE EMERG 3 LINHASMORUMBI - SRP004-01Apoio9Julho-2681646206,421574074146205</v>
      </c>
      <c r="AM722" s="79">
        <f t="shared" si="92"/>
        <v>114.28571428571428</v>
      </c>
      <c r="AN722" s="80">
        <f t="shared" si="93"/>
        <v>6726.8571428571422</v>
      </c>
      <c r="AO722" s="36">
        <f t="shared" si="94"/>
        <v>529.74</v>
      </c>
      <c r="AP722" s="83">
        <f t="shared" si="95"/>
        <v>-6197.1171428571424</v>
      </c>
    </row>
    <row r="723" spans="1:42" hidden="1">
      <c r="A723">
        <v>47082</v>
      </c>
      <c r="B723" s="38">
        <v>46205</v>
      </c>
      <c r="C723" t="s">
        <v>266</v>
      </c>
      <c r="D723" t="s">
        <v>105</v>
      </c>
      <c r="E723" t="s">
        <v>106</v>
      </c>
      <c r="F723" t="s">
        <v>49</v>
      </c>
      <c r="G723">
        <v>8</v>
      </c>
      <c r="H723" s="43">
        <v>11331</v>
      </c>
      <c r="I723" t="s">
        <v>112</v>
      </c>
      <c r="J723">
        <v>11752</v>
      </c>
      <c r="K723" t="s">
        <v>149</v>
      </c>
      <c r="L723" t="s">
        <v>149</v>
      </c>
      <c r="M723">
        <v>1</v>
      </c>
      <c r="N723" t="s">
        <v>109</v>
      </c>
      <c r="O723" t="s">
        <v>64</v>
      </c>
      <c r="P723">
        <v>503</v>
      </c>
      <c r="Q723" t="s">
        <v>181</v>
      </c>
      <c r="R723" t="s">
        <v>401</v>
      </c>
      <c r="S723">
        <v>10</v>
      </c>
      <c r="T723">
        <v>0</v>
      </c>
      <c r="U723">
        <v>0</v>
      </c>
      <c r="V723">
        <v>10</v>
      </c>
      <c r="W723">
        <v>0</v>
      </c>
      <c r="X723">
        <v>0</v>
      </c>
      <c r="Y723">
        <v>0</v>
      </c>
      <c r="Z723">
        <v>0</v>
      </c>
      <c r="AA723" t="s">
        <v>46</v>
      </c>
      <c r="AB723" t="s">
        <v>56</v>
      </c>
      <c r="AC723" t="s">
        <v>120</v>
      </c>
      <c r="AD723" t="s">
        <v>58</v>
      </c>
      <c r="AE723" s="39">
        <v>46206.421574074076</v>
      </c>
      <c r="AG723" t="str">
        <f t="shared" si="88"/>
        <v>Julho-26</v>
      </c>
      <c r="AH723" s="36">
        <f>_xlfn.XLOOKUP(AK723,'Base de Preços'!P$7:P$3001,'Base de Preços'!J$7:J$3001,"",0)</f>
        <v>0</v>
      </c>
      <c r="AI723" s="37">
        <f t="shared" si="89"/>
        <v>0</v>
      </c>
      <c r="AJ723" t="str">
        <f>_xlfn.XLOOKUP(N723,Agrupamentos!C$3:C$496,Agrupamentos!D$3:D$496,"",0)</f>
        <v>APOIO E MANUTENÇÃO</v>
      </c>
      <c r="AK723" t="str">
        <f t="shared" si="90"/>
        <v>APOIO E MANUTEÇÃO 1410GN14101</v>
      </c>
      <c r="AL723" s="57" t="str">
        <f t="shared" si="91"/>
        <v>47082GN1410Trabalhador FlorestalMATEUS SANCHES PERES BIENIEKAPOIO E MANUTEÇÃO 1410MÃE SANTA GLEBA A022-01Suporte0Julho-2601046206,421574074146205</v>
      </c>
      <c r="AM723" s="79" t="str">
        <f t="shared" si="92"/>
        <v/>
      </c>
      <c r="AN723" s="80" t="str">
        <f t="shared" si="93"/>
        <v/>
      </c>
      <c r="AO723" s="36">
        <f t="shared" si="94"/>
        <v>0</v>
      </c>
      <c r="AP723" s="83" t="str">
        <f t="shared" si="95"/>
        <v/>
      </c>
    </row>
    <row r="724" spans="1:42" hidden="1">
      <c r="A724">
        <v>47082</v>
      </c>
      <c r="B724" s="38">
        <v>46205</v>
      </c>
      <c r="C724" t="s">
        <v>266</v>
      </c>
      <c r="D724" t="s">
        <v>105</v>
      </c>
      <c r="E724" t="s">
        <v>106</v>
      </c>
      <c r="F724" t="s">
        <v>59</v>
      </c>
      <c r="G724">
        <v>8</v>
      </c>
      <c r="H724" s="43">
        <v>11331</v>
      </c>
      <c r="I724" t="s">
        <v>112</v>
      </c>
      <c r="J724">
        <v>11752</v>
      </c>
      <c r="K724" t="s">
        <v>149</v>
      </c>
      <c r="L724" t="s">
        <v>149</v>
      </c>
      <c r="M724" t="s">
        <v>115</v>
      </c>
      <c r="N724" t="s">
        <v>116</v>
      </c>
      <c r="O724" t="s">
        <v>64</v>
      </c>
      <c r="P724">
        <v>555</v>
      </c>
      <c r="Q724" t="s">
        <v>413</v>
      </c>
      <c r="R724" t="s">
        <v>122</v>
      </c>
      <c r="S724">
        <v>5</v>
      </c>
      <c r="T724">
        <v>9</v>
      </c>
      <c r="U724">
        <v>13</v>
      </c>
      <c r="V724">
        <v>18</v>
      </c>
      <c r="W724">
        <v>0.42</v>
      </c>
      <c r="X724">
        <v>0.56000000000000005</v>
      </c>
      <c r="Y724">
        <v>2</v>
      </c>
      <c r="Z724">
        <v>143.63999999999999</v>
      </c>
      <c r="AA724" t="s">
        <v>55</v>
      </c>
      <c r="AB724" t="s">
        <v>47</v>
      </c>
      <c r="AC724" t="s">
        <v>120</v>
      </c>
      <c r="AD724" t="s">
        <v>58</v>
      </c>
      <c r="AE724" s="39">
        <v>46206.421574074076</v>
      </c>
      <c r="AG724" t="str">
        <f t="shared" si="88"/>
        <v>Julho-26</v>
      </c>
      <c r="AH724" s="36">
        <f>_xlfn.XLOOKUP(AK724,'Base de Preços'!P$7:P$3001,'Base de Preços'!J$7:J$3001,"",0)</f>
        <v>212.62</v>
      </c>
      <c r="AI724" s="37">
        <f t="shared" si="89"/>
        <v>1913.58</v>
      </c>
      <c r="AJ724" t="str">
        <f>_xlfn.XLOOKUP(N724,Agrupamentos!C$3:C$496,Agrupamentos!D$3:D$496,"",0)</f>
        <v>HERBICIDA MEC</v>
      </c>
      <c r="AK724" t="str">
        <f t="shared" si="90"/>
        <v>SERV CAP QUIM PRE EMERG 3 LINHASGN1410IMP97</v>
      </c>
      <c r="AL724" s="57" t="str">
        <f t="shared" si="91"/>
        <v>47082GN1410Operador de Trator de PneuMATEUS SANCHES PERES BIENIEKSERV CAP QUIM PRE EMERG 3 LINHASMORUMBI - SRP004-01Principal9Julho-26131846206,421574074146205</v>
      </c>
      <c r="AM724" s="79">
        <f t="shared" si="92"/>
        <v>42.857142857142861</v>
      </c>
      <c r="AN724" s="80">
        <f t="shared" si="93"/>
        <v>6156</v>
      </c>
      <c r="AO724" s="36">
        <f t="shared" si="94"/>
        <v>1292.7599999999998</v>
      </c>
      <c r="AP724" s="83">
        <f t="shared" si="95"/>
        <v>-4863.24</v>
      </c>
    </row>
    <row r="725" spans="1:42" hidden="1">
      <c r="A725">
        <v>47082</v>
      </c>
      <c r="B725" s="38">
        <v>46205</v>
      </c>
      <c r="C725" t="s">
        <v>266</v>
      </c>
      <c r="D725" t="s">
        <v>105</v>
      </c>
      <c r="E725" t="s">
        <v>106</v>
      </c>
      <c r="F725" t="s">
        <v>37</v>
      </c>
      <c r="G725">
        <v>8</v>
      </c>
      <c r="H725" s="43">
        <v>11331</v>
      </c>
      <c r="I725" t="s">
        <v>112</v>
      </c>
      <c r="J725">
        <v>11752</v>
      </c>
      <c r="K725" t="s">
        <v>149</v>
      </c>
      <c r="L725" t="s">
        <v>149</v>
      </c>
      <c r="M725" t="s">
        <v>115</v>
      </c>
      <c r="N725" t="s">
        <v>116</v>
      </c>
      <c r="O725" t="s">
        <v>64</v>
      </c>
      <c r="P725">
        <v>555</v>
      </c>
      <c r="Q725" t="s">
        <v>413</v>
      </c>
      <c r="R725" t="s">
        <v>151</v>
      </c>
      <c r="S725">
        <v>2</v>
      </c>
      <c r="T725">
        <v>2.5</v>
      </c>
      <c r="U725">
        <v>0</v>
      </c>
      <c r="V725">
        <v>2</v>
      </c>
      <c r="W725">
        <v>0.14000000000000001</v>
      </c>
      <c r="X725">
        <v>0.8</v>
      </c>
      <c r="Y725">
        <v>0.8</v>
      </c>
      <c r="Z725">
        <v>58.86</v>
      </c>
      <c r="AA725" t="s">
        <v>55</v>
      </c>
      <c r="AB725" t="s">
        <v>77</v>
      </c>
      <c r="AC725" t="s">
        <v>120</v>
      </c>
      <c r="AD725" t="s">
        <v>58</v>
      </c>
      <c r="AE725" s="39">
        <v>46206.421574074076</v>
      </c>
      <c r="AG725" t="str">
        <f t="shared" si="88"/>
        <v>Julho-26</v>
      </c>
      <c r="AH725" s="36">
        <f>_xlfn.XLOOKUP(AK725,'Base de Preços'!P$7:P$3001,'Base de Preços'!J$7:J$3001,"",0)</f>
        <v>212.62</v>
      </c>
      <c r="AI725" s="37">
        <f t="shared" si="89"/>
        <v>0</v>
      </c>
      <c r="AJ725" t="str">
        <f>_xlfn.XLOOKUP(N725,Agrupamentos!C$3:C$496,Agrupamentos!D$3:D$496,"",0)</f>
        <v>HERBICIDA MEC</v>
      </c>
      <c r="AK725" t="str">
        <f t="shared" si="90"/>
        <v>SERV CAP QUIM PRE EMERG 3 LINHASGN1410IMP97</v>
      </c>
      <c r="AL725" s="57" t="str">
        <f t="shared" si="91"/>
        <v>47082GN1410MotoristaMATEUS SANCHES PERES BIENIEKSERV CAP QUIM PRE EMERG 3 LINHASMORUMBI - SRP009-01Apoio2,5Julho-260246206,421574074146205</v>
      </c>
      <c r="AM725" s="79">
        <f t="shared" si="92"/>
        <v>14.285714285714285</v>
      </c>
      <c r="AN725" s="80">
        <f t="shared" si="93"/>
        <v>840.85714285714278</v>
      </c>
      <c r="AO725" s="36">
        <f t="shared" si="94"/>
        <v>147.15</v>
      </c>
      <c r="AP725" s="83">
        <f t="shared" si="95"/>
        <v>-693.7071428571428</v>
      </c>
    </row>
    <row r="726" spans="1:42" hidden="1">
      <c r="A726">
        <v>47082</v>
      </c>
      <c r="B726" s="38">
        <v>46205</v>
      </c>
      <c r="C726" t="s">
        <v>266</v>
      </c>
      <c r="D726" t="s">
        <v>105</v>
      </c>
      <c r="E726" t="s">
        <v>106</v>
      </c>
      <c r="F726" t="s">
        <v>59</v>
      </c>
      <c r="G726">
        <v>8</v>
      </c>
      <c r="H726" s="43">
        <v>11331</v>
      </c>
      <c r="I726" t="s">
        <v>112</v>
      </c>
      <c r="J726">
        <v>11752</v>
      </c>
      <c r="K726" t="s">
        <v>149</v>
      </c>
      <c r="L726" t="s">
        <v>149</v>
      </c>
      <c r="M726" t="s">
        <v>115</v>
      </c>
      <c r="N726" t="s">
        <v>116</v>
      </c>
      <c r="O726" t="s">
        <v>64</v>
      </c>
      <c r="P726">
        <v>555</v>
      </c>
      <c r="Q726" t="s">
        <v>413</v>
      </c>
      <c r="R726" t="s">
        <v>151</v>
      </c>
      <c r="S726">
        <v>2</v>
      </c>
      <c r="T726">
        <v>2.5</v>
      </c>
      <c r="U726">
        <v>24</v>
      </c>
      <c r="V726">
        <v>26</v>
      </c>
      <c r="W726">
        <v>0.42</v>
      </c>
      <c r="X726">
        <v>0.8</v>
      </c>
      <c r="Y726">
        <v>10.4</v>
      </c>
      <c r="Z726">
        <v>143.63999999999999</v>
      </c>
      <c r="AA726" t="s">
        <v>55</v>
      </c>
      <c r="AB726" t="s">
        <v>47</v>
      </c>
      <c r="AC726" t="s">
        <v>120</v>
      </c>
      <c r="AD726" t="s">
        <v>58</v>
      </c>
      <c r="AE726" s="39">
        <v>46206.421574074076</v>
      </c>
      <c r="AG726" t="str">
        <f t="shared" si="88"/>
        <v>Julho-26</v>
      </c>
      <c r="AH726" s="36">
        <f>_xlfn.XLOOKUP(AK726,'Base de Preços'!P$7:P$3001,'Base de Preços'!J$7:J$3001,"",0)</f>
        <v>212.62</v>
      </c>
      <c r="AI726" s="37">
        <f t="shared" si="89"/>
        <v>531.54999999999995</v>
      </c>
      <c r="AJ726" t="str">
        <f>_xlfn.XLOOKUP(N726,Agrupamentos!C$3:C$496,Agrupamentos!D$3:D$496,"",0)</f>
        <v>HERBICIDA MEC</v>
      </c>
      <c r="AK726" t="str">
        <f t="shared" si="90"/>
        <v>SERV CAP QUIM PRE EMERG 3 LINHASGN1410IMP97</v>
      </c>
      <c r="AL726" s="57" t="str">
        <f t="shared" si="91"/>
        <v>47082GN1410Operador de Trator de PneuMATEUS SANCHES PERES BIENIEKSERV CAP QUIM PRE EMERG 3 LINHASMORUMBI - SRP009-01Principal2,5Julho-26242646206,421574074146205</v>
      </c>
      <c r="AM726" s="79">
        <f t="shared" si="92"/>
        <v>61.904761904761905</v>
      </c>
      <c r="AN726" s="80">
        <f t="shared" si="93"/>
        <v>8892</v>
      </c>
      <c r="AO726" s="36">
        <f t="shared" si="94"/>
        <v>359.09999999999997</v>
      </c>
      <c r="AP726" s="83">
        <f t="shared" si="95"/>
        <v>-8532.9</v>
      </c>
    </row>
    <row r="727" spans="1:42" hidden="1">
      <c r="A727">
        <v>47083</v>
      </c>
      <c r="B727" s="38">
        <v>46205</v>
      </c>
      <c r="C727" t="s">
        <v>266</v>
      </c>
      <c r="D727" t="s">
        <v>105</v>
      </c>
      <c r="E727" t="s">
        <v>106</v>
      </c>
      <c r="F727" t="s">
        <v>59</v>
      </c>
      <c r="G727">
        <v>8</v>
      </c>
      <c r="H727" s="43">
        <v>11065</v>
      </c>
      <c r="I727" t="s">
        <v>107</v>
      </c>
      <c r="J727">
        <v>11078</v>
      </c>
      <c r="K727" t="s">
        <v>154</v>
      </c>
      <c r="L727" t="s">
        <v>154</v>
      </c>
      <c r="M727" t="s">
        <v>155</v>
      </c>
      <c r="N727" t="s">
        <v>156</v>
      </c>
      <c r="O727" t="s">
        <v>43</v>
      </c>
      <c r="P727">
        <v>503</v>
      </c>
      <c r="Q727" t="s">
        <v>181</v>
      </c>
      <c r="R727" t="s">
        <v>436</v>
      </c>
      <c r="S727">
        <v>0</v>
      </c>
      <c r="T727">
        <v>1</v>
      </c>
      <c r="U727">
        <v>8</v>
      </c>
      <c r="V727">
        <v>8</v>
      </c>
      <c r="W727">
        <v>0</v>
      </c>
      <c r="X727">
        <v>0</v>
      </c>
      <c r="Y727">
        <v>8</v>
      </c>
      <c r="Z727">
        <v>0</v>
      </c>
      <c r="AA727" t="s">
        <v>55</v>
      </c>
      <c r="AB727" t="s">
        <v>56</v>
      </c>
      <c r="AC727" t="s">
        <v>159</v>
      </c>
      <c r="AD727" t="s">
        <v>58</v>
      </c>
      <c r="AE727" s="39">
        <v>46206.489120370374</v>
      </c>
      <c r="AG727" t="str">
        <f t="shared" si="88"/>
        <v>Julho-26</v>
      </c>
      <c r="AH727" s="36">
        <f>_xlfn.XLOOKUP(AK727,'Base de Preços'!P$7:P$3001,'Base de Preços'!J$7:J$3001,"",0)</f>
        <v>3133.15</v>
      </c>
      <c r="AI727" s="37">
        <f t="shared" si="89"/>
        <v>0</v>
      </c>
      <c r="AJ727" t="str">
        <f>_xlfn.XLOOKUP(N727,Agrupamentos!C$3:C$496,Agrupamentos!D$3:D$496,"",0)</f>
        <v>BRIGADINHA MSFL</v>
      </c>
      <c r="AK727" t="str">
        <f t="shared" si="90"/>
        <v>EQUIPE DE BRIGADINHA FLORESTALGN1410IMP21</v>
      </c>
      <c r="AL727" s="57" t="str">
        <f t="shared" si="91"/>
        <v>47083GN1410Operador de Trator de PneuNATAN SANTOS MORAISEQUIPE DE BRIGADINHA FLORESTALMÃE SANTA GLEBA A021-01Suporte1Julho-268846206,489120370446205</v>
      </c>
      <c r="AM727" s="79" t="str">
        <f t="shared" si="92"/>
        <v/>
      </c>
      <c r="AN727" s="80" t="str">
        <f t="shared" si="93"/>
        <v/>
      </c>
      <c r="AO727" s="36">
        <f t="shared" si="94"/>
        <v>0</v>
      </c>
      <c r="AP727" s="83" t="str">
        <f t="shared" si="95"/>
        <v/>
      </c>
    </row>
    <row r="728" spans="1:42" hidden="1">
      <c r="A728">
        <v>47083</v>
      </c>
      <c r="B728" s="38">
        <v>46205</v>
      </c>
      <c r="C728" t="s">
        <v>266</v>
      </c>
      <c r="D728" t="s">
        <v>105</v>
      </c>
      <c r="E728" t="s">
        <v>106</v>
      </c>
      <c r="F728" t="s">
        <v>49</v>
      </c>
      <c r="G728">
        <v>8</v>
      </c>
      <c r="H728" s="43">
        <v>11065</v>
      </c>
      <c r="I728" t="s">
        <v>107</v>
      </c>
      <c r="J728">
        <v>11078</v>
      </c>
      <c r="K728" t="s">
        <v>154</v>
      </c>
      <c r="L728" t="s">
        <v>154</v>
      </c>
      <c r="M728" t="s">
        <v>155</v>
      </c>
      <c r="N728" t="s">
        <v>156</v>
      </c>
      <c r="O728" t="s">
        <v>43</v>
      </c>
      <c r="P728">
        <v>503</v>
      </c>
      <c r="Q728" t="s">
        <v>181</v>
      </c>
      <c r="R728" t="s">
        <v>436</v>
      </c>
      <c r="S728">
        <v>32</v>
      </c>
      <c r="T728">
        <v>1</v>
      </c>
      <c r="U728">
        <v>0</v>
      </c>
      <c r="V728">
        <v>32</v>
      </c>
      <c r="W728">
        <v>0</v>
      </c>
      <c r="X728">
        <v>32</v>
      </c>
      <c r="Y728">
        <v>32</v>
      </c>
      <c r="Z728" s="3">
        <v>3133.15</v>
      </c>
      <c r="AA728" t="s">
        <v>55</v>
      </c>
      <c r="AB728" t="s">
        <v>47</v>
      </c>
      <c r="AC728" t="s">
        <v>159</v>
      </c>
      <c r="AD728" t="s">
        <v>58</v>
      </c>
      <c r="AE728" s="39">
        <v>46206.457025462965</v>
      </c>
      <c r="AG728" t="str">
        <f t="shared" si="88"/>
        <v>Julho-26</v>
      </c>
      <c r="AH728" s="36">
        <f>_xlfn.XLOOKUP(AK728,'Base de Preços'!P$7:P$3001,'Base de Preços'!J$7:J$3001,"",0)</f>
        <v>3133.15</v>
      </c>
      <c r="AI728" s="37">
        <f t="shared" si="89"/>
        <v>3133.15</v>
      </c>
      <c r="AJ728" t="str">
        <f>_xlfn.XLOOKUP(N728,Agrupamentos!C$3:C$496,Agrupamentos!D$3:D$496,"",0)</f>
        <v>BRIGADINHA MSFL</v>
      </c>
      <c r="AK728" t="str">
        <f t="shared" si="90"/>
        <v>EQUIPE DE BRIGADINHA FLORESTALGN1410IMP21</v>
      </c>
      <c r="AL728" s="57" t="str">
        <f t="shared" si="91"/>
        <v>47083GN1410Trabalhador FlorestalNATAN SANTOS MORAISEQUIPE DE BRIGADINHA FLORESTALMÃE SANTA GLEBA A021-01Principal1Julho-2603246206,45702546346205</v>
      </c>
      <c r="AM728" s="79" t="str">
        <f t="shared" si="92"/>
        <v/>
      </c>
      <c r="AN728" s="80" t="str">
        <f t="shared" si="93"/>
        <v/>
      </c>
      <c r="AO728" s="36">
        <f t="shared" si="94"/>
        <v>3133.15</v>
      </c>
      <c r="AP728" s="83" t="str">
        <f t="shared" si="95"/>
        <v/>
      </c>
    </row>
    <row r="729" spans="1:42" hidden="1">
      <c r="A729">
        <v>47083</v>
      </c>
      <c r="B729" s="38">
        <v>46205</v>
      </c>
      <c r="C729" t="s">
        <v>266</v>
      </c>
      <c r="D729" t="s">
        <v>105</v>
      </c>
      <c r="E729" t="s">
        <v>106</v>
      </c>
      <c r="F729" t="s">
        <v>37</v>
      </c>
      <c r="G729">
        <v>8</v>
      </c>
      <c r="H729" s="43">
        <v>11065</v>
      </c>
      <c r="I729" t="s">
        <v>107</v>
      </c>
      <c r="J729">
        <v>11078</v>
      </c>
      <c r="K729" t="s">
        <v>154</v>
      </c>
      <c r="L729" t="s">
        <v>154</v>
      </c>
      <c r="M729" t="s">
        <v>155</v>
      </c>
      <c r="N729" t="s">
        <v>156</v>
      </c>
      <c r="O729" t="s">
        <v>43</v>
      </c>
      <c r="P729">
        <v>610</v>
      </c>
      <c r="Q729" t="s">
        <v>437</v>
      </c>
      <c r="R729" t="s">
        <v>158</v>
      </c>
      <c r="S729">
        <v>17</v>
      </c>
      <c r="T729">
        <v>1</v>
      </c>
      <c r="U729">
        <v>7</v>
      </c>
      <c r="V729">
        <v>24</v>
      </c>
      <c r="W729">
        <v>0</v>
      </c>
      <c r="X729">
        <v>17</v>
      </c>
      <c r="Y729">
        <v>24</v>
      </c>
      <c r="Z729">
        <v>0</v>
      </c>
      <c r="AA729" t="s">
        <v>55</v>
      </c>
      <c r="AB729" t="s">
        <v>77</v>
      </c>
      <c r="AC729" t="s">
        <v>159</v>
      </c>
      <c r="AD729" t="s">
        <v>58</v>
      </c>
      <c r="AE729" s="39">
        <v>46206.450833333336</v>
      </c>
      <c r="AG729" t="str">
        <f t="shared" si="88"/>
        <v>Julho-26</v>
      </c>
      <c r="AH729" s="36">
        <f>_xlfn.XLOOKUP(AK729,'Base de Preços'!P$7:P$3001,'Base de Preços'!J$7:J$3001,"",0)</f>
        <v>3133.15</v>
      </c>
      <c r="AI729" s="37">
        <f t="shared" si="89"/>
        <v>0</v>
      </c>
      <c r="AJ729" t="str">
        <f>_xlfn.XLOOKUP(N729,Agrupamentos!C$3:C$496,Agrupamentos!D$3:D$496,"",0)</f>
        <v>BRIGADINHA MSFL</v>
      </c>
      <c r="AK729" t="str">
        <f t="shared" si="90"/>
        <v>EQUIPE DE BRIGADINHA FLORESTALGN1410IMP21</v>
      </c>
      <c r="AL729" s="57" t="str">
        <f t="shared" si="91"/>
        <v>47083GN1410MotoristaNATAN SANTOS MORAISEQUIPE DE BRIGADINHA FLORESTALGUARDA MOR - CPG001-01Apoio1Julho-2672446206,450833333346205</v>
      </c>
      <c r="AM729" s="79" t="str">
        <f t="shared" si="92"/>
        <v/>
      </c>
      <c r="AN729" s="80" t="str">
        <f t="shared" si="93"/>
        <v/>
      </c>
      <c r="AO729" s="36">
        <f t="shared" si="94"/>
        <v>0</v>
      </c>
      <c r="AP729" s="83" t="str">
        <f t="shared" si="95"/>
        <v/>
      </c>
    </row>
    <row r="730" spans="1:42" hidden="1">
      <c r="A730">
        <v>47083</v>
      </c>
      <c r="B730" s="38">
        <v>46205</v>
      </c>
      <c r="C730" t="s">
        <v>266</v>
      </c>
      <c r="D730" t="s">
        <v>105</v>
      </c>
      <c r="E730" t="s">
        <v>106</v>
      </c>
      <c r="F730" t="s">
        <v>49</v>
      </c>
      <c r="G730">
        <v>8</v>
      </c>
      <c r="H730" s="43">
        <v>11065</v>
      </c>
      <c r="I730" t="s">
        <v>107</v>
      </c>
      <c r="J730">
        <v>11078</v>
      </c>
      <c r="K730" t="s">
        <v>154</v>
      </c>
      <c r="L730" t="s">
        <v>154</v>
      </c>
      <c r="M730" t="s">
        <v>155</v>
      </c>
      <c r="N730" t="s">
        <v>156</v>
      </c>
      <c r="O730" t="s">
        <v>43</v>
      </c>
      <c r="P730">
        <v>610</v>
      </c>
      <c r="Q730" t="s">
        <v>437</v>
      </c>
      <c r="R730" t="s">
        <v>158</v>
      </c>
      <c r="S730">
        <v>24</v>
      </c>
      <c r="T730">
        <v>1</v>
      </c>
      <c r="U730">
        <v>0</v>
      </c>
      <c r="V730">
        <v>24</v>
      </c>
      <c r="W730">
        <v>0</v>
      </c>
      <c r="X730">
        <v>24</v>
      </c>
      <c r="Y730">
        <v>24</v>
      </c>
      <c r="Z730" s="3">
        <v>3133.15</v>
      </c>
      <c r="AA730" t="s">
        <v>55</v>
      </c>
      <c r="AB730" t="s">
        <v>47</v>
      </c>
      <c r="AC730" t="s">
        <v>159</v>
      </c>
      <c r="AD730" t="s">
        <v>58</v>
      </c>
      <c r="AE730" s="39">
        <v>46206.449236111112</v>
      </c>
      <c r="AG730" t="str">
        <f t="shared" si="88"/>
        <v>Julho-26</v>
      </c>
      <c r="AH730" s="36">
        <f>_xlfn.XLOOKUP(AK730,'Base de Preços'!P$7:P$3001,'Base de Preços'!J$7:J$3001,"",0)</f>
        <v>3133.15</v>
      </c>
      <c r="AI730" s="37">
        <f t="shared" si="89"/>
        <v>3133.15</v>
      </c>
      <c r="AJ730" t="str">
        <f>_xlfn.XLOOKUP(N730,Agrupamentos!C$3:C$496,Agrupamentos!D$3:D$496,"",0)</f>
        <v>BRIGADINHA MSFL</v>
      </c>
      <c r="AK730" t="str">
        <f t="shared" si="90"/>
        <v>EQUIPE DE BRIGADINHA FLORESTALGN1410IMP21</v>
      </c>
      <c r="AL730" s="57" t="str">
        <f t="shared" si="91"/>
        <v>47083GN1410Trabalhador FlorestalNATAN SANTOS MORAISEQUIPE DE BRIGADINHA FLORESTALGUARDA MOR - CPG001-01Principal1Julho-2602446206,449236111146205</v>
      </c>
      <c r="AM730" s="79" t="str">
        <f t="shared" si="92"/>
        <v/>
      </c>
      <c r="AN730" s="80" t="str">
        <f t="shared" si="93"/>
        <v/>
      </c>
      <c r="AO730" s="36">
        <f t="shared" si="94"/>
        <v>3133.15</v>
      </c>
      <c r="AP730" s="83" t="str">
        <f t="shared" si="95"/>
        <v/>
      </c>
    </row>
    <row r="731" spans="1:42" hidden="1">
      <c r="A731">
        <v>47031</v>
      </c>
      <c r="B731" s="38">
        <v>46205</v>
      </c>
      <c r="C731" t="s">
        <v>266</v>
      </c>
      <c r="D731" t="s">
        <v>98</v>
      </c>
      <c r="E731" t="s">
        <v>99</v>
      </c>
      <c r="F731" t="s">
        <v>49</v>
      </c>
      <c r="G731">
        <v>8</v>
      </c>
      <c r="H731" s="43" t="s">
        <v>100</v>
      </c>
      <c r="I731" t="s">
        <v>101</v>
      </c>
      <c r="J731" t="s">
        <v>50</v>
      </c>
      <c r="K731" t="s">
        <v>51</v>
      </c>
      <c r="L731" t="s">
        <v>102</v>
      </c>
      <c r="M731">
        <v>2</v>
      </c>
      <c r="N731" t="s">
        <v>42</v>
      </c>
      <c r="O731" t="s">
        <v>64</v>
      </c>
      <c r="P731">
        <v>593</v>
      </c>
      <c r="Q731" t="s">
        <v>322</v>
      </c>
      <c r="R731">
        <v>1</v>
      </c>
      <c r="S731">
        <v>0</v>
      </c>
      <c r="T731">
        <v>0</v>
      </c>
      <c r="U731">
        <v>24</v>
      </c>
      <c r="V731">
        <v>24</v>
      </c>
      <c r="W731">
        <v>0</v>
      </c>
      <c r="X731">
        <v>0</v>
      </c>
      <c r="Y731">
        <v>0</v>
      </c>
      <c r="Z731">
        <v>0</v>
      </c>
      <c r="AA731" t="s">
        <v>55</v>
      </c>
      <c r="AB731" t="s">
        <v>56</v>
      </c>
      <c r="AC731" t="s">
        <v>228</v>
      </c>
      <c r="AD731" t="s">
        <v>228</v>
      </c>
      <c r="AE731" s="39">
        <v>46205.717303240737</v>
      </c>
      <c r="AG731" t="str">
        <f t="shared" si="88"/>
        <v>Julho-26</v>
      </c>
      <c r="AH731" s="36">
        <f>_xlfn.XLOOKUP(AK731,'Base de Preços'!P$7:P$3001,'Base de Preços'!J$7:J$3001,"",0)</f>
        <v>0</v>
      </c>
      <c r="AI731" s="37">
        <f t="shared" si="89"/>
        <v>0</v>
      </c>
      <c r="AJ731" t="str">
        <f>_xlfn.XLOOKUP(N731,Agrupamentos!C$3:C$496,Agrupamentos!D$3:D$496,"",0)</f>
        <v>APOIO E MANUTENÇÃO</v>
      </c>
      <c r="AK731" t="str">
        <f t="shared" si="90"/>
        <v>APOIO E MANUTEÇÃOGN14202</v>
      </c>
      <c r="AL731" s="57" t="str">
        <f t="shared" si="91"/>
        <v>47031GN1420Trabalhador FlorestalLEANDRA DE MIRANDA SOUZA COSTAAPOIO E MANUTEÇÃOSanta Terezinha Caporale1Suporte0Julho-26242446205,717303240746205</v>
      </c>
      <c r="AM731" s="79" t="str">
        <f t="shared" si="92"/>
        <v/>
      </c>
      <c r="AN731" s="80" t="str">
        <f t="shared" si="93"/>
        <v/>
      </c>
      <c r="AO731" s="36">
        <f t="shared" si="94"/>
        <v>0</v>
      </c>
      <c r="AP731" s="83" t="str">
        <f t="shared" si="95"/>
        <v/>
      </c>
    </row>
    <row r="732" spans="1:42" hidden="1">
      <c r="A732">
        <v>47031</v>
      </c>
      <c r="B732" s="38">
        <v>46205</v>
      </c>
      <c r="C732" t="s">
        <v>266</v>
      </c>
      <c r="D732" t="s">
        <v>98</v>
      </c>
      <c r="E732" t="s">
        <v>99</v>
      </c>
      <c r="F732" t="s">
        <v>59</v>
      </c>
      <c r="G732">
        <v>8</v>
      </c>
      <c r="H732" s="43" t="s">
        <v>100</v>
      </c>
      <c r="I732" t="s">
        <v>101</v>
      </c>
      <c r="J732" t="s">
        <v>50</v>
      </c>
      <c r="K732" t="s">
        <v>51</v>
      </c>
      <c r="L732" t="s">
        <v>102</v>
      </c>
      <c r="M732">
        <v>2</v>
      </c>
      <c r="N732" t="s">
        <v>42</v>
      </c>
      <c r="O732" t="s">
        <v>64</v>
      </c>
      <c r="P732">
        <v>593</v>
      </c>
      <c r="Q732" t="s">
        <v>322</v>
      </c>
      <c r="R732">
        <v>1</v>
      </c>
      <c r="S732">
        <v>0</v>
      </c>
      <c r="T732">
        <v>0</v>
      </c>
      <c r="U732">
        <v>16</v>
      </c>
      <c r="V732">
        <v>16</v>
      </c>
      <c r="W732">
        <v>0</v>
      </c>
      <c r="X732">
        <v>0</v>
      </c>
      <c r="Y732">
        <v>0</v>
      </c>
      <c r="Z732">
        <v>0</v>
      </c>
      <c r="AA732" t="s">
        <v>55</v>
      </c>
      <c r="AB732" t="s">
        <v>56</v>
      </c>
      <c r="AC732" t="s">
        <v>228</v>
      </c>
      <c r="AD732" t="s">
        <v>228</v>
      </c>
      <c r="AE732" s="39">
        <v>46205.717395833337</v>
      </c>
      <c r="AG732" t="str">
        <f t="shared" si="88"/>
        <v>Julho-26</v>
      </c>
      <c r="AH732" s="36">
        <f>_xlfn.XLOOKUP(AK732,'Base de Preços'!P$7:P$3001,'Base de Preços'!J$7:J$3001,"",0)</f>
        <v>0</v>
      </c>
      <c r="AI732" s="37">
        <f t="shared" si="89"/>
        <v>0</v>
      </c>
      <c r="AJ732" t="str">
        <f>_xlfn.XLOOKUP(N732,Agrupamentos!C$3:C$496,Agrupamentos!D$3:D$496,"",0)</f>
        <v>APOIO E MANUTENÇÃO</v>
      </c>
      <c r="AK732" t="str">
        <f t="shared" si="90"/>
        <v>APOIO E MANUTEÇÃOGN14202</v>
      </c>
      <c r="AL732" s="57" t="str">
        <f t="shared" si="91"/>
        <v>47031GN1420Operador de Trator de PneuLEANDRA DE MIRANDA SOUZA COSTAAPOIO E MANUTEÇÃOSanta Terezinha Caporale1Suporte0Julho-26161646205,717395833346205</v>
      </c>
      <c r="AM732" s="79" t="str">
        <f t="shared" si="92"/>
        <v/>
      </c>
      <c r="AN732" s="80" t="str">
        <f t="shared" si="93"/>
        <v/>
      </c>
      <c r="AO732" s="36">
        <f t="shared" si="94"/>
        <v>0</v>
      </c>
      <c r="AP732" s="83" t="str">
        <f t="shared" si="95"/>
        <v/>
      </c>
    </row>
    <row r="733" spans="1:42" hidden="1">
      <c r="A733">
        <v>47031</v>
      </c>
      <c r="B733" s="38">
        <v>46205</v>
      </c>
      <c r="C733" t="s">
        <v>266</v>
      </c>
      <c r="D733" t="s">
        <v>98</v>
      </c>
      <c r="E733" t="s">
        <v>99</v>
      </c>
      <c r="F733" t="s">
        <v>37</v>
      </c>
      <c r="G733">
        <v>8</v>
      </c>
      <c r="H733" s="43" t="s">
        <v>100</v>
      </c>
      <c r="I733" t="s">
        <v>101</v>
      </c>
      <c r="J733" t="s">
        <v>50</v>
      </c>
      <c r="K733" t="s">
        <v>51</v>
      </c>
      <c r="L733" t="s">
        <v>102</v>
      </c>
      <c r="M733">
        <v>2</v>
      </c>
      <c r="N733" t="s">
        <v>42</v>
      </c>
      <c r="O733" t="s">
        <v>64</v>
      </c>
      <c r="P733">
        <v>593</v>
      </c>
      <c r="Q733" t="s">
        <v>322</v>
      </c>
      <c r="R733">
        <v>1</v>
      </c>
      <c r="S733">
        <v>0</v>
      </c>
      <c r="T733">
        <v>0</v>
      </c>
      <c r="U733">
        <v>8</v>
      </c>
      <c r="V733">
        <v>8</v>
      </c>
      <c r="W733">
        <v>0</v>
      </c>
      <c r="X733">
        <v>0</v>
      </c>
      <c r="Y733">
        <v>0</v>
      </c>
      <c r="Z733">
        <v>0</v>
      </c>
      <c r="AA733" t="s">
        <v>55</v>
      </c>
      <c r="AB733" t="s">
        <v>47</v>
      </c>
      <c r="AC733" t="s">
        <v>228</v>
      </c>
      <c r="AD733" t="s">
        <v>228</v>
      </c>
      <c r="AE733" s="39">
        <v>46205.716574074075</v>
      </c>
      <c r="AG733" t="str">
        <f t="shared" si="88"/>
        <v>Julho-26</v>
      </c>
      <c r="AH733" s="36">
        <f>_xlfn.XLOOKUP(AK733,'Base de Preços'!P$7:P$3001,'Base de Preços'!J$7:J$3001,"",0)</f>
        <v>0</v>
      </c>
      <c r="AI733" s="37">
        <f t="shared" si="89"/>
        <v>0</v>
      </c>
      <c r="AJ733" t="str">
        <f>_xlfn.XLOOKUP(N733,Agrupamentos!C$3:C$496,Agrupamentos!D$3:D$496,"",0)</f>
        <v>APOIO E MANUTENÇÃO</v>
      </c>
      <c r="AK733" t="str">
        <f t="shared" si="90"/>
        <v>APOIO E MANUTEÇÃOGN14202</v>
      </c>
      <c r="AL733" s="57" t="str">
        <f t="shared" si="91"/>
        <v>47031GN1420MotoristaLEANDRA DE MIRANDA SOUZA COSTAAPOIO E MANUTEÇÃOSanta Terezinha Caporale1Principal0Julho-268846205,716574074146205</v>
      </c>
      <c r="AM733" s="79" t="str">
        <f t="shared" si="92"/>
        <v/>
      </c>
      <c r="AN733" s="80" t="str">
        <f t="shared" si="93"/>
        <v/>
      </c>
      <c r="AO733" s="36">
        <f t="shared" si="94"/>
        <v>0</v>
      </c>
      <c r="AP733" s="83" t="str">
        <f t="shared" si="95"/>
        <v/>
      </c>
    </row>
    <row r="734" spans="1:42" hidden="1">
      <c r="A734">
        <v>47039</v>
      </c>
      <c r="B734" s="38">
        <v>46205</v>
      </c>
      <c r="C734" t="s">
        <v>266</v>
      </c>
      <c r="D734" t="s">
        <v>98</v>
      </c>
      <c r="E734" t="s">
        <v>99</v>
      </c>
      <c r="F734" t="s">
        <v>37</v>
      </c>
      <c r="G734">
        <v>8</v>
      </c>
      <c r="H734" s="43">
        <v>9241</v>
      </c>
      <c r="I734" t="s">
        <v>189</v>
      </c>
      <c r="J734" t="s">
        <v>39</v>
      </c>
      <c r="K734" t="s">
        <v>40</v>
      </c>
      <c r="L734" t="s">
        <v>502</v>
      </c>
      <c r="M734">
        <v>2</v>
      </c>
      <c r="N734" t="s">
        <v>42</v>
      </c>
      <c r="O734" t="s">
        <v>64</v>
      </c>
      <c r="P734">
        <v>390</v>
      </c>
      <c r="Q734" t="s">
        <v>44</v>
      </c>
      <c r="R734" t="s">
        <v>45</v>
      </c>
      <c r="S734">
        <v>0</v>
      </c>
      <c r="T734">
        <v>0</v>
      </c>
      <c r="U734">
        <v>24</v>
      </c>
      <c r="V734">
        <v>24</v>
      </c>
      <c r="W734">
        <v>0</v>
      </c>
      <c r="X734">
        <v>0</v>
      </c>
      <c r="Y734">
        <v>0</v>
      </c>
      <c r="Z734">
        <v>0</v>
      </c>
      <c r="AA734" t="s">
        <v>46</v>
      </c>
      <c r="AB734" t="s">
        <v>47</v>
      </c>
      <c r="AC734" t="s">
        <v>263</v>
      </c>
      <c r="AD734" t="s">
        <v>263</v>
      </c>
      <c r="AE734" s="39">
        <v>46205.743009259262</v>
      </c>
      <c r="AG734" t="str">
        <f t="shared" si="88"/>
        <v>Julho-26</v>
      </c>
      <c r="AH734" s="36">
        <f>_xlfn.XLOOKUP(AK734,'Base de Preços'!P$7:P$3001,'Base de Preços'!J$7:J$3001,"",0)</f>
        <v>0</v>
      </c>
      <c r="AI734" s="37">
        <f t="shared" si="89"/>
        <v>0</v>
      </c>
      <c r="AJ734" t="str">
        <f>_xlfn.XLOOKUP(N734,Agrupamentos!C$3:C$496,Agrupamentos!D$3:D$496,"",0)</f>
        <v>APOIO E MANUTENÇÃO</v>
      </c>
      <c r="AK734" t="str">
        <f t="shared" si="90"/>
        <v>APOIO E MANUTEÇÃOGN14202</v>
      </c>
      <c r="AL734" s="57" t="str">
        <f t="shared" si="91"/>
        <v>47039GN1420MotoristaGIOVANNI RODRIGUES BORGES MORAESAPOIO E MANUTEÇÃOPátio MST01Principal0Julho-26242446205,743009259346205</v>
      </c>
      <c r="AM734" s="79" t="str">
        <f t="shared" si="92"/>
        <v/>
      </c>
      <c r="AN734" s="80" t="str">
        <f t="shared" si="93"/>
        <v/>
      </c>
      <c r="AO734" s="36">
        <f t="shared" si="94"/>
        <v>0</v>
      </c>
      <c r="AP734" s="83" t="str">
        <f t="shared" si="95"/>
        <v/>
      </c>
    </row>
    <row r="735" spans="1:42" hidden="1">
      <c r="A735">
        <v>47077</v>
      </c>
      <c r="B735" s="38">
        <v>46205</v>
      </c>
      <c r="C735" t="s">
        <v>266</v>
      </c>
      <c r="D735" t="s">
        <v>98</v>
      </c>
      <c r="E735" t="s">
        <v>99</v>
      </c>
      <c r="F735" t="s">
        <v>37</v>
      </c>
      <c r="G735">
        <v>8</v>
      </c>
      <c r="H735" s="43">
        <v>10665</v>
      </c>
      <c r="I735" t="s">
        <v>191</v>
      </c>
      <c r="J735">
        <v>10781</v>
      </c>
      <c r="K735" t="s">
        <v>192</v>
      </c>
      <c r="L735" t="s">
        <v>192</v>
      </c>
      <c r="M735">
        <v>2</v>
      </c>
      <c r="N735" t="s">
        <v>42</v>
      </c>
      <c r="O735" t="s">
        <v>64</v>
      </c>
      <c r="P735">
        <v>457</v>
      </c>
      <c r="Q735" t="s">
        <v>511</v>
      </c>
      <c r="R735">
        <v>1</v>
      </c>
      <c r="S735">
        <v>8</v>
      </c>
      <c r="T735">
        <v>0</v>
      </c>
      <c r="U735">
        <v>8</v>
      </c>
      <c r="V735">
        <v>16</v>
      </c>
      <c r="W735">
        <v>0</v>
      </c>
      <c r="X735">
        <v>0</v>
      </c>
      <c r="Y735">
        <v>0</v>
      </c>
      <c r="Z735">
        <v>0</v>
      </c>
      <c r="AA735" t="s">
        <v>46</v>
      </c>
      <c r="AB735" t="s">
        <v>47</v>
      </c>
      <c r="AC735" t="s">
        <v>195</v>
      </c>
      <c r="AE735" s="39">
        <v>46206.363067129627</v>
      </c>
      <c r="AF735" t="s">
        <v>516</v>
      </c>
      <c r="AG735" t="str">
        <f t="shared" si="88"/>
        <v>Julho-26</v>
      </c>
      <c r="AH735" s="36">
        <f>_xlfn.XLOOKUP(AK735,'Base de Preços'!P$7:P$3001,'Base de Preços'!J$7:J$3001,"",0)</f>
        <v>0</v>
      </c>
      <c r="AI735" s="37">
        <f t="shared" si="89"/>
        <v>0</v>
      </c>
      <c r="AJ735" t="str">
        <f>_xlfn.XLOOKUP(N735,Agrupamentos!C$3:C$496,Agrupamentos!D$3:D$496,"",0)</f>
        <v>APOIO E MANUTENÇÃO</v>
      </c>
      <c r="AK735" t="str">
        <f t="shared" si="90"/>
        <v>APOIO E MANUTEÇÃOGN14202</v>
      </c>
      <c r="AL735" s="57" t="str">
        <f t="shared" si="91"/>
        <v>47077GN1420MotoristaTHIAGO DE SOUZA AVELARAPOIO E MANUTEÇÃORibeirãozinho1Principal0Julho-2681646206,363067129646205</v>
      </c>
      <c r="AM735" s="79" t="str">
        <f t="shared" si="92"/>
        <v/>
      </c>
      <c r="AN735" s="80" t="str">
        <f t="shared" si="93"/>
        <v/>
      </c>
      <c r="AO735" s="36">
        <f t="shared" si="94"/>
        <v>0</v>
      </c>
      <c r="AP735" s="83" t="str">
        <f t="shared" si="95"/>
        <v/>
      </c>
    </row>
    <row r="736" spans="1:42" hidden="1">
      <c r="A736">
        <v>47077</v>
      </c>
      <c r="B736" s="38">
        <v>46205</v>
      </c>
      <c r="C736" t="s">
        <v>266</v>
      </c>
      <c r="D736" t="s">
        <v>98</v>
      </c>
      <c r="E736" t="s">
        <v>99</v>
      </c>
      <c r="F736" t="s">
        <v>49</v>
      </c>
      <c r="G736">
        <v>8</v>
      </c>
      <c r="H736" s="43">
        <v>10665</v>
      </c>
      <c r="I736" t="s">
        <v>191</v>
      </c>
      <c r="J736">
        <v>10781</v>
      </c>
      <c r="K736" t="s">
        <v>192</v>
      </c>
      <c r="L736" t="s">
        <v>192</v>
      </c>
      <c r="M736">
        <v>2</v>
      </c>
      <c r="N736" t="s">
        <v>42</v>
      </c>
      <c r="O736" t="s">
        <v>64</v>
      </c>
      <c r="P736">
        <v>457</v>
      </c>
      <c r="Q736" t="s">
        <v>511</v>
      </c>
      <c r="R736">
        <v>2</v>
      </c>
      <c r="S736">
        <v>8</v>
      </c>
      <c r="T736">
        <v>0</v>
      </c>
      <c r="U736">
        <v>0</v>
      </c>
      <c r="V736">
        <v>8</v>
      </c>
      <c r="W736">
        <v>0</v>
      </c>
      <c r="X736">
        <v>0</v>
      </c>
      <c r="Y736">
        <v>0</v>
      </c>
      <c r="Z736">
        <v>0</v>
      </c>
      <c r="AA736" t="s">
        <v>46</v>
      </c>
      <c r="AB736" t="s">
        <v>56</v>
      </c>
      <c r="AC736" t="s">
        <v>195</v>
      </c>
      <c r="AE736" s="39">
        <v>46206.363067129627</v>
      </c>
      <c r="AF736" t="s">
        <v>516</v>
      </c>
      <c r="AG736" t="str">
        <f t="shared" si="88"/>
        <v>Julho-26</v>
      </c>
      <c r="AH736" s="36">
        <f>_xlfn.XLOOKUP(AK736,'Base de Preços'!P$7:P$3001,'Base de Preços'!J$7:J$3001,"",0)</f>
        <v>0</v>
      </c>
      <c r="AI736" s="37">
        <f t="shared" si="89"/>
        <v>0</v>
      </c>
      <c r="AJ736" t="str">
        <f>_xlfn.XLOOKUP(N736,Agrupamentos!C$3:C$496,Agrupamentos!D$3:D$496,"",0)</f>
        <v>APOIO E MANUTENÇÃO</v>
      </c>
      <c r="AK736" t="str">
        <f t="shared" si="90"/>
        <v>APOIO E MANUTEÇÃOGN14202</v>
      </c>
      <c r="AL736" s="57" t="str">
        <f t="shared" si="91"/>
        <v>47077GN1420Trabalhador FlorestalTHIAGO DE SOUZA AVELARAPOIO E MANUTEÇÃORibeirãozinho2Suporte0Julho-260846206,363067129646205</v>
      </c>
      <c r="AM736" s="79" t="str">
        <f t="shared" si="92"/>
        <v/>
      </c>
      <c r="AN736" s="80" t="str">
        <f t="shared" si="93"/>
        <v/>
      </c>
      <c r="AO736" s="36">
        <f t="shared" si="94"/>
        <v>0</v>
      </c>
      <c r="AP736" s="83" t="str">
        <f t="shared" si="95"/>
        <v/>
      </c>
    </row>
    <row r="737" spans="1:42" hidden="1">
      <c r="A737">
        <v>47077</v>
      </c>
      <c r="B737" s="38">
        <v>46205</v>
      </c>
      <c r="C737" t="s">
        <v>266</v>
      </c>
      <c r="D737" t="s">
        <v>98</v>
      </c>
      <c r="E737" t="s">
        <v>99</v>
      </c>
      <c r="F737" t="s">
        <v>37</v>
      </c>
      <c r="G737">
        <v>8</v>
      </c>
      <c r="H737" s="43">
        <v>10665</v>
      </c>
      <c r="I737" t="s">
        <v>191</v>
      </c>
      <c r="J737">
        <v>10781</v>
      </c>
      <c r="K737" t="s">
        <v>192</v>
      </c>
      <c r="L737" t="s">
        <v>192</v>
      </c>
      <c r="M737" t="s">
        <v>517</v>
      </c>
      <c r="N737" t="s">
        <v>515</v>
      </c>
      <c r="O737" t="s">
        <v>245</v>
      </c>
      <c r="P737">
        <v>457</v>
      </c>
      <c r="Q737" t="s">
        <v>511</v>
      </c>
      <c r="R737">
        <v>7</v>
      </c>
      <c r="S737">
        <v>0</v>
      </c>
      <c r="T737">
        <v>36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13.87</v>
      </c>
      <c r="AA737" t="s">
        <v>55</v>
      </c>
      <c r="AB737" t="s">
        <v>47</v>
      </c>
      <c r="AC737" t="s">
        <v>195</v>
      </c>
      <c r="AD737" t="s">
        <v>228</v>
      </c>
      <c r="AE737" s="39">
        <v>46206.409583333334</v>
      </c>
      <c r="AF737" t="s">
        <v>516</v>
      </c>
      <c r="AG737" t="str">
        <f t="shared" si="88"/>
        <v>Julho-26</v>
      </c>
      <c r="AH737" s="36">
        <f>_xlfn.XLOOKUP(AK737,'Base de Preços'!P$7:P$3001,'Base de Preços'!J$7:J$3001,"",0)</f>
        <v>13.87</v>
      </c>
      <c r="AI737" s="37">
        <f t="shared" si="89"/>
        <v>499.32</v>
      </c>
      <c r="AJ737" t="str">
        <f>_xlfn.XLOOKUP(N737,Agrupamentos!C$3:C$496,Agrupamentos!D$3:D$496,"",0)</f>
        <v>CAMINHÃO</v>
      </c>
      <c r="AK737" t="str">
        <f t="shared" si="90"/>
        <v>CAMINHÃO PRANCHA (KM)GN1420IMP336</v>
      </c>
      <c r="AL737" s="57" t="str">
        <f t="shared" si="91"/>
        <v>47077GN1420MotoristaTHIAGO DE SOUZA AVELARCAMINHÃO PRANCHA (KM)Ribeirãozinho7Principal36Julho-260046206,409583333346205</v>
      </c>
      <c r="AM737" s="79" t="str">
        <f t="shared" si="92"/>
        <v/>
      </c>
      <c r="AN737" s="80" t="str">
        <f t="shared" si="93"/>
        <v/>
      </c>
      <c r="AO737" s="36">
        <f t="shared" si="94"/>
        <v>499.32</v>
      </c>
      <c r="AP737" s="83" t="str">
        <f t="shared" si="95"/>
        <v/>
      </c>
    </row>
    <row r="738" spans="1:42" hidden="1">
      <c r="A738">
        <v>47077</v>
      </c>
      <c r="B738" s="38">
        <v>46205</v>
      </c>
      <c r="C738" t="s">
        <v>266</v>
      </c>
      <c r="D738" t="s">
        <v>98</v>
      </c>
      <c r="E738" t="s">
        <v>99</v>
      </c>
      <c r="F738" t="s">
        <v>59</v>
      </c>
      <c r="G738">
        <v>8</v>
      </c>
      <c r="H738" s="43">
        <v>10665</v>
      </c>
      <c r="I738" t="s">
        <v>191</v>
      </c>
      <c r="J738">
        <v>10781</v>
      </c>
      <c r="K738" t="s">
        <v>192</v>
      </c>
      <c r="L738" t="s">
        <v>192</v>
      </c>
      <c r="M738" t="s">
        <v>500</v>
      </c>
      <c r="N738" t="s">
        <v>501</v>
      </c>
      <c r="O738" t="s">
        <v>64</v>
      </c>
      <c r="P738">
        <v>457</v>
      </c>
      <c r="Q738" t="s">
        <v>511</v>
      </c>
      <c r="R738">
        <v>7</v>
      </c>
      <c r="S738">
        <v>10</v>
      </c>
      <c r="T738">
        <v>24.29</v>
      </c>
      <c r="U738">
        <v>0</v>
      </c>
      <c r="V738">
        <v>10</v>
      </c>
      <c r="W738">
        <v>0.86</v>
      </c>
      <c r="X738">
        <v>0.41</v>
      </c>
      <c r="Y738">
        <v>0.41</v>
      </c>
      <c r="Z738">
        <v>302.07</v>
      </c>
      <c r="AA738" t="s">
        <v>46</v>
      </c>
      <c r="AB738" t="s">
        <v>47</v>
      </c>
      <c r="AC738" t="s">
        <v>195</v>
      </c>
      <c r="AE738" s="39">
        <v>46206.363067129627</v>
      </c>
      <c r="AF738" t="s">
        <v>516</v>
      </c>
      <c r="AG738" t="str">
        <f t="shared" si="88"/>
        <v>Julho-26</v>
      </c>
      <c r="AH738" s="36">
        <f>_xlfn.XLOOKUP(AK738,'Base de Preços'!P$7:P$3001,'Base de Preços'!J$7:J$3001,"",0)</f>
        <v>376.71</v>
      </c>
      <c r="AI738" s="37">
        <f t="shared" si="89"/>
        <v>9150.2858999999989</v>
      </c>
      <c r="AJ738" t="str">
        <f>_xlfn.XLOOKUP(N738,Agrupamentos!C$3:C$496,Agrupamentos!D$3:D$496,"",0)</f>
        <v>ADUBAÇÃO MEC</v>
      </c>
      <c r="AK738" t="str">
        <f t="shared" si="90"/>
        <v>READUBAÇÃO MECANIZADA DE 18 MESESGN1420IMP366</v>
      </c>
      <c r="AL738" s="57" t="str">
        <f t="shared" si="91"/>
        <v>47077GN1420Operador de Trator de PneuTHIAGO DE SOUZA AVELARREADUBAÇÃO MECANIZADA DE 18 MESESRibeirãozinho7Principal24,29Julho-2601046206,363067129646205</v>
      </c>
      <c r="AM738" s="79">
        <f t="shared" si="92"/>
        <v>11.627906976744185</v>
      </c>
      <c r="AN738" s="80">
        <f t="shared" si="93"/>
        <v>3512.441860465116</v>
      </c>
      <c r="AO738" s="36">
        <f t="shared" si="94"/>
        <v>7337.2802999999994</v>
      </c>
      <c r="AP738" s="83">
        <f t="shared" si="95"/>
        <v>3824.8384395348835</v>
      </c>
    </row>
    <row r="739" spans="1:42" hidden="1">
      <c r="A739">
        <v>47077</v>
      </c>
      <c r="B739" s="38">
        <v>46205</v>
      </c>
      <c r="C739" t="s">
        <v>266</v>
      </c>
      <c r="D739" t="s">
        <v>98</v>
      </c>
      <c r="E739" t="s">
        <v>99</v>
      </c>
      <c r="F739" t="s">
        <v>59</v>
      </c>
      <c r="G739">
        <v>8</v>
      </c>
      <c r="H739" s="43">
        <v>10665</v>
      </c>
      <c r="I739" t="s">
        <v>191</v>
      </c>
      <c r="J739">
        <v>10781</v>
      </c>
      <c r="K739" t="s">
        <v>192</v>
      </c>
      <c r="L739" t="s">
        <v>192</v>
      </c>
      <c r="M739" t="s">
        <v>500</v>
      </c>
      <c r="N739" t="s">
        <v>501</v>
      </c>
      <c r="O739" t="s">
        <v>64</v>
      </c>
      <c r="P739">
        <v>457</v>
      </c>
      <c r="Q739" t="s">
        <v>511</v>
      </c>
      <c r="R739">
        <v>19</v>
      </c>
      <c r="S739">
        <v>15</v>
      </c>
      <c r="T739">
        <v>30.93</v>
      </c>
      <c r="U739">
        <v>11</v>
      </c>
      <c r="V739">
        <v>26</v>
      </c>
      <c r="W739">
        <v>0.86</v>
      </c>
      <c r="X739">
        <v>0.48</v>
      </c>
      <c r="Y739">
        <v>0.84</v>
      </c>
      <c r="Z739">
        <v>302.07</v>
      </c>
      <c r="AA739" t="s">
        <v>46</v>
      </c>
      <c r="AB739" t="s">
        <v>47</v>
      </c>
      <c r="AC739" t="s">
        <v>195</v>
      </c>
      <c r="AE739" s="39">
        <v>46206.363067129627</v>
      </c>
      <c r="AF739" t="s">
        <v>516</v>
      </c>
      <c r="AG739" t="str">
        <f t="shared" si="88"/>
        <v>Julho-26</v>
      </c>
      <c r="AH739" s="36">
        <f>_xlfn.XLOOKUP(AK739,'Base de Preços'!P$7:P$3001,'Base de Preços'!J$7:J$3001,"",0)</f>
        <v>376.71</v>
      </c>
      <c r="AI739" s="37">
        <f t="shared" si="89"/>
        <v>11651.640299999999</v>
      </c>
      <c r="AJ739" t="str">
        <f>_xlfn.XLOOKUP(N739,Agrupamentos!C$3:C$496,Agrupamentos!D$3:D$496,"",0)</f>
        <v>ADUBAÇÃO MEC</v>
      </c>
      <c r="AK739" t="str">
        <f t="shared" si="90"/>
        <v>READUBAÇÃO MECANIZADA DE 18 MESESGN1420IMP366</v>
      </c>
      <c r="AL739" s="57" t="str">
        <f t="shared" si="91"/>
        <v>47077GN1420Operador de Trator de PneuTHIAGO DE SOUZA AVELARREADUBAÇÃO MECANIZADA DE 18 MESESRibeirãozinho19Principal30,93Julho-26112646206,363067129646205</v>
      </c>
      <c r="AM739" s="79">
        <f t="shared" si="92"/>
        <v>30.232558139534884</v>
      </c>
      <c r="AN739" s="80">
        <f t="shared" si="93"/>
        <v>9132.3488372093016</v>
      </c>
      <c r="AO739" s="36">
        <f t="shared" si="94"/>
        <v>9343.0250999999989</v>
      </c>
      <c r="AP739" s="83">
        <f t="shared" si="95"/>
        <v>210.67626279069736</v>
      </c>
    </row>
    <row r="740" spans="1:42" hidden="1">
      <c r="A740">
        <v>47077</v>
      </c>
      <c r="B740" s="38">
        <v>46205</v>
      </c>
      <c r="C740" t="s">
        <v>266</v>
      </c>
      <c r="D740" t="s">
        <v>98</v>
      </c>
      <c r="E740" t="s">
        <v>99</v>
      </c>
      <c r="F740" t="s">
        <v>37</v>
      </c>
      <c r="G740">
        <v>8</v>
      </c>
      <c r="H740" s="43">
        <v>10665</v>
      </c>
      <c r="I740" t="s">
        <v>191</v>
      </c>
      <c r="J740">
        <v>10781</v>
      </c>
      <c r="K740" t="s">
        <v>192</v>
      </c>
      <c r="L740" t="s">
        <v>192</v>
      </c>
      <c r="M740" t="s">
        <v>512</v>
      </c>
      <c r="N740" t="s">
        <v>513</v>
      </c>
      <c r="O740" t="s">
        <v>43</v>
      </c>
      <c r="P740">
        <v>457</v>
      </c>
      <c r="Q740" t="s">
        <v>511</v>
      </c>
      <c r="R740">
        <v>7</v>
      </c>
      <c r="S740">
        <v>0</v>
      </c>
      <c r="T740">
        <v>7.0000000000000007E-2</v>
      </c>
      <c r="U740">
        <v>0</v>
      </c>
      <c r="V740">
        <v>0</v>
      </c>
      <c r="W740">
        <v>0</v>
      </c>
      <c r="X740">
        <v>0</v>
      </c>
      <c r="Y740">
        <v>0</v>
      </c>
      <c r="Z740" s="3">
        <v>3468.92</v>
      </c>
      <c r="AA740" t="s">
        <v>55</v>
      </c>
      <c r="AB740" t="s">
        <v>47</v>
      </c>
      <c r="AC740" t="s">
        <v>195</v>
      </c>
      <c r="AD740" t="s">
        <v>228</v>
      </c>
      <c r="AE740" s="39">
        <v>46206.409803240742</v>
      </c>
      <c r="AF740" t="s">
        <v>516</v>
      </c>
      <c r="AG740" t="str">
        <f t="shared" si="88"/>
        <v>Julho-26</v>
      </c>
      <c r="AH740" s="36">
        <f>_xlfn.XLOOKUP(AK740,'Base de Preços'!P$7:P$3001,'Base de Preços'!J$7:J$3001,"",0)</f>
        <v>3468.92</v>
      </c>
      <c r="AI740" s="37">
        <f t="shared" si="89"/>
        <v>242.82440000000003</v>
      </c>
      <c r="AJ740" t="str">
        <f>_xlfn.XLOOKUP(N740,Agrupamentos!C$3:C$496,Agrupamentos!D$3:D$496,"",0)</f>
        <v>CAMINHÃO</v>
      </c>
      <c r="AK740" t="str">
        <f t="shared" si="90"/>
        <v>CAMINHÃO MUNCK (Diária)GN1420IMP335</v>
      </c>
      <c r="AL740" s="57" t="str">
        <f t="shared" si="91"/>
        <v>47077GN1420MotoristaTHIAGO DE SOUZA AVELARCAMINHÃO MUNCK (Diária)Ribeirãozinho7Principal0,07Julho-260046206,409803240746205</v>
      </c>
      <c r="AM740" s="79" t="str">
        <f t="shared" si="92"/>
        <v/>
      </c>
      <c r="AN740" s="80" t="str">
        <f t="shared" si="93"/>
        <v/>
      </c>
      <c r="AO740" s="36">
        <f t="shared" si="94"/>
        <v>242.82440000000003</v>
      </c>
      <c r="AP740" s="83" t="str">
        <f t="shared" si="95"/>
        <v/>
      </c>
    </row>
    <row r="741" spans="1:42" hidden="1">
      <c r="A741">
        <v>47170</v>
      </c>
      <c r="B741" s="38">
        <v>46206</v>
      </c>
      <c r="C741" t="s">
        <v>266</v>
      </c>
      <c r="D741" t="s">
        <v>250</v>
      </c>
      <c r="E741" t="s">
        <v>251</v>
      </c>
      <c r="F741" t="s">
        <v>37</v>
      </c>
      <c r="G741">
        <v>8</v>
      </c>
      <c r="H741" s="43">
        <v>9241</v>
      </c>
      <c r="I741" t="s">
        <v>189</v>
      </c>
      <c r="J741" t="s">
        <v>39</v>
      </c>
      <c r="K741" t="s">
        <v>40</v>
      </c>
      <c r="L741" t="s">
        <v>252</v>
      </c>
      <c r="M741">
        <v>2</v>
      </c>
      <c r="N741" t="s">
        <v>42</v>
      </c>
      <c r="O741" t="s">
        <v>64</v>
      </c>
      <c r="P741">
        <v>390</v>
      </c>
      <c r="Q741" t="s">
        <v>44</v>
      </c>
      <c r="R741" t="s">
        <v>45</v>
      </c>
      <c r="S741">
        <v>8</v>
      </c>
      <c r="T741">
        <v>0</v>
      </c>
      <c r="U741">
        <v>0</v>
      </c>
      <c r="V741">
        <v>8</v>
      </c>
      <c r="W741">
        <v>0</v>
      </c>
      <c r="X741">
        <v>0</v>
      </c>
      <c r="Y741">
        <v>0</v>
      </c>
      <c r="Z741">
        <v>0</v>
      </c>
      <c r="AA741" t="s">
        <v>46</v>
      </c>
      <c r="AB741" t="s">
        <v>56</v>
      </c>
      <c r="AC741" t="s">
        <v>267</v>
      </c>
      <c r="AD741" t="s">
        <v>267</v>
      </c>
      <c r="AE741" s="39">
        <v>46209.420046296298</v>
      </c>
      <c r="AG741" t="str">
        <f t="shared" si="88"/>
        <v>Julho-26</v>
      </c>
      <c r="AH741" s="36">
        <f>_xlfn.XLOOKUP(AK741,'Base de Preços'!P$7:P$3001,'Base de Preços'!J$7:J$3001,"",0)</f>
        <v>0</v>
      </c>
      <c r="AI741" s="37">
        <f t="shared" si="89"/>
        <v>0</v>
      </c>
      <c r="AJ741" t="str">
        <f>_xlfn.XLOOKUP(N741,Agrupamentos!C$3:C$496,Agrupamentos!D$3:D$496,"",0)</f>
        <v>APOIO E MANUTENÇÃO</v>
      </c>
      <c r="AK741" t="str">
        <f t="shared" si="90"/>
        <v>APOIO E MANUTEÇÃOGN12702</v>
      </c>
      <c r="AL741" s="57" t="str">
        <f t="shared" si="91"/>
        <v>47170GN1270MotoristaGIOVANNI RODRIGUES BORGES MORAESAPOIO E MANUTEÇÃOPátio MST01Suporte0Julho-260846209,420046296346206</v>
      </c>
      <c r="AM741" s="79" t="str">
        <f t="shared" si="92"/>
        <v/>
      </c>
      <c r="AN741" s="80" t="str">
        <f t="shared" si="93"/>
        <v/>
      </c>
      <c r="AO741" s="36">
        <f t="shared" si="94"/>
        <v>0</v>
      </c>
      <c r="AP741" s="83" t="str">
        <f t="shared" si="95"/>
        <v/>
      </c>
    </row>
    <row r="742" spans="1:42" hidden="1">
      <c r="A742">
        <v>47182</v>
      </c>
      <c r="B742" s="38">
        <v>46206</v>
      </c>
      <c r="C742" t="s">
        <v>266</v>
      </c>
      <c r="D742" t="s">
        <v>250</v>
      </c>
      <c r="E742" t="s">
        <v>251</v>
      </c>
      <c r="F742" t="s">
        <v>49</v>
      </c>
      <c r="G742">
        <v>8</v>
      </c>
      <c r="H742" s="43">
        <v>11697</v>
      </c>
      <c r="I742" t="s">
        <v>253</v>
      </c>
      <c r="J742">
        <v>11772</v>
      </c>
      <c r="K742" t="s">
        <v>211</v>
      </c>
      <c r="L742" t="s">
        <v>211</v>
      </c>
      <c r="M742">
        <v>70</v>
      </c>
      <c r="N742" t="s">
        <v>255</v>
      </c>
      <c r="O742" t="s">
        <v>64</v>
      </c>
      <c r="P742">
        <v>371</v>
      </c>
      <c r="Q742" t="s">
        <v>260</v>
      </c>
      <c r="R742">
        <v>29</v>
      </c>
      <c r="S742">
        <v>16</v>
      </c>
      <c r="T742">
        <v>10.31</v>
      </c>
      <c r="U742">
        <v>0</v>
      </c>
      <c r="V742">
        <v>16</v>
      </c>
      <c r="W742">
        <v>1.42</v>
      </c>
      <c r="X742">
        <v>1.55</v>
      </c>
      <c r="Y742">
        <v>1.55</v>
      </c>
      <c r="Z742">
        <v>149.09</v>
      </c>
      <c r="AA742" t="s">
        <v>46</v>
      </c>
      <c r="AB742" t="s">
        <v>47</v>
      </c>
      <c r="AC742" t="s">
        <v>212</v>
      </c>
      <c r="AE742" s="39">
        <v>46209.471863425926</v>
      </c>
      <c r="AG742" t="str">
        <f t="shared" si="88"/>
        <v>Julho-26</v>
      </c>
      <c r="AH742" s="36">
        <f>_xlfn.XLOOKUP(AK742,'Base de Preços'!P$7:P$3001,'Base de Preços'!J$7:J$3001,"",0)</f>
        <v>152.18</v>
      </c>
      <c r="AI742" s="37">
        <f t="shared" si="89"/>
        <v>1568.9758000000002</v>
      </c>
      <c r="AJ742" t="str">
        <f>_xlfn.XLOOKUP(N742,Agrupamentos!C$3:C$496,Agrupamentos!D$3:D$496,"",0)</f>
        <v>COMBATE A FORMIGA MANUAL</v>
      </c>
      <c r="AK742" t="str">
        <f t="shared" si="90"/>
        <v>COMBATE A FORMIGA MANUAL MANUTENÇÃO - ANO 01GN127070</v>
      </c>
      <c r="AL742" s="57" t="str">
        <f t="shared" si="91"/>
        <v>47182GN1270Trabalhador FlorestalALCIMAR CONCEIÇAO DOS SANTOSCOMBATE A FORMIGA MANUAL MANUTENÇÃO - ANO 01Nova Esperança29Principal10,31Julho-2601646209,471863425946206</v>
      </c>
      <c r="AM742" s="79">
        <f t="shared" si="92"/>
        <v>11.267605633802818</v>
      </c>
      <c r="AN742" s="80">
        <f t="shared" si="93"/>
        <v>1679.8873239436621</v>
      </c>
      <c r="AO742" s="36">
        <f t="shared" si="94"/>
        <v>1537.1179000000002</v>
      </c>
      <c r="AP742" s="83">
        <f t="shared" si="95"/>
        <v>-142.76942394366188</v>
      </c>
    </row>
    <row r="743" spans="1:42" hidden="1">
      <c r="A743">
        <v>47182</v>
      </c>
      <c r="B743" s="38">
        <v>46206</v>
      </c>
      <c r="C743" t="s">
        <v>266</v>
      </c>
      <c r="D743" t="s">
        <v>250</v>
      </c>
      <c r="E743" t="s">
        <v>251</v>
      </c>
      <c r="F743" t="s">
        <v>49</v>
      </c>
      <c r="G743">
        <v>8</v>
      </c>
      <c r="H743" s="43">
        <v>11697</v>
      </c>
      <c r="I743" t="s">
        <v>253</v>
      </c>
      <c r="J743">
        <v>11772</v>
      </c>
      <c r="K743" t="s">
        <v>211</v>
      </c>
      <c r="L743" t="s">
        <v>211</v>
      </c>
      <c r="M743">
        <v>70</v>
      </c>
      <c r="N743" t="s">
        <v>255</v>
      </c>
      <c r="O743" t="s">
        <v>64</v>
      </c>
      <c r="P743">
        <v>371</v>
      </c>
      <c r="Q743" t="s">
        <v>260</v>
      </c>
      <c r="R743">
        <v>32</v>
      </c>
      <c r="S743">
        <v>32</v>
      </c>
      <c r="T743">
        <v>35.299999999999997</v>
      </c>
      <c r="U743">
        <v>0</v>
      </c>
      <c r="V743">
        <v>32</v>
      </c>
      <c r="W743">
        <v>1.42</v>
      </c>
      <c r="X743">
        <v>0.91</v>
      </c>
      <c r="Y743">
        <v>0.91</v>
      </c>
      <c r="Z743">
        <v>149.09</v>
      </c>
      <c r="AA743" t="s">
        <v>46</v>
      </c>
      <c r="AB743" t="s">
        <v>47</v>
      </c>
      <c r="AC743" t="s">
        <v>212</v>
      </c>
      <c r="AE743" s="39">
        <v>46209.471863425926</v>
      </c>
      <c r="AG743" t="str">
        <f t="shared" si="88"/>
        <v>Julho-26</v>
      </c>
      <c r="AH743" s="36">
        <f>_xlfn.XLOOKUP(AK743,'Base de Preços'!P$7:P$3001,'Base de Preços'!J$7:J$3001,"",0)</f>
        <v>152.18</v>
      </c>
      <c r="AI743" s="37">
        <f t="shared" si="89"/>
        <v>5371.9539999999997</v>
      </c>
      <c r="AJ743" t="str">
        <f>_xlfn.XLOOKUP(N743,Agrupamentos!C$3:C$496,Agrupamentos!D$3:D$496,"",0)</f>
        <v>COMBATE A FORMIGA MANUAL</v>
      </c>
      <c r="AK743" t="str">
        <f t="shared" si="90"/>
        <v>COMBATE A FORMIGA MANUAL MANUTENÇÃO - ANO 01GN127070</v>
      </c>
      <c r="AL743" s="57" t="str">
        <f t="shared" si="91"/>
        <v>47182GN1270Trabalhador FlorestalALCIMAR CONCEIÇAO DOS SANTOSCOMBATE A FORMIGA MANUAL MANUTENÇÃO - ANO 01Nova Esperança32Principal35,3Julho-2603246209,471863425946206</v>
      </c>
      <c r="AM743" s="79">
        <f t="shared" si="92"/>
        <v>22.535211267605636</v>
      </c>
      <c r="AN743" s="80">
        <f t="shared" si="93"/>
        <v>3359.7746478873241</v>
      </c>
      <c r="AO743" s="36">
        <f t="shared" si="94"/>
        <v>5262.8769999999995</v>
      </c>
      <c r="AP743" s="83">
        <f t="shared" si="95"/>
        <v>1903.1023521126754</v>
      </c>
    </row>
    <row r="744" spans="1:42" hidden="1">
      <c r="A744">
        <v>47182</v>
      </c>
      <c r="B744" s="38">
        <v>46206</v>
      </c>
      <c r="C744" t="s">
        <v>266</v>
      </c>
      <c r="D744" t="s">
        <v>250</v>
      </c>
      <c r="E744" t="s">
        <v>251</v>
      </c>
      <c r="F744" t="s">
        <v>37</v>
      </c>
      <c r="G744">
        <v>8</v>
      </c>
      <c r="H744" s="43">
        <v>11697</v>
      </c>
      <c r="I744" t="s">
        <v>253</v>
      </c>
      <c r="J744">
        <v>11772</v>
      </c>
      <c r="K744" t="s">
        <v>211</v>
      </c>
      <c r="L744" t="s">
        <v>211</v>
      </c>
      <c r="M744">
        <v>2</v>
      </c>
      <c r="N744" t="s">
        <v>42</v>
      </c>
      <c r="O744" t="s">
        <v>64</v>
      </c>
      <c r="P744">
        <v>371</v>
      </c>
      <c r="Q744" t="s">
        <v>260</v>
      </c>
      <c r="R744">
        <v>30</v>
      </c>
      <c r="S744">
        <v>8</v>
      </c>
      <c r="T744">
        <v>0</v>
      </c>
      <c r="U744">
        <v>0</v>
      </c>
      <c r="V744">
        <v>8</v>
      </c>
      <c r="W744">
        <v>0</v>
      </c>
      <c r="X744">
        <v>0</v>
      </c>
      <c r="Y744">
        <v>0</v>
      </c>
      <c r="Z744">
        <v>0</v>
      </c>
      <c r="AA744" t="s">
        <v>46</v>
      </c>
      <c r="AB744" t="s">
        <v>56</v>
      </c>
      <c r="AC744" t="s">
        <v>212</v>
      </c>
      <c r="AE744" s="39">
        <v>46209.471863425926</v>
      </c>
      <c r="AG744" t="str">
        <f t="shared" si="88"/>
        <v>Julho-26</v>
      </c>
      <c r="AH744" s="36">
        <f>_xlfn.XLOOKUP(AK744,'Base de Preços'!P$7:P$3001,'Base de Preços'!J$7:J$3001,"",0)</f>
        <v>0</v>
      </c>
      <c r="AI744" s="37">
        <f t="shared" si="89"/>
        <v>0</v>
      </c>
      <c r="AJ744" t="str">
        <f>_xlfn.XLOOKUP(N744,Agrupamentos!C$3:C$496,Agrupamentos!D$3:D$496,"",0)</f>
        <v>APOIO E MANUTENÇÃO</v>
      </c>
      <c r="AK744" t="str">
        <f t="shared" si="90"/>
        <v>APOIO E MANUTEÇÃOGN12702</v>
      </c>
      <c r="AL744" s="57" t="str">
        <f t="shared" si="91"/>
        <v>47182GN1270MotoristaALCIMAR CONCEIÇAO DOS SANTOSAPOIO E MANUTEÇÃONova Esperança30Suporte0Julho-260846209,471863425946206</v>
      </c>
      <c r="AM744" s="79" t="str">
        <f t="shared" si="92"/>
        <v/>
      </c>
      <c r="AN744" s="80" t="str">
        <f t="shared" si="93"/>
        <v/>
      </c>
      <c r="AO744" s="36">
        <f t="shared" si="94"/>
        <v>0</v>
      </c>
      <c r="AP744" s="83" t="str">
        <f t="shared" si="95"/>
        <v/>
      </c>
    </row>
    <row r="745" spans="1:42" hidden="1">
      <c r="A745">
        <v>47182</v>
      </c>
      <c r="B745" s="38">
        <v>46206</v>
      </c>
      <c r="C745" t="s">
        <v>266</v>
      </c>
      <c r="D745" t="s">
        <v>250</v>
      </c>
      <c r="E745" t="s">
        <v>251</v>
      </c>
      <c r="F745" t="s">
        <v>49</v>
      </c>
      <c r="G745">
        <v>8</v>
      </c>
      <c r="H745" s="43">
        <v>11697</v>
      </c>
      <c r="I745" t="s">
        <v>253</v>
      </c>
      <c r="J745">
        <v>11772</v>
      </c>
      <c r="K745" t="s">
        <v>211</v>
      </c>
      <c r="L745" t="s">
        <v>211</v>
      </c>
      <c r="M745">
        <v>70</v>
      </c>
      <c r="N745" t="s">
        <v>255</v>
      </c>
      <c r="O745" t="s">
        <v>64</v>
      </c>
      <c r="P745">
        <v>371</v>
      </c>
      <c r="Q745" t="s">
        <v>260</v>
      </c>
      <c r="R745">
        <v>35</v>
      </c>
      <c r="S745">
        <v>16</v>
      </c>
      <c r="T745">
        <v>28.2</v>
      </c>
      <c r="U745">
        <v>0</v>
      </c>
      <c r="V745">
        <v>16</v>
      </c>
      <c r="W745">
        <v>1.42</v>
      </c>
      <c r="X745">
        <v>0.56999999999999995</v>
      </c>
      <c r="Y745">
        <v>0.56999999999999995</v>
      </c>
      <c r="Z745">
        <v>149.09</v>
      </c>
      <c r="AA745" t="s">
        <v>46</v>
      </c>
      <c r="AB745" t="s">
        <v>47</v>
      </c>
      <c r="AC745" t="s">
        <v>212</v>
      </c>
      <c r="AE745" s="39">
        <v>46209.471863425926</v>
      </c>
      <c r="AG745" t="str">
        <f t="shared" si="88"/>
        <v>Julho-26</v>
      </c>
      <c r="AH745" s="36">
        <f>_xlfn.XLOOKUP(AK745,'Base de Preços'!P$7:P$3001,'Base de Preços'!J$7:J$3001,"",0)</f>
        <v>152.18</v>
      </c>
      <c r="AI745" s="37">
        <f t="shared" si="89"/>
        <v>4291.4759999999997</v>
      </c>
      <c r="AJ745" t="str">
        <f>_xlfn.XLOOKUP(N745,Agrupamentos!C$3:C$496,Agrupamentos!D$3:D$496,"",0)</f>
        <v>COMBATE A FORMIGA MANUAL</v>
      </c>
      <c r="AK745" t="str">
        <f t="shared" si="90"/>
        <v>COMBATE A FORMIGA MANUAL MANUTENÇÃO - ANO 01GN127070</v>
      </c>
      <c r="AL745" s="57" t="str">
        <f t="shared" si="91"/>
        <v>47182GN1270Trabalhador FlorestalALCIMAR CONCEIÇAO DOS SANTOSCOMBATE A FORMIGA MANUAL MANUTENÇÃO - ANO 01Nova Esperança35Principal28,2Julho-2601646209,471863425946206</v>
      </c>
      <c r="AM745" s="79">
        <f t="shared" si="92"/>
        <v>11.267605633802818</v>
      </c>
      <c r="AN745" s="80">
        <f t="shared" si="93"/>
        <v>1679.8873239436621</v>
      </c>
      <c r="AO745" s="36">
        <f t="shared" si="94"/>
        <v>4204.3379999999997</v>
      </c>
      <c r="AP745" s="83">
        <f t="shared" si="95"/>
        <v>2524.4506760563377</v>
      </c>
    </row>
    <row r="746" spans="1:42" hidden="1">
      <c r="A746">
        <v>47182</v>
      </c>
      <c r="B746" s="38">
        <v>46206</v>
      </c>
      <c r="C746" t="s">
        <v>266</v>
      </c>
      <c r="D746" t="s">
        <v>250</v>
      </c>
      <c r="E746" t="s">
        <v>251</v>
      </c>
      <c r="F746" t="s">
        <v>49</v>
      </c>
      <c r="G746">
        <v>8</v>
      </c>
      <c r="H746" s="43">
        <v>11697</v>
      </c>
      <c r="I746" t="s">
        <v>253</v>
      </c>
      <c r="J746">
        <v>11772</v>
      </c>
      <c r="K746" t="s">
        <v>211</v>
      </c>
      <c r="L746" t="s">
        <v>211</v>
      </c>
      <c r="M746">
        <v>70</v>
      </c>
      <c r="N746" t="s">
        <v>255</v>
      </c>
      <c r="O746" t="s">
        <v>64</v>
      </c>
      <c r="P746">
        <v>371</v>
      </c>
      <c r="Q746" t="s">
        <v>260</v>
      </c>
      <c r="R746">
        <v>31</v>
      </c>
      <c r="S746">
        <v>56</v>
      </c>
      <c r="T746">
        <v>42.45</v>
      </c>
      <c r="U746">
        <v>0</v>
      </c>
      <c r="V746">
        <v>56</v>
      </c>
      <c r="W746">
        <v>1.42</v>
      </c>
      <c r="X746">
        <v>1.32</v>
      </c>
      <c r="Y746">
        <v>1.32</v>
      </c>
      <c r="Z746">
        <v>149.09</v>
      </c>
      <c r="AA746" t="s">
        <v>46</v>
      </c>
      <c r="AB746" t="s">
        <v>47</v>
      </c>
      <c r="AC746" t="s">
        <v>212</v>
      </c>
      <c r="AE746" s="39">
        <v>46209.471863425926</v>
      </c>
      <c r="AG746" t="str">
        <f t="shared" si="88"/>
        <v>Julho-26</v>
      </c>
      <c r="AH746" s="36">
        <f>_xlfn.XLOOKUP(AK746,'Base de Preços'!P$7:P$3001,'Base de Preços'!J$7:J$3001,"",0)</f>
        <v>152.18</v>
      </c>
      <c r="AI746" s="37">
        <f t="shared" si="89"/>
        <v>6460.0410000000011</v>
      </c>
      <c r="AJ746" t="str">
        <f>_xlfn.XLOOKUP(N746,Agrupamentos!C$3:C$496,Agrupamentos!D$3:D$496,"",0)</f>
        <v>COMBATE A FORMIGA MANUAL</v>
      </c>
      <c r="AK746" t="str">
        <f t="shared" si="90"/>
        <v>COMBATE A FORMIGA MANUAL MANUTENÇÃO - ANO 01GN127070</v>
      </c>
      <c r="AL746" s="57" t="str">
        <f t="shared" si="91"/>
        <v>47182GN1270Trabalhador FlorestalALCIMAR CONCEIÇAO DOS SANTOSCOMBATE A FORMIGA MANUAL MANUTENÇÃO - ANO 01Nova Esperança31Principal42,45Julho-2605646209,471863425946206</v>
      </c>
      <c r="AM746" s="79">
        <f t="shared" si="92"/>
        <v>39.436619718309863</v>
      </c>
      <c r="AN746" s="80">
        <f t="shared" si="93"/>
        <v>5879.6056338028175</v>
      </c>
      <c r="AO746" s="36">
        <f t="shared" si="94"/>
        <v>6328.8705000000009</v>
      </c>
      <c r="AP746" s="83">
        <f t="shared" si="95"/>
        <v>449.26486619718344</v>
      </c>
    </row>
    <row r="747" spans="1:42" hidden="1">
      <c r="A747">
        <v>47182</v>
      </c>
      <c r="B747" s="38">
        <v>46206</v>
      </c>
      <c r="C747" t="s">
        <v>266</v>
      </c>
      <c r="D747" t="s">
        <v>250</v>
      </c>
      <c r="E747" t="s">
        <v>251</v>
      </c>
      <c r="F747" t="s">
        <v>49</v>
      </c>
      <c r="G747">
        <v>8</v>
      </c>
      <c r="H747" s="43">
        <v>11697</v>
      </c>
      <c r="I747" t="s">
        <v>253</v>
      </c>
      <c r="J747">
        <v>11772</v>
      </c>
      <c r="K747" t="s">
        <v>211</v>
      </c>
      <c r="L747" t="s">
        <v>211</v>
      </c>
      <c r="M747">
        <v>70</v>
      </c>
      <c r="N747" t="s">
        <v>255</v>
      </c>
      <c r="O747" t="s">
        <v>64</v>
      </c>
      <c r="P747">
        <v>371</v>
      </c>
      <c r="Q747" t="s">
        <v>260</v>
      </c>
      <c r="R747">
        <v>34</v>
      </c>
      <c r="S747">
        <v>32</v>
      </c>
      <c r="T747">
        <v>40.799999999999997</v>
      </c>
      <c r="U747">
        <v>0</v>
      </c>
      <c r="V747">
        <v>32</v>
      </c>
      <c r="W747">
        <v>1.42</v>
      </c>
      <c r="X747">
        <v>0.78</v>
      </c>
      <c r="Y747">
        <v>0.78</v>
      </c>
      <c r="Z747">
        <v>149.09</v>
      </c>
      <c r="AA747" t="s">
        <v>46</v>
      </c>
      <c r="AB747" t="s">
        <v>47</v>
      </c>
      <c r="AC747" t="s">
        <v>212</v>
      </c>
      <c r="AE747" s="39">
        <v>46209.471863425926</v>
      </c>
      <c r="AG747" t="str">
        <f t="shared" si="88"/>
        <v>Julho-26</v>
      </c>
      <c r="AH747" s="36">
        <f>_xlfn.XLOOKUP(AK747,'Base de Preços'!P$7:P$3001,'Base de Preços'!J$7:J$3001,"",0)</f>
        <v>152.18</v>
      </c>
      <c r="AI747" s="37">
        <f t="shared" si="89"/>
        <v>6208.9439999999995</v>
      </c>
      <c r="AJ747" t="str">
        <f>_xlfn.XLOOKUP(N747,Agrupamentos!C$3:C$496,Agrupamentos!D$3:D$496,"",0)</f>
        <v>COMBATE A FORMIGA MANUAL</v>
      </c>
      <c r="AK747" t="str">
        <f t="shared" si="90"/>
        <v>COMBATE A FORMIGA MANUAL MANUTENÇÃO - ANO 01GN127070</v>
      </c>
      <c r="AL747" s="57" t="str">
        <f t="shared" si="91"/>
        <v>47182GN1270Trabalhador FlorestalALCIMAR CONCEIÇAO DOS SANTOSCOMBATE A FORMIGA MANUAL MANUTENÇÃO - ANO 01Nova Esperança34Principal40,8Julho-2603246209,471863425946206</v>
      </c>
      <c r="AM747" s="79">
        <f t="shared" si="92"/>
        <v>22.535211267605636</v>
      </c>
      <c r="AN747" s="80">
        <f t="shared" si="93"/>
        <v>3359.7746478873241</v>
      </c>
      <c r="AO747" s="36">
        <f t="shared" si="94"/>
        <v>6082.8719999999994</v>
      </c>
      <c r="AP747" s="83">
        <f t="shared" si="95"/>
        <v>2723.0973521126753</v>
      </c>
    </row>
    <row r="748" spans="1:42" hidden="1">
      <c r="A748">
        <v>47093</v>
      </c>
      <c r="B748" s="38">
        <v>46206</v>
      </c>
      <c r="C748" t="s">
        <v>266</v>
      </c>
      <c r="D748" t="s">
        <v>185</v>
      </c>
      <c r="E748" t="s">
        <v>186</v>
      </c>
      <c r="F748" t="s">
        <v>37</v>
      </c>
      <c r="G748">
        <v>8</v>
      </c>
      <c r="H748" s="43" t="s">
        <v>100</v>
      </c>
      <c r="I748" t="s">
        <v>101</v>
      </c>
      <c r="J748" t="s">
        <v>50</v>
      </c>
      <c r="K748" t="s">
        <v>51</v>
      </c>
      <c r="L748" t="s">
        <v>187</v>
      </c>
      <c r="M748">
        <v>43</v>
      </c>
      <c r="N748" t="s">
        <v>42</v>
      </c>
      <c r="O748" t="s">
        <v>64</v>
      </c>
      <c r="P748">
        <v>593</v>
      </c>
      <c r="Q748" t="s">
        <v>322</v>
      </c>
      <c r="R748">
        <v>2</v>
      </c>
      <c r="S748">
        <v>0</v>
      </c>
      <c r="T748">
        <v>0</v>
      </c>
      <c r="U748">
        <v>8</v>
      </c>
      <c r="V748">
        <v>8</v>
      </c>
      <c r="W748">
        <v>0</v>
      </c>
      <c r="X748">
        <v>0</v>
      </c>
      <c r="Y748">
        <v>0</v>
      </c>
      <c r="Z748">
        <v>0</v>
      </c>
      <c r="AA748" t="s">
        <v>55</v>
      </c>
      <c r="AB748" t="s">
        <v>47</v>
      </c>
      <c r="AC748" t="s">
        <v>57</v>
      </c>
      <c r="AD748" t="s">
        <v>57</v>
      </c>
      <c r="AE748" s="39">
        <v>46206.736215277779</v>
      </c>
      <c r="AG748" t="str">
        <f t="shared" si="88"/>
        <v>Julho-26</v>
      </c>
      <c r="AH748" s="36">
        <f>_xlfn.XLOOKUP(AK748,'Base de Preços'!P$7:P$3001,'Base de Preços'!J$7:J$3001,"",0)</f>
        <v>0</v>
      </c>
      <c r="AI748" s="37">
        <f t="shared" si="89"/>
        <v>0</v>
      </c>
      <c r="AJ748" t="str">
        <f>_xlfn.XLOOKUP(N748,Agrupamentos!C$3:C$496,Agrupamentos!D$3:D$496,"",0)</f>
        <v>APOIO E MANUTENÇÃO</v>
      </c>
      <c r="AK748" t="str">
        <f t="shared" si="90"/>
        <v>APOIO E MANUTEÇÃOGN140043</v>
      </c>
      <c r="AL748" s="57" t="str">
        <f t="shared" si="91"/>
        <v>47093GN1400MotoristaLEANDRA DE MIRANDA SOUZA COSTAAPOIO E MANUTEÇÃOSanta Terezinha Caporale2Principal0Julho-268846206,736215277846206</v>
      </c>
      <c r="AM748" s="79" t="str">
        <f t="shared" si="92"/>
        <v/>
      </c>
      <c r="AN748" s="80" t="str">
        <f t="shared" si="93"/>
        <v/>
      </c>
      <c r="AO748" s="36">
        <f t="shared" si="94"/>
        <v>0</v>
      </c>
      <c r="AP748" s="83" t="str">
        <f t="shared" si="95"/>
        <v/>
      </c>
    </row>
    <row r="749" spans="1:42" hidden="1">
      <c r="A749">
        <v>47093</v>
      </c>
      <c r="B749" s="38">
        <v>46206</v>
      </c>
      <c r="C749" t="s">
        <v>266</v>
      </c>
      <c r="D749" t="s">
        <v>185</v>
      </c>
      <c r="E749" t="s">
        <v>186</v>
      </c>
      <c r="F749" t="s">
        <v>59</v>
      </c>
      <c r="G749">
        <v>8</v>
      </c>
      <c r="H749" s="43" t="s">
        <v>100</v>
      </c>
      <c r="I749" t="s">
        <v>101</v>
      </c>
      <c r="J749" t="s">
        <v>50</v>
      </c>
      <c r="K749" t="s">
        <v>51</v>
      </c>
      <c r="L749" t="s">
        <v>187</v>
      </c>
      <c r="M749">
        <v>43</v>
      </c>
      <c r="N749" t="s">
        <v>42</v>
      </c>
      <c r="O749" t="s">
        <v>64</v>
      </c>
      <c r="P749">
        <v>593</v>
      </c>
      <c r="Q749" t="s">
        <v>322</v>
      </c>
      <c r="R749">
        <v>2</v>
      </c>
      <c r="S749">
        <v>0</v>
      </c>
      <c r="T749">
        <v>0</v>
      </c>
      <c r="U749">
        <v>24</v>
      </c>
      <c r="V749">
        <v>24</v>
      </c>
      <c r="W749">
        <v>0</v>
      </c>
      <c r="X749">
        <v>0</v>
      </c>
      <c r="Y749">
        <v>0</v>
      </c>
      <c r="Z749">
        <v>0</v>
      </c>
      <c r="AA749" t="s">
        <v>55</v>
      </c>
      <c r="AB749" t="s">
        <v>56</v>
      </c>
      <c r="AC749" t="s">
        <v>57</v>
      </c>
      <c r="AD749" t="s">
        <v>57</v>
      </c>
      <c r="AE749" s="39">
        <v>46206.736446759256</v>
      </c>
      <c r="AG749" t="str">
        <f t="shared" si="88"/>
        <v>Julho-26</v>
      </c>
      <c r="AH749" s="36">
        <f>_xlfn.XLOOKUP(AK749,'Base de Preços'!P$7:P$3001,'Base de Preços'!J$7:J$3001,"",0)</f>
        <v>0</v>
      </c>
      <c r="AI749" s="37">
        <f t="shared" si="89"/>
        <v>0</v>
      </c>
      <c r="AJ749" t="str">
        <f>_xlfn.XLOOKUP(N749,Agrupamentos!C$3:C$496,Agrupamentos!D$3:D$496,"",0)</f>
        <v>APOIO E MANUTENÇÃO</v>
      </c>
      <c r="AK749" t="str">
        <f t="shared" si="90"/>
        <v>APOIO E MANUTEÇÃOGN140043</v>
      </c>
      <c r="AL749" s="57" t="str">
        <f t="shared" si="91"/>
        <v>47093GN1400Operador de Trator de PneuLEANDRA DE MIRANDA SOUZA COSTAAPOIO E MANUTEÇÃOSanta Terezinha Caporale2Suporte0Julho-26242446206,736446759346206</v>
      </c>
      <c r="AM749" s="79" t="str">
        <f t="shared" si="92"/>
        <v/>
      </c>
      <c r="AN749" s="80" t="str">
        <f t="shared" si="93"/>
        <v/>
      </c>
      <c r="AO749" s="36">
        <f t="shared" si="94"/>
        <v>0</v>
      </c>
      <c r="AP749" s="83" t="str">
        <f t="shared" si="95"/>
        <v/>
      </c>
    </row>
    <row r="750" spans="1:42" hidden="1">
      <c r="A750">
        <v>47093</v>
      </c>
      <c r="B750" s="38">
        <v>46206</v>
      </c>
      <c r="C750" t="s">
        <v>266</v>
      </c>
      <c r="D750" t="s">
        <v>185</v>
      </c>
      <c r="E750" t="s">
        <v>186</v>
      </c>
      <c r="F750" t="s">
        <v>49</v>
      </c>
      <c r="G750">
        <v>8</v>
      </c>
      <c r="H750" s="43" t="s">
        <v>100</v>
      </c>
      <c r="I750" t="s">
        <v>101</v>
      </c>
      <c r="J750" t="s">
        <v>50</v>
      </c>
      <c r="K750" t="s">
        <v>51</v>
      </c>
      <c r="L750" t="s">
        <v>187</v>
      </c>
      <c r="M750">
        <v>43</v>
      </c>
      <c r="N750" t="s">
        <v>42</v>
      </c>
      <c r="O750" t="s">
        <v>64</v>
      </c>
      <c r="P750">
        <v>593</v>
      </c>
      <c r="Q750" t="s">
        <v>322</v>
      </c>
      <c r="R750">
        <v>2</v>
      </c>
      <c r="S750">
        <v>0</v>
      </c>
      <c r="T750">
        <v>0</v>
      </c>
      <c r="U750">
        <v>16</v>
      </c>
      <c r="V750">
        <v>16</v>
      </c>
      <c r="W750">
        <v>0</v>
      </c>
      <c r="X750">
        <v>0</v>
      </c>
      <c r="Y750">
        <v>0</v>
      </c>
      <c r="Z750">
        <v>0</v>
      </c>
      <c r="AA750" t="s">
        <v>55</v>
      </c>
      <c r="AB750" t="s">
        <v>56</v>
      </c>
      <c r="AC750" t="s">
        <v>57</v>
      </c>
      <c r="AD750" t="s">
        <v>57</v>
      </c>
      <c r="AE750" s="39">
        <v>46206.736597222225</v>
      </c>
      <c r="AG750" t="str">
        <f t="shared" si="88"/>
        <v>Julho-26</v>
      </c>
      <c r="AH750" s="36">
        <f>_xlfn.XLOOKUP(AK750,'Base de Preços'!P$7:P$3001,'Base de Preços'!J$7:J$3001,"",0)</f>
        <v>0</v>
      </c>
      <c r="AI750" s="37">
        <f t="shared" si="89"/>
        <v>0</v>
      </c>
      <c r="AJ750" t="str">
        <f>_xlfn.XLOOKUP(N750,Agrupamentos!C$3:C$496,Agrupamentos!D$3:D$496,"",0)</f>
        <v>APOIO E MANUTENÇÃO</v>
      </c>
      <c r="AK750" t="str">
        <f t="shared" si="90"/>
        <v>APOIO E MANUTEÇÃOGN140043</v>
      </c>
      <c r="AL750" s="57" t="str">
        <f t="shared" si="91"/>
        <v>47093GN1400Trabalhador FlorestalLEANDRA DE MIRANDA SOUZA COSTAAPOIO E MANUTEÇÃOSanta Terezinha Caporale2Suporte0Julho-26161646206,736597222246206</v>
      </c>
      <c r="AM750" s="79" t="str">
        <f t="shared" si="92"/>
        <v/>
      </c>
      <c r="AN750" s="80" t="str">
        <f t="shared" si="93"/>
        <v/>
      </c>
      <c r="AO750" s="36">
        <f t="shared" si="94"/>
        <v>0</v>
      </c>
      <c r="AP750" s="83" t="str">
        <f t="shared" si="95"/>
        <v/>
      </c>
    </row>
    <row r="751" spans="1:42" hidden="1">
      <c r="A751">
        <v>47097</v>
      </c>
      <c r="B751" s="38">
        <v>46206</v>
      </c>
      <c r="C751" t="s">
        <v>266</v>
      </c>
      <c r="D751" t="s">
        <v>185</v>
      </c>
      <c r="E751" t="s">
        <v>186</v>
      </c>
      <c r="F751" t="s">
        <v>59</v>
      </c>
      <c r="G751">
        <v>8</v>
      </c>
      <c r="H751" s="43">
        <v>10859</v>
      </c>
      <c r="I751" t="s">
        <v>198</v>
      </c>
      <c r="J751">
        <v>10315</v>
      </c>
      <c r="K751" t="s">
        <v>206</v>
      </c>
      <c r="L751" t="s">
        <v>206</v>
      </c>
      <c r="M751" s="4">
        <v>46059</v>
      </c>
      <c r="N751" t="s">
        <v>210</v>
      </c>
      <c r="O751" t="s">
        <v>64</v>
      </c>
      <c r="P751">
        <v>502</v>
      </c>
      <c r="Q751" t="s">
        <v>208</v>
      </c>
      <c r="R751">
        <v>17</v>
      </c>
      <c r="S751">
        <v>3</v>
      </c>
      <c r="T751">
        <v>8.9499999999999993</v>
      </c>
      <c r="U751">
        <v>0</v>
      </c>
      <c r="V751">
        <v>3</v>
      </c>
      <c r="W751">
        <v>0.48</v>
      </c>
      <c r="X751">
        <v>0.34</v>
      </c>
      <c r="Y751">
        <v>0.34</v>
      </c>
      <c r="Z751">
        <v>185.69</v>
      </c>
      <c r="AA751" t="s">
        <v>46</v>
      </c>
      <c r="AB751" t="s">
        <v>56</v>
      </c>
      <c r="AC751" t="s">
        <v>209</v>
      </c>
      <c r="AE751" s="39">
        <v>46206.772615740738</v>
      </c>
      <c r="AG751" t="str">
        <f t="shared" si="88"/>
        <v>Julho-26</v>
      </c>
      <c r="AH751" s="36">
        <f>_xlfn.XLOOKUP(AK751,'Base de Preços'!P$7:P$3001,'Base de Preços'!J$7:J$3001,"",0)</f>
        <v>492.5</v>
      </c>
      <c r="AI751" s="37">
        <f t="shared" si="89"/>
        <v>0</v>
      </c>
      <c r="AJ751" t="str">
        <f>_xlfn.XLOOKUP(N751,Agrupamentos!C$3:C$496,Agrupamentos!D$3:D$496,"",0)</f>
        <v>IRRIGAÇÃO DE REPLANTIO</v>
      </c>
      <c r="AK751" t="str">
        <f t="shared" si="90"/>
        <v>3° IRRIGAÇÃO DE REPLANTIOGN140046059</v>
      </c>
      <c r="AL751" s="57" t="str">
        <f t="shared" si="91"/>
        <v>47097GN1400Operador de Trator de PneuANTONIO MARCIO PEREIRA DA SILVA3° IRRIGAÇÃO DE REPLANTIOIndaia Grande I17Suporte8,95Julho-260346206,772615740746206</v>
      </c>
      <c r="AM751" s="79">
        <f t="shared" si="92"/>
        <v>6.25</v>
      </c>
      <c r="AN751" s="80">
        <f t="shared" si="93"/>
        <v>1160.5625</v>
      </c>
      <c r="AO751" s="36">
        <f t="shared" si="94"/>
        <v>1661.9254999999998</v>
      </c>
      <c r="AP751" s="83">
        <f t="shared" si="95"/>
        <v>501.36299999999983</v>
      </c>
    </row>
    <row r="752" spans="1:42" hidden="1">
      <c r="A752">
        <v>47097</v>
      </c>
      <c r="B752" s="38">
        <v>46206</v>
      </c>
      <c r="C752" t="s">
        <v>266</v>
      </c>
      <c r="D752" t="s">
        <v>185</v>
      </c>
      <c r="E752" t="s">
        <v>186</v>
      </c>
      <c r="F752" t="s">
        <v>37</v>
      </c>
      <c r="G752">
        <v>8</v>
      </c>
      <c r="H752" s="43">
        <v>10859</v>
      </c>
      <c r="I752" t="s">
        <v>198</v>
      </c>
      <c r="J752">
        <v>10315</v>
      </c>
      <c r="K752" t="s">
        <v>206</v>
      </c>
      <c r="L752" t="s">
        <v>206</v>
      </c>
      <c r="M752" s="4">
        <v>46059</v>
      </c>
      <c r="N752" t="s">
        <v>210</v>
      </c>
      <c r="O752" t="s">
        <v>64</v>
      </c>
      <c r="P752">
        <v>502</v>
      </c>
      <c r="Q752" t="s">
        <v>208</v>
      </c>
      <c r="R752">
        <v>17</v>
      </c>
      <c r="S752">
        <v>4</v>
      </c>
      <c r="T752">
        <v>8.9499999999999993</v>
      </c>
      <c r="U752">
        <v>0</v>
      </c>
      <c r="V752">
        <v>4</v>
      </c>
      <c r="W752">
        <v>0.16</v>
      </c>
      <c r="X752">
        <v>0.45</v>
      </c>
      <c r="Y752">
        <v>0.45</v>
      </c>
      <c r="Z752">
        <v>63.16</v>
      </c>
      <c r="AA752" t="s">
        <v>46</v>
      </c>
      <c r="AB752" t="s">
        <v>77</v>
      </c>
      <c r="AC752" t="s">
        <v>209</v>
      </c>
      <c r="AE752" s="39">
        <v>46206.772615740738</v>
      </c>
      <c r="AG752" t="str">
        <f t="shared" si="88"/>
        <v>Julho-26</v>
      </c>
      <c r="AH752" s="36">
        <f>_xlfn.XLOOKUP(AK752,'Base de Preços'!P$7:P$3001,'Base de Preços'!J$7:J$3001,"",0)</f>
        <v>492.5</v>
      </c>
      <c r="AI752" s="37">
        <f t="shared" si="89"/>
        <v>0</v>
      </c>
      <c r="AJ752" t="str">
        <f>_xlfn.XLOOKUP(N752,Agrupamentos!C$3:C$496,Agrupamentos!D$3:D$496,"",0)</f>
        <v>IRRIGAÇÃO DE REPLANTIO</v>
      </c>
      <c r="AK752" t="str">
        <f t="shared" si="90"/>
        <v>3° IRRIGAÇÃO DE REPLANTIOGN140046059</v>
      </c>
      <c r="AL752" s="57" t="str">
        <f t="shared" si="91"/>
        <v>47097GN1400MotoristaANTONIO MARCIO PEREIRA DA SILVA3° IRRIGAÇÃO DE REPLANTIOIndaia Grande I17Apoio8,95Julho-260446206,772615740746206</v>
      </c>
      <c r="AM752" s="79">
        <f t="shared" si="92"/>
        <v>25</v>
      </c>
      <c r="AN752" s="80">
        <f t="shared" si="93"/>
        <v>1579</v>
      </c>
      <c r="AO752" s="36">
        <f t="shared" si="94"/>
        <v>565.28199999999993</v>
      </c>
      <c r="AP752" s="83">
        <f t="shared" si="95"/>
        <v>-1013.7180000000001</v>
      </c>
    </row>
    <row r="753" spans="1:42" hidden="1">
      <c r="A753">
        <v>47097</v>
      </c>
      <c r="B753" s="38">
        <v>46206</v>
      </c>
      <c r="C753" t="s">
        <v>266</v>
      </c>
      <c r="D753" t="s">
        <v>185</v>
      </c>
      <c r="E753" t="s">
        <v>186</v>
      </c>
      <c r="F753" t="s">
        <v>49</v>
      </c>
      <c r="G753">
        <v>8</v>
      </c>
      <c r="H753" s="43">
        <v>10859</v>
      </c>
      <c r="I753" t="s">
        <v>198</v>
      </c>
      <c r="J753">
        <v>10315</v>
      </c>
      <c r="K753" t="s">
        <v>206</v>
      </c>
      <c r="L753" t="s">
        <v>206</v>
      </c>
      <c r="M753" s="4">
        <v>46059</v>
      </c>
      <c r="N753" t="s">
        <v>210</v>
      </c>
      <c r="O753" t="s">
        <v>64</v>
      </c>
      <c r="P753">
        <v>502</v>
      </c>
      <c r="Q753" t="s">
        <v>208</v>
      </c>
      <c r="R753">
        <v>17</v>
      </c>
      <c r="S753">
        <v>23</v>
      </c>
      <c r="T753">
        <v>8.9499999999999993</v>
      </c>
      <c r="U753">
        <v>0</v>
      </c>
      <c r="V753">
        <v>23</v>
      </c>
      <c r="W753">
        <v>2.4</v>
      </c>
      <c r="X753">
        <v>2.57</v>
      </c>
      <c r="Y753">
        <v>2.57</v>
      </c>
      <c r="Z753">
        <v>243.65</v>
      </c>
      <c r="AA753" t="s">
        <v>46</v>
      </c>
      <c r="AB753" t="s">
        <v>47</v>
      </c>
      <c r="AC753" t="s">
        <v>209</v>
      </c>
      <c r="AE753" s="39">
        <v>46206.772615740738</v>
      </c>
      <c r="AG753" t="str">
        <f t="shared" si="88"/>
        <v>Julho-26</v>
      </c>
      <c r="AH753" s="36">
        <f>_xlfn.XLOOKUP(AK753,'Base de Preços'!P$7:P$3001,'Base de Preços'!J$7:J$3001,"",0)</f>
        <v>492.5</v>
      </c>
      <c r="AI753" s="37">
        <f t="shared" si="89"/>
        <v>4407.875</v>
      </c>
      <c r="AJ753" t="str">
        <f>_xlfn.XLOOKUP(N753,Agrupamentos!C$3:C$496,Agrupamentos!D$3:D$496,"",0)</f>
        <v>IRRIGAÇÃO DE REPLANTIO</v>
      </c>
      <c r="AK753" t="str">
        <f t="shared" si="90"/>
        <v>3° IRRIGAÇÃO DE REPLANTIOGN140046059</v>
      </c>
      <c r="AL753" s="57" t="str">
        <f t="shared" si="91"/>
        <v>47097GN1400Trabalhador FlorestalANTONIO MARCIO PEREIRA DA SILVA3° IRRIGAÇÃO DE REPLANTIOIndaia Grande I17Principal8,95Julho-2602346206,772615740746206</v>
      </c>
      <c r="AM753" s="79">
        <f t="shared" si="92"/>
        <v>9.5833333333333339</v>
      </c>
      <c r="AN753" s="80">
        <f t="shared" si="93"/>
        <v>2334.979166666667</v>
      </c>
      <c r="AO753" s="36">
        <f t="shared" si="94"/>
        <v>2180.6675</v>
      </c>
      <c r="AP753" s="83">
        <f t="shared" si="95"/>
        <v>-154.31166666666695</v>
      </c>
    </row>
    <row r="754" spans="1:42" hidden="1">
      <c r="A754">
        <v>47097</v>
      </c>
      <c r="B754" s="38">
        <v>46206</v>
      </c>
      <c r="C754" t="s">
        <v>266</v>
      </c>
      <c r="D754" t="s">
        <v>185</v>
      </c>
      <c r="E754" t="s">
        <v>186</v>
      </c>
      <c r="F754" t="s">
        <v>59</v>
      </c>
      <c r="G754">
        <v>8</v>
      </c>
      <c r="H754" s="43">
        <v>10859</v>
      </c>
      <c r="I754" t="s">
        <v>198</v>
      </c>
      <c r="J754">
        <v>10315</v>
      </c>
      <c r="K754" t="s">
        <v>206</v>
      </c>
      <c r="L754" t="s">
        <v>206</v>
      </c>
      <c r="M754" s="4">
        <v>46028</v>
      </c>
      <c r="N754" t="s">
        <v>207</v>
      </c>
      <c r="O754" t="s">
        <v>64</v>
      </c>
      <c r="P754">
        <v>502</v>
      </c>
      <c r="Q754" t="s">
        <v>208</v>
      </c>
      <c r="R754">
        <v>13</v>
      </c>
      <c r="S754">
        <v>5</v>
      </c>
      <c r="T754">
        <v>14</v>
      </c>
      <c r="U754">
        <v>8</v>
      </c>
      <c r="V754">
        <v>13</v>
      </c>
      <c r="W754">
        <v>0.48</v>
      </c>
      <c r="X754">
        <v>0.36</v>
      </c>
      <c r="Y754">
        <v>0.93</v>
      </c>
      <c r="Z754">
        <v>185.69</v>
      </c>
      <c r="AA754" t="s">
        <v>55</v>
      </c>
      <c r="AB754" t="s">
        <v>56</v>
      </c>
      <c r="AC754" t="s">
        <v>209</v>
      </c>
      <c r="AE754" s="39">
        <v>46206.772615740738</v>
      </c>
      <c r="AG754" t="str">
        <f t="shared" si="88"/>
        <v>Julho-26</v>
      </c>
      <c r="AH754" s="36">
        <f>_xlfn.XLOOKUP(AK754,'Base de Preços'!P$7:P$3001,'Base de Preços'!J$7:J$3001,"",0)</f>
        <v>492.5</v>
      </c>
      <c r="AI754" s="37">
        <f t="shared" si="89"/>
        <v>0</v>
      </c>
      <c r="AJ754" t="str">
        <f>_xlfn.XLOOKUP(N754,Agrupamentos!C$3:C$496,Agrupamentos!D$3:D$496,"",0)</f>
        <v>IRRIGAÇÃO DE REPLANTIO</v>
      </c>
      <c r="AK754" t="str">
        <f t="shared" si="90"/>
        <v>2º IRRIGAÇÃO DE REPLANTIOGN140046028</v>
      </c>
      <c r="AL754" s="57" t="str">
        <f t="shared" si="91"/>
        <v>47097GN1400Operador de Trator de PneuANTONIO MARCIO PEREIRA DA SILVA2º IRRIGAÇÃO DE REPLANTIOIndaia Grande I13Suporte14Julho-2681346206,772615740746206</v>
      </c>
      <c r="AM754" s="79">
        <f t="shared" si="92"/>
        <v>27.083333333333336</v>
      </c>
      <c r="AN754" s="80">
        <f t="shared" si="93"/>
        <v>5029.104166666667</v>
      </c>
      <c r="AO754" s="36">
        <f t="shared" si="94"/>
        <v>2599.66</v>
      </c>
      <c r="AP754" s="83">
        <f t="shared" si="95"/>
        <v>-2429.4441666666671</v>
      </c>
    </row>
    <row r="755" spans="1:42" hidden="1">
      <c r="A755">
        <v>47097</v>
      </c>
      <c r="B755" s="38">
        <v>46206</v>
      </c>
      <c r="C755" t="s">
        <v>266</v>
      </c>
      <c r="D755" t="s">
        <v>185</v>
      </c>
      <c r="E755" t="s">
        <v>186</v>
      </c>
      <c r="F755" t="s">
        <v>37</v>
      </c>
      <c r="G755">
        <v>8</v>
      </c>
      <c r="H755" s="43">
        <v>10859</v>
      </c>
      <c r="I755" t="s">
        <v>198</v>
      </c>
      <c r="J755">
        <v>10315</v>
      </c>
      <c r="K755" t="s">
        <v>206</v>
      </c>
      <c r="L755" t="s">
        <v>206</v>
      </c>
      <c r="M755">
        <v>43</v>
      </c>
      <c r="N755" t="s">
        <v>42</v>
      </c>
      <c r="O755" t="s">
        <v>64</v>
      </c>
      <c r="P755">
        <v>502</v>
      </c>
      <c r="Q755" t="s">
        <v>208</v>
      </c>
      <c r="R755">
        <v>13</v>
      </c>
      <c r="S755">
        <v>8</v>
      </c>
      <c r="T755">
        <v>0</v>
      </c>
      <c r="U755">
        <v>0</v>
      </c>
      <c r="V755">
        <v>8</v>
      </c>
      <c r="W755">
        <v>0</v>
      </c>
      <c r="X755">
        <v>0</v>
      </c>
      <c r="Y755">
        <v>0</v>
      </c>
      <c r="Z755">
        <v>0</v>
      </c>
      <c r="AA755" t="s">
        <v>55</v>
      </c>
      <c r="AB755" t="s">
        <v>47</v>
      </c>
      <c r="AC755" t="s">
        <v>209</v>
      </c>
      <c r="AE755" s="39">
        <v>46206.772615740738</v>
      </c>
      <c r="AG755" t="str">
        <f t="shared" si="88"/>
        <v>Julho-26</v>
      </c>
      <c r="AH755" s="36">
        <f>_xlfn.XLOOKUP(AK755,'Base de Preços'!P$7:P$3001,'Base de Preços'!J$7:J$3001,"",0)</f>
        <v>0</v>
      </c>
      <c r="AI755" s="37">
        <f t="shared" si="89"/>
        <v>0</v>
      </c>
      <c r="AJ755" t="str">
        <f>_xlfn.XLOOKUP(N755,Agrupamentos!C$3:C$496,Agrupamentos!D$3:D$496,"",0)</f>
        <v>APOIO E MANUTENÇÃO</v>
      </c>
      <c r="AK755" t="str">
        <f t="shared" si="90"/>
        <v>APOIO E MANUTEÇÃOGN140043</v>
      </c>
      <c r="AL755" s="57" t="str">
        <f t="shared" si="91"/>
        <v>47097GN1400MotoristaANTONIO MARCIO PEREIRA DA SILVAAPOIO E MANUTEÇÃOIndaia Grande I13Principal0Julho-260846206,772615740746206</v>
      </c>
      <c r="AM755" s="79" t="str">
        <f t="shared" si="92"/>
        <v/>
      </c>
      <c r="AN755" s="80" t="str">
        <f t="shared" si="93"/>
        <v/>
      </c>
      <c r="AO755" s="36">
        <f t="shared" si="94"/>
        <v>0</v>
      </c>
      <c r="AP755" s="83" t="str">
        <f t="shared" si="95"/>
        <v/>
      </c>
    </row>
    <row r="756" spans="1:42" hidden="1">
      <c r="A756">
        <v>47097</v>
      </c>
      <c r="B756" s="38">
        <v>46206</v>
      </c>
      <c r="C756" t="s">
        <v>266</v>
      </c>
      <c r="D756" t="s">
        <v>185</v>
      </c>
      <c r="E756" t="s">
        <v>186</v>
      </c>
      <c r="F756" t="s">
        <v>37</v>
      </c>
      <c r="G756">
        <v>8</v>
      </c>
      <c r="H756" s="43">
        <v>10859</v>
      </c>
      <c r="I756" t="s">
        <v>198</v>
      </c>
      <c r="J756">
        <v>10315</v>
      </c>
      <c r="K756" t="s">
        <v>206</v>
      </c>
      <c r="L756" t="s">
        <v>206</v>
      </c>
      <c r="M756" s="4">
        <v>46028</v>
      </c>
      <c r="N756" t="s">
        <v>207</v>
      </c>
      <c r="O756" t="s">
        <v>64</v>
      </c>
      <c r="P756">
        <v>502</v>
      </c>
      <c r="Q756" t="s">
        <v>208</v>
      </c>
      <c r="R756">
        <v>13</v>
      </c>
      <c r="S756">
        <v>6</v>
      </c>
      <c r="T756">
        <v>14</v>
      </c>
      <c r="U756">
        <v>0</v>
      </c>
      <c r="V756">
        <v>6</v>
      </c>
      <c r="W756">
        <v>0.16</v>
      </c>
      <c r="X756">
        <v>0.43</v>
      </c>
      <c r="Y756">
        <v>0.43</v>
      </c>
      <c r="Z756">
        <v>63.16</v>
      </c>
      <c r="AA756" t="s">
        <v>55</v>
      </c>
      <c r="AB756" t="s">
        <v>77</v>
      </c>
      <c r="AC756" t="s">
        <v>209</v>
      </c>
      <c r="AE756" s="39">
        <v>46206.772615740738</v>
      </c>
      <c r="AG756" t="str">
        <f t="shared" si="88"/>
        <v>Julho-26</v>
      </c>
      <c r="AH756" s="36">
        <f>_xlfn.XLOOKUP(AK756,'Base de Preços'!P$7:P$3001,'Base de Preços'!J$7:J$3001,"",0)</f>
        <v>492.5</v>
      </c>
      <c r="AI756" s="37">
        <f t="shared" si="89"/>
        <v>0</v>
      </c>
      <c r="AJ756" t="str">
        <f>_xlfn.XLOOKUP(N756,Agrupamentos!C$3:C$496,Agrupamentos!D$3:D$496,"",0)</f>
        <v>IRRIGAÇÃO DE REPLANTIO</v>
      </c>
      <c r="AK756" t="str">
        <f t="shared" si="90"/>
        <v>2º IRRIGAÇÃO DE REPLANTIOGN140046028</v>
      </c>
      <c r="AL756" s="57" t="str">
        <f t="shared" si="91"/>
        <v>47097GN1400MotoristaANTONIO MARCIO PEREIRA DA SILVA2º IRRIGAÇÃO DE REPLANTIOIndaia Grande I13Apoio14Julho-260646206,772615740746206</v>
      </c>
      <c r="AM756" s="79">
        <f t="shared" si="92"/>
        <v>37.5</v>
      </c>
      <c r="AN756" s="80">
        <f t="shared" si="93"/>
        <v>2368.5</v>
      </c>
      <c r="AO756" s="36">
        <f t="shared" si="94"/>
        <v>884.24</v>
      </c>
      <c r="AP756" s="83">
        <f t="shared" si="95"/>
        <v>-1484.26</v>
      </c>
    </row>
    <row r="757" spans="1:42" hidden="1">
      <c r="A757">
        <v>47097</v>
      </c>
      <c r="B757" s="38">
        <v>46206</v>
      </c>
      <c r="C757" t="s">
        <v>266</v>
      </c>
      <c r="D757" t="s">
        <v>185</v>
      </c>
      <c r="E757" t="s">
        <v>186</v>
      </c>
      <c r="F757" t="s">
        <v>49</v>
      </c>
      <c r="G757">
        <v>8</v>
      </c>
      <c r="H757" s="43">
        <v>10859</v>
      </c>
      <c r="I757" t="s">
        <v>198</v>
      </c>
      <c r="J757">
        <v>10315</v>
      </c>
      <c r="K757" t="s">
        <v>206</v>
      </c>
      <c r="L757" t="s">
        <v>206</v>
      </c>
      <c r="M757" s="4">
        <v>46028</v>
      </c>
      <c r="N757" t="s">
        <v>207</v>
      </c>
      <c r="O757" t="s">
        <v>64</v>
      </c>
      <c r="P757">
        <v>502</v>
      </c>
      <c r="Q757" t="s">
        <v>208</v>
      </c>
      <c r="R757">
        <v>13</v>
      </c>
      <c r="S757">
        <v>50</v>
      </c>
      <c r="T757">
        <v>14</v>
      </c>
      <c r="U757">
        <v>0</v>
      </c>
      <c r="V757">
        <v>50</v>
      </c>
      <c r="W757">
        <v>2.4</v>
      </c>
      <c r="X757">
        <v>3.57</v>
      </c>
      <c r="Y757">
        <v>3.57</v>
      </c>
      <c r="Z757">
        <v>243.65</v>
      </c>
      <c r="AA757" t="s">
        <v>55</v>
      </c>
      <c r="AB757" t="s">
        <v>47</v>
      </c>
      <c r="AC757" t="s">
        <v>209</v>
      </c>
      <c r="AE757" s="39">
        <v>46206.772615740738</v>
      </c>
      <c r="AG757" t="str">
        <f t="shared" si="88"/>
        <v>Julho-26</v>
      </c>
      <c r="AH757" s="36">
        <f>_xlfn.XLOOKUP(AK757,'Base de Preços'!P$7:P$3001,'Base de Preços'!J$7:J$3001,"",0)</f>
        <v>492.5</v>
      </c>
      <c r="AI757" s="37">
        <f t="shared" si="89"/>
        <v>6895</v>
      </c>
      <c r="AJ757" t="str">
        <f>_xlfn.XLOOKUP(N757,Agrupamentos!C$3:C$496,Agrupamentos!D$3:D$496,"",0)</f>
        <v>IRRIGAÇÃO DE REPLANTIO</v>
      </c>
      <c r="AK757" t="str">
        <f t="shared" si="90"/>
        <v>2º IRRIGAÇÃO DE REPLANTIOGN140046028</v>
      </c>
      <c r="AL757" s="57" t="str">
        <f t="shared" si="91"/>
        <v>47097GN1400Trabalhador FlorestalANTONIO MARCIO PEREIRA DA SILVA2º IRRIGAÇÃO DE REPLANTIOIndaia Grande I13Principal14Julho-2605046206,772615740746206</v>
      </c>
      <c r="AM757" s="79">
        <f t="shared" si="92"/>
        <v>20.833333333333336</v>
      </c>
      <c r="AN757" s="80">
        <f t="shared" si="93"/>
        <v>5076.041666666667</v>
      </c>
      <c r="AO757" s="36">
        <f t="shared" si="94"/>
        <v>3411.1</v>
      </c>
      <c r="AP757" s="83">
        <f t="shared" si="95"/>
        <v>-1664.9416666666671</v>
      </c>
    </row>
    <row r="758" spans="1:42" hidden="1">
      <c r="A758">
        <v>47100</v>
      </c>
      <c r="B758" s="38">
        <v>46206</v>
      </c>
      <c r="C758" t="s">
        <v>266</v>
      </c>
      <c r="D758" t="s">
        <v>185</v>
      </c>
      <c r="E758" t="s">
        <v>186</v>
      </c>
      <c r="F758" t="s">
        <v>49</v>
      </c>
      <c r="G758">
        <v>10</v>
      </c>
      <c r="H758" s="43">
        <v>10859</v>
      </c>
      <c r="I758" t="s">
        <v>198</v>
      </c>
      <c r="J758">
        <v>10837</v>
      </c>
      <c r="K758" t="s">
        <v>254</v>
      </c>
      <c r="L758" t="s">
        <v>254</v>
      </c>
      <c r="M758" t="s">
        <v>321</v>
      </c>
      <c r="N758" t="s">
        <v>317</v>
      </c>
      <c r="O758" t="s">
        <v>64</v>
      </c>
      <c r="P758">
        <v>607</v>
      </c>
      <c r="Q758" t="s">
        <v>188</v>
      </c>
      <c r="R758">
        <v>48</v>
      </c>
      <c r="S758">
        <v>30</v>
      </c>
      <c r="T758">
        <v>10</v>
      </c>
      <c r="U758">
        <v>0</v>
      </c>
      <c r="V758">
        <v>30</v>
      </c>
      <c r="W758">
        <v>3</v>
      </c>
      <c r="X758">
        <v>3</v>
      </c>
      <c r="Y758">
        <v>3</v>
      </c>
      <c r="Z758">
        <v>305.33</v>
      </c>
      <c r="AA758" t="s">
        <v>55</v>
      </c>
      <c r="AB758" t="s">
        <v>47</v>
      </c>
      <c r="AC758" t="s">
        <v>257</v>
      </c>
      <c r="AD758" t="s">
        <v>96</v>
      </c>
      <c r="AE758" s="39">
        <v>46206.784039351849</v>
      </c>
      <c r="AG758" t="str">
        <f t="shared" si="88"/>
        <v>Julho-26</v>
      </c>
      <c r="AH758" s="36">
        <f>_xlfn.XLOOKUP(AK758,'Base de Preços'!P$7:P$3001,'Base de Preços'!J$7:J$3001,"",0)</f>
        <v>305.33</v>
      </c>
      <c r="AI758" s="37">
        <f t="shared" si="89"/>
        <v>3053.2999999999997</v>
      </c>
      <c r="AJ758" t="str">
        <f>_xlfn.XLOOKUP(N758,Agrupamentos!C$3:C$496,Agrupamentos!D$3:D$496,"",0)</f>
        <v>COMBATE A FORMIGA MANUAL</v>
      </c>
      <c r="AK758" t="str">
        <f t="shared" si="90"/>
        <v>COMBATE A FORMIGA PRÉ PLANTIO MANUALGN1400IMP08</v>
      </c>
      <c r="AL758" s="57" t="str">
        <f t="shared" si="91"/>
        <v>47100GN1400Trabalhador FlorestalJEAN CARDOSO PAIVACOMBATE A FORMIGA PRÉ PLANTIO MANUALSelena48Principal10Julho-2603046206,784039351846206</v>
      </c>
      <c r="AM758" s="79">
        <f t="shared" si="92"/>
        <v>10</v>
      </c>
      <c r="AN758" s="80">
        <f t="shared" si="93"/>
        <v>3053.2999999999997</v>
      </c>
      <c r="AO758" s="36">
        <f t="shared" si="94"/>
        <v>3053.2999999999997</v>
      </c>
      <c r="AP758" s="83">
        <f t="shared" si="95"/>
        <v>0</v>
      </c>
    </row>
    <row r="759" spans="1:42" hidden="1">
      <c r="A759">
        <v>47100</v>
      </c>
      <c r="B759" s="38">
        <v>46206</v>
      </c>
      <c r="C759" t="s">
        <v>266</v>
      </c>
      <c r="D759" t="s">
        <v>185</v>
      </c>
      <c r="E759" t="s">
        <v>186</v>
      </c>
      <c r="F759" t="s">
        <v>49</v>
      </c>
      <c r="G759">
        <v>10</v>
      </c>
      <c r="H759" s="43">
        <v>10859</v>
      </c>
      <c r="I759" t="s">
        <v>198</v>
      </c>
      <c r="J759">
        <v>10837</v>
      </c>
      <c r="K759" t="s">
        <v>254</v>
      </c>
      <c r="L759" t="s">
        <v>254</v>
      </c>
      <c r="M759" t="s">
        <v>321</v>
      </c>
      <c r="N759" t="s">
        <v>317</v>
      </c>
      <c r="O759" t="s">
        <v>64</v>
      </c>
      <c r="P759">
        <v>607</v>
      </c>
      <c r="Q759" t="s">
        <v>188</v>
      </c>
      <c r="R759">
        <v>49</v>
      </c>
      <c r="S759">
        <v>60</v>
      </c>
      <c r="T759">
        <v>34.46</v>
      </c>
      <c r="U759">
        <v>0</v>
      </c>
      <c r="V759">
        <v>60</v>
      </c>
      <c r="W759">
        <v>3</v>
      </c>
      <c r="X759">
        <v>1.74</v>
      </c>
      <c r="Y759">
        <v>1.74</v>
      </c>
      <c r="Z759">
        <v>305.33</v>
      </c>
      <c r="AA759" t="s">
        <v>46</v>
      </c>
      <c r="AB759" t="s">
        <v>47</v>
      </c>
      <c r="AC759" t="s">
        <v>257</v>
      </c>
      <c r="AD759" t="s">
        <v>96</v>
      </c>
      <c r="AE759" s="39">
        <v>46206.784039351849</v>
      </c>
      <c r="AG759" t="str">
        <f t="shared" si="88"/>
        <v>Julho-26</v>
      </c>
      <c r="AH759" s="36">
        <f>_xlfn.XLOOKUP(AK759,'Base de Preços'!P$7:P$3001,'Base de Preços'!J$7:J$3001,"",0)</f>
        <v>305.33</v>
      </c>
      <c r="AI759" s="37">
        <f t="shared" si="89"/>
        <v>10521.6718</v>
      </c>
      <c r="AJ759" t="str">
        <f>_xlfn.XLOOKUP(N759,Agrupamentos!C$3:C$496,Agrupamentos!D$3:D$496,"",0)</f>
        <v>COMBATE A FORMIGA MANUAL</v>
      </c>
      <c r="AK759" t="str">
        <f t="shared" si="90"/>
        <v>COMBATE A FORMIGA PRÉ PLANTIO MANUALGN1400IMP08</v>
      </c>
      <c r="AL759" s="57" t="str">
        <f t="shared" si="91"/>
        <v>47100GN1400Trabalhador FlorestalJEAN CARDOSO PAIVACOMBATE A FORMIGA PRÉ PLANTIO MANUALSelena49Principal34,46Julho-2606046206,784039351846206</v>
      </c>
      <c r="AM759" s="79">
        <f t="shared" si="92"/>
        <v>20</v>
      </c>
      <c r="AN759" s="80">
        <f t="shared" si="93"/>
        <v>6106.5999999999995</v>
      </c>
      <c r="AO759" s="36">
        <f t="shared" si="94"/>
        <v>10521.6718</v>
      </c>
      <c r="AP759" s="83">
        <f t="shared" si="95"/>
        <v>4415.0718000000006</v>
      </c>
    </row>
    <row r="760" spans="1:42" hidden="1">
      <c r="A760">
        <v>47100</v>
      </c>
      <c r="B760" s="38">
        <v>46206</v>
      </c>
      <c r="C760" t="s">
        <v>266</v>
      </c>
      <c r="D760" t="s">
        <v>185</v>
      </c>
      <c r="E760" t="s">
        <v>186</v>
      </c>
      <c r="F760" t="s">
        <v>59</v>
      </c>
      <c r="G760">
        <v>10</v>
      </c>
      <c r="H760" s="43">
        <v>10859</v>
      </c>
      <c r="I760" t="s">
        <v>198</v>
      </c>
      <c r="J760">
        <v>10837</v>
      </c>
      <c r="K760" t="s">
        <v>254</v>
      </c>
      <c r="L760" t="s">
        <v>254</v>
      </c>
      <c r="M760">
        <v>43</v>
      </c>
      <c r="N760" t="s">
        <v>42</v>
      </c>
      <c r="O760" t="s">
        <v>64</v>
      </c>
      <c r="P760">
        <v>607</v>
      </c>
      <c r="Q760" t="s">
        <v>188</v>
      </c>
      <c r="R760">
        <v>49</v>
      </c>
      <c r="S760">
        <v>0</v>
      </c>
      <c r="T760">
        <v>0</v>
      </c>
      <c r="U760">
        <v>10</v>
      </c>
      <c r="V760">
        <v>10</v>
      </c>
      <c r="W760">
        <v>0</v>
      </c>
      <c r="X760">
        <v>0</v>
      </c>
      <c r="Y760">
        <v>0</v>
      </c>
      <c r="Z760">
        <v>0</v>
      </c>
      <c r="AA760" t="s">
        <v>46</v>
      </c>
      <c r="AB760" t="s">
        <v>56</v>
      </c>
      <c r="AC760" t="s">
        <v>257</v>
      </c>
      <c r="AD760" t="s">
        <v>96</v>
      </c>
      <c r="AE760" s="39">
        <v>46206.784039351849</v>
      </c>
      <c r="AG760" t="str">
        <f t="shared" si="88"/>
        <v>Julho-26</v>
      </c>
      <c r="AH760" s="36">
        <f>_xlfn.XLOOKUP(AK760,'Base de Preços'!P$7:P$3001,'Base de Preços'!J$7:J$3001,"",0)</f>
        <v>0</v>
      </c>
      <c r="AI760" s="37">
        <f t="shared" si="89"/>
        <v>0</v>
      </c>
      <c r="AJ760" t="str">
        <f>_xlfn.XLOOKUP(N760,Agrupamentos!C$3:C$496,Agrupamentos!D$3:D$496,"",0)</f>
        <v>APOIO E MANUTENÇÃO</v>
      </c>
      <c r="AK760" t="str">
        <f t="shared" si="90"/>
        <v>APOIO E MANUTEÇÃOGN140043</v>
      </c>
      <c r="AL760" s="57" t="str">
        <f t="shared" si="91"/>
        <v>47100GN1400Operador de Trator de PneuJEAN CARDOSO PAIVAAPOIO E MANUTEÇÃOSelena49Suporte0Julho-26101046206,784039351846206</v>
      </c>
      <c r="AM760" s="79" t="str">
        <f t="shared" si="92"/>
        <v/>
      </c>
      <c r="AN760" s="80" t="str">
        <f t="shared" si="93"/>
        <v/>
      </c>
      <c r="AO760" s="36">
        <f t="shared" si="94"/>
        <v>0</v>
      </c>
      <c r="AP760" s="83" t="str">
        <f t="shared" si="95"/>
        <v/>
      </c>
    </row>
    <row r="761" spans="1:42" hidden="1">
      <c r="A761">
        <v>47106</v>
      </c>
      <c r="B761" s="38">
        <v>46206</v>
      </c>
      <c r="C761" t="s">
        <v>266</v>
      </c>
      <c r="D761" t="s">
        <v>185</v>
      </c>
      <c r="E761" t="s">
        <v>186</v>
      </c>
      <c r="F761" t="s">
        <v>49</v>
      </c>
      <c r="G761">
        <v>8</v>
      </c>
      <c r="H761" s="43">
        <v>10859</v>
      </c>
      <c r="I761" t="s">
        <v>198</v>
      </c>
      <c r="J761">
        <v>10093</v>
      </c>
      <c r="K761" t="s">
        <v>199</v>
      </c>
      <c r="L761" t="s">
        <v>199</v>
      </c>
      <c r="M761" t="s">
        <v>231</v>
      </c>
      <c r="N761" t="s">
        <v>232</v>
      </c>
      <c r="O761" t="s">
        <v>64</v>
      </c>
      <c r="P761">
        <v>400</v>
      </c>
      <c r="Q761" t="s">
        <v>233</v>
      </c>
      <c r="R761">
        <v>377</v>
      </c>
      <c r="S761">
        <v>24</v>
      </c>
      <c r="T761">
        <v>21.3</v>
      </c>
      <c r="U761">
        <v>0</v>
      </c>
      <c r="V761">
        <v>24</v>
      </c>
      <c r="W761">
        <v>1.48</v>
      </c>
      <c r="X761">
        <v>1.1299999999999999</v>
      </c>
      <c r="Y761">
        <v>1.1299999999999999</v>
      </c>
      <c r="Z761">
        <v>148.43</v>
      </c>
      <c r="AA761" t="s">
        <v>46</v>
      </c>
      <c r="AB761" t="s">
        <v>47</v>
      </c>
      <c r="AC761" t="s">
        <v>202</v>
      </c>
      <c r="AE761" s="39">
        <v>46206.854953703703</v>
      </c>
      <c r="AG761" t="str">
        <f t="shared" si="88"/>
        <v>Julho-26</v>
      </c>
      <c r="AH761" s="36">
        <f>_xlfn.XLOOKUP(AK761,'Base de Preços'!P$7:P$3001,'Base de Preços'!J$7:J$3001,"",0)</f>
        <v>199.25</v>
      </c>
      <c r="AI761" s="37">
        <f t="shared" si="89"/>
        <v>4244.0250000000005</v>
      </c>
      <c r="AJ761" t="str">
        <f>_xlfn.XLOOKUP(N761,Agrupamentos!C$3:C$496,Agrupamentos!D$3:D$496,"",0)</f>
        <v>COMBATE A FORMIGA MANUAL</v>
      </c>
      <c r="AK761" t="str">
        <f t="shared" si="90"/>
        <v>COMBATE A FORMIGA PÓS PLANTIO MANUAL - 3 a 5kg/HA Isca granulada ou MIPISGN1400REF16</v>
      </c>
      <c r="AL761" s="57" t="str">
        <f t="shared" si="91"/>
        <v>47106GN1400Trabalhador FlorestalJONATHAN FONSECA DE OLIVEIRACOMBATE A FORMIGA PÓS PLANTIO MANUAL - 3 a 5kg/HA Isca granulada ou MIPISRosa Maria377Principal21,3Julho-2602446206,854953703746206</v>
      </c>
      <c r="AM761" s="79">
        <f t="shared" si="92"/>
        <v>16.216216216216218</v>
      </c>
      <c r="AN761" s="80">
        <f t="shared" si="93"/>
        <v>2406.9729729729734</v>
      </c>
      <c r="AO761" s="36">
        <f t="shared" si="94"/>
        <v>3161.5590000000002</v>
      </c>
      <c r="AP761" s="83">
        <f t="shared" si="95"/>
        <v>754.58602702702683</v>
      </c>
    </row>
    <row r="762" spans="1:42" hidden="1">
      <c r="A762">
        <v>47106</v>
      </c>
      <c r="B762" s="38">
        <v>46206</v>
      </c>
      <c r="C762" t="s">
        <v>266</v>
      </c>
      <c r="D762" t="s">
        <v>185</v>
      </c>
      <c r="E762" t="s">
        <v>186</v>
      </c>
      <c r="F762" t="s">
        <v>49</v>
      </c>
      <c r="G762">
        <v>8</v>
      </c>
      <c r="H762" s="43">
        <v>10859</v>
      </c>
      <c r="I762" t="s">
        <v>198</v>
      </c>
      <c r="J762">
        <v>10093</v>
      </c>
      <c r="K762" t="s">
        <v>199</v>
      </c>
      <c r="L762" t="s">
        <v>199</v>
      </c>
      <c r="M762" t="s">
        <v>246</v>
      </c>
      <c r="N762" t="s">
        <v>247</v>
      </c>
      <c r="O762" t="s">
        <v>64</v>
      </c>
      <c r="P762">
        <v>400</v>
      </c>
      <c r="Q762" t="s">
        <v>233</v>
      </c>
      <c r="R762">
        <v>359</v>
      </c>
      <c r="S762">
        <v>40</v>
      </c>
      <c r="T762">
        <v>20</v>
      </c>
      <c r="U762">
        <v>0</v>
      </c>
      <c r="V762">
        <v>40</v>
      </c>
      <c r="W762">
        <v>4.58</v>
      </c>
      <c r="X762">
        <v>2</v>
      </c>
      <c r="Y762">
        <v>2</v>
      </c>
      <c r="Z762">
        <v>235.73</v>
      </c>
      <c r="AA762" t="s">
        <v>55</v>
      </c>
      <c r="AB762" t="s">
        <v>47</v>
      </c>
      <c r="AC762" t="s">
        <v>202</v>
      </c>
      <c r="AE762" s="39">
        <v>46206.854953703703</v>
      </c>
      <c r="AG762" t="str">
        <f t="shared" si="88"/>
        <v>Julho-26</v>
      </c>
      <c r="AH762" s="36">
        <f>_xlfn.XLOOKUP(AK762,'Base de Preços'!P$7:P$3001,'Base de Preços'!J$7:J$3001,"",0)</f>
        <v>1041.5999999999999</v>
      </c>
      <c r="AI762" s="37">
        <f t="shared" si="89"/>
        <v>20832</v>
      </c>
      <c r="AJ762" t="str">
        <f>_xlfn.XLOOKUP(N762,Agrupamentos!C$3:C$496,Agrupamentos!D$3:D$496,"",0)</f>
        <v>IRRIGAÇÃO DE PLANTIO</v>
      </c>
      <c r="AK762" t="str">
        <f t="shared" si="90"/>
        <v>2ª Irrigação de Plantio 4 a 5L/Planta+Polímero, tomadas d'água a 5 a 10KM da Operação, incluindo captação de águaGN1400REF15</v>
      </c>
      <c r="AL762" s="57" t="str">
        <f t="shared" si="91"/>
        <v>47106GN1400Trabalhador FlorestalJONATHAN FONSECA DE OLIVEIRA2ª Irrigação de Plantio 4 a 5L/Planta+Polímero, tomadas d'água a 5 a 10KM da Operação, incluindo captação de águaRosa Maria359Principal20Julho-2604046206,854953703746206</v>
      </c>
      <c r="AM762" s="79">
        <f t="shared" si="92"/>
        <v>8.7336244541484707</v>
      </c>
      <c r="AN762" s="80">
        <f t="shared" si="93"/>
        <v>2058.7772925764189</v>
      </c>
      <c r="AO762" s="36">
        <f t="shared" si="94"/>
        <v>4714.5999999999995</v>
      </c>
      <c r="AP762" s="83">
        <f t="shared" si="95"/>
        <v>2655.8227074235806</v>
      </c>
    </row>
    <row r="763" spans="1:42" hidden="1">
      <c r="A763">
        <v>47106</v>
      </c>
      <c r="B763" s="38">
        <v>46206</v>
      </c>
      <c r="C763" t="s">
        <v>266</v>
      </c>
      <c r="D763" t="s">
        <v>185</v>
      </c>
      <c r="E763" t="s">
        <v>186</v>
      </c>
      <c r="F763" t="s">
        <v>49</v>
      </c>
      <c r="G763">
        <v>8</v>
      </c>
      <c r="H763" s="43">
        <v>10859</v>
      </c>
      <c r="I763" t="s">
        <v>198</v>
      </c>
      <c r="J763">
        <v>10093</v>
      </c>
      <c r="K763" t="s">
        <v>199</v>
      </c>
      <c r="L763" t="s">
        <v>199</v>
      </c>
      <c r="M763" t="s">
        <v>301</v>
      </c>
      <c r="N763" t="s">
        <v>302</v>
      </c>
      <c r="O763" t="s">
        <v>64</v>
      </c>
      <c r="P763">
        <v>400</v>
      </c>
      <c r="Q763" t="s">
        <v>233</v>
      </c>
      <c r="R763">
        <v>372</v>
      </c>
      <c r="S763">
        <v>40</v>
      </c>
      <c r="T763">
        <v>20</v>
      </c>
      <c r="U763">
        <v>0</v>
      </c>
      <c r="V763">
        <v>40</v>
      </c>
      <c r="W763">
        <v>2.69</v>
      </c>
      <c r="X763">
        <v>2</v>
      </c>
      <c r="Y763">
        <v>2</v>
      </c>
      <c r="Z763">
        <v>272.89</v>
      </c>
      <c r="AA763" t="s">
        <v>55</v>
      </c>
      <c r="AB763" t="s">
        <v>47</v>
      </c>
      <c r="AC763" t="s">
        <v>202</v>
      </c>
      <c r="AE763" s="39">
        <v>46206.854953703703</v>
      </c>
      <c r="AG763" t="str">
        <f t="shared" si="88"/>
        <v>Julho-26</v>
      </c>
      <c r="AH763" s="36">
        <f>_xlfn.XLOOKUP(AK763,'Base de Preços'!P$7:P$3001,'Base de Preços'!J$7:J$3001,"",0)</f>
        <v>551.6</v>
      </c>
      <c r="AI763" s="37">
        <f t="shared" si="89"/>
        <v>11032</v>
      </c>
      <c r="AJ763" t="str">
        <f>_xlfn.XLOOKUP(N763,Agrupamentos!C$3:C$496,Agrupamentos!D$3:D$496,"",0)</f>
        <v>IRRIGAÇÃO DE REPLANTIO</v>
      </c>
      <c r="AK763" t="str">
        <f t="shared" si="90"/>
        <v>2ª IRRIGAÇÃO DE REPLANTIOGN1400REF32 - 02</v>
      </c>
      <c r="AL763" s="57" t="str">
        <f t="shared" si="91"/>
        <v>47106GN1400Trabalhador FlorestalJONATHAN FONSECA DE OLIVEIRA2ª IRRIGAÇÃO DE REPLANTIORosa Maria372Principal20Julho-2604046206,854953703746206</v>
      </c>
      <c r="AM763" s="79">
        <f t="shared" si="92"/>
        <v>14.869888475836431</v>
      </c>
      <c r="AN763" s="80">
        <f t="shared" si="93"/>
        <v>4057.8438661710034</v>
      </c>
      <c r="AO763" s="36">
        <f t="shared" si="94"/>
        <v>5457.7999999999993</v>
      </c>
      <c r="AP763" s="83">
        <f t="shared" si="95"/>
        <v>1399.9561338289959</v>
      </c>
    </row>
    <row r="764" spans="1:42" hidden="1">
      <c r="A764">
        <v>47106</v>
      </c>
      <c r="B764" s="38">
        <v>46206</v>
      </c>
      <c r="C764" t="s">
        <v>266</v>
      </c>
      <c r="D764" t="s">
        <v>185</v>
      </c>
      <c r="E764" t="s">
        <v>186</v>
      </c>
      <c r="F764" t="s">
        <v>49</v>
      </c>
      <c r="G764">
        <v>8</v>
      </c>
      <c r="H764" s="43">
        <v>10859</v>
      </c>
      <c r="I764" t="s">
        <v>198</v>
      </c>
      <c r="J764">
        <v>10093</v>
      </c>
      <c r="K764" t="s">
        <v>199</v>
      </c>
      <c r="L764" t="s">
        <v>199</v>
      </c>
      <c r="M764" t="s">
        <v>231</v>
      </c>
      <c r="N764" t="s">
        <v>232</v>
      </c>
      <c r="O764" t="s">
        <v>64</v>
      </c>
      <c r="P764">
        <v>400</v>
      </c>
      <c r="Q764" t="s">
        <v>233</v>
      </c>
      <c r="R764">
        <v>364</v>
      </c>
      <c r="S764">
        <v>24</v>
      </c>
      <c r="T764">
        <v>29.17</v>
      </c>
      <c r="U764">
        <v>0</v>
      </c>
      <c r="V764">
        <v>24</v>
      </c>
      <c r="W764">
        <v>1.48</v>
      </c>
      <c r="X764">
        <v>0.82</v>
      </c>
      <c r="Y764">
        <v>0.82</v>
      </c>
      <c r="Z764">
        <v>148.43</v>
      </c>
      <c r="AA764" t="s">
        <v>46</v>
      </c>
      <c r="AB764" t="s">
        <v>47</v>
      </c>
      <c r="AC764" t="s">
        <v>202</v>
      </c>
      <c r="AE764" s="39">
        <v>46206.854953703703</v>
      </c>
      <c r="AG764" t="str">
        <f t="shared" si="88"/>
        <v>Julho-26</v>
      </c>
      <c r="AH764" s="36">
        <f>_xlfn.XLOOKUP(AK764,'Base de Preços'!P$7:P$3001,'Base de Preços'!J$7:J$3001,"",0)</f>
        <v>199.25</v>
      </c>
      <c r="AI764" s="37">
        <f t="shared" si="89"/>
        <v>5812.1225000000004</v>
      </c>
      <c r="AJ764" t="str">
        <f>_xlfn.XLOOKUP(N764,Agrupamentos!C$3:C$496,Agrupamentos!D$3:D$496,"",0)</f>
        <v>COMBATE A FORMIGA MANUAL</v>
      </c>
      <c r="AK764" t="str">
        <f t="shared" si="90"/>
        <v>COMBATE A FORMIGA PÓS PLANTIO MANUAL - 3 a 5kg/HA Isca granulada ou MIPISGN1400REF16</v>
      </c>
      <c r="AL764" s="57" t="str">
        <f t="shared" si="91"/>
        <v>47106GN1400Trabalhador FlorestalJONATHAN FONSECA DE OLIVEIRACOMBATE A FORMIGA PÓS PLANTIO MANUAL - 3 a 5kg/HA Isca granulada ou MIPISRosa Maria364Principal29,17Julho-2602446206,854953703746206</v>
      </c>
      <c r="AM764" s="79">
        <f t="shared" si="92"/>
        <v>16.216216216216218</v>
      </c>
      <c r="AN764" s="80">
        <f t="shared" si="93"/>
        <v>2406.9729729729734</v>
      </c>
      <c r="AO764" s="36">
        <f t="shared" si="94"/>
        <v>4329.7031000000006</v>
      </c>
      <c r="AP764" s="83">
        <f t="shared" si="95"/>
        <v>1922.7301270270273</v>
      </c>
    </row>
    <row r="765" spans="1:42" hidden="1">
      <c r="A765">
        <v>47106</v>
      </c>
      <c r="B765" s="38">
        <v>46206</v>
      </c>
      <c r="C765" t="s">
        <v>266</v>
      </c>
      <c r="D765" t="s">
        <v>185</v>
      </c>
      <c r="E765" t="s">
        <v>186</v>
      </c>
      <c r="F765" t="s">
        <v>49</v>
      </c>
      <c r="G765">
        <v>8</v>
      </c>
      <c r="H765" s="43">
        <v>10859</v>
      </c>
      <c r="I765" t="s">
        <v>198</v>
      </c>
      <c r="J765">
        <v>10093</v>
      </c>
      <c r="K765" t="s">
        <v>199</v>
      </c>
      <c r="L765" t="s">
        <v>199</v>
      </c>
      <c r="M765" t="s">
        <v>231</v>
      </c>
      <c r="N765" t="s">
        <v>232</v>
      </c>
      <c r="O765" t="s">
        <v>64</v>
      </c>
      <c r="P765">
        <v>400</v>
      </c>
      <c r="Q765" t="s">
        <v>233</v>
      </c>
      <c r="R765">
        <v>366</v>
      </c>
      <c r="S765">
        <v>24</v>
      </c>
      <c r="T765">
        <v>32.36</v>
      </c>
      <c r="U765">
        <v>0</v>
      </c>
      <c r="V765">
        <v>24</v>
      </c>
      <c r="W765">
        <v>1.48</v>
      </c>
      <c r="X765">
        <v>0.74</v>
      </c>
      <c r="Y765">
        <v>0.74</v>
      </c>
      <c r="Z765">
        <v>148.43</v>
      </c>
      <c r="AA765" t="s">
        <v>46</v>
      </c>
      <c r="AB765" t="s">
        <v>47</v>
      </c>
      <c r="AC765" t="s">
        <v>202</v>
      </c>
      <c r="AE765" s="39">
        <v>46206.854953703703</v>
      </c>
      <c r="AG765" t="str">
        <f t="shared" si="88"/>
        <v>Julho-26</v>
      </c>
      <c r="AH765" s="36">
        <f>_xlfn.XLOOKUP(AK765,'Base de Preços'!P$7:P$3001,'Base de Preços'!J$7:J$3001,"",0)</f>
        <v>199.25</v>
      </c>
      <c r="AI765" s="37">
        <f t="shared" si="89"/>
        <v>6447.73</v>
      </c>
      <c r="AJ765" t="str">
        <f>_xlfn.XLOOKUP(N765,Agrupamentos!C$3:C$496,Agrupamentos!D$3:D$496,"",0)</f>
        <v>COMBATE A FORMIGA MANUAL</v>
      </c>
      <c r="AK765" t="str">
        <f t="shared" si="90"/>
        <v>COMBATE A FORMIGA PÓS PLANTIO MANUAL - 3 a 5kg/HA Isca granulada ou MIPISGN1400REF16</v>
      </c>
      <c r="AL765" s="57" t="str">
        <f t="shared" si="91"/>
        <v>47106GN1400Trabalhador FlorestalJONATHAN FONSECA DE OLIVEIRACOMBATE A FORMIGA PÓS PLANTIO MANUAL - 3 a 5kg/HA Isca granulada ou MIPISRosa Maria366Principal32,36Julho-2602446206,854953703746206</v>
      </c>
      <c r="AM765" s="79">
        <f t="shared" si="92"/>
        <v>16.216216216216218</v>
      </c>
      <c r="AN765" s="80">
        <f t="shared" si="93"/>
        <v>2406.9729729729734</v>
      </c>
      <c r="AO765" s="36">
        <f t="shared" si="94"/>
        <v>4803.1948000000002</v>
      </c>
      <c r="AP765" s="83">
        <f t="shared" si="95"/>
        <v>2396.2218270270268</v>
      </c>
    </row>
    <row r="766" spans="1:42" hidden="1">
      <c r="A766">
        <v>47106</v>
      </c>
      <c r="B766" s="38">
        <v>46206</v>
      </c>
      <c r="C766" t="s">
        <v>266</v>
      </c>
      <c r="D766" t="s">
        <v>185</v>
      </c>
      <c r="E766" t="s">
        <v>186</v>
      </c>
      <c r="F766" t="s">
        <v>37</v>
      </c>
      <c r="G766">
        <v>8</v>
      </c>
      <c r="H766" s="43">
        <v>10859</v>
      </c>
      <c r="I766" t="s">
        <v>198</v>
      </c>
      <c r="J766">
        <v>10093</v>
      </c>
      <c r="K766" t="s">
        <v>199</v>
      </c>
      <c r="L766" t="s">
        <v>199</v>
      </c>
      <c r="M766" t="s">
        <v>301</v>
      </c>
      <c r="N766" t="s">
        <v>302</v>
      </c>
      <c r="O766" t="s">
        <v>64</v>
      </c>
      <c r="P766">
        <v>400</v>
      </c>
      <c r="Q766" t="s">
        <v>233</v>
      </c>
      <c r="R766">
        <v>372</v>
      </c>
      <c r="S766">
        <v>8</v>
      </c>
      <c r="T766">
        <v>20</v>
      </c>
      <c r="U766">
        <v>0</v>
      </c>
      <c r="V766">
        <v>8</v>
      </c>
      <c r="W766">
        <v>0.18</v>
      </c>
      <c r="X766">
        <v>0.4</v>
      </c>
      <c r="Y766">
        <v>0.4</v>
      </c>
      <c r="Z766">
        <v>70.739999999999995</v>
      </c>
      <c r="AA766" t="s">
        <v>55</v>
      </c>
      <c r="AB766" t="s">
        <v>56</v>
      </c>
      <c r="AC766" t="s">
        <v>202</v>
      </c>
      <c r="AD766" t="s">
        <v>203</v>
      </c>
      <c r="AE766" s="39">
        <v>46209.377581018518</v>
      </c>
      <c r="AG766" t="str">
        <f t="shared" si="88"/>
        <v>Julho-26</v>
      </c>
      <c r="AH766" s="36">
        <f>_xlfn.XLOOKUP(AK766,'Base de Preços'!P$7:P$3001,'Base de Preços'!J$7:J$3001,"",0)</f>
        <v>551.6</v>
      </c>
      <c r="AI766" s="37">
        <f t="shared" si="89"/>
        <v>0</v>
      </c>
      <c r="AJ766" t="str">
        <f>_xlfn.XLOOKUP(N766,Agrupamentos!C$3:C$496,Agrupamentos!D$3:D$496,"",0)</f>
        <v>IRRIGAÇÃO DE REPLANTIO</v>
      </c>
      <c r="AK766" t="str">
        <f t="shared" si="90"/>
        <v>2ª IRRIGAÇÃO DE REPLANTIOGN1400REF32 - 02</v>
      </c>
      <c r="AL766" s="57" t="str">
        <f t="shared" si="91"/>
        <v>47106GN1400MotoristaJONATHAN FONSECA DE OLIVEIRA2ª IRRIGAÇÃO DE REPLANTIORosa Maria372Suporte20Julho-260846209,377581018546206</v>
      </c>
      <c r="AM766" s="79">
        <f t="shared" si="92"/>
        <v>44.444444444444443</v>
      </c>
      <c r="AN766" s="80">
        <f t="shared" si="93"/>
        <v>3143.9999999999995</v>
      </c>
      <c r="AO766" s="36">
        <f t="shared" si="94"/>
        <v>1414.8</v>
      </c>
      <c r="AP766" s="83">
        <f t="shared" si="95"/>
        <v>-1729.1999999999996</v>
      </c>
    </row>
    <row r="767" spans="1:42" hidden="1">
      <c r="A767">
        <v>47106</v>
      </c>
      <c r="B767" s="38">
        <v>46206</v>
      </c>
      <c r="C767" t="s">
        <v>266</v>
      </c>
      <c r="D767" t="s">
        <v>185</v>
      </c>
      <c r="E767" t="s">
        <v>186</v>
      </c>
      <c r="F767" t="s">
        <v>37</v>
      </c>
      <c r="G767">
        <v>8</v>
      </c>
      <c r="H767" s="43">
        <v>10859</v>
      </c>
      <c r="I767" t="s">
        <v>198</v>
      </c>
      <c r="J767">
        <v>10093</v>
      </c>
      <c r="K767" t="s">
        <v>199</v>
      </c>
      <c r="L767" t="s">
        <v>199</v>
      </c>
      <c r="M767">
        <v>43</v>
      </c>
      <c r="N767" t="s">
        <v>42</v>
      </c>
      <c r="O767" t="s">
        <v>64</v>
      </c>
      <c r="P767">
        <v>400</v>
      </c>
      <c r="Q767" t="s">
        <v>233</v>
      </c>
      <c r="R767">
        <v>359</v>
      </c>
      <c r="S767">
        <v>8</v>
      </c>
      <c r="T767">
        <v>0</v>
      </c>
      <c r="U767">
        <v>0</v>
      </c>
      <c r="V767">
        <v>8</v>
      </c>
      <c r="W767">
        <v>0</v>
      </c>
      <c r="X767">
        <v>0</v>
      </c>
      <c r="Y767">
        <v>0</v>
      </c>
      <c r="Z767">
        <v>0</v>
      </c>
      <c r="AA767" t="s">
        <v>46</v>
      </c>
      <c r="AB767" t="s">
        <v>47</v>
      </c>
      <c r="AC767" t="s">
        <v>202</v>
      </c>
      <c r="AD767" t="s">
        <v>203</v>
      </c>
      <c r="AE767" s="39">
        <v>46206.854953703703</v>
      </c>
      <c r="AG767" t="str">
        <f t="shared" si="88"/>
        <v>Julho-26</v>
      </c>
      <c r="AH767" s="36">
        <f>_xlfn.XLOOKUP(AK767,'Base de Preços'!P$7:P$3001,'Base de Preços'!J$7:J$3001,"",0)</f>
        <v>0</v>
      </c>
      <c r="AI767" s="37">
        <f t="shared" si="89"/>
        <v>0</v>
      </c>
      <c r="AJ767" t="str">
        <f>_xlfn.XLOOKUP(N767,Agrupamentos!C$3:C$496,Agrupamentos!D$3:D$496,"",0)</f>
        <v>APOIO E MANUTENÇÃO</v>
      </c>
      <c r="AK767" t="str">
        <f t="shared" si="90"/>
        <v>APOIO E MANUTEÇÃOGN140043</v>
      </c>
      <c r="AL767" s="57" t="str">
        <f t="shared" si="91"/>
        <v>47106GN1400MotoristaJONATHAN FONSECA DE OLIVEIRAAPOIO E MANUTEÇÃORosa Maria359Principal0Julho-260846206,854953703746206</v>
      </c>
      <c r="AM767" s="79" t="str">
        <f t="shared" si="92"/>
        <v/>
      </c>
      <c r="AN767" s="80" t="str">
        <f t="shared" si="93"/>
        <v/>
      </c>
      <c r="AO767" s="36">
        <f t="shared" si="94"/>
        <v>0</v>
      </c>
      <c r="AP767" s="83" t="str">
        <f t="shared" si="95"/>
        <v/>
      </c>
    </row>
    <row r="768" spans="1:42" hidden="1">
      <c r="A768">
        <v>47106</v>
      </c>
      <c r="B768" s="38">
        <v>46206</v>
      </c>
      <c r="C768" t="s">
        <v>266</v>
      </c>
      <c r="D768" t="s">
        <v>185</v>
      </c>
      <c r="E768" t="s">
        <v>186</v>
      </c>
      <c r="F768" t="s">
        <v>49</v>
      </c>
      <c r="G768">
        <v>8</v>
      </c>
      <c r="H768" s="43">
        <v>10859</v>
      </c>
      <c r="I768" t="s">
        <v>198</v>
      </c>
      <c r="J768">
        <v>10093</v>
      </c>
      <c r="K768" t="s">
        <v>199</v>
      </c>
      <c r="L768" t="s">
        <v>199</v>
      </c>
      <c r="M768" t="s">
        <v>231</v>
      </c>
      <c r="N768" t="s">
        <v>232</v>
      </c>
      <c r="O768" t="s">
        <v>64</v>
      </c>
      <c r="P768">
        <v>400</v>
      </c>
      <c r="Q768" t="s">
        <v>233</v>
      </c>
      <c r="R768">
        <v>376</v>
      </c>
      <c r="S768">
        <v>24</v>
      </c>
      <c r="T768">
        <v>20.420000000000002</v>
      </c>
      <c r="U768">
        <v>0</v>
      </c>
      <c r="V768">
        <v>24</v>
      </c>
      <c r="W768">
        <v>1.48</v>
      </c>
      <c r="X768">
        <v>1.18</v>
      </c>
      <c r="Y768">
        <v>1.18</v>
      </c>
      <c r="Z768">
        <v>148.43</v>
      </c>
      <c r="AA768" t="s">
        <v>46</v>
      </c>
      <c r="AB768" t="s">
        <v>47</v>
      </c>
      <c r="AC768" t="s">
        <v>202</v>
      </c>
      <c r="AE768" s="39">
        <v>46206.854953703703</v>
      </c>
      <c r="AG768" t="str">
        <f t="shared" si="88"/>
        <v>Julho-26</v>
      </c>
      <c r="AH768" s="36">
        <f>_xlfn.XLOOKUP(AK768,'Base de Preços'!P$7:P$3001,'Base de Preços'!J$7:J$3001,"",0)</f>
        <v>199.25</v>
      </c>
      <c r="AI768" s="37">
        <f t="shared" si="89"/>
        <v>4068.6850000000004</v>
      </c>
      <c r="AJ768" t="str">
        <f>_xlfn.XLOOKUP(N768,Agrupamentos!C$3:C$496,Agrupamentos!D$3:D$496,"",0)</f>
        <v>COMBATE A FORMIGA MANUAL</v>
      </c>
      <c r="AK768" t="str">
        <f t="shared" si="90"/>
        <v>COMBATE A FORMIGA PÓS PLANTIO MANUAL - 3 a 5kg/HA Isca granulada ou MIPISGN1400REF16</v>
      </c>
      <c r="AL768" s="57" t="str">
        <f t="shared" si="91"/>
        <v>47106GN1400Trabalhador FlorestalJONATHAN FONSECA DE OLIVEIRACOMBATE A FORMIGA PÓS PLANTIO MANUAL - 3 a 5kg/HA Isca granulada ou MIPISRosa Maria376Principal20,42Julho-2602446206,854953703746206</v>
      </c>
      <c r="AM768" s="79">
        <f t="shared" si="92"/>
        <v>16.216216216216218</v>
      </c>
      <c r="AN768" s="80">
        <f t="shared" si="93"/>
        <v>2406.9729729729734</v>
      </c>
      <c r="AO768" s="36">
        <f t="shared" si="94"/>
        <v>3030.9406000000004</v>
      </c>
      <c r="AP768" s="83">
        <f t="shared" si="95"/>
        <v>623.96762702702699</v>
      </c>
    </row>
    <row r="769" spans="1:42" hidden="1">
      <c r="A769">
        <v>47106</v>
      </c>
      <c r="B769" s="38">
        <v>46206</v>
      </c>
      <c r="C769" t="s">
        <v>266</v>
      </c>
      <c r="D769" t="s">
        <v>185</v>
      </c>
      <c r="E769" t="s">
        <v>186</v>
      </c>
      <c r="F769" t="s">
        <v>59</v>
      </c>
      <c r="G769">
        <v>8</v>
      </c>
      <c r="H769" s="43">
        <v>10859</v>
      </c>
      <c r="I769" t="s">
        <v>198</v>
      </c>
      <c r="J769">
        <v>10093</v>
      </c>
      <c r="K769" t="s">
        <v>199</v>
      </c>
      <c r="L769" t="s">
        <v>199</v>
      </c>
      <c r="M769" t="s">
        <v>301</v>
      </c>
      <c r="N769" t="s">
        <v>302</v>
      </c>
      <c r="O769" t="s">
        <v>64</v>
      </c>
      <c r="P769">
        <v>400</v>
      </c>
      <c r="Q769" t="s">
        <v>233</v>
      </c>
      <c r="R769">
        <v>372</v>
      </c>
      <c r="S769">
        <v>16</v>
      </c>
      <c r="T769">
        <v>20</v>
      </c>
      <c r="U769">
        <v>0</v>
      </c>
      <c r="V769">
        <v>16</v>
      </c>
      <c r="W769">
        <v>0.54</v>
      </c>
      <c r="X769">
        <v>0.8</v>
      </c>
      <c r="Y769">
        <v>0.8</v>
      </c>
      <c r="Z769">
        <v>207.97</v>
      </c>
      <c r="AA769" t="s">
        <v>55</v>
      </c>
      <c r="AB769" t="s">
        <v>77</v>
      </c>
      <c r="AC769" t="s">
        <v>202</v>
      </c>
      <c r="AD769" t="s">
        <v>203</v>
      </c>
      <c r="AE769" s="39">
        <v>46206.854953703703</v>
      </c>
      <c r="AG769" t="str">
        <f t="shared" si="88"/>
        <v>Julho-26</v>
      </c>
      <c r="AH769" s="36">
        <f>_xlfn.XLOOKUP(AK769,'Base de Preços'!P$7:P$3001,'Base de Preços'!J$7:J$3001,"",0)</f>
        <v>551.6</v>
      </c>
      <c r="AI769" s="37">
        <f t="shared" si="89"/>
        <v>0</v>
      </c>
      <c r="AJ769" t="str">
        <f>_xlfn.XLOOKUP(N769,Agrupamentos!C$3:C$496,Agrupamentos!D$3:D$496,"",0)</f>
        <v>IRRIGAÇÃO DE REPLANTIO</v>
      </c>
      <c r="AK769" t="str">
        <f t="shared" si="90"/>
        <v>2ª IRRIGAÇÃO DE REPLANTIOGN1400REF32 - 02</v>
      </c>
      <c r="AL769" s="57" t="str">
        <f t="shared" si="91"/>
        <v>47106GN1400Operador de Trator de PneuJONATHAN FONSECA DE OLIVEIRA2ª IRRIGAÇÃO DE REPLANTIORosa Maria372Apoio20Julho-2601646206,854953703746206</v>
      </c>
      <c r="AM769" s="79">
        <f t="shared" si="92"/>
        <v>29.629629629629626</v>
      </c>
      <c r="AN769" s="80">
        <f t="shared" si="93"/>
        <v>6162.074074074073</v>
      </c>
      <c r="AO769" s="36">
        <f t="shared" si="94"/>
        <v>4159.3999999999996</v>
      </c>
      <c r="AP769" s="83">
        <f t="shared" si="95"/>
        <v>-2002.6740740740734</v>
      </c>
    </row>
    <row r="770" spans="1:42" hidden="1">
      <c r="A770">
        <v>47113</v>
      </c>
      <c r="B770" s="38">
        <v>46206</v>
      </c>
      <c r="C770" t="s">
        <v>266</v>
      </c>
      <c r="D770" t="s">
        <v>185</v>
      </c>
      <c r="E770" t="s">
        <v>186</v>
      </c>
      <c r="F770" t="s">
        <v>59</v>
      </c>
      <c r="G770">
        <v>10</v>
      </c>
      <c r="H770" s="43">
        <v>10859</v>
      </c>
      <c r="I770" t="s">
        <v>198</v>
      </c>
      <c r="J770">
        <v>11034</v>
      </c>
      <c r="K770" t="s">
        <v>213</v>
      </c>
      <c r="L770" t="s">
        <v>213</v>
      </c>
      <c r="M770" t="s">
        <v>214</v>
      </c>
      <c r="N770" t="s">
        <v>215</v>
      </c>
      <c r="O770" t="s">
        <v>64</v>
      </c>
      <c r="P770">
        <v>562</v>
      </c>
      <c r="Q770" t="s">
        <v>314</v>
      </c>
      <c r="R770">
        <v>9</v>
      </c>
      <c r="S770">
        <v>10</v>
      </c>
      <c r="T770">
        <v>28.79</v>
      </c>
      <c r="U770">
        <v>0</v>
      </c>
      <c r="V770">
        <v>10</v>
      </c>
      <c r="W770">
        <v>0.38</v>
      </c>
      <c r="X770">
        <v>0.35</v>
      </c>
      <c r="Y770">
        <v>0.35</v>
      </c>
      <c r="Z770">
        <v>159.09</v>
      </c>
      <c r="AA770" t="s">
        <v>46</v>
      </c>
      <c r="AB770" t="s">
        <v>47</v>
      </c>
      <c r="AC770" t="s">
        <v>217</v>
      </c>
      <c r="AE770" s="39">
        <v>46207.133819444447</v>
      </c>
      <c r="AG770" t="str">
        <f t="shared" si="88"/>
        <v>Julho-26</v>
      </c>
      <c r="AH770" s="36">
        <f>_xlfn.XLOOKUP(AK770,'Base de Preços'!P$7:P$3001,'Base de Preços'!J$7:J$3001,"",0)</f>
        <v>193.73</v>
      </c>
      <c r="AI770" s="37">
        <f t="shared" si="89"/>
        <v>5577.4866999999995</v>
      </c>
      <c r="AJ770" t="str">
        <f>_xlfn.XLOOKUP(N770,Agrupamentos!C$3:C$496,Agrupamentos!D$3:D$496,"",0)</f>
        <v>COMBATE A FORMIGA MECANIZADO</v>
      </c>
      <c r="AK770" t="str">
        <f t="shared" si="90"/>
        <v>COMBATE A FORMIGA PÓS PLANTIO MECANIZADO- 3 a 5kg/ha isca granulada ou MIPISGN1400IMP17</v>
      </c>
      <c r="AL770" s="57" t="str">
        <f t="shared" si="91"/>
        <v>47113GN1400Operador de Trator de PneuJOAO VITOR TONETO SILVACOMBATE A FORMIGA PÓS PLANTIO MECANIZADO- 3 a 5kg/ha isca granulada ou MIPISUniao - Retiro Santa Maria II9Principal28,79Julho-2601046207,133819444446206</v>
      </c>
      <c r="AM770" s="79">
        <f t="shared" si="92"/>
        <v>26.315789473684209</v>
      </c>
      <c r="AN770" s="80">
        <f t="shared" si="93"/>
        <v>4186.5789473684208</v>
      </c>
      <c r="AO770" s="36">
        <f t="shared" si="94"/>
        <v>4580.2011000000002</v>
      </c>
      <c r="AP770" s="83">
        <f t="shared" si="95"/>
        <v>393.62215263157941</v>
      </c>
    </row>
    <row r="771" spans="1:42" hidden="1">
      <c r="A771">
        <v>47113</v>
      </c>
      <c r="B771" s="38">
        <v>46206</v>
      </c>
      <c r="C771" t="s">
        <v>266</v>
      </c>
      <c r="D771" t="s">
        <v>185</v>
      </c>
      <c r="E771" t="s">
        <v>186</v>
      </c>
      <c r="F771" t="s">
        <v>59</v>
      </c>
      <c r="G771">
        <v>10</v>
      </c>
      <c r="H771" s="43">
        <v>10859</v>
      </c>
      <c r="I771" t="s">
        <v>198</v>
      </c>
      <c r="J771">
        <v>11034</v>
      </c>
      <c r="K771" t="s">
        <v>213</v>
      </c>
      <c r="L771" t="s">
        <v>213</v>
      </c>
      <c r="M771" t="s">
        <v>214</v>
      </c>
      <c r="N771" t="s">
        <v>215</v>
      </c>
      <c r="O771" t="s">
        <v>64</v>
      </c>
      <c r="P771">
        <v>562</v>
      </c>
      <c r="Q771" t="s">
        <v>314</v>
      </c>
      <c r="R771">
        <v>6</v>
      </c>
      <c r="S771">
        <v>5</v>
      </c>
      <c r="T771">
        <v>28.81</v>
      </c>
      <c r="U771">
        <v>0</v>
      </c>
      <c r="V771">
        <v>5</v>
      </c>
      <c r="W771">
        <v>0.38</v>
      </c>
      <c r="X771">
        <v>0.17</v>
      </c>
      <c r="Y771">
        <v>0.17</v>
      </c>
      <c r="Z771">
        <v>159.09</v>
      </c>
      <c r="AA771" t="s">
        <v>46</v>
      </c>
      <c r="AB771" t="s">
        <v>47</v>
      </c>
      <c r="AC771" t="s">
        <v>217</v>
      </c>
      <c r="AE771" s="39">
        <v>46207.133819444447</v>
      </c>
      <c r="AG771" t="str">
        <f t="shared" si="88"/>
        <v>Julho-26</v>
      </c>
      <c r="AH771" s="36">
        <f>_xlfn.XLOOKUP(AK771,'Base de Preços'!P$7:P$3001,'Base de Preços'!J$7:J$3001,"",0)</f>
        <v>193.73</v>
      </c>
      <c r="AI771" s="37">
        <f t="shared" si="89"/>
        <v>5581.3612999999996</v>
      </c>
      <c r="AJ771" t="str">
        <f>_xlfn.XLOOKUP(N771,Agrupamentos!C$3:C$496,Agrupamentos!D$3:D$496,"",0)</f>
        <v>COMBATE A FORMIGA MECANIZADO</v>
      </c>
      <c r="AK771" t="str">
        <f t="shared" si="90"/>
        <v>COMBATE A FORMIGA PÓS PLANTIO MECANIZADO- 3 a 5kg/ha isca granulada ou MIPISGN1400IMP17</v>
      </c>
      <c r="AL771" s="57" t="str">
        <f t="shared" si="91"/>
        <v>47113GN1400Operador de Trator de PneuJOAO VITOR TONETO SILVACOMBATE A FORMIGA PÓS PLANTIO MECANIZADO- 3 a 5kg/ha isca granulada ou MIPISUniao - Retiro Santa Maria II6Principal28,81Julho-260546207,133819444446206</v>
      </c>
      <c r="AM771" s="79">
        <f t="shared" si="92"/>
        <v>13.157894736842104</v>
      </c>
      <c r="AN771" s="80">
        <f t="shared" si="93"/>
        <v>2093.2894736842104</v>
      </c>
      <c r="AO771" s="36">
        <f t="shared" si="94"/>
        <v>4583.3828999999996</v>
      </c>
      <c r="AP771" s="83">
        <f t="shared" si="95"/>
        <v>2490.0934263157892</v>
      </c>
    </row>
    <row r="772" spans="1:42" hidden="1">
      <c r="A772">
        <v>47113</v>
      </c>
      <c r="B772" s="38">
        <v>46206</v>
      </c>
      <c r="C772" t="s">
        <v>266</v>
      </c>
      <c r="D772" t="s">
        <v>185</v>
      </c>
      <c r="E772" t="s">
        <v>186</v>
      </c>
      <c r="F772" t="s">
        <v>59</v>
      </c>
      <c r="G772">
        <v>10</v>
      </c>
      <c r="H772" s="43">
        <v>10859</v>
      </c>
      <c r="I772" t="s">
        <v>198</v>
      </c>
      <c r="J772">
        <v>11034</v>
      </c>
      <c r="K772" t="s">
        <v>213</v>
      </c>
      <c r="L772" t="s">
        <v>213</v>
      </c>
      <c r="M772" t="s">
        <v>214</v>
      </c>
      <c r="N772" t="s">
        <v>215</v>
      </c>
      <c r="O772" t="s">
        <v>64</v>
      </c>
      <c r="P772">
        <v>562</v>
      </c>
      <c r="Q772" t="s">
        <v>314</v>
      </c>
      <c r="R772">
        <v>5</v>
      </c>
      <c r="S772">
        <v>5</v>
      </c>
      <c r="T772">
        <v>20.89</v>
      </c>
      <c r="U772">
        <v>10</v>
      </c>
      <c r="V772">
        <v>15</v>
      </c>
      <c r="W772">
        <v>0.38</v>
      </c>
      <c r="X772">
        <v>0.24</v>
      </c>
      <c r="Y772">
        <v>0.72</v>
      </c>
      <c r="Z772">
        <v>159.09</v>
      </c>
      <c r="AA772" t="s">
        <v>46</v>
      </c>
      <c r="AB772" t="s">
        <v>47</v>
      </c>
      <c r="AC772" t="s">
        <v>217</v>
      </c>
      <c r="AD772" t="s">
        <v>203</v>
      </c>
      <c r="AE772" s="39">
        <v>46207.133819444447</v>
      </c>
      <c r="AG772" t="str">
        <f t="shared" si="88"/>
        <v>Julho-26</v>
      </c>
      <c r="AH772" s="36">
        <f>_xlfn.XLOOKUP(AK772,'Base de Preços'!P$7:P$3001,'Base de Preços'!J$7:J$3001,"",0)</f>
        <v>193.73</v>
      </c>
      <c r="AI772" s="37">
        <f t="shared" si="89"/>
        <v>4047.0196999999998</v>
      </c>
      <c r="AJ772" t="str">
        <f>_xlfn.XLOOKUP(N772,Agrupamentos!C$3:C$496,Agrupamentos!D$3:D$496,"",0)</f>
        <v>COMBATE A FORMIGA MECANIZADO</v>
      </c>
      <c r="AK772" t="str">
        <f t="shared" si="90"/>
        <v>COMBATE A FORMIGA PÓS PLANTIO MECANIZADO- 3 a 5kg/ha isca granulada ou MIPISGN1400IMP17</v>
      </c>
      <c r="AL772" s="57" t="str">
        <f t="shared" si="91"/>
        <v>47113GN1400Operador de Trator de PneuJOAO VITOR TONETO SILVACOMBATE A FORMIGA PÓS PLANTIO MECANIZADO- 3 a 5kg/ha isca granulada ou MIPISUniao - Retiro Santa Maria II5Principal20,89Julho-26101546207,133819444446206</v>
      </c>
      <c r="AM772" s="79">
        <f t="shared" si="92"/>
        <v>39.473684210526315</v>
      </c>
      <c r="AN772" s="80">
        <f t="shared" si="93"/>
        <v>6279.8684210526317</v>
      </c>
      <c r="AO772" s="36">
        <f t="shared" si="94"/>
        <v>3323.3901000000001</v>
      </c>
      <c r="AP772" s="83">
        <f t="shared" si="95"/>
        <v>-2956.4783210526316</v>
      </c>
    </row>
    <row r="773" spans="1:42" hidden="1">
      <c r="A773">
        <v>47113</v>
      </c>
      <c r="B773" s="38">
        <v>46206</v>
      </c>
      <c r="C773" t="s">
        <v>266</v>
      </c>
      <c r="D773" t="s">
        <v>185</v>
      </c>
      <c r="E773" t="s">
        <v>186</v>
      </c>
      <c r="F773" t="s">
        <v>49</v>
      </c>
      <c r="G773">
        <v>10</v>
      </c>
      <c r="H773" s="43">
        <v>10859</v>
      </c>
      <c r="I773" t="s">
        <v>198</v>
      </c>
      <c r="J773">
        <v>11034</v>
      </c>
      <c r="K773" t="s">
        <v>213</v>
      </c>
      <c r="L773" t="s">
        <v>213</v>
      </c>
      <c r="M773" t="s">
        <v>214</v>
      </c>
      <c r="N773" t="s">
        <v>215</v>
      </c>
      <c r="O773" t="s">
        <v>64</v>
      </c>
      <c r="P773">
        <v>562</v>
      </c>
      <c r="Q773" t="s">
        <v>314</v>
      </c>
      <c r="R773">
        <v>5</v>
      </c>
      <c r="S773">
        <v>0</v>
      </c>
      <c r="T773">
        <v>0</v>
      </c>
      <c r="U773">
        <v>10</v>
      </c>
      <c r="V773">
        <v>10</v>
      </c>
      <c r="W773">
        <v>0.13</v>
      </c>
      <c r="X773">
        <v>0</v>
      </c>
      <c r="Y773">
        <v>0</v>
      </c>
      <c r="Z773">
        <v>18.850000000000001</v>
      </c>
      <c r="AA773" t="s">
        <v>55</v>
      </c>
      <c r="AB773" t="s">
        <v>56</v>
      </c>
      <c r="AC773" t="s">
        <v>217</v>
      </c>
      <c r="AD773" t="s">
        <v>96</v>
      </c>
      <c r="AE773" s="39">
        <v>46207.133819444447</v>
      </c>
      <c r="AG773" t="str">
        <f t="shared" si="88"/>
        <v>Julho-26</v>
      </c>
      <c r="AH773" s="36">
        <f>_xlfn.XLOOKUP(AK773,'Base de Preços'!P$7:P$3001,'Base de Preços'!J$7:J$3001,"",0)</f>
        <v>193.73</v>
      </c>
      <c r="AI773" s="37">
        <f t="shared" si="89"/>
        <v>0</v>
      </c>
      <c r="AJ773" t="str">
        <f>_xlfn.XLOOKUP(N773,Agrupamentos!C$3:C$496,Agrupamentos!D$3:D$496,"",0)</f>
        <v>COMBATE A FORMIGA MECANIZADO</v>
      </c>
      <c r="AK773" t="str">
        <f t="shared" si="90"/>
        <v>COMBATE A FORMIGA PÓS PLANTIO MECANIZADO- 3 a 5kg/ha isca granulada ou MIPISGN1400IMP17</v>
      </c>
      <c r="AL773" s="57" t="str">
        <f t="shared" si="91"/>
        <v>47113GN1400Trabalhador FlorestalJOAO VITOR TONETO SILVACOMBATE A FORMIGA PÓS PLANTIO MECANIZADO- 3 a 5kg/ha isca granulada ou MIPISUniao - Retiro Santa Maria II5Suporte0Julho-26101046207,133819444446206</v>
      </c>
      <c r="AM773" s="79">
        <f t="shared" si="92"/>
        <v>76.92307692307692</v>
      </c>
      <c r="AN773" s="80">
        <f t="shared" si="93"/>
        <v>1450</v>
      </c>
      <c r="AO773" s="36">
        <f t="shared" si="94"/>
        <v>0</v>
      </c>
      <c r="AP773" s="83">
        <f t="shared" si="95"/>
        <v>-1450</v>
      </c>
    </row>
    <row r="774" spans="1:42" hidden="1">
      <c r="A774">
        <v>47113</v>
      </c>
      <c r="B774" s="38">
        <v>46206</v>
      </c>
      <c r="C774" t="s">
        <v>266</v>
      </c>
      <c r="D774" t="s">
        <v>185</v>
      </c>
      <c r="E774" t="s">
        <v>186</v>
      </c>
      <c r="F774" t="s">
        <v>59</v>
      </c>
      <c r="G774">
        <v>10</v>
      </c>
      <c r="H774" s="43">
        <v>10859</v>
      </c>
      <c r="I774" t="s">
        <v>198</v>
      </c>
      <c r="J774">
        <v>11034</v>
      </c>
      <c r="K774" t="s">
        <v>213</v>
      </c>
      <c r="L774" t="s">
        <v>213</v>
      </c>
      <c r="M774" t="s">
        <v>214</v>
      </c>
      <c r="N774" t="s">
        <v>215</v>
      </c>
      <c r="O774" t="s">
        <v>64</v>
      </c>
      <c r="P774">
        <v>562</v>
      </c>
      <c r="Q774" t="s">
        <v>314</v>
      </c>
      <c r="R774">
        <v>7</v>
      </c>
      <c r="S774">
        <v>5</v>
      </c>
      <c r="T774">
        <v>25.45</v>
      </c>
      <c r="U774">
        <v>0</v>
      </c>
      <c r="V774">
        <v>5</v>
      </c>
      <c r="W774">
        <v>0.38</v>
      </c>
      <c r="X774">
        <v>0.2</v>
      </c>
      <c r="Y774">
        <v>0.2</v>
      </c>
      <c r="Z774">
        <v>159.09</v>
      </c>
      <c r="AA774" t="s">
        <v>46</v>
      </c>
      <c r="AB774" t="s">
        <v>47</v>
      </c>
      <c r="AC774" t="s">
        <v>217</v>
      </c>
      <c r="AE774" s="39">
        <v>46207.133819444447</v>
      </c>
      <c r="AG774" t="str">
        <f t="shared" ref="AG774:AG837" si="96">IF(B774=0,"",PROPER(TEXT(IF(DAY(B774)&gt;20,EDATE(B774,1),B774),"MMMM-aa")))</f>
        <v>Julho-26</v>
      </c>
      <c r="AH774" s="36">
        <f>_xlfn.XLOOKUP(AK774,'Base de Preços'!P$7:P$3001,'Base de Preços'!J$7:J$3001,"",0)</f>
        <v>193.73</v>
      </c>
      <c r="AI774" s="37">
        <f t="shared" ref="AI774:AI837" si="97">IF(AB774="Principal",AH774*T774,0)</f>
        <v>4930.4285</v>
      </c>
      <c r="AJ774" t="str">
        <f>_xlfn.XLOOKUP(N774,Agrupamentos!C$3:C$496,Agrupamentos!D$3:D$496,"",0)</f>
        <v>COMBATE A FORMIGA MECANIZADO</v>
      </c>
      <c r="AK774" t="str">
        <f t="shared" ref="AK774:AK837" si="98">N774&amp;D774&amp;M774</f>
        <v>COMBATE A FORMIGA PÓS PLANTIO MECANIZADO- 3 a 5kg/ha isca granulada ou MIPISGN1400IMP17</v>
      </c>
      <c r="AL774" s="57" t="str">
        <f t="shared" ref="AL774:AL837" si="99">CONCATENATE(A774,D774,F774,K774,N774,Q774,R774,AB774,T774,AG774,U774,V774,AE774,B774)</f>
        <v>47113GN1400Operador de Trator de PneuJOAO VITOR TONETO SILVACOMBATE A FORMIGA PÓS PLANTIO MECANIZADO- 3 a 5kg/ha isca granulada ou MIPISUniao - Retiro Santa Maria II7Principal25,45Julho-260546207,133819444446206</v>
      </c>
      <c r="AM774" s="79">
        <f t="shared" ref="AM774:AM837" si="100">IFERROR(V774/W774,"")</f>
        <v>13.157894736842104</v>
      </c>
      <c r="AN774" s="80">
        <f t="shared" ref="AN774:AN837" si="101">IFERROR(AM774*Z774,"")</f>
        <v>2093.2894736842104</v>
      </c>
      <c r="AO774" s="36">
        <f t="shared" ref="AO774:AO837" si="102">Z774*T774</f>
        <v>4048.8404999999998</v>
      </c>
      <c r="AP774" s="83">
        <f t="shared" ref="AP774:AP837" si="103">IFERROR(AO774-AN774,"")</f>
        <v>1955.5510263157894</v>
      </c>
    </row>
    <row r="775" spans="1:42" hidden="1">
      <c r="A775">
        <v>47113</v>
      </c>
      <c r="B775" s="38">
        <v>46206</v>
      </c>
      <c r="C775" t="s">
        <v>266</v>
      </c>
      <c r="D775" t="s">
        <v>185</v>
      </c>
      <c r="E775" t="s">
        <v>186</v>
      </c>
      <c r="F775" t="s">
        <v>59</v>
      </c>
      <c r="G775">
        <v>10</v>
      </c>
      <c r="H775" s="43">
        <v>10859</v>
      </c>
      <c r="I775" t="s">
        <v>198</v>
      </c>
      <c r="J775">
        <v>11034</v>
      </c>
      <c r="K775" t="s">
        <v>213</v>
      </c>
      <c r="L775" t="s">
        <v>213</v>
      </c>
      <c r="M775" t="s">
        <v>214</v>
      </c>
      <c r="N775" t="s">
        <v>215</v>
      </c>
      <c r="O775" t="s">
        <v>64</v>
      </c>
      <c r="P775">
        <v>562</v>
      </c>
      <c r="Q775" t="s">
        <v>314</v>
      </c>
      <c r="R775">
        <v>8</v>
      </c>
      <c r="S775">
        <v>5</v>
      </c>
      <c r="T775">
        <v>30.64</v>
      </c>
      <c r="U775">
        <v>0</v>
      </c>
      <c r="V775">
        <v>5</v>
      </c>
      <c r="W775">
        <v>0.38</v>
      </c>
      <c r="X775">
        <v>0.16</v>
      </c>
      <c r="Y775">
        <v>0.16</v>
      </c>
      <c r="Z775">
        <v>159.09</v>
      </c>
      <c r="AA775" t="s">
        <v>46</v>
      </c>
      <c r="AB775" t="s">
        <v>47</v>
      </c>
      <c r="AC775" t="s">
        <v>217</v>
      </c>
      <c r="AD775" t="s">
        <v>203</v>
      </c>
      <c r="AE775" s="39">
        <v>46207.133819444447</v>
      </c>
      <c r="AG775" t="str">
        <f t="shared" si="96"/>
        <v>Julho-26</v>
      </c>
      <c r="AH775" s="36">
        <f>_xlfn.XLOOKUP(AK775,'Base de Preços'!P$7:P$3001,'Base de Preços'!J$7:J$3001,"",0)</f>
        <v>193.73</v>
      </c>
      <c r="AI775" s="37">
        <f t="shared" si="97"/>
        <v>5935.8872000000001</v>
      </c>
      <c r="AJ775" t="str">
        <f>_xlfn.XLOOKUP(N775,Agrupamentos!C$3:C$496,Agrupamentos!D$3:D$496,"",0)</f>
        <v>COMBATE A FORMIGA MECANIZADO</v>
      </c>
      <c r="AK775" t="str">
        <f t="shared" si="98"/>
        <v>COMBATE A FORMIGA PÓS PLANTIO MECANIZADO- 3 a 5kg/ha isca granulada ou MIPISGN1400IMP17</v>
      </c>
      <c r="AL775" s="57" t="str">
        <f t="shared" si="99"/>
        <v>47113GN1400Operador de Trator de PneuJOAO VITOR TONETO SILVACOMBATE A FORMIGA PÓS PLANTIO MECANIZADO- 3 a 5kg/ha isca granulada ou MIPISUniao - Retiro Santa Maria II8Principal30,64Julho-260546207,133819444446206</v>
      </c>
      <c r="AM775" s="79">
        <f t="shared" si="100"/>
        <v>13.157894736842104</v>
      </c>
      <c r="AN775" s="80">
        <f t="shared" si="101"/>
        <v>2093.2894736842104</v>
      </c>
      <c r="AO775" s="36">
        <f t="shared" si="102"/>
        <v>4874.5176000000001</v>
      </c>
      <c r="AP775" s="83">
        <f t="shared" si="103"/>
        <v>2781.2281263157897</v>
      </c>
    </row>
    <row r="776" spans="1:42" hidden="1">
      <c r="A776">
        <v>47169</v>
      </c>
      <c r="B776" s="38">
        <v>46206</v>
      </c>
      <c r="C776" t="s">
        <v>266</v>
      </c>
      <c r="D776" t="s">
        <v>185</v>
      </c>
      <c r="E776" t="s">
        <v>186</v>
      </c>
      <c r="F776" t="s">
        <v>37</v>
      </c>
      <c r="G776">
        <v>8</v>
      </c>
      <c r="H776" s="43">
        <v>9241</v>
      </c>
      <c r="I776" t="s">
        <v>189</v>
      </c>
      <c r="J776" t="s">
        <v>39</v>
      </c>
      <c r="K776" t="s">
        <v>40</v>
      </c>
      <c r="L776" t="s">
        <v>190</v>
      </c>
      <c r="M776">
        <v>43</v>
      </c>
      <c r="N776" t="s">
        <v>42</v>
      </c>
      <c r="O776" t="s">
        <v>64</v>
      </c>
      <c r="P776">
        <v>390</v>
      </c>
      <c r="Q776" t="s">
        <v>44</v>
      </c>
      <c r="R776" t="s">
        <v>45</v>
      </c>
      <c r="S776">
        <v>0</v>
      </c>
      <c r="T776">
        <v>0</v>
      </c>
      <c r="U776">
        <v>16</v>
      </c>
      <c r="V776">
        <v>16</v>
      </c>
      <c r="W776">
        <v>0</v>
      </c>
      <c r="X776">
        <v>0</v>
      </c>
      <c r="Y776">
        <v>0</v>
      </c>
      <c r="Z776">
        <v>0</v>
      </c>
      <c r="AA776" t="s">
        <v>46</v>
      </c>
      <c r="AB776" t="s">
        <v>47</v>
      </c>
      <c r="AC776" t="s">
        <v>267</v>
      </c>
      <c r="AD776" t="s">
        <v>267</v>
      </c>
      <c r="AE776" s="39">
        <v>46209.414270833331</v>
      </c>
      <c r="AG776" t="str">
        <f t="shared" si="96"/>
        <v>Julho-26</v>
      </c>
      <c r="AH776" s="36">
        <f>_xlfn.XLOOKUP(AK776,'Base de Preços'!P$7:P$3001,'Base de Preços'!J$7:J$3001,"",0)</f>
        <v>0</v>
      </c>
      <c r="AI776" s="37">
        <f t="shared" si="97"/>
        <v>0</v>
      </c>
      <c r="AJ776" t="str">
        <f>_xlfn.XLOOKUP(N776,Agrupamentos!C$3:C$496,Agrupamentos!D$3:D$496,"",0)</f>
        <v>APOIO E MANUTENÇÃO</v>
      </c>
      <c r="AK776" t="str">
        <f t="shared" si="98"/>
        <v>APOIO E MANUTEÇÃOGN140043</v>
      </c>
      <c r="AL776" s="57" t="str">
        <f t="shared" si="99"/>
        <v>47169GN1400MotoristaGIOVANNI RODRIGUES BORGES MORAESAPOIO E MANUTEÇÃOPátio MST01Principal0Julho-26161646209,414270833346206</v>
      </c>
      <c r="AM776" s="79" t="str">
        <f t="shared" si="100"/>
        <v/>
      </c>
      <c r="AN776" s="80" t="str">
        <f t="shared" si="101"/>
        <v/>
      </c>
      <c r="AO776" s="36">
        <f t="shared" si="102"/>
        <v>0</v>
      </c>
      <c r="AP776" s="83" t="str">
        <f t="shared" si="103"/>
        <v/>
      </c>
    </row>
    <row r="777" spans="1:42" hidden="1">
      <c r="A777">
        <v>47183</v>
      </c>
      <c r="B777" s="38">
        <v>46206</v>
      </c>
      <c r="C777" t="s">
        <v>266</v>
      </c>
      <c r="D777" t="s">
        <v>185</v>
      </c>
      <c r="E777" t="s">
        <v>186</v>
      </c>
      <c r="F777" t="s">
        <v>59</v>
      </c>
      <c r="G777">
        <v>9</v>
      </c>
      <c r="H777" s="43">
        <v>10859</v>
      </c>
      <c r="I777" t="s">
        <v>198</v>
      </c>
      <c r="J777">
        <v>9900</v>
      </c>
      <c r="K777" t="s">
        <v>218</v>
      </c>
      <c r="L777" t="s">
        <v>218</v>
      </c>
      <c r="M777" t="s">
        <v>214</v>
      </c>
      <c r="N777" t="s">
        <v>215</v>
      </c>
      <c r="O777" t="s">
        <v>64</v>
      </c>
      <c r="P777">
        <v>403</v>
      </c>
      <c r="Q777" t="s">
        <v>307</v>
      </c>
      <c r="R777">
        <v>14</v>
      </c>
      <c r="S777">
        <v>9</v>
      </c>
      <c r="T777">
        <v>17.239999999999998</v>
      </c>
      <c r="U777">
        <v>0</v>
      </c>
      <c r="V777">
        <v>9</v>
      </c>
      <c r="W777">
        <v>0.38</v>
      </c>
      <c r="X777">
        <v>0.52</v>
      </c>
      <c r="Y777">
        <v>0.52</v>
      </c>
      <c r="Z777">
        <v>159.09</v>
      </c>
      <c r="AA777" t="s">
        <v>46</v>
      </c>
      <c r="AB777" t="s">
        <v>47</v>
      </c>
      <c r="AC777" t="s">
        <v>220</v>
      </c>
      <c r="AE777" s="39">
        <v>46209.477546296293</v>
      </c>
      <c r="AG777" t="str">
        <f t="shared" si="96"/>
        <v>Julho-26</v>
      </c>
      <c r="AH777" s="36">
        <f>_xlfn.XLOOKUP(AK777,'Base de Preços'!P$7:P$3001,'Base de Preços'!J$7:J$3001,"",0)</f>
        <v>193.73</v>
      </c>
      <c r="AI777" s="37">
        <f t="shared" si="97"/>
        <v>3339.9051999999997</v>
      </c>
      <c r="AJ777" t="str">
        <f>_xlfn.XLOOKUP(N777,Agrupamentos!C$3:C$496,Agrupamentos!D$3:D$496,"",0)</f>
        <v>COMBATE A FORMIGA MECANIZADO</v>
      </c>
      <c r="AK777" t="str">
        <f t="shared" si="98"/>
        <v>COMBATE A FORMIGA PÓS PLANTIO MECANIZADO- 3 a 5kg/ha isca granulada ou MIPISGN1400IMP17</v>
      </c>
      <c r="AL777" s="57" t="str">
        <f t="shared" si="99"/>
        <v>47183GN1400Operador de Trator de PneuCARLOS ALVES DOS SANTOSCOMBATE A FORMIGA PÓS PLANTIO MECANIZADO- 3 a 5kg/ha isca granulada ou MIPISSanto Antonio I14Principal17,24Julho-260946209,477546296346206</v>
      </c>
      <c r="AM777" s="79">
        <f t="shared" si="100"/>
        <v>23.684210526315788</v>
      </c>
      <c r="AN777" s="80">
        <f t="shared" si="101"/>
        <v>3767.9210526315787</v>
      </c>
      <c r="AO777" s="36">
        <f t="shared" si="102"/>
        <v>2742.7115999999996</v>
      </c>
      <c r="AP777" s="83">
        <f t="shared" si="103"/>
        <v>-1025.2094526315791</v>
      </c>
    </row>
    <row r="778" spans="1:42" hidden="1">
      <c r="A778">
        <v>47183</v>
      </c>
      <c r="B778" s="38">
        <v>46206</v>
      </c>
      <c r="C778" t="s">
        <v>266</v>
      </c>
      <c r="D778" t="s">
        <v>185</v>
      </c>
      <c r="E778" t="s">
        <v>186</v>
      </c>
      <c r="F778" t="s">
        <v>49</v>
      </c>
      <c r="G778">
        <v>9</v>
      </c>
      <c r="H778" s="43">
        <v>10859</v>
      </c>
      <c r="I778" t="s">
        <v>198</v>
      </c>
      <c r="J778">
        <v>9900</v>
      </c>
      <c r="K778" t="s">
        <v>218</v>
      </c>
      <c r="L778" t="s">
        <v>218</v>
      </c>
      <c r="M778" t="s">
        <v>214</v>
      </c>
      <c r="N778" t="s">
        <v>215</v>
      </c>
      <c r="O778" t="s">
        <v>64</v>
      </c>
      <c r="P778">
        <v>403</v>
      </c>
      <c r="Q778" t="s">
        <v>307</v>
      </c>
      <c r="R778">
        <v>15</v>
      </c>
      <c r="S778">
        <v>10</v>
      </c>
      <c r="T778">
        <v>0</v>
      </c>
      <c r="U778">
        <v>0</v>
      </c>
      <c r="V778">
        <v>10</v>
      </c>
      <c r="W778">
        <v>0.13</v>
      </c>
      <c r="X778">
        <v>0</v>
      </c>
      <c r="Y778">
        <v>0</v>
      </c>
      <c r="Z778">
        <v>18.850000000000001</v>
      </c>
      <c r="AA778" t="s">
        <v>46</v>
      </c>
      <c r="AB778" t="s">
        <v>56</v>
      </c>
      <c r="AC778" t="s">
        <v>220</v>
      </c>
      <c r="AD778" t="s">
        <v>96</v>
      </c>
      <c r="AE778" s="39">
        <v>46209.477546296293</v>
      </c>
      <c r="AG778" t="str">
        <f t="shared" si="96"/>
        <v>Julho-26</v>
      </c>
      <c r="AH778" s="36">
        <f>_xlfn.XLOOKUP(AK778,'Base de Preços'!P$7:P$3001,'Base de Preços'!J$7:J$3001,"",0)</f>
        <v>193.73</v>
      </c>
      <c r="AI778" s="37">
        <f t="shared" si="97"/>
        <v>0</v>
      </c>
      <c r="AJ778" t="str">
        <f>_xlfn.XLOOKUP(N778,Agrupamentos!C$3:C$496,Agrupamentos!D$3:D$496,"",0)</f>
        <v>COMBATE A FORMIGA MECANIZADO</v>
      </c>
      <c r="AK778" t="str">
        <f t="shared" si="98"/>
        <v>COMBATE A FORMIGA PÓS PLANTIO MECANIZADO- 3 a 5kg/ha isca granulada ou MIPISGN1400IMP17</v>
      </c>
      <c r="AL778" s="57" t="str">
        <f t="shared" si="99"/>
        <v>47183GN1400Trabalhador FlorestalCARLOS ALVES DOS SANTOSCOMBATE A FORMIGA PÓS PLANTIO MECANIZADO- 3 a 5kg/ha isca granulada ou MIPISSanto Antonio I15Suporte0Julho-2601046209,477546296346206</v>
      </c>
      <c r="AM778" s="79">
        <f t="shared" si="100"/>
        <v>76.92307692307692</v>
      </c>
      <c r="AN778" s="80">
        <f t="shared" si="101"/>
        <v>1450</v>
      </c>
      <c r="AO778" s="36">
        <f t="shared" si="102"/>
        <v>0</v>
      </c>
      <c r="AP778" s="83">
        <f t="shared" si="103"/>
        <v>-1450</v>
      </c>
    </row>
    <row r="779" spans="1:42" hidden="1">
      <c r="A779">
        <v>47183</v>
      </c>
      <c r="B779" s="38">
        <v>46206</v>
      </c>
      <c r="C779" t="s">
        <v>266</v>
      </c>
      <c r="D779" t="s">
        <v>185</v>
      </c>
      <c r="E779" t="s">
        <v>186</v>
      </c>
      <c r="F779" t="s">
        <v>59</v>
      </c>
      <c r="G779">
        <v>9</v>
      </c>
      <c r="H779" s="43">
        <v>10859</v>
      </c>
      <c r="I779" t="s">
        <v>198</v>
      </c>
      <c r="J779">
        <v>9900</v>
      </c>
      <c r="K779" t="s">
        <v>218</v>
      </c>
      <c r="L779" t="s">
        <v>218</v>
      </c>
      <c r="M779" t="s">
        <v>214</v>
      </c>
      <c r="N779" t="s">
        <v>215</v>
      </c>
      <c r="O779" t="s">
        <v>64</v>
      </c>
      <c r="P779">
        <v>403</v>
      </c>
      <c r="Q779" t="s">
        <v>307</v>
      </c>
      <c r="R779">
        <v>10</v>
      </c>
      <c r="S779">
        <v>18</v>
      </c>
      <c r="T779">
        <v>26.54</v>
      </c>
      <c r="U779">
        <v>0</v>
      </c>
      <c r="V779">
        <v>18</v>
      </c>
      <c r="W779">
        <v>0.38</v>
      </c>
      <c r="X779">
        <v>0.68</v>
      </c>
      <c r="Y779">
        <v>0.68</v>
      </c>
      <c r="Z779">
        <v>159.09</v>
      </c>
      <c r="AA779" t="s">
        <v>46</v>
      </c>
      <c r="AB779" t="s">
        <v>47</v>
      </c>
      <c r="AC779" t="s">
        <v>220</v>
      </c>
      <c r="AE779" s="39">
        <v>46209.477546296293</v>
      </c>
      <c r="AG779" t="str">
        <f t="shared" si="96"/>
        <v>Julho-26</v>
      </c>
      <c r="AH779" s="36">
        <f>_xlfn.XLOOKUP(AK779,'Base de Preços'!P$7:P$3001,'Base de Preços'!J$7:J$3001,"",0)</f>
        <v>193.73</v>
      </c>
      <c r="AI779" s="37">
        <f t="shared" si="97"/>
        <v>5141.5941999999995</v>
      </c>
      <c r="AJ779" t="str">
        <f>_xlfn.XLOOKUP(N779,Agrupamentos!C$3:C$496,Agrupamentos!D$3:D$496,"",0)</f>
        <v>COMBATE A FORMIGA MECANIZADO</v>
      </c>
      <c r="AK779" t="str">
        <f t="shared" si="98"/>
        <v>COMBATE A FORMIGA PÓS PLANTIO MECANIZADO- 3 a 5kg/ha isca granulada ou MIPISGN1400IMP17</v>
      </c>
      <c r="AL779" s="57" t="str">
        <f t="shared" si="99"/>
        <v>47183GN1400Operador de Trator de PneuCARLOS ALVES DOS SANTOSCOMBATE A FORMIGA PÓS PLANTIO MECANIZADO- 3 a 5kg/ha isca granulada ou MIPISSanto Antonio I10Principal26,54Julho-2601846209,477546296346206</v>
      </c>
      <c r="AM779" s="79">
        <f t="shared" si="100"/>
        <v>47.368421052631575</v>
      </c>
      <c r="AN779" s="80">
        <f t="shared" si="101"/>
        <v>7535.8421052631575</v>
      </c>
      <c r="AO779" s="36">
        <f t="shared" si="102"/>
        <v>4222.2485999999999</v>
      </c>
      <c r="AP779" s="83">
        <f t="shared" si="103"/>
        <v>-3313.5935052631576</v>
      </c>
    </row>
    <row r="780" spans="1:42" hidden="1">
      <c r="A780">
        <v>47183</v>
      </c>
      <c r="B780" s="38">
        <v>46206</v>
      </c>
      <c r="C780" t="s">
        <v>266</v>
      </c>
      <c r="D780" t="s">
        <v>185</v>
      </c>
      <c r="E780" t="s">
        <v>186</v>
      </c>
      <c r="F780" t="s">
        <v>59</v>
      </c>
      <c r="G780">
        <v>9</v>
      </c>
      <c r="H780" s="43">
        <v>10859</v>
      </c>
      <c r="I780" t="s">
        <v>198</v>
      </c>
      <c r="J780">
        <v>9900</v>
      </c>
      <c r="K780" t="s">
        <v>218</v>
      </c>
      <c r="L780" t="s">
        <v>218</v>
      </c>
      <c r="M780" t="s">
        <v>214</v>
      </c>
      <c r="N780" t="s">
        <v>215</v>
      </c>
      <c r="O780" t="s">
        <v>64</v>
      </c>
      <c r="P780">
        <v>403</v>
      </c>
      <c r="Q780" t="s">
        <v>307</v>
      </c>
      <c r="R780">
        <v>13</v>
      </c>
      <c r="S780">
        <v>9</v>
      </c>
      <c r="T780">
        <v>26.61</v>
      </c>
      <c r="U780">
        <v>9</v>
      </c>
      <c r="V780">
        <v>18</v>
      </c>
      <c r="W780">
        <v>0.38</v>
      </c>
      <c r="X780">
        <v>0.34</v>
      </c>
      <c r="Y780">
        <v>0.68</v>
      </c>
      <c r="Z780">
        <v>159.09</v>
      </c>
      <c r="AA780" t="s">
        <v>46</v>
      </c>
      <c r="AB780" t="s">
        <v>47</v>
      </c>
      <c r="AC780" t="s">
        <v>220</v>
      </c>
      <c r="AE780" s="39">
        <v>46209.477546296293</v>
      </c>
      <c r="AG780" t="str">
        <f t="shared" si="96"/>
        <v>Julho-26</v>
      </c>
      <c r="AH780" s="36">
        <f>_xlfn.XLOOKUP(AK780,'Base de Preços'!P$7:P$3001,'Base de Preços'!J$7:J$3001,"",0)</f>
        <v>193.73</v>
      </c>
      <c r="AI780" s="37">
        <f t="shared" si="97"/>
        <v>5155.1552999999994</v>
      </c>
      <c r="AJ780" t="str">
        <f>_xlfn.XLOOKUP(N780,Agrupamentos!C$3:C$496,Agrupamentos!D$3:D$496,"",0)</f>
        <v>COMBATE A FORMIGA MECANIZADO</v>
      </c>
      <c r="AK780" t="str">
        <f t="shared" si="98"/>
        <v>COMBATE A FORMIGA PÓS PLANTIO MECANIZADO- 3 a 5kg/ha isca granulada ou MIPISGN1400IMP17</v>
      </c>
      <c r="AL780" s="57" t="str">
        <f t="shared" si="99"/>
        <v>47183GN1400Operador de Trator de PneuCARLOS ALVES DOS SANTOSCOMBATE A FORMIGA PÓS PLANTIO MECANIZADO- 3 a 5kg/ha isca granulada ou MIPISSanto Antonio I13Principal26,61Julho-2691846209,477546296346206</v>
      </c>
      <c r="AM780" s="79">
        <f t="shared" si="100"/>
        <v>47.368421052631575</v>
      </c>
      <c r="AN780" s="80">
        <f t="shared" si="101"/>
        <v>7535.8421052631575</v>
      </c>
      <c r="AO780" s="36">
        <f t="shared" si="102"/>
        <v>4233.3849</v>
      </c>
      <c r="AP780" s="83">
        <f t="shared" si="103"/>
        <v>-3302.4572052631574</v>
      </c>
    </row>
    <row r="781" spans="1:42" hidden="1">
      <c r="A781">
        <v>47183</v>
      </c>
      <c r="B781" s="38">
        <v>46206</v>
      </c>
      <c r="C781" t="s">
        <v>266</v>
      </c>
      <c r="D781" t="s">
        <v>185</v>
      </c>
      <c r="E781" t="s">
        <v>186</v>
      </c>
      <c r="F781" t="s">
        <v>59</v>
      </c>
      <c r="G781">
        <v>9</v>
      </c>
      <c r="H781" s="43">
        <v>10859</v>
      </c>
      <c r="I781" t="s">
        <v>198</v>
      </c>
      <c r="J781">
        <v>9900</v>
      </c>
      <c r="K781" t="s">
        <v>218</v>
      </c>
      <c r="L781" t="s">
        <v>218</v>
      </c>
      <c r="M781" t="s">
        <v>214</v>
      </c>
      <c r="N781" t="s">
        <v>215</v>
      </c>
      <c r="O781" t="s">
        <v>64</v>
      </c>
      <c r="P781">
        <v>403</v>
      </c>
      <c r="Q781" t="s">
        <v>307</v>
      </c>
      <c r="R781">
        <v>15</v>
      </c>
      <c r="S781">
        <v>9</v>
      </c>
      <c r="T781">
        <v>25.28</v>
      </c>
      <c r="U781">
        <v>0</v>
      </c>
      <c r="V781">
        <v>9</v>
      </c>
      <c r="W781">
        <v>0.38</v>
      </c>
      <c r="X781">
        <v>0.36</v>
      </c>
      <c r="Y781">
        <v>0.36</v>
      </c>
      <c r="Z781">
        <v>159.09</v>
      </c>
      <c r="AA781" t="s">
        <v>46</v>
      </c>
      <c r="AB781" t="s">
        <v>47</v>
      </c>
      <c r="AC781" t="s">
        <v>220</v>
      </c>
      <c r="AE781" s="39">
        <v>46209.477546296293</v>
      </c>
      <c r="AG781" t="str">
        <f t="shared" si="96"/>
        <v>Julho-26</v>
      </c>
      <c r="AH781" s="36">
        <f>_xlfn.XLOOKUP(AK781,'Base de Preços'!P$7:P$3001,'Base de Preços'!J$7:J$3001,"",0)</f>
        <v>193.73</v>
      </c>
      <c r="AI781" s="37">
        <f t="shared" si="97"/>
        <v>4897.4943999999996</v>
      </c>
      <c r="AJ781" t="str">
        <f>_xlfn.XLOOKUP(N781,Agrupamentos!C$3:C$496,Agrupamentos!D$3:D$496,"",0)</f>
        <v>COMBATE A FORMIGA MECANIZADO</v>
      </c>
      <c r="AK781" t="str">
        <f t="shared" si="98"/>
        <v>COMBATE A FORMIGA PÓS PLANTIO MECANIZADO- 3 a 5kg/ha isca granulada ou MIPISGN1400IMP17</v>
      </c>
      <c r="AL781" s="57" t="str">
        <f t="shared" si="99"/>
        <v>47183GN1400Operador de Trator de PneuCARLOS ALVES DOS SANTOSCOMBATE A FORMIGA PÓS PLANTIO MECANIZADO- 3 a 5kg/ha isca granulada ou MIPISSanto Antonio I15Principal25,28Julho-260946209,477546296346206</v>
      </c>
      <c r="AM781" s="79">
        <f t="shared" si="100"/>
        <v>23.684210526315788</v>
      </c>
      <c r="AN781" s="80">
        <f t="shared" si="101"/>
        <v>3767.9210526315787</v>
      </c>
      <c r="AO781" s="36">
        <f t="shared" si="102"/>
        <v>4021.7952000000005</v>
      </c>
      <c r="AP781" s="83">
        <f t="shared" si="103"/>
        <v>253.87414736842175</v>
      </c>
    </row>
    <row r="782" spans="1:42" hidden="1">
      <c r="A782">
        <v>47091</v>
      </c>
      <c r="B782" s="38">
        <v>46206</v>
      </c>
      <c r="C782" t="s">
        <v>266</v>
      </c>
      <c r="D782" t="s">
        <v>105</v>
      </c>
      <c r="E782" t="s">
        <v>106</v>
      </c>
      <c r="F782" t="s">
        <v>59</v>
      </c>
      <c r="G782">
        <v>8</v>
      </c>
      <c r="H782" s="43">
        <v>11065</v>
      </c>
      <c r="I782" t="s">
        <v>107</v>
      </c>
      <c r="J782" t="s">
        <v>50</v>
      </c>
      <c r="K782" t="s">
        <v>51</v>
      </c>
      <c r="L782" t="s">
        <v>108</v>
      </c>
      <c r="M782">
        <v>1</v>
      </c>
      <c r="N782" t="s">
        <v>109</v>
      </c>
      <c r="O782" t="s">
        <v>64</v>
      </c>
      <c r="P782">
        <v>633</v>
      </c>
      <c r="Q782" t="s">
        <v>438</v>
      </c>
      <c r="R782" t="s">
        <v>408</v>
      </c>
      <c r="S782">
        <v>0</v>
      </c>
      <c r="T782">
        <v>0</v>
      </c>
      <c r="U782">
        <v>16</v>
      </c>
      <c r="V782">
        <v>16</v>
      </c>
      <c r="W782">
        <v>0</v>
      </c>
      <c r="X782">
        <v>0</v>
      </c>
      <c r="Y782">
        <v>0</v>
      </c>
      <c r="Z782">
        <v>0</v>
      </c>
      <c r="AA782" t="s">
        <v>55</v>
      </c>
      <c r="AB782" t="s">
        <v>56</v>
      </c>
      <c r="AC782" t="s">
        <v>57</v>
      </c>
      <c r="AD782" t="s">
        <v>58</v>
      </c>
      <c r="AE782" s="39">
        <v>46209.404918981483</v>
      </c>
      <c r="AG782" t="str">
        <f t="shared" si="96"/>
        <v>Julho-26</v>
      </c>
      <c r="AH782" s="36">
        <f>_xlfn.XLOOKUP(AK782,'Base de Preços'!P$7:P$3001,'Base de Preços'!J$7:J$3001,"",0)</f>
        <v>0</v>
      </c>
      <c r="AI782" s="37">
        <f t="shared" si="97"/>
        <v>0</v>
      </c>
      <c r="AJ782" t="str">
        <f>_xlfn.XLOOKUP(N782,Agrupamentos!C$3:C$496,Agrupamentos!D$3:D$496,"",0)</f>
        <v>APOIO E MANUTENÇÃO</v>
      </c>
      <c r="AK782" t="str">
        <f t="shared" si="98"/>
        <v>APOIO E MANUTEÇÃO 1410GN14101</v>
      </c>
      <c r="AL782" s="57" t="str">
        <f t="shared" si="99"/>
        <v>47091GN1410Operador de Trator de PneuLEANDRA DE MIRANDA SOUZA COSTAAPOIO E MANUTEÇÃO 1410CHAPADÃO - CPG015-01Suporte0Julho-26161646209,404918981546206</v>
      </c>
      <c r="AM782" s="79" t="str">
        <f t="shared" si="100"/>
        <v/>
      </c>
      <c r="AN782" s="80" t="str">
        <f t="shared" si="101"/>
        <v/>
      </c>
      <c r="AO782" s="36">
        <f t="shared" si="102"/>
        <v>0</v>
      </c>
      <c r="AP782" s="83" t="str">
        <f t="shared" si="103"/>
        <v/>
      </c>
    </row>
    <row r="783" spans="1:42" hidden="1">
      <c r="A783">
        <v>47091</v>
      </c>
      <c r="B783" s="38">
        <v>46206</v>
      </c>
      <c r="C783" t="s">
        <v>266</v>
      </c>
      <c r="D783" t="s">
        <v>105</v>
      </c>
      <c r="E783" t="s">
        <v>106</v>
      </c>
      <c r="F783" t="s">
        <v>49</v>
      </c>
      <c r="G783">
        <v>8</v>
      </c>
      <c r="H783" s="43">
        <v>11065</v>
      </c>
      <c r="I783" t="s">
        <v>107</v>
      </c>
      <c r="J783" t="s">
        <v>50</v>
      </c>
      <c r="K783" t="s">
        <v>51</v>
      </c>
      <c r="L783" t="s">
        <v>108</v>
      </c>
      <c r="M783">
        <v>1</v>
      </c>
      <c r="N783" t="s">
        <v>109</v>
      </c>
      <c r="O783" t="s">
        <v>64</v>
      </c>
      <c r="P783">
        <v>633</v>
      </c>
      <c r="Q783" t="s">
        <v>438</v>
      </c>
      <c r="R783" t="s">
        <v>408</v>
      </c>
      <c r="S783">
        <v>0</v>
      </c>
      <c r="T783">
        <v>0</v>
      </c>
      <c r="U783">
        <v>120</v>
      </c>
      <c r="V783">
        <v>120</v>
      </c>
      <c r="W783">
        <v>0</v>
      </c>
      <c r="X783">
        <v>0</v>
      </c>
      <c r="Y783">
        <v>0</v>
      </c>
      <c r="Z783">
        <v>0</v>
      </c>
      <c r="AA783" t="s">
        <v>55</v>
      </c>
      <c r="AB783" t="s">
        <v>56</v>
      </c>
      <c r="AC783" t="s">
        <v>57</v>
      </c>
      <c r="AD783" t="s">
        <v>58</v>
      </c>
      <c r="AE783" s="39">
        <v>46206.732094907406</v>
      </c>
      <c r="AG783" t="str">
        <f t="shared" si="96"/>
        <v>Julho-26</v>
      </c>
      <c r="AH783" s="36">
        <f>_xlfn.XLOOKUP(AK783,'Base de Preços'!P$7:P$3001,'Base de Preços'!J$7:J$3001,"",0)</f>
        <v>0</v>
      </c>
      <c r="AI783" s="37">
        <f t="shared" si="97"/>
        <v>0</v>
      </c>
      <c r="AJ783" t="str">
        <f>_xlfn.XLOOKUP(N783,Agrupamentos!C$3:C$496,Agrupamentos!D$3:D$496,"",0)</f>
        <v>APOIO E MANUTENÇÃO</v>
      </c>
      <c r="AK783" t="str">
        <f t="shared" si="98"/>
        <v>APOIO E MANUTEÇÃO 1410GN14101</v>
      </c>
      <c r="AL783" s="57" t="str">
        <f t="shared" si="99"/>
        <v>47091GN1410Trabalhador FlorestalLEANDRA DE MIRANDA SOUZA COSTAAPOIO E MANUTEÇÃO 1410CHAPADÃO - CPG015-01Suporte0Julho-2612012046206,732094907446206</v>
      </c>
      <c r="AM783" s="79" t="str">
        <f t="shared" si="100"/>
        <v/>
      </c>
      <c r="AN783" s="80" t="str">
        <f t="shared" si="101"/>
        <v/>
      </c>
      <c r="AO783" s="36">
        <f t="shared" si="102"/>
        <v>0</v>
      </c>
      <c r="AP783" s="83" t="str">
        <f t="shared" si="103"/>
        <v/>
      </c>
    </row>
    <row r="784" spans="1:42" hidden="1">
      <c r="A784">
        <v>47101</v>
      </c>
      <c r="B784" s="38">
        <v>46206</v>
      </c>
      <c r="C784" t="s">
        <v>266</v>
      </c>
      <c r="D784" t="s">
        <v>105</v>
      </c>
      <c r="E784" t="s">
        <v>106</v>
      </c>
      <c r="F784" t="s">
        <v>49</v>
      </c>
      <c r="G784">
        <v>8</v>
      </c>
      <c r="H784" s="43">
        <v>11331</v>
      </c>
      <c r="I784" t="s">
        <v>112</v>
      </c>
      <c r="J784">
        <v>11278</v>
      </c>
      <c r="K784" t="s">
        <v>381</v>
      </c>
      <c r="L784" t="s">
        <v>381</v>
      </c>
      <c r="M784" t="s">
        <v>115</v>
      </c>
      <c r="N784" t="s">
        <v>116</v>
      </c>
      <c r="O784" t="s">
        <v>64</v>
      </c>
      <c r="P784">
        <v>532</v>
      </c>
      <c r="Q784" t="s">
        <v>117</v>
      </c>
      <c r="R784" t="s">
        <v>148</v>
      </c>
      <c r="S784">
        <v>8</v>
      </c>
      <c r="T784">
        <v>12</v>
      </c>
      <c r="U784">
        <v>0</v>
      </c>
      <c r="V784">
        <v>8</v>
      </c>
      <c r="W784">
        <v>0.08</v>
      </c>
      <c r="X784">
        <v>0.67</v>
      </c>
      <c r="Y784">
        <v>0.67</v>
      </c>
      <c r="Z784">
        <v>10.130000000000001</v>
      </c>
      <c r="AA784" t="s">
        <v>46</v>
      </c>
      <c r="AB784" t="s">
        <v>56</v>
      </c>
      <c r="AC784" t="s">
        <v>382</v>
      </c>
      <c r="AD784" t="s">
        <v>58</v>
      </c>
      <c r="AE784" s="39">
        <v>46206.786064814813</v>
      </c>
      <c r="AG784" t="str">
        <f t="shared" si="96"/>
        <v>Julho-26</v>
      </c>
      <c r="AH784" s="36">
        <f>_xlfn.XLOOKUP(AK784,'Base de Preços'!P$7:P$3001,'Base de Preços'!J$7:J$3001,"",0)</f>
        <v>212.62</v>
      </c>
      <c r="AI784" s="37">
        <f t="shared" si="97"/>
        <v>0</v>
      </c>
      <c r="AJ784" t="str">
        <f>_xlfn.XLOOKUP(N784,Agrupamentos!C$3:C$496,Agrupamentos!D$3:D$496,"",0)</f>
        <v>HERBICIDA MEC</v>
      </c>
      <c r="AK784" t="str">
        <f t="shared" si="98"/>
        <v>SERV CAP QUIM PRE EMERG 3 LINHASGN1410IMP97</v>
      </c>
      <c r="AL784" s="57" t="str">
        <f t="shared" si="99"/>
        <v>47101GN1410Trabalhador FlorestalNONATO JOSE COSTA JUNIORSERV CAP QUIM PRE EMERG 3 LINHASNOSSA SENHORA APARECIDA IX005-01Suporte12Julho-260846206,786064814846206</v>
      </c>
      <c r="AM784" s="79">
        <f t="shared" si="100"/>
        <v>100</v>
      </c>
      <c r="AN784" s="80">
        <f t="shared" si="101"/>
        <v>1013.0000000000001</v>
      </c>
      <c r="AO784" s="36">
        <f t="shared" si="102"/>
        <v>121.56</v>
      </c>
      <c r="AP784" s="83">
        <f t="shared" si="103"/>
        <v>-891.44</v>
      </c>
    </row>
    <row r="785" spans="1:42" hidden="1">
      <c r="A785">
        <v>47101</v>
      </c>
      <c r="B785" s="38">
        <v>46206</v>
      </c>
      <c r="C785" t="s">
        <v>266</v>
      </c>
      <c r="D785" t="s">
        <v>105</v>
      </c>
      <c r="E785" t="s">
        <v>106</v>
      </c>
      <c r="F785" t="s">
        <v>37</v>
      </c>
      <c r="G785">
        <v>8</v>
      </c>
      <c r="H785" s="43">
        <v>11331</v>
      </c>
      <c r="I785" t="s">
        <v>112</v>
      </c>
      <c r="J785">
        <v>11278</v>
      </c>
      <c r="K785" t="s">
        <v>381</v>
      </c>
      <c r="L785" t="s">
        <v>381</v>
      </c>
      <c r="M785" t="s">
        <v>115</v>
      </c>
      <c r="N785" t="s">
        <v>116</v>
      </c>
      <c r="O785" t="s">
        <v>64</v>
      </c>
      <c r="P785">
        <v>532</v>
      </c>
      <c r="Q785" t="s">
        <v>117</v>
      </c>
      <c r="R785" t="s">
        <v>148</v>
      </c>
      <c r="S785">
        <v>0</v>
      </c>
      <c r="T785">
        <v>0</v>
      </c>
      <c r="U785">
        <v>8</v>
      </c>
      <c r="V785">
        <v>8</v>
      </c>
      <c r="W785">
        <v>0.14000000000000001</v>
      </c>
      <c r="X785">
        <v>0</v>
      </c>
      <c r="Y785">
        <v>0</v>
      </c>
      <c r="Z785">
        <v>58.86</v>
      </c>
      <c r="AA785" t="s">
        <v>55</v>
      </c>
      <c r="AB785" t="s">
        <v>77</v>
      </c>
      <c r="AC785" t="s">
        <v>382</v>
      </c>
      <c r="AD785" t="s">
        <v>58</v>
      </c>
      <c r="AE785" s="39">
        <v>46209.402303240742</v>
      </c>
      <c r="AG785" t="str">
        <f t="shared" si="96"/>
        <v>Julho-26</v>
      </c>
      <c r="AH785" s="36">
        <f>_xlfn.XLOOKUP(AK785,'Base de Preços'!P$7:P$3001,'Base de Preços'!J$7:J$3001,"",0)</f>
        <v>212.62</v>
      </c>
      <c r="AI785" s="37">
        <f t="shared" si="97"/>
        <v>0</v>
      </c>
      <c r="AJ785" t="str">
        <f>_xlfn.XLOOKUP(N785,Agrupamentos!C$3:C$496,Agrupamentos!D$3:D$496,"",0)</f>
        <v>HERBICIDA MEC</v>
      </c>
      <c r="AK785" t="str">
        <f t="shared" si="98"/>
        <v>SERV CAP QUIM PRE EMERG 3 LINHASGN1410IMP97</v>
      </c>
      <c r="AL785" s="57" t="str">
        <f t="shared" si="99"/>
        <v>47101GN1410MotoristaNONATO JOSE COSTA JUNIORSERV CAP QUIM PRE EMERG 3 LINHASNOSSA SENHORA APARECIDA IX005-01Apoio0Julho-268846209,402303240746206</v>
      </c>
      <c r="AM785" s="79">
        <f t="shared" si="100"/>
        <v>57.142857142857139</v>
      </c>
      <c r="AN785" s="80">
        <f t="shared" si="101"/>
        <v>3363.4285714285711</v>
      </c>
      <c r="AO785" s="36">
        <f t="shared" si="102"/>
        <v>0</v>
      </c>
      <c r="AP785" s="83">
        <f t="shared" si="103"/>
        <v>-3363.4285714285711</v>
      </c>
    </row>
    <row r="786" spans="1:42" hidden="1">
      <c r="A786">
        <v>47101</v>
      </c>
      <c r="B786" s="38">
        <v>46206</v>
      </c>
      <c r="C786" t="s">
        <v>266</v>
      </c>
      <c r="D786" t="s">
        <v>105</v>
      </c>
      <c r="E786" t="s">
        <v>106</v>
      </c>
      <c r="F786" t="s">
        <v>59</v>
      </c>
      <c r="G786">
        <v>8</v>
      </c>
      <c r="H786" s="43">
        <v>11331</v>
      </c>
      <c r="I786" t="s">
        <v>112</v>
      </c>
      <c r="J786">
        <v>11278</v>
      </c>
      <c r="K786" t="s">
        <v>381</v>
      </c>
      <c r="L786" t="s">
        <v>381</v>
      </c>
      <c r="M786" t="s">
        <v>115</v>
      </c>
      <c r="N786" t="s">
        <v>116</v>
      </c>
      <c r="O786" t="s">
        <v>64</v>
      </c>
      <c r="P786">
        <v>532</v>
      </c>
      <c r="Q786" t="s">
        <v>117</v>
      </c>
      <c r="R786" t="s">
        <v>148</v>
      </c>
      <c r="S786">
        <v>3</v>
      </c>
      <c r="T786">
        <v>12</v>
      </c>
      <c r="U786">
        <v>5</v>
      </c>
      <c r="V786">
        <v>8</v>
      </c>
      <c r="W786">
        <v>0.42</v>
      </c>
      <c r="X786">
        <v>0.25</v>
      </c>
      <c r="Y786">
        <v>0.67</v>
      </c>
      <c r="Z786">
        <v>143.63999999999999</v>
      </c>
      <c r="AA786" t="s">
        <v>46</v>
      </c>
      <c r="AB786" t="s">
        <v>47</v>
      </c>
      <c r="AC786" t="s">
        <v>382</v>
      </c>
      <c r="AD786" t="s">
        <v>58</v>
      </c>
      <c r="AE786" s="39">
        <v>46206.786064814813</v>
      </c>
      <c r="AG786" t="str">
        <f t="shared" si="96"/>
        <v>Julho-26</v>
      </c>
      <c r="AH786" s="36">
        <f>_xlfn.XLOOKUP(AK786,'Base de Preços'!P$7:P$3001,'Base de Preços'!J$7:J$3001,"",0)</f>
        <v>212.62</v>
      </c>
      <c r="AI786" s="37">
        <f t="shared" si="97"/>
        <v>2551.44</v>
      </c>
      <c r="AJ786" t="str">
        <f>_xlfn.XLOOKUP(N786,Agrupamentos!C$3:C$496,Agrupamentos!D$3:D$496,"",0)</f>
        <v>HERBICIDA MEC</v>
      </c>
      <c r="AK786" t="str">
        <f t="shared" si="98"/>
        <v>SERV CAP QUIM PRE EMERG 3 LINHASGN1410IMP97</v>
      </c>
      <c r="AL786" s="57" t="str">
        <f t="shared" si="99"/>
        <v>47101GN1410Operador de Trator de PneuNONATO JOSE COSTA JUNIORSERV CAP QUIM PRE EMERG 3 LINHASNOSSA SENHORA APARECIDA IX005-01Principal12Julho-265846206,786064814846206</v>
      </c>
      <c r="AM786" s="79">
        <f t="shared" si="100"/>
        <v>19.047619047619047</v>
      </c>
      <c r="AN786" s="80">
        <f t="shared" si="101"/>
        <v>2735.9999999999995</v>
      </c>
      <c r="AO786" s="36">
        <f t="shared" si="102"/>
        <v>1723.6799999999998</v>
      </c>
      <c r="AP786" s="83">
        <f t="shared" si="103"/>
        <v>-1012.3199999999997</v>
      </c>
    </row>
    <row r="787" spans="1:42" hidden="1">
      <c r="A787">
        <v>47118</v>
      </c>
      <c r="B787" s="38">
        <v>46206</v>
      </c>
      <c r="C787" t="s">
        <v>266</v>
      </c>
      <c r="D787" t="s">
        <v>105</v>
      </c>
      <c r="E787" t="s">
        <v>106</v>
      </c>
      <c r="F787" t="s">
        <v>37</v>
      </c>
      <c r="G787">
        <v>8</v>
      </c>
      <c r="H787" s="43">
        <v>11331</v>
      </c>
      <c r="I787" t="s">
        <v>112</v>
      </c>
      <c r="J787">
        <v>11752</v>
      </c>
      <c r="K787" t="s">
        <v>149</v>
      </c>
      <c r="L787" t="s">
        <v>149</v>
      </c>
      <c r="M787" t="s">
        <v>115</v>
      </c>
      <c r="N787" t="s">
        <v>116</v>
      </c>
      <c r="O787" t="s">
        <v>64</v>
      </c>
      <c r="P787">
        <v>555</v>
      </c>
      <c r="Q787" t="s">
        <v>413</v>
      </c>
      <c r="R787" t="s">
        <v>122</v>
      </c>
      <c r="S787">
        <v>5</v>
      </c>
      <c r="T787">
        <v>1.5</v>
      </c>
      <c r="U787">
        <v>0</v>
      </c>
      <c r="V787">
        <v>5</v>
      </c>
      <c r="W787">
        <v>0.14000000000000001</v>
      </c>
      <c r="X787">
        <v>3.33</v>
      </c>
      <c r="Y787">
        <v>3.33</v>
      </c>
      <c r="Z787">
        <v>58.86</v>
      </c>
      <c r="AA787" t="s">
        <v>55</v>
      </c>
      <c r="AB787" t="s">
        <v>77</v>
      </c>
      <c r="AC787" t="s">
        <v>120</v>
      </c>
      <c r="AD787" t="s">
        <v>58</v>
      </c>
      <c r="AE787" s="39">
        <v>46207.403969907406</v>
      </c>
      <c r="AG787" t="str">
        <f t="shared" si="96"/>
        <v>Julho-26</v>
      </c>
      <c r="AH787" s="36">
        <f>_xlfn.XLOOKUP(AK787,'Base de Preços'!P$7:P$3001,'Base de Preços'!J$7:J$3001,"",0)</f>
        <v>212.62</v>
      </c>
      <c r="AI787" s="37">
        <f t="shared" si="97"/>
        <v>0</v>
      </c>
      <c r="AJ787" t="str">
        <f>_xlfn.XLOOKUP(N787,Agrupamentos!C$3:C$496,Agrupamentos!D$3:D$496,"",0)</f>
        <v>HERBICIDA MEC</v>
      </c>
      <c r="AK787" t="str">
        <f t="shared" si="98"/>
        <v>SERV CAP QUIM PRE EMERG 3 LINHASGN1410IMP97</v>
      </c>
      <c r="AL787" s="57" t="str">
        <f t="shared" si="99"/>
        <v>47118GN1410MotoristaMATEUS SANCHES PERES BIENIEKSERV CAP QUIM PRE EMERG 3 LINHASMORUMBI - SRP004-01Apoio1,5Julho-260546207,403969907446206</v>
      </c>
      <c r="AM787" s="79">
        <f t="shared" si="100"/>
        <v>35.714285714285708</v>
      </c>
      <c r="AN787" s="80">
        <f t="shared" si="101"/>
        <v>2102.1428571428569</v>
      </c>
      <c r="AO787" s="36">
        <f t="shared" si="102"/>
        <v>88.289999999999992</v>
      </c>
      <c r="AP787" s="83">
        <f t="shared" si="103"/>
        <v>-2013.8528571428569</v>
      </c>
    </row>
    <row r="788" spans="1:42" hidden="1">
      <c r="A788">
        <v>47118</v>
      </c>
      <c r="B788" s="38">
        <v>46206</v>
      </c>
      <c r="C788" t="s">
        <v>266</v>
      </c>
      <c r="D788" t="s">
        <v>105</v>
      </c>
      <c r="E788" t="s">
        <v>106</v>
      </c>
      <c r="F788" t="s">
        <v>59</v>
      </c>
      <c r="G788">
        <v>8</v>
      </c>
      <c r="H788" s="43">
        <v>11331</v>
      </c>
      <c r="I788" t="s">
        <v>112</v>
      </c>
      <c r="J788">
        <v>11752</v>
      </c>
      <c r="K788" t="s">
        <v>149</v>
      </c>
      <c r="L788" t="s">
        <v>149</v>
      </c>
      <c r="M788" t="s">
        <v>115</v>
      </c>
      <c r="N788" t="s">
        <v>116</v>
      </c>
      <c r="O788" t="s">
        <v>64</v>
      </c>
      <c r="P788">
        <v>555</v>
      </c>
      <c r="Q788" t="s">
        <v>413</v>
      </c>
      <c r="R788" t="s">
        <v>151</v>
      </c>
      <c r="S788">
        <v>3</v>
      </c>
      <c r="T788">
        <v>3.56</v>
      </c>
      <c r="U788">
        <v>5</v>
      </c>
      <c r="V788">
        <v>8</v>
      </c>
      <c r="W788">
        <v>0.42</v>
      </c>
      <c r="X788">
        <v>0.84</v>
      </c>
      <c r="Y788">
        <v>2.25</v>
      </c>
      <c r="Z788">
        <v>143.63999999999999</v>
      </c>
      <c r="AA788" t="s">
        <v>46</v>
      </c>
      <c r="AB788" t="s">
        <v>47</v>
      </c>
      <c r="AC788" t="s">
        <v>120</v>
      </c>
      <c r="AD788" t="s">
        <v>58</v>
      </c>
      <c r="AE788" s="39">
        <v>46207.403969907406</v>
      </c>
      <c r="AG788" t="str">
        <f t="shared" si="96"/>
        <v>Julho-26</v>
      </c>
      <c r="AH788" s="36">
        <f>_xlfn.XLOOKUP(AK788,'Base de Preços'!P$7:P$3001,'Base de Preços'!J$7:J$3001,"",0)</f>
        <v>212.62</v>
      </c>
      <c r="AI788" s="37">
        <f t="shared" si="97"/>
        <v>756.92719999999997</v>
      </c>
      <c r="AJ788" t="str">
        <f>_xlfn.XLOOKUP(N788,Agrupamentos!C$3:C$496,Agrupamentos!D$3:D$496,"",0)</f>
        <v>HERBICIDA MEC</v>
      </c>
      <c r="AK788" t="str">
        <f t="shared" si="98"/>
        <v>SERV CAP QUIM PRE EMERG 3 LINHASGN1410IMP97</v>
      </c>
      <c r="AL788" s="57" t="str">
        <f t="shared" si="99"/>
        <v>47118GN1410Operador de Trator de PneuMATEUS SANCHES PERES BIENIEKSERV CAP QUIM PRE EMERG 3 LINHASMORUMBI - SRP009-01Principal3,56Julho-265846207,403969907446206</v>
      </c>
      <c r="AM788" s="79">
        <f t="shared" si="100"/>
        <v>19.047619047619047</v>
      </c>
      <c r="AN788" s="80">
        <f t="shared" si="101"/>
        <v>2735.9999999999995</v>
      </c>
      <c r="AO788" s="36">
        <f t="shared" si="102"/>
        <v>511.35839999999996</v>
      </c>
      <c r="AP788" s="83">
        <f t="shared" si="103"/>
        <v>-2224.6415999999995</v>
      </c>
    </row>
    <row r="789" spans="1:42" hidden="1">
      <c r="A789">
        <v>47118</v>
      </c>
      <c r="B789" s="38">
        <v>46206</v>
      </c>
      <c r="C789" t="s">
        <v>266</v>
      </c>
      <c r="D789" t="s">
        <v>105</v>
      </c>
      <c r="E789" t="s">
        <v>106</v>
      </c>
      <c r="F789" t="s">
        <v>59</v>
      </c>
      <c r="G789">
        <v>8</v>
      </c>
      <c r="H789" s="43">
        <v>11331</v>
      </c>
      <c r="I789" t="s">
        <v>112</v>
      </c>
      <c r="J789">
        <v>11752</v>
      </c>
      <c r="K789" t="s">
        <v>149</v>
      </c>
      <c r="L789" t="s">
        <v>149</v>
      </c>
      <c r="M789" t="s">
        <v>115</v>
      </c>
      <c r="N789" t="s">
        <v>116</v>
      </c>
      <c r="O789" t="s">
        <v>64</v>
      </c>
      <c r="P789">
        <v>503</v>
      </c>
      <c r="Q789" t="s">
        <v>181</v>
      </c>
      <c r="R789" t="s">
        <v>140</v>
      </c>
      <c r="S789">
        <v>5</v>
      </c>
      <c r="T789">
        <v>17</v>
      </c>
      <c r="U789">
        <v>10</v>
      </c>
      <c r="V789">
        <v>15</v>
      </c>
      <c r="W789">
        <v>0.42</v>
      </c>
      <c r="X789">
        <v>0.28999999999999998</v>
      </c>
      <c r="Y789">
        <v>0.88</v>
      </c>
      <c r="Z789">
        <v>143.63999999999999</v>
      </c>
      <c r="AA789" t="s">
        <v>55</v>
      </c>
      <c r="AB789" t="s">
        <v>47</v>
      </c>
      <c r="AC789" t="s">
        <v>120</v>
      </c>
      <c r="AD789" t="s">
        <v>58</v>
      </c>
      <c r="AE789" s="39">
        <v>46207.403969907406</v>
      </c>
      <c r="AG789" t="str">
        <f t="shared" si="96"/>
        <v>Julho-26</v>
      </c>
      <c r="AH789" s="36">
        <f>_xlfn.XLOOKUP(AK789,'Base de Preços'!P$7:P$3001,'Base de Preços'!J$7:J$3001,"",0)</f>
        <v>212.62</v>
      </c>
      <c r="AI789" s="37">
        <f t="shared" si="97"/>
        <v>3614.54</v>
      </c>
      <c r="AJ789" t="str">
        <f>_xlfn.XLOOKUP(N789,Agrupamentos!C$3:C$496,Agrupamentos!D$3:D$496,"",0)</f>
        <v>HERBICIDA MEC</v>
      </c>
      <c r="AK789" t="str">
        <f t="shared" si="98"/>
        <v>SERV CAP QUIM PRE EMERG 3 LINHASGN1410IMP97</v>
      </c>
      <c r="AL789" s="57" t="str">
        <f t="shared" si="99"/>
        <v>47118GN1410Operador de Trator de PneuMATEUS SANCHES PERES BIENIEKSERV CAP QUIM PRE EMERG 3 LINHASMÃE SANTA GLEBA A010-01Principal17Julho-26101546207,403969907446206</v>
      </c>
      <c r="AM789" s="79">
        <f t="shared" si="100"/>
        <v>35.714285714285715</v>
      </c>
      <c r="AN789" s="80">
        <f t="shared" si="101"/>
        <v>5130</v>
      </c>
      <c r="AO789" s="36">
        <f t="shared" si="102"/>
        <v>2441.8799999999997</v>
      </c>
      <c r="AP789" s="83">
        <f t="shared" si="103"/>
        <v>-2688.1200000000003</v>
      </c>
    </row>
    <row r="790" spans="1:42" hidden="1">
      <c r="A790">
        <v>47118</v>
      </c>
      <c r="B790" s="38">
        <v>46206</v>
      </c>
      <c r="C790" t="s">
        <v>266</v>
      </c>
      <c r="D790" t="s">
        <v>105</v>
      </c>
      <c r="E790" t="s">
        <v>106</v>
      </c>
      <c r="F790" t="s">
        <v>37</v>
      </c>
      <c r="G790">
        <v>8</v>
      </c>
      <c r="H790" s="43">
        <v>11331</v>
      </c>
      <c r="I790" t="s">
        <v>112</v>
      </c>
      <c r="J790">
        <v>11752</v>
      </c>
      <c r="K790" t="s">
        <v>149</v>
      </c>
      <c r="L790" t="s">
        <v>149</v>
      </c>
      <c r="M790" t="s">
        <v>115</v>
      </c>
      <c r="N790" t="s">
        <v>116</v>
      </c>
      <c r="O790" t="s">
        <v>64</v>
      </c>
      <c r="P790">
        <v>503</v>
      </c>
      <c r="Q790" t="s">
        <v>181</v>
      </c>
      <c r="R790" t="s">
        <v>140</v>
      </c>
      <c r="S790">
        <v>3</v>
      </c>
      <c r="T790">
        <v>17</v>
      </c>
      <c r="U790">
        <v>2</v>
      </c>
      <c r="V790">
        <v>5</v>
      </c>
      <c r="W790">
        <v>0.14000000000000001</v>
      </c>
      <c r="X790">
        <v>0.18</v>
      </c>
      <c r="Y790">
        <v>0.28999999999999998</v>
      </c>
      <c r="Z790">
        <v>58.86</v>
      </c>
      <c r="AA790" t="s">
        <v>55</v>
      </c>
      <c r="AB790" t="s">
        <v>77</v>
      </c>
      <c r="AC790" t="s">
        <v>120</v>
      </c>
      <c r="AD790" t="s">
        <v>58</v>
      </c>
      <c r="AE790" s="39">
        <v>46207.403969907406</v>
      </c>
      <c r="AG790" t="str">
        <f t="shared" si="96"/>
        <v>Julho-26</v>
      </c>
      <c r="AH790" s="36">
        <f>_xlfn.XLOOKUP(AK790,'Base de Preços'!P$7:P$3001,'Base de Preços'!J$7:J$3001,"",0)</f>
        <v>212.62</v>
      </c>
      <c r="AI790" s="37">
        <f t="shared" si="97"/>
        <v>0</v>
      </c>
      <c r="AJ790" t="str">
        <f>_xlfn.XLOOKUP(N790,Agrupamentos!C$3:C$496,Agrupamentos!D$3:D$496,"",0)</f>
        <v>HERBICIDA MEC</v>
      </c>
      <c r="AK790" t="str">
        <f t="shared" si="98"/>
        <v>SERV CAP QUIM PRE EMERG 3 LINHASGN1410IMP97</v>
      </c>
      <c r="AL790" s="57" t="str">
        <f t="shared" si="99"/>
        <v>47118GN1410MotoristaMATEUS SANCHES PERES BIENIEKSERV CAP QUIM PRE EMERG 3 LINHASMÃE SANTA GLEBA A010-01Apoio17Julho-262546207,403969907446206</v>
      </c>
      <c r="AM790" s="79">
        <f t="shared" si="100"/>
        <v>35.714285714285708</v>
      </c>
      <c r="AN790" s="80">
        <f t="shared" si="101"/>
        <v>2102.1428571428569</v>
      </c>
      <c r="AO790" s="36">
        <f t="shared" si="102"/>
        <v>1000.62</v>
      </c>
      <c r="AP790" s="83">
        <f t="shared" si="103"/>
        <v>-1101.522857142857</v>
      </c>
    </row>
    <row r="791" spans="1:42" hidden="1">
      <c r="A791">
        <v>47118</v>
      </c>
      <c r="B791" s="38">
        <v>46206</v>
      </c>
      <c r="C791" t="s">
        <v>266</v>
      </c>
      <c r="D791" t="s">
        <v>105</v>
      </c>
      <c r="E791" t="s">
        <v>106</v>
      </c>
      <c r="F791" t="s">
        <v>49</v>
      </c>
      <c r="G791">
        <v>8</v>
      </c>
      <c r="H791" s="43">
        <v>11331</v>
      </c>
      <c r="I791" t="s">
        <v>112</v>
      </c>
      <c r="J791">
        <v>11752</v>
      </c>
      <c r="K791" t="s">
        <v>149</v>
      </c>
      <c r="L791" t="s">
        <v>149</v>
      </c>
      <c r="M791" t="s">
        <v>115</v>
      </c>
      <c r="N791" t="s">
        <v>116</v>
      </c>
      <c r="O791" t="s">
        <v>64</v>
      </c>
      <c r="P791">
        <v>555</v>
      </c>
      <c r="Q791" t="s">
        <v>413</v>
      </c>
      <c r="R791" t="s">
        <v>151</v>
      </c>
      <c r="S791">
        <v>8</v>
      </c>
      <c r="T791">
        <v>3.56</v>
      </c>
      <c r="U791">
        <v>2</v>
      </c>
      <c r="V791">
        <v>10</v>
      </c>
      <c r="W791">
        <v>0.08</v>
      </c>
      <c r="X791">
        <v>2.25</v>
      </c>
      <c r="Y791">
        <v>2.81</v>
      </c>
      <c r="Z791">
        <v>10.130000000000001</v>
      </c>
      <c r="AA791" t="s">
        <v>46</v>
      </c>
      <c r="AB791" t="s">
        <v>56</v>
      </c>
      <c r="AC791" t="s">
        <v>120</v>
      </c>
      <c r="AD791" t="s">
        <v>58</v>
      </c>
      <c r="AE791" s="39">
        <v>46207.403969907406</v>
      </c>
      <c r="AG791" t="str">
        <f t="shared" si="96"/>
        <v>Julho-26</v>
      </c>
      <c r="AH791" s="36">
        <f>_xlfn.XLOOKUP(AK791,'Base de Preços'!P$7:P$3001,'Base de Preços'!J$7:J$3001,"",0)</f>
        <v>212.62</v>
      </c>
      <c r="AI791" s="37">
        <f t="shared" si="97"/>
        <v>0</v>
      </c>
      <c r="AJ791" t="str">
        <f>_xlfn.XLOOKUP(N791,Agrupamentos!C$3:C$496,Agrupamentos!D$3:D$496,"",0)</f>
        <v>HERBICIDA MEC</v>
      </c>
      <c r="AK791" t="str">
        <f t="shared" si="98"/>
        <v>SERV CAP QUIM PRE EMERG 3 LINHASGN1410IMP97</v>
      </c>
      <c r="AL791" s="57" t="str">
        <f t="shared" si="99"/>
        <v>47118GN1410Trabalhador FlorestalMATEUS SANCHES PERES BIENIEKSERV CAP QUIM PRE EMERG 3 LINHASMORUMBI - SRP009-01Suporte3,56Julho-2621046207,403969907446206</v>
      </c>
      <c r="AM791" s="79">
        <f t="shared" si="100"/>
        <v>125</v>
      </c>
      <c r="AN791" s="80">
        <f t="shared" si="101"/>
        <v>1266.25</v>
      </c>
      <c r="AO791" s="36">
        <f t="shared" si="102"/>
        <v>36.062800000000003</v>
      </c>
      <c r="AP791" s="83">
        <f t="shared" si="103"/>
        <v>-1230.1872000000001</v>
      </c>
    </row>
    <row r="792" spans="1:42" hidden="1">
      <c r="A792">
        <v>47118</v>
      </c>
      <c r="B792" s="38">
        <v>46206</v>
      </c>
      <c r="C792" t="s">
        <v>266</v>
      </c>
      <c r="D792" t="s">
        <v>105</v>
      </c>
      <c r="E792" t="s">
        <v>106</v>
      </c>
      <c r="F792" t="s">
        <v>37</v>
      </c>
      <c r="G792">
        <v>8</v>
      </c>
      <c r="H792" s="43">
        <v>11331</v>
      </c>
      <c r="I792" t="s">
        <v>112</v>
      </c>
      <c r="J792">
        <v>11752</v>
      </c>
      <c r="K792" t="s">
        <v>149</v>
      </c>
      <c r="L792" t="s">
        <v>149</v>
      </c>
      <c r="M792" t="s">
        <v>115</v>
      </c>
      <c r="N792" t="s">
        <v>116</v>
      </c>
      <c r="O792" t="s">
        <v>64</v>
      </c>
      <c r="P792">
        <v>555</v>
      </c>
      <c r="Q792" t="s">
        <v>413</v>
      </c>
      <c r="R792" t="s">
        <v>151</v>
      </c>
      <c r="S792">
        <v>8</v>
      </c>
      <c r="T792">
        <v>3.56</v>
      </c>
      <c r="U792">
        <v>0</v>
      </c>
      <c r="V792">
        <v>8</v>
      </c>
      <c r="W792">
        <v>0.14000000000000001</v>
      </c>
      <c r="X792">
        <v>2.25</v>
      </c>
      <c r="Y792">
        <v>2.25</v>
      </c>
      <c r="Z792">
        <v>58.86</v>
      </c>
      <c r="AA792" t="s">
        <v>46</v>
      </c>
      <c r="AB792" t="s">
        <v>77</v>
      </c>
      <c r="AC792" t="s">
        <v>120</v>
      </c>
      <c r="AE792" s="39">
        <v>46207.403969907406</v>
      </c>
      <c r="AG792" t="str">
        <f t="shared" si="96"/>
        <v>Julho-26</v>
      </c>
      <c r="AH792" s="36">
        <f>_xlfn.XLOOKUP(AK792,'Base de Preços'!P$7:P$3001,'Base de Preços'!J$7:J$3001,"",0)</f>
        <v>212.62</v>
      </c>
      <c r="AI792" s="37">
        <f t="shared" si="97"/>
        <v>0</v>
      </c>
      <c r="AJ792" t="str">
        <f>_xlfn.XLOOKUP(N792,Agrupamentos!C$3:C$496,Agrupamentos!D$3:D$496,"",0)</f>
        <v>HERBICIDA MEC</v>
      </c>
      <c r="AK792" t="str">
        <f t="shared" si="98"/>
        <v>SERV CAP QUIM PRE EMERG 3 LINHASGN1410IMP97</v>
      </c>
      <c r="AL792" s="57" t="str">
        <f t="shared" si="99"/>
        <v>47118GN1410MotoristaMATEUS SANCHES PERES BIENIEKSERV CAP QUIM PRE EMERG 3 LINHASMORUMBI - SRP009-01Apoio3,56Julho-260846207,403969907446206</v>
      </c>
      <c r="AM792" s="79">
        <f t="shared" si="100"/>
        <v>57.142857142857139</v>
      </c>
      <c r="AN792" s="80">
        <f t="shared" si="101"/>
        <v>3363.4285714285711</v>
      </c>
      <c r="AO792" s="36">
        <f t="shared" si="102"/>
        <v>209.54159999999999</v>
      </c>
      <c r="AP792" s="83">
        <f t="shared" si="103"/>
        <v>-3153.8869714285711</v>
      </c>
    </row>
    <row r="793" spans="1:42" hidden="1">
      <c r="A793">
        <v>47118</v>
      </c>
      <c r="B793" s="38">
        <v>46206</v>
      </c>
      <c r="C793" t="s">
        <v>266</v>
      </c>
      <c r="D793" t="s">
        <v>105</v>
      </c>
      <c r="E793" t="s">
        <v>106</v>
      </c>
      <c r="F793" t="s">
        <v>59</v>
      </c>
      <c r="G793">
        <v>8</v>
      </c>
      <c r="H793" s="43">
        <v>11331</v>
      </c>
      <c r="I793" t="s">
        <v>112</v>
      </c>
      <c r="J793">
        <v>11752</v>
      </c>
      <c r="K793" t="s">
        <v>149</v>
      </c>
      <c r="L793" t="s">
        <v>149</v>
      </c>
      <c r="M793" t="s">
        <v>115</v>
      </c>
      <c r="N793" t="s">
        <v>116</v>
      </c>
      <c r="O793" t="s">
        <v>64</v>
      </c>
      <c r="P793">
        <v>555</v>
      </c>
      <c r="Q793" t="s">
        <v>413</v>
      </c>
      <c r="R793" t="s">
        <v>122</v>
      </c>
      <c r="S793">
        <v>1</v>
      </c>
      <c r="T793">
        <v>1.5</v>
      </c>
      <c r="U793">
        <v>2</v>
      </c>
      <c r="V793">
        <v>3</v>
      </c>
      <c r="W793">
        <v>0.42</v>
      </c>
      <c r="X793">
        <v>0.67</v>
      </c>
      <c r="Y793">
        <v>2</v>
      </c>
      <c r="Z793">
        <v>143.63999999999999</v>
      </c>
      <c r="AA793" t="s">
        <v>55</v>
      </c>
      <c r="AB793" t="s">
        <v>47</v>
      </c>
      <c r="AC793" t="s">
        <v>120</v>
      </c>
      <c r="AD793" t="s">
        <v>58</v>
      </c>
      <c r="AE793" s="39">
        <v>46207.403969907406</v>
      </c>
      <c r="AG793" t="str">
        <f t="shared" si="96"/>
        <v>Julho-26</v>
      </c>
      <c r="AH793" s="36">
        <f>_xlfn.XLOOKUP(AK793,'Base de Preços'!P$7:P$3001,'Base de Preços'!J$7:J$3001,"",0)</f>
        <v>212.62</v>
      </c>
      <c r="AI793" s="37">
        <f t="shared" si="97"/>
        <v>318.93</v>
      </c>
      <c r="AJ793" t="str">
        <f>_xlfn.XLOOKUP(N793,Agrupamentos!C$3:C$496,Agrupamentos!D$3:D$496,"",0)</f>
        <v>HERBICIDA MEC</v>
      </c>
      <c r="AK793" t="str">
        <f t="shared" si="98"/>
        <v>SERV CAP QUIM PRE EMERG 3 LINHASGN1410IMP97</v>
      </c>
      <c r="AL793" s="57" t="str">
        <f t="shared" si="99"/>
        <v>47118GN1410Operador de Trator de PneuMATEUS SANCHES PERES BIENIEKSERV CAP QUIM PRE EMERG 3 LINHASMORUMBI - SRP004-01Principal1,5Julho-262346207,403969907446206</v>
      </c>
      <c r="AM793" s="79">
        <f t="shared" si="100"/>
        <v>7.1428571428571432</v>
      </c>
      <c r="AN793" s="80">
        <f t="shared" si="101"/>
        <v>1026</v>
      </c>
      <c r="AO793" s="36">
        <f t="shared" si="102"/>
        <v>215.45999999999998</v>
      </c>
      <c r="AP793" s="83">
        <f t="shared" si="103"/>
        <v>-810.54</v>
      </c>
    </row>
    <row r="794" spans="1:42" hidden="1">
      <c r="A794">
        <v>47118</v>
      </c>
      <c r="B794" s="38">
        <v>46206</v>
      </c>
      <c r="C794" t="s">
        <v>266</v>
      </c>
      <c r="D794" t="s">
        <v>105</v>
      </c>
      <c r="E794" t="s">
        <v>106</v>
      </c>
      <c r="F794" t="s">
        <v>49</v>
      </c>
      <c r="G794">
        <v>8</v>
      </c>
      <c r="H794" s="43">
        <v>11331</v>
      </c>
      <c r="I794" t="s">
        <v>112</v>
      </c>
      <c r="J794">
        <v>11752</v>
      </c>
      <c r="K794" t="s">
        <v>149</v>
      </c>
      <c r="L794" t="s">
        <v>149</v>
      </c>
      <c r="M794" t="s">
        <v>115</v>
      </c>
      <c r="N794" t="s">
        <v>116</v>
      </c>
      <c r="O794" t="s">
        <v>64</v>
      </c>
      <c r="P794">
        <v>503</v>
      </c>
      <c r="Q794" t="s">
        <v>181</v>
      </c>
      <c r="R794" t="s">
        <v>140</v>
      </c>
      <c r="S794">
        <v>8</v>
      </c>
      <c r="T794">
        <v>17</v>
      </c>
      <c r="U794">
        <v>0</v>
      </c>
      <c r="V794">
        <v>8</v>
      </c>
      <c r="W794">
        <v>0.08</v>
      </c>
      <c r="X794">
        <v>0.47</v>
      </c>
      <c r="Y794">
        <v>0.47</v>
      </c>
      <c r="Z794">
        <v>10.130000000000001</v>
      </c>
      <c r="AA794" t="s">
        <v>55</v>
      </c>
      <c r="AB794" t="s">
        <v>56</v>
      </c>
      <c r="AC794" t="s">
        <v>120</v>
      </c>
      <c r="AD794" t="s">
        <v>58</v>
      </c>
      <c r="AE794" s="39">
        <v>46207.403969907406</v>
      </c>
      <c r="AG794" t="str">
        <f t="shared" si="96"/>
        <v>Julho-26</v>
      </c>
      <c r="AH794" s="36">
        <f>_xlfn.XLOOKUP(AK794,'Base de Preços'!P$7:P$3001,'Base de Preços'!J$7:J$3001,"",0)</f>
        <v>212.62</v>
      </c>
      <c r="AI794" s="37">
        <f t="shared" si="97"/>
        <v>0</v>
      </c>
      <c r="AJ794" t="str">
        <f>_xlfn.XLOOKUP(N794,Agrupamentos!C$3:C$496,Agrupamentos!D$3:D$496,"",0)</f>
        <v>HERBICIDA MEC</v>
      </c>
      <c r="AK794" t="str">
        <f t="shared" si="98"/>
        <v>SERV CAP QUIM PRE EMERG 3 LINHASGN1410IMP97</v>
      </c>
      <c r="AL794" s="57" t="str">
        <f t="shared" si="99"/>
        <v>47118GN1410Trabalhador FlorestalMATEUS SANCHES PERES BIENIEKSERV CAP QUIM PRE EMERG 3 LINHASMÃE SANTA GLEBA A010-01Suporte17Julho-260846207,403969907446206</v>
      </c>
      <c r="AM794" s="79">
        <f t="shared" si="100"/>
        <v>100</v>
      </c>
      <c r="AN794" s="80">
        <f t="shared" si="101"/>
        <v>1013.0000000000001</v>
      </c>
      <c r="AO794" s="36">
        <f t="shared" si="102"/>
        <v>172.21</v>
      </c>
      <c r="AP794" s="83">
        <f t="shared" si="103"/>
        <v>-840.79000000000008</v>
      </c>
    </row>
    <row r="795" spans="1:42" hidden="1">
      <c r="A795">
        <v>47132</v>
      </c>
      <c r="B795" s="38">
        <v>46206</v>
      </c>
      <c r="C795" t="s">
        <v>266</v>
      </c>
      <c r="D795" t="s">
        <v>105</v>
      </c>
      <c r="E795" t="s">
        <v>106</v>
      </c>
      <c r="F795" t="s">
        <v>49</v>
      </c>
      <c r="G795">
        <v>8</v>
      </c>
      <c r="H795" s="43">
        <v>11331</v>
      </c>
      <c r="I795" t="s">
        <v>112</v>
      </c>
      <c r="J795">
        <v>11390</v>
      </c>
      <c r="K795" t="s">
        <v>123</v>
      </c>
      <c r="L795" t="s">
        <v>123</v>
      </c>
      <c r="M795" t="s">
        <v>163</v>
      </c>
      <c r="N795" t="s">
        <v>164</v>
      </c>
      <c r="O795" t="s">
        <v>64</v>
      </c>
      <c r="P795">
        <v>503</v>
      </c>
      <c r="Q795" t="s">
        <v>181</v>
      </c>
      <c r="R795" t="s">
        <v>134</v>
      </c>
      <c r="S795">
        <v>82</v>
      </c>
      <c r="T795">
        <v>30</v>
      </c>
      <c r="U795">
        <v>88</v>
      </c>
      <c r="V795">
        <v>170</v>
      </c>
      <c r="W795">
        <v>1.5</v>
      </c>
      <c r="X795">
        <v>2.73</v>
      </c>
      <c r="Y795">
        <v>5.67</v>
      </c>
      <c r="Z795">
        <v>111.8</v>
      </c>
      <c r="AA795" t="s">
        <v>55</v>
      </c>
      <c r="AB795" t="s">
        <v>47</v>
      </c>
      <c r="AC795" t="s">
        <v>127</v>
      </c>
      <c r="AE795" s="39">
        <v>46207.999398148146</v>
      </c>
      <c r="AG795" t="str">
        <f t="shared" si="96"/>
        <v>Julho-26</v>
      </c>
      <c r="AH795" s="36">
        <f>_xlfn.XLOOKUP(AK795,'Base de Preços'!P$7:P$3001,'Base de Preços'!J$7:J$3001,"",0)</f>
        <v>142.5</v>
      </c>
      <c r="AI795" s="37">
        <f t="shared" si="97"/>
        <v>4275</v>
      </c>
      <c r="AJ795" t="str">
        <f>_xlfn.XLOOKUP(N795,Agrupamentos!C$3:C$496,Agrupamentos!D$3:D$496,"",0)</f>
        <v>SERV COMB FORMIGA MANUAL 1 RUA AGRIC</v>
      </c>
      <c r="AK795" t="str">
        <f t="shared" si="98"/>
        <v>SERV COMB FORMIGA MANUAL 1 RUA AGRICGN1410IMP103</v>
      </c>
      <c r="AL795" s="57" t="str">
        <f t="shared" si="99"/>
        <v>47132GN1410Trabalhador FlorestalDIEMISSON DE ALMEIDA SANTOSSERV COMB FORMIGA MANUAL 1 RUA AGRICMÃE SANTA GLEBA A002-01Principal30Julho-268817046207,999398148146206</v>
      </c>
      <c r="AM795" s="79">
        <f t="shared" si="100"/>
        <v>113.33333333333333</v>
      </c>
      <c r="AN795" s="80">
        <f t="shared" si="101"/>
        <v>12670.666666666666</v>
      </c>
      <c r="AO795" s="36">
        <f t="shared" si="102"/>
        <v>3354</v>
      </c>
      <c r="AP795" s="83">
        <f t="shared" si="103"/>
        <v>-9316.6666666666661</v>
      </c>
    </row>
    <row r="796" spans="1:42" hidden="1">
      <c r="A796">
        <v>47132</v>
      </c>
      <c r="B796" s="38">
        <v>46206</v>
      </c>
      <c r="C796" t="s">
        <v>266</v>
      </c>
      <c r="D796" t="s">
        <v>105</v>
      </c>
      <c r="E796" t="s">
        <v>106</v>
      </c>
      <c r="F796" t="s">
        <v>37</v>
      </c>
      <c r="G796">
        <v>8</v>
      </c>
      <c r="H796" s="43">
        <v>11331</v>
      </c>
      <c r="I796" t="s">
        <v>112</v>
      </c>
      <c r="J796">
        <v>11390</v>
      </c>
      <c r="K796" t="s">
        <v>123</v>
      </c>
      <c r="L796" t="s">
        <v>123</v>
      </c>
      <c r="M796">
        <v>1</v>
      </c>
      <c r="N796" t="s">
        <v>109</v>
      </c>
      <c r="O796" t="s">
        <v>64</v>
      </c>
      <c r="P796">
        <v>503</v>
      </c>
      <c r="Q796" t="s">
        <v>181</v>
      </c>
      <c r="R796" t="s">
        <v>134</v>
      </c>
      <c r="S796">
        <v>8</v>
      </c>
      <c r="T796">
        <v>0</v>
      </c>
      <c r="U796">
        <v>0</v>
      </c>
      <c r="V796">
        <v>8</v>
      </c>
      <c r="W796">
        <v>0</v>
      </c>
      <c r="X796">
        <v>0</v>
      </c>
      <c r="Y796">
        <v>0</v>
      </c>
      <c r="Z796">
        <v>0</v>
      </c>
      <c r="AA796" t="s">
        <v>55</v>
      </c>
      <c r="AB796" t="s">
        <v>47</v>
      </c>
      <c r="AC796" t="s">
        <v>127</v>
      </c>
      <c r="AD796" t="s">
        <v>58</v>
      </c>
      <c r="AE796" s="39">
        <v>46207.999398148146</v>
      </c>
      <c r="AG796" t="str">
        <f t="shared" si="96"/>
        <v>Julho-26</v>
      </c>
      <c r="AH796" s="36">
        <f>_xlfn.XLOOKUP(AK796,'Base de Preços'!P$7:P$3001,'Base de Preços'!J$7:J$3001,"",0)</f>
        <v>0</v>
      </c>
      <c r="AI796" s="37">
        <f t="shared" si="97"/>
        <v>0</v>
      </c>
      <c r="AJ796" t="str">
        <f>_xlfn.XLOOKUP(N796,Agrupamentos!C$3:C$496,Agrupamentos!D$3:D$496,"",0)</f>
        <v>APOIO E MANUTENÇÃO</v>
      </c>
      <c r="AK796" t="str">
        <f t="shared" si="98"/>
        <v>APOIO E MANUTEÇÃO 1410GN14101</v>
      </c>
      <c r="AL796" s="57" t="str">
        <f t="shared" si="99"/>
        <v>47132GN1410MotoristaDIEMISSON DE ALMEIDA SANTOSAPOIO E MANUTEÇÃO 1410MÃE SANTA GLEBA A002-01Principal0Julho-260846207,999398148146206</v>
      </c>
      <c r="AM796" s="79" t="str">
        <f t="shared" si="100"/>
        <v/>
      </c>
      <c r="AN796" s="80" t="str">
        <f t="shared" si="101"/>
        <v/>
      </c>
      <c r="AO796" s="36">
        <f t="shared" si="102"/>
        <v>0</v>
      </c>
      <c r="AP796" s="83" t="str">
        <f t="shared" si="103"/>
        <v/>
      </c>
    </row>
    <row r="797" spans="1:42" hidden="1">
      <c r="A797">
        <v>47138</v>
      </c>
      <c r="B797" s="38">
        <v>46206</v>
      </c>
      <c r="C797" t="s">
        <v>266</v>
      </c>
      <c r="D797" t="s">
        <v>105</v>
      </c>
      <c r="E797" t="s">
        <v>106</v>
      </c>
      <c r="F797" t="s">
        <v>49</v>
      </c>
      <c r="G797">
        <v>8</v>
      </c>
      <c r="H797" s="43">
        <v>11331</v>
      </c>
      <c r="I797" t="s">
        <v>112</v>
      </c>
      <c r="J797">
        <v>11362</v>
      </c>
      <c r="K797" t="s">
        <v>131</v>
      </c>
      <c r="L797" t="s">
        <v>131</v>
      </c>
      <c r="M797">
        <v>1</v>
      </c>
      <c r="N797" t="s">
        <v>109</v>
      </c>
      <c r="O797" t="s">
        <v>64</v>
      </c>
      <c r="P797">
        <v>537</v>
      </c>
      <c r="Q797" t="s">
        <v>368</v>
      </c>
      <c r="R797" t="s">
        <v>170</v>
      </c>
      <c r="S797">
        <v>8</v>
      </c>
      <c r="T797">
        <v>0</v>
      </c>
      <c r="U797">
        <v>0</v>
      </c>
      <c r="V797">
        <v>8</v>
      </c>
      <c r="W797">
        <v>0</v>
      </c>
      <c r="X797">
        <v>0</v>
      </c>
      <c r="Y797">
        <v>0</v>
      </c>
      <c r="Z797">
        <v>0</v>
      </c>
      <c r="AA797" t="s">
        <v>55</v>
      </c>
      <c r="AB797" t="s">
        <v>56</v>
      </c>
      <c r="AC797" t="s">
        <v>135</v>
      </c>
      <c r="AE797" s="39">
        <v>46209.267974537041</v>
      </c>
      <c r="AG797" t="str">
        <f t="shared" si="96"/>
        <v>Julho-26</v>
      </c>
      <c r="AH797" s="36">
        <f>_xlfn.XLOOKUP(AK797,'Base de Preços'!P$7:P$3001,'Base de Preços'!J$7:J$3001,"",0)</f>
        <v>0</v>
      </c>
      <c r="AI797" s="37">
        <f t="shared" si="97"/>
        <v>0</v>
      </c>
      <c r="AJ797" t="str">
        <f>_xlfn.XLOOKUP(N797,Agrupamentos!C$3:C$496,Agrupamentos!D$3:D$496,"",0)</f>
        <v>APOIO E MANUTENÇÃO</v>
      </c>
      <c r="AK797" t="str">
        <f t="shared" si="98"/>
        <v>APOIO E MANUTEÇÃO 1410GN14101</v>
      </c>
      <c r="AL797" s="57" t="str">
        <f t="shared" si="99"/>
        <v>47138GN1410Trabalhador FlorestalGABRIEL GONCALVES PINHEIROAPOIO E MANUTEÇÃO 1410GALILÉIA011-01Suporte0Julho-260846209,26797453746206</v>
      </c>
      <c r="AM797" s="79" t="str">
        <f t="shared" si="100"/>
        <v/>
      </c>
      <c r="AN797" s="80" t="str">
        <f t="shared" si="101"/>
        <v/>
      </c>
      <c r="AO797" s="36">
        <f t="shared" si="102"/>
        <v>0</v>
      </c>
      <c r="AP797" s="83" t="str">
        <f t="shared" si="103"/>
        <v/>
      </c>
    </row>
    <row r="798" spans="1:42" hidden="1">
      <c r="A798">
        <v>47138</v>
      </c>
      <c r="B798" s="38">
        <v>46206</v>
      </c>
      <c r="C798" t="s">
        <v>266</v>
      </c>
      <c r="D798" t="s">
        <v>105</v>
      </c>
      <c r="E798" t="s">
        <v>106</v>
      </c>
      <c r="F798" t="s">
        <v>49</v>
      </c>
      <c r="G798">
        <v>8</v>
      </c>
      <c r="H798" s="43">
        <v>11331</v>
      </c>
      <c r="I798" t="s">
        <v>112</v>
      </c>
      <c r="J798">
        <v>11362</v>
      </c>
      <c r="K798" t="s">
        <v>131</v>
      </c>
      <c r="L798" t="s">
        <v>131</v>
      </c>
      <c r="M798" t="s">
        <v>137</v>
      </c>
      <c r="N798" t="s">
        <v>138</v>
      </c>
      <c r="O798" t="s">
        <v>64</v>
      </c>
      <c r="P798">
        <v>539</v>
      </c>
      <c r="Q798" t="s">
        <v>432</v>
      </c>
      <c r="R798" t="s">
        <v>170</v>
      </c>
      <c r="S798">
        <v>8</v>
      </c>
      <c r="T798">
        <v>13</v>
      </c>
      <c r="U798">
        <v>0</v>
      </c>
      <c r="V798">
        <v>8</v>
      </c>
      <c r="W798">
        <v>0.23</v>
      </c>
      <c r="X798">
        <v>0.62</v>
      </c>
      <c r="Y798">
        <v>0.62</v>
      </c>
      <c r="Z798">
        <v>26.68</v>
      </c>
      <c r="AA798" t="s">
        <v>55</v>
      </c>
      <c r="AB798" t="s">
        <v>56</v>
      </c>
      <c r="AC798" t="s">
        <v>135</v>
      </c>
      <c r="AE798" s="39">
        <v>46209.267974537041</v>
      </c>
      <c r="AG798" t="str">
        <f t="shared" si="96"/>
        <v>Julho-26</v>
      </c>
      <c r="AH798" s="36">
        <f>_xlfn.XLOOKUP(AK798,'Base de Preços'!P$7:P$3001,'Base de Preços'!J$7:J$3001,"",0)</f>
        <v>343.68</v>
      </c>
      <c r="AI798" s="37">
        <f t="shared" si="97"/>
        <v>0</v>
      </c>
      <c r="AJ798" t="str">
        <f>_xlfn.XLOOKUP(N798,Agrupamentos!C$3:C$496,Agrupamentos!D$3:D$496,"",0)</f>
        <v>HERBICIDA MEC</v>
      </c>
      <c r="AK798" t="str">
        <f t="shared" si="98"/>
        <v>SERV CAP QUIM MEC BARRA AGRICGN1410IMP96</v>
      </c>
      <c r="AL798" s="57" t="str">
        <f t="shared" si="99"/>
        <v>47138GN1410Trabalhador FlorestalGABRIEL GONCALVES PINHEIROSERV CAP QUIM MEC BARRA AGRICQUELUZ011-01Suporte13Julho-260846209,26797453746206</v>
      </c>
      <c r="AM798" s="79">
        <f t="shared" si="100"/>
        <v>34.782608695652172</v>
      </c>
      <c r="AN798" s="80">
        <f t="shared" si="101"/>
        <v>927.99999999999989</v>
      </c>
      <c r="AO798" s="36">
        <f t="shared" si="102"/>
        <v>346.84</v>
      </c>
      <c r="AP798" s="83">
        <f t="shared" si="103"/>
        <v>-581.15999999999985</v>
      </c>
    </row>
    <row r="799" spans="1:42" hidden="1">
      <c r="A799">
        <v>47138</v>
      </c>
      <c r="B799" s="38">
        <v>46206</v>
      </c>
      <c r="C799" t="s">
        <v>266</v>
      </c>
      <c r="D799" t="s">
        <v>105</v>
      </c>
      <c r="E799" t="s">
        <v>106</v>
      </c>
      <c r="F799" t="s">
        <v>59</v>
      </c>
      <c r="G799">
        <v>8</v>
      </c>
      <c r="H799" s="43">
        <v>11331</v>
      </c>
      <c r="I799" t="s">
        <v>112</v>
      </c>
      <c r="J799">
        <v>11362</v>
      </c>
      <c r="K799" t="s">
        <v>131</v>
      </c>
      <c r="L799" t="s">
        <v>131</v>
      </c>
      <c r="M799" t="s">
        <v>137</v>
      </c>
      <c r="N799" t="s">
        <v>138</v>
      </c>
      <c r="O799" t="s">
        <v>64</v>
      </c>
      <c r="P799">
        <v>537</v>
      </c>
      <c r="Q799" t="s">
        <v>368</v>
      </c>
      <c r="R799" t="s">
        <v>170</v>
      </c>
      <c r="S799">
        <v>11</v>
      </c>
      <c r="T799">
        <v>21</v>
      </c>
      <c r="U799">
        <v>0</v>
      </c>
      <c r="V799">
        <v>11</v>
      </c>
      <c r="W799">
        <v>0.68</v>
      </c>
      <c r="X799">
        <v>0.52</v>
      </c>
      <c r="Y799">
        <v>0.52</v>
      </c>
      <c r="Z799">
        <v>221.69</v>
      </c>
      <c r="AA799" t="s">
        <v>55</v>
      </c>
      <c r="AB799" t="s">
        <v>47</v>
      </c>
      <c r="AC799" t="s">
        <v>135</v>
      </c>
      <c r="AE799" s="39">
        <v>46209.267974537041</v>
      </c>
      <c r="AG799" t="str">
        <f t="shared" si="96"/>
        <v>Julho-26</v>
      </c>
      <c r="AH799" s="36">
        <f>_xlfn.XLOOKUP(AK799,'Base de Preços'!P$7:P$3001,'Base de Preços'!J$7:J$3001,"",0)</f>
        <v>343.68</v>
      </c>
      <c r="AI799" s="37">
        <f t="shared" si="97"/>
        <v>7217.28</v>
      </c>
      <c r="AJ799" t="str">
        <f>_xlfn.XLOOKUP(N799,Agrupamentos!C$3:C$496,Agrupamentos!D$3:D$496,"",0)</f>
        <v>HERBICIDA MEC</v>
      </c>
      <c r="AK799" t="str">
        <f t="shared" si="98"/>
        <v>SERV CAP QUIM MEC BARRA AGRICGN1410IMP96</v>
      </c>
      <c r="AL799" s="57" t="str">
        <f t="shared" si="99"/>
        <v>47138GN1410Operador de Trator de PneuGABRIEL GONCALVES PINHEIROSERV CAP QUIM MEC BARRA AGRICGALILÉIA011-01Principal21Julho-2601146209,26797453746206</v>
      </c>
      <c r="AM799" s="79">
        <f t="shared" si="100"/>
        <v>16.176470588235293</v>
      </c>
      <c r="AN799" s="80">
        <f t="shared" si="101"/>
        <v>3586.161764705882</v>
      </c>
      <c r="AO799" s="36">
        <f t="shared" si="102"/>
        <v>4655.49</v>
      </c>
      <c r="AP799" s="83">
        <f t="shared" si="103"/>
        <v>1069.3282352941178</v>
      </c>
    </row>
    <row r="800" spans="1:42" hidden="1">
      <c r="A800">
        <v>47138</v>
      </c>
      <c r="B800" s="38">
        <v>46206</v>
      </c>
      <c r="C800" t="s">
        <v>266</v>
      </c>
      <c r="D800" t="s">
        <v>105</v>
      </c>
      <c r="E800" t="s">
        <v>106</v>
      </c>
      <c r="F800" t="s">
        <v>59</v>
      </c>
      <c r="G800">
        <v>8</v>
      </c>
      <c r="H800" s="43">
        <v>11331</v>
      </c>
      <c r="I800" t="s">
        <v>112</v>
      </c>
      <c r="J800">
        <v>11362</v>
      </c>
      <c r="K800" t="s">
        <v>131</v>
      </c>
      <c r="L800" t="s">
        <v>131</v>
      </c>
      <c r="M800">
        <v>1</v>
      </c>
      <c r="N800" t="s">
        <v>109</v>
      </c>
      <c r="O800" t="s">
        <v>64</v>
      </c>
      <c r="P800">
        <v>537</v>
      </c>
      <c r="Q800" t="s">
        <v>368</v>
      </c>
      <c r="R800" t="s">
        <v>170</v>
      </c>
      <c r="S800">
        <v>0</v>
      </c>
      <c r="T800">
        <v>0</v>
      </c>
      <c r="U800">
        <v>15</v>
      </c>
      <c r="V800">
        <v>15</v>
      </c>
      <c r="W800">
        <v>0</v>
      </c>
      <c r="X800">
        <v>0</v>
      </c>
      <c r="Y800">
        <v>0</v>
      </c>
      <c r="Z800">
        <v>0</v>
      </c>
      <c r="AA800" t="s">
        <v>55</v>
      </c>
      <c r="AB800" t="s">
        <v>56</v>
      </c>
      <c r="AC800" t="s">
        <v>135</v>
      </c>
      <c r="AE800" s="39">
        <v>46209.267974537041</v>
      </c>
      <c r="AG800" t="str">
        <f t="shared" si="96"/>
        <v>Julho-26</v>
      </c>
      <c r="AH800" s="36">
        <f>_xlfn.XLOOKUP(AK800,'Base de Preços'!P$7:P$3001,'Base de Preços'!J$7:J$3001,"",0)</f>
        <v>0</v>
      </c>
      <c r="AI800" s="37">
        <f t="shared" si="97"/>
        <v>0</v>
      </c>
      <c r="AJ800" t="str">
        <f>_xlfn.XLOOKUP(N800,Agrupamentos!C$3:C$496,Agrupamentos!D$3:D$496,"",0)</f>
        <v>APOIO E MANUTENÇÃO</v>
      </c>
      <c r="AK800" t="str">
        <f t="shared" si="98"/>
        <v>APOIO E MANUTEÇÃO 1410GN14101</v>
      </c>
      <c r="AL800" s="57" t="str">
        <f t="shared" si="99"/>
        <v>47138GN1410Operador de Trator de PneuGABRIEL GONCALVES PINHEIROAPOIO E MANUTEÇÃO 1410GALILÉIA011-01Suporte0Julho-26151546209,26797453746206</v>
      </c>
      <c r="AM800" s="79" t="str">
        <f t="shared" si="100"/>
        <v/>
      </c>
      <c r="AN800" s="80" t="str">
        <f t="shared" si="101"/>
        <v/>
      </c>
      <c r="AO800" s="36">
        <f t="shared" si="102"/>
        <v>0</v>
      </c>
      <c r="AP800" s="83" t="str">
        <f t="shared" si="103"/>
        <v/>
      </c>
    </row>
    <row r="801" spans="1:42" hidden="1">
      <c r="A801">
        <v>47138</v>
      </c>
      <c r="B801" s="38">
        <v>46206</v>
      </c>
      <c r="C801" t="s">
        <v>266</v>
      </c>
      <c r="D801" t="s">
        <v>105</v>
      </c>
      <c r="E801" t="s">
        <v>106</v>
      </c>
      <c r="F801" t="s">
        <v>59</v>
      </c>
      <c r="G801">
        <v>8</v>
      </c>
      <c r="H801" s="43">
        <v>11331</v>
      </c>
      <c r="I801" t="s">
        <v>112</v>
      </c>
      <c r="J801">
        <v>11362</v>
      </c>
      <c r="K801" t="s">
        <v>131</v>
      </c>
      <c r="L801" t="s">
        <v>131</v>
      </c>
      <c r="M801" t="s">
        <v>137</v>
      </c>
      <c r="N801" t="s">
        <v>138</v>
      </c>
      <c r="O801" t="s">
        <v>64</v>
      </c>
      <c r="P801">
        <v>539</v>
      </c>
      <c r="Q801" t="s">
        <v>432</v>
      </c>
      <c r="R801" t="s">
        <v>170</v>
      </c>
      <c r="S801">
        <v>6</v>
      </c>
      <c r="T801">
        <v>13</v>
      </c>
      <c r="U801">
        <v>0</v>
      </c>
      <c r="V801">
        <v>6</v>
      </c>
      <c r="W801">
        <v>0.68</v>
      </c>
      <c r="X801">
        <v>0.46</v>
      </c>
      <c r="Y801">
        <v>0.46</v>
      </c>
      <c r="Z801">
        <v>221.69</v>
      </c>
      <c r="AA801" t="s">
        <v>55</v>
      </c>
      <c r="AB801" t="s">
        <v>47</v>
      </c>
      <c r="AC801" t="s">
        <v>135</v>
      </c>
      <c r="AE801" s="39">
        <v>46209.267974537041</v>
      </c>
      <c r="AG801" t="str">
        <f t="shared" si="96"/>
        <v>Julho-26</v>
      </c>
      <c r="AH801" s="36">
        <f>_xlfn.XLOOKUP(AK801,'Base de Preços'!P$7:P$3001,'Base de Preços'!J$7:J$3001,"",0)</f>
        <v>343.68</v>
      </c>
      <c r="AI801" s="37">
        <f t="shared" si="97"/>
        <v>4467.84</v>
      </c>
      <c r="AJ801" t="str">
        <f>_xlfn.XLOOKUP(N801,Agrupamentos!C$3:C$496,Agrupamentos!D$3:D$496,"",0)</f>
        <v>HERBICIDA MEC</v>
      </c>
      <c r="AK801" t="str">
        <f t="shared" si="98"/>
        <v>SERV CAP QUIM MEC BARRA AGRICGN1410IMP96</v>
      </c>
      <c r="AL801" s="57" t="str">
        <f t="shared" si="99"/>
        <v>47138GN1410Operador de Trator de PneuGABRIEL GONCALVES PINHEIROSERV CAP QUIM MEC BARRA AGRICQUELUZ011-01Principal13Julho-260646209,26797453746206</v>
      </c>
      <c r="AM801" s="79">
        <f t="shared" si="100"/>
        <v>8.8235294117647047</v>
      </c>
      <c r="AN801" s="80">
        <f t="shared" si="101"/>
        <v>1956.0882352941173</v>
      </c>
      <c r="AO801" s="36">
        <f t="shared" si="102"/>
        <v>2881.97</v>
      </c>
      <c r="AP801" s="83">
        <f t="shared" si="103"/>
        <v>925.88176470588246</v>
      </c>
    </row>
    <row r="802" spans="1:42" hidden="1">
      <c r="A802">
        <v>47138</v>
      </c>
      <c r="B802" s="38">
        <v>46206</v>
      </c>
      <c r="C802" t="s">
        <v>266</v>
      </c>
      <c r="D802" t="s">
        <v>105</v>
      </c>
      <c r="E802" t="s">
        <v>106</v>
      </c>
      <c r="F802" t="s">
        <v>59</v>
      </c>
      <c r="G802">
        <v>8</v>
      </c>
      <c r="H802" s="43">
        <v>11331</v>
      </c>
      <c r="I802" t="s">
        <v>112</v>
      </c>
      <c r="J802">
        <v>11362</v>
      </c>
      <c r="K802" t="s">
        <v>131</v>
      </c>
      <c r="L802" t="s">
        <v>131</v>
      </c>
      <c r="M802" t="s">
        <v>166</v>
      </c>
      <c r="N802" t="s">
        <v>167</v>
      </c>
      <c r="O802" t="s">
        <v>168</v>
      </c>
      <c r="P802">
        <v>578</v>
      </c>
      <c r="Q802" t="s">
        <v>439</v>
      </c>
      <c r="R802" t="s">
        <v>376</v>
      </c>
      <c r="S802">
        <v>24</v>
      </c>
      <c r="T802">
        <v>24</v>
      </c>
      <c r="U802">
        <v>0</v>
      </c>
      <c r="V802">
        <v>24</v>
      </c>
      <c r="W802">
        <v>0</v>
      </c>
      <c r="X802">
        <v>1</v>
      </c>
      <c r="Y802">
        <v>1</v>
      </c>
      <c r="Z802">
        <v>290.54000000000002</v>
      </c>
      <c r="AA802" t="s">
        <v>55</v>
      </c>
      <c r="AB802" t="s">
        <v>47</v>
      </c>
      <c r="AC802" t="s">
        <v>135</v>
      </c>
      <c r="AE802" s="39">
        <v>46209.267974537041</v>
      </c>
      <c r="AG802" t="str">
        <f t="shared" si="96"/>
        <v>Julho-26</v>
      </c>
      <c r="AH802" s="36">
        <f>_xlfn.XLOOKUP(AK802,'Base de Preços'!P$7:P$3001,'Base de Preços'!J$7:J$3001,"",0)</f>
        <v>290.54000000000002</v>
      </c>
      <c r="AI802" s="37">
        <f t="shared" si="97"/>
        <v>6972.9600000000009</v>
      </c>
      <c r="AJ802" t="str">
        <f>_xlfn.XLOOKUP(N802,Agrupamentos!C$3:C$496,Agrupamentos!D$3:D$496,"",0)</f>
        <v>HORA TRATOR</v>
      </c>
      <c r="AK802" t="str">
        <f t="shared" si="98"/>
        <v>SERV HORA TRATOR PNEU 100CV AGRICGN1410REF223</v>
      </c>
      <c r="AL802" s="57" t="str">
        <f t="shared" si="99"/>
        <v>47138GN1410Operador de Trator de PneuGABRIEL GONCALVES PINHEIROSERV HORA TRATOR PNEU 100CV AGRICDOIS ANGICOS000-00Principal24Julho-2602446209,26797453746206</v>
      </c>
      <c r="AM802" s="79" t="str">
        <f t="shared" si="100"/>
        <v/>
      </c>
      <c r="AN802" s="80" t="str">
        <f t="shared" si="101"/>
        <v/>
      </c>
      <c r="AO802" s="36">
        <f t="shared" si="102"/>
        <v>6972.9600000000009</v>
      </c>
      <c r="AP802" s="83" t="str">
        <f t="shared" si="103"/>
        <v/>
      </c>
    </row>
    <row r="803" spans="1:42" hidden="1">
      <c r="A803">
        <v>47138</v>
      </c>
      <c r="B803" s="38">
        <v>46206</v>
      </c>
      <c r="C803" t="s">
        <v>266</v>
      </c>
      <c r="D803" t="s">
        <v>105</v>
      </c>
      <c r="E803" t="s">
        <v>106</v>
      </c>
      <c r="F803" t="s">
        <v>293</v>
      </c>
      <c r="G803">
        <v>8</v>
      </c>
      <c r="H803" s="43">
        <v>11331</v>
      </c>
      <c r="I803" t="s">
        <v>112</v>
      </c>
      <c r="J803">
        <v>11362</v>
      </c>
      <c r="K803" t="s">
        <v>131</v>
      </c>
      <c r="L803" t="s">
        <v>131</v>
      </c>
      <c r="M803">
        <v>1</v>
      </c>
      <c r="N803" t="s">
        <v>109</v>
      </c>
      <c r="O803" t="s">
        <v>64</v>
      </c>
      <c r="P803">
        <v>537</v>
      </c>
      <c r="Q803" t="s">
        <v>368</v>
      </c>
      <c r="R803" t="s">
        <v>170</v>
      </c>
      <c r="S803">
        <v>0</v>
      </c>
      <c r="T803">
        <v>0</v>
      </c>
      <c r="U803">
        <v>8</v>
      </c>
      <c r="V803">
        <v>8</v>
      </c>
      <c r="W803">
        <v>0</v>
      </c>
      <c r="X803">
        <v>0</v>
      </c>
      <c r="Y803">
        <v>0</v>
      </c>
      <c r="Z803">
        <v>0</v>
      </c>
      <c r="AA803" t="s">
        <v>55</v>
      </c>
      <c r="AB803" t="s">
        <v>77</v>
      </c>
      <c r="AC803" t="s">
        <v>135</v>
      </c>
      <c r="AE803" s="39">
        <v>46209.267974537041</v>
      </c>
      <c r="AG803" t="str">
        <f t="shared" si="96"/>
        <v>Julho-26</v>
      </c>
      <c r="AH803" s="36">
        <f>_xlfn.XLOOKUP(AK803,'Base de Preços'!P$7:P$3001,'Base de Preços'!J$7:J$3001,"",0)</f>
        <v>0</v>
      </c>
      <c r="AI803" s="37">
        <f t="shared" si="97"/>
        <v>0</v>
      </c>
      <c r="AJ803" t="str">
        <f>_xlfn.XLOOKUP(N803,Agrupamentos!C$3:C$496,Agrupamentos!D$3:D$496,"",0)</f>
        <v>APOIO E MANUTENÇÃO</v>
      </c>
      <c r="AK803" t="str">
        <f t="shared" si="98"/>
        <v>APOIO E MANUTEÇÃO 1410GN14101</v>
      </c>
      <c r="AL803" s="57" t="str">
        <f t="shared" si="99"/>
        <v>47138GN1410MecânicoGABRIEL GONCALVES PINHEIROAPOIO E MANUTEÇÃO 1410GALILÉIA011-01Apoio0Julho-268846209,26797453746206</v>
      </c>
      <c r="AM803" s="79" t="str">
        <f t="shared" si="100"/>
        <v/>
      </c>
      <c r="AN803" s="80" t="str">
        <f t="shared" si="101"/>
        <v/>
      </c>
      <c r="AO803" s="36">
        <f t="shared" si="102"/>
        <v>0</v>
      </c>
      <c r="AP803" s="83" t="str">
        <f t="shared" si="103"/>
        <v/>
      </c>
    </row>
    <row r="804" spans="1:42" hidden="1">
      <c r="A804">
        <v>47138</v>
      </c>
      <c r="B804" s="38">
        <v>46206</v>
      </c>
      <c r="C804" t="s">
        <v>266</v>
      </c>
      <c r="D804" t="s">
        <v>105</v>
      </c>
      <c r="E804" t="s">
        <v>106</v>
      </c>
      <c r="F804" t="s">
        <v>37</v>
      </c>
      <c r="G804">
        <v>8</v>
      </c>
      <c r="H804" s="43">
        <v>11331</v>
      </c>
      <c r="I804" t="s">
        <v>112</v>
      </c>
      <c r="J804">
        <v>11362</v>
      </c>
      <c r="K804" t="s">
        <v>131</v>
      </c>
      <c r="L804" t="s">
        <v>131</v>
      </c>
      <c r="M804">
        <v>1</v>
      </c>
      <c r="N804" t="s">
        <v>109</v>
      </c>
      <c r="O804" t="s">
        <v>64</v>
      </c>
      <c r="P804">
        <v>537</v>
      </c>
      <c r="Q804" t="s">
        <v>368</v>
      </c>
      <c r="R804" t="s">
        <v>170</v>
      </c>
      <c r="S804">
        <v>6</v>
      </c>
      <c r="T804">
        <v>0</v>
      </c>
      <c r="U804">
        <v>2</v>
      </c>
      <c r="V804">
        <v>8</v>
      </c>
      <c r="W804">
        <v>0</v>
      </c>
      <c r="X804">
        <v>0</v>
      </c>
      <c r="Y804">
        <v>0</v>
      </c>
      <c r="Z804">
        <v>0</v>
      </c>
      <c r="AA804" t="s">
        <v>55</v>
      </c>
      <c r="AB804" t="s">
        <v>47</v>
      </c>
      <c r="AC804" t="s">
        <v>135</v>
      </c>
      <c r="AE804" s="39">
        <v>46209.267974537041</v>
      </c>
      <c r="AG804" t="str">
        <f t="shared" si="96"/>
        <v>Julho-26</v>
      </c>
      <c r="AH804" s="36">
        <f>_xlfn.XLOOKUP(AK804,'Base de Preços'!P$7:P$3001,'Base de Preços'!J$7:J$3001,"",0)</f>
        <v>0</v>
      </c>
      <c r="AI804" s="37">
        <f t="shared" si="97"/>
        <v>0</v>
      </c>
      <c r="AJ804" t="str">
        <f>_xlfn.XLOOKUP(N804,Agrupamentos!C$3:C$496,Agrupamentos!D$3:D$496,"",0)</f>
        <v>APOIO E MANUTENÇÃO</v>
      </c>
      <c r="AK804" t="str">
        <f t="shared" si="98"/>
        <v>APOIO E MANUTEÇÃO 1410GN14101</v>
      </c>
      <c r="AL804" s="57" t="str">
        <f t="shared" si="99"/>
        <v>47138GN1410MotoristaGABRIEL GONCALVES PINHEIROAPOIO E MANUTEÇÃO 1410GALILÉIA011-01Principal0Julho-262846209,26797453746206</v>
      </c>
      <c r="AM804" s="79" t="str">
        <f t="shared" si="100"/>
        <v/>
      </c>
      <c r="AN804" s="80" t="str">
        <f t="shared" si="101"/>
        <v/>
      </c>
      <c r="AO804" s="36">
        <f t="shared" si="102"/>
        <v>0</v>
      </c>
      <c r="AP804" s="83" t="str">
        <f t="shared" si="103"/>
        <v/>
      </c>
    </row>
    <row r="805" spans="1:42" hidden="1">
      <c r="A805">
        <v>47171</v>
      </c>
      <c r="B805" s="38">
        <v>46206</v>
      </c>
      <c r="C805" t="s">
        <v>266</v>
      </c>
      <c r="D805" t="s">
        <v>105</v>
      </c>
      <c r="E805" t="s">
        <v>106</v>
      </c>
      <c r="F805" t="s">
        <v>49</v>
      </c>
      <c r="G805">
        <v>8</v>
      </c>
      <c r="H805" s="43">
        <v>11065</v>
      </c>
      <c r="I805" t="s">
        <v>107</v>
      </c>
      <c r="J805">
        <v>11078</v>
      </c>
      <c r="K805" t="s">
        <v>154</v>
      </c>
      <c r="L805" t="s">
        <v>154</v>
      </c>
      <c r="M805" t="s">
        <v>155</v>
      </c>
      <c r="N805" t="s">
        <v>156</v>
      </c>
      <c r="O805" t="s">
        <v>43</v>
      </c>
      <c r="P805">
        <v>612</v>
      </c>
      <c r="Q805" t="s">
        <v>379</v>
      </c>
      <c r="R805" t="s">
        <v>393</v>
      </c>
      <c r="S805">
        <v>24</v>
      </c>
      <c r="T805">
        <v>1</v>
      </c>
      <c r="U805">
        <v>0</v>
      </c>
      <c r="V805">
        <v>24</v>
      </c>
      <c r="W805">
        <v>0</v>
      </c>
      <c r="X805">
        <v>24</v>
      </c>
      <c r="Y805">
        <v>24</v>
      </c>
      <c r="Z805" s="3">
        <v>3133.15</v>
      </c>
      <c r="AA805" t="s">
        <v>55</v>
      </c>
      <c r="AB805" t="s">
        <v>47</v>
      </c>
      <c r="AC805" t="s">
        <v>159</v>
      </c>
      <c r="AD805" t="s">
        <v>58</v>
      </c>
      <c r="AE805" s="39">
        <v>46209.427986111114</v>
      </c>
      <c r="AG805" t="str">
        <f t="shared" si="96"/>
        <v>Julho-26</v>
      </c>
      <c r="AH805" s="36">
        <f>_xlfn.XLOOKUP(AK805,'Base de Preços'!P$7:P$3001,'Base de Preços'!J$7:J$3001,"",0)</f>
        <v>3133.15</v>
      </c>
      <c r="AI805" s="37">
        <f t="shared" si="97"/>
        <v>3133.15</v>
      </c>
      <c r="AJ805" t="str">
        <f>_xlfn.XLOOKUP(N805,Agrupamentos!C$3:C$496,Agrupamentos!D$3:D$496,"",0)</f>
        <v>BRIGADINHA MSFL</v>
      </c>
      <c r="AK805" t="str">
        <f t="shared" si="98"/>
        <v>EQUIPE DE BRIGADINHA FLORESTALGN1410IMP21</v>
      </c>
      <c r="AL805" s="57" t="str">
        <f t="shared" si="99"/>
        <v>47171GN1410Trabalhador FlorestalNATAN SANTOS MORAISEQUIPE DE BRIGADINHA FLORESTALRIBEIRÃO LIMPO - CPG028-01Principal1Julho-2602446209,427986111146206</v>
      </c>
      <c r="AM805" s="79" t="str">
        <f t="shared" si="100"/>
        <v/>
      </c>
      <c r="AN805" s="80" t="str">
        <f t="shared" si="101"/>
        <v/>
      </c>
      <c r="AO805" s="36">
        <f t="shared" si="102"/>
        <v>3133.15</v>
      </c>
      <c r="AP805" s="83" t="str">
        <f t="shared" si="103"/>
        <v/>
      </c>
    </row>
    <row r="806" spans="1:42" hidden="1">
      <c r="A806">
        <v>47171</v>
      </c>
      <c r="B806" s="38">
        <v>46206</v>
      </c>
      <c r="C806" t="s">
        <v>266</v>
      </c>
      <c r="D806" t="s">
        <v>105</v>
      </c>
      <c r="E806" t="s">
        <v>106</v>
      </c>
      <c r="F806" t="s">
        <v>37</v>
      </c>
      <c r="G806">
        <v>8</v>
      </c>
      <c r="H806" s="43">
        <v>11065</v>
      </c>
      <c r="I806" t="s">
        <v>107</v>
      </c>
      <c r="J806">
        <v>11078</v>
      </c>
      <c r="K806" t="s">
        <v>154</v>
      </c>
      <c r="L806" t="s">
        <v>154</v>
      </c>
      <c r="M806" t="s">
        <v>155</v>
      </c>
      <c r="N806" t="s">
        <v>156</v>
      </c>
      <c r="O806" t="s">
        <v>43</v>
      </c>
      <c r="P806">
        <v>612</v>
      </c>
      <c r="Q806" t="s">
        <v>379</v>
      </c>
      <c r="R806" t="s">
        <v>393</v>
      </c>
      <c r="S806">
        <v>7</v>
      </c>
      <c r="T806">
        <v>1</v>
      </c>
      <c r="U806">
        <v>0</v>
      </c>
      <c r="V806">
        <v>7</v>
      </c>
      <c r="W806">
        <v>0</v>
      </c>
      <c r="X806">
        <v>7</v>
      </c>
      <c r="Y806">
        <v>7</v>
      </c>
      <c r="Z806">
        <v>0</v>
      </c>
      <c r="AA806" t="s">
        <v>55</v>
      </c>
      <c r="AB806" t="s">
        <v>77</v>
      </c>
      <c r="AC806" t="s">
        <v>159</v>
      </c>
      <c r="AD806" t="s">
        <v>58</v>
      </c>
      <c r="AE806" s="39">
        <v>46209.428287037037</v>
      </c>
      <c r="AG806" t="str">
        <f t="shared" si="96"/>
        <v>Julho-26</v>
      </c>
      <c r="AH806" s="36">
        <f>_xlfn.XLOOKUP(AK806,'Base de Preços'!P$7:P$3001,'Base de Preços'!J$7:J$3001,"",0)</f>
        <v>3133.15</v>
      </c>
      <c r="AI806" s="37">
        <f t="shared" si="97"/>
        <v>0</v>
      </c>
      <c r="AJ806" t="str">
        <f>_xlfn.XLOOKUP(N806,Agrupamentos!C$3:C$496,Agrupamentos!D$3:D$496,"",0)</f>
        <v>BRIGADINHA MSFL</v>
      </c>
      <c r="AK806" t="str">
        <f t="shared" si="98"/>
        <v>EQUIPE DE BRIGADINHA FLORESTALGN1410IMP21</v>
      </c>
      <c r="AL806" s="57" t="str">
        <f t="shared" si="99"/>
        <v>47171GN1410MotoristaNATAN SANTOS MORAISEQUIPE DE BRIGADINHA FLORESTALRIBEIRÃO LIMPO - CPG028-01Apoio1Julho-260746209,42828703746206</v>
      </c>
      <c r="AM806" s="79" t="str">
        <f t="shared" si="100"/>
        <v/>
      </c>
      <c r="AN806" s="80" t="str">
        <f t="shared" si="101"/>
        <v/>
      </c>
      <c r="AO806" s="36">
        <f t="shared" si="102"/>
        <v>0</v>
      </c>
      <c r="AP806" s="83" t="str">
        <f t="shared" si="103"/>
        <v/>
      </c>
    </row>
    <row r="807" spans="1:42" hidden="1">
      <c r="A807">
        <v>47171</v>
      </c>
      <c r="B807" s="38">
        <v>46206</v>
      </c>
      <c r="C807" t="s">
        <v>266</v>
      </c>
      <c r="D807" t="s">
        <v>105</v>
      </c>
      <c r="E807" t="s">
        <v>106</v>
      </c>
      <c r="F807" t="s">
        <v>59</v>
      </c>
      <c r="G807">
        <v>8</v>
      </c>
      <c r="H807" s="43">
        <v>11065</v>
      </c>
      <c r="I807" t="s">
        <v>107</v>
      </c>
      <c r="J807">
        <v>11078</v>
      </c>
      <c r="K807" t="s">
        <v>154</v>
      </c>
      <c r="L807" t="s">
        <v>154</v>
      </c>
      <c r="M807" t="s">
        <v>155</v>
      </c>
      <c r="N807" t="s">
        <v>156</v>
      </c>
      <c r="O807" t="s">
        <v>43</v>
      </c>
      <c r="P807">
        <v>612</v>
      </c>
      <c r="Q807" t="s">
        <v>379</v>
      </c>
      <c r="R807" t="s">
        <v>393</v>
      </c>
      <c r="S807">
        <v>0</v>
      </c>
      <c r="T807">
        <v>1</v>
      </c>
      <c r="U807">
        <v>8</v>
      </c>
      <c r="V807">
        <v>8</v>
      </c>
      <c r="W807">
        <v>0</v>
      </c>
      <c r="X807">
        <v>0</v>
      </c>
      <c r="Y807">
        <v>8</v>
      </c>
      <c r="Z807">
        <v>0</v>
      </c>
      <c r="AA807" t="s">
        <v>55</v>
      </c>
      <c r="AB807" t="s">
        <v>56</v>
      </c>
      <c r="AC807" t="s">
        <v>159</v>
      </c>
      <c r="AD807" t="s">
        <v>58</v>
      </c>
      <c r="AE807" s="39">
        <v>46209.428472222222</v>
      </c>
      <c r="AG807" t="str">
        <f t="shared" si="96"/>
        <v>Julho-26</v>
      </c>
      <c r="AH807" s="36">
        <f>_xlfn.XLOOKUP(AK807,'Base de Preços'!P$7:P$3001,'Base de Preços'!J$7:J$3001,"",0)</f>
        <v>3133.15</v>
      </c>
      <c r="AI807" s="37">
        <f t="shared" si="97"/>
        <v>0</v>
      </c>
      <c r="AJ807" t="str">
        <f>_xlfn.XLOOKUP(N807,Agrupamentos!C$3:C$496,Agrupamentos!D$3:D$496,"",0)</f>
        <v>BRIGADINHA MSFL</v>
      </c>
      <c r="AK807" t="str">
        <f t="shared" si="98"/>
        <v>EQUIPE DE BRIGADINHA FLORESTALGN1410IMP21</v>
      </c>
      <c r="AL807" s="57" t="str">
        <f t="shared" si="99"/>
        <v>47171GN1410Operador de Trator de PneuNATAN SANTOS MORAISEQUIPE DE BRIGADINHA FLORESTALRIBEIRÃO LIMPO - CPG028-01Suporte1Julho-268846209,428472222246206</v>
      </c>
      <c r="AM807" s="79" t="str">
        <f t="shared" si="100"/>
        <v/>
      </c>
      <c r="AN807" s="80" t="str">
        <f t="shared" si="101"/>
        <v/>
      </c>
      <c r="AO807" s="36">
        <f t="shared" si="102"/>
        <v>0</v>
      </c>
      <c r="AP807" s="83" t="str">
        <f t="shared" si="103"/>
        <v/>
      </c>
    </row>
    <row r="808" spans="1:42" hidden="1">
      <c r="A808">
        <v>47171</v>
      </c>
      <c r="B808" s="38">
        <v>46206</v>
      </c>
      <c r="C808" t="s">
        <v>266</v>
      </c>
      <c r="D808" t="s">
        <v>105</v>
      </c>
      <c r="E808" t="s">
        <v>106</v>
      </c>
      <c r="F808" t="s">
        <v>37</v>
      </c>
      <c r="G808">
        <v>8</v>
      </c>
      <c r="H808" s="43">
        <v>11065</v>
      </c>
      <c r="I808" t="s">
        <v>107</v>
      </c>
      <c r="J808">
        <v>11078</v>
      </c>
      <c r="K808" t="s">
        <v>154</v>
      </c>
      <c r="L808" t="s">
        <v>154</v>
      </c>
      <c r="M808">
        <v>1</v>
      </c>
      <c r="N808" t="s">
        <v>109</v>
      </c>
      <c r="O808" t="s">
        <v>64</v>
      </c>
      <c r="P808">
        <v>532</v>
      </c>
      <c r="Q808" t="s">
        <v>117</v>
      </c>
      <c r="R808" t="s">
        <v>118</v>
      </c>
      <c r="S808">
        <v>10</v>
      </c>
      <c r="T808">
        <v>0</v>
      </c>
      <c r="U808">
        <v>7</v>
      </c>
      <c r="V808">
        <v>17</v>
      </c>
      <c r="W808">
        <v>0</v>
      </c>
      <c r="X808">
        <v>0</v>
      </c>
      <c r="Y808">
        <v>0</v>
      </c>
      <c r="Z808">
        <v>0</v>
      </c>
      <c r="AA808" t="s">
        <v>55</v>
      </c>
      <c r="AB808" t="s">
        <v>47</v>
      </c>
      <c r="AC808" t="s">
        <v>159</v>
      </c>
      <c r="AD808" t="s">
        <v>58</v>
      </c>
      <c r="AE808" s="39">
        <v>46209.429016203707</v>
      </c>
      <c r="AG808" t="str">
        <f t="shared" si="96"/>
        <v>Julho-26</v>
      </c>
      <c r="AH808" s="36">
        <f>_xlfn.XLOOKUP(AK808,'Base de Preços'!P$7:P$3001,'Base de Preços'!J$7:J$3001,"",0)</f>
        <v>0</v>
      </c>
      <c r="AI808" s="37">
        <f t="shared" si="97"/>
        <v>0</v>
      </c>
      <c r="AJ808" t="str">
        <f>_xlfn.XLOOKUP(N808,Agrupamentos!C$3:C$496,Agrupamentos!D$3:D$496,"",0)</f>
        <v>APOIO E MANUTENÇÃO</v>
      </c>
      <c r="AK808" t="str">
        <f t="shared" si="98"/>
        <v>APOIO E MANUTEÇÃO 1410GN14101</v>
      </c>
      <c r="AL808" s="57" t="str">
        <f t="shared" si="99"/>
        <v>47171GN1410MotoristaNATAN SANTOS MORAISAPOIO E MANUTEÇÃO 1410NOSSA SENHORA APARECIDA IX003-01Principal0Julho-2671746209,429016203746206</v>
      </c>
      <c r="AM808" s="79" t="str">
        <f t="shared" si="100"/>
        <v/>
      </c>
      <c r="AN808" s="80" t="str">
        <f t="shared" si="101"/>
        <v/>
      </c>
      <c r="AO808" s="36">
        <f t="shared" si="102"/>
        <v>0</v>
      </c>
      <c r="AP808" s="83" t="str">
        <f t="shared" si="103"/>
        <v/>
      </c>
    </row>
    <row r="809" spans="1:42" hidden="1">
      <c r="A809">
        <v>47171</v>
      </c>
      <c r="B809" s="38">
        <v>46206</v>
      </c>
      <c r="C809" t="s">
        <v>266</v>
      </c>
      <c r="D809" t="s">
        <v>105</v>
      </c>
      <c r="E809" t="s">
        <v>106</v>
      </c>
      <c r="F809" t="s">
        <v>49</v>
      </c>
      <c r="G809">
        <v>8</v>
      </c>
      <c r="H809" s="43">
        <v>11065</v>
      </c>
      <c r="I809" t="s">
        <v>107</v>
      </c>
      <c r="J809">
        <v>11078</v>
      </c>
      <c r="K809" t="s">
        <v>154</v>
      </c>
      <c r="L809" t="s">
        <v>154</v>
      </c>
      <c r="M809" t="s">
        <v>155</v>
      </c>
      <c r="N809" t="s">
        <v>156</v>
      </c>
      <c r="O809" t="s">
        <v>43</v>
      </c>
      <c r="P809">
        <v>503</v>
      </c>
      <c r="Q809" t="s">
        <v>181</v>
      </c>
      <c r="R809" t="s">
        <v>420</v>
      </c>
      <c r="S809">
        <v>32</v>
      </c>
      <c r="T809">
        <v>1</v>
      </c>
      <c r="U809">
        <v>0</v>
      </c>
      <c r="V809">
        <v>32</v>
      </c>
      <c r="W809">
        <v>0</v>
      </c>
      <c r="X809">
        <v>32</v>
      </c>
      <c r="Y809">
        <v>32</v>
      </c>
      <c r="Z809" s="3">
        <v>3133.15</v>
      </c>
      <c r="AA809" t="s">
        <v>55</v>
      </c>
      <c r="AB809" t="s">
        <v>47</v>
      </c>
      <c r="AC809" t="s">
        <v>159</v>
      </c>
      <c r="AD809" t="s">
        <v>58</v>
      </c>
      <c r="AE809" s="39">
        <v>46209.430694444447</v>
      </c>
      <c r="AG809" t="str">
        <f t="shared" si="96"/>
        <v>Julho-26</v>
      </c>
      <c r="AH809" s="36">
        <f>_xlfn.XLOOKUP(AK809,'Base de Preços'!P$7:P$3001,'Base de Preços'!J$7:J$3001,"",0)</f>
        <v>3133.15</v>
      </c>
      <c r="AI809" s="37">
        <f t="shared" si="97"/>
        <v>3133.15</v>
      </c>
      <c r="AJ809" t="str">
        <f>_xlfn.XLOOKUP(N809,Agrupamentos!C$3:C$496,Agrupamentos!D$3:D$496,"",0)</f>
        <v>BRIGADINHA MSFL</v>
      </c>
      <c r="AK809" t="str">
        <f t="shared" si="98"/>
        <v>EQUIPE DE BRIGADINHA FLORESTALGN1410IMP21</v>
      </c>
      <c r="AL809" s="57" t="str">
        <f t="shared" si="99"/>
        <v>47171GN1410Trabalhador FlorestalNATAN SANTOS MORAISEQUIPE DE BRIGADINHA FLORESTALMÃE SANTA GLEBA A020-01Principal1Julho-2603246209,430694444446206</v>
      </c>
      <c r="AM809" s="79" t="str">
        <f t="shared" si="100"/>
        <v/>
      </c>
      <c r="AN809" s="80" t="str">
        <f t="shared" si="101"/>
        <v/>
      </c>
      <c r="AO809" s="36">
        <f t="shared" si="102"/>
        <v>3133.15</v>
      </c>
      <c r="AP809" s="83" t="str">
        <f t="shared" si="103"/>
        <v/>
      </c>
    </row>
    <row r="810" spans="1:42" hidden="1">
      <c r="A810">
        <v>47185</v>
      </c>
      <c r="B810" s="38">
        <v>46206</v>
      </c>
      <c r="C810" t="s">
        <v>266</v>
      </c>
      <c r="D810" t="s">
        <v>105</v>
      </c>
      <c r="E810" t="s">
        <v>106</v>
      </c>
      <c r="F810" t="s">
        <v>49</v>
      </c>
      <c r="G810">
        <v>8</v>
      </c>
      <c r="H810" s="43">
        <v>11065</v>
      </c>
      <c r="I810" t="s">
        <v>107</v>
      </c>
      <c r="J810">
        <v>11392</v>
      </c>
      <c r="K810" t="s">
        <v>142</v>
      </c>
      <c r="L810" t="s">
        <v>142</v>
      </c>
      <c r="M810">
        <v>298</v>
      </c>
      <c r="N810" t="s">
        <v>132</v>
      </c>
      <c r="O810" t="s">
        <v>43</v>
      </c>
      <c r="P810">
        <v>532</v>
      </c>
      <c r="Q810" t="s">
        <v>117</v>
      </c>
      <c r="R810" t="s">
        <v>158</v>
      </c>
      <c r="S810">
        <v>8</v>
      </c>
      <c r="T810">
        <v>1</v>
      </c>
      <c r="U810">
        <v>0</v>
      </c>
      <c r="V810">
        <v>8</v>
      </c>
      <c r="W810">
        <v>0</v>
      </c>
      <c r="X810">
        <v>8</v>
      </c>
      <c r="Y810">
        <v>8</v>
      </c>
      <c r="Z810">
        <v>589.29</v>
      </c>
      <c r="AA810" t="s">
        <v>55</v>
      </c>
      <c r="AB810" t="s">
        <v>47</v>
      </c>
      <c r="AC810" t="s">
        <v>145</v>
      </c>
      <c r="AD810" t="s">
        <v>58</v>
      </c>
      <c r="AE810" s="39">
        <v>46209.629699074074</v>
      </c>
      <c r="AG810" t="str">
        <f t="shared" si="96"/>
        <v>Julho-26</v>
      </c>
      <c r="AH810" s="36">
        <f>_xlfn.XLOOKUP(AK810,'Base de Preços'!P$7:P$3001,'Base de Preços'!J$7:J$3001,"",0)</f>
        <v>589.29</v>
      </c>
      <c r="AI810" s="37">
        <f t="shared" si="97"/>
        <v>589.29</v>
      </c>
      <c r="AJ810" t="str">
        <f>_xlfn.XLOOKUP(N810,Agrupamentos!C$3:C$496,Agrupamentos!D$3:D$496,"",0)</f>
        <v>DIARIAS HOMEM</v>
      </c>
      <c r="AK810" t="str">
        <f t="shared" si="98"/>
        <v>SERV GERAIS LAVOURA AGRICGN1410298</v>
      </c>
      <c r="AL810" s="57" t="str">
        <f t="shared" si="99"/>
        <v>47185GN1410Trabalhador FlorestalDOUGLAS BOTELHO GOMESSERV GERAIS LAVOURA AGRICNOSSA SENHORA APARECIDA IX001-01Principal1Julho-260846209,629699074146206</v>
      </c>
      <c r="AM810" s="79" t="str">
        <f t="shared" si="100"/>
        <v/>
      </c>
      <c r="AN810" s="80" t="str">
        <f t="shared" si="101"/>
        <v/>
      </c>
      <c r="AO810" s="36">
        <f t="shared" si="102"/>
        <v>589.29</v>
      </c>
      <c r="AP810" s="83" t="str">
        <f t="shared" si="103"/>
        <v/>
      </c>
    </row>
    <row r="811" spans="1:42" hidden="1">
      <c r="A811">
        <v>47185</v>
      </c>
      <c r="B811" s="38">
        <v>46206</v>
      </c>
      <c r="C811" t="s">
        <v>266</v>
      </c>
      <c r="D811" t="s">
        <v>105</v>
      </c>
      <c r="E811" t="s">
        <v>106</v>
      </c>
      <c r="F811" t="s">
        <v>92</v>
      </c>
      <c r="G811">
        <v>8</v>
      </c>
      <c r="H811" s="43">
        <v>11065</v>
      </c>
      <c r="I811" t="s">
        <v>107</v>
      </c>
      <c r="J811">
        <v>11392</v>
      </c>
      <c r="K811" t="s">
        <v>142</v>
      </c>
      <c r="L811" t="s">
        <v>142</v>
      </c>
      <c r="M811" t="s">
        <v>441</v>
      </c>
      <c r="N811" t="s">
        <v>442</v>
      </c>
      <c r="O811" t="s">
        <v>64</v>
      </c>
      <c r="P811">
        <v>532</v>
      </c>
      <c r="Q811" t="s">
        <v>117</v>
      </c>
      <c r="R811" t="s">
        <v>158</v>
      </c>
      <c r="S811">
        <v>20</v>
      </c>
      <c r="T811">
        <v>4</v>
      </c>
      <c r="U811">
        <v>4</v>
      </c>
      <c r="V811">
        <v>24</v>
      </c>
      <c r="W811">
        <v>0.56000000000000005</v>
      </c>
      <c r="X811">
        <v>5</v>
      </c>
      <c r="Y811">
        <v>6</v>
      </c>
      <c r="Z811">
        <v>216.9</v>
      </c>
      <c r="AA811" t="s">
        <v>55</v>
      </c>
      <c r="AB811" t="s">
        <v>77</v>
      </c>
      <c r="AC811" t="s">
        <v>145</v>
      </c>
      <c r="AD811" t="s">
        <v>58</v>
      </c>
      <c r="AE811" s="39">
        <v>46209.607847222222</v>
      </c>
      <c r="AG811" t="str">
        <f t="shared" si="96"/>
        <v>Julho-26</v>
      </c>
      <c r="AH811" s="36">
        <f>_xlfn.XLOOKUP(AK811,'Base de Preços'!P$7:P$3001,'Base de Preços'!J$7:J$3001,"",0)</f>
        <v>1321.86</v>
      </c>
      <c r="AI811" s="37">
        <f t="shared" si="97"/>
        <v>0</v>
      </c>
      <c r="AJ811" t="str">
        <f>_xlfn.XLOOKUP(N811,Agrupamentos!C$3:C$496,Agrupamentos!D$3:D$496,"",0)</f>
        <v>IRRIGAÇÃO DE PLANTIO</v>
      </c>
      <c r="AK811" t="str">
        <f t="shared" si="98"/>
        <v>SERV PLANTIO IRRIGADO NIVEL 3 AGRICGN1410REF203</v>
      </c>
      <c r="AL811" s="57" t="str">
        <f t="shared" si="99"/>
        <v>47185GN1410Motorista de Caminhão PipaDOUGLAS BOTELHO GOMESSERV PLANTIO IRRIGADO NIVEL 3 AGRICNOSSA SENHORA APARECIDA IX001-01Apoio4Julho-2642446209,607847222246206</v>
      </c>
      <c r="AM811" s="79">
        <f t="shared" si="100"/>
        <v>42.857142857142854</v>
      </c>
      <c r="AN811" s="80">
        <f t="shared" si="101"/>
        <v>9295.7142857142844</v>
      </c>
      <c r="AO811" s="36">
        <f t="shared" si="102"/>
        <v>867.6</v>
      </c>
      <c r="AP811" s="83">
        <f t="shared" si="103"/>
        <v>-8428.1142857142841</v>
      </c>
    </row>
    <row r="812" spans="1:42" hidden="1">
      <c r="A812">
        <v>47185</v>
      </c>
      <c r="B812" s="38">
        <v>46206</v>
      </c>
      <c r="C812" t="s">
        <v>266</v>
      </c>
      <c r="D812" t="s">
        <v>105</v>
      </c>
      <c r="E812" t="s">
        <v>106</v>
      </c>
      <c r="F812" t="s">
        <v>49</v>
      </c>
      <c r="G812">
        <v>8</v>
      </c>
      <c r="H812" s="43">
        <v>11065</v>
      </c>
      <c r="I812" t="s">
        <v>107</v>
      </c>
      <c r="J812">
        <v>11392</v>
      </c>
      <c r="K812" t="s">
        <v>142</v>
      </c>
      <c r="L812" t="s">
        <v>142</v>
      </c>
      <c r="M812" t="s">
        <v>441</v>
      </c>
      <c r="N812" t="s">
        <v>442</v>
      </c>
      <c r="O812" t="s">
        <v>64</v>
      </c>
      <c r="P812">
        <v>532</v>
      </c>
      <c r="Q812" t="s">
        <v>117</v>
      </c>
      <c r="R812" t="s">
        <v>158</v>
      </c>
      <c r="S812">
        <v>107</v>
      </c>
      <c r="T812">
        <v>4</v>
      </c>
      <c r="U812">
        <v>101</v>
      </c>
      <c r="V812">
        <v>208</v>
      </c>
      <c r="W812">
        <v>11.26</v>
      </c>
      <c r="X812">
        <v>26.75</v>
      </c>
      <c r="Y812">
        <v>52</v>
      </c>
      <c r="Z812">
        <v>851.61</v>
      </c>
      <c r="AA812" t="s">
        <v>55</v>
      </c>
      <c r="AB812" t="s">
        <v>47</v>
      </c>
      <c r="AC812" t="s">
        <v>145</v>
      </c>
      <c r="AD812" t="s">
        <v>58</v>
      </c>
      <c r="AE812" s="39">
        <v>46209.504976851851</v>
      </c>
      <c r="AG812" t="str">
        <f t="shared" si="96"/>
        <v>Julho-26</v>
      </c>
      <c r="AH812" s="36">
        <f>_xlfn.XLOOKUP(AK812,'Base de Preços'!P$7:P$3001,'Base de Preços'!J$7:J$3001,"",0)</f>
        <v>1321.86</v>
      </c>
      <c r="AI812" s="37">
        <f t="shared" si="97"/>
        <v>5287.44</v>
      </c>
      <c r="AJ812" t="str">
        <f>_xlfn.XLOOKUP(N812,Agrupamentos!C$3:C$496,Agrupamentos!D$3:D$496,"",0)</f>
        <v>IRRIGAÇÃO DE PLANTIO</v>
      </c>
      <c r="AK812" t="str">
        <f t="shared" si="98"/>
        <v>SERV PLANTIO IRRIGADO NIVEL 3 AGRICGN1410REF203</v>
      </c>
      <c r="AL812" s="57" t="str">
        <f t="shared" si="99"/>
        <v>47185GN1410Trabalhador FlorestalDOUGLAS BOTELHO GOMESSERV PLANTIO IRRIGADO NIVEL 3 AGRICNOSSA SENHORA APARECIDA IX001-01Principal4Julho-2610120846209,504976851946206</v>
      </c>
      <c r="AM812" s="79">
        <f t="shared" si="100"/>
        <v>18.47246891651865</v>
      </c>
      <c r="AN812" s="80">
        <f t="shared" si="101"/>
        <v>15731.339253996448</v>
      </c>
      <c r="AO812" s="36">
        <f t="shared" si="102"/>
        <v>3406.44</v>
      </c>
      <c r="AP812" s="83">
        <f t="shared" si="103"/>
        <v>-12324.899253996447</v>
      </c>
    </row>
    <row r="813" spans="1:42" hidden="1">
      <c r="A813">
        <v>47185</v>
      </c>
      <c r="B813" s="38">
        <v>46206</v>
      </c>
      <c r="C813" t="s">
        <v>266</v>
      </c>
      <c r="D813" t="s">
        <v>105</v>
      </c>
      <c r="E813" t="s">
        <v>106</v>
      </c>
      <c r="F813" t="s">
        <v>59</v>
      </c>
      <c r="G813">
        <v>8</v>
      </c>
      <c r="H813" s="43">
        <v>11065</v>
      </c>
      <c r="I813" t="s">
        <v>107</v>
      </c>
      <c r="J813">
        <v>11392</v>
      </c>
      <c r="K813" t="s">
        <v>142</v>
      </c>
      <c r="L813" t="s">
        <v>142</v>
      </c>
      <c r="M813" t="s">
        <v>441</v>
      </c>
      <c r="N813" t="s">
        <v>442</v>
      </c>
      <c r="O813" t="s">
        <v>64</v>
      </c>
      <c r="P813">
        <v>532</v>
      </c>
      <c r="Q813" t="s">
        <v>117</v>
      </c>
      <c r="R813" t="s">
        <v>158</v>
      </c>
      <c r="S813">
        <v>4</v>
      </c>
      <c r="T813">
        <v>4</v>
      </c>
      <c r="U813">
        <v>28</v>
      </c>
      <c r="V813">
        <v>32</v>
      </c>
      <c r="W813">
        <v>0.79</v>
      </c>
      <c r="X813">
        <v>1</v>
      </c>
      <c r="Y813">
        <v>8</v>
      </c>
      <c r="Z813">
        <v>253.35</v>
      </c>
      <c r="AA813" t="s">
        <v>55</v>
      </c>
      <c r="AB813" t="s">
        <v>56</v>
      </c>
      <c r="AC813" t="s">
        <v>145</v>
      </c>
      <c r="AD813" t="s">
        <v>58</v>
      </c>
      <c r="AE813" s="39">
        <v>46209.504467592589</v>
      </c>
      <c r="AG813" t="str">
        <f t="shared" si="96"/>
        <v>Julho-26</v>
      </c>
      <c r="AH813" s="36">
        <f>_xlfn.XLOOKUP(AK813,'Base de Preços'!P$7:P$3001,'Base de Preços'!J$7:J$3001,"",0)</f>
        <v>1321.86</v>
      </c>
      <c r="AI813" s="37">
        <f t="shared" si="97"/>
        <v>0</v>
      </c>
      <c r="AJ813" t="str">
        <f>_xlfn.XLOOKUP(N813,Agrupamentos!C$3:C$496,Agrupamentos!D$3:D$496,"",0)</f>
        <v>IRRIGAÇÃO DE PLANTIO</v>
      </c>
      <c r="AK813" t="str">
        <f t="shared" si="98"/>
        <v>SERV PLANTIO IRRIGADO NIVEL 3 AGRICGN1410REF203</v>
      </c>
      <c r="AL813" s="57" t="str">
        <f t="shared" si="99"/>
        <v>47185GN1410Operador de Trator de PneuDOUGLAS BOTELHO GOMESSERV PLANTIO IRRIGADO NIVEL 3 AGRICNOSSA SENHORA APARECIDA IX001-01Suporte4Julho-26283246209,504467592646206</v>
      </c>
      <c r="AM813" s="79">
        <f t="shared" si="100"/>
        <v>40.506329113924046</v>
      </c>
      <c r="AN813" s="80">
        <f t="shared" si="101"/>
        <v>10262.278481012658</v>
      </c>
      <c r="AO813" s="36">
        <f t="shared" si="102"/>
        <v>1013.4</v>
      </c>
      <c r="AP813" s="83">
        <f t="shared" si="103"/>
        <v>-9248.8784810126581</v>
      </c>
    </row>
    <row r="814" spans="1:42" hidden="1">
      <c r="A814">
        <v>47092</v>
      </c>
      <c r="B814" s="38">
        <v>46206</v>
      </c>
      <c r="C814" t="s">
        <v>266</v>
      </c>
      <c r="D814" t="s">
        <v>98</v>
      </c>
      <c r="E814" t="s">
        <v>99</v>
      </c>
      <c r="F814" t="s">
        <v>59</v>
      </c>
      <c r="G814">
        <v>8</v>
      </c>
      <c r="H814" s="43" t="s">
        <v>100</v>
      </c>
      <c r="I814" t="s">
        <v>101</v>
      </c>
      <c r="J814" t="s">
        <v>50</v>
      </c>
      <c r="K814" t="s">
        <v>51</v>
      </c>
      <c r="L814" t="s">
        <v>102</v>
      </c>
      <c r="M814">
        <v>2</v>
      </c>
      <c r="N814" t="s">
        <v>42</v>
      </c>
      <c r="O814" t="s">
        <v>64</v>
      </c>
      <c r="P814">
        <v>562</v>
      </c>
      <c r="Q814" t="s">
        <v>314</v>
      </c>
      <c r="R814" t="s">
        <v>518</v>
      </c>
      <c r="S814">
        <v>0</v>
      </c>
      <c r="T814">
        <v>0</v>
      </c>
      <c r="U814">
        <v>16</v>
      </c>
      <c r="V814">
        <v>16</v>
      </c>
      <c r="W814">
        <v>0</v>
      </c>
      <c r="X814">
        <v>0</v>
      </c>
      <c r="Y814">
        <v>0</v>
      </c>
      <c r="Z814">
        <v>0</v>
      </c>
      <c r="AA814" t="s">
        <v>55</v>
      </c>
      <c r="AB814" t="s">
        <v>56</v>
      </c>
      <c r="AC814" t="s">
        <v>57</v>
      </c>
      <c r="AD814" t="s">
        <v>57</v>
      </c>
      <c r="AE814" s="39">
        <v>46206.734317129631</v>
      </c>
      <c r="AG814" t="str">
        <f t="shared" si="96"/>
        <v>Julho-26</v>
      </c>
      <c r="AH814" s="36">
        <f>_xlfn.XLOOKUP(AK814,'Base de Preços'!P$7:P$3001,'Base de Preços'!J$7:J$3001,"",0)</f>
        <v>0</v>
      </c>
      <c r="AI814" s="37">
        <f t="shared" si="97"/>
        <v>0</v>
      </c>
      <c r="AJ814" t="str">
        <f>_xlfn.XLOOKUP(N814,Agrupamentos!C$3:C$496,Agrupamentos!D$3:D$496,"",0)</f>
        <v>APOIO E MANUTENÇÃO</v>
      </c>
      <c r="AK814" t="str">
        <f t="shared" si="98"/>
        <v>APOIO E MANUTEÇÃOGN14202</v>
      </c>
      <c r="AL814" s="57" t="str">
        <f t="shared" si="99"/>
        <v>47092GN1420Operador de Trator de PneuLEANDRA DE MIRANDA SOUZA COSTAAPOIO E MANUTEÇÃOUniao - Retiro Santa Maria II5ESuporte0Julho-26161646206,734317129646206</v>
      </c>
      <c r="AM814" s="79" t="str">
        <f t="shared" si="100"/>
        <v/>
      </c>
      <c r="AN814" s="80" t="str">
        <f t="shared" si="101"/>
        <v/>
      </c>
      <c r="AO814" s="36">
        <f t="shared" si="102"/>
        <v>0</v>
      </c>
      <c r="AP814" s="83" t="str">
        <f t="shared" si="103"/>
        <v/>
      </c>
    </row>
    <row r="815" spans="1:42" hidden="1">
      <c r="A815">
        <v>47092</v>
      </c>
      <c r="B815" s="38">
        <v>46206</v>
      </c>
      <c r="C815" t="s">
        <v>266</v>
      </c>
      <c r="D815" t="s">
        <v>98</v>
      </c>
      <c r="E815" t="s">
        <v>99</v>
      </c>
      <c r="F815" t="s">
        <v>37</v>
      </c>
      <c r="G815">
        <v>8</v>
      </c>
      <c r="H815" s="43" t="s">
        <v>100</v>
      </c>
      <c r="I815" t="s">
        <v>101</v>
      </c>
      <c r="J815" t="s">
        <v>50</v>
      </c>
      <c r="K815" t="s">
        <v>51</v>
      </c>
      <c r="L815" t="s">
        <v>102</v>
      </c>
      <c r="M815">
        <v>2</v>
      </c>
      <c r="N815" t="s">
        <v>42</v>
      </c>
      <c r="O815" t="s">
        <v>64</v>
      </c>
      <c r="P815">
        <v>562</v>
      </c>
      <c r="Q815" t="s">
        <v>314</v>
      </c>
      <c r="R815" t="s">
        <v>518</v>
      </c>
      <c r="S815">
        <v>0</v>
      </c>
      <c r="T815">
        <v>0</v>
      </c>
      <c r="U815">
        <v>24</v>
      </c>
      <c r="V815">
        <v>24</v>
      </c>
      <c r="W815">
        <v>0</v>
      </c>
      <c r="X815">
        <v>0</v>
      </c>
      <c r="Y815">
        <v>0</v>
      </c>
      <c r="Z815">
        <v>0</v>
      </c>
      <c r="AA815" t="s">
        <v>55</v>
      </c>
      <c r="AB815" t="s">
        <v>47</v>
      </c>
      <c r="AC815" t="s">
        <v>57</v>
      </c>
      <c r="AD815" t="s">
        <v>57</v>
      </c>
      <c r="AE815" s="39">
        <v>46206.734131944446</v>
      </c>
      <c r="AG815" t="str">
        <f t="shared" si="96"/>
        <v>Julho-26</v>
      </c>
      <c r="AH815" s="36">
        <f>_xlfn.XLOOKUP(AK815,'Base de Preços'!P$7:P$3001,'Base de Preços'!J$7:J$3001,"",0)</f>
        <v>0</v>
      </c>
      <c r="AI815" s="37">
        <f t="shared" si="97"/>
        <v>0</v>
      </c>
      <c r="AJ815" t="str">
        <f>_xlfn.XLOOKUP(N815,Agrupamentos!C$3:C$496,Agrupamentos!D$3:D$496,"",0)</f>
        <v>APOIO E MANUTENÇÃO</v>
      </c>
      <c r="AK815" t="str">
        <f t="shared" si="98"/>
        <v>APOIO E MANUTEÇÃOGN14202</v>
      </c>
      <c r="AL815" s="57" t="str">
        <f t="shared" si="99"/>
        <v>47092GN1420MotoristaLEANDRA DE MIRANDA SOUZA COSTAAPOIO E MANUTEÇÃOUniao - Retiro Santa Maria II5EPrincipal0Julho-26242446206,734131944446206</v>
      </c>
      <c r="AM815" s="79" t="str">
        <f t="shared" si="100"/>
        <v/>
      </c>
      <c r="AN815" s="80" t="str">
        <f t="shared" si="101"/>
        <v/>
      </c>
      <c r="AO815" s="36">
        <f t="shared" si="102"/>
        <v>0</v>
      </c>
      <c r="AP815" s="83" t="str">
        <f t="shared" si="103"/>
        <v/>
      </c>
    </row>
    <row r="816" spans="1:42" hidden="1">
      <c r="A816">
        <v>47092</v>
      </c>
      <c r="B816" s="38">
        <v>46206</v>
      </c>
      <c r="C816" t="s">
        <v>266</v>
      </c>
      <c r="D816" t="s">
        <v>98</v>
      </c>
      <c r="E816" t="s">
        <v>99</v>
      </c>
      <c r="F816" t="s">
        <v>49</v>
      </c>
      <c r="G816">
        <v>8</v>
      </c>
      <c r="H816" s="43" t="s">
        <v>100</v>
      </c>
      <c r="I816" t="s">
        <v>101</v>
      </c>
      <c r="J816" t="s">
        <v>50</v>
      </c>
      <c r="K816" t="s">
        <v>51</v>
      </c>
      <c r="L816" t="s">
        <v>102</v>
      </c>
      <c r="M816">
        <v>2</v>
      </c>
      <c r="N816" t="s">
        <v>42</v>
      </c>
      <c r="O816" t="s">
        <v>64</v>
      </c>
      <c r="P816">
        <v>562</v>
      </c>
      <c r="Q816" t="s">
        <v>314</v>
      </c>
      <c r="R816" t="s">
        <v>518</v>
      </c>
      <c r="S816">
        <v>0</v>
      </c>
      <c r="T816">
        <v>0</v>
      </c>
      <c r="U816">
        <v>24</v>
      </c>
      <c r="V816">
        <v>24</v>
      </c>
      <c r="W816">
        <v>0</v>
      </c>
      <c r="X816">
        <v>0</v>
      </c>
      <c r="Y816">
        <v>0</v>
      </c>
      <c r="Z816">
        <v>0</v>
      </c>
      <c r="AA816" t="s">
        <v>55</v>
      </c>
      <c r="AB816" t="s">
        <v>56</v>
      </c>
      <c r="AC816" t="s">
        <v>57</v>
      </c>
      <c r="AD816" t="s">
        <v>57</v>
      </c>
      <c r="AE816" s="39">
        <v>46206.734548611108</v>
      </c>
      <c r="AG816" t="str">
        <f t="shared" si="96"/>
        <v>Julho-26</v>
      </c>
      <c r="AH816" s="36">
        <f>_xlfn.XLOOKUP(AK816,'Base de Preços'!P$7:P$3001,'Base de Preços'!J$7:J$3001,"",0)</f>
        <v>0</v>
      </c>
      <c r="AI816" s="37">
        <f t="shared" si="97"/>
        <v>0</v>
      </c>
      <c r="AJ816" t="str">
        <f>_xlfn.XLOOKUP(N816,Agrupamentos!C$3:C$496,Agrupamentos!D$3:D$496,"",0)</f>
        <v>APOIO E MANUTENÇÃO</v>
      </c>
      <c r="AK816" t="str">
        <f t="shared" si="98"/>
        <v>APOIO E MANUTEÇÃOGN14202</v>
      </c>
      <c r="AL816" s="57" t="str">
        <f t="shared" si="99"/>
        <v>47092GN1420Trabalhador FlorestalLEANDRA DE MIRANDA SOUZA COSTAAPOIO E MANUTEÇÃOUniao - Retiro Santa Maria II5ESuporte0Julho-26242446206,734548611146206</v>
      </c>
      <c r="AM816" s="79" t="str">
        <f t="shared" si="100"/>
        <v/>
      </c>
      <c r="AN816" s="80" t="str">
        <f t="shared" si="101"/>
        <v/>
      </c>
      <c r="AO816" s="36">
        <f t="shared" si="102"/>
        <v>0</v>
      </c>
      <c r="AP816" s="83" t="str">
        <f t="shared" si="103"/>
        <v/>
      </c>
    </row>
    <row r="817" spans="1:42" hidden="1">
      <c r="A817">
        <v>47127</v>
      </c>
      <c r="B817" s="38">
        <v>46206</v>
      </c>
      <c r="C817" t="s">
        <v>266</v>
      </c>
      <c r="D817" t="s">
        <v>98</v>
      </c>
      <c r="E817" t="s">
        <v>99</v>
      </c>
      <c r="F817" t="s">
        <v>59</v>
      </c>
      <c r="G817">
        <v>8</v>
      </c>
      <c r="H817" s="43">
        <v>10665</v>
      </c>
      <c r="I817" t="s">
        <v>191</v>
      </c>
      <c r="J817">
        <v>10781</v>
      </c>
      <c r="K817" t="s">
        <v>192</v>
      </c>
      <c r="L817" t="s">
        <v>192</v>
      </c>
      <c r="M817" t="s">
        <v>500</v>
      </c>
      <c r="N817" t="s">
        <v>501</v>
      </c>
      <c r="O817" t="s">
        <v>64</v>
      </c>
      <c r="P817">
        <v>457</v>
      </c>
      <c r="Q817" t="s">
        <v>511</v>
      </c>
      <c r="R817">
        <v>6</v>
      </c>
      <c r="S817">
        <v>6</v>
      </c>
      <c r="T817">
        <v>15.41</v>
      </c>
      <c r="U817">
        <v>0</v>
      </c>
      <c r="V817">
        <v>6</v>
      </c>
      <c r="W817">
        <v>0.86</v>
      </c>
      <c r="X817">
        <v>0.39</v>
      </c>
      <c r="Y817">
        <v>0.39</v>
      </c>
      <c r="Z817">
        <v>302.07</v>
      </c>
      <c r="AA817" t="s">
        <v>46</v>
      </c>
      <c r="AB817" t="s">
        <v>47</v>
      </c>
      <c r="AC817" t="s">
        <v>195</v>
      </c>
      <c r="AE817" s="39">
        <v>46207.854537037034</v>
      </c>
      <c r="AF817" t="s">
        <v>519</v>
      </c>
      <c r="AG817" t="str">
        <f t="shared" si="96"/>
        <v>Julho-26</v>
      </c>
      <c r="AH817" s="36">
        <f>_xlfn.XLOOKUP(AK817,'Base de Preços'!P$7:P$3001,'Base de Preços'!J$7:J$3001,"",0)</f>
        <v>376.71</v>
      </c>
      <c r="AI817" s="37">
        <f t="shared" si="97"/>
        <v>5805.1010999999999</v>
      </c>
      <c r="AJ817" t="str">
        <f>_xlfn.XLOOKUP(N817,Agrupamentos!C$3:C$496,Agrupamentos!D$3:D$496,"",0)</f>
        <v>ADUBAÇÃO MEC</v>
      </c>
      <c r="AK817" t="str">
        <f t="shared" si="98"/>
        <v>READUBAÇÃO MECANIZADA DE 18 MESESGN1420IMP366</v>
      </c>
      <c r="AL817" s="57" t="str">
        <f t="shared" si="99"/>
        <v>47127GN1420Operador de Trator de PneuTHIAGO DE SOUZA AVELARREADUBAÇÃO MECANIZADA DE 18 MESESRibeirãozinho6Principal15,41Julho-260646207,85453703746206</v>
      </c>
      <c r="AM817" s="79">
        <f t="shared" si="100"/>
        <v>6.9767441860465116</v>
      </c>
      <c r="AN817" s="80">
        <f t="shared" si="101"/>
        <v>2107.4651162790697</v>
      </c>
      <c r="AO817" s="36">
        <f t="shared" si="102"/>
        <v>4654.8986999999997</v>
      </c>
      <c r="AP817" s="83">
        <f t="shared" si="103"/>
        <v>2547.4335837209301</v>
      </c>
    </row>
    <row r="818" spans="1:42" hidden="1">
      <c r="A818">
        <v>47127</v>
      </c>
      <c r="B818" s="38">
        <v>46206</v>
      </c>
      <c r="C818" t="s">
        <v>266</v>
      </c>
      <c r="D818" t="s">
        <v>98</v>
      </c>
      <c r="E818" t="s">
        <v>99</v>
      </c>
      <c r="F818" t="s">
        <v>49</v>
      </c>
      <c r="G818">
        <v>8</v>
      </c>
      <c r="H818" s="43">
        <v>10665</v>
      </c>
      <c r="I818" t="s">
        <v>191</v>
      </c>
      <c r="J818">
        <v>10781</v>
      </c>
      <c r="K818" t="s">
        <v>192</v>
      </c>
      <c r="L818" t="s">
        <v>192</v>
      </c>
      <c r="M818">
        <v>2</v>
      </c>
      <c r="N818" t="s">
        <v>42</v>
      </c>
      <c r="O818" t="s">
        <v>64</v>
      </c>
      <c r="P818">
        <v>408</v>
      </c>
      <c r="Q818" t="s">
        <v>510</v>
      </c>
      <c r="R818">
        <v>2</v>
      </c>
      <c r="S818">
        <v>8</v>
      </c>
      <c r="T818">
        <v>0</v>
      </c>
      <c r="U818">
        <v>0</v>
      </c>
      <c r="V818">
        <v>8</v>
      </c>
      <c r="W818">
        <v>0</v>
      </c>
      <c r="X818">
        <v>0</v>
      </c>
      <c r="Y818">
        <v>0</v>
      </c>
      <c r="Z818">
        <v>0</v>
      </c>
      <c r="AA818" t="s">
        <v>46</v>
      </c>
      <c r="AB818" t="s">
        <v>56</v>
      </c>
      <c r="AC818" t="s">
        <v>195</v>
      </c>
      <c r="AE818" s="39">
        <v>46207.854537037034</v>
      </c>
      <c r="AF818" t="s">
        <v>519</v>
      </c>
      <c r="AG818" t="str">
        <f t="shared" si="96"/>
        <v>Julho-26</v>
      </c>
      <c r="AH818" s="36">
        <f>_xlfn.XLOOKUP(AK818,'Base de Preços'!P$7:P$3001,'Base de Preços'!J$7:J$3001,"",0)</f>
        <v>0</v>
      </c>
      <c r="AI818" s="37">
        <f t="shared" si="97"/>
        <v>0</v>
      </c>
      <c r="AJ818" t="str">
        <f>_xlfn.XLOOKUP(N818,Agrupamentos!C$3:C$496,Agrupamentos!D$3:D$496,"",0)</f>
        <v>APOIO E MANUTENÇÃO</v>
      </c>
      <c r="AK818" t="str">
        <f t="shared" si="98"/>
        <v>APOIO E MANUTEÇÃOGN14202</v>
      </c>
      <c r="AL818" s="57" t="str">
        <f t="shared" si="99"/>
        <v>47127GN1420Trabalhador FlorestalTHIAGO DE SOUZA AVELARAPOIO E MANUTEÇÃOYpe2Suporte0Julho-260846207,85453703746206</v>
      </c>
      <c r="AM818" s="79" t="str">
        <f t="shared" si="100"/>
        <v/>
      </c>
      <c r="AN818" s="80" t="str">
        <f t="shared" si="101"/>
        <v/>
      </c>
      <c r="AO818" s="36">
        <f t="shared" si="102"/>
        <v>0</v>
      </c>
      <c r="AP818" s="83" t="str">
        <f t="shared" si="103"/>
        <v/>
      </c>
    </row>
    <row r="819" spans="1:42" hidden="1">
      <c r="A819">
        <v>47127</v>
      </c>
      <c r="B819" s="38">
        <v>46206</v>
      </c>
      <c r="C819" t="s">
        <v>266</v>
      </c>
      <c r="D819" t="s">
        <v>98</v>
      </c>
      <c r="E819" t="s">
        <v>99</v>
      </c>
      <c r="F819" t="s">
        <v>59</v>
      </c>
      <c r="G819">
        <v>8</v>
      </c>
      <c r="H819" s="43">
        <v>10665</v>
      </c>
      <c r="I819" t="s">
        <v>191</v>
      </c>
      <c r="J819">
        <v>10781</v>
      </c>
      <c r="K819" t="s">
        <v>192</v>
      </c>
      <c r="L819" t="s">
        <v>192</v>
      </c>
      <c r="M819" t="s">
        <v>500</v>
      </c>
      <c r="N819" t="s">
        <v>501</v>
      </c>
      <c r="O819" t="s">
        <v>64</v>
      </c>
      <c r="P819">
        <v>457</v>
      </c>
      <c r="Q819" t="s">
        <v>511</v>
      </c>
      <c r="R819">
        <v>8</v>
      </c>
      <c r="S819">
        <v>6</v>
      </c>
      <c r="T819">
        <v>19.48</v>
      </c>
      <c r="U819">
        <v>0</v>
      </c>
      <c r="V819">
        <v>6</v>
      </c>
      <c r="W819">
        <v>0.86</v>
      </c>
      <c r="X819">
        <v>0.31</v>
      </c>
      <c r="Y819">
        <v>0.31</v>
      </c>
      <c r="Z819">
        <v>302.07</v>
      </c>
      <c r="AA819" t="s">
        <v>46</v>
      </c>
      <c r="AB819" t="s">
        <v>47</v>
      </c>
      <c r="AC819" t="s">
        <v>195</v>
      </c>
      <c r="AE819" s="39">
        <v>46207.854537037034</v>
      </c>
      <c r="AF819" t="s">
        <v>519</v>
      </c>
      <c r="AG819" t="str">
        <f t="shared" si="96"/>
        <v>Julho-26</v>
      </c>
      <c r="AH819" s="36">
        <f>_xlfn.XLOOKUP(AK819,'Base de Preços'!P$7:P$3001,'Base de Preços'!J$7:J$3001,"",0)</f>
        <v>376.71</v>
      </c>
      <c r="AI819" s="37">
        <f t="shared" si="97"/>
        <v>7338.3108000000002</v>
      </c>
      <c r="AJ819" t="str">
        <f>_xlfn.XLOOKUP(N819,Agrupamentos!C$3:C$496,Agrupamentos!D$3:D$496,"",0)</f>
        <v>ADUBAÇÃO MEC</v>
      </c>
      <c r="AK819" t="str">
        <f t="shared" si="98"/>
        <v>READUBAÇÃO MECANIZADA DE 18 MESESGN1420IMP366</v>
      </c>
      <c r="AL819" s="57" t="str">
        <f t="shared" si="99"/>
        <v>47127GN1420Operador de Trator de PneuTHIAGO DE SOUZA AVELARREADUBAÇÃO MECANIZADA DE 18 MESESRibeirãozinho8Principal19,48Julho-260646207,85453703746206</v>
      </c>
      <c r="AM819" s="79">
        <f t="shared" si="100"/>
        <v>6.9767441860465116</v>
      </c>
      <c r="AN819" s="80">
        <f t="shared" si="101"/>
        <v>2107.4651162790697</v>
      </c>
      <c r="AO819" s="36">
        <f t="shared" si="102"/>
        <v>5884.3235999999997</v>
      </c>
      <c r="AP819" s="83">
        <f t="shared" si="103"/>
        <v>3776.8584837209301</v>
      </c>
    </row>
    <row r="820" spans="1:42" hidden="1">
      <c r="A820">
        <v>47127</v>
      </c>
      <c r="B820" s="38">
        <v>46206</v>
      </c>
      <c r="C820" t="s">
        <v>266</v>
      </c>
      <c r="D820" t="s">
        <v>98</v>
      </c>
      <c r="E820" t="s">
        <v>99</v>
      </c>
      <c r="F820" t="s">
        <v>59</v>
      </c>
      <c r="G820">
        <v>8</v>
      </c>
      <c r="H820" s="43">
        <v>10665</v>
      </c>
      <c r="I820" t="s">
        <v>191</v>
      </c>
      <c r="J820">
        <v>10781</v>
      </c>
      <c r="K820" t="s">
        <v>192</v>
      </c>
      <c r="L820" t="s">
        <v>192</v>
      </c>
      <c r="M820" t="s">
        <v>500</v>
      </c>
      <c r="N820" t="s">
        <v>501</v>
      </c>
      <c r="O820" t="s">
        <v>64</v>
      </c>
      <c r="P820">
        <v>457</v>
      </c>
      <c r="Q820" t="s">
        <v>511</v>
      </c>
      <c r="R820">
        <v>2</v>
      </c>
      <c r="S820">
        <v>6</v>
      </c>
      <c r="T820">
        <v>8.98</v>
      </c>
      <c r="U820">
        <v>8</v>
      </c>
      <c r="V820">
        <v>14</v>
      </c>
      <c r="W820">
        <v>0.86</v>
      </c>
      <c r="X820">
        <v>0.67</v>
      </c>
      <c r="Y820">
        <v>1.56</v>
      </c>
      <c r="Z820">
        <v>302.07</v>
      </c>
      <c r="AA820" t="s">
        <v>46</v>
      </c>
      <c r="AB820" t="s">
        <v>47</v>
      </c>
      <c r="AC820" t="s">
        <v>195</v>
      </c>
      <c r="AE820" s="39">
        <v>46207.854537037034</v>
      </c>
      <c r="AF820" t="s">
        <v>519</v>
      </c>
      <c r="AG820" t="str">
        <f t="shared" si="96"/>
        <v>Julho-26</v>
      </c>
      <c r="AH820" s="36">
        <f>_xlfn.XLOOKUP(AK820,'Base de Preços'!P$7:P$3001,'Base de Preços'!J$7:J$3001,"",0)</f>
        <v>376.71</v>
      </c>
      <c r="AI820" s="37">
        <f t="shared" si="97"/>
        <v>3382.8557999999998</v>
      </c>
      <c r="AJ820" t="str">
        <f>_xlfn.XLOOKUP(N820,Agrupamentos!C$3:C$496,Agrupamentos!D$3:D$496,"",0)</f>
        <v>ADUBAÇÃO MEC</v>
      </c>
      <c r="AK820" t="str">
        <f t="shared" si="98"/>
        <v>READUBAÇÃO MECANIZADA DE 18 MESESGN1420IMP366</v>
      </c>
      <c r="AL820" s="57" t="str">
        <f t="shared" si="99"/>
        <v>47127GN1420Operador de Trator de PneuTHIAGO DE SOUZA AVELARREADUBAÇÃO MECANIZADA DE 18 MESESRibeirãozinho2Principal8,98Julho-2681446207,85453703746206</v>
      </c>
      <c r="AM820" s="79">
        <f t="shared" si="100"/>
        <v>16.279069767441861</v>
      </c>
      <c r="AN820" s="80">
        <f t="shared" si="101"/>
        <v>4917.4186046511632</v>
      </c>
      <c r="AO820" s="36">
        <f t="shared" si="102"/>
        <v>2712.5886</v>
      </c>
      <c r="AP820" s="83">
        <f t="shared" si="103"/>
        <v>-2204.8300046511631</v>
      </c>
    </row>
    <row r="821" spans="1:42" hidden="1">
      <c r="A821">
        <v>47127</v>
      </c>
      <c r="B821" s="38">
        <v>46206</v>
      </c>
      <c r="C821" t="s">
        <v>266</v>
      </c>
      <c r="D821" t="s">
        <v>98</v>
      </c>
      <c r="E821" t="s">
        <v>99</v>
      </c>
      <c r="F821" t="s">
        <v>37</v>
      </c>
      <c r="G821">
        <v>8</v>
      </c>
      <c r="H821" s="43">
        <v>10665</v>
      </c>
      <c r="I821" t="s">
        <v>191</v>
      </c>
      <c r="J821">
        <v>10781</v>
      </c>
      <c r="K821" t="s">
        <v>192</v>
      </c>
      <c r="L821" t="s">
        <v>192</v>
      </c>
      <c r="M821">
        <v>2</v>
      </c>
      <c r="N821" t="s">
        <v>42</v>
      </c>
      <c r="O821" t="s">
        <v>64</v>
      </c>
      <c r="P821">
        <v>408</v>
      </c>
      <c r="Q821" t="s">
        <v>510</v>
      </c>
      <c r="R821">
        <v>1</v>
      </c>
      <c r="S821">
        <v>8</v>
      </c>
      <c r="T821">
        <v>0</v>
      </c>
      <c r="U821">
        <v>8</v>
      </c>
      <c r="V821">
        <v>16</v>
      </c>
      <c r="W821">
        <v>0</v>
      </c>
      <c r="X821">
        <v>0</v>
      </c>
      <c r="Y821">
        <v>0</v>
      </c>
      <c r="Z821">
        <v>0</v>
      </c>
      <c r="AA821" t="s">
        <v>46</v>
      </c>
      <c r="AB821" t="s">
        <v>47</v>
      </c>
      <c r="AC821" t="s">
        <v>195</v>
      </c>
      <c r="AE821" s="39">
        <v>46207.854537037034</v>
      </c>
      <c r="AF821" t="s">
        <v>519</v>
      </c>
      <c r="AG821" t="str">
        <f t="shared" si="96"/>
        <v>Julho-26</v>
      </c>
      <c r="AH821" s="36">
        <f>_xlfn.XLOOKUP(AK821,'Base de Preços'!P$7:P$3001,'Base de Preços'!J$7:J$3001,"",0)</f>
        <v>0</v>
      </c>
      <c r="AI821" s="37">
        <f t="shared" si="97"/>
        <v>0</v>
      </c>
      <c r="AJ821" t="str">
        <f>_xlfn.XLOOKUP(N821,Agrupamentos!C$3:C$496,Agrupamentos!D$3:D$496,"",0)</f>
        <v>APOIO E MANUTENÇÃO</v>
      </c>
      <c r="AK821" t="str">
        <f t="shared" si="98"/>
        <v>APOIO E MANUTEÇÃOGN14202</v>
      </c>
      <c r="AL821" s="57" t="str">
        <f t="shared" si="99"/>
        <v>47127GN1420MotoristaTHIAGO DE SOUZA AVELARAPOIO E MANUTEÇÃOYpe1Principal0Julho-2681646207,85453703746206</v>
      </c>
      <c r="AM821" s="79" t="str">
        <f t="shared" si="100"/>
        <v/>
      </c>
      <c r="AN821" s="80" t="str">
        <f t="shared" si="101"/>
        <v/>
      </c>
      <c r="AO821" s="36">
        <f t="shared" si="102"/>
        <v>0</v>
      </c>
      <c r="AP821" s="83" t="str">
        <f t="shared" si="103"/>
        <v/>
      </c>
    </row>
    <row r="822" spans="1:42" hidden="1">
      <c r="A822">
        <v>47127</v>
      </c>
      <c r="B822" s="38">
        <v>46206</v>
      </c>
      <c r="C822" t="s">
        <v>266</v>
      </c>
      <c r="D822" t="s">
        <v>98</v>
      </c>
      <c r="E822" t="s">
        <v>99</v>
      </c>
      <c r="F822" t="s">
        <v>59</v>
      </c>
      <c r="G822">
        <v>8</v>
      </c>
      <c r="H822" s="43">
        <v>10665</v>
      </c>
      <c r="I822" t="s">
        <v>191</v>
      </c>
      <c r="J822">
        <v>10781</v>
      </c>
      <c r="K822" t="s">
        <v>192</v>
      </c>
      <c r="L822" t="s">
        <v>192</v>
      </c>
      <c r="M822" t="s">
        <v>500</v>
      </c>
      <c r="N822" t="s">
        <v>501</v>
      </c>
      <c r="O822" t="s">
        <v>64</v>
      </c>
      <c r="P822">
        <v>457</v>
      </c>
      <c r="Q822" t="s">
        <v>511</v>
      </c>
      <c r="R822">
        <v>3</v>
      </c>
      <c r="S822">
        <v>6</v>
      </c>
      <c r="T822">
        <v>19.95</v>
      </c>
      <c r="U822">
        <v>0</v>
      </c>
      <c r="V822">
        <v>6</v>
      </c>
      <c r="W822">
        <v>0.86</v>
      </c>
      <c r="X822">
        <v>0.3</v>
      </c>
      <c r="Y822">
        <v>0.3</v>
      </c>
      <c r="Z822">
        <v>302.07</v>
      </c>
      <c r="AA822" t="s">
        <v>46</v>
      </c>
      <c r="AB822" t="s">
        <v>47</v>
      </c>
      <c r="AC822" t="s">
        <v>195</v>
      </c>
      <c r="AE822" s="39">
        <v>46207.854537037034</v>
      </c>
      <c r="AF822" t="s">
        <v>519</v>
      </c>
      <c r="AG822" t="str">
        <f t="shared" si="96"/>
        <v>Julho-26</v>
      </c>
      <c r="AH822" s="36">
        <f>_xlfn.XLOOKUP(AK822,'Base de Preços'!P$7:P$3001,'Base de Preços'!J$7:J$3001,"",0)</f>
        <v>376.71</v>
      </c>
      <c r="AI822" s="37">
        <f t="shared" si="97"/>
        <v>7515.3644999999997</v>
      </c>
      <c r="AJ822" t="str">
        <f>_xlfn.XLOOKUP(N822,Agrupamentos!C$3:C$496,Agrupamentos!D$3:D$496,"",0)</f>
        <v>ADUBAÇÃO MEC</v>
      </c>
      <c r="AK822" t="str">
        <f t="shared" si="98"/>
        <v>READUBAÇÃO MECANIZADA DE 18 MESESGN1420IMP366</v>
      </c>
      <c r="AL822" s="57" t="str">
        <f t="shared" si="99"/>
        <v>47127GN1420Operador de Trator de PneuTHIAGO DE SOUZA AVELARREADUBAÇÃO MECANIZADA DE 18 MESESRibeirãozinho3Principal19,95Julho-260646207,85453703746206</v>
      </c>
      <c r="AM822" s="79">
        <f t="shared" si="100"/>
        <v>6.9767441860465116</v>
      </c>
      <c r="AN822" s="80">
        <f t="shared" si="101"/>
        <v>2107.4651162790697</v>
      </c>
      <c r="AO822" s="36">
        <f t="shared" si="102"/>
        <v>6026.2964999999995</v>
      </c>
      <c r="AP822" s="83">
        <f t="shared" si="103"/>
        <v>3918.8313837209298</v>
      </c>
    </row>
    <row r="823" spans="1:42" hidden="1">
      <c r="A823">
        <v>47127</v>
      </c>
      <c r="B823" s="38">
        <v>46206</v>
      </c>
      <c r="C823" t="s">
        <v>266</v>
      </c>
      <c r="D823" t="s">
        <v>98</v>
      </c>
      <c r="E823" t="s">
        <v>99</v>
      </c>
      <c r="F823" t="s">
        <v>59</v>
      </c>
      <c r="G823">
        <v>8</v>
      </c>
      <c r="H823" s="43">
        <v>10665</v>
      </c>
      <c r="I823" t="s">
        <v>191</v>
      </c>
      <c r="J823">
        <v>10781</v>
      </c>
      <c r="K823" t="s">
        <v>192</v>
      </c>
      <c r="L823" t="s">
        <v>192</v>
      </c>
      <c r="M823" t="s">
        <v>500</v>
      </c>
      <c r="N823" t="s">
        <v>501</v>
      </c>
      <c r="O823" t="s">
        <v>64</v>
      </c>
      <c r="P823">
        <v>457</v>
      </c>
      <c r="Q823" t="s">
        <v>511</v>
      </c>
      <c r="R823">
        <v>1</v>
      </c>
      <c r="S823">
        <v>4</v>
      </c>
      <c r="T823">
        <v>9.1999999999999993</v>
      </c>
      <c r="U823">
        <v>0</v>
      </c>
      <c r="V823">
        <v>4</v>
      </c>
      <c r="W823">
        <v>0.86</v>
      </c>
      <c r="X823">
        <v>0.43</v>
      </c>
      <c r="Y823">
        <v>0.43</v>
      </c>
      <c r="Z823">
        <v>302.07</v>
      </c>
      <c r="AA823" t="s">
        <v>46</v>
      </c>
      <c r="AB823" t="s">
        <v>47</v>
      </c>
      <c r="AC823" t="s">
        <v>195</v>
      </c>
      <c r="AE823" s="39">
        <v>46207.854537037034</v>
      </c>
      <c r="AF823" t="s">
        <v>519</v>
      </c>
      <c r="AG823" t="str">
        <f t="shared" si="96"/>
        <v>Julho-26</v>
      </c>
      <c r="AH823" s="36">
        <f>_xlfn.XLOOKUP(AK823,'Base de Preços'!P$7:P$3001,'Base de Preços'!J$7:J$3001,"",0)</f>
        <v>376.71</v>
      </c>
      <c r="AI823" s="37">
        <f t="shared" si="97"/>
        <v>3465.7319999999995</v>
      </c>
      <c r="AJ823" t="str">
        <f>_xlfn.XLOOKUP(N823,Agrupamentos!C$3:C$496,Agrupamentos!D$3:D$496,"",0)</f>
        <v>ADUBAÇÃO MEC</v>
      </c>
      <c r="AK823" t="str">
        <f t="shared" si="98"/>
        <v>READUBAÇÃO MECANIZADA DE 18 MESESGN1420IMP366</v>
      </c>
      <c r="AL823" s="57" t="str">
        <f t="shared" si="99"/>
        <v>47127GN1420Operador de Trator de PneuTHIAGO DE SOUZA AVELARREADUBAÇÃO MECANIZADA DE 18 MESESRibeirãozinho1Principal9,2Julho-260446207,85453703746206</v>
      </c>
      <c r="AM823" s="79">
        <f t="shared" si="100"/>
        <v>4.6511627906976747</v>
      </c>
      <c r="AN823" s="80">
        <f t="shared" si="101"/>
        <v>1404.9767441860465</v>
      </c>
      <c r="AO823" s="36">
        <f t="shared" si="102"/>
        <v>2779.0439999999999</v>
      </c>
      <c r="AP823" s="83">
        <f t="shared" si="103"/>
        <v>1374.0672558139534</v>
      </c>
    </row>
    <row r="824" spans="1:42" hidden="1">
      <c r="A824">
        <v>47158</v>
      </c>
      <c r="B824" s="38">
        <v>46206</v>
      </c>
      <c r="C824" t="s">
        <v>266</v>
      </c>
      <c r="D824" t="s">
        <v>98</v>
      </c>
      <c r="E824" t="s">
        <v>99</v>
      </c>
      <c r="F824" t="s">
        <v>37</v>
      </c>
      <c r="G824">
        <v>8</v>
      </c>
      <c r="H824" s="43">
        <v>9241</v>
      </c>
      <c r="I824" t="s">
        <v>189</v>
      </c>
      <c r="J824" t="s">
        <v>39</v>
      </c>
      <c r="K824" t="s">
        <v>40</v>
      </c>
      <c r="L824" t="s">
        <v>502</v>
      </c>
      <c r="M824">
        <v>2</v>
      </c>
      <c r="N824" t="s">
        <v>42</v>
      </c>
      <c r="O824" t="s">
        <v>64</v>
      </c>
      <c r="P824">
        <v>607</v>
      </c>
      <c r="Q824" t="s">
        <v>188</v>
      </c>
      <c r="R824">
        <v>49</v>
      </c>
      <c r="S824">
        <v>8</v>
      </c>
      <c r="T824">
        <v>0</v>
      </c>
      <c r="U824">
        <v>16</v>
      </c>
      <c r="V824">
        <v>24</v>
      </c>
      <c r="W824">
        <v>0</v>
      </c>
      <c r="X824">
        <v>0</v>
      </c>
      <c r="Y824">
        <v>0</v>
      </c>
      <c r="Z824">
        <v>0</v>
      </c>
      <c r="AA824" t="s">
        <v>55</v>
      </c>
      <c r="AB824" t="s">
        <v>47</v>
      </c>
      <c r="AC824" t="s">
        <v>267</v>
      </c>
      <c r="AD824" t="s">
        <v>228</v>
      </c>
      <c r="AE824" s="39">
        <v>46209.398472222223</v>
      </c>
      <c r="AG824" t="str">
        <f t="shared" si="96"/>
        <v>Julho-26</v>
      </c>
      <c r="AH824" s="36">
        <f>_xlfn.XLOOKUP(AK824,'Base de Preços'!P$7:P$3001,'Base de Preços'!J$7:J$3001,"",0)</f>
        <v>0</v>
      </c>
      <c r="AI824" s="37">
        <f t="shared" si="97"/>
        <v>0</v>
      </c>
      <c r="AJ824" t="str">
        <f>_xlfn.XLOOKUP(N824,Agrupamentos!C$3:C$496,Agrupamentos!D$3:D$496,"",0)</f>
        <v>APOIO E MANUTENÇÃO</v>
      </c>
      <c r="AK824" t="str">
        <f t="shared" si="98"/>
        <v>APOIO E MANUTEÇÃOGN14202</v>
      </c>
      <c r="AL824" s="57" t="str">
        <f t="shared" si="99"/>
        <v>47158GN1420MotoristaGIOVANNI RODRIGUES BORGES MORAESAPOIO E MANUTEÇÃOSelena49Principal0Julho-26162446209,398472222246206</v>
      </c>
      <c r="AM824" s="79" t="str">
        <f t="shared" si="100"/>
        <v/>
      </c>
      <c r="AN824" s="80" t="str">
        <f t="shared" si="101"/>
        <v/>
      </c>
      <c r="AO824" s="36">
        <f t="shared" si="102"/>
        <v>0</v>
      </c>
      <c r="AP824" s="83" t="str">
        <f t="shared" si="103"/>
        <v/>
      </c>
    </row>
    <row r="825" spans="1:42" hidden="1">
      <c r="A825">
        <v>47133</v>
      </c>
      <c r="B825" s="38">
        <v>46207</v>
      </c>
      <c r="C825" t="s">
        <v>266</v>
      </c>
      <c r="D825" t="s">
        <v>250</v>
      </c>
      <c r="E825" t="s">
        <v>251</v>
      </c>
      <c r="F825" t="s">
        <v>49</v>
      </c>
      <c r="G825">
        <v>8</v>
      </c>
      <c r="H825" s="43">
        <v>11697</v>
      </c>
      <c r="I825" t="s">
        <v>253</v>
      </c>
      <c r="J825">
        <v>11772</v>
      </c>
      <c r="K825" t="s">
        <v>211</v>
      </c>
      <c r="L825" t="s">
        <v>211</v>
      </c>
      <c r="M825">
        <v>70</v>
      </c>
      <c r="N825" t="s">
        <v>255</v>
      </c>
      <c r="O825" t="s">
        <v>64</v>
      </c>
      <c r="P825">
        <v>371</v>
      </c>
      <c r="Q825" t="s">
        <v>260</v>
      </c>
      <c r="R825">
        <v>40</v>
      </c>
      <c r="S825">
        <v>16</v>
      </c>
      <c r="T825">
        <v>20.52</v>
      </c>
      <c r="U825">
        <v>0</v>
      </c>
      <c r="V825">
        <v>16</v>
      </c>
      <c r="W825">
        <v>1.42</v>
      </c>
      <c r="X825">
        <v>0.78</v>
      </c>
      <c r="Y825">
        <v>0.78</v>
      </c>
      <c r="Z825">
        <v>149.09</v>
      </c>
      <c r="AA825" t="s">
        <v>46</v>
      </c>
      <c r="AB825" t="s">
        <v>47</v>
      </c>
      <c r="AC825" t="s">
        <v>212</v>
      </c>
      <c r="AD825" t="s">
        <v>228</v>
      </c>
      <c r="AE825" s="39">
        <v>46209.576956018522</v>
      </c>
      <c r="AG825" t="str">
        <f t="shared" si="96"/>
        <v>Julho-26</v>
      </c>
      <c r="AH825" s="36">
        <f>_xlfn.XLOOKUP(AK825,'Base de Preços'!P$7:P$3001,'Base de Preços'!J$7:J$3001,"",0)</f>
        <v>152.18</v>
      </c>
      <c r="AI825" s="37">
        <f t="shared" si="97"/>
        <v>3122.7336</v>
      </c>
      <c r="AJ825" t="str">
        <f>_xlfn.XLOOKUP(N825,Agrupamentos!C$3:C$496,Agrupamentos!D$3:D$496,"",0)</f>
        <v>COMBATE A FORMIGA MANUAL</v>
      </c>
      <c r="AK825" t="str">
        <f t="shared" si="98"/>
        <v>COMBATE A FORMIGA MANUAL MANUTENÇÃO - ANO 01GN127070</v>
      </c>
      <c r="AL825" s="57" t="str">
        <f t="shared" si="99"/>
        <v>47133GN1270Trabalhador FlorestalALCIMAR CONCEIÇAO DOS SANTOSCOMBATE A FORMIGA MANUAL MANUTENÇÃO - ANO 01Nova Esperança40Principal20,52Julho-2601646209,576956018546207</v>
      </c>
      <c r="AM825" s="79">
        <f t="shared" si="100"/>
        <v>11.267605633802818</v>
      </c>
      <c r="AN825" s="80">
        <f t="shared" si="101"/>
        <v>1679.8873239436621</v>
      </c>
      <c r="AO825" s="36">
        <f t="shared" si="102"/>
        <v>3059.3267999999998</v>
      </c>
      <c r="AP825" s="83">
        <f t="shared" si="103"/>
        <v>1379.4394760563378</v>
      </c>
    </row>
    <row r="826" spans="1:42" hidden="1">
      <c r="A826">
        <v>47133</v>
      </c>
      <c r="B826" s="38">
        <v>46207</v>
      </c>
      <c r="C826" t="s">
        <v>266</v>
      </c>
      <c r="D826" t="s">
        <v>250</v>
      </c>
      <c r="E826" t="s">
        <v>251</v>
      </c>
      <c r="F826" t="s">
        <v>49</v>
      </c>
      <c r="G826">
        <v>8</v>
      </c>
      <c r="H826" s="43">
        <v>11697</v>
      </c>
      <c r="I826" t="s">
        <v>253</v>
      </c>
      <c r="J826">
        <v>11772</v>
      </c>
      <c r="K826" t="s">
        <v>211</v>
      </c>
      <c r="L826" t="s">
        <v>211</v>
      </c>
      <c r="M826">
        <v>70</v>
      </c>
      <c r="N826" t="s">
        <v>255</v>
      </c>
      <c r="O826" t="s">
        <v>64</v>
      </c>
      <c r="P826">
        <v>371</v>
      </c>
      <c r="Q826" t="s">
        <v>260</v>
      </c>
      <c r="R826">
        <v>39</v>
      </c>
      <c r="S826">
        <v>8</v>
      </c>
      <c r="T826">
        <v>12.29</v>
      </c>
      <c r="U826">
        <v>0</v>
      </c>
      <c r="V826">
        <v>8</v>
      </c>
      <c r="W826">
        <v>1.42</v>
      </c>
      <c r="X826">
        <v>0.65</v>
      </c>
      <c r="Y826">
        <v>0.65</v>
      </c>
      <c r="Z826">
        <v>149.09</v>
      </c>
      <c r="AA826" t="s">
        <v>46</v>
      </c>
      <c r="AB826" t="s">
        <v>47</v>
      </c>
      <c r="AC826" t="s">
        <v>212</v>
      </c>
      <c r="AD826" t="s">
        <v>228</v>
      </c>
      <c r="AE826" s="39">
        <v>46209.577453703707</v>
      </c>
      <c r="AG826" t="str">
        <f t="shared" si="96"/>
        <v>Julho-26</v>
      </c>
      <c r="AH826" s="36">
        <f>_xlfn.XLOOKUP(AK826,'Base de Preços'!P$7:P$3001,'Base de Preços'!J$7:J$3001,"",0)</f>
        <v>152.18</v>
      </c>
      <c r="AI826" s="37">
        <f t="shared" si="97"/>
        <v>1870.2921999999999</v>
      </c>
      <c r="AJ826" t="str">
        <f>_xlfn.XLOOKUP(N826,Agrupamentos!C$3:C$496,Agrupamentos!D$3:D$496,"",0)</f>
        <v>COMBATE A FORMIGA MANUAL</v>
      </c>
      <c r="AK826" t="str">
        <f t="shared" si="98"/>
        <v>COMBATE A FORMIGA MANUAL MANUTENÇÃO - ANO 01GN127070</v>
      </c>
      <c r="AL826" s="57" t="str">
        <f t="shared" si="99"/>
        <v>47133GN1270Trabalhador FlorestalALCIMAR CONCEIÇAO DOS SANTOSCOMBATE A FORMIGA MANUAL MANUTENÇÃO - ANO 01Nova Esperança39Principal12,29Julho-260846209,577453703746207</v>
      </c>
      <c r="AM826" s="79">
        <f t="shared" si="100"/>
        <v>5.6338028169014089</v>
      </c>
      <c r="AN826" s="80">
        <f t="shared" si="101"/>
        <v>839.94366197183103</v>
      </c>
      <c r="AO826" s="36">
        <f t="shared" si="102"/>
        <v>1832.3161</v>
      </c>
      <c r="AP826" s="83">
        <f t="shared" si="103"/>
        <v>992.37243802816897</v>
      </c>
    </row>
    <row r="827" spans="1:42" hidden="1">
      <c r="A827">
        <v>47133</v>
      </c>
      <c r="B827" s="38">
        <v>46207</v>
      </c>
      <c r="C827" t="s">
        <v>266</v>
      </c>
      <c r="D827" t="s">
        <v>250</v>
      </c>
      <c r="E827" t="s">
        <v>251</v>
      </c>
      <c r="F827" t="s">
        <v>37</v>
      </c>
      <c r="G827">
        <v>8</v>
      </c>
      <c r="H827" s="43">
        <v>11697</v>
      </c>
      <c r="I827" t="s">
        <v>253</v>
      </c>
      <c r="J827">
        <v>11772</v>
      </c>
      <c r="K827" t="s">
        <v>211</v>
      </c>
      <c r="L827" t="s">
        <v>211</v>
      </c>
      <c r="M827">
        <v>2</v>
      </c>
      <c r="N827" t="s">
        <v>42</v>
      </c>
      <c r="O827" t="s">
        <v>64</v>
      </c>
      <c r="P827">
        <v>371</v>
      </c>
      <c r="Q827" t="s">
        <v>260</v>
      </c>
      <c r="R827">
        <v>36</v>
      </c>
      <c r="S827">
        <v>8</v>
      </c>
      <c r="T827">
        <v>0</v>
      </c>
      <c r="U827">
        <v>0</v>
      </c>
      <c r="V827">
        <v>8</v>
      </c>
      <c r="W827">
        <v>0</v>
      </c>
      <c r="X827">
        <v>0</v>
      </c>
      <c r="Y827">
        <v>0</v>
      </c>
      <c r="Z827">
        <v>0</v>
      </c>
      <c r="AA827" t="s">
        <v>55</v>
      </c>
      <c r="AB827" t="s">
        <v>56</v>
      </c>
      <c r="AC827" t="s">
        <v>212</v>
      </c>
      <c r="AD827" t="s">
        <v>228</v>
      </c>
      <c r="AE827" s="39">
        <v>46209.557997685188</v>
      </c>
      <c r="AG827" t="str">
        <f t="shared" si="96"/>
        <v>Julho-26</v>
      </c>
      <c r="AH827" s="36">
        <f>_xlfn.XLOOKUP(AK827,'Base de Preços'!P$7:P$3001,'Base de Preços'!J$7:J$3001,"",0)</f>
        <v>0</v>
      </c>
      <c r="AI827" s="37">
        <f t="shared" si="97"/>
        <v>0</v>
      </c>
      <c r="AJ827" t="str">
        <f>_xlfn.XLOOKUP(N827,Agrupamentos!C$3:C$496,Agrupamentos!D$3:D$496,"",0)</f>
        <v>APOIO E MANUTENÇÃO</v>
      </c>
      <c r="AK827" t="str">
        <f t="shared" si="98"/>
        <v>APOIO E MANUTEÇÃOGN12702</v>
      </c>
      <c r="AL827" s="57" t="str">
        <f t="shared" si="99"/>
        <v>47133GN1270MotoristaALCIMAR CONCEIÇAO DOS SANTOSAPOIO E MANUTEÇÃONova Esperança36Suporte0Julho-260846209,557997685246207</v>
      </c>
      <c r="AM827" s="79" t="str">
        <f t="shared" si="100"/>
        <v/>
      </c>
      <c r="AN827" s="80" t="str">
        <f t="shared" si="101"/>
        <v/>
      </c>
      <c r="AO827" s="36">
        <f t="shared" si="102"/>
        <v>0</v>
      </c>
      <c r="AP827" s="83" t="str">
        <f t="shared" si="103"/>
        <v/>
      </c>
    </row>
    <row r="828" spans="1:42" hidden="1">
      <c r="A828">
        <v>47133</v>
      </c>
      <c r="B828" s="38">
        <v>46207</v>
      </c>
      <c r="C828" t="s">
        <v>266</v>
      </c>
      <c r="D828" t="s">
        <v>250</v>
      </c>
      <c r="E828" t="s">
        <v>251</v>
      </c>
      <c r="F828" t="s">
        <v>49</v>
      </c>
      <c r="G828">
        <v>8</v>
      </c>
      <c r="H828" s="43">
        <v>11697</v>
      </c>
      <c r="I828" t="s">
        <v>253</v>
      </c>
      <c r="J828">
        <v>11772</v>
      </c>
      <c r="K828" t="s">
        <v>211</v>
      </c>
      <c r="L828" t="s">
        <v>211</v>
      </c>
      <c r="M828">
        <v>70</v>
      </c>
      <c r="N828" t="s">
        <v>255</v>
      </c>
      <c r="O828" t="s">
        <v>64</v>
      </c>
      <c r="P828">
        <v>371</v>
      </c>
      <c r="Q828" t="s">
        <v>260</v>
      </c>
      <c r="R828">
        <v>27</v>
      </c>
      <c r="S828">
        <v>32</v>
      </c>
      <c r="T828">
        <v>32.54</v>
      </c>
      <c r="U828">
        <v>0</v>
      </c>
      <c r="V828">
        <v>32</v>
      </c>
      <c r="W828">
        <v>1.42</v>
      </c>
      <c r="X828">
        <v>0.98</v>
      </c>
      <c r="Y828">
        <v>0.98</v>
      </c>
      <c r="Z828">
        <v>149.09</v>
      </c>
      <c r="AA828" t="s">
        <v>55</v>
      </c>
      <c r="AB828" t="s">
        <v>47</v>
      </c>
      <c r="AC828" t="s">
        <v>212</v>
      </c>
      <c r="AD828" t="s">
        <v>228</v>
      </c>
      <c r="AE828" s="39">
        <v>46209.577673611115</v>
      </c>
      <c r="AG828" t="str">
        <f t="shared" si="96"/>
        <v>Julho-26</v>
      </c>
      <c r="AH828" s="36">
        <f>_xlfn.XLOOKUP(AK828,'Base de Preços'!P$7:P$3001,'Base de Preços'!J$7:J$3001,"",0)</f>
        <v>152.18</v>
      </c>
      <c r="AI828" s="37">
        <f t="shared" si="97"/>
        <v>4951.9372000000003</v>
      </c>
      <c r="AJ828" t="str">
        <f>_xlfn.XLOOKUP(N828,Agrupamentos!C$3:C$496,Agrupamentos!D$3:D$496,"",0)</f>
        <v>COMBATE A FORMIGA MANUAL</v>
      </c>
      <c r="AK828" t="str">
        <f t="shared" si="98"/>
        <v>COMBATE A FORMIGA MANUAL MANUTENÇÃO - ANO 01GN127070</v>
      </c>
      <c r="AL828" s="57" t="str">
        <f t="shared" si="99"/>
        <v>47133GN1270Trabalhador FlorestalALCIMAR CONCEIÇAO DOS SANTOSCOMBATE A FORMIGA MANUAL MANUTENÇÃO - ANO 01Nova Esperança27Principal32,54Julho-2603246209,577673611146207</v>
      </c>
      <c r="AM828" s="79">
        <f t="shared" si="100"/>
        <v>22.535211267605636</v>
      </c>
      <c r="AN828" s="80">
        <f t="shared" si="101"/>
        <v>3359.7746478873241</v>
      </c>
      <c r="AO828" s="36">
        <f t="shared" si="102"/>
        <v>4851.3886000000002</v>
      </c>
      <c r="AP828" s="83">
        <f t="shared" si="103"/>
        <v>1491.6139521126761</v>
      </c>
    </row>
    <row r="829" spans="1:42" hidden="1">
      <c r="A829">
        <v>47133</v>
      </c>
      <c r="B829" s="38">
        <v>46207</v>
      </c>
      <c r="C829" t="s">
        <v>266</v>
      </c>
      <c r="D829" t="s">
        <v>250</v>
      </c>
      <c r="E829" t="s">
        <v>251</v>
      </c>
      <c r="F829" t="s">
        <v>49</v>
      </c>
      <c r="G829">
        <v>8</v>
      </c>
      <c r="H829" s="43">
        <v>11697</v>
      </c>
      <c r="I829" t="s">
        <v>253</v>
      </c>
      <c r="J829">
        <v>11772</v>
      </c>
      <c r="K829" t="s">
        <v>211</v>
      </c>
      <c r="L829" t="s">
        <v>211</v>
      </c>
      <c r="M829">
        <v>70</v>
      </c>
      <c r="N829" t="s">
        <v>255</v>
      </c>
      <c r="O829" t="s">
        <v>64</v>
      </c>
      <c r="P829">
        <v>371</v>
      </c>
      <c r="Q829" t="s">
        <v>260</v>
      </c>
      <c r="R829">
        <v>37</v>
      </c>
      <c r="S829">
        <v>24</v>
      </c>
      <c r="T829">
        <v>30.09</v>
      </c>
      <c r="U829">
        <v>0</v>
      </c>
      <c r="V829">
        <v>24</v>
      </c>
      <c r="W829">
        <v>1.42</v>
      </c>
      <c r="X829">
        <v>0.8</v>
      </c>
      <c r="Y829">
        <v>0.8</v>
      </c>
      <c r="Z829">
        <v>149.09</v>
      </c>
      <c r="AA829" t="s">
        <v>46</v>
      </c>
      <c r="AB829" t="s">
        <v>47</v>
      </c>
      <c r="AC829" t="s">
        <v>212</v>
      </c>
      <c r="AD829" t="s">
        <v>228</v>
      </c>
      <c r="AE829" s="39">
        <v>46209.576782407406</v>
      </c>
      <c r="AG829" t="str">
        <f t="shared" si="96"/>
        <v>Julho-26</v>
      </c>
      <c r="AH829" s="36">
        <f>_xlfn.XLOOKUP(AK829,'Base de Preços'!P$7:P$3001,'Base de Preços'!J$7:J$3001,"",0)</f>
        <v>152.18</v>
      </c>
      <c r="AI829" s="37">
        <f t="shared" si="97"/>
        <v>4579.0962</v>
      </c>
      <c r="AJ829" t="str">
        <f>_xlfn.XLOOKUP(N829,Agrupamentos!C$3:C$496,Agrupamentos!D$3:D$496,"",0)</f>
        <v>COMBATE A FORMIGA MANUAL</v>
      </c>
      <c r="AK829" t="str">
        <f t="shared" si="98"/>
        <v>COMBATE A FORMIGA MANUAL MANUTENÇÃO - ANO 01GN127070</v>
      </c>
      <c r="AL829" s="57" t="str">
        <f t="shared" si="99"/>
        <v>47133GN1270Trabalhador FlorestalALCIMAR CONCEIÇAO DOS SANTOSCOMBATE A FORMIGA MANUAL MANUTENÇÃO - ANO 01Nova Esperança37Principal30,09Julho-2602446209,576782407446207</v>
      </c>
      <c r="AM829" s="79">
        <f t="shared" si="100"/>
        <v>16.901408450704228</v>
      </c>
      <c r="AN829" s="80">
        <f t="shared" si="101"/>
        <v>2519.8309859154933</v>
      </c>
      <c r="AO829" s="36">
        <f t="shared" si="102"/>
        <v>4486.1180999999997</v>
      </c>
      <c r="AP829" s="83">
        <f t="shared" si="103"/>
        <v>1966.2871140845064</v>
      </c>
    </row>
    <row r="830" spans="1:42" hidden="1">
      <c r="A830">
        <v>47133</v>
      </c>
      <c r="B830" s="38">
        <v>46207</v>
      </c>
      <c r="C830" t="s">
        <v>266</v>
      </c>
      <c r="D830" t="s">
        <v>250</v>
      </c>
      <c r="E830" t="s">
        <v>251</v>
      </c>
      <c r="F830" t="s">
        <v>49</v>
      </c>
      <c r="G830">
        <v>8</v>
      </c>
      <c r="H830" s="43">
        <v>11697</v>
      </c>
      <c r="I830" t="s">
        <v>253</v>
      </c>
      <c r="J830">
        <v>11772</v>
      </c>
      <c r="K830" t="s">
        <v>211</v>
      </c>
      <c r="L830" t="s">
        <v>211</v>
      </c>
      <c r="M830">
        <v>70</v>
      </c>
      <c r="N830" t="s">
        <v>255</v>
      </c>
      <c r="O830" t="s">
        <v>64</v>
      </c>
      <c r="P830">
        <v>371</v>
      </c>
      <c r="Q830" t="s">
        <v>260</v>
      </c>
      <c r="R830">
        <v>38</v>
      </c>
      <c r="S830">
        <v>32</v>
      </c>
      <c r="T830">
        <v>38.380000000000003</v>
      </c>
      <c r="U830">
        <v>0</v>
      </c>
      <c r="V830">
        <v>32</v>
      </c>
      <c r="W830">
        <v>1.42</v>
      </c>
      <c r="X830">
        <v>0.83</v>
      </c>
      <c r="Y830">
        <v>0.83</v>
      </c>
      <c r="Z830">
        <v>149.09</v>
      </c>
      <c r="AA830" t="s">
        <v>46</v>
      </c>
      <c r="AB830" t="s">
        <v>47</v>
      </c>
      <c r="AC830" t="s">
        <v>212</v>
      </c>
      <c r="AD830" t="s">
        <v>228</v>
      </c>
      <c r="AE830" s="39">
        <v>46209.577210648145</v>
      </c>
      <c r="AG830" t="str">
        <f t="shared" si="96"/>
        <v>Julho-26</v>
      </c>
      <c r="AH830" s="36">
        <f>_xlfn.XLOOKUP(AK830,'Base de Preços'!P$7:P$3001,'Base de Preços'!J$7:J$3001,"",0)</f>
        <v>152.18</v>
      </c>
      <c r="AI830" s="37">
        <f t="shared" si="97"/>
        <v>5840.6684000000005</v>
      </c>
      <c r="AJ830" t="str">
        <f>_xlfn.XLOOKUP(N830,Agrupamentos!C$3:C$496,Agrupamentos!D$3:D$496,"",0)</f>
        <v>COMBATE A FORMIGA MANUAL</v>
      </c>
      <c r="AK830" t="str">
        <f t="shared" si="98"/>
        <v>COMBATE A FORMIGA MANUAL MANUTENÇÃO - ANO 01GN127070</v>
      </c>
      <c r="AL830" s="57" t="str">
        <f t="shared" si="99"/>
        <v>47133GN1270Trabalhador FlorestalALCIMAR CONCEIÇAO DOS SANTOSCOMBATE A FORMIGA MANUAL MANUTENÇÃO - ANO 01Nova Esperança38Principal38,38Julho-2603246209,577210648146207</v>
      </c>
      <c r="AM830" s="79">
        <f t="shared" si="100"/>
        <v>22.535211267605636</v>
      </c>
      <c r="AN830" s="80">
        <f t="shared" si="101"/>
        <v>3359.7746478873241</v>
      </c>
      <c r="AO830" s="36">
        <f t="shared" si="102"/>
        <v>5722.0742000000009</v>
      </c>
      <c r="AP830" s="83">
        <f t="shared" si="103"/>
        <v>2362.2995521126768</v>
      </c>
    </row>
    <row r="831" spans="1:42" hidden="1">
      <c r="A831">
        <v>47133</v>
      </c>
      <c r="B831" s="38">
        <v>46207</v>
      </c>
      <c r="C831" t="s">
        <v>266</v>
      </c>
      <c r="D831" t="s">
        <v>250</v>
      </c>
      <c r="E831" t="s">
        <v>251</v>
      </c>
      <c r="F831" t="s">
        <v>49</v>
      </c>
      <c r="G831">
        <v>8</v>
      </c>
      <c r="H831" s="43">
        <v>11697</v>
      </c>
      <c r="I831" t="s">
        <v>253</v>
      </c>
      <c r="J831">
        <v>11772</v>
      </c>
      <c r="K831" t="s">
        <v>211</v>
      </c>
      <c r="L831" t="s">
        <v>211</v>
      </c>
      <c r="M831">
        <v>70</v>
      </c>
      <c r="N831" t="s">
        <v>255</v>
      </c>
      <c r="O831" t="s">
        <v>64</v>
      </c>
      <c r="P831">
        <v>371</v>
      </c>
      <c r="Q831" t="s">
        <v>260</v>
      </c>
      <c r="R831">
        <v>30</v>
      </c>
      <c r="S831">
        <v>24</v>
      </c>
      <c r="T831">
        <v>46.93</v>
      </c>
      <c r="U831">
        <v>0</v>
      </c>
      <c r="V831">
        <v>24</v>
      </c>
      <c r="W831">
        <v>1.42</v>
      </c>
      <c r="X831">
        <v>0.51</v>
      </c>
      <c r="Y831">
        <v>0.51</v>
      </c>
      <c r="Z831">
        <v>149.09</v>
      </c>
      <c r="AA831" t="s">
        <v>46</v>
      </c>
      <c r="AB831" t="s">
        <v>47</v>
      </c>
      <c r="AC831" t="s">
        <v>212</v>
      </c>
      <c r="AD831" t="s">
        <v>228</v>
      </c>
      <c r="AE831" s="39">
        <v>46209.579004629632</v>
      </c>
      <c r="AG831" t="str">
        <f t="shared" si="96"/>
        <v>Julho-26</v>
      </c>
      <c r="AH831" s="36">
        <f>_xlfn.XLOOKUP(AK831,'Base de Preços'!P$7:P$3001,'Base de Preços'!J$7:J$3001,"",0)</f>
        <v>152.18</v>
      </c>
      <c r="AI831" s="37">
        <f t="shared" si="97"/>
        <v>7141.8074000000006</v>
      </c>
      <c r="AJ831" t="str">
        <f>_xlfn.XLOOKUP(N831,Agrupamentos!C$3:C$496,Agrupamentos!D$3:D$496,"",0)</f>
        <v>COMBATE A FORMIGA MANUAL</v>
      </c>
      <c r="AK831" t="str">
        <f t="shared" si="98"/>
        <v>COMBATE A FORMIGA MANUAL MANUTENÇÃO - ANO 01GN127070</v>
      </c>
      <c r="AL831" s="57" t="str">
        <f t="shared" si="99"/>
        <v>47133GN1270Trabalhador FlorestalALCIMAR CONCEIÇAO DOS SANTOSCOMBATE A FORMIGA MANUAL MANUTENÇÃO - ANO 01Nova Esperança30Principal46,93Julho-2602446209,579004629646207</v>
      </c>
      <c r="AM831" s="79">
        <f t="shared" si="100"/>
        <v>16.901408450704228</v>
      </c>
      <c r="AN831" s="80">
        <f t="shared" si="101"/>
        <v>2519.8309859154933</v>
      </c>
      <c r="AO831" s="36">
        <f t="shared" si="102"/>
        <v>6996.7937000000002</v>
      </c>
      <c r="AP831" s="83">
        <f t="shared" si="103"/>
        <v>4476.9627140845068</v>
      </c>
    </row>
    <row r="832" spans="1:42" hidden="1">
      <c r="A832">
        <v>47133</v>
      </c>
      <c r="B832" s="38">
        <v>46207</v>
      </c>
      <c r="C832" t="s">
        <v>266</v>
      </c>
      <c r="D832" t="s">
        <v>250</v>
      </c>
      <c r="E832" t="s">
        <v>251</v>
      </c>
      <c r="F832" t="s">
        <v>49</v>
      </c>
      <c r="G832">
        <v>8</v>
      </c>
      <c r="H832" s="43">
        <v>11697</v>
      </c>
      <c r="I832" t="s">
        <v>253</v>
      </c>
      <c r="J832">
        <v>11772</v>
      </c>
      <c r="K832" t="s">
        <v>211</v>
      </c>
      <c r="L832" t="s">
        <v>211</v>
      </c>
      <c r="M832">
        <v>70</v>
      </c>
      <c r="N832" t="s">
        <v>255</v>
      </c>
      <c r="O832" t="s">
        <v>64</v>
      </c>
      <c r="P832">
        <v>371</v>
      </c>
      <c r="Q832" t="s">
        <v>260</v>
      </c>
      <c r="R832">
        <v>36</v>
      </c>
      <c r="S832">
        <v>24</v>
      </c>
      <c r="T832">
        <v>40.9</v>
      </c>
      <c r="U832">
        <v>0</v>
      </c>
      <c r="V832">
        <v>24</v>
      </c>
      <c r="W832">
        <v>1.42</v>
      </c>
      <c r="X832">
        <v>0.59</v>
      </c>
      <c r="Y832">
        <v>0.59</v>
      </c>
      <c r="Z832">
        <v>149.09</v>
      </c>
      <c r="AA832" t="s">
        <v>46</v>
      </c>
      <c r="AB832" t="s">
        <v>47</v>
      </c>
      <c r="AC832" t="s">
        <v>212</v>
      </c>
      <c r="AD832" t="s">
        <v>228</v>
      </c>
      <c r="AE832" s="39">
        <v>46209.576574074075</v>
      </c>
      <c r="AG832" t="str">
        <f t="shared" si="96"/>
        <v>Julho-26</v>
      </c>
      <c r="AH832" s="36">
        <f>_xlfn.XLOOKUP(AK832,'Base de Preços'!P$7:P$3001,'Base de Preços'!J$7:J$3001,"",0)</f>
        <v>152.18</v>
      </c>
      <c r="AI832" s="37">
        <f t="shared" si="97"/>
        <v>6224.1620000000003</v>
      </c>
      <c r="AJ832" t="str">
        <f>_xlfn.XLOOKUP(N832,Agrupamentos!C$3:C$496,Agrupamentos!D$3:D$496,"",0)</f>
        <v>COMBATE A FORMIGA MANUAL</v>
      </c>
      <c r="AK832" t="str">
        <f t="shared" si="98"/>
        <v>COMBATE A FORMIGA MANUAL MANUTENÇÃO - ANO 01GN127070</v>
      </c>
      <c r="AL832" s="57" t="str">
        <f t="shared" si="99"/>
        <v>47133GN1270Trabalhador FlorestalALCIMAR CONCEIÇAO DOS SANTOSCOMBATE A FORMIGA MANUAL MANUTENÇÃO - ANO 01Nova Esperança36Principal40,9Julho-2602446209,576574074146207</v>
      </c>
      <c r="AM832" s="79">
        <f t="shared" si="100"/>
        <v>16.901408450704228</v>
      </c>
      <c r="AN832" s="80">
        <f t="shared" si="101"/>
        <v>2519.8309859154933</v>
      </c>
      <c r="AO832" s="36">
        <f t="shared" si="102"/>
        <v>6097.7809999999999</v>
      </c>
      <c r="AP832" s="83">
        <f t="shared" si="103"/>
        <v>3577.9500140845066</v>
      </c>
    </row>
    <row r="833" spans="1:42" hidden="1">
      <c r="A833">
        <v>47120</v>
      </c>
      <c r="B833" s="38">
        <v>46207</v>
      </c>
      <c r="C833" t="s">
        <v>266</v>
      </c>
      <c r="D833" t="s">
        <v>185</v>
      </c>
      <c r="E833" t="s">
        <v>186</v>
      </c>
      <c r="F833" t="s">
        <v>49</v>
      </c>
      <c r="G833">
        <v>8</v>
      </c>
      <c r="H833" s="43">
        <v>10859</v>
      </c>
      <c r="I833" t="s">
        <v>198</v>
      </c>
      <c r="J833">
        <v>10093</v>
      </c>
      <c r="K833" t="s">
        <v>199</v>
      </c>
      <c r="L833" t="s">
        <v>199</v>
      </c>
      <c r="M833">
        <v>43</v>
      </c>
      <c r="N833" t="s">
        <v>42</v>
      </c>
      <c r="O833" t="s">
        <v>64</v>
      </c>
      <c r="P833">
        <v>400</v>
      </c>
      <c r="Q833" t="s">
        <v>233</v>
      </c>
      <c r="R833">
        <v>359</v>
      </c>
      <c r="S833">
        <v>16</v>
      </c>
      <c r="T833">
        <v>0</v>
      </c>
      <c r="U833">
        <v>0</v>
      </c>
      <c r="V833">
        <v>16</v>
      </c>
      <c r="W833">
        <v>0</v>
      </c>
      <c r="X833">
        <v>0</v>
      </c>
      <c r="Y833">
        <v>0</v>
      </c>
      <c r="Z833">
        <v>0</v>
      </c>
      <c r="AA833" t="s">
        <v>55</v>
      </c>
      <c r="AB833" t="s">
        <v>56</v>
      </c>
      <c r="AC833" t="s">
        <v>202</v>
      </c>
      <c r="AE833" s="39">
        <v>46207.743530092594</v>
      </c>
      <c r="AG833" t="str">
        <f t="shared" si="96"/>
        <v>Julho-26</v>
      </c>
      <c r="AH833" s="36">
        <f>_xlfn.XLOOKUP(AK833,'Base de Preços'!P$7:P$3001,'Base de Preços'!J$7:J$3001,"",0)</f>
        <v>0</v>
      </c>
      <c r="AI833" s="37">
        <f t="shared" si="97"/>
        <v>0</v>
      </c>
      <c r="AJ833" t="str">
        <f>_xlfn.XLOOKUP(N833,Agrupamentos!C$3:C$496,Agrupamentos!D$3:D$496,"",0)</f>
        <v>APOIO E MANUTENÇÃO</v>
      </c>
      <c r="AK833" t="str">
        <f t="shared" si="98"/>
        <v>APOIO E MANUTEÇÃOGN140043</v>
      </c>
      <c r="AL833" s="57" t="str">
        <f t="shared" si="99"/>
        <v>47120GN1400Trabalhador FlorestalJONATHAN FONSECA DE OLIVEIRAAPOIO E MANUTEÇÃORosa Maria359Suporte0Julho-2601646207,743530092646207</v>
      </c>
      <c r="AM833" s="79" t="str">
        <f t="shared" si="100"/>
        <v/>
      </c>
      <c r="AN833" s="80" t="str">
        <f t="shared" si="101"/>
        <v/>
      </c>
      <c r="AO833" s="36">
        <f t="shared" si="102"/>
        <v>0</v>
      </c>
      <c r="AP833" s="83" t="str">
        <f t="shared" si="103"/>
        <v/>
      </c>
    </row>
    <row r="834" spans="1:42" hidden="1">
      <c r="A834">
        <v>47120</v>
      </c>
      <c r="B834" s="38">
        <v>46207</v>
      </c>
      <c r="C834" t="s">
        <v>266</v>
      </c>
      <c r="D834" t="s">
        <v>185</v>
      </c>
      <c r="E834" t="s">
        <v>186</v>
      </c>
      <c r="F834" t="s">
        <v>37</v>
      </c>
      <c r="G834">
        <v>8</v>
      </c>
      <c r="H834" s="43">
        <v>10859</v>
      </c>
      <c r="I834" t="s">
        <v>198</v>
      </c>
      <c r="J834">
        <v>10093</v>
      </c>
      <c r="K834" t="s">
        <v>199</v>
      </c>
      <c r="L834" t="s">
        <v>199</v>
      </c>
      <c r="M834">
        <v>43</v>
      </c>
      <c r="N834" t="s">
        <v>42</v>
      </c>
      <c r="O834" t="s">
        <v>64</v>
      </c>
      <c r="P834">
        <v>400</v>
      </c>
      <c r="Q834" t="s">
        <v>233</v>
      </c>
      <c r="R834">
        <v>359</v>
      </c>
      <c r="S834">
        <v>8</v>
      </c>
      <c r="T834">
        <v>0</v>
      </c>
      <c r="U834">
        <v>0</v>
      </c>
      <c r="V834">
        <v>8</v>
      </c>
      <c r="W834">
        <v>0</v>
      </c>
      <c r="X834">
        <v>0</v>
      </c>
      <c r="Y834">
        <v>0</v>
      </c>
      <c r="Z834">
        <v>0</v>
      </c>
      <c r="AA834" t="s">
        <v>55</v>
      </c>
      <c r="AB834" t="s">
        <v>47</v>
      </c>
      <c r="AC834" t="s">
        <v>202</v>
      </c>
      <c r="AE834" s="39">
        <v>46207.743530092594</v>
      </c>
      <c r="AG834" t="str">
        <f t="shared" si="96"/>
        <v>Julho-26</v>
      </c>
      <c r="AH834" s="36">
        <f>_xlfn.XLOOKUP(AK834,'Base de Preços'!P$7:P$3001,'Base de Preços'!J$7:J$3001,"",0)</f>
        <v>0</v>
      </c>
      <c r="AI834" s="37">
        <f t="shared" si="97"/>
        <v>0</v>
      </c>
      <c r="AJ834" t="str">
        <f>_xlfn.XLOOKUP(N834,Agrupamentos!C$3:C$496,Agrupamentos!D$3:D$496,"",0)</f>
        <v>APOIO E MANUTENÇÃO</v>
      </c>
      <c r="AK834" t="str">
        <f t="shared" si="98"/>
        <v>APOIO E MANUTEÇÃOGN140043</v>
      </c>
      <c r="AL834" s="57" t="str">
        <f t="shared" si="99"/>
        <v>47120GN1400MotoristaJONATHAN FONSECA DE OLIVEIRAAPOIO E MANUTEÇÃORosa Maria359Principal0Julho-260846207,743530092646207</v>
      </c>
      <c r="AM834" s="79" t="str">
        <f t="shared" si="100"/>
        <v/>
      </c>
      <c r="AN834" s="80" t="str">
        <f t="shared" si="101"/>
        <v/>
      </c>
      <c r="AO834" s="36">
        <f t="shared" si="102"/>
        <v>0</v>
      </c>
      <c r="AP834" s="83" t="str">
        <f t="shared" si="103"/>
        <v/>
      </c>
    </row>
    <row r="835" spans="1:42" hidden="1">
      <c r="A835">
        <v>47120</v>
      </c>
      <c r="B835" s="38">
        <v>46207</v>
      </c>
      <c r="C835" t="s">
        <v>266</v>
      </c>
      <c r="D835" t="s">
        <v>185</v>
      </c>
      <c r="E835" t="s">
        <v>186</v>
      </c>
      <c r="F835" t="s">
        <v>37</v>
      </c>
      <c r="G835">
        <v>8</v>
      </c>
      <c r="H835" s="43">
        <v>10859</v>
      </c>
      <c r="I835" t="s">
        <v>198</v>
      </c>
      <c r="J835">
        <v>10093</v>
      </c>
      <c r="K835" t="s">
        <v>199</v>
      </c>
      <c r="L835" t="s">
        <v>199</v>
      </c>
      <c r="M835" t="s">
        <v>243</v>
      </c>
      <c r="N835" t="s">
        <v>244</v>
      </c>
      <c r="O835" t="s">
        <v>245</v>
      </c>
      <c r="P835">
        <v>513</v>
      </c>
      <c r="Q835" t="s">
        <v>296</v>
      </c>
      <c r="R835">
        <v>1</v>
      </c>
      <c r="S835">
        <v>0</v>
      </c>
      <c r="T835">
        <v>793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15.79</v>
      </c>
      <c r="AA835" t="s">
        <v>55</v>
      </c>
      <c r="AB835" t="s">
        <v>47</v>
      </c>
      <c r="AC835" t="s">
        <v>202</v>
      </c>
      <c r="AD835" t="s">
        <v>96</v>
      </c>
      <c r="AE835" s="39">
        <v>46209.450208333335</v>
      </c>
      <c r="AG835" t="str">
        <f t="shared" si="96"/>
        <v>Julho-26</v>
      </c>
      <c r="AH835" s="36">
        <f>_xlfn.XLOOKUP(AK835,'Base de Preços'!P$7:P$3001,'Base de Preços'!J$7:J$3001,"",0)</f>
        <v>15.79</v>
      </c>
      <c r="AI835" s="37">
        <f t="shared" si="97"/>
        <v>12521.47</v>
      </c>
      <c r="AJ835" t="str">
        <f>_xlfn.XLOOKUP(N835,Agrupamentos!C$3:C$496,Agrupamentos!D$3:D$496,"",0)</f>
        <v>CAMINHÃO</v>
      </c>
      <c r="AK835" t="str">
        <f t="shared" si="98"/>
        <v>CAMINHÃO MUNCK (Km)GN1400REF41</v>
      </c>
      <c r="AL835" s="57" t="str">
        <f t="shared" si="99"/>
        <v>47120GN1400MotoristaJONATHAN FONSECA DE OLIVEIRACAMINHÃO MUNCK (Km)Mata_Verde1Principal793Julho-260046209,450208333346207</v>
      </c>
      <c r="AM835" s="79" t="str">
        <f t="shared" si="100"/>
        <v/>
      </c>
      <c r="AN835" s="80" t="str">
        <f t="shared" si="101"/>
        <v/>
      </c>
      <c r="AO835" s="36">
        <f t="shared" si="102"/>
        <v>12521.47</v>
      </c>
      <c r="AP835" s="83" t="str">
        <f t="shared" si="103"/>
        <v/>
      </c>
    </row>
    <row r="836" spans="1:42" hidden="1">
      <c r="A836">
        <v>47120</v>
      </c>
      <c r="B836" s="38">
        <v>46207</v>
      </c>
      <c r="C836" t="s">
        <v>266</v>
      </c>
      <c r="D836" t="s">
        <v>185</v>
      </c>
      <c r="E836" t="s">
        <v>186</v>
      </c>
      <c r="F836" t="s">
        <v>37</v>
      </c>
      <c r="G836">
        <v>8</v>
      </c>
      <c r="H836" s="43">
        <v>10859</v>
      </c>
      <c r="I836" t="s">
        <v>198</v>
      </c>
      <c r="J836">
        <v>10093</v>
      </c>
      <c r="K836" t="s">
        <v>199</v>
      </c>
      <c r="L836" t="s">
        <v>199</v>
      </c>
      <c r="M836" t="s">
        <v>312</v>
      </c>
      <c r="N836" t="s">
        <v>313</v>
      </c>
      <c r="O836" t="s">
        <v>168</v>
      </c>
      <c r="P836">
        <v>513</v>
      </c>
      <c r="Q836" t="s">
        <v>296</v>
      </c>
      <c r="R836">
        <v>1</v>
      </c>
      <c r="S836">
        <v>0</v>
      </c>
      <c r="T836">
        <v>1.66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469.73</v>
      </c>
      <c r="AA836" t="s">
        <v>55</v>
      </c>
      <c r="AB836" t="s">
        <v>47</v>
      </c>
      <c r="AC836" t="s">
        <v>202</v>
      </c>
      <c r="AD836" t="s">
        <v>96</v>
      </c>
      <c r="AE836" s="39">
        <v>46209.449849537035</v>
      </c>
      <c r="AG836" t="str">
        <f t="shared" si="96"/>
        <v>Julho-26</v>
      </c>
      <c r="AH836" s="36">
        <f>_xlfn.XLOOKUP(AK836,'Base de Preços'!P$7:P$3001,'Base de Preços'!J$7:J$3001,"",0)</f>
        <v>469.73</v>
      </c>
      <c r="AI836" s="37">
        <f t="shared" si="97"/>
        <v>779.7518</v>
      </c>
      <c r="AJ836" t="str">
        <f>_xlfn.XLOOKUP(N836,Agrupamentos!C$3:C$496,Agrupamentos!D$3:D$496,"",0)</f>
        <v>CAMINHÃO</v>
      </c>
      <c r="AK836" t="str">
        <f t="shared" si="98"/>
        <v>CAMINHÃO MUNCK (Hora)GN1400REF42</v>
      </c>
      <c r="AL836" s="57" t="str">
        <f t="shared" si="99"/>
        <v>47120GN1400MotoristaJONATHAN FONSECA DE OLIVEIRACAMINHÃO MUNCK (Hora)Mata_Verde1Principal1,66Julho-260046209,44984953746207</v>
      </c>
      <c r="AM836" s="79" t="str">
        <f t="shared" si="100"/>
        <v/>
      </c>
      <c r="AN836" s="80" t="str">
        <f t="shared" si="101"/>
        <v/>
      </c>
      <c r="AO836" s="36">
        <f t="shared" si="102"/>
        <v>779.7518</v>
      </c>
      <c r="AP836" s="83" t="str">
        <f t="shared" si="103"/>
        <v/>
      </c>
    </row>
    <row r="837" spans="1:42" hidden="1">
      <c r="A837">
        <v>47128</v>
      </c>
      <c r="B837" s="38">
        <v>46207</v>
      </c>
      <c r="C837" t="s">
        <v>266</v>
      </c>
      <c r="D837" t="s">
        <v>185</v>
      </c>
      <c r="E837" t="s">
        <v>186</v>
      </c>
      <c r="F837" t="s">
        <v>37</v>
      </c>
      <c r="G837">
        <v>8</v>
      </c>
      <c r="H837" s="43">
        <v>10859</v>
      </c>
      <c r="I837" t="s">
        <v>198</v>
      </c>
      <c r="J837">
        <v>10315</v>
      </c>
      <c r="K837" t="s">
        <v>206</v>
      </c>
      <c r="L837" t="s">
        <v>206</v>
      </c>
      <c r="M837">
        <v>43</v>
      </c>
      <c r="N837" t="s">
        <v>42</v>
      </c>
      <c r="O837" t="s">
        <v>64</v>
      </c>
      <c r="P837">
        <v>502</v>
      </c>
      <c r="Q837" t="s">
        <v>208</v>
      </c>
      <c r="R837">
        <v>13</v>
      </c>
      <c r="S837">
        <v>8</v>
      </c>
      <c r="T837">
        <v>0</v>
      </c>
      <c r="U837">
        <v>0</v>
      </c>
      <c r="V837">
        <v>8</v>
      </c>
      <c r="W837">
        <v>0</v>
      </c>
      <c r="X837">
        <v>0</v>
      </c>
      <c r="Y837">
        <v>0</v>
      </c>
      <c r="Z837">
        <v>0</v>
      </c>
      <c r="AA837" t="s">
        <v>55</v>
      </c>
      <c r="AB837" t="s">
        <v>47</v>
      </c>
      <c r="AC837" t="s">
        <v>209</v>
      </c>
      <c r="AE837" s="39">
        <v>46207.877280092594</v>
      </c>
      <c r="AG837" t="str">
        <f t="shared" si="96"/>
        <v>Julho-26</v>
      </c>
      <c r="AH837" s="36">
        <f>_xlfn.XLOOKUP(AK837,'Base de Preços'!P$7:P$3001,'Base de Preços'!J$7:J$3001,"",0)</f>
        <v>0</v>
      </c>
      <c r="AI837" s="37">
        <f t="shared" si="97"/>
        <v>0</v>
      </c>
      <c r="AJ837" t="str">
        <f>_xlfn.XLOOKUP(N837,Agrupamentos!C$3:C$496,Agrupamentos!D$3:D$496,"",0)</f>
        <v>APOIO E MANUTENÇÃO</v>
      </c>
      <c r="AK837" t="str">
        <f t="shared" si="98"/>
        <v>APOIO E MANUTEÇÃOGN140043</v>
      </c>
      <c r="AL837" s="57" t="str">
        <f t="shared" si="99"/>
        <v>47128GN1400MotoristaANTONIO MARCIO PEREIRA DA SILVAAPOIO E MANUTEÇÃOIndaia Grande I13Principal0Julho-260846207,877280092646207</v>
      </c>
      <c r="AM837" s="79" t="str">
        <f t="shared" si="100"/>
        <v/>
      </c>
      <c r="AN837" s="80" t="str">
        <f t="shared" si="101"/>
        <v/>
      </c>
      <c r="AO837" s="36">
        <f t="shared" si="102"/>
        <v>0</v>
      </c>
      <c r="AP837" s="83" t="str">
        <f t="shared" si="103"/>
        <v/>
      </c>
    </row>
    <row r="838" spans="1:42" hidden="1">
      <c r="A838">
        <v>47156</v>
      </c>
      <c r="B838" s="38">
        <v>46207</v>
      </c>
      <c r="C838" t="s">
        <v>266</v>
      </c>
      <c r="D838" t="s">
        <v>185</v>
      </c>
      <c r="E838" t="s">
        <v>186</v>
      </c>
      <c r="F838" t="s">
        <v>49</v>
      </c>
      <c r="G838">
        <v>10</v>
      </c>
      <c r="H838" s="43">
        <v>10859</v>
      </c>
      <c r="I838" t="s">
        <v>198</v>
      </c>
      <c r="J838">
        <v>10837</v>
      </c>
      <c r="K838" t="s">
        <v>254</v>
      </c>
      <c r="L838" t="s">
        <v>254</v>
      </c>
      <c r="M838" t="s">
        <v>321</v>
      </c>
      <c r="N838" t="s">
        <v>317</v>
      </c>
      <c r="O838" t="s">
        <v>64</v>
      </c>
      <c r="P838">
        <v>607</v>
      </c>
      <c r="Q838" t="s">
        <v>188</v>
      </c>
      <c r="R838">
        <v>48</v>
      </c>
      <c r="S838">
        <v>20</v>
      </c>
      <c r="T838">
        <v>15.72</v>
      </c>
      <c r="U838">
        <v>0</v>
      </c>
      <c r="V838">
        <v>20</v>
      </c>
      <c r="W838">
        <v>3</v>
      </c>
      <c r="X838">
        <v>1.27</v>
      </c>
      <c r="Y838">
        <v>1.27</v>
      </c>
      <c r="Z838">
        <v>305.33</v>
      </c>
      <c r="AA838" t="s">
        <v>46</v>
      </c>
      <c r="AB838" t="s">
        <v>47</v>
      </c>
      <c r="AC838" t="s">
        <v>257</v>
      </c>
      <c r="AD838" t="s">
        <v>96</v>
      </c>
      <c r="AE838" s="39">
        <v>46209.370578703703</v>
      </c>
      <c r="AG838" t="str">
        <f t="shared" ref="AG838:AG901" si="104">IF(B838=0,"",PROPER(TEXT(IF(DAY(B838)&gt;20,EDATE(B838,1),B838),"MMMM-aa")))</f>
        <v>Julho-26</v>
      </c>
      <c r="AH838" s="36">
        <f>_xlfn.XLOOKUP(AK838,'Base de Preços'!P$7:P$3001,'Base de Preços'!J$7:J$3001,"",0)</f>
        <v>305.33</v>
      </c>
      <c r="AI838" s="37">
        <f t="shared" ref="AI838:AI901" si="105">IF(AB838="Principal",AH838*T838,0)</f>
        <v>4799.7875999999997</v>
      </c>
      <c r="AJ838" t="str">
        <f>_xlfn.XLOOKUP(N838,Agrupamentos!C$3:C$496,Agrupamentos!D$3:D$496,"",0)</f>
        <v>COMBATE A FORMIGA MANUAL</v>
      </c>
      <c r="AK838" t="str">
        <f t="shared" ref="AK838:AK901" si="106">N838&amp;D838&amp;M838</f>
        <v>COMBATE A FORMIGA PRÉ PLANTIO MANUALGN1400IMP08</v>
      </c>
      <c r="AL838" s="57" t="str">
        <f t="shared" ref="AL838:AL901" si="107">CONCATENATE(A838,D838,F838,K838,N838,Q838,R838,AB838,T838,AG838,U838,V838,AE838,B838)</f>
        <v>47156GN1400Trabalhador FlorestalJEAN CARDOSO PAIVACOMBATE A FORMIGA PRÉ PLANTIO MANUALSelena48Principal15,72Julho-2602046209,370578703746207</v>
      </c>
      <c r="AM838" s="79">
        <f t="shared" ref="AM838:AM901" si="108">IFERROR(V838/W838,"")</f>
        <v>6.666666666666667</v>
      </c>
      <c r="AN838" s="80">
        <f t="shared" ref="AN838:AN901" si="109">IFERROR(AM838*Z838,"")</f>
        <v>2035.5333333333333</v>
      </c>
      <c r="AO838" s="36">
        <f t="shared" ref="AO838:AO901" si="110">Z838*T838</f>
        <v>4799.7875999999997</v>
      </c>
      <c r="AP838" s="83">
        <f t="shared" ref="AP838:AP901" si="111">IFERROR(AO838-AN838,"")</f>
        <v>2764.2542666666664</v>
      </c>
    </row>
    <row r="839" spans="1:42" hidden="1">
      <c r="A839">
        <v>47156</v>
      </c>
      <c r="B839" s="38">
        <v>46207</v>
      </c>
      <c r="C839" t="s">
        <v>266</v>
      </c>
      <c r="D839" t="s">
        <v>185</v>
      </c>
      <c r="E839" t="s">
        <v>186</v>
      </c>
      <c r="F839" t="s">
        <v>59</v>
      </c>
      <c r="G839">
        <v>10</v>
      </c>
      <c r="H839" s="43">
        <v>10859</v>
      </c>
      <c r="I839" t="s">
        <v>198</v>
      </c>
      <c r="J839">
        <v>10837</v>
      </c>
      <c r="K839" t="s">
        <v>254</v>
      </c>
      <c r="L839" t="s">
        <v>254</v>
      </c>
      <c r="M839">
        <v>43</v>
      </c>
      <c r="N839" t="s">
        <v>42</v>
      </c>
      <c r="O839" t="s">
        <v>64</v>
      </c>
      <c r="P839">
        <v>607</v>
      </c>
      <c r="Q839" t="s">
        <v>188</v>
      </c>
      <c r="R839">
        <v>47</v>
      </c>
      <c r="S839">
        <v>10</v>
      </c>
      <c r="T839">
        <v>0</v>
      </c>
      <c r="U839">
        <v>0</v>
      </c>
      <c r="V839">
        <v>10</v>
      </c>
      <c r="W839">
        <v>0</v>
      </c>
      <c r="X839">
        <v>0</v>
      </c>
      <c r="Y839">
        <v>0</v>
      </c>
      <c r="Z839">
        <v>0</v>
      </c>
      <c r="AA839" t="s">
        <v>46</v>
      </c>
      <c r="AB839" t="s">
        <v>56</v>
      </c>
      <c r="AC839" t="s">
        <v>257</v>
      </c>
      <c r="AD839" t="s">
        <v>96</v>
      </c>
      <c r="AE839" s="39">
        <v>46209.370578703703</v>
      </c>
      <c r="AG839" t="str">
        <f t="shared" si="104"/>
        <v>Julho-26</v>
      </c>
      <c r="AH839" s="36">
        <f>_xlfn.XLOOKUP(AK839,'Base de Preços'!P$7:P$3001,'Base de Preços'!J$7:J$3001,"",0)</f>
        <v>0</v>
      </c>
      <c r="AI839" s="37">
        <f t="shared" si="105"/>
        <v>0</v>
      </c>
      <c r="AJ839" t="str">
        <f>_xlfn.XLOOKUP(N839,Agrupamentos!C$3:C$496,Agrupamentos!D$3:D$496,"",0)</f>
        <v>APOIO E MANUTENÇÃO</v>
      </c>
      <c r="AK839" t="str">
        <f t="shared" si="106"/>
        <v>APOIO E MANUTEÇÃOGN140043</v>
      </c>
      <c r="AL839" s="57" t="str">
        <f t="shared" si="107"/>
        <v>47156GN1400Operador de Trator de PneuJEAN CARDOSO PAIVAAPOIO E MANUTEÇÃOSelena47Suporte0Julho-2601046209,370578703746207</v>
      </c>
      <c r="AM839" s="79" t="str">
        <f t="shared" si="108"/>
        <v/>
      </c>
      <c r="AN839" s="80" t="str">
        <f t="shared" si="109"/>
        <v/>
      </c>
      <c r="AO839" s="36">
        <f t="shared" si="110"/>
        <v>0</v>
      </c>
      <c r="AP839" s="83" t="str">
        <f t="shared" si="111"/>
        <v/>
      </c>
    </row>
    <row r="840" spans="1:42" hidden="1">
      <c r="A840">
        <v>47156</v>
      </c>
      <c r="B840" s="38">
        <v>46207</v>
      </c>
      <c r="C840" t="s">
        <v>266</v>
      </c>
      <c r="D840" t="s">
        <v>185</v>
      </c>
      <c r="E840" t="s">
        <v>186</v>
      </c>
      <c r="F840" t="s">
        <v>49</v>
      </c>
      <c r="G840">
        <v>10</v>
      </c>
      <c r="H840" s="43">
        <v>10859</v>
      </c>
      <c r="I840" t="s">
        <v>198</v>
      </c>
      <c r="J840">
        <v>10837</v>
      </c>
      <c r="K840" t="s">
        <v>254</v>
      </c>
      <c r="L840" t="s">
        <v>254</v>
      </c>
      <c r="M840" t="s">
        <v>321</v>
      </c>
      <c r="N840" t="s">
        <v>317</v>
      </c>
      <c r="O840" t="s">
        <v>64</v>
      </c>
      <c r="P840">
        <v>607</v>
      </c>
      <c r="Q840" t="s">
        <v>188</v>
      </c>
      <c r="R840">
        <v>47</v>
      </c>
      <c r="S840">
        <v>20</v>
      </c>
      <c r="T840">
        <v>15</v>
      </c>
      <c r="U840">
        <v>0</v>
      </c>
      <c r="V840">
        <v>20</v>
      </c>
      <c r="W840">
        <v>3</v>
      </c>
      <c r="X840">
        <v>1.33</v>
      </c>
      <c r="Y840">
        <v>1.33</v>
      </c>
      <c r="Z840">
        <v>305.33</v>
      </c>
      <c r="AA840" t="s">
        <v>46</v>
      </c>
      <c r="AB840" t="s">
        <v>47</v>
      </c>
      <c r="AC840" t="s">
        <v>257</v>
      </c>
      <c r="AD840" t="s">
        <v>96</v>
      </c>
      <c r="AE840" s="39">
        <v>46209.370578703703</v>
      </c>
      <c r="AG840" t="str">
        <f t="shared" si="104"/>
        <v>Julho-26</v>
      </c>
      <c r="AH840" s="36">
        <f>_xlfn.XLOOKUP(AK840,'Base de Preços'!P$7:P$3001,'Base de Preços'!J$7:J$3001,"",0)</f>
        <v>305.33</v>
      </c>
      <c r="AI840" s="37">
        <f t="shared" si="105"/>
        <v>4579.95</v>
      </c>
      <c r="AJ840" t="str">
        <f>_xlfn.XLOOKUP(N840,Agrupamentos!C$3:C$496,Agrupamentos!D$3:D$496,"",0)</f>
        <v>COMBATE A FORMIGA MANUAL</v>
      </c>
      <c r="AK840" t="str">
        <f t="shared" si="106"/>
        <v>COMBATE A FORMIGA PRÉ PLANTIO MANUALGN1400IMP08</v>
      </c>
      <c r="AL840" s="57" t="str">
        <f t="shared" si="107"/>
        <v>47156GN1400Trabalhador FlorestalJEAN CARDOSO PAIVACOMBATE A FORMIGA PRÉ PLANTIO MANUALSelena47Principal15Julho-2602046209,370578703746207</v>
      </c>
      <c r="AM840" s="79">
        <f t="shared" si="108"/>
        <v>6.666666666666667</v>
      </c>
      <c r="AN840" s="80">
        <f t="shared" si="109"/>
        <v>2035.5333333333333</v>
      </c>
      <c r="AO840" s="36">
        <f t="shared" si="110"/>
        <v>4579.95</v>
      </c>
      <c r="AP840" s="83">
        <f t="shared" si="111"/>
        <v>2544.4166666666665</v>
      </c>
    </row>
    <row r="841" spans="1:42" hidden="1">
      <c r="A841">
        <v>47179</v>
      </c>
      <c r="B841" s="38">
        <v>46207</v>
      </c>
      <c r="C841" t="s">
        <v>266</v>
      </c>
      <c r="D841" t="s">
        <v>185</v>
      </c>
      <c r="E841" t="s">
        <v>186</v>
      </c>
      <c r="F841" t="s">
        <v>49</v>
      </c>
      <c r="G841">
        <v>8</v>
      </c>
      <c r="H841" s="43">
        <v>10859</v>
      </c>
      <c r="I841" t="s">
        <v>198</v>
      </c>
      <c r="J841">
        <v>9900</v>
      </c>
      <c r="K841" t="s">
        <v>218</v>
      </c>
      <c r="L841" t="s">
        <v>218</v>
      </c>
      <c r="M841" t="s">
        <v>214</v>
      </c>
      <c r="N841" t="s">
        <v>215</v>
      </c>
      <c r="O841" t="s">
        <v>64</v>
      </c>
      <c r="P841">
        <v>381</v>
      </c>
      <c r="Q841" t="s">
        <v>323</v>
      </c>
      <c r="R841">
        <v>7</v>
      </c>
      <c r="S841">
        <v>8</v>
      </c>
      <c r="T841">
        <v>0</v>
      </c>
      <c r="U841">
        <v>0</v>
      </c>
      <c r="V841">
        <v>8</v>
      </c>
      <c r="W841">
        <v>0.13</v>
      </c>
      <c r="X841">
        <v>0</v>
      </c>
      <c r="Y841">
        <v>0</v>
      </c>
      <c r="Z841">
        <v>18.850000000000001</v>
      </c>
      <c r="AA841" t="s">
        <v>55</v>
      </c>
      <c r="AB841" t="s">
        <v>56</v>
      </c>
      <c r="AC841" t="s">
        <v>220</v>
      </c>
      <c r="AD841" t="s">
        <v>96</v>
      </c>
      <c r="AE841" s="39">
        <v>46209.449965277781</v>
      </c>
      <c r="AG841" t="str">
        <f t="shared" si="104"/>
        <v>Julho-26</v>
      </c>
      <c r="AH841" s="36">
        <f>_xlfn.XLOOKUP(AK841,'Base de Preços'!P$7:P$3001,'Base de Preços'!J$7:J$3001,"",0)</f>
        <v>193.73</v>
      </c>
      <c r="AI841" s="37">
        <f t="shared" si="105"/>
        <v>0</v>
      </c>
      <c r="AJ841" t="str">
        <f>_xlfn.XLOOKUP(N841,Agrupamentos!C$3:C$496,Agrupamentos!D$3:D$496,"",0)</f>
        <v>COMBATE A FORMIGA MECANIZADO</v>
      </c>
      <c r="AK841" t="str">
        <f t="shared" si="106"/>
        <v>COMBATE A FORMIGA PÓS PLANTIO MECANIZADO- 3 a 5kg/ha isca granulada ou MIPISGN1400IMP17</v>
      </c>
      <c r="AL841" s="57" t="str">
        <f t="shared" si="107"/>
        <v>47179GN1400Trabalhador FlorestalCARLOS ALVES DOS SANTOSCOMBATE A FORMIGA PÓS PLANTIO MECANIZADO- 3 a 5kg/ha isca granulada ou MIPISSanta Rita Quiroga II7Suporte0Julho-260846209,449965277846207</v>
      </c>
      <c r="AM841" s="79">
        <f t="shared" si="108"/>
        <v>61.538461538461533</v>
      </c>
      <c r="AN841" s="80">
        <f t="shared" si="109"/>
        <v>1160</v>
      </c>
      <c r="AO841" s="36">
        <f t="shared" si="110"/>
        <v>0</v>
      </c>
      <c r="AP841" s="83">
        <f t="shared" si="111"/>
        <v>-1160</v>
      </c>
    </row>
    <row r="842" spans="1:42" hidden="1">
      <c r="A842">
        <v>47179</v>
      </c>
      <c r="B842" s="38">
        <v>46207</v>
      </c>
      <c r="C842" t="s">
        <v>266</v>
      </c>
      <c r="D842" t="s">
        <v>185</v>
      </c>
      <c r="E842" t="s">
        <v>186</v>
      </c>
      <c r="F842" t="s">
        <v>59</v>
      </c>
      <c r="G842">
        <v>8</v>
      </c>
      <c r="H842" s="43">
        <v>10859</v>
      </c>
      <c r="I842" t="s">
        <v>198</v>
      </c>
      <c r="J842">
        <v>9900</v>
      </c>
      <c r="K842" t="s">
        <v>218</v>
      </c>
      <c r="L842" t="s">
        <v>218</v>
      </c>
      <c r="M842" t="s">
        <v>214</v>
      </c>
      <c r="N842" t="s">
        <v>215</v>
      </c>
      <c r="O842" t="s">
        <v>64</v>
      </c>
      <c r="P842">
        <v>381</v>
      </c>
      <c r="Q842" t="s">
        <v>323</v>
      </c>
      <c r="R842">
        <v>7</v>
      </c>
      <c r="S842">
        <v>24</v>
      </c>
      <c r="T842">
        <v>60.07</v>
      </c>
      <c r="U842">
        <v>8</v>
      </c>
      <c r="V842">
        <v>32</v>
      </c>
      <c r="W842">
        <v>0.38</v>
      </c>
      <c r="X842">
        <v>0.4</v>
      </c>
      <c r="Y842">
        <v>0.53</v>
      </c>
      <c r="Z842">
        <v>159.09</v>
      </c>
      <c r="AA842" t="s">
        <v>55</v>
      </c>
      <c r="AB842" t="s">
        <v>47</v>
      </c>
      <c r="AC842" t="s">
        <v>220</v>
      </c>
      <c r="AE842" s="39">
        <v>46209.449965277781</v>
      </c>
      <c r="AG842" t="str">
        <f t="shared" si="104"/>
        <v>Julho-26</v>
      </c>
      <c r="AH842" s="36">
        <f>_xlfn.XLOOKUP(AK842,'Base de Preços'!P$7:P$3001,'Base de Preços'!J$7:J$3001,"",0)</f>
        <v>193.73</v>
      </c>
      <c r="AI842" s="37">
        <f t="shared" si="105"/>
        <v>11637.3611</v>
      </c>
      <c r="AJ842" t="str">
        <f>_xlfn.XLOOKUP(N842,Agrupamentos!C$3:C$496,Agrupamentos!D$3:D$496,"",0)</f>
        <v>COMBATE A FORMIGA MECANIZADO</v>
      </c>
      <c r="AK842" t="str">
        <f t="shared" si="106"/>
        <v>COMBATE A FORMIGA PÓS PLANTIO MECANIZADO- 3 a 5kg/ha isca granulada ou MIPISGN1400IMP17</v>
      </c>
      <c r="AL842" s="57" t="str">
        <f t="shared" si="107"/>
        <v>47179GN1400Operador de Trator de PneuCARLOS ALVES DOS SANTOSCOMBATE A FORMIGA PÓS PLANTIO MECANIZADO- 3 a 5kg/ha isca granulada ou MIPISSanta Rita Quiroga II7Principal60,07Julho-2683246209,449965277846207</v>
      </c>
      <c r="AM842" s="79">
        <f t="shared" si="108"/>
        <v>84.21052631578948</v>
      </c>
      <c r="AN842" s="80">
        <f t="shared" si="109"/>
        <v>13397.052631578948</v>
      </c>
      <c r="AO842" s="36">
        <f t="shared" si="110"/>
        <v>9556.5362999999998</v>
      </c>
      <c r="AP842" s="83">
        <f t="shared" si="111"/>
        <v>-3840.5163315789487</v>
      </c>
    </row>
    <row r="843" spans="1:42" hidden="1">
      <c r="A843">
        <v>47155</v>
      </c>
      <c r="B843" s="38">
        <v>46207</v>
      </c>
      <c r="C843" t="s">
        <v>266</v>
      </c>
      <c r="D843" t="s">
        <v>105</v>
      </c>
      <c r="E843" t="s">
        <v>106</v>
      </c>
      <c r="F843" t="s">
        <v>59</v>
      </c>
      <c r="G843">
        <v>8</v>
      </c>
      <c r="H843" s="43">
        <v>11331</v>
      </c>
      <c r="I843" t="s">
        <v>112</v>
      </c>
      <c r="J843">
        <v>11752</v>
      </c>
      <c r="K843" t="s">
        <v>149</v>
      </c>
      <c r="L843" t="s">
        <v>149</v>
      </c>
      <c r="M843" t="s">
        <v>115</v>
      </c>
      <c r="N843" t="s">
        <v>116</v>
      </c>
      <c r="O843" t="s">
        <v>64</v>
      </c>
      <c r="P843">
        <v>555</v>
      </c>
      <c r="Q843" t="s">
        <v>413</v>
      </c>
      <c r="R843" t="s">
        <v>122</v>
      </c>
      <c r="S843">
        <v>6</v>
      </c>
      <c r="T843">
        <v>6</v>
      </c>
      <c r="U843">
        <v>10</v>
      </c>
      <c r="V843">
        <v>16</v>
      </c>
      <c r="W843">
        <v>0.42</v>
      </c>
      <c r="X843">
        <v>1</v>
      </c>
      <c r="Y843">
        <v>2.67</v>
      </c>
      <c r="Z843">
        <v>143.63999999999999</v>
      </c>
      <c r="AA843" t="s">
        <v>55</v>
      </c>
      <c r="AB843" t="s">
        <v>47</v>
      </c>
      <c r="AC843" t="s">
        <v>120</v>
      </c>
      <c r="AD843" t="s">
        <v>58</v>
      </c>
      <c r="AE843" s="39">
        <v>46209.370104166665</v>
      </c>
      <c r="AG843" t="str">
        <f t="shared" si="104"/>
        <v>Julho-26</v>
      </c>
      <c r="AH843" s="36">
        <f>_xlfn.XLOOKUP(AK843,'Base de Preços'!P$7:P$3001,'Base de Preços'!J$7:J$3001,"",0)</f>
        <v>212.62</v>
      </c>
      <c r="AI843" s="37">
        <f t="shared" si="105"/>
        <v>1275.72</v>
      </c>
      <c r="AJ843" t="str">
        <f>_xlfn.XLOOKUP(N843,Agrupamentos!C$3:C$496,Agrupamentos!D$3:D$496,"",0)</f>
        <v>HERBICIDA MEC</v>
      </c>
      <c r="AK843" t="str">
        <f t="shared" si="106"/>
        <v>SERV CAP QUIM PRE EMERG 3 LINHASGN1410IMP97</v>
      </c>
      <c r="AL843" s="57" t="str">
        <f t="shared" si="107"/>
        <v>47155GN1410Operador de Trator de PneuMATEUS SANCHES PERES BIENIEKSERV CAP QUIM PRE EMERG 3 LINHASMORUMBI - SRP004-01Principal6Julho-26101646209,370104166746207</v>
      </c>
      <c r="AM843" s="79">
        <f t="shared" si="108"/>
        <v>38.095238095238095</v>
      </c>
      <c r="AN843" s="80">
        <f t="shared" si="109"/>
        <v>5471.9999999999991</v>
      </c>
      <c r="AO843" s="36">
        <f t="shared" si="110"/>
        <v>861.83999999999992</v>
      </c>
      <c r="AP843" s="83">
        <f t="shared" si="111"/>
        <v>-4610.1599999999989</v>
      </c>
    </row>
    <row r="844" spans="1:42" hidden="1">
      <c r="A844">
        <v>47155</v>
      </c>
      <c r="B844" s="38">
        <v>46207</v>
      </c>
      <c r="C844" t="s">
        <v>266</v>
      </c>
      <c r="D844" t="s">
        <v>105</v>
      </c>
      <c r="E844" t="s">
        <v>106</v>
      </c>
      <c r="F844" t="s">
        <v>49</v>
      </c>
      <c r="G844">
        <v>8</v>
      </c>
      <c r="H844" s="43">
        <v>11331</v>
      </c>
      <c r="I844" t="s">
        <v>112</v>
      </c>
      <c r="J844">
        <v>11752</v>
      </c>
      <c r="K844" t="s">
        <v>149</v>
      </c>
      <c r="L844" t="s">
        <v>149</v>
      </c>
      <c r="M844" t="s">
        <v>115</v>
      </c>
      <c r="N844" t="s">
        <v>116</v>
      </c>
      <c r="O844" t="s">
        <v>64</v>
      </c>
      <c r="P844">
        <v>555</v>
      </c>
      <c r="Q844" t="s">
        <v>413</v>
      </c>
      <c r="R844" t="s">
        <v>122</v>
      </c>
      <c r="S844">
        <v>8</v>
      </c>
      <c r="T844">
        <v>6</v>
      </c>
      <c r="U844">
        <v>0</v>
      </c>
      <c r="V844">
        <v>8</v>
      </c>
      <c r="W844">
        <v>0.08</v>
      </c>
      <c r="X844">
        <v>1.33</v>
      </c>
      <c r="Y844">
        <v>1.33</v>
      </c>
      <c r="Z844">
        <v>10.130000000000001</v>
      </c>
      <c r="AA844" t="s">
        <v>55</v>
      </c>
      <c r="AB844" t="s">
        <v>56</v>
      </c>
      <c r="AC844" t="s">
        <v>120</v>
      </c>
      <c r="AD844" t="s">
        <v>58</v>
      </c>
      <c r="AE844" s="39">
        <v>46209.370104166665</v>
      </c>
      <c r="AG844" t="str">
        <f t="shared" si="104"/>
        <v>Julho-26</v>
      </c>
      <c r="AH844" s="36">
        <f>_xlfn.XLOOKUP(AK844,'Base de Preços'!P$7:P$3001,'Base de Preços'!J$7:J$3001,"",0)</f>
        <v>212.62</v>
      </c>
      <c r="AI844" s="37">
        <f t="shared" si="105"/>
        <v>0</v>
      </c>
      <c r="AJ844" t="str">
        <f>_xlfn.XLOOKUP(N844,Agrupamentos!C$3:C$496,Agrupamentos!D$3:D$496,"",0)</f>
        <v>HERBICIDA MEC</v>
      </c>
      <c r="AK844" t="str">
        <f t="shared" si="106"/>
        <v>SERV CAP QUIM PRE EMERG 3 LINHASGN1410IMP97</v>
      </c>
      <c r="AL844" s="57" t="str">
        <f t="shared" si="107"/>
        <v>47155GN1410Trabalhador FlorestalMATEUS SANCHES PERES BIENIEKSERV CAP QUIM PRE EMERG 3 LINHASMORUMBI - SRP004-01Suporte6Julho-260846209,370104166746207</v>
      </c>
      <c r="AM844" s="79">
        <f t="shared" si="108"/>
        <v>100</v>
      </c>
      <c r="AN844" s="80">
        <f t="shared" si="109"/>
        <v>1013.0000000000001</v>
      </c>
      <c r="AO844" s="36">
        <f t="shared" si="110"/>
        <v>60.78</v>
      </c>
      <c r="AP844" s="83">
        <f t="shared" si="111"/>
        <v>-952.22000000000014</v>
      </c>
    </row>
    <row r="845" spans="1:42" hidden="1">
      <c r="A845">
        <v>47155</v>
      </c>
      <c r="B845" s="38">
        <v>46207</v>
      </c>
      <c r="C845" t="s">
        <v>266</v>
      </c>
      <c r="D845" t="s">
        <v>105</v>
      </c>
      <c r="E845" t="s">
        <v>106</v>
      </c>
      <c r="F845" t="s">
        <v>37</v>
      </c>
      <c r="G845">
        <v>8</v>
      </c>
      <c r="H845" s="43">
        <v>11331</v>
      </c>
      <c r="I845" t="s">
        <v>112</v>
      </c>
      <c r="J845">
        <v>11752</v>
      </c>
      <c r="K845" t="s">
        <v>149</v>
      </c>
      <c r="L845" t="s">
        <v>149</v>
      </c>
      <c r="M845" t="s">
        <v>115</v>
      </c>
      <c r="N845" t="s">
        <v>116</v>
      </c>
      <c r="O845" t="s">
        <v>64</v>
      </c>
      <c r="P845">
        <v>555</v>
      </c>
      <c r="Q845" t="s">
        <v>413</v>
      </c>
      <c r="R845" t="s">
        <v>122</v>
      </c>
      <c r="S845">
        <v>8</v>
      </c>
      <c r="T845">
        <v>6</v>
      </c>
      <c r="U845">
        <v>0</v>
      </c>
      <c r="V845">
        <v>8</v>
      </c>
      <c r="W845">
        <v>0.14000000000000001</v>
      </c>
      <c r="X845">
        <v>1.33</v>
      </c>
      <c r="Y845">
        <v>1.33</v>
      </c>
      <c r="Z845">
        <v>58.86</v>
      </c>
      <c r="AA845" t="s">
        <v>55</v>
      </c>
      <c r="AB845" t="s">
        <v>77</v>
      </c>
      <c r="AC845" t="s">
        <v>120</v>
      </c>
      <c r="AE845" s="39">
        <v>46209.370104166665</v>
      </c>
      <c r="AG845" t="str">
        <f t="shared" si="104"/>
        <v>Julho-26</v>
      </c>
      <c r="AH845" s="36">
        <f>_xlfn.XLOOKUP(AK845,'Base de Preços'!P$7:P$3001,'Base de Preços'!J$7:J$3001,"",0)</f>
        <v>212.62</v>
      </c>
      <c r="AI845" s="37">
        <f t="shared" si="105"/>
        <v>0</v>
      </c>
      <c r="AJ845" t="str">
        <f>_xlfn.XLOOKUP(N845,Agrupamentos!C$3:C$496,Agrupamentos!D$3:D$496,"",0)</f>
        <v>HERBICIDA MEC</v>
      </c>
      <c r="AK845" t="str">
        <f t="shared" si="106"/>
        <v>SERV CAP QUIM PRE EMERG 3 LINHASGN1410IMP97</v>
      </c>
      <c r="AL845" s="57" t="str">
        <f t="shared" si="107"/>
        <v>47155GN1410MotoristaMATEUS SANCHES PERES BIENIEKSERV CAP QUIM PRE EMERG 3 LINHASMORUMBI - SRP004-01Apoio6Julho-260846209,370104166746207</v>
      </c>
      <c r="AM845" s="79">
        <f t="shared" si="108"/>
        <v>57.142857142857139</v>
      </c>
      <c r="AN845" s="80">
        <f t="shared" si="109"/>
        <v>3363.4285714285711</v>
      </c>
      <c r="AO845" s="36">
        <f t="shared" si="110"/>
        <v>353.15999999999997</v>
      </c>
      <c r="AP845" s="83">
        <f t="shared" si="111"/>
        <v>-3010.2685714285712</v>
      </c>
    </row>
    <row r="846" spans="1:42" hidden="1">
      <c r="A846">
        <v>47177</v>
      </c>
      <c r="B846" s="38">
        <v>46207</v>
      </c>
      <c r="C846" t="s">
        <v>266</v>
      </c>
      <c r="D846" t="s">
        <v>105</v>
      </c>
      <c r="E846" t="s">
        <v>106</v>
      </c>
      <c r="F846" t="s">
        <v>37</v>
      </c>
      <c r="G846">
        <v>8</v>
      </c>
      <c r="H846" s="43">
        <v>11065</v>
      </c>
      <c r="I846" t="s">
        <v>107</v>
      </c>
      <c r="J846">
        <v>11078</v>
      </c>
      <c r="K846" t="s">
        <v>154</v>
      </c>
      <c r="L846" t="s">
        <v>154</v>
      </c>
      <c r="M846" t="s">
        <v>155</v>
      </c>
      <c r="N846" t="s">
        <v>156</v>
      </c>
      <c r="O846" t="s">
        <v>43</v>
      </c>
      <c r="P846">
        <v>612</v>
      </c>
      <c r="Q846" t="s">
        <v>379</v>
      </c>
      <c r="R846" t="s">
        <v>393</v>
      </c>
      <c r="S846">
        <v>5</v>
      </c>
      <c r="T846">
        <v>1</v>
      </c>
      <c r="U846">
        <v>3</v>
      </c>
      <c r="V846">
        <v>8</v>
      </c>
      <c r="W846">
        <v>0</v>
      </c>
      <c r="X846">
        <v>5</v>
      </c>
      <c r="Y846">
        <v>8</v>
      </c>
      <c r="Z846">
        <v>0</v>
      </c>
      <c r="AA846" t="s">
        <v>55</v>
      </c>
      <c r="AB846" t="s">
        <v>77</v>
      </c>
      <c r="AC846" t="s">
        <v>159</v>
      </c>
      <c r="AD846" t="s">
        <v>58</v>
      </c>
      <c r="AE846" s="39">
        <v>46209.452314814815</v>
      </c>
      <c r="AG846" t="str">
        <f t="shared" si="104"/>
        <v>Julho-26</v>
      </c>
      <c r="AH846" s="36">
        <f>_xlfn.XLOOKUP(AK846,'Base de Preços'!P$7:P$3001,'Base de Preços'!J$7:J$3001,"",0)</f>
        <v>3133.15</v>
      </c>
      <c r="AI846" s="37">
        <f t="shared" si="105"/>
        <v>0</v>
      </c>
      <c r="AJ846" t="str">
        <f>_xlfn.XLOOKUP(N846,Agrupamentos!C$3:C$496,Agrupamentos!D$3:D$496,"",0)</f>
        <v>BRIGADINHA MSFL</v>
      </c>
      <c r="AK846" t="str">
        <f t="shared" si="106"/>
        <v>EQUIPE DE BRIGADINHA FLORESTALGN1410IMP21</v>
      </c>
      <c r="AL846" s="57" t="str">
        <f t="shared" si="107"/>
        <v>47177GN1410MotoristaNATAN SANTOS MORAISEQUIPE DE BRIGADINHA FLORESTALRIBEIRÃO LIMPO - CPG028-01Apoio1Julho-263846209,452314814846207</v>
      </c>
      <c r="AM846" s="79" t="str">
        <f t="shared" si="108"/>
        <v/>
      </c>
      <c r="AN846" s="80" t="str">
        <f t="shared" si="109"/>
        <v/>
      </c>
      <c r="AO846" s="36">
        <f t="shared" si="110"/>
        <v>0</v>
      </c>
      <c r="AP846" s="83" t="str">
        <f t="shared" si="111"/>
        <v/>
      </c>
    </row>
    <row r="847" spans="1:42" hidden="1">
      <c r="A847">
        <v>47177</v>
      </c>
      <c r="B847" s="38">
        <v>46207</v>
      </c>
      <c r="C847" t="s">
        <v>266</v>
      </c>
      <c r="D847" t="s">
        <v>105</v>
      </c>
      <c r="E847" t="s">
        <v>106</v>
      </c>
      <c r="F847" t="s">
        <v>49</v>
      </c>
      <c r="G847">
        <v>8</v>
      </c>
      <c r="H847" s="43">
        <v>11065</v>
      </c>
      <c r="I847" t="s">
        <v>107</v>
      </c>
      <c r="J847">
        <v>11078</v>
      </c>
      <c r="K847" t="s">
        <v>154</v>
      </c>
      <c r="L847" t="s">
        <v>154</v>
      </c>
      <c r="M847" t="s">
        <v>155</v>
      </c>
      <c r="N847" t="s">
        <v>156</v>
      </c>
      <c r="O847" t="s">
        <v>43</v>
      </c>
      <c r="P847">
        <v>612</v>
      </c>
      <c r="Q847" t="s">
        <v>379</v>
      </c>
      <c r="R847" t="s">
        <v>393</v>
      </c>
      <c r="S847">
        <v>24</v>
      </c>
      <c r="T847">
        <v>1</v>
      </c>
      <c r="U847">
        <v>0</v>
      </c>
      <c r="V847">
        <v>24</v>
      </c>
      <c r="W847">
        <v>0</v>
      </c>
      <c r="X847">
        <v>24</v>
      </c>
      <c r="Y847">
        <v>24</v>
      </c>
      <c r="Z847" s="3">
        <v>3133.15</v>
      </c>
      <c r="AA847" t="s">
        <v>55</v>
      </c>
      <c r="AB847" t="s">
        <v>47</v>
      </c>
      <c r="AC847" t="s">
        <v>159</v>
      </c>
      <c r="AD847" t="s">
        <v>159</v>
      </c>
      <c r="AE847" s="39">
        <v>46209.45212962963</v>
      </c>
      <c r="AG847" t="str">
        <f t="shared" si="104"/>
        <v>Julho-26</v>
      </c>
      <c r="AH847" s="36">
        <f>_xlfn.XLOOKUP(AK847,'Base de Preços'!P$7:P$3001,'Base de Preços'!J$7:J$3001,"",0)</f>
        <v>3133.15</v>
      </c>
      <c r="AI847" s="37">
        <f t="shared" si="105"/>
        <v>3133.15</v>
      </c>
      <c r="AJ847" t="str">
        <f>_xlfn.XLOOKUP(N847,Agrupamentos!C$3:C$496,Agrupamentos!D$3:D$496,"",0)</f>
        <v>BRIGADINHA MSFL</v>
      </c>
      <c r="AK847" t="str">
        <f t="shared" si="106"/>
        <v>EQUIPE DE BRIGADINHA FLORESTALGN1410IMP21</v>
      </c>
      <c r="AL847" s="57" t="str">
        <f t="shared" si="107"/>
        <v>47177GN1410Trabalhador FlorestalNATAN SANTOS MORAISEQUIPE DE BRIGADINHA FLORESTALRIBEIRÃO LIMPO - CPG028-01Principal1Julho-2602446209,452129629646207</v>
      </c>
      <c r="AM847" s="79" t="str">
        <f t="shared" si="108"/>
        <v/>
      </c>
      <c r="AN847" s="80" t="str">
        <f t="shared" si="109"/>
        <v/>
      </c>
      <c r="AO847" s="36">
        <f t="shared" si="110"/>
        <v>3133.15</v>
      </c>
      <c r="AP847" s="83" t="str">
        <f t="shared" si="111"/>
        <v/>
      </c>
    </row>
    <row r="848" spans="1:42" hidden="1">
      <c r="A848">
        <v>47177</v>
      </c>
      <c r="B848" s="38">
        <v>46207</v>
      </c>
      <c r="C848" t="s">
        <v>266</v>
      </c>
      <c r="D848" t="s">
        <v>105</v>
      </c>
      <c r="E848" t="s">
        <v>106</v>
      </c>
      <c r="F848" t="s">
        <v>37</v>
      </c>
      <c r="G848">
        <v>8</v>
      </c>
      <c r="H848" s="43">
        <v>11065</v>
      </c>
      <c r="I848" t="s">
        <v>107</v>
      </c>
      <c r="J848">
        <v>11078</v>
      </c>
      <c r="K848" t="s">
        <v>154</v>
      </c>
      <c r="L848" t="s">
        <v>154</v>
      </c>
      <c r="M848">
        <v>1</v>
      </c>
      <c r="N848" t="s">
        <v>109</v>
      </c>
      <c r="O848" t="s">
        <v>64</v>
      </c>
      <c r="P848">
        <v>503</v>
      </c>
      <c r="Q848" t="s">
        <v>181</v>
      </c>
      <c r="R848" t="s">
        <v>420</v>
      </c>
      <c r="S848">
        <v>5</v>
      </c>
      <c r="T848">
        <v>0</v>
      </c>
      <c r="U848">
        <v>11</v>
      </c>
      <c r="V848">
        <v>16</v>
      </c>
      <c r="W848">
        <v>0</v>
      </c>
      <c r="X848">
        <v>0</v>
      </c>
      <c r="Y848">
        <v>0</v>
      </c>
      <c r="Z848">
        <v>0</v>
      </c>
      <c r="AA848" t="s">
        <v>55</v>
      </c>
      <c r="AB848" t="s">
        <v>47</v>
      </c>
      <c r="AC848" t="s">
        <v>159</v>
      </c>
      <c r="AD848" t="s">
        <v>58</v>
      </c>
      <c r="AE848" s="39">
        <v>46209.453229166669</v>
      </c>
      <c r="AG848" t="str">
        <f t="shared" si="104"/>
        <v>Julho-26</v>
      </c>
      <c r="AH848" s="36">
        <f>_xlfn.XLOOKUP(AK848,'Base de Preços'!P$7:P$3001,'Base de Preços'!J$7:J$3001,"",0)</f>
        <v>0</v>
      </c>
      <c r="AI848" s="37">
        <f t="shared" si="105"/>
        <v>0</v>
      </c>
      <c r="AJ848" t="str">
        <f>_xlfn.XLOOKUP(N848,Agrupamentos!C$3:C$496,Agrupamentos!D$3:D$496,"",0)</f>
        <v>APOIO E MANUTENÇÃO</v>
      </c>
      <c r="AK848" t="str">
        <f t="shared" si="106"/>
        <v>APOIO E MANUTEÇÃO 1410GN14101</v>
      </c>
      <c r="AL848" s="57" t="str">
        <f t="shared" si="107"/>
        <v>47177GN1410MotoristaNATAN SANTOS MORAISAPOIO E MANUTEÇÃO 1410MÃE SANTA GLEBA A020-01Principal0Julho-26111646209,453229166746207</v>
      </c>
      <c r="AM848" s="79" t="str">
        <f t="shared" si="108"/>
        <v/>
      </c>
      <c r="AN848" s="80" t="str">
        <f t="shared" si="109"/>
        <v/>
      </c>
      <c r="AO848" s="36">
        <f t="shared" si="110"/>
        <v>0</v>
      </c>
      <c r="AP848" s="83" t="str">
        <f t="shared" si="111"/>
        <v/>
      </c>
    </row>
    <row r="849" spans="1:42" hidden="1">
      <c r="A849">
        <v>47177</v>
      </c>
      <c r="B849" s="38">
        <v>46207</v>
      </c>
      <c r="C849" t="s">
        <v>266</v>
      </c>
      <c r="D849" t="s">
        <v>105</v>
      </c>
      <c r="E849" t="s">
        <v>106</v>
      </c>
      <c r="F849" t="s">
        <v>49</v>
      </c>
      <c r="G849">
        <v>8</v>
      </c>
      <c r="H849" s="43">
        <v>11065</v>
      </c>
      <c r="I849" t="s">
        <v>107</v>
      </c>
      <c r="J849">
        <v>11078</v>
      </c>
      <c r="K849" t="s">
        <v>154</v>
      </c>
      <c r="L849" t="s">
        <v>154</v>
      </c>
      <c r="M849">
        <v>1</v>
      </c>
      <c r="N849" t="s">
        <v>109</v>
      </c>
      <c r="O849" t="s">
        <v>64</v>
      </c>
      <c r="P849">
        <v>503</v>
      </c>
      <c r="Q849" t="s">
        <v>181</v>
      </c>
      <c r="R849" t="s">
        <v>420</v>
      </c>
      <c r="S849">
        <v>8</v>
      </c>
      <c r="T849">
        <v>0</v>
      </c>
      <c r="U849">
        <v>0</v>
      </c>
      <c r="V849">
        <v>8</v>
      </c>
      <c r="W849">
        <v>0</v>
      </c>
      <c r="X849">
        <v>0</v>
      </c>
      <c r="Y849">
        <v>0</v>
      </c>
      <c r="Z849">
        <v>0</v>
      </c>
      <c r="AA849" t="s">
        <v>55</v>
      </c>
      <c r="AB849" t="s">
        <v>56</v>
      </c>
      <c r="AC849" t="s">
        <v>159</v>
      </c>
      <c r="AD849" t="s">
        <v>159</v>
      </c>
      <c r="AE849" s="39">
        <v>46209.457245370373</v>
      </c>
      <c r="AG849" t="str">
        <f t="shared" si="104"/>
        <v>Julho-26</v>
      </c>
      <c r="AH849" s="36">
        <f>_xlfn.XLOOKUP(AK849,'Base de Preços'!P$7:P$3001,'Base de Preços'!J$7:J$3001,"",0)</f>
        <v>0</v>
      </c>
      <c r="AI849" s="37">
        <f t="shared" si="105"/>
        <v>0</v>
      </c>
      <c r="AJ849" t="str">
        <f>_xlfn.XLOOKUP(N849,Agrupamentos!C$3:C$496,Agrupamentos!D$3:D$496,"",0)</f>
        <v>APOIO E MANUTENÇÃO</v>
      </c>
      <c r="AK849" t="str">
        <f t="shared" si="106"/>
        <v>APOIO E MANUTEÇÃO 1410GN14101</v>
      </c>
      <c r="AL849" s="57" t="str">
        <f t="shared" si="107"/>
        <v>47177GN1410Trabalhador FlorestalNATAN SANTOS MORAISAPOIO E MANUTEÇÃO 1410MÃE SANTA GLEBA A020-01Suporte0Julho-260846209,457245370446207</v>
      </c>
      <c r="AM849" s="79" t="str">
        <f t="shared" si="108"/>
        <v/>
      </c>
      <c r="AN849" s="80" t="str">
        <f t="shared" si="109"/>
        <v/>
      </c>
      <c r="AO849" s="36">
        <f t="shared" si="110"/>
        <v>0</v>
      </c>
      <c r="AP849" s="83" t="str">
        <f t="shared" si="111"/>
        <v/>
      </c>
    </row>
    <row r="850" spans="1:42" hidden="1">
      <c r="A850">
        <v>47189</v>
      </c>
      <c r="B850" s="38">
        <v>46207</v>
      </c>
      <c r="C850" t="s">
        <v>266</v>
      </c>
      <c r="D850" t="s">
        <v>105</v>
      </c>
      <c r="E850" t="s">
        <v>106</v>
      </c>
      <c r="F850" t="s">
        <v>59</v>
      </c>
      <c r="G850">
        <v>8</v>
      </c>
      <c r="H850" s="43">
        <v>11065</v>
      </c>
      <c r="I850" t="s">
        <v>107</v>
      </c>
      <c r="J850">
        <v>11392</v>
      </c>
      <c r="K850" t="s">
        <v>142</v>
      </c>
      <c r="L850" t="s">
        <v>142</v>
      </c>
      <c r="M850" t="s">
        <v>146</v>
      </c>
      <c r="N850" t="s">
        <v>147</v>
      </c>
      <c r="O850" t="s">
        <v>64</v>
      </c>
      <c r="P850">
        <v>532</v>
      </c>
      <c r="Q850" t="s">
        <v>117</v>
      </c>
      <c r="R850" t="s">
        <v>158</v>
      </c>
      <c r="S850">
        <v>8</v>
      </c>
      <c r="T850">
        <v>8</v>
      </c>
      <c r="U850">
        <v>0</v>
      </c>
      <c r="V850">
        <v>8</v>
      </c>
      <c r="W850">
        <v>0.71</v>
      </c>
      <c r="X850">
        <v>1</v>
      </c>
      <c r="Y850">
        <v>1</v>
      </c>
      <c r="Z850">
        <v>211.36</v>
      </c>
      <c r="AA850" t="s">
        <v>55</v>
      </c>
      <c r="AB850" t="s">
        <v>77</v>
      </c>
      <c r="AC850" t="s">
        <v>145</v>
      </c>
      <c r="AD850" t="s">
        <v>145</v>
      </c>
      <c r="AE850" s="39">
        <v>46209.608657407407</v>
      </c>
      <c r="AG850" t="str">
        <f t="shared" si="104"/>
        <v>Julho-26</v>
      </c>
      <c r="AH850" s="36">
        <f>_xlfn.XLOOKUP(AK850,'Base de Preços'!P$7:P$3001,'Base de Preços'!J$7:J$3001,"",0)</f>
        <v>618.69000000000005</v>
      </c>
      <c r="AI850" s="37">
        <f t="shared" si="105"/>
        <v>0</v>
      </c>
      <c r="AJ850" t="str">
        <f>_xlfn.XLOOKUP(N850,Agrupamentos!C$3:C$496,Agrupamentos!D$3:D$496,"",0)</f>
        <v>IRRIGAÇÃO DE PLANTIO</v>
      </c>
      <c r="AK850" t="str">
        <f t="shared" si="106"/>
        <v>2ª SERV IRRIGACAO NIVEL 1 AGRIC - TRANSPORTE ATÉ 5,0GN1410336-2</v>
      </c>
      <c r="AL850" s="57" t="str">
        <f t="shared" si="107"/>
        <v>47189GN1410Operador de Trator de PneuDOUGLAS BOTELHO GOMES2ª SERV IRRIGACAO NIVEL 1 AGRIC - TRANSPORTE ATÉ 5,0NOSSA SENHORA APARECIDA IX001-01Apoio8Julho-260846209,608657407446207</v>
      </c>
      <c r="AM850" s="79">
        <f t="shared" si="108"/>
        <v>11.267605633802818</v>
      </c>
      <c r="AN850" s="80">
        <f t="shared" si="109"/>
        <v>2381.5211267605637</v>
      </c>
      <c r="AO850" s="36">
        <f t="shared" si="110"/>
        <v>1690.88</v>
      </c>
      <c r="AP850" s="83">
        <f t="shared" si="111"/>
        <v>-690.64112676056357</v>
      </c>
    </row>
    <row r="851" spans="1:42" hidden="1">
      <c r="A851">
        <v>47189</v>
      </c>
      <c r="B851" s="38">
        <v>46207</v>
      </c>
      <c r="C851" t="s">
        <v>266</v>
      </c>
      <c r="D851" t="s">
        <v>105</v>
      </c>
      <c r="E851" t="s">
        <v>106</v>
      </c>
      <c r="F851" t="s">
        <v>49</v>
      </c>
      <c r="G851">
        <v>8</v>
      </c>
      <c r="H851" s="43">
        <v>11065</v>
      </c>
      <c r="I851" t="s">
        <v>107</v>
      </c>
      <c r="J851">
        <v>11392</v>
      </c>
      <c r="K851" t="s">
        <v>142</v>
      </c>
      <c r="L851" t="s">
        <v>142</v>
      </c>
      <c r="M851" t="s">
        <v>146</v>
      </c>
      <c r="N851" t="s">
        <v>147</v>
      </c>
      <c r="O851" t="s">
        <v>64</v>
      </c>
      <c r="P851">
        <v>532</v>
      </c>
      <c r="Q851" t="s">
        <v>117</v>
      </c>
      <c r="R851" t="s">
        <v>158</v>
      </c>
      <c r="S851">
        <v>88</v>
      </c>
      <c r="T851">
        <v>8</v>
      </c>
      <c r="U851">
        <v>0</v>
      </c>
      <c r="V851">
        <v>88</v>
      </c>
      <c r="W851">
        <v>3.57</v>
      </c>
      <c r="X851">
        <v>11</v>
      </c>
      <c r="Y851">
        <v>11</v>
      </c>
      <c r="Z851">
        <v>269.95999999999998</v>
      </c>
      <c r="AA851" t="s">
        <v>55</v>
      </c>
      <c r="AB851" t="s">
        <v>47</v>
      </c>
      <c r="AC851" t="s">
        <v>145</v>
      </c>
      <c r="AD851" t="s">
        <v>58</v>
      </c>
      <c r="AE851" s="39">
        <v>46209.608495370368</v>
      </c>
      <c r="AG851" t="str">
        <f t="shared" si="104"/>
        <v>Julho-26</v>
      </c>
      <c r="AH851" s="36">
        <f>_xlfn.XLOOKUP(AK851,'Base de Preços'!P$7:P$3001,'Base de Preços'!J$7:J$3001,"",0)</f>
        <v>618.69000000000005</v>
      </c>
      <c r="AI851" s="37">
        <f t="shared" si="105"/>
        <v>4949.5200000000004</v>
      </c>
      <c r="AJ851" t="str">
        <f>_xlfn.XLOOKUP(N851,Agrupamentos!C$3:C$496,Agrupamentos!D$3:D$496,"",0)</f>
        <v>IRRIGAÇÃO DE PLANTIO</v>
      </c>
      <c r="AK851" t="str">
        <f t="shared" si="106"/>
        <v>2ª SERV IRRIGACAO NIVEL 1 AGRIC - TRANSPORTE ATÉ 5,0GN1410336-2</v>
      </c>
      <c r="AL851" s="57" t="str">
        <f t="shared" si="107"/>
        <v>47189GN1410Trabalhador FlorestalDOUGLAS BOTELHO GOMES2ª SERV IRRIGACAO NIVEL 1 AGRIC - TRANSPORTE ATÉ 5,0NOSSA SENHORA APARECIDA IX001-01Principal8Julho-2608846209,608495370446207</v>
      </c>
      <c r="AM851" s="79">
        <f t="shared" si="108"/>
        <v>24.649859943977592</v>
      </c>
      <c r="AN851" s="80">
        <f t="shared" si="109"/>
        <v>6654.4761904761899</v>
      </c>
      <c r="AO851" s="36">
        <f t="shared" si="110"/>
        <v>2159.6799999999998</v>
      </c>
      <c r="AP851" s="83">
        <f t="shared" si="111"/>
        <v>-4494.7961904761905</v>
      </c>
    </row>
    <row r="852" spans="1:42" hidden="1">
      <c r="A852">
        <v>47157</v>
      </c>
      <c r="B852" s="38">
        <v>46208</v>
      </c>
      <c r="C852" t="s">
        <v>268</v>
      </c>
      <c r="D852" t="s">
        <v>185</v>
      </c>
      <c r="E852" t="s">
        <v>186</v>
      </c>
      <c r="F852" t="s">
        <v>49</v>
      </c>
      <c r="G852">
        <v>10</v>
      </c>
      <c r="H852" s="43">
        <v>10859</v>
      </c>
      <c r="I852" t="s">
        <v>198</v>
      </c>
      <c r="J852">
        <v>10837</v>
      </c>
      <c r="K852" t="s">
        <v>254</v>
      </c>
      <c r="L852" t="s">
        <v>254</v>
      </c>
      <c r="M852">
        <v>43</v>
      </c>
      <c r="N852" t="s">
        <v>42</v>
      </c>
      <c r="O852" t="s">
        <v>64</v>
      </c>
      <c r="P852">
        <v>481</v>
      </c>
      <c r="Q852" t="s">
        <v>287</v>
      </c>
      <c r="R852">
        <v>46</v>
      </c>
      <c r="S852">
        <v>10</v>
      </c>
      <c r="T852">
        <v>0</v>
      </c>
      <c r="U852">
        <v>0</v>
      </c>
      <c r="V852">
        <v>10</v>
      </c>
      <c r="W852">
        <v>0</v>
      </c>
      <c r="X852">
        <v>0</v>
      </c>
      <c r="Y852">
        <v>0</v>
      </c>
      <c r="Z852">
        <v>0</v>
      </c>
      <c r="AA852" t="s">
        <v>46</v>
      </c>
      <c r="AB852" t="s">
        <v>56</v>
      </c>
      <c r="AC852" t="s">
        <v>257</v>
      </c>
      <c r="AE852" s="39">
        <v>46209.370625000003</v>
      </c>
      <c r="AG852" t="str">
        <f t="shared" si="104"/>
        <v>Julho-26</v>
      </c>
      <c r="AH852" s="36">
        <f>_xlfn.XLOOKUP(AK852,'Base de Preços'!P$7:P$3001,'Base de Preços'!J$7:J$3001,"",0)</f>
        <v>0</v>
      </c>
      <c r="AI852" s="37">
        <f t="shared" si="105"/>
        <v>0</v>
      </c>
      <c r="AJ852" t="str">
        <f>_xlfn.XLOOKUP(N852,Agrupamentos!C$3:C$496,Agrupamentos!D$3:D$496,"",0)</f>
        <v>APOIO E MANUTENÇÃO</v>
      </c>
      <c r="AK852" t="str">
        <f t="shared" si="106"/>
        <v>APOIO E MANUTEÇÃOGN140043</v>
      </c>
      <c r="AL852" s="57" t="str">
        <f t="shared" si="107"/>
        <v>47157GN1400Trabalhador FlorestalJEAN CARDOSO PAIVAAPOIO E MANUTEÇÃOSANTA ANA46Suporte0Julho-2601046209,37062546208</v>
      </c>
      <c r="AM852" s="79" t="str">
        <f t="shared" si="108"/>
        <v/>
      </c>
      <c r="AN852" s="80" t="str">
        <f t="shared" si="109"/>
        <v/>
      </c>
      <c r="AO852" s="36">
        <f t="shared" si="110"/>
        <v>0</v>
      </c>
      <c r="AP852" s="83" t="str">
        <f t="shared" si="111"/>
        <v/>
      </c>
    </row>
    <row r="853" spans="1:42" hidden="1">
      <c r="A853">
        <v>47157</v>
      </c>
      <c r="B853" s="38">
        <v>46208</v>
      </c>
      <c r="C853" t="s">
        <v>268</v>
      </c>
      <c r="D853" t="s">
        <v>185</v>
      </c>
      <c r="E853" t="s">
        <v>186</v>
      </c>
      <c r="F853" t="s">
        <v>59</v>
      </c>
      <c r="G853">
        <v>10</v>
      </c>
      <c r="H853" s="43">
        <v>10859</v>
      </c>
      <c r="I853" t="s">
        <v>198</v>
      </c>
      <c r="J853">
        <v>10837</v>
      </c>
      <c r="K853" t="s">
        <v>254</v>
      </c>
      <c r="L853" t="s">
        <v>254</v>
      </c>
      <c r="M853">
        <v>43</v>
      </c>
      <c r="N853" t="s">
        <v>42</v>
      </c>
      <c r="O853" t="s">
        <v>64</v>
      </c>
      <c r="P853">
        <v>481</v>
      </c>
      <c r="Q853" t="s">
        <v>287</v>
      </c>
      <c r="R853">
        <v>46</v>
      </c>
      <c r="S853">
        <v>10</v>
      </c>
      <c r="T853">
        <v>0</v>
      </c>
      <c r="U853">
        <v>0</v>
      </c>
      <c r="V853">
        <v>10</v>
      </c>
      <c r="W853">
        <v>0</v>
      </c>
      <c r="X853">
        <v>0</v>
      </c>
      <c r="Y853">
        <v>0</v>
      </c>
      <c r="Z853">
        <v>0</v>
      </c>
      <c r="AA853" t="s">
        <v>46</v>
      </c>
      <c r="AB853" t="s">
        <v>56</v>
      </c>
      <c r="AC853" t="s">
        <v>257</v>
      </c>
      <c r="AE853" s="39">
        <v>46209.370625000003</v>
      </c>
      <c r="AG853" t="str">
        <f t="shared" si="104"/>
        <v>Julho-26</v>
      </c>
      <c r="AH853" s="36">
        <f>_xlfn.XLOOKUP(AK853,'Base de Preços'!P$7:P$3001,'Base de Preços'!J$7:J$3001,"",0)</f>
        <v>0</v>
      </c>
      <c r="AI853" s="37">
        <f t="shared" si="105"/>
        <v>0</v>
      </c>
      <c r="AJ853" t="str">
        <f>_xlfn.XLOOKUP(N853,Agrupamentos!C$3:C$496,Agrupamentos!D$3:D$496,"",0)</f>
        <v>APOIO E MANUTENÇÃO</v>
      </c>
      <c r="AK853" t="str">
        <f t="shared" si="106"/>
        <v>APOIO E MANUTEÇÃOGN140043</v>
      </c>
      <c r="AL853" s="57" t="str">
        <f t="shared" si="107"/>
        <v>47157GN1400Operador de Trator de PneuJEAN CARDOSO PAIVAAPOIO E MANUTEÇÃOSANTA ANA46Suporte0Julho-2601046209,37062546208</v>
      </c>
      <c r="AM853" s="79" t="str">
        <f t="shared" si="108"/>
        <v/>
      </c>
      <c r="AN853" s="80" t="str">
        <f t="shared" si="109"/>
        <v/>
      </c>
      <c r="AO853" s="36">
        <f t="shared" si="110"/>
        <v>0</v>
      </c>
      <c r="AP853" s="83" t="str">
        <f t="shared" si="111"/>
        <v/>
      </c>
    </row>
    <row r="854" spans="1:42" hidden="1">
      <c r="A854">
        <v>47175</v>
      </c>
      <c r="B854" s="38">
        <v>46208</v>
      </c>
      <c r="C854" t="s">
        <v>268</v>
      </c>
      <c r="D854" t="s">
        <v>185</v>
      </c>
      <c r="E854" t="s">
        <v>186</v>
      </c>
      <c r="F854" t="s">
        <v>49</v>
      </c>
      <c r="G854">
        <v>8</v>
      </c>
      <c r="H854" s="43">
        <v>10859</v>
      </c>
      <c r="I854" t="s">
        <v>198</v>
      </c>
      <c r="J854">
        <v>9900</v>
      </c>
      <c r="K854" t="s">
        <v>218</v>
      </c>
      <c r="L854" t="s">
        <v>218</v>
      </c>
      <c r="M854">
        <v>43</v>
      </c>
      <c r="N854" t="s">
        <v>42</v>
      </c>
      <c r="O854" t="s">
        <v>64</v>
      </c>
      <c r="P854">
        <v>403</v>
      </c>
      <c r="Q854" t="s">
        <v>307</v>
      </c>
      <c r="R854">
        <v>10</v>
      </c>
      <c r="S854">
        <v>8</v>
      </c>
      <c r="T854">
        <v>0</v>
      </c>
      <c r="U854">
        <v>0</v>
      </c>
      <c r="V854">
        <v>8</v>
      </c>
      <c r="W854">
        <v>0</v>
      </c>
      <c r="X854">
        <v>0</v>
      </c>
      <c r="Y854">
        <v>0</v>
      </c>
      <c r="Z854">
        <v>0</v>
      </c>
      <c r="AA854" t="s">
        <v>46</v>
      </c>
      <c r="AB854" t="s">
        <v>56</v>
      </c>
      <c r="AC854" t="s">
        <v>220</v>
      </c>
      <c r="AE854" s="39">
        <v>46209.43509259259</v>
      </c>
      <c r="AG854" t="str">
        <f t="shared" si="104"/>
        <v>Julho-26</v>
      </c>
      <c r="AH854" s="36">
        <f>_xlfn.XLOOKUP(AK854,'Base de Preços'!P$7:P$3001,'Base de Preços'!J$7:J$3001,"",0)</f>
        <v>0</v>
      </c>
      <c r="AI854" s="37">
        <f t="shared" si="105"/>
        <v>0</v>
      </c>
      <c r="AJ854" t="str">
        <f>_xlfn.XLOOKUP(N854,Agrupamentos!C$3:C$496,Agrupamentos!D$3:D$496,"",0)</f>
        <v>APOIO E MANUTENÇÃO</v>
      </c>
      <c r="AK854" t="str">
        <f t="shared" si="106"/>
        <v>APOIO E MANUTEÇÃOGN140043</v>
      </c>
      <c r="AL854" s="57" t="str">
        <f t="shared" si="107"/>
        <v>47175GN1400Trabalhador FlorestalCARLOS ALVES DOS SANTOSAPOIO E MANUTEÇÃOSanto Antonio I10Suporte0Julho-260846209,435092592646208</v>
      </c>
      <c r="AM854" s="79" t="str">
        <f t="shared" si="108"/>
        <v/>
      </c>
      <c r="AN854" s="80" t="str">
        <f t="shared" si="109"/>
        <v/>
      </c>
      <c r="AO854" s="36">
        <f t="shared" si="110"/>
        <v>0</v>
      </c>
      <c r="AP854" s="83" t="str">
        <f t="shared" si="111"/>
        <v/>
      </c>
    </row>
    <row r="855" spans="1:42" hidden="1">
      <c r="A855">
        <v>47175</v>
      </c>
      <c r="B855" s="38">
        <v>46208</v>
      </c>
      <c r="C855" t="s">
        <v>268</v>
      </c>
      <c r="D855" t="s">
        <v>185</v>
      </c>
      <c r="E855" t="s">
        <v>186</v>
      </c>
      <c r="F855" t="s">
        <v>59</v>
      </c>
      <c r="G855">
        <v>8</v>
      </c>
      <c r="H855" s="43">
        <v>10859</v>
      </c>
      <c r="I855" t="s">
        <v>198</v>
      </c>
      <c r="J855">
        <v>9900</v>
      </c>
      <c r="K855" t="s">
        <v>218</v>
      </c>
      <c r="L855" t="s">
        <v>218</v>
      </c>
      <c r="M855">
        <v>43</v>
      </c>
      <c r="N855" t="s">
        <v>42</v>
      </c>
      <c r="O855" t="s">
        <v>64</v>
      </c>
      <c r="P855">
        <v>403</v>
      </c>
      <c r="Q855" t="s">
        <v>307</v>
      </c>
      <c r="R855">
        <v>10</v>
      </c>
      <c r="S855">
        <v>8</v>
      </c>
      <c r="T855">
        <v>0</v>
      </c>
      <c r="U855">
        <v>0</v>
      </c>
      <c r="V855">
        <v>8</v>
      </c>
      <c r="W855">
        <v>0</v>
      </c>
      <c r="X855">
        <v>0</v>
      </c>
      <c r="Y855">
        <v>0</v>
      </c>
      <c r="Z855">
        <v>0</v>
      </c>
      <c r="AA855" t="s">
        <v>46</v>
      </c>
      <c r="AB855" t="s">
        <v>56</v>
      </c>
      <c r="AC855" t="s">
        <v>220</v>
      </c>
      <c r="AE855" s="39">
        <v>46209.43509259259</v>
      </c>
      <c r="AG855" t="str">
        <f t="shared" si="104"/>
        <v>Julho-26</v>
      </c>
      <c r="AH855" s="36">
        <f>_xlfn.XLOOKUP(AK855,'Base de Preços'!P$7:P$3001,'Base de Preços'!J$7:J$3001,"",0)</f>
        <v>0</v>
      </c>
      <c r="AI855" s="37">
        <f t="shared" si="105"/>
        <v>0</v>
      </c>
      <c r="AJ855" t="str">
        <f>_xlfn.XLOOKUP(N855,Agrupamentos!C$3:C$496,Agrupamentos!D$3:D$496,"",0)</f>
        <v>APOIO E MANUTENÇÃO</v>
      </c>
      <c r="AK855" t="str">
        <f t="shared" si="106"/>
        <v>APOIO E MANUTEÇÃOGN140043</v>
      </c>
      <c r="AL855" s="57" t="str">
        <f t="shared" si="107"/>
        <v>47175GN1400Operador de Trator de PneuCARLOS ALVES DOS SANTOSAPOIO E MANUTEÇÃOSanto Antonio I10Suporte0Julho-260846209,435092592646208</v>
      </c>
      <c r="AM855" s="79" t="str">
        <f t="shared" si="108"/>
        <v/>
      </c>
      <c r="AN855" s="80" t="str">
        <f t="shared" si="109"/>
        <v/>
      </c>
      <c r="AO855" s="36">
        <f t="shared" si="110"/>
        <v>0</v>
      </c>
      <c r="AP855" s="83" t="str">
        <f t="shared" si="111"/>
        <v/>
      </c>
    </row>
    <row r="856" spans="1:42" hidden="1">
      <c r="A856">
        <v>47139</v>
      </c>
      <c r="B856" s="38">
        <v>46208</v>
      </c>
      <c r="C856" t="s">
        <v>268</v>
      </c>
      <c r="D856" t="s">
        <v>105</v>
      </c>
      <c r="E856" t="s">
        <v>106</v>
      </c>
      <c r="F856" t="s">
        <v>59</v>
      </c>
      <c r="G856">
        <v>8</v>
      </c>
      <c r="H856" s="43">
        <v>11331</v>
      </c>
      <c r="I856" t="s">
        <v>112</v>
      </c>
      <c r="J856">
        <v>11362</v>
      </c>
      <c r="K856" t="s">
        <v>131</v>
      </c>
      <c r="L856" t="s">
        <v>131</v>
      </c>
      <c r="M856">
        <v>1</v>
      </c>
      <c r="N856" t="s">
        <v>109</v>
      </c>
      <c r="O856" t="s">
        <v>64</v>
      </c>
      <c r="P856">
        <v>578</v>
      </c>
      <c r="Q856" t="s">
        <v>439</v>
      </c>
      <c r="R856" t="s">
        <v>376</v>
      </c>
      <c r="S856">
        <v>0</v>
      </c>
      <c r="T856">
        <v>0</v>
      </c>
      <c r="U856">
        <v>16</v>
      </c>
      <c r="V856">
        <v>16</v>
      </c>
      <c r="W856">
        <v>0</v>
      </c>
      <c r="X856">
        <v>0</v>
      </c>
      <c r="Y856">
        <v>0</v>
      </c>
      <c r="Z856">
        <v>0</v>
      </c>
      <c r="AA856" t="s">
        <v>46</v>
      </c>
      <c r="AB856" t="s">
        <v>56</v>
      </c>
      <c r="AC856" t="s">
        <v>135</v>
      </c>
      <c r="AD856" t="s">
        <v>58</v>
      </c>
      <c r="AE856" s="39">
        <v>46209.268055555556</v>
      </c>
      <c r="AF856" t="s">
        <v>440</v>
      </c>
      <c r="AG856" t="str">
        <f t="shared" si="104"/>
        <v>Julho-26</v>
      </c>
      <c r="AH856" s="36">
        <f>_xlfn.XLOOKUP(AK856,'Base de Preços'!P$7:P$3001,'Base de Preços'!J$7:J$3001,"",0)</f>
        <v>0</v>
      </c>
      <c r="AI856" s="37">
        <f t="shared" si="105"/>
        <v>0</v>
      </c>
      <c r="AJ856" t="str">
        <f>_xlfn.XLOOKUP(N856,Agrupamentos!C$3:C$496,Agrupamentos!D$3:D$496,"",0)</f>
        <v>APOIO E MANUTENÇÃO</v>
      </c>
      <c r="AK856" t="str">
        <f t="shared" si="106"/>
        <v>APOIO E MANUTEÇÃO 1410GN14101</v>
      </c>
      <c r="AL856" s="57" t="str">
        <f t="shared" si="107"/>
        <v>47139GN1410Operador de Trator de PneuGABRIEL GONCALVES PINHEIROAPOIO E MANUTEÇÃO 1410DOIS ANGICOS000-00Suporte0Julho-26161646209,268055555646208</v>
      </c>
      <c r="AM856" s="79" t="str">
        <f t="shared" si="108"/>
        <v/>
      </c>
      <c r="AN856" s="80" t="str">
        <f t="shared" si="109"/>
        <v/>
      </c>
      <c r="AO856" s="36">
        <f t="shared" si="110"/>
        <v>0</v>
      </c>
      <c r="AP856" s="83" t="str">
        <f t="shared" si="111"/>
        <v/>
      </c>
    </row>
    <row r="857" spans="1:42" hidden="1">
      <c r="A857">
        <v>47139</v>
      </c>
      <c r="B857" s="38">
        <v>46208</v>
      </c>
      <c r="C857" t="s">
        <v>268</v>
      </c>
      <c r="D857" t="s">
        <v>105</v>
      </c>
      <c r="E857" t="s">
        <v>106</v>
      </c>
      <c r="F857" t="s">
        <v>49</v>
      </c>
      <c r="G857">
        <v>8</v>
      </c>
      <c r="H857" s="43">
        <v>11331</v>
      </c>
      <c r="I857" t="s">
        <v>112</v>
      </c>
      <c r="J857">
        <v>11362</v>
      </c>
      <c r="K857" t="s">
        <v>131</v>
      </c>
      <c r="L857" t="s">
        <v>131</v>
      </c>
      <c r="M857">
        <v>1</v>
      </c>
      <c r="N857" t="s">
        <v>109</v>
      </c>
      <c r="O857" t="s">
        <v>64</v>
      </c>
      <c r="P857">
        <v>578</v>
      </c>
      <c r="Q857" t="s">
        <v>439</v>
      </c>
      <c r="R857" t="s">
        <v>376</v>
      </c>
      <c r="S857">
        <v>8</v>
      </c>
      <c r="T857">
        <v>0</v>
      </c>
      <c r="U857">
        <v>0</v>
      </c>
      <c r="V857">
        <v>8</v>
      </c>
      <c r="W857">
        <v>0</v>
      </c>
      <c r="X857">
        <v>0</v>
      </c>
      <c r="Y857">
        <v>0</v>
      </c>
      <c r="Z857">
        <v>0</v>
      </c>
      <c r="AA857" t="s">
        <v>46</v>
      </c>
      <c r="AB857" t="s">
        <v>56</v>
      </c>
      <c r="AC857" t="s">
        <v>135</v>
      </c>
      <c r="AE857" s="39">
        <v>46209.268055555556</v>
      </c>
      <c r="AF857" t="s">
        <v>440</v>
      </c>
      <c r="AG857" t="str">
        <f t="shared" si="104"/>
        <v>Julho-26</v>
      </c>
      <c r="AH857" s="36">
        <f>_xlfn.XLOOKUP(AK857,'Base de Preços'!P$7:P$3001,'Base de Preços'!J$7:J$3001,"",0)</f>
        <v>0</v>
      </c>
      <c r="AI857" s="37">
        <f t="shared" si="105"/>
        <v>0</v>
      </c>
      <c r="AJ857" t="str">
        <f>_xlfn.XLOOKUP(N857,Agrupamentos!C$3:C$496,Agrupamentos!D$3:D$496,"",0)</f>
        <v>APOIO E MANUTENÇÃO</v>
      </c>
      <c r="AK857" t="str">
        <f t="shared" si="106"/>
        <v>APOIO E MANUTEÇÃO 1410GN14101</v>
      </c>
      <c r="AL857" s="57" t="str">
        <f t="shared" si="107"/>
        <v>47139GN1410Trabalhador FlorestalGABRIEL GONCALVES PINHEIROAPOIO E MANUTEÇÃO 1410DOIS ANGICOS000-00Suporte0Julho-260846209,268055555646208</v>
      </c>
      <c r="AM857" s="79" t="str">
        <f t="shared" si="108"/>
        <v/>
      </c>
      <c r="AN857" s="80" t="str">
        <f t="shared" si="109"/>
        <v/>
      </c>
      <c r="AO857" s="36">
        <f t="shared" si="110"/>
        <v>0</v>
      </c>
      <c r="AP857" s="83" t="str">
        <f t="shared" si="111"/>
        <v/>
      </c>
    </row>
    <row r="858" spans="1:42" hidden="1">
      <c r="A858">
        <v>47160</v>
      </c>
      <c r="B858" s="38">
        <v>46208</v>
      </c>
      <c r="C858" t="s">
        <v>268</v>
      </c>
      <c r="D858" t="s">
        <v>105</v>
      </c>
      <c r="E858" t="s">
        <v>106</v>
      </c>
      <c r="F858" t="s">
        <v>59</v>
      </c>
      <c r="G858">
        <v>8</v>
      </c>
      <c r="H858" s="43">
        <v>11331</v>
      </c>
      <c r="I858" t="s">
        <v>112</v>
      </c>
      <c r="J858">
        <v>11752</v>
      </c>
      <c r="K858" t="s">
        <v>149</v>
      </c>
      <c r="L858" t="s">
        <v>149</v>
      </c>
      <c r="M858" t="s">
        <v>115</v>
      </c>
      <c r="N858" t="s">
        <v>116</v>
      </c>
      <c r="O858" t="s">
        <v>64</v>
      </c>
      <c r="P858">
        <v>555</v>
      </c>
      <c r="Q858" t="s">
        <v>413</v>
      </c>
      <c r="R858" t="s">
        <v>152</v>
      </c>
      <c r="S858">
        <v>2</v>
      </c>
      <c r="T858">
        <v>6.5</v>
      </c>
      <c r="U858">
        <v>2</v>
      </c>
      <c r="V858">
        <v>4</v>
      </c>
      <c r="W858">
        <v>0.42</v>
      </c>
      <c r="X858">
        <v>0.31</v>
      </c>
      <c r="Y858">
        <v>0.62</v>
      </c>
      <c r="Z858">
        <v>143.63999999999999</v>
      </c>
      <c r="AA858" t="s">
        <v>55</v>
      </c>
      <c r="AB858" t="s">
        <v>47</v>
      </c>
      <c r="AC858" t="s">
        <v>120</v>
      </c>
      <c r="AD858" t="s">
        <v>58</v>
      </c>
      <c r="AE858" s="39">
        <v>46209.382777777777</v>
      </c>
      <c r="AG858" t="str">
        <f t="shared" si="104"/>
        <v>Julho-26</v>
      </c>
      <c r="AH858" s="36">
        <f>_xlfn.XLOOKUP(AK858,'Base de Preços'!P$7:P$3001,'Base de Preços'!J$7:J$3001,"",0)</f>
        <v>212.62</v>
      </c>
      <c r="AI858" s="37">
        <f t="shared" si="105"/>
        <v>1382.03</v>
      </c>
      <c r="AJ858" t="str">
        <f>_xlfn.XLOOKUP(N858,Agrupamentos!C$3:C$496,Agrupamentos!D$3:D$496,"",0)</f>
        <v>HERBICIDA MEC</v>
      </c>
      <c r="AK858" t="str">
        <f t="shared" si="106"/>
        <v>SERV CAP QUIM PRE EMERG 3 LINHASGN1410IMP97</v>
      </c>
      <c r="AL858" s="57" t="str">
        <f t="shared" si="107"/>
        <v>47160GN1410Operador de Trator de PneuMATEUS SANCHES PERES BIENIEKSERV CAP QUIM PRE EMERG 3 LINHASMORUMBI - SRP008-01Principal6,5Julho-262446209,382777777846208</v>
      </c>
      <c r="AM858" s="79">
        <f t="shared" si="108"/>
        <v>9.5238095238095237</v>
      </c>
      <c r="AN858" s="80">
        <f t="shared" si="109"/>
        <v>1367.9999999999998</v>
      </c>
      <c r="AO858" s="36">
        <f t="shared" si="110"/>
        <v>933.65999999999985</v>
      </c>
      <c r="AP858" s="83">
        <f t="shared" si="111"/>
        <v>-434.33999999999992</v>
      </c>
    </row>
    <row r="859" spans="1:42" hidden="1">
      <c r="A859">
        <v>47160</v>
      </c>
      <c r="B859" s="38">
        <v>46208</v>
      </c>
      <c r="C859" t="s">
        <v>268</v>
      </c>
      <c r="D859" t="s">
        <v>105</v>
      </c>
      <c r="E859" t="s">
        <v>106</v>
      </c>
      <c r="F859" t="s">
        <v>59</v>
      </c>
      <c r="G859">
        <v>8</v>
      </c>
      <c r="H859" s="43">
        <v>11331</v>
      </c>
      <c r="I859" t="s">
        <v>112</v>
      </c>
      <c r="J859">
        <v>11752</v>
      </c>
      <c r="K859" t="s">
        <v>149</v>
      </c>
      <c r="L859" t="s">
        <v>149</v>
      </c>
      <c r="M859" t="s">
        <v>115</v>
      </c>
      <c r="N859" t="s">
        <v>116</v>
      </c>
      <c r="O859" t="s">
        <v>64</v>
      </c>
      <c r="P859">
        <v>555</v>
      </c>
      <c r="Q859" t="s">
        <v>413</v>
      </c>
      <c r="R859" t="s">
        <v>122</v>
      </c>
      <c r="S859">
        <v>4</v>
      </c>
      <c r="T859">
        <v>3.94</v>
      </c>
      <c r="U859">
        <v>0</v>
      </c>
      <c r="V859">
        <v>4</v>
      </c>
      <c r="W859">
        <v>0.42</v>
      </c>
      <c r="X859">
        <v>1.02</v>
      </c>
      <c r="Y859">
        <v>1.02</v>
      </c>
      <c r="Z859">
        <v>143.63999999999999</v>
      </c>
      <c r="AA859" t="s">
        <v>46</v>
      </c>
      <c r="AB859" t="s">
        <v>47</v>
      </c>
      <c r="AC859" t="s">
        <v>120</v>
      </c>
      <c r="AE859" s="39">
        <v>46209.382777777777</v>
      </c>
      <c r="AG859" t="str">
        <f t="shared" si="104"/>
        <v>Julho-26</v>
      </c>
      <c r="AH859" s="36">
        <f>_xlfn.XLOOKUP(AK859,'Base de Preços'!P$7:P$3001,'Base de Preços'!J$7:J$3001,"",0)</f>
        <v>212.62</v>
      </c>
      <c r="AI859" s="37">
        <f t="shared" si="105"/>
        <v>837.72280000000001</v>
      </c>
      <c r="AJ859" t="str">
        <f>_xlfn.XLOOKUP(N859,Agrupamentos!C$3:C$496,Agrupamentos!D$3:D$496,"",0)</f>
        <v>HERBICIDA MEC</v>
      </c>
      <c r="AK859" t="str">
        <f t="shared" si="106"/>
        <v>SERV CAP QUIM PRE EMERG 3 LINHASGN1410IMP97</v>
      </c>
      <c r="AL859" s="57" t="str">
        <f t="shared" si="107"/>
        <v>47160GN1410Operador de Trator de PneuMATEUS SANCHES PERES BIENIEKSERV CAP QUIM PRE EMERG 3 LINHASMORUMBI - SRP004-01Principal3,94Julho-260446209,382777777846208</v>
      </c>
      <c r="AM859" s="79">
        <f t="shared" si="108"/>
        <v>9.5238095238095237</v>
      </c>
      <c r="AN859" s="80">
        <f t="shared" si="109"/>
        <v>1367.9999999999998</v>
      </c>
      <c r="AO859" s="36">
        <f t="shared" si="110"/>
        <v>565.94159999999999</v>
      </c>
      <c r="AP859" s="83">
        <f t="shared" si="111"/>
        <v>-802.05839999999978</v>
      </c>
    </row>
    <row r="860" spans="1:42" hidden="1">
      <c r="A860">
        <v>47160</v>
      </c>
      <c r="B860" s="38">
        <v>46208</v>
      </c>
      <c r="C860" t="s">
        <v>268</v>
      </c>
      <c r="D860" t="s">
        <v>105</v>
      </c>
      <c r="E860" t="s">
        <v>106</v>
      </c>
      <c r="F860" t="s">
        <v>37</v>
      </c>
      <c r="G860">
        <v>8</v>
      </c>
      <c r="H860" s="43">
        <v>11331</v>
      </c>
      <c r="I860" t="s">
        <v>112</v>
      </c>
      <c r="J860">
        <v>11752</v>
      </c>
      <c r="K860" t="s">
        <v>149</v>
      </c>
      <c r="L860" t="s">
        <v>149</v>
      </c>
      <c r="M860" t="s">
        <v>115</v>
      </c>
      <c r="N860" t="s">
        <v>116</v>
      </c>
      <c r="O860" t="s">
        <v>64</v>
      </c>
      <c r="P860">
        <v>555</v>
      </c>
      <c r="Q860" t="s">
        <v>413</v>
      </c>
      <c r="R860" t="s">
        <v>152</v>
      </c>
      <c r="S860">
        <v>8</v>
      </c>
      <c r="T860">
        <v>6.5</v>
      </c>
      <c r="U860">
        <v>0</v>
      </c>
      <c r="V860">
        <v>8</v>
      </c>
      <c r="W860">
        <v>0.14000000000000001</v>
      </c>
      <c r="X860">
        <v>1.23</v>
      </c>
      <c r="Y860">
        <v>1.23</v>
      </c>
      <c r="Z860">
        <v>58.86</v>
      </c>
      <c r="AA860" t="s">
        <v>55</v>
      </c>
      <c r="AB860" t="s">
        <v>77</v>
      </c>
      <c r="AC860" t="s">
        <v>120</v>
      </c>
      <c r="AD860" t="s">
        <v>58</v>
      </c>
      <c r="AE860" s="39">
        <v>46209.382777777777</v>
      </c>
      <c r="AG860" t="str">
        <f t="shared" si="104"/>
        <v>Julho-26</v>
      </c>
      <c r="AH860" s="36">
        <f>_xlfn.XLOOKUP(AK860,'Base de Preços'!P$7:P$3001,'Base de Preços'!J$7:J$3001,"",0)</f>
        <v>212.62</v>
      </c>
      <c r="AI860" s="37">
        <f t="shared" si="105"/>
        <v>0</v>
      </c>
      <c r="AJ860" t="str">
        <f>_xlfn.XLOOKUP(N860,Agrupamentos!C$3:C$496,Agrupamentos!D$3:D$496,"",0)</f>
        <v>HERBICIDA MEC</v>
      </c>
      <c r="AK860" t="str">
        <f t="shared" si="106"/>
        <v>SERV CAP QUIM PRE EMERG 3 LINHASGN1410IMP97</v>
      </c>
      <c r="AL860" s="57" t="str">
        <f t="shared" si="107"/>
        <v>47160GN1410MotoristaMATEUS SANCHES PERES BIENIEKSERV CAP QUIM PRE EMERG 3 LINHASMORUMBI - SRP008-01Apoio6,5Julho-260846209,382777777846208</v>
      </c>
      <c r="AM860" s="79">
        <f t="shared" si="108"/>
        <v>57.142857142857139</v>
      </c>
      <c r="AN860" s="80">
        <f t="shared" si="109"/>
        <v>3363.4285714285711</v>
      </c>
      <c r="AO860" s="36">
        <f t="shared" si="110"/>
        <v>382.59</v>
      </c>
      <c r="AP860" s="83">
        <f t="shared" si="111"/>
        <v>-2980.838571428571</v>
      </c>
    </row>
    <row r="861" spans="1:42" hidden="1">
      <c r="A861">
        <v>47160</v>
      </c>
      <c r="B861" s="38">
        <v>46208</v>
      </c>
      <c r="C861" t="s">
        <v>268</v>
      </c>
      <c r="D861" t="s">
        <v>105</v>
      </c>
      <c r="E861" t="s">
        <v>106</v>
      </c>
      <c r="F861" t="s">
        <v>37</v>
      </c>
      <c r="G861">
        <v>8</v>
      </c>
      <c r="H861" s="43">
        <v>11331</v>
      </c>
      <c r="I861" t="s">
        <v>112</v>
      </c>
      <c r="J861">
        <v>11752</v>
      </c>
      <c r="K861" t="s">
        <v>149</v>
      </c>
      <c r="L861" t="s">
        <v>149</v>
      </c>
      <c r="M861" t="s">
        <v>115</v>
      </c>
      <c r="N861" t="s">
        <v>116</v>
      </c>
      <c r="O861" t="s">
        <v>64</v>
      </c>
      <c r="P861">
        <v>555</v>
      </c>
      <c r="Q861" t="s">
        <v>413</v>
      </c>
      <c r="R861" t="s">
        <v>122</v>
      </c>
      <c r="S861">
        <v>8</v>
      </c>
      <c r="T861">
        <v>3.94</v>
      </c>
      <c r="U861">
        <v>0</v>
      </c>
      <c r="V861">
        <v>8</v>
      </c>
      <c r="W861">
        <v>0.14000000000000001</v>
      </c>
      <c r="X861">
        <v>2.0299999999999998</v>
      </c>
      <c r="Y861">
        <v>2.0299999999999998</v>
      </c>
      <c r="Z861">
        <v>58.86</v>
      </c>
      <c r="AA861" t="s">
        <v>46</v>
      </c>
      <c r="AB861" t="s">
        <v>77</v>
      </c>
      <c r="AC861" t="s">
        <v>120</v>
      </c>
      <c r="AD861" t="s">
        <v>58</v>
      </c>
      <c r="AE861" s="39">
        <v>46209.382777777777</v>
      </c>
      <c r="AG861" t="str">
        <f t="shared" si="104"/>
        <v>Julho-26</v>
      </c>
      <c r="AH861" s="36">
        <f>_xlfn.XLOOKUP(AK861,'Base de Preços'!P$7:P$3001,'Base de Preços'!J$7:J$3001,"",0)</f>
        <v>212.62</v>
      </c>
      <c r="AI861" s="37">
        <f t="shared" si="105"/>
        <v>0</v>
      </c>
      <c r="AJ861" t="str">
        <f>_xlfn.XLOOKUP(N861,Agrupamentos!C$3:C$496,Agrupamentos!D$3:D$496,"",0)</f>
        <v>HERBICIDA MEC</v>
      </c>
      <c r="AK861" t="str">
        <f t="shared" si="106"/>
        <v>SERV CAP QUIM PRE EMERG 3 LINHASGN1410IMP97</v>
      </c>
      <c r="AL861" s="57" t="str">
        <f t="shared" si="107"/>
        <v>47160GN1410MotoristaMATEUS SANCHES PERES BIENIEKSERV CAP QUIM PRE EMERG 3 LINHASMORUMBI - SRP004-01Apoio3,94Julho-260846209,382777777846208</v>
      </c>
      <c r="AM861" s="79">
        <f t="shared" si="108"/>
        <v>57.142857142857139</v>
      </c>
      <c r="AN861" s="80">
        <f t="shared" si="109"/>
        <v>3363.4285714285711</v>
      </c>
      <c r="AO861" s="36">
        <f t="shared" si="110"/>
        <v>231.9084</v>
      </c>
      <c r="AP861" s="83">
        <f t="shared" si="111"/>
        <v>-3131.5201714285713</v>
      </c>
    </row>
    <row r="862" spans="1:42" hidden="1">
      <c r="A862">
        <v>47190</v>
      </c>
      <c r="B862" s="38">
        <v>46208</v>
      </c>
      <c r="C862" t="s">
        <v>268</v>
      </c>
      <c r="D862" t="s">
        <v>105</v>
      </c>
      <c r="E862" t="s">
        <v>106</v>
      </c>
      <c r="F862" t="s">
        <v>49</v>
      </c>
      <c r="G862">
        <v>8</v>
      </c>
      <c r="H862" s="43">
        <v>11065</v>
      </c>
      <c r="I862" t="s">
        <v>107</v>
      </c>
      <c r="J862">
        <v>11392</v>
      </c>
      <c r="K862" t="s">
        <v>142</v>
      </c>
      <c r="L862" t="s">
        <v>142</v>
      </c>
      <c r="M862">
        <v>1</v>
      </c>
      <c r="N862" t="s">
        <v>109</v>
      </c>
      <c r="O862" t="s">
        <v>64</v>
      </c>
      <c r="P862">
        <v>532</v>
      </c>
      <c r="Q862" t="s">
        <v>117</v>
      </c>
      <c r="R862" t="s">
        <v>158</v>
      </c>
      <c r="S862">
        <v>40</v>
      </c>
      <c r="T862">
        <v>0</v>
      </c>
      <c r="U862">
        <v>0</v>
      </c>
      <c r="V862">
        <v>40</v>
      </c>
      <c r="W862">
        <v>0</v>
      </c>
      <c r="X862">
        <v>0</v>
      </c>
      <c r="Y862">
        <v>0</v>
      </c>
      <c r="Z862">
        <v>0</v>
      </c>
      <c r="AA862" t="s">
        <v>55</v>
      </c>
      <c r="AB862" t="s">
        <v>56</v>
      </c>
      <c r="AC862" t="s">
        <v>145</v>
      </c>
      <c r="AD862" t="s">
        <v>58</v>
      </c>
      <c r="AE862" s="39">
        <v>46209.618055555555</v>
      </c>
      <c r="AG862" t="str">
        <f t="shared" si="104"/>
        <v>Julho-26</v>
      </c>
      <c r="AH862" s="36">
        <f>_xlfn.XLOOKUP(AK862,'Base de Preços'!P$7:P$3001,'Base de Preços'!J$7:J$3001,"",0)</f>
        <v>0</v>
      </c>
      <c r="AI862" s="37">
        <f t="shared" si="105"/>
        <v>0</v>
      </c>
      <c r="AJ862" t="str">
        <f>_xlfn.XLOOKUP(N862,Agrupamentos!C$3:C$496,Agrupamentos!D$3:D$496,"",0)</f>
        <v>APOIO E MANUTENÇÃO</v>
      </c>
      <c r="AK862" t="str">
        <f t="shared" si="106"/>
        <v>APOIO E MANUTEÇÃO 1410GN14101</v>
      </c>
      <c r="AL862" s="57" t="str">
        <f t="shared" si="107"/>
        <v>47190GN1410Trabalhador FlorestalDOUGLAS BOTELHO GOMESAPOIO E MANUTEÇÃO 1410NOSSA SENHORA APARECIDA IX001-01Suporte0Julho-2604046209,618055555646208</v>
      </c>
      <c r="AM862" s="79" t="str">
        <f t="shared" si="108"/>
        <v/>
      </c>
      <c r="AN862" s="80" t="str">
        <f t="shared" si="109"/>
        <v/>
      </c>
      <c r="AO862" s="36">
        <f t="shared" si="110"/>
        <v>0</v>
      </c>
      <c r="AP862" s="83" t="str">
        <f t="shared" si="111"/>
        <v/>
      </c>
    </row>
    <row r="863" spans="1:42" hidden="1">
      <c r="A863">
        <v>47190</v>
      </c>
      <c r="B863" s="38">
        <v>46208</v>
      </c>
      <c r="C863" t="s">
        <v>268</v>
      </c>
      <c r="D863" t="s">
        <v>105</v>
      </c>
      <c r="E863" t="s">
        <v>106</v>
      </c>
      <c r="F863" t="s">
        <v>59</v>
      </c>
      <c r="G863">
        <v>8</v>
      </c>
      <c r="H863" s="43">
        <v>11065</v>
      </c>
      <c r="I863" t="s">
        <v>107</v>
      </c>
      <c r="J863">
        <v>11392</v>
      </c>
      <c r="K863" t="s">
        <v>142</v>
      </c>
      <c r="L863" t="s">
        <v>142</v>
      </c>
      <c r="M863">
        <v>1</v>
      </c>
      <c r="N863" t="s">
        <v>109</v>
      </c>
      <c r="O863" t="s">
        <v>64</v>
      </c>
      <c r="P863">
        <v>532</v>
      </c>
      <c r="Q863" t="s">
        <v>117</v>
      </c>
      <c r="R863" t="s">
        <v>158</v>
      </c>
      <c r="S863">
        <v>0</v>
      </c>
      <c r="T863">
        <v>0</v>
      </c>
      <c r="U863">
        <v>8</v>
      </c>
      <c r="V863">
        <v>8</v>
      </c>
      <c r="W863">
        <v>0</v>
      </c>
      <c r="X863">
        <v>0</v>
      </c>
      <c r="Y863">
        <v>0</v>
      </c>
      <c r="Z863">
        <v>0</v>
      </c>
      <c r="AA863" t="s">
        <v>55</v>
      </c>
      <c r="AB863" t="s">
        <v>56</v>
      </c>
      <c r="AC863" t="s">
        <v>145</v>
      </c>
      <c r="AD863" t="s">
        <v>58</v>
      </c>
      <c r="AE863" s="39">
        <v>46209.618425925924</v>
      </c>
      <c r="AG863" t="str">
        <f t="shared" si="104"/>
        <v>Julho-26</v>
      </c>
      <c r="AH863" s="36">
        <f>_xlfn.XLOOKUP(AK863,'Base de Preços'!P$7:P$3001,'Base de Preços'!J$7:J$3001,"",0)</f>
        <v>0</v>
      </c>
      <c r="AI863" s="37">
        <f t="shared" si="105"/>
        <v>0</v>
      </c>
      <c r="AJ863" t="str">
        <f>_xlfn.XLOOKUP(N863,Agrupamentos!C$3:C$496,Agrupamentos!D$3:D$496,"",0)</f>
        <v>APOIO E MANUTENÇÃO</v>
      </c>
      <c r="AK863" t="str">
        <f t="shared" si="106"/>
        <v>APOIO E MANUTEÇÃO 1410GN14101</v>
      </c>
      <c r="AL863" s="57" t="str">
        <f t="shared" si="107"/>
        <v>47190GN1410Operador de Trator de PneuDOUGLAS BOTELHO GOMESAPOIO E MANUTEÇÃO 1410NOSSA SENHORA APARECIDA IX001-01Suporte0Julho-268846209,618425925946208</v>
      </c>
      <c r="AM863" s="79" t="str">
        <f t="shared" si="108"/>
        <v/>
      </c>
      <c r="AN863" s="80" t="str">
        <f t="shared" si="109"/>
        <v/>
      </c>
      <c r="AO863" s="36">
        <f t="shared" si="110"/>
        <v>0</v>
      </c>
      <c r="AP863" s="83" t="str">
        <f t="shared" si="111"/>
        <v/>
      </c>
    </row>
    <row r="864" spans="1:42" hidden="1">
      <c r="A864">
        <v>47166</v>
      </c>
      <c r="B864" s="38">
        <v>46208</v>
      </c>
      <c r="C864" t="s">
        <v>268</v>
      </c>
      <c r="D864" t="s">
        <v>98</v>
      </c>
      <c r="E864" t="s">
        <v>99</v>
      </c>
      <c r="F864" t="s">
        <v>59</v>
      </c>
      <c r="G864">
        <v>8</v>
      </c>
      <c r="H864" s="43">
        <v>10665</v>
      </c>
      <c r="I864" t="s">
        <v>191</v>
      </c>
      <c r="J864">
        <v>10781</v>
      </c>
      <c r="K864" t="s">
        <v>192</v>
      </c>
      <c r="L864" t="s">
        <v>192</v>
      </c>
      <c r="M864">
        <v>2</v>
      </c>
      <c r="N864" t="s">
        <v>42</v>
      </c>
      <c r="O864" t="s">
        <v>64</v>
      </c>
      <c r="P864">
        <v>534</v>
      </c>
      <c r="Q864" t="s">
        <v>294</v>
      </c>
      <c r="R864">
        <v>1</v>
      </c>
      <c r="S864">
        <v>0</v>
      </c>
      <c r="T864">
        <v>0</v>
      </c>
      <c r="U864">
        <v>24</v>
      </c>
      <c r="V864">
        <v>24</v>
      </c>
      <c r="W864">
        <v>0</v>
      </c>
      <c r="X864">
        <v>0</v>
      </c>
      <c r="Y864">
        <v>0</v>
      </c>
      <c r="Z864">
        <v>0</v>
      </c>
      <c r="AA864" t="s">
        <v>55</v>
      </c>
      <c r="AB864" t="s">
        <v>56</v>
      </c>
      <c r="AC864" t="s">
        <v>195</v>
      </c>
      <c r="AD864" t="s">
        <v>195</v>
      </c>
      <c r="AE864" s="39">
        <v>46209.410671296297</v>
      </c>
      <c r="AF864" t="s">
        <v>520</v>
      </c>
      <c r="AG864" t="str">
        <f t="shared" si="104"/>
        <v>Julho-26</v>
      </c>
      <c r="AH864" s="36">
        <f>_xlfn.XLOOKUP(AK864,'Base de Preços'!P$7:P$3001,'Base de Preços'!J$7:J$3001,"",0)</f>
        <v>0</v>
      </c>
      <c r="AI864" s="37">
        <f t="shared" si="105"/>
        <v>0</v>
      </c>
      <c r="AJ864" t="str">
        <f>_xlfn.XLOOKUP(N864,Agrupamentos!C$3:C$496,Agrupamentos!D$3:D$496,"",0)</f>
        <v>APOIO E MANUTENÇÃO</v>
      </c>
      <c r="AK864" t="str">
        <f t="shared" si="106"/>
        <v>APOIO E MANUTEÇÃOGN14202</v>
      </c>
      <c r="AL864" s="57" t="str">
        <f t="shared" si="107"/>
        <v>47166GN1420Operador de Trator de PneuTHIAGO DE SOUZA AVELARAPOIO E MANUTEÇÃOMalule Ii1Suporte0Julho-26242446209,410671296346208</v>
      </c>
      <c r="AM864" s="79" t="str">
        <f t="shared" si="108"/>
        <v/>
      </c>
      <c r="AN864" s="80" t="str">
        <f t="shared" si="109"/>
        <v/>
      </c>
      <c r="AO864" s="36">
        <f t="shared" si="110"/>
        <v>0</v>
      </c>
      <c r="AP864" s="83" t="str">
        <f t="shared" si="111"/>
        <v/>
      </c>
    </row>
    <row r="865" spans="1:42" hidden="1">
      <c r="A865">
        <v>47240</v>
      </c>
      <c r="B865" s="38">
        <v>46209</v>
      </c>
      <c r="C865" t="s">
        <v>268</v>
      </c>
      <c r="D865" t="s">
        <v>250</v>
      </c>
      <c r="E865" t="s">
        <v>251</v>
      </c>
      <c r="F865" t="s">
        <v>37</v>
      </c>
      <c r="G865">
        <v>8</v>
      </c>
      <c r="H865" s="43">
        <v>11697</v>
      </c>
      <c r="I865" t="s">
        <v>253</v>
      </c>
      <c r="J865">
        <v>10837</v>
      </c>
      <c r="K865" t="s">
        <v>254</v>
      </c>
      <c r="L865" t="s">
        <v>254</v>
      </c>
      <c r="M865">
        <v>2</v>
      </c>
      <c r="N865" t="s">
        <v>42</v>
      </c>
      <c r="O865" t="s">
        <v>64</v>
      </c>
      <c r="P865">
        <v>287</v>
      </c>
      <c r="Q865" t="s">
        <v>269</v>
      </c>
      <c r="R865">
        <v>12</v>
      </c>
      <c r="S865">
        <v>0</v>
      </c>
      <c r="T865">
        <v>0</v>
      </c>
      <c r="U865">
        <v>8</v>
      </c>
      <c r="V865">
        <v>8</v>
      </c>
      <c r="W865">
        <v>0</v>
      </c>
      <c r="X865">
        <v>0</v>
      </c>
      <c r="Y865">
        <v>0</v>
      </c>
      <c r="Z865">
        <v>0</v>
      </c>
      <c r="AA865" t="s">
        <v>46</v>
      </c>
      <c r="AB865" t="s">
        <v>56</v>
      </c>
      <c r="AC865" t="s">
        <v>257</v>
      </c>
      <c r="AD865" t="s">
        <v>228</v>
      </c>
      <c r="AE865" s="39">
        <v>46210.384097222224</v>
      </c>
      <c r="AG865" t="str">
        <f t="shared" si="104"/>
        <v>Julho-26</v>
      </c>
      <c r="AH865" s="36">
        <f>_xlfn.XLOOKUP(AK865,'Base de Preços'!P$7:P$3001,'Base de Preços'!J$7:J$3001,"",0)</f>
        <v>0</v>
      </c>
      <c r="AI865" s="37">
        <f t="shared" si="105"/>
        <v>0</v>
      </c>
      <c r="AJ865" t="str">
        <f>_xlfn.XLOOKUP(N865,Agrupamentos!C$3:C$496,Agrupamentos!D$3:D$496,"",0)</f>
        <v>APOIO E MANUTENÇÃO</v>
      </c>
      <c r="AK865" t="str">
        <f t="shared" si="106"/>
        <v>APOIO E MANUTEÇÃOGN12702</v>
      </c>
      <c r="AL865" s="57" t="str">
        <f t="shared" si="107"/>
        <v>47240GN1270MotoristaJEAN CARDOSO PAIVAAPOIO E MANUTEÇÃOFazenda Pouso Alto12Suporte0Julho-268846210,384097222246209</v>
      </c>
      <c r="AM865" s="79" t="str">
        <f t="shared" si="108"/>
        <v/>
      </c>
      <c r="AN865" s="80" t="str">
        <f t="shared" si="109"/>
        <v/>
      </c>
      <c r="AO865" s="36">
        <f t="shared" si="110"/>
        <v>0</v>
      </c>
      <c r="AP865" s="83" t="str">
        <f t="shared" si="111"/>
        <v/>
      </c>
    </row>
    <row r="866" spans="1:42" hidden="1">
      <c r="A866">
        <v>47240</v>
      </c>
      <c r="B866" s="38">
        <v>46209</v>
      </c>
      <c r="C866" t="s">
        <v>268</v>
      </c>
      <c r="D866" t="s">
        <v>250</v>
      </c>
      <c r="E866" t="s">
        <v>251</v>
      </c>
      <c r="F866" t="s">
        <v>49</v>
      </c>
      <c r="G866">
        <v>8</v>
      </c>
      <c r="H866" s="43">
        <v>11697</v>
      </c>
      <c r="I866" t="s">
        <v>253</v>
      </c>
      <c r="J866">
        <v>10837</v>
      </c>
      <c r="K866" t="s">
        <v>254</v>
      </c>
      <c r="L866" t="s">
        <v>254</v>
      </c>
      <c r="M866">
        <v>71</v>
      </c>
      <c r="N866" t="s">
        <v>270</v>
      </c>
      <c r="O866" t="s">
        <v>64</v>
      </c>
      <c r="P866">
        <v>287</v>
      </c>
      <c r="Q866" t="s">
        <v>269</v>
      </c>
      <c r="R866">
        <v>16</v>
      </c>
      <c r="S866">
        <v>40</v>
      </c>
      <c r="T866">
        <v>49.01</v>
      </c>
      <c r="U866">
        <v>0</v>
      </c>
      <c r="V866">
        <v>40</v>
      </c>
      <c r="W866">
        <v>1.42</v>
      </c>
      <c r="X866">
        <v>0.82</v>
      </c>
      <c r="Y866">
        <v>0.82</v>
      </c>
      <c r="Z866">
        <v>149.09</v>
      </c>
      <c r="AA866" t="s">
        <v>46</v>
      </c>
      <c r="AB866" t="s">
        <v>47</v>
      </c>
      <c r="AC866" t="s">
        <v>257</v>
      </c>
      <c r="AD866" t="s">
        <v>57</v>
      </c>
      <c r="AE866" s="39">
        <v>46210.384097222224</v>
      </c>
      <c r="AG866" t="str">
        <f t="shared" si="104"/>
        <v>Julho-26</v>
      </c>
      <c r="AH866" s="36">
        <f>_xlfn.XLOOKUP(AK866,'Base de Preços'!P$7:P$3001,'Base de Preços'!J$7:J$3001,"",0)</f>
        <v>152.18</v>
      </c>
      <c r="AI866" s="37">
        <f t="shared" si="105"/>
        <v>7458.3418000000001</v>
      </c>
      <c r="AJ866" t="str">
        <f>_xlfn.XLOOKUP(N866,Agrupamentos!C$3:C$496,Agrupamentos!D$3:D$496,"",0)</f>
        <v>COMBATE A FORMIGA MANUAL</v>
      </c>
      <c r="AK866" t="str">
        <f t="shared" si="106"/>
        <v>COMBATE A FORMIGA MANUAL MANUTENÇÃO - ANO 02GN127071</v>
      </c>
      <c r="AL866" s="57" t="str">
        <f t="shared" si="107"/>
        <v>47240GN1270Trabalhador FlorestalJEAN CARDOSO PAIVACOMBATE A FORMIGA MANUAL MANUTENÇÃO - ANO 02Fazenda Pouso Alto16Principal49,01Julho-2604046210,384097222246209</v>
      </c>
      <c r="AM866" s="79">
        <f t="shared" si="108"/>
        <v>28.169014084507044</v>
      </c>
      <c r="AN866" s="80">
        <f t="shared" si="109"/>
        <v>4199.7183098591549</v>
      </c>
      <c r="AO866" s="36">
        <f t="shared" si="110"/>
        <v>7306.9008999999996</v>
      </c>
      <c r="AP866" s="83">
        <f t="shared" si="111"/>
        <v>3107.1825901408447</v>
      </c>
    </row>
    <row r="867" spans="1:42" hidden="1">
      <c r="A867">
        <v>47240</v>
      </c>
      <c r="B867" s="38">
        <v>46209</v>
      </c>
      <c r="C867" t="s">
        <v>268</v>
      </c>
      <c r="D867" t="s">
        <v>250</v>
      </c>
      <c r="E867" t="s">
        <v>251</v>
      </c>
      <c r="F867" t="s">
        <v>49</v>
      </c>
      <c r="G867">
        <v>8</v>
      </c>
      <c r="H867" s="43">
        <v>11697</v>
      </c>
      <c r="I867" t="s">
        <v>253</v>
      </c>
      <c r="J867">
        <v>10837</v>
      </c>
      <c r="K867" t="s">
        <v>254</v>
      </c>
      <c r="L867" t="s">
        <v>254</v>
      </c>
      <c r="M867">
        <v>71</v>
      </c>
      <c r="N867" t="s">
        <v>270</v>
      </c>
      <c r="O867" t="s">
        <v>64</v>
      </c>
      <c r="P867">
        <v>287</v>
      </c>
      <c r="Q867" t="s">
        <v>269</v>
      </c>
      <c r="R867">
        <v>15</v>
      </c>
      <c r="S867">
        <v>32</v>
      </c>
      <c r="T867">
        <v>45.76</v>
      </c>
      <c r="U867">
        <v>0</v>
      </c>
      <c r="V867">
        <v>32</v>
      </c>
      <c r="W867">
        <v>1.42</v>
      </c>
      <c r="X867">
        <v>0.7</v>
      </c>
      <c r="Y867">
        <v>0.7</v>
      </c>
      <c r="Z867">
        <v>149.09</v>
      </c>
      <c r="AA867" t="s">
        <v>46</v>
      </c>
      <c r="AB867" t="s">
        <v>47</v>
      </c>
      <c r="AC867" t="s">
        <v>257</v>
      </c>
      <c r="AD867" t="s">
        <v>57</v>
      </c>
      <c r="AE867" s="39">
        <v>46210.384097222224</v>
      </c>
      <c r="AG867" t="str">
        <f t="shared" si="104"/>
        <v>Julho-26</v>
      </c>
      <c r="AH867" s="36">
        <f>_xlfn.XLOOKUP(AK867,'Base de Preços'!P$7:P$3001,'Base de Preços'!J$7:J$3001,"",0)</f>
        <v>152.18</v>
      </c>
      <c r="AI867" s="37">
        <f t="shared" si="105"/>
        <v>6963.7568000000001</v>
      </c>
      <c r="AJ867" t="str">
        <f>_xlfn.XLOOKUP(N867,Agrupamentos!C$3:C$496,Agrupamentos!D$3:D$496,"",0)</f>
        <v>COMBATE A FORMIGA MANUAL</v>
      </c>
      <c r="AK867" t="str">
        <f t="shared" si="106"/>
        <v>COMBATE A FORMIGA MANUAL MANUTENÇÃO - ANO 02GN127071</v>
      </c>
      <c r="AL867" s="57" t="str">
        <f t="shared" si="107"/>
        <v>47240GN1270Trabalhador FlorestalJEAN CARDOSO PAIVACOMBATE A FORMIGA MANUAL MANUTENÇÃO - ANO 02Fazenda Pouso Alto15Principal45,76Julho-2603246210,384097222246209</v>
      </c>
      <c r="AM867" s="79">
        <f t="shared" si="108"/>
        <v>22.535211267605636</v>
      </c>
      <c r="AN867" s="80">
        <f t="shared" si="109"/>
        <v>3359.7746478873241</v>
      </c>
      <c r="AO867" s="36">
        <f t="shared" si="110"/>
        <v>6822.3584000000001</v>
      </c>
      <c r="AP867" s="83">
        <f t="shared" si="111"/>
        <v>3462.5837521126759</v>
      </c>
    </row>
    <row r="868" spans="1:42" hidden="1">
      <c r="A868">
        <v>47240</v>
      </c>
      <c r="B868" s="38">
        <v>46209</v>
      </c>
      <c r="C868" t="s">
        <v>268</v>
      </c>
      <c r="D868" t="s">
        <v>250</v>
      </c>
      <c r="E868" t="s">
        <v>251</v>
      </c>
      <c r="F868" t="s">
        <v>49</v>
      </c>
      <c r="G868">
        <v>8</v>
      </c>
      <c r="H868" s="43">
        <v>11697</v>
      </c>
      <c r="I868" t="s">
        <v>253</v>
      </c>
      <c r="J868">
        <v>10837</v>
      </c>
      <c r="K868" t="s">
        <v>254</v>
      </c>
      <c r="L868" t="s">
        <v>254</v>
      </c>
      <c r="M868">
        <v>71</v>
      </c>
      <c r="N868" t="s">
        <v>270</v>
      </c>
      <c r="O868" t="s">
        <v>64</v>
      </c>
      <c r="P868">
        <v>287</v>
      </c>
      <c r="Q868" t="s">
        <v>269</v>
      </c>
      <c r="R868">
        <v>14</v>
      </c>
      <c r="S868">
        <v>32</v>
      </c>
      <c r="T868">
        <v>44</v>
      </c>
      <c r="U868">
        <v>0</v>
      </c>
      <c r="V868">
        <v>32</v>
      </c>
      <c r="W868">
        <v>1.42</v>
      </c>
      <c r="X868">
        <v>0.73</v>
      </c>
      <c r="Y868">
        <v>0.73</v>
      </c>
      <c r="Z868">
        <v>149.09</v>
      </c>
      <c r="AA868" t="s">
        <v>46</v>
      </c>
      <c r="AB868" t="s">
        <v>47</v>
      </c>
      <c r="AC868" t="s">
        <v>257</v>
      </c>
      <c r="AD868" t="s">
        <v>57</v>
      </c>
      <c r="AE868" s="39">
        <v>46210.384097222224</v>
      </c>
      <c r="AG868" t="str">
        <f t="shared" si="104"/>
        <v>Julho-26</v>
      </c>
      <c r="AH868" s="36">
        <f>_xlfn.XLOOKUP(AK868,'Base de Preços'!P$7:P$3001,'Base de Preços'!J$7:J$3001,"",0)</f>
        <v>152.18</v>
      </c>
      <c r="AI868" s="37">
        <f t="shared" si="105"/>
        <v>6695.92</v>
      </c>
      <c r="AJ868" t="str">
        <f>_xlfn.XLOOKUP(N868,Agrupamentos!C$3:C$496,Agrupamentos!D$3:D$496,"",0)</f>
        <v>COMBATE A FORMIGA MANUAL</v>
      </c>
      <c r="AK868" t="str">
        <f t="shared" si="106"/>
        <v>COMBATE A FORMIGA MANUAL MANUTENÇÃO - ANO 02GN127071</v>
      </c>
      <c r="AL868" s="57" t="str">
        <f t="shared" si="107"/>
        <v>47240GN1270Trabalhador FlorestalJEAN CARDOSO PAIVACOMBATE A FORMIGA MANUAL MANUTENÇÃO - ANO 02Fazenda Pouso Alto14Principal44Julho-2603246210,384097222246209</v>
      </c>
      <c r="AM868" s="79">
        <f t="shared" si="108"/>
        <v>22.535211267605636</v>
      </c>
      <c r="AN868" s="80">
        <f t="shared" si="109"/>
        <v>3359.7746478873241</v>
      </c>
      <c r="AO868" s="36">
        <f t="shared" si="110"/>
        <v>6559.96</v>
      </c>
      <c r="AP868" s="83">
        <f t="shared" si="111"/>
        <v>3200.1853521126759</v>
      </c>
    </row>
    <row r="869" spans="1:42" hidden="1">
      <c r="A869">
        <v>47240</v>
      </c>
      <c r="B869" s="38">
        <v>46209</v>
      </c>
      <c r="C869" t="s">
        <v>268</v>
      </c>
      <c r="D869" t="s">
        <v>250</v>
      </c>
      <c r="E869" t="s">
        <v>251</v>
      </c>
      <c r="F869" t="s">
        <v>49</v>
      </c>
      <c r="G869">
        <v>8</v>
      </c>
      <c r="H869" s="43">
        <v>11697</v>
      </c>
      <c r="I869" t="s">
        <v>253</v>
      </c>
      <c r="J869">
        <v>10837</v>
      </c>
      <c r="K869" t="s">
        <v>254</v>
      </c>
      <c r="L869" t="s">
        <v>254</v>
      </c>
      <c r="M869">
        <v>71</v>
      </c>
      <c r="N869" t="s">
        <v>270</v>
      </c>
      <c r="O869" t="s">
        <v>64</v>
      </c>
      <c r="P869">
        <v>287</v>
      </c>
      <c r="Q869" t="s">
        <v>269</v>
      </c>
      <c r="R869">
        <v>17</v>
      </c>
      <c r="S869">
        <v>24</v>
      </c>
      <c r="T869">
        <v>32.1</v>
      </c>
      <c r="U869">
        <v>0</v>
      </c>
      <c r="V869">
        <v>24</v>
      </c>
      <c r="W869">
        <v>1.42</v>
      </c>
      <c r="X869">
        <v>0.75</v>
      </c>
      <c r="Y869">
        <v>0.75</v>
      </c>
      <c r="Z869">
        <v>149.09</v>
      </c>
      <c r="AA869" t="s">
        <v>46</v>
      </c>
      <c r="AB869" t="s">
        <v>47</v>
      </c>
      <c r="AC869" t="s">
        <v>257</v>
      </c>
      <c r="AD869" t="s">
        <v>57</v>
      </c>
      <c r="AE869" s="39">
        <v>46210.384097222224</v>
      </c>
      <c r="AG869" t="str">
        <f t="shared" si="104"/>
        <v>Julho-26</v>
      </c>
      <c r="AH869" s="36">
        <f>_xlfn.XLOOKUP(AK869,'Base de Preços'!P$7:P$3001,'Base de Preços'!J$7:J$3001,"",0)</f>
        <v>152.18</v>
      </c>
      <c r="AI869" s="37">
        <f t="shared" si="105"/>
        <v>4884.9780000000001</v>
      </c>
      <c r="AJ869" t="str">
        <f>_xlfn.XLOOKUP(N869,Agrupamentos!C$3:C$496,Agrupamentos!D$3:D$496,"",0)</f>
        <v>COMBATE A FORMIGA MANUAL</v>
      </c>
      <c r="AK869" t="str">
        <f t="shared" si="106"/>
        <v>COMBATE A FORMIGA MANUAL MANUTENÇÃO - ANO 02GN127071</v>
      </c>
      <c r="AL869" s="57" t="str">
        <f t="shared" si="107"/>
        <v>47240GN1270Trabalhador FlorestalJEAN CARDOSO PAIVACOMBATE A FORMIGA MANUAL MANUTENÇÃO - ANO 02Fazenda Pouso Alto17Principal32,1Julho-2602446210,384097222246209</v>
      </c>
      <c r="AM869" s="79">
        <f t="shared" si="108"/>
        <v>16.901408450704228</v>
      </c>
      <c r="AN869" s="80">
        <f t="shared" si="109"/>
        <v>2519.8309859154933</v>
      </c>
      <c r="AO869" s="36">
        <f t="shared" si="110"/>
        <v>4785.7890000000007</v>
      </c>
      <c r="AP869" s="83">
        <f t="shared" si="111"/>
        <v>2265.9580140845073</v>
      </c>
    </row>
    <row r="870" spans="1:42" hidden="1">
      <c r="A870">
        <v>47240</v>
      </c>
      <c r="B870" s="38">
        <v>46209</v>
      </c>
      <c r="C870" t="s">
        <v>268</v>
      </c>
      <c r="D870" t="s">
        <v>250</v>
      </c>
      <c r="E870" t="s">
        <v>251</v>
      </c>
      <c r="F870" t="s">
        <v>49</v>
      </c>
      <c r="G870">
        <v>8</v>
      </c>
      <c r="H870" s="43">
        <v>11697</v>
      </c>
      <c r="I870" t="s">
        <v>253</v>
      </c>
      <c r="J870">
        <v>10837</v>
      </c>
      <c r="K870" t="s">
        <v>254</v>
      </c>
      <c r="L870" t="s">
        <v>254</v>
      </c>
      <c r="M870">
        <v>71</v>
      </c>
      <c r="N870" t="s">
        <v>270</v>
      </c>
      <c r="O870" t="s">
        <v>64</v>
      </c>
      <c r="P870">
        <v>287</v>
      </c>
      <c r="Q870" t="s">
        <v>269</v>
      </c>
      <c r="R870">
        <v>12</v>
      </c>
      <c r="S870">
        <v>48</v>
      </c>
      <c r="T870">
        <v>59.08</v>
      </c>
      <c r="U870">
        <v>0</v>
      </c>
      <c r="V870">
        <v>48</v>
      </c>
      <c r="W870">
        <v>1.42</v>
      </c>
      <c r="X870">
        <v>0.81</v>
      </c>
      <c r="Y870">
        <v>0.81</v>
      </c>
      <c r="Z870">
        <v>149.09</v>
      </c>
      <c r="AA870" t="s">
        <v>46</v>
      </c>
      <c r="AB870" t="s">
        <v>47</v>
      </c>
      <c r="AC870" t="s">
        <v>257</v>
      </c>
      <c r="AD870" t="s">
        <v>57</v>
      </c>
      <c r="AE870" s="39">
        <v>46210.384097222224</v>
      </c>
      <c r="AG870" t="str">
        <f t="shared" si="104"/>
        <v>Julho-26</v>
      </c>
      <c r="AH870" s="36">
        <f>_xlfn.XLOOKUP(AK870,'Base de Preços'!P$7:P$3001,'Base de Preços'!J$7:J$3001,"",0)</f>
        <v>152.18</v>
      </c>
      <c r="AI870" s="37">
        <f t="shared" si="105"/>
        <v>8990.7944000000007</v>
      </c>
      <c r="AJ870" t="str">
        <f>_xlfn.XLOOKUP(N870,Agrupamentos!C$3:C$496,Agrupamentos!D$3:D$496,"",0)</f>
        <v>COMBATE A FORMIGA MANUAL</v>
      </c>
      <c r="AK870" t="str">
        <f t="shared" si="106"/>
        <v>COMBATE A FORMIGA MANUAL MANUTENÇÃO - ANO 02GN127071</v>
      </c>
      <c r="AL870" s="57" t="str">
        <f t="shared" si="107"/>
        <v>47240GN1270Trabalhador FlorestalJEAN CARDOSO PAIVACOMBATE A FORMIGA MANUAL MANUTENÇÃO - ANO 02Fazenda Pouso Alto12Principal59,08Julho-2604846210,384097222246209</v>
      </c>
      <c r="AM870" s="79">
        <f t="shared" si="108"/>
        <v>33.802816901408455</v>
      </c>
      <c r="AN870" s="80">
        <f t="shared" si="109"/>
        <v>5039.6619718309867</v>
      </c>
      <c r="AO870" s="36">
        <f t="shared" si="110"/>
        <v>8808.2371999999996</v>
      </c>
      <c r="AP870" s="83">
        <f t="shared" si="111"/>
        <v>3768.5752281690129</v>
      </c>
    </row>
    <row r="871" spans="1:42" hidden="1">
      <c r="A871">
        <v>47242</v>
      </c>
      <c r="B871" s="38">
        <v>46209</v>
      </c>
      <c r="C871" t="s">
        <v>268</v>
      </c>
      <c r="D871" t="s">
        <v>250</v>
      </c>
      <c r="E871" t="s">
        <v>251</v>
      </c>
      <c r="F871" t="s">
        <v>37</v>
      </c>
      <c r="G871">
        <v>8</v>
      </c>
      <c r="H871" s="43">
        <v>9241</v>
      </c>
      <c r="I871" t="s">
        <v>189</v>
      </c>
      <c r="J871" t="s">
        <v>39</v>
      </c>
      <c r="K871" t="s">
        <v>40</v>
      </c>
      <c r="L871" t="s">
        <v>252</v>
      </c>
      <c r="M871">
        <v>2</v>
      </c>
      <c r="N871" t="s">
        <v>42</v>
      </c>
      <c r="O871" t="s">
        <v>64</v>
      </c>
      <c r="P871">
        <v>390</v>
      </c>
      <c r="Q871" t="s">
        <v>44</v>
      </c>
      <c r="R871" t="s">
        <v>45</v>
      </c>
      <c r="S871">
        <v>8</v>
      </c>
      <c r="T871">
        <v>0</v>
      </c>
      <c r="U871">
        <v>0</v>
      </c>
      <c r="V871">
        <v>8</v>
      </c>
      <c r="W871">
        <v>0</v>
      </c>
      <c r="X871">
        <v>0</v>
      </c>
      <c r="Y871">
        <v>0</v>
      </c>
      <c r="Z871">
        <v>0</v>
      </c>
      <c r="AA871" t="s">
        <v>46</v>
      </c>
      <c r="AB871" t="s">
        <v>56</v>
      </c>
      <c r="AC871" t="s">
        <v>267</v>
      </c>
      <c r="AD871" t="s">
        <v>267</v>
      </c>
      <c r="AE871" s="39">
        <v>46210.386284722219</v>
      </c>
      <c r="AG871" t="str">
        <f t="shared" si="104"/>
        <v>Julho-26</v>
      </c>
      <c r="AH871" s="36">
        <f>_xlfn.XLOOKUP(AK871,'Base de Preços'!P$7:P$3001,'Base de Preços'!J$7:J$3001,"",0)</f>
        <v>0</v>
      </c>
      <c r="AI871" s="37">
        <f t="shared" si="105"/>
        <v>0</v>
      </c>
      <c r="AJ871" t="str">
        <f>_xlfn.XLOOKUP(N871,Agrupamentos!C$3:C$496,Agrupamentos!D$3:D$496,"",0)</f>
        <v>APOIO E MANUTENÇÃO</v>
      </c>
      <c r="AK871" t="str">
        <f t="shared" si="106"/>
        <v>APOIO E MANUTEÇÃOGN12702</v>
      </c>
      <c r="AL871" s="57" t="str">
        <f t="shared" si="107"/>
        <v>47242GN1270MotoristaGIOVANNI RODRIGUES BORGES MORAESAPOIO E MANUTEÇÃOPátio MST01Suporte0Julho-260846210,386284722246209</v>
      </c>
      <c r="AM871" s="79" t="str">
        <f t="shared" si="108"/>
        <v/>
      </c>
      <c r="AN871" s="80" t="str">
        <f t="shared" si="109"/>
        <v/>
      </c>
      <c r="AO871" s="36">
        <f t="shared" si="110"/>
        <v>0</v>
      </c>
      <c r="AP871" s="83" t="str">
        <f t="shared" si="111"/>
        <v/>
      </c>
    </row>
    <row r="872" spans="1:42" hidden="1">
      <c r="A872">
        <v>47198</v>
      </c>
      <c r="B872" s="38">
        <v>46209</v>
      </c>
      <c r="C872" t="s">
        <v>268</v>
      </c>
      <c r="D872" t="s">
        <v>185</v>
      </c>
      <c r="E872" t="s">
        <v>186</v>
      </c>
      <c r="F872" t="s">
        <v>37</v>
      </c>
      <c r="G872">
        <v>8</v>
      </c>
      <c r="H872" s="43" t="s">
        <v>100</v>
      </c>
      <c r="I872" t="s">
        <v>101</v>
      </c>
      <c r="J872" t="s">
        <v>50</v>
      </c>
      <c r="K872" t="s">
        <v>51</v>
      </c>
      <c r="L872" t="s">
        <v>187</v>
      </c>
      <c r="M872">
        <v>43</v>
      </c>
      <c r="N872" t="s">
        <v>42</v>
      </c>
      <c r="O872" t="s">
        <v>64</v>
      </c>
      <c r="P872">
        <v>593</v>
      </c>
      <c r="Q872" t="s">
        <v>322</v>
      </c>
      <c r="R872">
        <v>1</v>
      </c>
      <c r="S872">
        <v>0</v>
      </c>
      <c r="T872">
        <v>0</v>
      </c>
      <c r="U872">
        <v>8</v>
      </c>
      <c r="V872">
        <v>8</v>
      </c>
      <c r="W872">
        <v>0</v>
      </c>
      <c r="X872">
        <v>0</v>
      </c>
      <c r="Y872">
        <v>0</v>
      </c>
      <c r="Z872">
        <v>0</v>
      </c>
      <c r="AA872" t="s">
        <v>55</v>
      </c>
      <c r="AB872" t="s">
        <v>47</v>
      </c>
      <c r="AC872" t="s">
        <v>57</v>
      </c>
      <c r="AD872" t="s">
        <v>57</v>
      </c>
      <c r="AE872" s="39">
        <v>46209.735752314817</v>
      </c>
      <c r="AG872" t="str">
        <f t="shared" si="104"/>
        <v>Julho-26</v>
      </c>
      <c r="AH872" s="36">
        <f>_xlfn.XLOOKUP(AK872,'Base de Preços'!P$7:P$3001,'Base de Preços'!J$7:J$3001,"",0)</f>
        <v>0</v>
      </c>
      <c r="AI872" s="37">
        <f t="shared" si="105"/>
        <v>0</v>
      </c>
      <c r="AJ872" t="str">
        <f>_xlfn.XLOOKUP(N872,Agrupamentos!C$3:C$496,Agrupamentos!D$3:D$496,"",0)</f>
        <v>APOIO E MANUTENÇÃO</v>
      </c>
      <c r="AK872" t="str">
        <f t="shared" si="106"/>
        <v>APOIO E MANUTEÇÃOGN140043</v>
      </c>
      <c r="AL872" s="57" t="str">
        <f t="shared" si="107"/>
        <v>47198GN1400MotoristaLEANDRA DE MIRANDA SOUZA COSTAAPOIO E MANUTEÇÃOSanta Terezinha Caporale1Principal0Julho-268846209,735752314846209</v>
      </c>
      <c r="AM872" s="79" t="str">
        <f t="shared" si="108"/>
        <v/>
      </c>
      <c r="AN872" s="80" t="str">
        <f t="shared" si="109"/>
        <v/>
      </c>
      <c r="AO872" s="36">
        <f t="shared" si="110"/>
        <v>0</v>
      </c>
      <c r="AP872" s="83" t="str">
        <f t="shared" si="111"/>
        <v/>
      </c>
    </row>
    <row r="873" spans="1:42" hidden="1">
      <c r="A873">
        <v>47198</v>
      </c>
      <c r="B873" s="38">
        <v>46209</v>
      </c>
      <c r="C873" t="s">
        <v>268</v>
      </c>
      <c r="D873" t="s">
        <v>185</v>
      </c>
      <c r="E873" t="s">
        <v>186</v>
      </c>
      <c r="F873" t="s">
        <v>49</v>
      </c>
      <c r="G873">
        <v>8</v>
      </c>
      <c r="H873" s="43" t="s">
        <v>100</v>
      </c>
      <c r="I873" t="s">
        <v>101</v>
      </c>
      <c r="J873" t="s">
        <v>50</v>
      </c>
      <c r="K873" t="s">
        <v>51</v>
      </c>
      <c r="L873" t="s">
        <v>187</v>
      </c>
      <c r="M873">
        <v>43</v>
      </c>
      <c r="N873" t="s">
        <v>42</v>
      </c>
      <c r="O873" t="s">
        <v>64</v>
      </c>
      <c r="P873">
        <v>593</v>
      </c>
      <c r="Q873" t="s">
        <v>322</v>
      </c>
      <c r="R873">
        <v>1</v>
      </c>
      <c r="S873">
        <v>0</v>
      </c>
      <c r="T873">
        <v>0</v>
      </c>
      <c r="U873">
        <v>8</v>
      </c>
      <c r="V873">
        <v>8</v>
      </c>
      <c r="W873">
        <v>0</v>
      </c>
      <c r="X873">
        <v>0</v>
      </c>
      <c r="Y873">
        <v>0</v>
      </c>
      <c r="Z873">
        <v>0</v>
      </c>
      <c r="AA873" t="s">
        <v>55</v>
      </c>
      <c r="AB873" t="s">
        <v>56</v>
      </c>
      <c r="AC873" t="s">
        <v>57</v>
      </c>
      <c r="AD873" t="s">
        <v>96</v>
      </c>
      <c r="AE873" s="39">
        <v>46209.737164351849</v>
      </c>
      <c r="AG873" t="str">
        <f t="shared" si="104"/>
        <v>Julho-26</v>
      </c>
      <c r="AH873" s="36">
        <f>_xlfn.XLOOKUP(AK873,'Base de Preços'!P$7:P$3001,'Base de Preços'!J$7:J$3001,"",0)</f>
        <v>0</v>
      </c>
      <c r="AI873" s="37">
        <f t="shared" si="105"/>
        <v>0</v>
      </c>
      <c r="AJ873" t="str">
        <f>_xlfn.XLOOKUP(N873,Agrupamentos!C$3:C$496,Agrupamentos!D$3:D$496,"",0)</f>
        <v>APOIO E MANUTENÇÃO</v>
      </c>
      <c r="AK873" t="str">
        <f t="shared" si="106"/>
        <v>APOIO E MANUTEÇÃOGN140043</v>
      </c>
      <c r="AL873" s="57" t="str">
        <f t="shared" si="107"/>
        <v>47198GN1400Trabalhador FlorestalLEANDRA DE MIRANDA SOUZA COSTAAPOIO E MANUTEÇÃOSanta Terezinha Caporale1Suporte0Julho-268846209,737164351846209</v>
      </c>
      <c r="AM873" s="79" t="str">
        <f t="shared" si="108"/>
        <v/>
      </c>
      <c r="AN873" s="80" t="str">
        <f t="shared" si="109"/>
        <v/>
      </c>
      <c r="AO873" s="36">
        <f t="shared" si="110"/>
        <v>0</v>
      </c>
      <c r="AP873" s="83" t="str">
        <f t="shared" si="111"/>
        <v/>
      </c>
    </row>
    <row r="874" spans="1:42" hidden="1">
      <c r="A874">
        <v>47212</v>
      </c>
      <c r="B874" s="38">
        <v>46209</v>
      </c>
      <c r="C874" t="s">
        <v>268</v>
      </c>
      <c r="D874" t="s">
        <v>185</v>
      </c>
      <c r="E874" t="s">
        <v>186</v>
      </c>
      <c r="F874" t="s">
        <v>59</v>
      </c>
      <c r="G874">
        <v>8</v>
      </c>
      <c r="H874" s="43">
        <v>10859</v>
      </c>
      <c r="I874" t="s">
        <v>198</v>
      </c>
      <c r="J874">
        <v>9900</v>
      </c>
      <c r="K874" t="s">
        <v>218</v>
      </c>
      <c r="L874" t="s">
        <v>218</v>
      </c>
      <c r="M874" t="s">
        <v>214</v>
      </c>
      <c r="N874" t="s">
        <v>215</v>
      </c>
      <c r="O874" t="s">
        <v>64</v>
      </c>
      <c r="P874">
        <v>381</v>
      </c>
      <c r="Q874" t="s">
        <v>323</v>
      </c>
      <c r="R874">
        <v>11</v>
      </c>
      <c r="S874">
        <v>24</v>
      </c>
      <c r="T874">
        <v>64.739999999999995</v>
      </c>
      <c r="U874">
        <v>5</v>
      </c>
      <c r="V874">
        <v>29</v>
      </c>
      <c r="W874">
        <v>0.38</v>
      </c>
      <c r="X874">
        <v>0.37</v>
      </c>
      <c r="Y874">
        <v>0.45</v>
      </c>
      <c r="Z874">
        <v>159.09</v>
      </c>
      <c r="AA874" t="s">
        <v>46</v>
      </c>
      <c r="AB874" t="s">
        <v>47</v>
      </c>
      <c r="AC874" t="s">
        <v>220</v>
      </c>
      <c r="AD874" t="s">
        <v>203</v>
      </c>
      <c r="AE874" s="39">
        <v>46209.857430555552</v>
      </c>
      <c r="AG874" t="str">
        <f t="shared" si="104"/>
        <v>Julho-26</v>
      </c>
      <c r="AH874" s="36">
        <f>_xlfn.XLOOKUP(AK874,'Base de Preços'!P$7:P$3001,'Base de Preços'!J$7:J$3001,"",0)</f>
        <v>193.73</v>
      </c>
      <c r="AI874" s="37">
        <f t="shared" si="105"/>
        <v>12542.080199999999</v>
      </c>
      <c r="AJ874" t="str">
        <f>_xlfn.XLOOKUP(N874,Agrupamentos!C$3:C$496,Agrupamentos!D$3:D$496,"",0)</f>
        <v>COMBATE A FORMIGA MECANIZADO</v>
      </c>
      <c r="AK874" t="str">
        <f t="shared" si="106"/>
        <v>COMBATE A FORMIGA PÓS PLANTIO MECANIZADO- 3 a 5kg/ha isca granulada ou MIPISGN1400IMP17</v>
      </c>
      <c r="AL874" s="57" t="str">
        <f t="shared" si="107"/>
        <v>47212GN1400Operador de Trator de PneuCARLOS ALVES DOS SANTOSCOMBATE A FORMIGA PÓS PLANTIO MECANIZADO- 3 a 5kg/ha isca granulada ou MIPISSanta Rita Quiroga II11Principal64,74Julho-2652946209,857430555646209</v>
      </c>
      <c r="AM874" s="79">
        <f t="shared" si="108"/>
        <v>76.315789473684205</v>
      </c>
      <c r="AN874" s="80">
        <f t="shared" si="109"/>
        <v>12141.07894736842</v>
      </c>
      <c r="AO874" s="36">
        <f t="shared" si="110"/>
        <v>10299.4866</v>
      </c>
      <c r="AP874" s="83">
        <f t="shared" si="111"/>
        <v>-1841.5923473684197</v>
      </c>
    </row>
    <row r="875" spans="1:42" hidden="1">
      <c r="A875">
        <v>47212</v>
      </c>
      <c r="B875" s="38">
        <v>46209</v>
      </c>
      <c r="C875" t="s">
        <v>268</v>
      </c>
      <c r="D875" t="s">
        <v>185</v>
      </c>
      <c r="E875" t="s">
        <v>186</v>
      </c>
      <c r="F875" t="s">
        <v>49</v>
      </c>
      <c r="G875">
        <v>8</v>
      </c>
      <c r="H875" s="43">
        <v>10859</v>
      </c>
      <c r="I875" t="s">
        <v>198</v>
      </c>
      <c r="J875">
        <v>9900</v>
      </c>
      <c r="K875" t="s">
        <v>218</v>
      </c>
      <c r="L875" t="s">
        <v>218</v>
      </c>
      <c r="M875">
        <v>43</v>
      </c>
      <c r="N875" t="s">
        <v>42</v>
      </c>
      <c r="O875" t="s">
        <v>64</v>
      </c>
      <c r="P875">
        <v>381</v>
      </c>
      <c r="Q875" t="s">
        <v>323</v>
      </c>
      <c r="R875">
        <v>1</v>
      </c>
      <c r="S875">
        <v>9</v>
      </c>
      <c r="T875">
        <v>0</v>
      </c>
      <c r="U875">
        <v>0</v>
      </c>
      <c r="V875">
        <v>9</v>
      </c>
      <c r="W875">
        <v>0</v>
      </c>
      <c r="X875">
        <v>0</v>
      </c>
      <c r="Y875">
        <v>0</v>
      </c>
      <c r="Z875">
        <v>0</v>
      </c>
      <c r="AA875" t="s">
        <v>46</v>
      </c>
      <c r="AB875" t="s">
        <v>56</v>
      </c>
      <c r="AC875" t="s">
        <v>220</v>
      </c>
      <c r="AD875" t="s">
        <v>203</v>
      </c>
      <c r="AE875" s="39">
        <v>46209.857430555552</v>
      </c>
      <c r="AG875" t="str">
        <f t="shared" si="104"/>
        <v>Julho-26</v>
      </c>
      <c r="AH875" s="36">
        <f>_xlfn.XLOOKUP(AK875,'Base de Preços'!P$7:P$3001,'Base de Preços'!J$7:J$3001,"",0)</f>
        <v>0</v>
      </c>
      <c r="AI875" s="37">
        <f t="shared" si="105"/>
        <v>0</v>
      </c>
      <c r="AJ875" t="str">
        <f>_xlfn.XLOOKUP(N875,Agrupamentos!C$3:C$496,Agrupamentos!D$3:D$496,"",0)</f>
        <v>APOIO E MANUTENÇÃO</v>
      </c>
      <c r="AK875" t="str">
        <f t="shared" si="106"/>
        <v>APOIO E MANUTEÇÃOGN140043</v>
      </c>
      <c r="AL875" s="57" t="str">
        <f t="shared" si="107"/>
        <v>47212GN1400Trabalhador FlorestalCARLOS ALVES DOS SANTOSAPOIO E MANUTEÇÃOSanta Rita Quiroga II1Suporte0Julho-260946209,857430555646209</v>
      </c>
      <c r="AM875" s="79" t="str">
        <f t="shared" si="108"/>
        <v/>
      </c>
      <c r="AN875" s="80" t="str">
        <f t="shared" si="109"/>
        <v/>
      </c>
      <c r="AO875" s="36">
        <f t="shared" si="110"/>
        <v>0</v>
      </c>
      <c r="AP875" s="83" t="str">
        <f t="shared" si="111"/>
        <v/>
      </c>
    </row>
    <row r="876" spans="1:42" hidden="1">
      <c r="A876">
        <v>47212</v>
      </c>
      <c r="B876" s="38">
        <v>46209</v>
      </c>
      <c r="C876" t="s">
        <v>268</v>
      </c>
      <c r="D876" t="s">
        <v>185</v>
      </c>
      <c r="E876" t="s">
        <v>186</v>
      </c>
      <c r="F876" t="s">
        <v>59</v>
      </c>
      <c r="G876">
        <v>8</v>
      </c>
      <c r="H876" s="43">
        <v>10859</v>
      </c>
      <c r="I876" t="s">
        <v>198</v>
      </c>
      <c r="J876">
        <v>9900</v>
      </c>
      <c r="K876" t="s">
        <v>218</v>
      </c>
      <c r="L876" t="s">
        <v>218</v>
      </c>
      <c r="M876" t="s">
        <v>214</v>
      </c>
      <c r="N876" t="s">
        <v>215</v>
      </c>
      <c r="O876" t="s">
        <v>64</v>
      </c>
      <c r="P876">
        <v>381</v>
      </c>
      <c r="Q876" t="s">
        <v>323</v>
      </c>
      <c r="R876">
        <v>7</v>
      </c>
      <c r="S876">
        <v>8</v>
      </c>
      <c r="T876">
        <v>18</v>
      </c>
      <c r="U876">
        <v>8</v>
      </c>
      <c r="V876">
        <v>16</v>
      </c>
      <c r="W876">
        <v>0.38</v>
      </c>
      <c r="X876">
        <v>0.44</v>
      </c>
      <c r="Y876">
        <v>0.89</v>
      </c>
      <c r="Z876">
        <v>159.09</v>
      </c>
      <c r="AA876" t="s">
        <v>46</v>
      </c>
      <c r="AB876" t="s">
        <v>47</v>
      </c>
      <c r="AC876" t="s">
        <v>220</v>
      </c>
      <c r="AE876" s="39">
        <v>46209.857430555552</v>
      </c>
      <c r="AG876" t="str">
        <f t="shared" si="104"/>
        <v>Julho-26</v>
      </c>
      <c r="AH876" s="36">
        <f>_xlfn.XLOOKUP(AK876,'Base de Preços'!P$7:P$3001,'Base de Preços'!J$7:J$3001,"",0)</f>
        <v>193.73</v>
      </c>
      <c r="AI876" s="37">
        <f t="shared" si="105"/>
        <v>3487.14</v>
      </c>
      <c r="AJ876" t="str">
        <f>_xlfn.XLOOKUP(N876,Agrupamentos!C$3:C$496,Agrupamentos!D$3:D$496,"",0)</f>
        <v>COMBATE A FORMIGA MECANIZADO</v>
      </c>
      <c r="AK876" t="str">
        <f t="shared" si="106"/>
        <v>COMBATE A FORMIGA PÓS PLANTIO MECANIZADO- 3 a 5kg/ha isca granulada ou MIPISGN1400IMP17</v>
      </c>
      <c r="AL876" s="57" t="str">
        <f t="shared" si="107"/>
        <v>47212GN1400Operador de Trator de PneuCARLOS ALVES DOS SANTOSCOMBATE A FORMIGA PÓS PLANTIO MECANIZADO- 3 a 5kg/ha isca granulada ou MIPISSanta Rita Quiroga II7Principal18Julho-2681646209,857430555646209</v>
      </c>
      <c r="AM876" s="79">
        <f t="shared" si="108"/>
        <v>42.10526315789474</v>
      </c>
      <c r="AN876" s="80">
        <f t="shared" si="109"/>
        <v>6698.5263157894742</v>
      </c>
      <c r="AO876" s="36">
        <f t="shared" si="110"/>
        <v>2863.62</v>
      </c>
      <c r="AP876" s="83">
        <f t="shared" si="111"/>
        <v>-3834.9063157894743</v>
      </c>
    </row>
    <row r="877" spans="1:42" hidden="1">
      <c r="A877">
        <v>47216</v>
      </c>
      <c r="B877" s="38">
        <v>46209</v>
      </c>
      <c r="C877" t="s">
        <v>268</v>
      </c>
      <c r="D877" t="s">
        <v>185</v>
      </c>
      <c r="E877" t="s">
        <v>186</v>
      </c>
      <c r="F877" t="s">
        <v>37</v>
      </c>
      <c r="G877">
        <v>8</v>
      </c>
      <c r="H877" s="43">
        <v>10859</v>
      </c>
      <c r="I877" t="s">
        <v>198</v>
      </c>
      <c r="J877">
        <v>10315</v>
      </c>
      <c r="K877" t="s">
        <v>206</v>
      </c>
      <c r="L877" t="s">
        <v>206</v>
      </c>
      <c r="M877" t="s">
        <v>226</v>
      </c>
      <c r="N877" t="s">
        <v>227</v>
      </c>
      <c r="O877" t="s">
        <v>64</v>
      </c>
      <c r="P877">
        <v>502</v>
      </c>
      <c r="Q877" t="s">
        <v>208</v>
      </c>
      <c r="R877">
        <v>15</v>
      </c>
      <c r="S877">
        <v>6</v>
      </c>
      <c r="T877">
        <v>14</v>
      </c>
      <c r="U877">
        <v>0</v>
      </c>
      <c r="V877">
        <v>6</v>
      </c>
      <c r="W877">
        <v>0.16</v>
      </c>
      <c r="X877">
        <v>0.43</v>
      </c>
      <c r="Y877">
        <v>0.43</v>
      </c>
      <c r="Z877">
        <v>63.16</v>
      </c>
      <c r="AA877" t="s">
        <v>55</v>
      </c>
      <c r="AB877" t="s">
        <v>77</v>
      </c>
      <c r="AC877" t="s">
        <v>209</v>
      </c>
      <c r="AE877" s="39">
        <v>46209.890381944446</v>
      </c>
      <c r="AF877" t="s">
        <v>324</v>
      </c>
      <c r="AG877" t="str">
        <f t="shared" si="104"/>
        <v>Julho-26</v>
      </c>
      <c r="AH877" s="36">
        <f>_xlfn.XLOOKUP(AK877,'Base de Preços'!P$7:P$3001,'Base de Preços'!J$7:J$3001,"",0)</f>
        <v>492.5</v>
      </c>
      <c r="AI877" s="37">
        <f t="shared" si="105"/>
        <v>0</v>
      </c>
      <c r="AJ877" t="str">
        <f>_xlfn.XLOOKUP(N877,Agrupamentos!C$3:C$496,Agrupamentos!D$3:D$496,"",0)</f>
        <v>IRRIGAÇÃO DE REPLANTIO</v>
      </c>
      <c r="AK877" t="str">
        <f t="shared" si="106"/>
        <v>IRRIGAÇÃO DE REPLANTIOGN1400IMP32</v>
      </c>
      <c r="AL877" s="57" t="str">
        <f t="shared" si="107"/>
        <v>47216GN1400MotoristaANTONIO MARCIO PEREIRA DA SILVAIRRIGAÇÃO DE REPLANTIOIndaia Grande I15Apoio14Julho-260646209,890381944446209</v>
      </c>
      <c r="AM877" s="79">
        <f t="shared" si="108"/>
        <v>37.5</v>
      </c>
      <c r="AN877" s="80">
        <f t="shared" si="109"/>
        <v>2368.5</v>
      </c>
      <c r="AO877" s="36">
        <f t="shared" si="110"/>
        <v>884.24</v>
      </c>
      <c r="AP877" s="83">
        <f t="shared" si="111"/>
        <v>-1484.26</v>
      </c>
    </row>
    <row r="878" spans="1:42" hidden="1">
      <c r="A878">
        <v>47216</v>
      </c>
      <c r="B878" s="38">
        <v>46209</v>
      </c>
      <c r="C878" t="s">
        <v>268</v>
      </c>
      <c r="D878" t="s">
        <v>185</v>
      </c>
      <c r="E878" t="s">
        <v>186</v>
      </c>
      <c r="F878" t="s">
        <v>59</v>
      </c>
      <c r="G878">
        <v>8</v>
      </c>
      <c r="H878" s="43">
        <v>10859</v>
      </c>
      <c r="I878" t="s">
        <v>198</v>
      </c>
      <c r="J878">
        <v>10315</v>
      </c>
      <c r="K878" t="s">
        <v>206</v>
      </c>
      <c r="L878" t="s">
        <v>206</v>
      </c>
      <c r="M878" t="s">
        <v>226</v>
      </c>
      <c r="N878" t="s">
        <v>227</v>
      </c>
      <c r="O878" t="s">
        <v>64</v>
      </c>
      <c r="P878">
        <v>502</v>
      </c>
      <c r="Q878" t="s">
        <v>208</v>
      </c>
      <c r="R878">
        <v>15</v>
      </c>
      <c r="S878">
        <v>5</v>
      </c>
      <c r="T878">
        <v>14</v>
      </c>
      <c r="U878">
        <v>0</v>
      </c>
      <c r="V878">
        <v>5</v>
      </c>
      <c r="W878">
        <v>0.48</v>
      </c>
      <c r="X878">
        <v>0.36</v>
      </c>
      <c r="Y878">
        <v>0.36</v>
      </c>
      <c r="Z878">
        <v>185.69</v>
      </c>
      <c r="AA878" t="s">
        <v>55</v>
      </c>
      <c r="AB878" t="s">
        <v>56</v>
      </c>
      <c r="AC878" t="s">
        <v>209</v>
      </c>
      <c r="AE878" s="39">
        <v>46209.890381944446</v>
      </c>
      <c r="AF878" t="s">
        <v>324</v>
      </c>
      <c r="AG878" t="str">
        <f t="shared" si="104"/>
        <v>Julho-26</v>
      </c>
      <c r="AH878" s="36">
        <f>_xlfn.XLOOKUP(AK878,'Base de Preços'!P$7:P$3001,'Base de Preços'!J$7:J$3001,"",0)</f>
        <v>492.5</v>
      </c>
      <c r="AI878" s="37">
        <f t="shared" si="105"/>
        <v>0</v>
      </c>
      <c r="AJ878" t="str">
        <f>_xlfn.XLOOKUP(N878,Agrupamentos!C$3:C$496,Agrupamentos!D$3:D$496,"",0)</f>
        <v>IRRIGAÇÃO DE REPLANTIO</v>
      </c>
      <c r="AK878" t="str">
        <f t="shared" si="106"/>
        <v>IRRIGAÇÃO DE REPLANTIOGN1400IMP32</v>
      </c>
      <c r="AL878" s="57" t="str">
        <f t="shared" si="107"/>
        <v>47216GN1400Operador de Trator de PneuANTONIO MARCIO PEREIRA DA SILVAIRRIGAÇÃO DE REPLANTIOIndaia Grande I15Suporte14Julho-260546209,890381944446209</v>
      </c>
      <c r="AM878" s="79">
        <f t="shared" si="108"/>
        <v>10.416666666666668</v>
      </c>
      <c r="AN878" s="80">
        <f t="shared" si="109"/>
        <v>1934.2708333333335</v>
      </c>
      <c r="AO878" s="36">
        <f t="shared" si="110"/>
        <v>2599.66</v>
      </c>
      <c r="AP878" s="83">
        <f t="shared" si="111"/>
        <v>665.38916666666637</v>
      </c>
    </row>
    <row r="879" spans="1:42" hidden="1">
      <c r="A879">
        <v>47216</v>
      </c>
      <c r="B879" s="38">
        <v>46209</v>
      </c>
      <c r="C879" t="s">
        <v>268</v>
      </c>
      <c r="D879" t="s">
        <v>185</v>
      </c>
      <c r="E879" t="s">
        <v>186</v>
      </c>
      <c r="F879" t="s">
        <v>49</v>
      </c>
      <c r="G879">
        <v>8</v>
      </c>
      <c r="H879" s="43">
        <v>10859</v>
      </c>
      <c r="I879" t="s">
        <v>198</v>
      </c>
      <c r="J879">
        <v>10315</v>
      </c>
      <c r="K879" t="s">
        <v>206</v>
      </c>
      <c r="L879" t="s">
        <v>206</v>
      </c>
      <c r="M879" t="s">
        <v>226</v>
      </c>
      <c r="N879" t="s">
        <v>227</v>
      </c>
      <c r="O879" t="s">
        <v>64</v>
      </c>
      <c r="P879">
        <v>502</v>
      </c>
      <c r="Q879" t="s">
        <v>208</v>
      </c>
      <c r="R879">
        <v>15</v>
      </c>
      <c r="S879">
        <v>35</v>
      </c>
      <c r="T879">
        <v>14</v>
      </c>
      <c r="U879">
        <v>0</v>
      </c>
      <c r="V879">
        <v>35</v>
      </c>
      <c r="W879">
        <v>2.4</v>
      </c>
      <c r="X879">
        <v>2.5</v>
      </c>
      <c r="Y879">
        <v>2.5</v>
      </c>
      <c r="Z879">
        <v>243.65</v>
      </c>
      <c r="AA879" t="s">
        <v>55</v>
      </c>
      <c r="AB879" t="s">
        <v>47</v>
      </c>
      <c r="AC879" t="s">
        <v>209</v>
      </c>
      <c r="AE879" s="39">
        <v>46209.890381944446</v>
      </c>
      <c r="AF879" t="s">
        <v>324</v>
      </c>
      <c r="AG879" t="str">
        <f t="shared" si="104"/>
        <v>Julho-26</v>
      </c>
      <c r="AH879" s="36">
        <f>_xlfn.XLOOKUP(AK879,'Base de Preços'!P$7:P$3001,'Base de Preços'!J$7:J$3001,"",0)</f>
        <v>492.5</v>
      </c>
      <c r="AI879" s="37">
        <f t="shared" si="105"/>
        <v>6895</v>
      </c>
      <c r="AJ879" t="str">
        <f>_xlfn.XLOOKUP(N879,Agrupamentos!C$3:C$496,Agrupamentos!D$3:D$496,"",0)</f>
        <v>IRRIGAÇÃO DE REPLANTIO</v>
      </c>
      <c r="AK879" t="str">
        <f t="shared" si="106"/>
        <v>IRRIGAÇÃO DE REPLANTIOGN1400IMP32</v>
      </c>
      <c r="AL879" s="57" t="str">
        <f t="shared" si="107"/>
        <v>47216GN1400Trabalhador FlorestalANTONIO MARCIO PEREIRA DA SILVAIRRIGAÇÃO DE REPLANTIOIndaia Grande I15Principal14Julho-2603546209,890381944446209</v>
      </c>
      <c r="AM879" s="79">
        <f t="shared" si="108"/>
        <v>14.583333333333334</v>
      </c>
      <c r="AN879" s="80">
        <f t="shared" si="109"/>
        <v>3553.229166666667</v>
      </c>
      <c r="AO879" s="36">
        <f t="shared" si="110"/>
        <v>3411.1</v>
      </c>
      <c r="AP879" s="83">
        <f t="shared" si="111"/>
        <v>-142.12916666666706</v>
      </c>
    </row>
    <row r="880" spans="1:42" hidden="1">
      <c r="A880">
        <v>47216</v>
      </c>
      <c r="B880" s="38">
        <v>46209</v>
      </c>
      <c r="C880" t="s">
        <v>268</v>
      </c>
      <c r="D880" t="s">
        <v>185</v>
      </c>
      <c r="E880" t="s">
        <v>186</v>
      </c>
      <c r="F880" t="s">
        <v>49</v>
      </c>
      <c r="G880">
        <v>8</v>
      </c>
      <c r="H880" s="43">
        <v>10859</v>
      </c>
      <c r="I880" t="s">
        <v>198</v>
      </c>
      <c r="J880">
        <v>10315</v>
      </c>
      <c r="K880" t="s">
        <v>206</v>
      </c>
      <c r="L880" t="s">
        <v>206</v>
      </c>
      <c r="M880" t="s">
        <v>224</v>
      </c>
      <c r="N880" t="s">
        <v>225</v>
      </c>
      <c r="O880" t="s">
        <v>64</v>
      </c>
      <c r="P880">
        <v>502</v>
      </c>
      <c r="Q880" t="s">
        <v>208</v>
      </c>
      <c r="R880">
        <v>13</v>
      </c>
      <c r="S880">
        <v>4</v>
      </c>
      <c r="T880">
        <v>6.55</v>
      </c>
      <c r="U880">
        <v>0</v>
      </c>
      <c r="V880">
        <v>4</v>
      </c>
      <c r="W880">
        <v>2.84</v>
      </c>
      <c r="X880">
        <v>0.61</v>
      </c>
      <c r="Y880">
        <v>0.61</v>
      </c>
      <c r="Z880">
        <v>287.75</v>
      </c>
      <c r="AA880" t="s">
        <v>46</v>
      </c>
      <c r="AB880" t="s">
        <v>47</v>
      </c>
      <c r="AC880" t="s">
        <v>209</v>
      </c>
      <c r="AE880" s="39">
        <v>46209.890381944446</v>
      </c>
      <c r="AF880" t="s">
        <v>324</v>
      </c>
      <c r="AG880" t="str">
        <f t="shared" si="104"/>
        <v>Julho-26</v>
      </c>
      <c r="AH880" s="36">
        <f>_xlfn.XLOOKUP(AK880,'Base de Preços'!P$7:P$3001,'Base de Preços'!J$7:J$3001,"",0)</f>
        <v>399</v>
      </c>
      <c r="AI880" s="37">
        <f t="shared" si="105"/>
        <v>2613.4499999999998</v>
      </c>
      <c r="AJ880" t="str">
        <f>_xlfn.XLOOKUP(N880,Agrupamentos!C$3:C$496,Agrupamentos!D$3:D$496,"",0)</f>
        <v>REPLANTIO</v>
      </c>
      <c r="AK880" t="str">
        <f t="shared" si="106"/>
        <v>REPLANTIOGN1400IMP29</v>
      </c>
      <c r="AL880" s="57" t="str">
        <f t="shared" si="107"/>
        <v>47216GN1400Trabalhador FlorestalANTONIO MARCIO PEREIRA DA SILVAREPLANTIOIndaia Grande I13Principal6,55Julho-260446209,890381944446209</v>
      </c>
      <c r="AM880" s="79">
        <f t="shared" si="108"/>
        <v>1.4084507042253522</v>
      </c>
      <c r="AN880" s="80">
        <f t="shared" si="109"/>
        <v>405.28169014084511</v>
      </c>
      <c r="AO880" s="36">
        <f t="shared" si="110"/>
        <v>1884.7625</v>
      </c>
      <c r="AP880" s="83">
        <f t="shared" si="111"/>
        <v>1479.480809859155</v>
      </c>
    </row>
    <row r="881" spans="1:42" hidden="1">
      <c r="A881">
        <v>47216</v>
      </c>
      <c r="B881" s="38">
        <v>46209</v>
      </c>
      <c r="C881" t="s">
        <v>268</v>
      </c>
      <c r="D881" t="s">
        <v>185</v>
      </c>
      <c r="E881" t="s">
        <v>186</v>
      </c>
      <c r="F881" t="s">
        <v>49</v>
      </c>
      <c r="G881">
        <v>8</v>
      </c>
      <c r="H881" s="43">
        <v>10859</v>
      </c>
      <c r="I881" t="s">
        <v>198</v>
      </c>
      <c r="J881">
        <v>10315</v>
      </c>
      <c r="K881" t="s">
        <v>206</v>
      </c>
      <c r="L881" t="s">
        <v>206</v>
      </c>
      <c r="M881" t="s">
        <v>226</v>
      </c>
      <c r="N881" t="s">
        <v>227</v>
      </c>
      <c r="O881" t="s">
        <v>64</v>
      </c>
      <c r="P881">
        <v>502</v>
      </c>
      <c r="Q881" t="s">
        <v>208</v>
      </c>
      <c r="R881">
        <v>13</v>
      </c>
      <c r="S881">
        <v>5</v>
      </c>
      <c r="T881">
        <v>6.55</v>
      </c>
      <c r="U881">
        <v>0</v>
      </c>
      <c r="V881">
        <v>5</v>
      </c>
      <c r="W881">
        <v>2.4</v>
      </c>
      <c r="X881">
        <v>0.76</v>
      </c>
      <c r="Y881">
        <v>0.76</v>
      </c>
      <c r="Z881">
        <v>243.65</v>
      </c>
      <c r="AA881" t="s">
        <v>46</v>
      </c>
      <c r="AB881" t="s">
        <v>47</v>
      </c>
      <c r="AC881" t="s">
        <v>209</v>
      </c>
      <c r="AE881" s="39">
        <v>46209.890381944446</v>
      </c>
      <c r="AF881" t="s">
        <v>324</v>
      </c>
      <c r="AG881" t="str">
        <f t="shared" si="104"/>
        <v>Julho-26</v>
      </c>
      <c r="AH881" s="36">
        <f>_xlfn.XLOOKUP(AK881,'Base de Preços'!P$7:P$3001,'Base de Preços'!J$7:J$3001,"",0)</f>
        <v>492.5</v>
      </c>
      <c r="AI881" s="37">
        <f t="shared" si="105"/>
        <v>3225.875</v>
      </c>
      <c r="AJ881" t="str">
        <f>_xlfn.XLOOKUP(N881,Agrupamentos!C$3:C$496,Agrupamentos!D$3:D$496,"",0)</f>
        <v>IRRIGAÇÃO DE REPLANTIO</v>
      </c>
      <c r="AK881" t="str">
        <f t="shared" si="106"/>
        <v>IRRIGAÇÃO DE REPLANTIOGN1400IMP32</v>
      </c>
      <c r="AL881" s="57" t="str">
        <f t="shared" si="107"/>
        <v>47216GN1400Trabalhador FlorestalANTONIO MARCIO PEREIRA DA SILVAIRRIGAÇÃO DE REPLANTIOIndaia Grande I13Principal6,55Julho-260546209,890381944446209</v>
      </c>
      <c r="AM881" s="79">
        <f t="shared" si="108"/>
        <v>2.0833333333333335</v>
      </c>
      <c r="AN881" s="80">
        <f t="shared" si="109"/>
        <v>507.60416666666674</v>
      </c>
      <c r="AO881" s="36">
        <f t="shared" si="110"/>
        <v>1595.9075</v>
      </c>
      <c r="AP881" s="83">
        <f t="shared" si="111"/>
        <v>1088.3033333333333</v>
      </c>
    </row>
    <row r="882" spans="1:42" hidden="1">
      <c r="A882">
        <v>47216</v>
      </c>
      <c r="B882" s="38">
        <v>46209</v>
      </c>
      <c r="C882" t="s">
        <v>268</v>
      </c>
      <c r="D882" t="s">
        <v>185</v>
      </c>
      <c r="E882" t="s">
        <v>186</v>
      </c>
      <c r="F882" t="s">
        <v>59</v>
      </c>
      <c r="G882">
        <v>8</v>
      </c>
      <c r="H882" s="43">
        <v>10859</v>
      </c>
      <c r="I882" t="s">
        <v>198</v>
      </c>
      <c r="J882">
        <v>10315</v>
      </c>
      <c r="K882" t="s">
        <v>206</v>
      </c>
      <c r="L882" t="s">
        <v>206</v>
      </c>
      <c r="M882" t="s">
        <v>224</v>
      </c>
      <c r="N882" t="s">
        <v>225</v>
      </c>
      <c r="O882" t="s">
        <v>64</v>
      </c>
      <c r="P882">
        <v>502</v>
      </c>
      <c r="Q882" t="s">
        <v>208</v>
      </c>
      <c r="R882">
        <v>15</v>
      </c>
      <c r="S882">
        <v>5</v>
      </c>
      <c r="T882">
        <v>14</v>
      </c>
      <c r="U882">
        <v>0</v>
      </c>
      <c r="V882">
        <v>5</v>
      </c>
      <c r="W882">
        <v>0.36</v>
      </c>
      <c r="X882">
        <v>0.36</v>
      </c>
      <c r="Y882">
        <v>0.36</v>
      </c>
      <c r="Z882">
        <v>111.25</v>
      </c>
      <c r="AA882" t="s">
        <v>55</v>
      </c>
      <c r="AB882" t="s">
        <v>77</v>
      </c>
      <c r="AC882" t="s">
        <v>209</v>
      </c>
      <c r="AE882" s="39">
        <v>46209.890381944446</v>
      </c>
      <c r="AF882" t="s">
        <v>324</v>
      </c>
      <c r="AG882" t="str">
        <f t="shared" si="104"/>
        <v>Julho-26</v>
      </c>
      <c r="AH882" s="36">
        <f>_xlfn.XLOOKUP(AK882,'Base de Preços'!P$7:P$3001,'Base de Preços'!J$7:J$3001,"",0)</f>
        <v>399</v>
      </c>
      <c r="AI882" s="37">
        <f t="shared" si="105"/>
        <v>0</v>
      </c>
      <c r="AJ882" t="str">
        <f>_xlfn.XLOOKUP(N882,Agrupamentos!C$3:C$496,Agrupamentos!D$3:D$496,"",0)</f>
        <v>REPLANTIO</v>
      </c>
      <c r="AK882" t="str">
        <f t="shared" si="106"/>
        <v>REPLANTIOGN1400IMP29</v>
      </c>
      <c r="AL882" s="57" t="str">
        <f t="shared" si="107"/>
        <v>47216GN1400Operador de Trator de PneuANTONIO MARCIO PEREIRA DA SILVAREPLANTIOIndaia Grande I15Apoio14Julho-260546209,890381944446209</v>
      </c>
      <c r="AM882" s="79">
        <f t="shared" si="108"/>
        <v>13.888888888888889</v>
      </c>
      <c r="AN882" s="80">
        <f t="shared" si="109"/>
        <v>1545.1388888888889</v>
      </c>
      <c r="AO882" s="36">
        <f t="shared" si="110"/>
        <v>1557.5</v>
      </c>
      <c r="AP882" s="83">
        <f t="shared" si="111"/>
        <v>12.361111111111086</v>
      </c>
    </row>
    <row r="883" spans="1:42" hidden="1">
      <c r="A883">
        <v>47216</v>
      </c>
      <c r="B883" s="38">
        <v>46209</v>
      </c>
      <c r="C883" t="s">
        <v>268</v>
      </c>
      <c r="D883" t="s">
        <v>185</v>
      </c>
      <c r="E883" t="s">
        <v>186</v>
      </c>
      <c r="F883" t="s">
        <v>59</v>
      </c>
      <c r="G883">
        <v>8</v>
      </c>
      <c r="H883" s="43">
        <v>10859</v>
      </c>
      <c r="I883" t="s">
        <v>198</v>
      </c>
      <c r="J883">
        <v>10315</v>
      </c>
      <c r="K883" t="s">
        <v>206</v>
      </c>
      <c r="L883" t="s">
        <v>206</v>
      </c>
      <c r="M883" t="s">
        <v>224</v>
      </c>
      <c r="N883" t="s">
        <v>225</v>
      </c>
      <c r="O883" t="s">
        <v>64</v>
      </c>
      <c r="P883">
        <v>502</v>
      </c>
      <c r="Q883" t="s">
        <v>208</v>
      </c>
      <c r="R883">
        <v>13</v>
      </c>
      <c r="S883">
        <v>3</v>
      </c>
      <c r="T883">
        <v>6.55</v>
      </c>
      <c r="U883">
        <v>0</v>
      </c>
      <c r="V883">
        <v>3</v>
      </c>
      <c r="W883">
        <v>0.36</v>
      </c>
      <c r="X883">
        <v>0.46</v>
      </c>
      <c r="Y883">
        <v>0.46</v>
      </c>
      <c r="Z883">
        <v>111.25</v>
      </c>
      <c r="AA883" t="s">
        <v>46</v>
      </c>
      <c r="AB883" t="s">
        <v>77</v>
      </c>
      <c r="AC883" t="s">
        <v>209</v>
      </c>
      <c r="AE883" s="39">
        <v>46209.890381944446</v>
      </c>
      <c r="AF883" t="s">
        <v>324</v>
      </c>
      <c r="AG883" t="str">
        <f t="shared" si="104"/>
        <v>Julho-26</v>
      </c>
      <c r="AH883" s="36">
        <f>_xlfn.XLOOKUP(AK883,'Base de Preços'!P$7:P$3001,'Base de Preços'!J$7:J$3001,"",0)</f>
        <v>399</v>
      </c>
      <c r="AI883" s="37">
        <f t="shared" si="105"/>
        <v>0</v>
      </c>
      <c r="AJ883" t="str">
        <f>_xlfn.XLOOKUP(N883,Agrupamentos!C$3:C$496,Agrupamentos!D$3:D$496,"",0)</f>
        <v>REPLANTIO</v>
      </c>
      <c r="AK883" t="str">
        <f t="shared" si="106"/>
        <v>REPLANTIOGN1400IMP29</v>
      </c>
      <c r="AL883" s="57" t="str">
        <f t="shared" si="107"/>
        <v>47216GN1400Operador de Trator de PneuANTONIO MARCIO PEREIRA DA SILVAREPLANTIOIndaia Grande I13Apoio6,55Julho-260346209,890381944446209</v>
      </c>
      <c r="AM883" s="79">
        <f t="shared" si="108"/>
        <v>8.3333333333333339</v>
      </c>
      <c r="AN883" s="80">
        <f t="shared" si="109"/>
        <v>927.08333333333337</v>
      </c>
      <c r="AO883" s="36">
        <f t="shared" si="110"/>
        <v>728.6875</v>
      </c>
      <c r="AP883" s="83">
        <f t="shared" si="111"/>
        <v>-198.39583333333337</v>
      </c>
    </row>
    <row r="884" spans="1:42" hidden="1">
      <c r="A884">
        <v>47216</v>
      </c>
      <c r="B884" s="38">
        <v>46209</v>
      </c>
      <c r="C884" t="s">
        <v>268</v>
      </c>
      <c r="D884" t="s">
        <v>185</v>
      </c>
      <c r="E884" t="s">
        <v>186</v>
      </c>
      <c r="F884" t="s">
        <v>59</v>
      </c>
      <c r="G884">
        <v>8</v>
      </c>
      <c r="H884" s="43">
        <v>10859</v>
      </c>
      <c r="I884" t="s">
        <v>198</v>
      </c>
      <c r="J884">
        <v>10315</v>
      </c>
      <c r="K884" t="s">
        <v>206</v>
      </c>
      <c r="L884" t="s">
        <v>206</v>
      </c>
      <c r="M884" t="s">
        <v>226</v>
      </c>
      <c r="N884" t="s">
        <v>227</v>
      </c>
      <c r="O884" t="s">
        <v>64</v>
      </c>
      <c r="P884">
        <v>502</v>
      </c>
      <c r="Q884" t="s">
        <v>208</v>
      </c>
      <c r="R884">
        <v>13</v>
      </c>
      <c r="S884">
        <v>3</v>
      </c>
      <c r="T884">
        <v>6.55</v>
      </c>
      <c r="U884">
        <v>0</v>
      </c>
      <c r="V884">
        <v>3</v>
      </c>
      <c r="W884">
        <v>0.48</v>
      </c>
      <c r="X884">
        <v>0.46</v>
      </c>
      <c r="Y884">
        <v>0.46</v>
      </c>
      <c r="Z884">
        <v>185.69</v>
      </c>
      <c r="AA884" t="s">
        <v>46</v>
      </c>
      <c r="AB884" t="s">
        <v>56</v>
      </c>
      <c r="AC884" t="s">
        <v>209</v>
      </c>
      <c r="AE884" s="39">
        <v>46209.890381944446</v>
      </c>
      <c r="AF884" t="s">
        <v>324</v>
      </c>
      <c r="AG884" t="str">
        <f t="shared" si="104"/>
        <v>Julho-26</v>
      </c>
      <c r="AH884" s="36">
        <f>_xlfn.XLOOKUP(AK884,'Base de Preços'!P$7:P$3001,'Base de Preços'!J$7:J$3001,"",0)</f>
        <v>492.5</v>
      </c>
      <c r="AI884" s="37">
        <f t="shared" si="105"/>
        <v>0</v>
      </c>
      <c r="AJ884" t="str">
        <f>_xlfn.XLOOKUP(N884,Agrupamentos!C$3:C$496,Agrupamentos!D$3:D$496,"",0)</f>
        <v>IRRIGAÇÃO DE REPLANTIO</v>
      </c>
      <c r="AK884" t="str">
        <f t="shared" si="106"/>
        <v>IRRIGAÇÃO DE REPLANTIOGN1400IMP32</v>
      </c>
      <c r="AL884" s="57" t="str">
        <f t="shared" si="107"/>
        <v>47216GN1400Operador de Trator de PneuANTONIO MARCIO PEREIRA DA SILVAIRRIGAÇÃO DE REPLANTIOIndaia Grande I13Suporte6,55Julho-260346209,890381944446209</v>
      </c>
      <c r="AM884" s="79">
        <f t="shared" si="108"/>
        <v>6.25</v>
      </c>
      <c r="AN884" s="80">
        <f t="shared" si="109"/>
        <v>1160.5625</v>
      </c>
      <c r="AO884" s="36">
        <f t="shared" si="110"/>
        <v>1216.2694999999999</v>
      </c>
      <c r="AP884" s="83">
        <f t="shared" si="111"/>
        <v>55.70699999999988</v>
      </c>
    </row>
    <row r="885" spans="1:42" hidden="1">
      <c r="A885">
        <v>47216</v>
      </c>
      <c r="B885" s="38">
        <v>46209</v>
      </c>
      <c r="C885" t="s">
        <v>268</v>
      </c>
      <c r="D885" t="s">
        <v>185</v>
      </c>
      <c r="E885" t="s">
        <v>186</v>
      </c>
      <c r="F885" t="s">
        <v>37</v>
      </c>
      <c r="G885">
        <v>8</v>
      </c>
      <c r="H885" s="43">
        <v>10859</v>
      </c>
      <c r="I885" t="s">
        <v>198</v>
      </c>
      <c r="J885">
        <v>10315</v>
      </c>
      <c r="K885" t="s">
        <v>206</v>
      </c>
      <c r="L885" t="s">
        <v>206</v>
      </c>
      <c r="M885" t="s">
        <v>226</v>
      </c>
      <c r="N885" t="s">
        <v>227</v>
      </c>
      <c r="O885" t="s">
        <v>64</v>
      </c>
      <c r="P885">
        <v>502</v>
      </c>
      <c r="Q885" t="s">
        <v>208</v>
      </c>
      <c r="R885">
        <v>13</v>
      </c>
      <c r="S885">
        <v>3</v>
      </c>
      <c r="T885">
        <v>6.55</v>
      </c>
      <c r="U885">
        <v>0</v>
      </c>
      <c r="V885">
        <v>3</v>
      </c>
      <c r="W885">
        <v>0.16</v>
      </c>
      <c r="X885">
        <v>0.46</v>
      </c>
      <c r="Y885">
        <v>0.46</v>
      </c>
      <c r="Z885">
        <v>63.16</v>
      </c>
      <c r="AA885" t="s">
        <v>46</v>
      </c>
      <c r="AB885" t="s">
        <v>77</v>
      </c>
      <c r="AC885" t="s">
        <v>209</v>
      </c>
      <c r="AE885" s="39">
        <v>46209.890381944446</v>
      </c>
      <c r="AF885" t="s">
        <v>324</v>
      </c>
      <c r="AG885" t="str">
        <f t="shared" si="104"/>
        <v>Julho-26</v>
      </c>
      <c r="AH885" s="36">
        <f>_xlfn.XLOOKUP(AK885,'Base de Preços'!P$7:P$3001,'Base de Preços'!J$7:J$3001,"",0)</f>
        <v>492.5</v>
      </c>
      <c r="AI885" s="37">
        <f t="shared" si="105"/>
        <v>0</v>
      </c>
      <c r="AJ885" t="str">
        <f>_xlfn.XLOOKUP(N885,Agrupamentos!C$3:C$496,Agrupamentos!D$3:D$496,"",0)</f>
        <v>IRRIGAÇÃO DE REPLANTIO</v>
      </c>
      <c r="AK885" t="str">
        <f t="shared" si="106"/>
        <v>IRRIGAÇÃO DE REPLANTIOGN1400IMP32</v>
      </c>
      <c r="AL885" s="57" t="str">
        <f t="shared" si="107"/>
        <v>47216GN1400MotoristaANTONIO MARCIO PEREIRA DA SILVAIRRIGAÇÃO DE REPLANTIOIndaia Grande I13Apoio6,55Julho-260346209,890381944446209</v>
      </c>
      <c r="AM885" s="79">
        <f t="shared" si="108"/>
        <v>18.75</v>
      </c>
      <c r="AN885" s="80">
        <f t="shared" si="109"/>
        <v>1184.25</v>
      </c>
      <c r="AO885" s="36">
        <f t="shared" si="110"/>
        <v>413.69799999999998</v>
      </c>
      <c r="AP885" s="83">
        <f t="shared" si="111"/>
        <v>-770.55200000000002</v>
      </c>
    </row>
    <row r="886" spans="1:42" hidden="1">
      <c r="A886">
        <v>47216</v>
      </c>
      <c r="B886" s="38">
        <v>46209</v>
      </c>
      <c r="C886" t="s">
        <v>268</v>
      </c>
      <c r="D886" t="s">
        <v>185</v>
      </c>
      <c r="E886" t="s">
        <v>186</v>
      </c>
      <c r="F886" t="s">
        <v>49</v>
      </c>
      <c r="G886">
        <v>8</v>
      </c>
      <c r="H886" s="43">
        <v>10859</v>
      </c>
      <c r="I886" t="s">
        <v>198</v>
      </c>
      <c r="J886">
        <v>10315</v>
      </c>
      <c r="K886" t="s">
        <v>206</v>
      </c>
      <c r="L886" t="s">
        <v>206</v>
      </c>
      <c r="M886" t="s">
        <v>224</v>
      </c>
      <c r="N886" t="s">
        <v>225</v>
      </c>
      <c r="O886" t="s">
        <v>64</v>
      </c>
      <c r="P886">
        <v>502</v>
      </c>
      <c r="Q886" t="s">
        <v>208</v>
      </c>
      <c r="R886">
        <v>15</v>
      </c>
      <c r="S886">
        <v>29</v>
      </c>
      <c r="T886">
        <v>14</v>
      </c>
      <c r="U886">
        <v>0</v>
      </c>
      <c r="V886">
        <v>29</v>
      </c>
      <c r="W886">
        <v>2.84</v>
      </c>
      <c r="X886">
        <v>2.0699999999999998</v>
      </c>
      <c r="Y886">
        <v>2.0699999999999998</v>
      </c>
      <c r="Z886">
        <v>287.75</v>
      </c>
      <c r="AA886" t="s">
        <v>55</v>
      </c>
      <c r="AB886" t="s">
        <v>47</v>
      </c>
      <c r="AC886" t="s">
        <v>209</v>
      </c>
      <c r="AE886" s="39">
        <v>46209.890381944446</v>
      </c>
      <c r="AF886" t="s">
        <v>324</v>
      </c>
      <c r="AG886" t="str">
        <f t="shared" si="104"/>
        <v>Julho-26</v>
      </c>
      <c r="AH886" s="36">
        <f>_xlfn.XLOOKUP(AK886,'Base de Preços'!P$7:P$3001,'Base de Preços'!J$7:J$3001,"",0)</f>
        <v>399</v>
      </c>
      <c r="AI886" s="37">
        <f t="shared" si="105"/>
        <v>5586</v>
      </c>
      <c r="AJ886" t="str">
        <f>_xlfn.XLOOKUP(N886,Agrupamentos!C$3:C$496,Agrupamentos!D$3:D$496,"",0)</f>
        <v>REPLANTIO</v>
      </c>
      <c r="AK886" t="str">
        <f t="shared" si="106"/>
        <v>REPLANTIOGN1400IMP29</v>
      </c>
      <c r="AL886" s="57" t="str">
        <f t="shared" si="107"/>
        <v>47216GN1400Trabalhador FlorestalANTONIO MARCIO PEREIRA DA SILVAREPLANTIOIndaia Grande I15Principal14Julho-2602946209,890381944446209</v>
      </c>
      <c r="AM886" s="79">
        <f t="shared" si="108"/>
        <v>10.211267605633804</v>
      </c>
      <c r="AN886" s="80">
        <f t="shared" si="109"/>
        <v>2938.2922535211269</v>
      </c>
      <c r="AO886" s="36">
        <f t="shared" si="110"/>
        <v>4028.5</v>
      </c>
      <c r="AP886" s="83">
        <f t="shared" si="111"/>
        <v>1090.2077464788731</v>
      </c>
    </row>
    <row r="887" spans="1:42" hidden="1">
      <c r="A887">
        <v>47221</v>
      </c>
      <c r="B887" s="38">
        <v>46209</v>
      </c>
      <c r="C887" t="s">
        <v>268</v>
      </c>
      <c r="D887" t="s">
        <v>185</v>
      </c>
      <c r="E887" t="s">
        <v>186</v>
      </c>
      <c r="F887" t="s">
        <v>49</v>
      </c>
      <c r="G887">
        <v>8</v>
      </c>
      <c r="H887" s="43">
        <v>10859</v>
      </c>
      <c r="I887" t="s">
        <v>198</v>
      </c>
      <c r="J887">
        <v>10093</v>
      </c>
      <c r="K887" t="s">
        <v>199</v>
      </c>
      <c r="L887" t="s">
        <v>199</v>
      </c>
      <c r="M887" t="s">
        <v>71</v>
      </c>
      <c r="N887" t="s">
        <v>225</v>
      </c>
      <c r="O887" t="s">
        <v>64</v>
      </c>
      <c r="P887">
        <v>400</v>
      </c>
      <c r="Q887" t="s">
        <v>233</v>
      </c>
      <c r="R887">
        <v>372</v>
      </c>
      <c r="S887">
        <v>40</v>
      </c>
      <c r="T887">
        <v>12.06</v>
      </c>
      <c r="U887">
        <v>0</v>
      </c>
      <c r="V887">
        <v>40</v>
      </c>
      <c r="W887">
        <v>3.18</v>
      </c>
      <c r="X887">
        <v>3.32</v>
      </c>
      <c r="Y887">
        <v>3.32</v>
      </c>
      <c r="Z887">
        <v>322.27999999999997</v>
      </c>
      <c r="AA887" t="s">
        <v>46</v>
      </c>
      <c r="AB887" t="s">
        <v>47</v>
      </c>
      <c r="AC887" t="s">
        <v>202</v>
      </c>
      <c r="AE887" s="39">
        <v>46209.909895833334</v>
      </c>
      <c r="AF887" t="s">
        <v>325</v>
      </c>
      <c r="AG887" t="str">
        <f t="shared" si="104"/>
        <v>Julho-26</v>
      </c>
      <c r="AH887" s="36">
        <f>_xlfn.XLOOKUP(AK887,'Base de Preços'!P$7:P$3001,'Base de Preços'!J$7:J$3001,"",0)</f>
        <v>446.88</v>
      </c>
      <c r="AI887" s="37">
        <f t="shared" si="105"/>
        <v>5389.3728000000001</v>
      </c>
      <c r="AJ887" t="str">
        <f>_xlfn.XLOOKUP(N887,Agrupamentos!C$3:C$496,Agrupamentos!D$3:D$496,"",0)</f>
        <v>REPLANTIO</v>
      </c>
      <c r="AK887" t="str">
        <f t="shared" si="106"/>
        <v>REPLANTIOGN1400REF29</v>
      </c>
      <c r="AL887" s="57" t="str">
        <f t="shared" si="107"/>
        <v>47221GN1400Trabalhador FlorestalJONATHAN FONSECA DE OLIVEIRAREPLANTIORosa Maria372Principal12,06Julho-2604046209,909895833346209</v>
      </c>
      <c r="AM887" s="79">
        <f t="shared" si="108"/>
        <v>12.578616352201257</v>
      </c>
      <c r="AN887" s="80">
        <f t="shared" si="109"/>
        <v>4053.8364779874205</v>
      </c>
      <c r="AO887" s="36">
        <f t="shared" si="110"/>
        <v>3886.6967999999997</v>
      </c>
      <c r="AP887" s="83">
        <f t="shared" si="111"/>
        <v>-167.13967798742078</v>
      </c>
    </row>
    <row r="888" spans="1:42" hidden="1">
      <c r="A888">
        <v>47221</v>
      </c>
      <c r="B888" s="38">
        <v>46209</v>
      </c>
      <c r="C888" t="s">
        <v>268</v>
      </c>
      <c r="D888" t="s">
        <v>185</v>
      </c>
      <c r="E888" t="s">
        <v>186</v>
      </c>
      <c r="F888" t="s">
        <v>59</v>
      </c>
      <c r="G888">
        <v>8</v>
      </c>
      <c r="H888" s="43">
        <v>10859</v>
      </c>
      <c r="I888" t="s">
        <v>198</v>
      </c>
      <c r="J888">
        <v>10093</v>
      </c>
      <c r="K888" t="s">
        <v>199</v>
      </c>
      <c r="L888" t="s">
        <v>199</v>
      </c>
      <c r="M888" t="s">
        <v>282</v>
      </c>
      <c r="N888" t="s">
        <v>283</v>
      </c>
      <c r="O888" t="s">
        <v>64</v>
      </c>
      <c r="P888">
        <v>400</v>
      </c>
      <c r="Q888" t="s">
        <v>233</v>
      </c>
      <c r="R888">
        <v>372</v>
      </c>
      <c r="S888">
        <v>4</v>
      </c>
      <c r="T888">
        <v>12.06</v>
      </c>
      <c r="U888">
        <v>4</v>
      </c>
      <c r="V888">
        <v>8</v>
      </c>
      <c r="W888">
        <v>0.54</v>
      </c>
      <c r="X888">
        <v>0.33</v>
      </c>
      <c r="Y888">
        <v>0.66</v>
      </c>
      <c r="Z888">
        <v>207.97</v>
      </c>
      <c r="AA888" t="s">
        <v>46</v>
      </c>
      <c r="AB888" t="s">
        <v>77</v>
      </c>
      <c r="AC888" t="s">
        <v>202</v>
      </c>
      <c r="AD888" t="s">
        <v>203</v>
      </c>
      <c r="AE888" s="39">
        <v>46209.909895833334</v>
      </c>
      <c r="AF888" t="s">
        <v>325</v>
      </c>
      <c r="AG888" t="str">
        <f t="shared" si="104"/>
        <v>Julho-26</v>
      </c>
      <c r="AH888" s="36">
        <f>_xlfn.XLOOKUP(AK888,'Base de Preços'!P$7:P$3001,'Base de Preços'!J$7:J$3001,"",0)</f>
        <v>551.6</v>
      </c>
      <c r="AI888" s="37">
        <f t="shared" si="105"/>
        <v>0</v>
      </c>
      <c r="AJ888" t="str">
        <f>_xlfn.XLOOKUP(N888,Agrupamentos!C$3:C$496,Agrupamentos!D$3:D$496,"",0)</f>
        <v>IRRIGAÇÃO DE REPLANTIO</v>
      </c>
      <c r="AK888" t="str">
        <f t="shared" si="106"/>
        <v>1ª IRRIGAÇÃO DE REPLANTIOGN1400REF32 - 01</v>
      </c>
      <c r="AL888" s="57" t="str">
        <f t="shared" si="107"/>
        <v>47221GN1400Operador de Trator de PneuJONATHAN FONSECA DE OLIVEIRA1ª IRRIGAÇÃO DE REPLANTIORosa Maria372Apoio12,06Julho-264846209,909895833346209</v>
      </c>
      <c r="AM888" s="79">
        <f t="shared" si="108"/>
        <v>14.814814814814813</v>
      </c>
      <c r="AN888" s="80">
        <f t="shared" si="109"/>
        <v>3081.0370370370365</v>
      </c>
      <c r="AO888" s="36">
        <f t="shared" si="110"/>
        <v>2508.1181999999999</v>
      </c>
      <c r="AP888" s="83">
        <f t="shared" si="111"/>
        <v>-572.91883703703661</v>
      </c>
    </row>
    <row r="889" spans="1:42" hidden="1">
      <c r="A889">
        <v>47221</v>
      </c>
      <c r="B889" s="38">
        <v>46209</v>
      </c>
      <c r="C889" t="s">
        <v>268</v>
      </c>
      <c r="D889" t="s">
        <v>185</v>
      </c>
      <c r="E889" t="s">
        <v>186</v>
      </c>
      <c r="F889" t="s">
        <v>37</v>
      </c>
      <c r="G889">
        <v>8</v>
      </c>
      <c r="H889" s="43">
        <v>10859</v>
      </c>
      <c r="I889" t="s">
        <v>198</v>
      </c>
      <c r="J889">
        <v>10093</v>
      </c>
      <c r="K889" t="s">
        <v>199</v>
      </c>
      <c r="L889" t="s">
        <v>199</v>
      </c>
      <c r="M889">
        <v>43</v>
      </c>
      <c r="N889" t="s">
        <v>42</v>
      </c>
      <c r="O889" t="s">
        <v>64</v>
      </c>
      <c r="P889">
        <v>400</v>
      </c>
      <c r="Q889" t="s">
        <v>233</v>
      </c>
      <c r="R889">
        <v>372</v>
      </c>
      <c r="S889">
        <v>16</v>
      </c>
      <c r="T889">
        <v>0</v>
      </c>
      <c r="U889">
        <v>0</v>
      </c>
      <c r="V889">
        <v>16</v>
      </c>
      <c r="W889">
        <v>0</v>
      </c>
      <c r="X889">
        <v>0</v>
      </c>
      <c r="Y889">
        <v>0</v>
      </c>
      <c r="Z889">
        <v>0</v>
      </c>
      <c r="AA889" t="s">
        <v>46</v>
      </c>
      <c r="AB889" t="s">
        <v>47</v>
      </c>
      <c r="AC889" t="s">
        <v>202</v>
      </c>
      <c r="AD889" t="s">
        <v>203</v>
      </c>
      <c r="AE889" s="39">
        <v>46209.909895833334</v>
      </c>
      <c r="AF889" t="s">
        <v>325</v>
      </c>
      <c r="AG889" t="str">
        <f t="shared" si="104"/>
        <v>Julho-26</v>
      </c>
      <c r="AH889" s="36">
        <f>_xlfn.XLOOKUP(AK889,'Base de Preços'!P$7:P$3001,'Base de Preços'!J$7:J$3001,"",0)</f>
        <v>0</v>
      </c>
      <c r="AI889" s="37">
        <f t="shared" si="105"/>
        <v>0</v>
      </c>
      <c r="AJ889" t="str">
        <f>_xlfn.XLOOKUP(N889,Agrupamentos!C$3:C$496,Agrupamentos!D$3:D$496,"",0)</f>
        <v>APOIO E MANUTENÇÃO</v>
      </c>
      <c r="AK889" t="str">
        <f t="shared" si="106"/>
        <v>APOIO E MANUTEÇÃOGN140043</v>
      </c>
      <c r="AL889" s="57" t="str">
        <f t="shared" si="107"/>
        <v>47221GN1400MotoristaJONATHAN FONSECA DE OLIVEIRAAPOIO E MANUTEÇÃORosa Maria372Principal0Julho-2601646209,909895833346209</v>
      </c>
      <c r="AM889" s="79" t="str">
        <f t="shared" si="108"/>
        <v/>
      </c>
      <c r="AN889" s="80" t="str">
        <f t="shared" si="109"/>
        <v/>
      </c>
      <c r="AO889" s="36">
        <f t="shared" si="110"/>
        <v>0</v>
      </c>
      <c r="AP889" s="83" t="str">
        <f t="shared" si="111"/>
        <v/>
      </c>
    </row>
    <row r="890" spans="1:42" hidden="1">
      <c r="A890">
        <v>47221</v>
      </c>
      <c r="B890" s="38">
        <v>46209</v>
      </c>
      <c r="C890" t="s">
        <v>268</v>
      </c>
      <c r="D890" t="s">
        <v>185</v>
      </c>
      <c r="E890" t="s">
        <v>186</v>
      </c>
      <c r="F890" t="s">
        <v>59</v>
      </c>
      <c r="G890">
        <v>8</v>
      </c>
      <c r="H890" s="43">
        <v>10859</v>
      </c>
      <c r="I890" t="s">
        <v>198</v>
      </c>
      <c r="J890">
        <v>10093</v>
      </c>
      <c r="K890" t="s">
        <v>199</v>
      </c>
      <c r="L890" t="s">
        <v>199</v>
      </c>
      <c r="M890" t="s">
        <v>284</v>
      </c>
      <c r="N890" t="s">
        <v>285</v>
      </c>
      <c r="O890" t="s">
        <v>64</v>
      </c>
      <c r="P890">
        <v>400</v>
      </c>
      <c r="Q890" t="s">
        <v>233</v>
      </c>
      <c r="R890">
        <v>366</v>
      </c>
      <c r="S890">
        <v>4</v>
      </c>
      <c r="T890">
        <v>20</v>
      </c>
      <c r="U890">
        <v>28</v>
      </c>
      <c r="V890">
        <v>32</v>
      </c>
      <c r="W890">
        <v>0.92</v>
      </c>
      <c r="X890">
        <v>0.2</v>
      </c>
      <c r="Y890">
        <v>1.6</v>
      </c>
      <c r="Z890">
        <v>582.53</v>
      </c>
      <c r="AA890" t="s">
        <v>55</v>
      </c>
      <c r="AB890" t="s">
        <v>77</v>
      </c>
      <c r="AC890" t="s">
        <v>202</v>
      </c>
      <c r="AD890" t="s">
        <v>203</v>
      </c>
      <c r="AE890" s="39">
        <v>46209.909895833334</v>
      </c>
      <c r="AF890" t="s">
        <v>325</v>
      </c>
      <c r="AG890" t="str">
        <f t="shared" si="104"/>
        <v>Julho-26</v>
      </c>
      <c r="AH890" s="36">
        <f>_xlfn.XLOOKUP(AK890,'Base de Preços'!P$7:P$3001,'Base de Preços'!J$7:J$3001,"",0)</f>
        <v>1041.5999999999999</v>
      </c>
      <c r="AI890" s="37">
        <f t="shared" si="105"/>
        <v>0</v>
      </c>
      <c r="AJ890" t="str">
        <f>_xlfn.XLOOKUP(N890,Agrupamentos!C$3:C$496,Agrupamentos!D$3:D$496,"",0)</f>
        <v>IRRIGAÇÃO DE PLANTIO</v>
      </c>
      <c r="AK890" t="str">
        <f t="shared" si="106"/>
        <v>Irrigação de Plantio  4 a 5L/Planta+Polímero, tomadas d'água a 5 a 10KM da Operação, incluindo captação de águaGN1400REF14</v>
      </c>
      <c r="AL890" s="57" t="str">
        <f t="shared" si="107"/>
        <v>47221GN1400Operador de Trator de PneuJONATHAN FONSECA DE OLIVEIRAIrrigação de Plantio  4 a 5L/Planta+Polímero, tomadas d'água a 5 a 10KM da Operação, incluindo captação de águaRosa Maria366Apoio20Julho-26283246209,909895833346209</v>
      </c>
      <c r="AM890" s="79">
        <f t="shared" si="108"/>
        <v>34.782608695652172</v>
      </c>
      <c r="AN890" s="80">
        <f t="shared" si="109"/>
        <v>20261.91304347826</v>
      </c>
      <c r="AO890" s="36">
        <f t="shared" si="110"/>
        <v>11650.599999999999</v>
      </c>
      <c r="AP890" s="83">
        <f t="shared" si="111"/>
        <v>-8611.3130434782615</v>
      </c>
    </row>
    <row r="891" spans="1:42" hidden="1">
      <c r="A891">
        <v>47221</v>
      </c>
      <c r="B891" s="38">
        <v>46209</v>
      </c>
      <c r="C891" t="s">
        <v>268</v>
      </c>
      <c r="D891" t="s">
        <v>185</v>
      </c>
      <c r="E891" t="s">
        <v>186</v>
      </c>
      <c r="F891" t="s">
        <v>49</v>
      </c>
      <c r="G891">
        <v>8</v>
      </c>
      <c r="H891" s="43">
        <v>10859</v>
      </c>
      <c r="I891" t="s">
        <v>198</v>
      </c>
      <c r="J891">
        <v>10093</v>
      </c>
      <c r="K891" t="s">
        <v>199</v>
      </c>
      <c r="L891" t="s">
        <v>199</v>
      </c>
      <c r="M891" t="s">
        <v>319</v>
      </c>
      <c r="N891" t="s">
        <v>320</v>
      </c>
      <c r="O891" t="s">
        <v>64</v>
      </c>
      <c r="P891">
        <v>400</v>
      </c>
      <c r="Q891" t="s">
        <v>233</v>
      </c>
      <c r="R891">
        <v>372</v>
      </c>
      <c r="S891">
        <v>40</v>
      </c>
      <c r="T891">
        <v>20</v>
      </c>
      <c r="U891">
        <v>0</v>
      </c>
      <c r="V891">
        <v>40</v>
      </c>
      <c r="W891">
        <v>2.69</v>
      </c>
      <c r="X891">
        <v>2</v>
      </c>
      <c r="Y891">
        <v>2</v>
      </c>
      <c r="Z891">
        <v>272.89</v>
      </c>
      <c r="AA891" t="s">
        <v>46</v>
      </c>
      <c r="AB891" t="s">
        <v>47</v>
      </c>
      <c r="AC891" t="s">
        <v>202</v>
      </c>
      <c r="AD891" t="s">
        <v>96</v>
      </c>
      <c r="AE891" s="39">
        <v>46209.909895833334</v>
      </c>
      <c r="AF891" t="s">
        <v>325</v>
      </c>
      <c r="AG891" t="str">
        <f t="shared" si="104"/>
        <v>Julho-26</v>
      </c>
      <c r="AH891" s="36">
        <f>_xlfn.XLOOKUP(AK891,'Base de Preços'!P$7:P$3001,'Base de Preços'!J$7:J$3001,"",0)</f>
        <v>551.6</v>
      </c>
      <c r="AI891" s="37">
        <f t="shared" si="105"/>
        <v>11032</v>
      </c>
      <c r="AJ891" t="str">
        <f>_xlfn.XLOOKUP(N891,Agrupamentos!C$3:C$496,Agrupamentos!D$3:D$496,"",0)</f>
        <v>IRRIGAÇÃO DE REPLANTIO</v>
      </c>
      <c r="AK891" t="str">
        <f t="shared" si="106"/>
        <v>3ª IRRIGAÇÃO DE REPLANTIOGN1400REF32 - 03</v>
      </c>
      <c r="AL891" s="57" t="str">
        <f t="shared" si="107"/>
        <v>47221GN1400Trabalhador FlorestalJONATHAN FONSECA DE OLIVEIRA3ª IRRIGAÇÃO DE REPLANTIORosa Maria372Principal20Julho-2604046209,909895833346209</v>
      </c>
      <c r="AM891" s="79">
        <f t="shared" si="108"/>
        <v>14.869888475836431</v>
      </c>
      <c r="AN891" s="80">
        <f t="shared" si="109"/>
        <v>4057.8438661710034</v>
      </c>
      <c r="AO891" s="36">
        <f t="shared" si="110"/>
        <v>5457.7999999999993</v>
      </c>
      <c r="AP891" s="83">
        <f t="shared" si="111"/>
        <v>1399.9561338289959</v>
      </c>
    </row>
    <row r="892" spans="1:42" hidden="1">
      <c r="A892">
        <v>47221</v>
      </c>
      <c r="B892" s="38">
        <v>46209</v>
      </c>
      <c r="C892" t="s">
        <v>268</v>
      </c>
      <c r="D892" t="s">
        <v>185</v>
      </c>
      <c r="E892" t="s">
        <v>186</v>
      </c>
      <c r="F892" t="s">
        <v>37</v>
      </c>
      <c r="G892">
        <v>8</v>
      </c>
      <c r="H892" s="43">
        <v>10859</v>
      </c>
      <c r="I892" t="s">
        <v>198</v>
      </c>
      <c r="J892">
        <v>10093</v>
      </c>
      <c r="K892" t="s">
        <v>199</v>
      </c>
      <c r="L892" t="s">
        <v>199</v>
      </c>
      <c r="M892" t="s">
        <v>243</v>
      </c>
      <c r="N892" t="s">
        <v>244</v>
      </c>
      <c r="O892" t="s">
        <v>245</v>
      </c>
      <c r="P892">
        <v>400</v>
      </c>
      <c r="Q892" t="s">
        <v>233</v>
      </c>
      <c r="R892">
        <v>374</v>
      </c>
      <c r="S892">
        <v>0</v>
      </c>
      <c r="T892">
        <v>804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15.79</v>
      </c>
      <c r="AA892" t="s">
        <v>55</v>
      </c>
      <c r="AB892" t="s">
        <v>47</v>
      </c>
      <c r="AC892" t="s">
        <v>202</v>
      </c>
      <c r="AD892" t="s">
        <v>96</v>
      </c>
      <c r="AE892" s="39">
        <v>46210.451504629629</v>
      </c>
      <c r="AF892" t="s">
        <v>325</v>
      </c>
      <c r="AG892" t="str">
        <f t="shared" si="104"/>
        <v>Julho-26</v>
      </c>
      <c r="AH892" s="36">
        <f>_xlfn.XLOOKUP(AK892,'Base de Preços'!P$7:P$3001,'Base de Preços'!J$7:J$3001,"",0)</f>
        <v>15.79</v>
      </c>
      <c r="AI892" s="37">
        <f t="shared" si="105"/>
        <v>12695.16</v>
      </c>
      <c r="AJ892" t="str">
        <f>_xlfn.XLOOKUP(N892,Agrupamentos!C$3:C$496,Agrupamentos!D$3:D$496,"",0)</f>
        <v>CAMINHÃO</v>
      </c>
      <c r="AK892" t="str">
        <f t="shared" si="106"/>
        <v>CAMINHÃO MUNCK (Km)GN1400REF41</v>
      </c>
      <c r="AL892" s="57" t="str">
        <f t="shared" si="107"/>
        <v>47221GN1400MotoristaJONATHAN FONSECA DE OLIVEIRACAMINHÃO MUNCK (Km)Rosa Maria374Principal804Julho-260046210,451504629646209</v>
      </c>
      <c r="AM892" s="79" t="str">
        <f t="shared" si="108"/>
        <v/>
      </c>
      <c r="AN892" s="80" t="str">
        <f t="shared" si="109"/>
        <v/>
      </c>
      <c r="AO892" s="36">
        <f t="shared" si="110"/>
        <v>12695.16</v>
      </c>
      <c r="AP892" s="83" t="str">
        <f t="shared" si="111"/>
        <v/>
      </c>
    </row>
    <row r="893" spans="1:42" hidden="1">
      <c r="A893">
        <v>47221</v>
      </c>
      <c r="B893" s="38">
        <v>46209</v>
      </c>
      <c r="C893" t="s">
        <v>268</v>
      </c>
      <c r="D893" t="s">
        <v>185</v>
      </c>
      <c r="E893" t="s">
        <v>186</v>
      </c>
      <c r="F893" t="s">
        <v>49</v>
      </c>
      <c r="G893">
        <v>8</v>
      </c>
      <c r="H893" s="43">
        <v>10859</v>
      </c>
      <c r="I893" t="s">
        <v>198</v>
      </c>
      <c r="J893">
        <v>10093</v>
      </c>
      <c r="K893" t="s">
        <v>199</v>
      </c>
      <c r="L893" t="s">
        <v>199</v>
      </c>
      <c r="M893" t="s">
        <v>282</v>
      </c>
      <c r="N893" t="s">
        <v>283</v>
      </c>
      <c r="O893" t="s">
        <v>64</v>
      </c>
      <c r="P893">
        <v>400</v>
      </c>
      <c r="Q893" t="s">
        <v>233</v>
      </c>
      <c r="R893">
        <v>372</v>
      </c>
      <c r="S893">
        <v>16</v>
      </c>
      <c r="T893">
        <v>12.06</v>
      </c>
      <c r="U893">
        <v>0</v>
      </c>
      <c r="V893">
        <v>16</v>
      </c>
      <c r="W893">
        <v>2.69</v>
      </c>
      <c r="X893">
        <v>1.33</v>
      </c>
      <c r="Y893">
        <v>1.33</v>
      </c>
      <c r="Z893">
        <v>272.89</v>
      </c>
      <c r="AA893" t="s">
        <v>46</v>
      </c>
      <c r="AB893" t="s">
        <v>47</v>
      </c>
      <c r="AC893" t="s">
        <v>202</v>
      </c>
      <c r="AE893" s="39">
        <v>46209.909895833334</v>
      </c>
      <c r="AF893" t="s">
        <v>325</v>
      </c>
      <c r="AG893" t="str">
        <f t="shared" si="104"/>
        <v>Julho-26</v>
      </c>
      <c r="AH893" s="36">
        <f>_xlfn.XLOOKUP(AK893,'Base de Preços'!P$7:P$3001,'Base de Preços'!J$7:J$3001,"",0)</f>
        <v>551.6</v>
      </c>
      <c r="AI893" s="37">
        <f t="shared" si="105"/>
        <v>6652.2960000000003</v>
      </c>
      <c r="AJ893" t="str">
        <f>_xlfn.XLOOKUP(N893,Agrupamentos!C$3:C$496,Agrupamentos!D$3:D$496,"",0)</f>
        <v>IRRIGAÇÃO DE REPLANTIO</v>
      </c>
      <c r="AK893" t="str">
        <f t="shared" si="106"/>
        <v>1ª IRRIGAÇÃO DE REPLANTIOGN1400REF32 - 01</v>
      </c>
      <c r="AL893" s="57" t="str">
        <f t="shared" si="107"/>
        <v>47221GN1400Trabalhador FlorestalJONATHAN FONSECA DE OLIVEIRA1ª IRRIGAÇÃO DE REPLANTIORosa Maria372Principal12,06Julho-2601646209,909895833346209</v>
      </c>
      <c r="AM893" s="79">
        <f t="shared" si="108"/>
        <v>5.947955390334573</v>
      </c>
      <c r="AN893" s="80">
        <f t="shared" si="109"/>
        <v>1623.1375464684015</v>
      </c>
      <c r="AO893" s="36">
        <f t="shared" si="110"/>
        <v>3291.0533999999998</v>
      </c>
      <c r="AP893" s="83">
        <f t="shared" si="111"/>
        <v>1667.9158535315983</v>
      </c>
    </row>
    <row r="894" spans="1:42" hidden="1">
      <c r="A894">
        <v>47221</v>
      </c>
      <c r="B894" s="38">
        <v>46209</v>
      </c>
      <c r="C894" t="s">
        <v>268</v>
      </c>
      <c r="D894" t="s">
        <v>185</v>
      </c>
      <c r="E894" t="s">
        <v>186</v>
      </c>
      <c r="F894" t="s">
        <v>37</v>
      </c>
      <c r="G894">
        <v>8</v>
      </c>
      <c r="H894" s="43">
        <v>10859</v>
      </c>
      <c r="I894" t="s">
        <v>198</v>
      </c>
      <c r="J894">
        <v>10093</v>
      </c>
      <c r="K894" t="s">
        <v>199</v>
      </c>
      <c r="L894" t="s">
        <v>199</v>
      </c>
      <c r="M894" t="s">
        <v>312</v>
      </c>
      <c r="N894" t="s">
        <v>313</v>
      </c>
      <c r="O894" t="s">
        <v>168</v>
      </c>
      <c r="P894">
        <v>400</v>
      </c>
      <c r="Q894" t="s">
        <v>233</v>
      </c>
      <c r="R894">
        <v>374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469.73</v>
      </c>
      <c r="AA894" t="s">
        <v>55</v>
      </c>
      <c r="AB894" t="s">
        <v>47</v>
      </c>
      <c r="AC894" t="s">
        <v>202</v>
      </c>
      <c r="AD894" t="s">
        <v>96</v>
      </c>
      <c r="AE894" s="39">
        <v>46210.45107638889</v>
      </c>
      <c r="AF894" t="s">
        <v>325</v>
      </c>
      <c r="AG894" t="str">
        <f t="shared" si="104"/>
        <v>Julho-26</v>
      </c>
      <c r="AH894" s="36">
        <f>_xlfn.XLOOKUP(AK894,'Base de Preços'!P$7:P$3001,'Base de Preços'!J$7:J$3001,"",0)</f>
        <v>469.73</v>
      </c>
      <c r="AI894" s="37">
        <f t="shared" si="105"/>
        <v>469.73</v>
      </c>
      <c r="AJ894" t="str">
        <f>_xlfn.XLOOKUP(N894,Agrupamentos!C$3:C$496,Agrupamentos!D$3:D$496,"",0)</f>
        <v>CAMINHÃO</v>
      </c>
      <c r="AK894" t="str">
        <f t="shared" si="106"/>
        <v>CAMINHÃO MUNCK (Hora)GN1400REF42</v>
      </c>
      <c r="AL894" s="57" t="str">
        <f t="shared" si="107"/>
        <v>47221GN1400MotoristaJONATHAN FONSECA DE OLIVEIRACAMINHÃO MUNCK (Hora)Rosa Maria374Principal1Julho-260046210,451076388946209</v>
      </c>
      <c r="AM894" s="79" t="str">
        <f t="shared" si="108"/>
        <v/>
      </c>
      <c r="AN894" s="80" t="str">
        <f t="shared" si="109"/>
        <v/>
      </c>
      <c r="AO894" s="36">
        <f t="shared" si="110"/>
        <v>469.73</v>
      </c>
      <c r="AP894" s="83" t="str">
        <f t="shared" si="111"/>
        <v/>
      </c>
    </row>
    <row r="895" spans="1:42" hidden="1">
      <c r="A895">
        <v>47221</v>
      </c>
      <c r="B895" s="38">
        <v>46209</v>
      </c>
      <c r="C895" t="s">
        <v>268</v>
      </c>
      <c r="D895" t="s">
        <v>185</v>
      </c>
      <c r="E895" t="s">
        <v>186</v>
      </c>
      <c r="F895" t="s">
        <v>59</v>
      </c>
      <c r="G895">
        <v>8</v>
      </c>
      <c r="H895" s="43">
        <v>10859</v>
      </c>
      <c r="I895" t="s">
        <v>198</v>
      </c>
      <c r="J895">
        <v>10093</v>
      </c>
      <c r="K895" t="s">
        <v>199</v>
      </c>
      <c r="L895" t="s">
        <v>199</v>
      </c>
      <c r="M895" t="s">
        <v>71</v>
      </c>
      <c r="N895" t="s">
        <v>225</v>
      </c>
      <c r="O895" t="s">
        <v>64</v>
      </c>
      <c r="P895">
        <v>400</v>
      </c>
      <c r="Q895" t="s">
        <v>233</v>
      </c>
      <c r="R895">
        <v>372</v>
      </c>
      <c r="S895">
        <v>8</v>
      </c>
      <c r="T895">
        <v>12.06</v>
      </c>
      <c r="U895">
        <v>0</v>
      </c>
      <c r="V895">
        <v>8</v>
      </c>
      <c r="W895">
        <v>0.4</v>
      </c>
      <c r="X895">
        <v>0.66</v>
      </c>
      <c r="Y895">
        <v>0.66</v>
      </c>
      <c r="Z895">
        <v>124.6</v>
      </c>
      <c r="AA895" t="s">
        <v>46</v>
      </c>
      <c r="AB895" t="s">
        <v>77</v>
      </c>
      <c r="AC895" t="s">
        <v>202</v>
      </c>
      <c r="AE895" s="39">
        <v>46209.909895833334</v>
      </c>
      <c r="AF895" t="s">
        <v>325</v>
      </c>
      <c r="AG895" t="str">
        <f t="shared" si="104"/>
        <v>Julho-26</v>
      </c>
      <c r="AH895" s="36">
        <f>_xlfn.XLOOKUP(AK895,'Base de Preços'!P$7:P$3001,'Base de Preços'!J$7:J$3001,"",0)</f>
        <v>446.88</v>
      </c>
      <c r="AI895" s="37">
        <f t="shared" si="105"/>
        <v>0</v>
      </c>
      <c r="AJ895" t="str">
        <f>_xlfn.XLOOKUP(N895,Agrupamentos!C$3:C$496,Agrupamentos!D$3:D$496,"",0)</f>
        <v>REPLANTIO</v>
      </c>
      <c r="AK895" t="str">
        <f t="shared" si="106"/>
        <v>REPLANTIOGN1400REF29</v>
      </c>
      <c r="AL895" s="57" t="str">
        <f t="shared" si="107"/>
        <v>47221GN1400Operador de Trator de PneuJONATHAN FONSECA DE OLIVEIRAREPLANTIORosa Maria372Apoio12,06Julho-260846209,909895833346209</v>
      </c>
      <c r="AM895" s="79">
        <f t="shared" si="108"/>
        <v>20</v>
      </c>
      <c r="AN895" s="80">
        <f t="shared" si="109"/>
        <v>2492</v>
      </c>
      <c r="AO895" s="36">
        <f t="shared" si="110"/>
        <v>1502.6759999999999</v>
      </c>
      <c r="AP895" s="83">
        <f t="shared" si="111"/>
        <v>-989.32400000000007</v>
      </c>
    </row>
    <row r="896" spans="1:42" hidden="1">
      <c r="A896">
        <v>47221</v>
      </c>
      <c r="B896" s="38">
        <v>46209</v>
      </c>
      <c r="C896" t="s">
        <v>268</v>
      </c>
      <c r="D896" t="s">
        <v>185</v>
      </c>
      <c r="E896" t="s">
        <v>186</v>
      </c>
      <c r="F896" t="s">
        <v>49</v>
      </c>
      <c r="G896">
        <v>8</v>
      </c>
      <c r="H896" s="43">
        <v>10859</v>
      </c>
      <c r="I896" t="s">
        <v>198</v>
      </c>
      <c r="J896">
        <v>10093</v>
      </c>
      <c r="K896" t="s">
        <v>199</v>
      </c>
      <c r="L896" t="s">
        <v>199</v>
      </c>
      <c r="M896" t="s">
        <v>284</v>
      </c>
      <c r="N896" t="s">
        <v>285</v>
      </c>
      <c r="O896" t="s">
        <v>64</v>
      </c>
      <c r="P896">
        <v>400</v>
      </c>
      <c r="Q896" t="s">
        <v>233</v>
      </c>
      <c r="R896">
        <v>366</v>
      </c>
      <c r="S896">
        <v>80</v>
      </c>
      <c r="T896">
        <v>20</v>
      </c>
      <c r="U896">
        <v>0</v>
      </c>
      <c r="V896">
        <v>80</v>
      </c>
      <c r="W896">
        <v>4.58</v>
      </c>
      <c r="X896">
        <v>4</v>
      </c>
      <c r="Y896">
        <v>4</v>
      </c>
      <c r="Z896">
        <v>235.73</v>
      </c>
      <c r="AA896" t="s">
        <v>55</v>
      </c>
      <c r="AB896" t="s">
        <v>47</v>
      </c>
      <c r="AC896" t="s">
        <v>202</v>
      </c>
      <c r="AE896" s="39">
        <v>46209.909895833334</v>
      </c>
      <c r="AF896" t="s">
        <v>325</v>
      </c>
      <c r="AG896" t="str">
        <f t="shared" si="104"/>
        <v>Julho-26</v>
      </c>
      <c r="AH896" s="36">
        <f>_xlfn.XLOOKUP(AK896,'Base de Preços'!P$7:P$3001,'Base de Preços'!J$7:J$3001,"",0)</f>
        <v>1041.5999999999999</v>
      </c>
      <c r="AI896" s="37">
        <f t="shared" si="105"/>
        <v>20832</v>
      </c>
      <c r="AJ896" t="str">
        <f>_xlfn.XLOOKUP(N896,Agrupamentos!C$3:C$496,Agrupamentos!D$3:D$496,"",0)</f>
        <v>IRRIGAÇÃO DE PLANTIO</v>
      </c>
      <c r="AK896" t="str">
        <f t="shared" si="106"/>
        <v>Irrigação de Plantio  4 a 5L/Planta+Polímero, tomadas d'água a 5 a 10KM da Operação, incluindo captação de águaGN1400REF14</v>
      </c>
      <c r="AL896" s="57" t="str">
        <f t="shared" si="107"/>
        <v>47221GN1400Trabalhador FlorestalJONATHAN FONSECA DE OLIVEIRAIrrigação de Plantio  4 a 5L/Planta+Polímero, tomadas d'água a 5 a 10KM da Operação, incluindo captação de águaRosa Maria366Principal20Julho-2608046209,909895833346209</v>
      </c>
      <c r="AM896" s="79">
        <f t="shared" si="108"/>
        <v>17.467248908296941</v>
      </c>
      <c r="AN896" s="80">
        <f t="shared" si="109"/>
        <v>4117.5545851528377</v>
      </c>
      <c r="AO896" s="36">
        <f t="shared" si="110"/>
        <v>4714.5999999999995</v>
      </c>
      <c r="AP896" s="83">
        <f t="shared" si="111"/>
        <v>597.04541484716174</v>
      </c>
    </row>
    <row r="897" spans="1:42" hidden="1">
      <c r="A897">
        <v>47237</v>
      </c>
      <c r="B897" s="38">
        <v>46209</v>
      </c>
      <c r="C897" t="s">
        <v>268</v>
      </c>
      <c r="D897" t="s">
        <v>185</v>
      </c>
      <c r="E897" t="s">
        <v>186</v>
      </c>
      <c r="F897" t="s">
        <v>59</v>
      </c>
      <c r="G897">
        <v>10</v>
      </c>
      <c r="H897" s="43">
        <v>10859</v>
      </c>
      <c r="I897" t="s">
        <v>198</v>
      </c>
      <c r="J897">
        <v>11034</v>
      </c>
      <c r="K897" t="s">
        <v>213</v>
      </c>
      <c r="L897" t="s">
        <v>213</v>
      </c>
      <c r="M897" t="s">
        <v>214</v>
      </c>
      <c r="N897" t="s">
        <v>215</v>
      </c>
      <c r="O897" t="s">
        <v>64</v>
      </c>
      <c r="P897">
        <v>593</v>
      </c>
      <c r="Q897" t="s">
        <v>322</v>
      </c>
      <c r="R897">
        <v>2</v>
      </c>
      <c r="S897">
        <v>5</v>
      </c>
      <c r="T897">
        <v>16.46</v>
      </c>
      <c r="U897">
        <v>0</v>
      </c>
      <c r="V897">
        <v>5</v>
      </c>
      <c r="W897">
        <v>0.38</v>
      </c>
      <c r="X897">
        <v>0.3</v>
      </c>
      <c r="Y897">
        <v>0.3</v>
      </c>
      <c r="Z897">
        <v>159.09</v>
      </c>
      <c r="AA897" t="s">
        <v>46</v>
      </c>
      <c r="AB897" t="s">
        <v>47</v>
      </c>
      <c r="AC897" t="s">
        <v>217</v>
      </c>
      <c r="AE897" s="39">
        <v>46210.3750462963</v>
      </c>
      <c r="AG897" t="str">
        <f t="shared" si="104"/>
        <v>Julho-26</v>
      </c>
      <c r="AH897" s="36">
        <f>_xlfn.XLOOKUP(AK897,'Base de Preços'!P$7:P$3001,'Base de Preços'!J$7:J$3001,"",0)</f>
        <v>193.73</v>
      </c>
      <c r="AI897" s="37">
        <f t="shared" si="105"/>
        <v>3188.7957999999999</v>
      </c>
      <c r="AJ897" t="str">
        <f>_xlfn.XLOOKUP(N897,Agrupamentos!C$3:C$496,Agrupamentos!D$3:D$496,"",0)</f>
        <v>COMBATE A FORMIGA MECANIZADO</v>
      </c>
      <c r="AK897" t="str">
        <f t="shared" si="106"/>
        <v>COMBATE A FORMIGA PÓS PLANTIO MECANIZADO- 3 a 5kg/ha isca granulada ou MIPISGN1400IMP17</v>
      </c>
      <c r="AL897" s="57" t="str">
        <f t="shared" si="107"/>
        <v>47237GN1400Operador de Trator de PneuJOAO VITOR TONETO SILVACOMBATE A FORMIGA PÓS PLANTIO MECANIZADO- 3 a 5kg/ha isca granulada ou MIPISSanta Terezinha Caporale2Principal16,46Julho-260546210,375046296346209</v>
      </c>
      <c r="AM897" s="79">
        <f t="shared" si="108"/>
        <v>13.157894736842104</v>
      </c>
      <c r="AN897" s="80">
        <f t="shared" si="109"/>
        <v>2093.2894736842104</v>
      </c>
      <c r="AO897" s="36">
        <f t="shared" si="110"/>
        <v>2618.6214</v>
      </c>
      <c r="AP897" s="83">
        <f t="shared" si="111"/>
        <v>525.33192631578959</v>
      </c>
    </row>
    <row r="898" spans="1:42" hidden="1">
      <c r="A898">
        <v>47237</v>
      </c>
      <c r="B898" s="38">
        <v>46209</v>
      </c>
      <c r="C898" t="s">
        <v>268</v>
      </c>
      <c r="D898" t="s">
        <v>185</v>
      </c>
      <c r="E898" t="s">
        <v>186</v>
      </c>
      <c r="F898" t="s">
        <v>59</v>
      </c>
      <c r="G898">
        <v>10</v>
      </c>
      <c r="H898" s="43">
        <v>10859</v>
      </c>
      <c r="I898" t="s">
        <v>198</v>
      </c>
      <c r="J898">
        <v>11034</v>
      </c>
      <c r="K898" t="s">
        <v>213</v>
      </c>
      <c r="L898" t="s">
        <v>213</v>
      </c>
      <c r="M898" t="s">
        <v>214</v>
      </c>
      <c r="N898" t="s">
        <v>215</v>
      </c>
      <c r="O898" t="s">
        <v>64</v>
      </c>
      <c r="P898">
        <v>593</v>
      </c>
      <c r="Q898" t="s">
        <v>322</v>
      </c>
      <c r="R898">
        <v>1</v>
      </c>
      <c r="S898">
        <v>5</v>
      </c>
      <c r="T898">
        <v>2.61</v>
      </c>
      <c r="U898">
        <v>0</v>
      </c>
      <c r="V898">
        <v>5</v>
      </c>
      <c r="W898">
        <v>0.38</v>
      </c>
      <c r="X898">
        <v>1.92</v>
      </c>
      <c r="Y898">
        <v>1.92</v>
      </c>
      <c r="Z898">
        <v>159.09</v>
      </c>
      <c r="AA898" t="s">
        <v>55</v>
      </c>
      <c r="AB898" t="s">
        <v>47</v>
      </c>
      <c r="AC898" t="s">
        <v>217</v>
      </c>
      <c r="AE898" s="39">
        <v>46210.3750462963</v>
      </c>
      <c r="AG898" t="str">
        <f t="shared" si="104"/>
        <v>Julho-26</v>
      </c>
      <c r="AH898" s="36">
        <f>_xlfn.XLOOKUP(AK898,'Base de Preços'!P$7:P$3001,'Base de Preços'!J$7:J$3001,"",0)</f>
        <v>193.73</v>
      </c>
      <c r="AI898" s="37">
        <f t="shared" si="105"/>
        <v>505.63529999999997</v>
      </c>
      <c r="AJ898" t="str">
        <f>_xlfn.XLOOKUP(N898,Agrupamentos!C$3:C$496,Agrupamentos!D$3:D$496,"",0)</f>
        <v>COMBATE A FORMIGA MECANIZADO</v>
      </c>
      <c r="AK898" t="str">
        <f t="shared" si="106"/>
        <v>COMBATE A FORMIGA PÓS PLANTIO MECANIZADO- 3 a 5kg/ha isca granulada ou MIPISGN1400IMP17</v>
      </c>
      <c r="AL898" s="57" t="str">
        <f t="shared" si="107"/>
        <v>47237GN1400Operador de Trator de PneuJOAO VITOR TONETO SILVACOMBATE A FORMIGA PÓS PLANTIO MECANIZADO- 3 a 5kg/ha isca granulada ou MIPISSanta Terezinha Caporale1Principal2,61Julho-260546210,375046296346209</v>
      </c>
      <c r="AM898" s="79">
        <f t="shared" si="108"/>
        <v>13.157894736842104</v>
      </c>
      <c r="AN898" s="80">
        <f t="shared" si="109"/>
        <v>2093.2894736842104</v>
      </c>
      <c r="AO898" s="36">
        <f t="shared" si="110"/>
        <v>415.22489999999999</v>
      </c>
      <c r="AP898" s="83">
        <f t="shared" si="111"/>
        <v>-1678.0645736842105</v>
      </c>
    </row>
    <row r="899" spans="1:42" hidden="1">
      <c r="A899">
        <v>47237</v>
      </c>
      <c r="B899" s="38">
        <v>46209</v>
      </c>
      <c r="C899" t="s">
        <v>268</v>
      </c>
      <c r="D899" t="s">
        <v>185</v>
      </c>
      <c r="E899" t="s">
        <v>186</v>
      </c>
      <c r="F899" t="s">
        <v>59</v>
      </c>
      <c r="G899">
        <v>10</v>
      </c>
      <c r="H899" s="43">
        <v>10859</v>
      </c>
      <c r="I899" t="s">
        <v>198</v>
      </c>
      <c r="J899">
        <v>11034</v>
      </c>
      <c r="K899" t="s">
        <v>213</v>
      </c>
      <c r="L899" t="s">
        <v>213</v>
      </c>
      <c r="M899" t="s">
        <v>214</v>
      </c>
      <c r="N899" t="s">
        <v>215</v>
      </c>
      <c r="O899" t="s">
        <v>64</v>
      </c>
      <c r="P899">
        <v>593</v>
      </c>
      <c r="Q899" t="s">
        <v>322</v>
      </c>
      <c r="R899">
        <v>6</v>
      </c>
      <c r="S899">
        <v>5</v>
      </c>
      <c r="T899">
        <v>20.49</v>
      </c>
      <c r="U899">
        <v>0</v>
      </c>
      <c r="V899">
        <v>5</v>
      </c>
      <c r="W899">
        <v>0.38</v>
      </c>
      <c r="X899">
        <v>0.24</v>
      </c>
      <c r="Y899">
        <v>0.24</v>
      </c>
      <c r="Z899">
        <v>159.09</v>
      </c>
      <c r="AA899" t="s">
        <v>46</v>
      </c>
      <c r="AB899" t="s">
        <v>47</v>
      </c>
      <c r="AC899" t="s">
        <v>217</v>
      </c>
      <c r="AE899" s="39">
        <v>46210.3750462963</v>
      </c>
      <c r="AG899" t="str">
        <f t="shared" si="104"/>
        <v>Julho-26</v>
      </c>
      <c r="AH899" s="36">
        <f>_xlfn.XLOOKUP(AK899,'Base de Preços'!P$7:P$3001,'Base de Preços'!J$7:J$3001,"",0)</f>
        <v>193.73</v>
      </c>
      <c r="AI899" s="37">
        <f t="shared" si="105"/>
        <v>3969.5276999999996</v>
      </c>
      <c r="AJ899" t="str">
        <f>_xlfn.XLOOKUP(N899,Agrupamentos!C$3:C$496,Agrupamentos!D$3:D$496,"",0)</f>
        <v>COMBATE A FORMIGA MECANIZADO</v>
      </c>
      <c r="AK899" t="str">
        <f t="shared" si="106"/>
        <v>COMBATE A FORMIGA PÓS PLANTIO MECANIZADO- 3 a 5kg/ha isca granulada ou MIPISGN1400IMP17</v>
      </c>
      <c r="AL899" s="57" t="str">
        <f t="shared" si="107"/>
        <v>47237GN1400Operador de Trator de PneuJOAO VITOR TONETO SILVACOMBATE A FORMIGA PÓS PLANTIO MECANIZADO- 3 a 5kg/ha isca granulada ou MIPISSanta Terezinha Caporale6Principal20,49Julho-260546210,375046296346209</v>
      </c>
      <c r="AM899" s="79">
        <f t="shared" si="108"/>
        <v>13.157894736842104</v>
      </c>
      <c r="AN899" s="80">
        <f t="shared" si="109"/>
        <v>2093.2894736842104</v>
      </c>
      <c r="AO899" s="36">
        <f t="shared" si="110"/>
        <v>3259.7540999999997</v>
      </c>
      <c r="AP899" s="83">
        <f t="shared" si="111"/>
        <v>1166.4646263157892</v>
      </c>
    </row>
    <row r="900" spans="1:42" hidden="1">
      <c r="A900">
        <v>47237</v>
      </c>
      <c r="B900" s="38">
        <v>46209</v>
      </c>
      <c r="C900" t="s">
        <v>268</v>
      </c>
      <c r="D900" t="s">
        <v>185</v>
      </c>
      <c r="E900" t="s">
        <v>186</v>
      </c>
      <c r="F900" t="s">
        <v>229</v>
      </c>
      <c r="G900">
        <v>10</v>
      </c>
      <c r="H900" s="43">
        <v>10859</v>
      </c>
      <c r="I900" t="s">
        <v>198</v>
      </c>
      <c r="J900">
        <v>11034</v>
      </c>
      <c r="K900" t="s">
        <v>213</v>
      </c>
      <c r="L900" t="s">
        <v>213</v>
      </c>
      <c r="M900">
        <v>43</v>
      </c>
      <c r="N900" t="s">
        <v>42</v>
      </c>
      <c r="O900" t="s">
        <v>64</v>
      </c>
      <c r="P900">
        <v>593</v>
      </c>
      <c r="Q900" t="s">
        <v>322</v>
      </c>
      <c r="R900">
        <v>1</v>
      </c>
      <c r="S900">
        <v>0</v>
      </c>
      <c r="T900">
        <v>0</v>
      </c>
      <c r="U900">
        <v>10</v>
      </c>
      <c r="V900">
        <v>10</v>
      </c>
      <c r="W900">
        <v>0</v>
      </c>
      <c r="X900">
        <v>0</v>
      </c>
      <c r="Y900">
        <v>0</v>
      </c>
      <c r="Z900">
        <v>0</v>
      </c>
      <c r="AA900" t="s">
        <v>55</v>
      </c>
      <c r="AB900" t="s">
        <v>56</v>
      </c>
      <c r="AC900" t="s">
        <v>217</v>
      </c>
      <c r="AD900" t="s">
        <v>96</v>
      </c>
      <c r="AE900" s="39">
        <v>46210.3750462963</v>
      </c>
      <c r="AG900" t="str">
        <f t="shared" si="104"/>
        <v>Julho-26</v>
      </c>
      <c r="AH900" s="36">
        <f>_xlfn.XLOOKUP(AK900,'Base de Preços'!P$7:P$3001,'Base de Preços'!J$7:J$3001,"",0)</f>
        <v>0</v>
      </c>
      <c r="AI900" s="37">
        <f t="shared" si="105"/>
        <v>0</v>
      </c>
      <c r="AJ900" t="str">
        <f>_xlfn.XLOOKUP(N900,Agrupamentos!C$3:C$496,Agrupamentos!D$3:D$496,"",0)</f>
        <v>APOIO E MANUTENÇÃO</v>
      </c>
      <c r="AK900" t="str">
        <f t="shared" si="106"/>
        <v>APOIO E MANUTEÇÃOGN140043</v>
      </c>
      <c r="AL900" s="57" t="str">
        <f t="shared" si="107"/>
        <v>47237GN1400Operador de Máquina PesadaJOAO VITOR TONETO SILVAAPOIO E MANUTEÇÃOSanta Terezinha Caporale1Suporte0Julho-26101046210,375046296346209</v>
      </c>
      <c r="AM900" s="79" t="str">
        <f t="shared" si="108"/>
        <v/>
      </c>
      <c r="AN900" s="80" t="str">
        <f t="shared" si="109"/>
        <v/>
      </c>
      <c r="AO900" s="36">
        <f t="shared" si="110"/>
        <v>0</v>
      </c>
      <c r="AP900" s="83" t="str">
        <f t="shared" si="111"/>
        <v/>
      </c>
    </row>
    <row r="901" spans="1:42" hidden="1">
      <c r="A901">
        <v>47237</v>
      </c>
      <c r="B901" s="38">
        <v>46209</v>
      </c>
      <c r="C901" t="s">
        <v>268</v>
      </c>
      <c r="D901" t="s">
        <v>185</v>
      </c>
      <c r="E901" t="s">
        <v>186</v>
      </c>
      <c r="F901" t="s">
        <v>59</v>
      </c>
      <c r="G901">
        <v>10</v>
      </c>
      <c r="H901" s="43">
        <v>10859</v>
      </c>
      <c r="I901" t="s">
        <v>198</v>
      </c>
      <c r="J901">
        <v>11034</v>
      </c>
      <c r="K901" t="s">
        <v>213</v>
      </c>
      <c r="L901" t="s">
        <v>213</v>
      </c>
      <c r="M901" t="s">
        <v>214</v>
      </c>
      <c r="N901" t="s">
        <v>215</v>
      </c>
      <c r="O901" t="s">
        <v>64</v>
      </c>
      <c r="P901">
        <v>593</v>
      </c>
      <c r="Q901" t="s">
        <v>322</v>
      </c>
      <c r="R901">
        <v>5</v>
      </c>
      <c r="S901">
        <v>5</v>
      </c>
      <c r="T901">
        <v>9.9700000000000006</v>
      </c>
      <c r="U901">
        <v>0</v>
      </c>
      <c r="V901">
        <v>5</v>
      </c>
      <c r="W901">
        <v>0.38</v>
      </c>
      <c r="X901">
        <v>0.5</v>
      </c>
      <c r="Y901">
        <v>0.5</v>
      </c>
      <c r="Z901">
        <v>159.09</v>
      </c>
      <c r="AA901" t="s">
        <v>46</v>
      </c>
      <c r="AB901" t="s">
        <v>47</v>
      </c>
      <c r="AC901" t="s">
        <v>217</v>
      </c>
      <c r="AE901" s="39">
        <v>46210.3750462963</v>
      </c>
      <c r="AG901" t="str">
        <f t="shared" si="104"/>
        <v>Julho-26</v>
      </c>
      <c r="AH901" s="36">
        <f>_xlfn.XLOOKUP(AK901,'Base de Preços'!P$7:P$3001,'Base de Preços'!J$7:J$3001,"",0)</f>
        <v>193.73</v>
      </c>
      <c r="AI901" s="37">
        <f t="shared" si="105"/>
        <v>1931.4881</v>
      </c>
      <c r="AJ901" t="str">
        <f>_xlfn.XLOOKUP(N901,Agrupamentos!C$3:C$496,Agrupamentos!D$3:D$496,"",0)</f>
        <v>COMBATE A FORMIGA MECANIZADO</v>
      </c>
      <c r="AK901" t="str">
        <f t="shared" si="106"/>
        <v>COMBATE A FORMIGA PÓS PLANTIO MECANIZADO- 3 a 5kg/ha isca granulada ou MIPISGN1400IMP17</v>
      </c>
      <c r="AL901" s="57" t="str">
        <f t="shared" si="107"/>
        <v>47237GN1400Operador de Trator de PneuJOAO VITOR TONETO SILVACOMBATE A FORMIGA PÓS PLANTIO MECANIZADO- 3 a 5kg/ha isca granulada ou MIPISSanta Terezinha Caporale5Principal9,97Julho-260546210,375046296346209</v>
      </c>
      <c r="AM901" s="79">
        <f t="shared" si="108"/>
        <v>13.157894736842104</v>
      </c>
      <c r="AN901" s="80">
        <f t="shared" si="109"/>
        <v>2093.2894736842104</v>
      </c>
      <c r="AO901" s="36">
        <f t="shared" si="110"/>
        <v>1586.1273000000001</v>
      </c>
      <c r="AP901" s="83">
        <f t="shared" si="111"/>
        <v>-507.1621736842103</v>
      </c>
    </row>
    <row r="902" spans="1:42" hidden="1">
      <c r="A902">
        <v>47237</v>
      </c>
      <c r="B902" s="38">
        <v>46209</v>
      </c>
      <c r="C902" t="s">
        <v>268</v>
      </c>
      <c r="D902" t="s">
        <v>185</v>
      </c>
      <c r="E902" t="s">
        <v>186</v>
      </c>
      <c r="F902" t="s">
        <v>49</v>
      </c>
      <c r="G902">
        <v>10</v>
      </c>
      <c r="H902" s="43">
        <v>10859</v>
      </c>
      <c r="I902" t="s">
        <v>198</v>
      </c>
      <c r="J902">
        <v>11034</v>
      </c>
      <c r="K902" t="s">
        <v>213</v>
      </c>
      <c r="L902" t="s">
        <v>213</v>
      </c>
      <c r="M902">
        <v>43</v>
      </c>
      <c r="N902" t="s">
        <v>42</v>
      </c>
      <c r="O902" t="s">
        <v>64</v>
      </c>
      <c r="P902">
        <v>593</v>
      </c>
      <c r="Q902" t="s">
        <v>322</v>
      </c>
      <c r="R902">
        <v>1</v>
      </c>
      <c r="S902">
        <v>10</v>
      </c>
      <c r="T902">
        <v>0</v>
      </c>
      <c r="U902">
        <v>0</v>
      </c>
      <c r="V902">
        <v>10</v>
      </c>
      <c r="W902">
        <v>0</v>
      </c>
      <c r="X902">
        <v>0</v>
      </c>
      <c r="Y902">
        <v>0</v>
      </c>
      <c r="Z902">
        <v>0</v>
      </c>
      <c r="AA902" t="s">
        <v>55</v>
      </c>
      <c r="AB902" t="s">
        <v>56</v>
      </c>
      <c r="AC902" t="s">
        <v>217</v>
      </c>
      <c r="AE902" s="39">
        <v>46210.3750462963</v>
      </c>
      <c r="AG902" t="str">
        <f t="shared" ref="AG902:AG965" si="112">IF(B902=0,"",PROPER(TEXT(IF(DAY(B902)&gt;20,EDATE(B902,1),B902),"MMMM-aa")))</f>
        <v>Julho-26</v>
      </c>
      <c r="AH902" s="36">
        <f>_xlfn.XLOOKUP(AK902,'Base de Preços'!P$7:P$3001,'Base de Preços'!J$7:J$3001,"",0)</f>
        <v>0</v>
      </c>
      <c r="AI902" s="37">
        <f t="shared" ref="AI902:AI965" si="113">IF(AB902="Principal",AH902*T902,0)</f>
        <v>0</v>
      </c>
      <c r="AJ902" t="str">
        <f>_xlfn.XLOOKUP(N902,Agrupamentos!C$3:C$496,Agrupamentos!D$3:D$496,"",0)</f>
        <v>APOIO E MANUTENÇÃO</v>
      </c>
      <c r="AK902" t="str">
        <f t="shared" ref="AK902:AK965" si="114">N902&amp;D902&amp;M902</f>
        <v>APOIO E MANUTEÇÃOGN140043</v>
      </c>
      <c r="AL902" s="57" t="str">
        <f t="shared" ref="AL902:AL965" si="115">CONCATENATE(A902,D902,F902,K902,N902,Q902,R902,AB902,T902,AG902,U902,V902,AE902,B902)</f>
        <v>47237GN1400Trabalhador FlorestalJOAO VITOR TONETO SILVAAPOIO E MANUTEÇÃOSanta Terezinha Caporale1Suporte0Julho-2601046210,375046296346209</v>
      </c>
      <c r="AM902" s="79" t="str">
        <f t="shared" ref="AM902:AM965" si="116">IFERROR(V902/W902,"")</f>
        <v/>
      </c>
      <c r="AN902" s="80" t="str">
        <f t="shared" ref="AN902:AN965" si="117">IFERROR(AM902*Z902,"")</f>
        <v/>
      </c>
      <c r="AO902" s="36">
        <f t="shared" ref="AO902:AO965" si="118">Z902*T902</f>
        <v>0</v>
      </c>
      <c r="AP902" s="83" t="str">
        <f t="shared" ref="AP902:AP965" si="119">IFERROR(AO902-AN902,"")</f>
        <v/>
      </c>
    </row>
    <row r="903" spans="1:42" hidden="1">
      <c r="A903">
        <v>47237</v>
      </c>
      <c r="B903" s="38">
        <v>46209</v>
      </c>
      <c r="C903" t="s">
        <v>268</v>
      </c>
      <c r="D903" t="s">
        <v>185</v>
      </c>
      <c r="E903" t="s">
        <v>186</v>
      </c>
      <c r="F903" t="s">
        <v>59</v>
      </c>
      <c r="G903">
        <v>10</v>
      </c>
      <c r="H903" s="43">
        <v>10859</v>
      </c>
      <c r="I903" t="s">
        <v>198</v>
      </c>
      <c r="J903">
        <v>11034</v>
      </c>
      <c r="K903" t="s">
        <v>213</v>
      </c>
      <c r="L903" t="s">
        <v>213</v>
      </c>
      <c r="M903" t="s">
        <v>214</v>
      </c>
      <c r="N903" t="s">
        <v>215</v>
      </c>
      <c r="O903" t="s">
        <v>64</v>
      </c>
      <c r="P903">
        <v>593</v>
      </c>
      <c r="Q903" t="s">
        <v>322</v>
      </c>
      <c r="R903">
        <v>3</v>
      </c>
      <c r="S903">
        <v>5</v>
      </c>
      <c r="T903">
        <v>11.38</v>
      </c>
      <c r="U903">
        <v>0</v>
      </c>
      <c r="V903">
        <v>5</v>
      </c>
      <c r="W903">
        <v>0.38</v>
      </c>
      <c r="X903">
        <v>0.44</v>
      </c>
      <c r="Y903">
        <v>0.44</v>
      </c>
      <c r="Z903">
        <v>159.09</v>
      </c>
      <c r="AA903" t="s">
        <v>46</v>
      </c>
      <c r="AB903" t="s">
        <v>47</v>
      </c>
      <c r="AC903" t="s">
        <v>217</v>
      </c>
      <c r="AE903" s="39">
        <v>46210.3750462963</v>
      </c>
      <c r="AG903" t="str">
        <f t="shared" si="112"/>
        <v>Julho-26</v>
      </c>
      <c r="AH903" s="36">
        <f>_xlfn.XLOOKUP(AK903,'Base de Preços'!P$7:P$3001,'Base de Preços'!J$7:J$3001,"",0)</f>
        <v>193.73</v>
      </c>
      <c r="AI903" s="37">
        <f t="shared" si="113"/>
        <v>2204.6473999999998</v>
      </c>
      <c r="AJ903" t="str">
        <f>_xlfn.XLOOKUP(N903,Agrupamentos!C$3:C$496,Agrupamentos!D$3:D$496,"",0)</f>
        <v>COMBATE A FORMIGA MECANIZADO</v>
      </c>
      <c r="AK903" t="str">
        <f t="shared" si="114"/>
        <v>COMBATE A FORMIGA PÓS PLANTIO MECANIZADO- 3 a 5kg/ha isca granulada ou MIPISGN1400IMP17</v>
      </c>
      <c r="AL903" s="57" t="str">
        <f t="shared" si="115"/>
        <v>47237GN1400Operador de Trator de PneuJOAO VITOR TONETO SILVACOMBATE A FORMIGA PÓS PLANTIO MECANIZADO- 3 a 5kg/ha isca granulada ou MIPISSanta Terezinha Caporale3Principal11,38Julho-260546210,375046296346209</v>
      </c>
      <c r="AM903" s="79">
        <f t="shared" si="116"/>
        <v>13.157894736842104</v>
      </c>
      <c r="AN903" s="80">
        <f t="shared" si="117"/>
        <v>2093.2894736842104</v>
      </c>
      <c r="AO903" s="36">
        <f t="shared" si="118"/>
        <v>1810.4442000000001</v>
      </c>
      <c r="AP903" s="83">
        <f t="shared" si="119"/>
        <v>-282.84527368421027</v>
      </c>
    </row>
    <row r="904" spans="1:42" hidden="1">
      <c r="A904">
        <v>47237</v>
      </c>
      <c r="B904" s="38">
        <v>46209</v>
      </c>
      <c r="C904" t="s">
        <v>268</v>
      </c>
      <c r="D904" t="s">
        <v>185</v>
      </c>
      <c r="E904" t="s">
        <v>186</v>
      </c>
      <c r="F904" t="s">
        <v>59</v>
      </c>
      <c r="G904">
        <v>10</v>
      </c>
      <c r="H904" s="43">
        <v>10859</v>
      </c>
      <c r="I904" t="s">
        <v>198</v>
      </c>
      <c r="J904">
        <v>11034</v>
      </c>
      <c r="K904" t="s">
        <v>213</v>
      </c>
      <c r="L904" t="s">
        <v>213</v>
      </c>
      <c r="M904" t="s">
        <v>214</v>
      </c>
      <c r="N904" t="s">
        <v>215</v>
      </c>
      <c r="O904" t="s">
        <v>64</v>
      </c>
      <c r="P904">
        <v>593</v>
      </c>
      <c r="Q904" t="s">
        <v>322</v>
      </c>
      <c r="R904">
        <v>4</v>
      </c>
      <c r="S904">
        <v>5</v>
      </c>
      <c r="T904">
        <v>13.83</v>
      </c>
      <c r="U904">
        <v>0</v>
      </c>
      <c r="V904">
        <v>5</v>
      </c>
      <c r="W904">
        <v>0.38</v>
      </c>
      <c r="X904">
        <v>0.36</v>
      </c>
      <c r="Y904">
        <v>0.36</v>
      </c>
      <c r="Z904">
        <v>159.09</v>
      </c>
      <c r="AA904" t="s">
        <v>46</v>
      </c>
      <c r="AB904" t="s">
        <v>47</v>
      </c>
      <c r="AC904" t="s">
        <v>217</v>
      </c>
      <c r="AE904" s="39">
        <v>46210.3750462963</v>
      </c>
      <c r="AG904" t="str">
        <f t="shared" si="112"/>
        <v>Julho-26</v>
      </c>
      <c r="AH904" s="36">
        <f>_xlfn.XLOOKUP(AK904,'Base de Preços'!P$7:P$3001,'Base de Preços'!J$7:J$3001,"",0)</f>
        <v>193.73</v>
      </c>
      <c r="AI904" s="37">
        <f t="shared" si="113"/>
        <v>2679.2858999999999</v>
      </c>
      <c r="AJ904" t="str">
        <f>_xlfn.XLOOKUP(N904,Agrupamentos!C$3:C$496,Agrupamentos!D$3:D$496,"",0)</f>
        <v>COMBATE A FORMIGA MECANIZADO</v>
      </c>
      <c r="AK904" t="str">
        <f t="shared" si="114"/>
        <v>COMBATE A FORMIGA PÓS PLANTIO MECANIZADO- 3 a 5kg/ha isca granulada ou MIPISGN1400IMP17</v>
      </c>
      <c r="AL904" s="57" t="str">
        <f t="shared" si="115"/>
        <v>47237GN1400Operador de Trator de PneuJOAO VITOR TONETO SILVACOMBATE A FORMIGA PÓS PLANTIO MECANIZADO- 3 a 5kg/ha isca granulada ou MIPISSanta Terezinha Caporale4Principal13,83Julho-260546210,375046296346209</v>
      </c>
      <c r="AM904" s="79">
        <f t="shared" si="116"/>
        <v>13.157894736842104</v>
      </c>
      <c r="AN904" s="80">
        <f t="shared" si="117"/>
        <v>2093.2894736842104</v>
      </c>
      <c r="AO904" s="36">
        <f t="shared" si="118"/>
        <v>2200.2147</v>
      </c>
      <c r="AP904" s="83">
        <f t="shared" si="119"/>
        <v>106.92522631578959</v>
      </c>
    </row>
    <row r="905" spans="1:42" hidden="1">
      <c r="A905">
        <v>47238</v>
      </c>
      <c r="B905" s="38">
        <v>46209</v>
      </c>
      <c r="C905" t="s">
        <v>268</v>
      </c>
      <c r="D905" t="s">
        <v>185</v>
      </c>
      <c r="E905" t="s">
        <v>186</v>
      </c>
      <c r="F905" t="s">
        <v>37</v>
      </c>
      <c r="G905">
        <v>8</v>
      </c>
      <c r="H905" s="43">
        <v>9241</v>
      </c>
      <c r="I905" t="s">
        <v>189</v>
      </c>
      <c r="J905" t="s">
        <v>39</v>
      </c>
      <c r="K905" t="s">
        <v>40</v>
      </c>
      <c r="L905" t="s">
        <v>190</v>
      </c>
      <c r="M905">
        <v>43</v>
      </c>
      <c r="N905" t="s">
        <v>42</v>
      </c>
      <c r="O905" t="s">
        <v>64</v>
      </c>
      <c r="P905">
        <v>390</v>
      </c>
      <c r="Q905" t="s">
        <v>44</v>
      </c>
      <c r="R905" t="s">
        <v>45</v>
      </c>
      <c r="S905">
        <v>0</v>
      </c>
      <c r="T905">
        <v>0</v>
      </c>
      <c r="U905">
        <v>8</v>
      </c>
      <c r="V905">
        <v>8</v>
      </c>
      <c r="W905">
        <v>0</v>
      </c>
      <c r="X905">
        <v>0</v>
      </c>
      <c r="Y905">
        <v>0</v>
      </c>
      <c r="Z905">
        <v>0</v>
      </c>
      <c r="AA905" t="s">
        <v>46</v>
      </c>
      <c r="AB905" t="s">
        <v>47</v>
      </c>
      <c r="AC905" t="s">
        <v>267</v>
      </c>
      <c r="AD905" t="s">
        <v>96</v>
      </c>
      <c r="AE905" s="39">
        <v>46210.378553240742</v>
      </c>
      <c r="AG905" t="str">
        <f t="shared" si="112"/>
        <v>Julho-26</v>
      </c>
      <c r="AH905" s="36">
        <f>_xlfn.XLOOKUP(AK905,'Base de Preços'!P$7:P$3001,'Base de Preços'!J$7:J$3001,"",0)</f>
        <v>0</v>
      </c>
      <c r="AI905" s="37">
        <f t="shared" si="113"/>
        <v>0</v>
      </c>
      <c r="AJ905" t="str">
        <f>_xlfn.XLOOKUP(N905,Agrupamentos!C$3:C$496,Agrupamentos!D$3:D$496,"",0)</f>
        <v>APOIO E MANUTENÇÃO</v>
      </c>
      <c r="AK905" t="str">
        <f t="shared" si="114"/>
        <v>APOIO E MANUTEÇÃOGN140043</v>
      </c>
      <c r="AL905" s="57" t="str">
        <f t="shared" si="115"/>
        <v>47238GN1400MotoristaGIOVANNI RODRIGUES BORGES MORAESAPOIO E MANUTEÇÃOPátio MST01Principal0Julho-268846210,378553240746209</v>
      </c>
      <c r="AM905" s="79" t="str">
        <f t="shared" si="116"/>
        <v/>
      </c>
      <c r="AN905" s="80" t="str">
        <f t="shared" si="117"/>
        <v/>
      </c>
      <c r="AO905" s="36">
        <f t="shared" si="118"/>
        <v>0</v>
      </c>
      <c r="AP905" s="83" t="str">
        <f t="shared" si="119"/>
        <v/>
      </c>
    </row>
    <row r="906" spans="1:42" hidden="1">
      <c r="A906">
        <v>47249</v>
      </c>
      <c r="B906" s="38">
        <v>46209</v>
      </c>
      <c r="C906" t="s">
        <v>268</v>
      </c>
      <c r="D906" t="s">
        <v>185</v>
      </c>
      <c r="E906" t="s">
        <v>186</v>
      </c>
      <c r="F906" t="s">
        <v>37</v>
      </c>
      <c r="G906">
        <v>8</v>
      </c>
      <c r="H906" s="43">
        <v>10859</v>
      </c>
      <c r="I906" t="s">
        <v>198</v>
      </c>
      <c r="J906">
        <v>11772</v>
      </c>
      <c r="K906" t="s">
        <v>211</v>
      </c>
      <c r="L906" t="s">
        <v>211</v>
      </c>
      <c r="M906">
        <v>43</v>
      </c>
      <c r="N906" t="s">
        <v>42</v>
      </c>
      <c r="O906" t="s">
        <v>64</v>
      </c>
      <c r="P906">
        <v>669</v>
      </c>
      <c r="Q906" t="s">
        <v>223</v>
      </c>
      <c r="R906">
        <v>28</v>
      </c>
      <c r="S906">
        <v>8</v>
      </c>
      <c r="T906">
        <v>0</v>
      </c>
      <c r="U906">
        <v>0</v>
      </c>
      <c r="V906">
        <v>8</v>
      </c>
      <c r="W906">
        <v>0</v>
      </c>
      <c r="X906">
        <v>0</v>
      </c>
      <c r="Y906">
        <v>0</v>
      </c>
      <c r="Z906">
        <v>0</v>
      </c>
      <c r="AA906" t="s">
        <v>55</v>
      </c>
      <c r="AB906" t="s">
        <v>47</v>
      </c>
      <c r="AC906" t="s">
        <v>212</v>
      </c>
      <c r="AD906" t="s">
        <v>96</v>
      </c>
      <c r="AE906" s="39">
        <v>46210.478958333333</v>
      </c>
      <c r="AG906" t="str">
        <f t="shared" si="112"/>
        <v>Julho-26</v>
      </c>
      <c r="AH906" s="36">
        <f>_xlfn.XLOOKUP(AK906,'Base de Preços'!P$7:P$3001,'Base de Preços'!J$7:J$3001,"",0)</f>
        <v>0</v>
      </c>
      <c r="AI906" s="37">
        <f t="shared" si="113"/>
        <v>0</v>
      </c>
      <c r="AJ906" t="str">
        <f>_xlfn.XLOOKUP(N906,Agrupamentos!C$3:C$496,Agrupamentos!D$3:D$496,"",0)</f>
        <v>APOIO E MANUTENÇÃO</v>
      </c>
      <c r="AK906" t="str">
        <f t="shared" si="114"/>
        <v>APOIO E MANUTEÇÃOGN140043</v>
      </c>
      <c r="AL906" s="57" t="str">
        <f t="shared" si="115"/>
        <v>47249GN1400MotoristaALCIMAR CONCEIÇAO DOS SANTOSAPOIO E MANUTEÇÃOCASCATA28Principal0Julho-260846210,478958333346209</v>
      </c>
      <c r="AM906" s="79" t="str">
        <f t="shared" si="116"/>
        <v/>
      </c>
      <c r="AN906" s="80" t="str">
        <f t="shared" si="117"/>
        <v/>
      </c>
      <c r="AO906" s="36">
        <f t="shared" si="118"/>
        <v>0</v>
      </c>
      <c r="AP906" s="83" t="str">
        <f t="shared" si="119"/>
        <v/>
      </c>
    </row>
    <row r="907" spans="1:42" hidden="1">
      <c r="A907">
        <v>47249</v>
      </c>
      <c r="B907" s="38">
        <v>46209</v>
      </c>
      <c r="C907" t="s">
        <v>268</v>
      </c>
      <c r="D907" t="s">
        <v>185</v>
      </c>
      <c r="E907" t="s">
        <v>186</v>
      </c>
      <c r="F907" t="s">
        <v>59</v>
      </c>
      <c r="G907">
        <v>8</v>
      </c>
      <c r="H907" s="43">
        <v>10859</v>
      </c>
      <c r="I907" t="s">
        <v>198</v>
      </c>
      <c r="J907">
        <v>11772</v>
      </c>
      <c r="K907" t="s">
        <v>211</v>
      </c>
      <c r="L907" t="s">
        <v>211</v>
      </c>
      <c r="M907" t="s">
        <v>326</v>
      </c>
      <c r="N907" t="s">
        <v>327</v>
      </c>
      <c r="O907" t="s">
        <v>64</v>
      </c>
      <c r="P907">
        <v>669</v>
      </c>
      <c r="Q907" t="s">
        <v>223</v>
      </c>
      <c r="R907">
        <v>28</v>
      </c>
      <c r="S907">
        <v>8</v>
      </c>
      <c r="T907">
        <v>6</v>
      </c>
      <c r="U907">
        <v>0</v>
      </c>
      <c r="V907">
        <v>8</v>
      </c>
      <c r="W907">
        <v>0.82</v>
      </c>
      <c r="X907">
        <v>1.33</v>
      </c>
      <c r="Y907">
        <v>1.33</v>
      </c>
      <c r="Z907">
        <v>520.12</v>
      </c>
      <c r="AA907" t="s">
        <v>55</v>
      </c>
      <c r="AB907" t="s">
        <v>56</v>
      </c>
      <c r="AC907" t="s">
        <v>212</v>
      </c>
      <c r="AE907" s="39">
        <v>46210.436979166669</v>
      </c>
      <c r="AG907" t="str">
        <f t="shared" si="112"/>
        <v>Julho-26</v>
      </c>
      <c r="AH907" s="36">
        <f>_xlfn.XLOOKUP(AK907,'Base de Preços'!P$7:P$3001,'Base de Preços'!J$7:J$3001,"",0)</f>
        <v>930</v>
      </c>
      <c r="AI907" s="37">
        <f t="shared" si="113"/>
        <v>0</v>
      </c>
      <c r="AJ907" t="str">
        <f>_xlfn.XLOOKUP(N907,Agrupamentos!C$3:C$496,Agrupamentos!D$3:D$496,"",0)</f>
        <v>IRRIGAÇÃO DE PLANTIO</v>
      </c>
      <c r="AK907" t="str">
        <f t="shared" si="114"/>
        <v>2ª IRRIGAÇÃO DE PLANTIO 4 a 5L/Planta+Polímero,  tomadas d'água a 5 a 10KM da Operação, incluindo Captação de ÁguaGN1400IMP15</v>
      </c>
      <c r="AL907" s="57" t="str">
        <f t="shared" si="115"/>
        <v>47249GN1400Operador de Trator de PneuALCIMAR CONCEIÇAO DOS SANTOS2ª IRRIGAÇÃO DE PLANTIO 4 a 5L/Planta+Polímero,  tomadas d'água a 5 a 10KM da Operação, incluindo Captação de ÁguaCASCATA28Suporte6Julho-260846210,436979166746209</v>
      </c>
      <c r="AM907" s="79">
        <f t="shared" si="116"/>
        <v>9.7560975609756095</v>
      </c>
      <c r="AN907" s="80">
        <f t="shared" si="117"/>
        <v>5074.3414634146338</v>
      </c>
      <c r="AO907" s="36">
        <f t="shared" si="118"/>
        <v>3120.7200000000003</v>
      </c>
      <c r="AP907" s="83">
        <f t="shared" si="119"/>
        <v>-1953.6214634146336</v>
      </c>
    </row>
    <row r="908" spans="1:42" hidden="1">
      <c r="A908">
        <v>47249</v>
      </c>
      <c r="B908" s="38">
        <v>46209</v>
      </c>
      <c r="C908" t="s">
        <v>268</v>
      </c>
      <c r="D908" t="s">
        <v>185</v>
      </c>
      <c r="E908" t="s">
        <v>186</v>
      </c>
      <c r="F908" t="s">
        <v>49</v>
      </c>
      <c r="G908">
        <v>8</v>
      </c>
      <c r="H908" s="43">
        <v>10859</v>
      </c>
      <c r="I908" t="s">
        <v>198</v>
      </c>
      <c r="J908">
        <v>11772</v>
      </c>
      <c r="K908" t="s">
        <v>211</v>
      </c>
      <c r="L908" t="s">
        <v>211</v>
      </c>
      <c r="M908" t="s">
        <v>326</v>
      </c>
      <c r="N908" t="s">
        <v>327</v>
      </c>
      <c r="O908" t="s">
        <v>64</v>
      </c>
      <c r="P908">
        <v>669</v>
      </c>
      <c r="Q908" t="s">
        <v>223</v>
      </c>
      <c r="R908">
        <v>28</v>
      </c>
      <c r="S908">
        <v>72</v>
      </c>
      <c r="T908">
        <v>6</v>
      </c>
      <c r="U908">
        <v>0</v>
      </c>
      <c r="V908">
        <v>72</v>
      </c>
      <c r="W908">
        <v>4.09</v>
      </c>
      <c r="X908">
        <v>12</v>
      </c>
      <c r="Y908">
        <v>12</v>
      </c>
      <c r="Z908">
        <v>210.47</v>
      </c>
      <c r="AA908" t="s">
        <v>55</v>
      </c>
      <c r="AB908" t="s">
        <v>47</v>
      </c>
      <c r="AC908" t="s">
        <v>212</v>
      </c>
      <c r="AD908" t="s">
        <v>96</v>
      </c>
      <c r="AE908" s="39">
        <v>46210.436979166669</v>
      </c>
      <c r="AG908" t="str">
        <f t="shared" si="112"/>
        <v>Julho-26</v>
      </c>
      <c r="AH908" s="36">
        <f>_xlfn.XLOOKUP(AK908,'Base de Preços'!P$7:P$3001,'Base de Preços'!J$7:J$3001,"",0)</f>
        <v>930</v>
      </c>
      <c r="AI908" s="37">
        <f t="shared" si="113"/>
        <v>5580</v>
      </c>
      <c r="AJ908" t="str">
        <f>_xlfn.XLOOKUP(N908,Agrupamentos!C$3:C$496,Agrupamentos!D$3:D$496,"",0)</f>
        <v>IRRIGAÇÃO DE PLANTIO</v>
      </c>
      <c r="AK908" t="str">
        <f t="shared" si="114"/>
        <v>2ª IRRIGAÇÃO DE PLANTIO 4 a 5L/Planta+Polímero,  tomadas d'água a 5 a 10KM da Operação, incluindo Captação de ÁguaGN1400IMP15</v>
      </c>
      <c r="AL908" s="57" t="str">
        <f t="shared" si="115"/>
        <v>47249GN1400Trabalhador FlorestalALCIMAR CONCEIÇAO DOS SANTOS2ª IRRIGAÇÃO DE PLANTIO 4 a 5L/Planta+Polímero,  tomadas d'água a 5 a 10KM da Operação, incluindo Captação de ÁguaCASCATA28Principal6Julho-2607246210,436979166746209</v>
      </c>
      <c r="AM908" s="79">
        <f t="shared" si="116"/>
        <v>17.603911980440099</v>
      </c>
      <c r="AN908" s="80">
        <f t="shared" si="117"/>
        <v>3705.0953545232278</v>
      </c>
      <c r="AO908" s="36">
        <f t="shared" si="118"/>
        <v>1262.82</v>
      </c>
      <c r="AP908" s="83">
        <f t="shared" si="119"/>
        <v>-2442.2753545232281</v>
      </c>
    </row>
    <row r="909" spans="1:42" hidden="1">
      <c r="A909">
        <v>47249</v>
      </c>
      <c r="B909" s="38">
        <v>46209</v>
      </c>
      <c r="C909" t="s">
        <v>268</v>
      </c>
      <c r="D909" t="s">
        <v>185</v>
      </c>
      <c r="E909" t="s">
        <v>186</v>
      </c>
      <c r="F909" t="s">
        <v>92</v>
      </c>
      <c r="G909">
        <v>8</v>
      </c>
      <c r="H909" s="43">
        <v>10859</v>
      </c>
      <c r="I909" t="s">
        <v>198</v>
      </c>
      <c r="J909">
        <v>11772</v>
      </c>
      <c r="K909" t="s">
        <v>211</v>
      </c>
      <c r="L909" t="s">
        <v>211</v>
      </c>
      <c r="M909" t="s">
        <v>326</v>
      </c>
      <c r="N909" t="s">
        <v>327</v>
      </c>
      <c r="O909" t="s">
        <v>64</v>
      </c>
      <c r="P909">
        <v>669</v>
      </c>
      <c r="Q909" t="s">
        <v>223</v>
      </c>
      <c r="R909">
        <v>28</v>
      </c>
      <c r="S909">
        <v>8</v>
      </c>
      <c r="T909">
        <v>6</v>
      </c>
      <c r="U909">
        <v>0</v>
      </c>
      <c r="V909">
        <v>8</v>
      </c>
      <c r="W909">
        <v>0.51</v>
      </c>
      <c r="X909">
        <v>1.33</v>
      </c>
      <c r="Y909">
        <v>1.33</v>
      </c>
      <c r="Z909">
        <v>199.41</v>
      </c>
      <c r="AA909" t="s">
        <v>55</v>
      </c>
      <c r="AB909" t="s">
        <v>56</v>
      </c>
      <c r="AC909" t="s">
        <v>212</v>
      </c>
      <c r="AE909" s="39">
        <v>46210.436979166669</v>
      </c>
      <c r="AG909" t="str">
        <f t="shared" si="112"/>
        <v>Julho-26</v>
      </c>
      <c r="AH909" s="36">
        <f>_xlfn.XLOOKUP(AK909,'Base de Preços'!P$7:P$3001,'Base de Preços'!J$7:J$3001,"",0)</f>
        <v>930</v>
      </c>
      <c r="AI909" s="37">
        <f t="shared" si="113"/>
        <v>0</v>
      </c>
      <c r="AJ909" t="str">
        <f>_xlfn.XLOOKUP(N909,Agrupamentos!C$3:C$496,Agrupamentos!D$3:D$496,"",0)</f>
        <v>IRRIGAÇÃO DE PLANTIO</v>
      </c>
      <c r="AK909" t="str">
        <f t="shared" si="114"/>
        <v>2ª IRRIGAÇÃO DE PLANTIO 4 a 5L/Planta+Polímero,  tomadas d'água a 5 a 10KM da Operação, incluindo Captação de ÁguaGN1400IMP15</v>
      </c>
      <c r="AL909" s="57" t="str">
        <f t="shared" si="115"/>
        <v>47249GN1400Motorista de Caminhão PipaALCIMAR CONCEIÇAO DOS SANTOS2ª IRRIGAÇÃO DE PLANTIO 4 a 5L/Planta+Polímero,  tomadas d'água a 5 a 10KM da Operação, incluindo Captação de ÁguaCASCATA28Suporte6Julho-260846210,436979166746209</v>
      </c>
      <c r="AM909" s="79">
        <f t="shared" si="116"/>
        <v>15.686274509803921</v>
      </c>
      <c r="AN909" s="80">
        <f t="shared" si="117"/>
        <v>3128</v>
      </c>
      <c r="AO909" s="36">
        <f t="shared" si="118"/>
        <v>1196.46</v>
      </c>
      <c r="AP909" s="83">
        <f t="shared" si="119"/>
        <v>-1931.54</v>
      </c>
    </row>
    <row r="910" spans="1:42" hidden="1">
      <c r="A910">
        <v>47197</v>
      </c>
      <c r="B910" s="38">
        <v>46209</v>
      </c>
      <c r="C910" t="s">
        <v>268</v>
      </c>
      <c r="D910" t="s">
        <v>105</v>
      </c>
      <c r="E910" t="s">
        <v>106</v>
      </c>
      <c r="F910" t="s">
        <v>59</v>
      </c>
      <c r="G910">
        <v>8</v>
      </c>
      <c r="H910" s="43">
        <v>11065</v>
      </c>
      <c r="I910" t="s">
        <v>107</v>
      </c>
      <c r="J910" t="s">
        <v>50</v>
      </c>
      <c r="K910" t="s">
        <v>51</v>
      </c>
      <c r="L910" t="s">
        <v>108</v>
      </c>
      <c r="M910">
        <v>1</v>
      </c>
      <c r="N910" t="s">
        <v>109</v>
      </c>
      <c r="O910" t="s">
        <v>64</v>
      </c>
      <c r="P910">
        <v>683</v>
      </c>
      <c r="Q910" t="s">
        <v>443</v>
      </c>
      <c r="R910" t="s">
        <v>444</v>
      </c>
      <c r="S910">
        <v>0</v>
      </c>
      <c r="T910">
        <v>0</v>
      </c>
      <c r="U910">
        <v>8</v>
      </c>
      <c r="V910">
        <v>8</v>
      </c>
      <c r="W910">
        <v>0</v>
      </c>
      <c r="X910">
        <v>0</v>
      </c>
      <c r="Y910">
        <v>0</v>
      </c>
      <c r="Z910">
        <v>0</v>
      </c>
      <c r="AA910" t="s">
        <v>55</v>
      </c>
      <c r="AB910" t="s">
        <v>56</v>
      </c>
      <c r="AC910" t="s">
        <v>57</v>
      </c>
      <c r="AD910" t="s">
        <v>58</v>
      </c>
      <c r="AE910" s="39">
        <v>46210.477210648147</v>
      </c>
      <c r="AG910" t="str">
        <f t="shared" si="112"/>
        <v>Julho-26</v>
      </c>
      <c r="AH910" s="36">
        <f>_xlfn.XLOOKUP(AK910,'Base de Preços'!P$7:P$3001,'Base de Preços'!J$7:J$3001,"",0)</f>
        <v>0</v>
      </c>
      <c r="AI910" s="37">
        <f t="shared" si="113"/>
        <v>0</v>
      </c>
      <c r="AJ910" t="str">
        <f>_xlfn.XLOOKUP(N910,Agrupamentos!C$3:C$496,Agrupamentos!D$3:D$496,"",0)</f>
        <v>APOIO E MANUTENÇÃO</v>
      </c>
      <c r="AK910" t="str">
        <f t="shared" si="114"/>
        <v>APOIO E MANUTEÇÃO 1410GN14101</v>
      </c>
      <c r="AL910" s="57" t="str">
        <f t="shared" si="115"/>
        <v>47197GN1410Operador de Trator de PneuLEANDRA DE MIRANDA SOUZA COSTAAPOIO E MANUTEÇÃO 1410YOTI E MIEKO - RRP004-02Suporte0Julho-268846210,477210648146209</v>
      </c>
      <c r="AM910" s="79" t="str">
        <f t="shared" si="116"/>
        <v/>
      </c>
      <c r="AN910" s="80" t="str">
        <f t="shared" si="117"/>
        <v/>
      </c>
      <c r="AO910" s="36">
        <f t="shared" si="118"/>
        <v>0</v>
      </c>
      <c r="AP910" s="83" t="str">
        <f t="shared" si="119"/>
        <v/>
      </c>
    </row>
    <row r="911" spans="1:42" hidden="1">
      <c r="A911">
        <v>47197</v>
      </c>
      <c r="B911" s="38">
        <v>46209</v>
      </c>
      <c r="C911" t="s">
        <v>268</v>
      </c>
      <c r="D911" t="s">
        <v>105</v>
      </c>
      <c r="E911" t="s">
        <v>106</v>
      </c>
      <c r="F911" t="s">
        <v>49</v>
      </c>
      <c r="G911">
        <v>8</v>
      </c>
      <c r="H911" s="43">
        <v>11065</v>
      </c>
      <c r="I911" t="s">
        <v>107</v>
      </c>
      <c r="J911" t="s">
        <v>50</v>
      </c>
      <c r="K911" t="s">
        <v>51</v>
      </c>
      <c r="L911" t="s">
        <v>108</v>
      </c>
      <c r="M911">
        <v>1</v>
      </c>
      <c r="N911" t="s">
        <v>109</v>
      </c>
      <c r="O911" t="s">
        <v>64</v>
      </c>
      <c r="P911">
        <v>683</v>
      </c>
      <c r="Q911" t="s">
        <v>443</v>
      </c>
      <c r="R911" t="s">
        <v>444</v>
      </c>
      <c r="S911">
        <v>0</v>
      </c>
      <c r="T911">
        <v>0</v>
      </c>
      <c r="U911">
        <v>120</v>
      </c>
      <c r="V911">
        <v>120</v>
      </c>
      <c r="W911">
        <v>0</v>
      </c>
      <c r="X911">
        <v>0</v>
      </c>
      <c r="Y911">
        <v>0</v>
      </c>
      <c r="Z911">
        <v>0</v>
      </c>
      <c r="AA911" t="s">
        <v>55</v>
      </c>
      <c r="AB911" t="s">
        <v>56</v>
      </c>
      <c r="AC911" t="s">
        <v>57</v>
      </c>
      <c r="AD911" t="s">
        <v>58</v>
      </c>
      <c r="AE911" s="39">
        <v>46210.477129629631</v>
      </c>
      <c r="AG911" t="str">
        <f t="shared" si="112"/>
        <v>Julho-26</v>
      </c>
      <c r="AH911" s="36">
        <f>_xlfn.XLOOKUP(AK911,'Base de Preços'!P$7:P$3001,'Base de Preços'!J$7:J$3001,"",0)</f>
        <v>0</v>
      </c>
      <c r="AI911" s="37">
        <f t="shared" si="113"/>
        <v>0</v>
      </c>
      <c r="AJ911" t="str">
        <f>_xlfn.XLOOKUP(N911,Agrupamentos!C$3:C$496,Agrupamentos!D$3:D$496,"",0)</f>
        <v>APOIO E MANUTENÇÃO</v>
      </c>
      <c r="AK911" t="str">
        <f t="shared" si="114"/>
        <v>APOIO E MANUTEÇÃO 1410GN14101</v>
      </c>
      <c r="AL911" s="57" t="str">
        <f t="shared" si="115"/>
        <v>47197GN1410Trabalhador FlorestalLEANDRA DE MIRANDA SOUZA COSTAAPOIO E MANUTEÇÃO 1410YOTI E MIEKO - RRP004-02Suporte0Julho-2612012046210,477129629646209</v>
      </c>
      <c r="AM911" s="79" t="str">
        <f t="shared" si="116"/>
        <v/>
      </c>
      <c r="AN911" s="80" t="str">
        <f t="shared" si="117"/>
        <v/>
      </c>
      <c r="AO911" s="36">
        <f t="shared" si="118"/>
        <v>0</v>
      </c>
      <c r="AP911" s="83" t="str">
        <f t="shared" si="119"/>
        <v/>
      </c>
    </row>
    <row r="912" spans="1:42" hidden="1">
      <c r="A912">
        <v>47209</v>
      </c>
      <c r="B912" s="38">
        <v>46209</v>
      </c>
      <c r="C912" t="s">
        <v>268</v>
      </c>
      <c r="D912" t="s">
        <v>105</v>
      </c>
      <c r="E912" t="s">
        <v>106</v>
      </c>
      <c r="F912" t="s">
        <v>49</v>
      </c>
      <c r="G912">
        <v>8</v>
      </c>
      <c r="H912" s="43">
        <v>11065</v>
      </c>
      <c r="I912" t="s">
        <v>107</v>
      </c>
      <c r="J912">
        <v>11392</v>
      </c>
      <c r="K912" t="s">
        <v>142</v>
      </c>
      <c r="L912" t="s">
        <v>142</v>
      </c>
      <c r="M912">
        <v>478</v>
      </c>
      <c r="N912" t="s">
        <v>143</v>
      </c>
      <c r="O912" t="s">
        <v>64</v>
      </c>
      <c r="P912">
        <v>532</v>
      </c>
      <c r="Q912" t="s">
        <v>117</v>
      </c>
      <c r="R912" t="s">
        <v>158</v>
      </c>
      <c r="S912">
        <v>176</v>
      </c>
      <c r="T912">
        <v>10</v>
      </c>
      <c r="U912">
        <v>0</v>
      </c>
      <c r="V912">
        <v>176</v>
      </c>
      <c r="W912">
        <v>11.26</v>
      </c>
      <c r="X912">
        <v>17.600000000000001</v>
      </c>
      <c r="Y912">
        <v>17.600000000000001</v>
      </c>
      <c r="Z912">
        <v>851.63</v>
      </c>
      <c r="AA912" t="s">
        <v>55</v>
      </c>
      <c r="AB912" t="s">
        <v>47</v>
      </c>
      <c r="AC912" t="s">
        <v>145</v>
      </c>
      <c r="AD912" t="s">
        <v>58</v>
      </c>
      <c r="AE912" s="39">
        <v>46209.847997685189</v>
      </c>
      <c r="AG912" t="str">
        <f t="shared" si="112"/>
        <v>Julho-26</v>
      </c>
      <c r="AH912" s="36">
        <f>_xlfn.XLOOKUP(AK912,'Base de Preços'!P$7:P$3001,'Base de Preços'!J$7:J$3001,"",0)</f>
        <v>1235.0899999999999</v>
      </c>
      <c r="AI912" s="37">
        <f t="shared" si="113"/>
        <v>12350.9</v>
      </c>
      <c r="AJ912" t="str">
        <f>_xlfn.XLOOKUP(N912,Agrupamentos!C$3:C$496,Agrupamentos!D$3:D$496,"",0)</f>
        <v>IRRIGAÇÃO DE PLANTIO</v>
      </c>
      <c r="AK912" t="str">
        <f t="shared" si="114"/>
        <v>SERV PLANTIO IRRIGADO NIVEL 1 AGRIC - TRANSPORTE ATÉ 5 KMGN1410478</v>
      </c>
      <c r="AL912" s="57" t="str">
        <f t="shared" si="115"/>
        <v>47209GN1410Trabalhador FlorestalDOUGLAS BOTELHO GOMESSERV PLANTIO IRRIGADO NIVEL 1 AGRIC - TRANSPORTE ATÉ 5 KMNOSSA SENHORA APARECIDA IX001-01Principal10Julho-26017646209,847997685246209</v>
      </c>
      <c r="AM912" s="79">
        <f t="shared" si="116"/>
        <v>15.630550621669627</v>
      </c>
      <c r="AN912" s="80">
        <f t="shared" si="117"/>
        <v>13311.445825932504</v>
      </c>
      <c r="AO912" s="36">
        <f t="shared" si="118"/>
        <v>8516.2999999999993</v>
      </c>
      <c r="AP912" s="83">
        <f t="shared" si="119"/>
        <v>-4795.1458259325045</v>
      </c>
    </row>
    <row r="913" spans="1:42" hidden="1">
      <c r="A913">
        <v>47209</v>
      </c>
      <c r="B913" s="38">
        <v>46209</v>
      </c>
      <c r="C913" t="s">
        <v>268</v>
      </c>
      <c r="D913" t="s">
        <v>105</v>
      </c>
      <c r="E913" t="s">
        <v>106</v>
      </c>
      <c r="F913" t="s">
        <v>37</v>
      </c>
      <c r="G913">
        <v>8</v>
      </c>
      <c r="H913" s="43">
        <v>11065</v>
      </c>
      <c r="I913" t="s">
        <v>107</v>
      </c>
      <c r="J913">
        <v>11392</v>
      </c>
      <c r="K913" t="s">
        <v>142</v>
      </c>
      <c r="L913" t="s">
        <v>142</v>
      </c>
      <c r="M913">
        <v>1</v>
      </c>
      <c r="N913" t="s">
        <v>109</v>
      </c>
      <c r="O913" t="s">
        <v>64</v>
      </c>
      <c r="P913">
        <v>532</v>
      </c>
      <c r="Q913" t="s">
        <v>117</v>
      </c>
      <c r="R913" t="s">
        <v>158</v>
      </c>
      <c r="S913">
        <v>24</v>
      </c>
      <c r="T913">
        <v>0</v>
      </c>
      <c r="U913">
        <v>0</v>
      </c>
      <c r="V913">
        <v>24</v>
      </c>
      <c r="W913">
        <v>0</v>
      </c>
      <c r="X913">
        <v>0</v>
      </c>
      <c r="Y913">
        <v>0</v>
      </c>
      <c r="Z913">
        <v>0</v>
      </c>
      <c r="AA913" t="s">
        <v>46</v>
      </c>
      <c r="AB913" t="s">
        <v>47</v>
      </c>
      <c r="AC913" t="s">
        <v>145</v>
      </c>
      <c r="AE913" s="39">
        <v>46209.847997685189</v>
      </c>
      <c r="AG913" t="str">
        <f t="shared" si="112"/>
        <v>Julho-26</v>
      </c>
      <c r="AH913" s="36">
        <f>_xlfn.XLOOKUP(AK913,'Base de Preços'!P$7:P$3001,'Base de Preços'!J$7:J$3001,"",0)</f>
        <v>0</v>
      </c>
      <c r="AI913" s="37">
        <f t="shared" si="113"/>
        <v>0</v>
      </c>
      <c r="AJ913" t="str">
        <f>_xlfn.XLOOKUP(N913,Agrupamentos!C$3:C$496,Agrupamentos!D$3:D$496,"",0)</f>
        <v>APOIO E MANUTENÇÃO</v>
      </c>
      <c r="AK913" t="str">
        <f t="shared" si="114"/>
        <v>APOIO E MANUTEÇÃO 1410GN14101</v>
      </c>
      <c r="AL913" s="57" t="str">
        <f t="shared" si="115"/>
        <v>47209GN1410MotoristaDOUGLAS BOTELHO GOMESAPOIO E MANUTEÇÃO 1410NOSSA SENHORA APARECIDA IX001-01Principal0Julho-2602446209,847997685246209</v>
      </c>
      <c r="AM913" s="79" t="str">
        <f t="shared" si="116"/>
        <v/>
      </c>
      <c r="AN913" s="80" t="str">
        <f t="shared" si="117"/>
        <v/>
      </c>
      <c r="AO913" s="36">
        <f t="shared" si="118"/>
        <v>0</v>
      </c>
      <c r="AP913" s="83" t="str">
        <f t="shared" si="119"/>
        <v/>
      </c>
    </row>
    <row r="914" spans="1:42" hidden="1">
      <c r="A914">
        <v>47209</v>
      </c>
      <c r="B914" s="38">
        <v>46209</v>
      </c>
      <c r="C914" t="s">
        <v>268</v>
      </c>
      <c r="D914" t="s">
        <v>105</v>
      </c>
      <c r="E914" t="s">
        <v>106</v>
      </c>
      <c r="F914" t="s">
        <v>59</v>
      </c>
      <c r="G914">
        <v>8</v>
      </c>
      <c r="H914" s="43">
        <v>11065</v>
      </c>
      <c r="I914" t="s">
        <v>107</v>
      </c>
      <c r="J914">
        <v>11392</v>
      </c>
      <c r="K914" t="s">
        <v>142</v>
      </c>
      <c r="L914" t="s">
        <v>142</v>
      </c>
      <c r="M914">
        <v>478</v>
      </c>
      <c r="N914" t="s">
        <v>143</v>
      </c>
      <c r="O914" t="s">
        <v>64</v>
      </c>
      <c r="P914">
        <v>532</v>
      </c>
      <c r="Q914" t="s">
        <v>117</v>
      </c>
      <c r="R914" t="s">
        <v>158</v>
      </c>
      <c r="S914">
        <v>10</v>
      </c>
      <c r="T914">
        <v>10</v>
      </c>
      <c r="U914">
        <v>6</v>
      </c>
      <c r="V914">
        <v>16</v>
      </c>
      <c r="W914">
        <v>0.74</v>
      </c>
      <c r="X914">
        <v>1</v>
      </c>
      <c r="Y914">
        <v>1.6</v>
      </c>
      <c r="Z914">
        <v>239.79</v>
      </c>
      <c r="AA914" t="s">
        <v>55</v>
      </c>
      <c r="AB914" t="s">
        <v>56</v>
      </c>
      <c r="AC914" t="s">
        <v>145</v>
      </c>
      <c r="AE914" s="39">
        <v>46209.847997685189</v>
      </c>
      <c r="AG914" t="str">
        <f t="shared" si="112"/>
        <v>Julho-26</v>
      </c>
      <c r="AH914" s="36">
        <f>_xlfn.XLOOKUP(AK914,'Base de Preços'!P$7:P$3001,'Base de Preços'!J$7:J$3001,"",0)</f>
        <v>1235.0899999999999</v>
      </c>
      <c r="AI914" s="37">
        <f t="shared" si="113"/>
        <v>0</v>
      </c>
      <c r="AJ914" t="str">
        <f>_xlfn.XLOOKUP(N914,Agrupamentos!C$3:C$496,Agrupamentos!D$3:D$496,"",0)</f>
        <v>IRRIGAÇÃO DE PLANTIO</v>
      </c>
      <c r="AK914" t="str">
        <f t="shared" si="114"/>
        <v>SERV PLANTIO IRRIGADO NIVEL 1 AGRIC - TRANSPORTE ATÉ 5 KMGN1410478</v>
      </c>
      <c r="AL914" s="57" t="str">
        <f t="shared" si="115"/>
        <v>47209GN1410Operador de Trator de PneuDOUGLAS BOTELHO GOMESSERV PLANTIO IRRIGADO NIVEL 1 AGRIC - TRANSPORTE ATÉ 5 KMNOSSA SENHORA APARECIDA IX001-01Suporte10Julho-2661646209,847997685246209</v>
      </c>
      <c r="AM914" s="79">
        <f t="shared" si="116"/>
        <v>21.621621621621621</v>
      </c>
      <c r="AN914" s="80">
        <f t="shared" si="117"/>
        <v>5184.6486486486483</v>
      </c>
      <c r="AO914" s="36">
        <f t="shared" si="118"/>
        <v>2397.9</v>
      </c>
      <c r="AP914" s="83">
        <f t="shared" si="119"/>
        <v>-2786.7486486486482</v>
      </c>
    </row>
    <row r="915" spans="1:42" hidden="1">
      <c r="A915">
        <v>47209</v>
      </c>
      <c r="B915" s="38">
        <v>46209</v>
      </c>
      <c r="C915" t="s">
        <v>268</v>
      </c>
      <c r="D915" t="s">
        <v>105</v>
      </c>
      <c r="E915" t="s">
        <v>106</v>
      </c>
      <c r="F915" t="s">
        <v>49</v>
      </c>
      <c r="G915">
        <v>8</v>
      </c>
      <c r="H915" s="43">
        <v>11065</v>
      </c>
      <c r="I915" t="s">
        <v>107</v>
      </c>
      <c r="J915">
        <v>11392</v>
      </c>
      <c r="K915" t="s">
        <v>142</v>
      </c>
      <c r="L915" t="s">
        <v>142</v>
      </c>
      <c r="M915">
        <v>298</v>
      </c>
      <c r="N915" t="s">
        <v>132</v>
      </c>
      <c r="O915" t="s">
        <v>43</v>
      </c>
      <c r="P915">
        <v>532</v>
      </c>
      <c r="Q915" t="s">
        <v>117</v>
      </c>
      <c r="R915" t="s">
        <v>158</v>
      </c>
      <c r="S915">
        <v>8</v>
      </c>
      <c r="T915">
        <v>1</v>
      </c>
      <c r="U915">
        <v>0</v>
      </c>
      <c r="V915">
        <v>8</v>
      </c>
      <c r="W915">
        <v>0</v>
      </c>
      <c r="X915">
        <v>8</v>
      </c>
      <c r="Y915">
        <v>8</v>
      </c>
      <c r="Z915">
        <v>589.29</v>
      </c>
      <c r="AA915" t="s">
        <v>55</v>
      </c>
      <c r="AB915" t="s">
        <v>47</v>
      </c>
      <c r="AC915" t="s">
        <v>145</v>
      </c>
      <c r="AD915" t="s">
        <v>58</v>
      </c>
      <c r="AE915" s="39">
        <v>46210.487615740742</v>
      </c>
      <c r="AG915" t="str">
        <f t="shared" si="112"/>
        <v>Julho-26</v>
      </c>
      <c r="AH915" s="36">
        <f>_xlfn.XLOOKUP(AK915,'Base de Preços'!P$7:P$3001,'Base de Preços'!J$7:J$3001,"",0)</f>
        <v>589.29</v>
      </c>
      <c r="AI915" s="37">
        <f t="shared" si="113"/>
        <v>589.29</v>
      </c>
      <c r="AJ915" t="str">
        <f>_xlfn.XLOOKUP(N915,Agrupamentos!C$3:C$496,Agrupamentos!D$3:D$496,"",0)</f>
        <v>DIARIAS HOMEM</v>
      </c>
      <c r="AK915" t="str">
        <f t="shared" si="114"/>
        <v>SERV GERAIS LAVOURA AGRICGN1410298</v>
      </c>
      <c r="AL915" s="57" t="str">
        <f t="shared" si="115"/>
        <v>47209GN1410Trabalhador FlorestalDOUGLAS BOTELHO GOMESSERV GERAIS LAVOURA AGRICNOSSA SENHORA APARECIDA IX001-01Principal1Julho-260846210,487615740746209</v>
      </c>
      <c r="AM915" s="79" t="str">
        <f t="shared" si="116"/>
        <v/>
      </c>
      <c r="AN915" s="80" t="str">
        <f t="shared" si="117"/>
        <v/>
      </c>
      <c r="AO915" s="36">
        <f t="shared" si="118"/>
        <v>589.29</v>
      </c>
      <c r="AP915" s="83" t="str">
        <f t="shared" si="119"/>
        <v/>
      </c>
    </row>
    <row r="916" spans="1:42" hidden="1">
      <c r="A916">
        <v>47211</v>
      </c>
      <c r="B916" s="38">
        <v>46209</v>
      </c>
      <c r="C916" t="s">
        <v>268</v>
      </c>
      <c r="D916" t="s">
        <v>105</v>
      </c>
      <c r="E916" t="s">
        <v>106</v>
      </c>
      <c r="F916" t="s">
        <v>49</v>
      </c>
      <c r="G916">
        <v>8</v>
      </c>
      <c r="H916" s="43">
        <v>11331</v>
      </c>
      <c r="I916" t="s">
        <v>112</v>
      </c>
      <c r="J916">
        <v>11390</v>
      </c>
      <c r="K916" t="s">
        <v>123</v>
      </c>
      <c r="L916" t="s">
        <v>123</v>
      </c>
      <c r="M916" t="s">
        <v>163</v>
      </c>
      <c r="N916" t="s">
        <v>164</v>
      </c>
      <c r="O916" t="s">
        <v>64</v>
      </c>
      <c r="P916">
        <v>670</v>
      </c>
      <c r="Q916" t="s">
        <v>445</v>
      </c>
      <c r="R916">
        <v>1</v>
      </c>
      <c r="S916">
        <v>100</v>
      </c>
      <c r="T916">
        <v>40</v>
      </c>
      <c r="U916">
        <v>0</v>
      </c>
      <c r="V916">
        <v>100</v>
      </c>
      <c r="W916">
        <v>1.5</v>
      </c>
      <c r="X916">
        <v>2.5</v>
      </c>
      <c r="Y916">
        <v>2.5</v>
      </c>
      <c r="Z916">
        <v>111.8</v>
      </c>
      <c r="AA916" t="s">
        <v>55</v>
      </c>
      <c r="AB916" t="s">
        <v>47</v>
      </c>
      <c r="AC916" t="s">
        <v>127</v>
      </c>
      <c r="AD916" t="s">
        <v>58</v>
      </c>
      <c r="AE916" s="39">
        <v>46209.851319444446</v>
      </c>
      <c r="AF916" t="s">
        <v>446</v>
      </c>
      <c r="AG916" t="str">
        <f t="shared" si="112"/>
        <v>Julho-26</v>
      </c>
      <c r="AH916" s="36">
        <f>_xlfn.XLOOKUP(AK916,'Base de Preços'!P$7:P$3001,'Base de Preços'!J$7:J$3001,"",0)</f>
        <v>142.5</v>
      </c>
      <c r="AI916" s="37">
        <f t="shared" si="113"/>
        <v>5700</v>
      </c>
      <c r="AJ916" t="str">
        <f>_xlfn.XLOOKUP(N916,Agrupamentos!C$3:C$496,Agrupamentos!D$3:D$496,"",0)</f>
        <v>SERV COMB FORMIGA MANUAL 1 RUA AGRIC</v>
      </c>
      <c r="AK916" t="str">
        <f t="shared" si="114"/>
        <v>SERV COMB FORMIGA MANUAL 1 RUA AGRICGN1410IMP103</v>
      </c>
      <c r="AL916" s="57" t="str">
        <f t="shared" si="115"/>
        <v>47211GN1410Trabalhador FlorestalDIEMISSON DE ALMEIDA SANTOSSERV COMB FORMIGA MANUAL 1 RUA AGRICTREZE DE JULHO1Principal40Julho-26010046209,851319444446209</v>
      </c>
      <c r="AM916" s="79">
        <f t="shared" si="116"/>
        <v>66.666666666666671</v>
      </c>
      <c r="AN916" s="80">
        <f t="shared" si="117"/>
        <v>7453.3333333333339</v>
      </c>
      <c r="AO916" s="36">
        <f t="shared" si="118"/>
        <v>4472</v>
      </c>
      <c r="AP916" s="83">
        <f t="shared" si="119"/>
        <v>-2981.3333333333339</v>
      </c>
    </row>
    <row r="917" spans="1:42" hidden="1">
      <c r="A917">
        <v>47211</v>
      </c>
      <c r="B917" s="38">
        <v>46209</v>
      </c>
      <c r="C917" t="s">
        <v>268</v>
      </c>
      <c r="D917" t="s">
        <v>105</v>
      </c>
      <c r="E917" t="s">
        <v>106</v>
      </c>
      <c r="F917" t="s">
        <v>49</v>
      </c>
      <c r="G917">
        <v>8</v>
      </c>
      <c r="H917" s="43">
        <v>11331</v>
      </c>
      <c r="I917" t="s">
        <v>112</v>
      </c>
      <c r="J917">
        <v>11390</v>
      </c>
      <c r="K917" t="s">
        <v>123</v>
      </c>
      <c r="L917" t="s">
        <v>123</v>
      </c>
      <c r="M917" t="s">
        <v>163</v>
      </c>
      <c r="N917" t="s">
        <v>164</v>
      </c>
      <c r="O917" t="s">
        <v>64</v>
      </c>
      <c r="P917">
        <v>670</v>
      </c>
      <c r="Q917" t="s">
        <v>445</v>
      </c>
      <c r="R917">
        <v>2</v>
      </c>
      <c r="S917">
        <v>71</v>
      </c>
      <c r="T917">
        <v>23.48</v>
      </c>
      <c r="U917">
        <v>0</v>
      </c>
      <c r="V917">
        <v>71</v>
      </c>
      <c r="W917">
        <v>1.5</v>
      </c>
      <c r="X917">
        <v>3.02</v>
      </c>
      <c r="Y917">
        <v>3.02</v>
      </c>
      <c r="Z917">
        <v>111.8</v>
      </c>
      <c r="AA917" t="s">
        <v>46</v>
      </c>
      <c r="AB917" t="s">
        <v>47</v>
      </c>
      <c r="AC917" t="s">
        <v>127</v>
      </c>
      <c r="AD917" t="s">
        <v>58</v>
      </c>
      <c r="AE917" s="39">
        <v>46209.851319444446</v>
      </c>
      <c r="AF917" t="s">
        <v>446</v>
      </c>
      <c r="AG917" t="str">
        <f t="shared" si="112"/>
        <v>Julho-26</v>
      </c>
      <c r="AH917" s="36">
        <f>_xlfn.XLOOKUP(AK917,'Base de Preços'!P$7:P$3001,'Base de Preços'!J$7:J$3001,"",0)</f>
        <v>142.5</v>
      </c>
      <c r="AI917" s="37">
        <f t="shared" si="113"/>
        <v>3345.9</v>
      </c>
      <c r="AJ917" t="str">
        <f>_xlfn.XLOOKUP(N917,Agrupamentos!C$3:C$496,Agrupamentos!D$3:D$496,"",0)</f>
        <v>SERV COMB FORMIGA MANUAL 1 RUA AGRIC</v>
      </c>
      <c r="AK917" t="str">
        <f t="shared" si="114"/>
        <v>SERV COMB FORMIGA MANUAL 1 RUA AGRICGN1410IMP103</v>
      </c>
      <c r="AL917" s="57" t="str">
        <f t="shared" si="115"/>
        <v>47211GN1410Trabalhador FlorestalDIEMISSON DE ALMEIDA SANTOSSERV COMB FORMIGA MANUAL 1 RUA AGRICTREZE DE JULHO2Principal23,48Julho-2607146209,851319444446209</v>
      </c>
      <c r="AM917" s="79">
        <f t="shared" si="116"/>
        <v>47.333333333333336</v>
      </c>
      <c r="AN917" s="80">
        <f t="shared" si="117"/>
        <v>5291.8666666666668</v>
      </c>
      <c r="AO917" s="36">
        <f t="shared" si="118"/>
        <v>2625.0639999999999</v>
      </c>
      <c r="AP917" s="83">
        <f t="shared" si="119"/>
        <v>-2666.8026666666669</v>
      </c>
    </row>
    <row r="918" spans="1:42" hidden="1">
      <c r="A918">
        <v>47211</v>
      </c>
      <c r="B918" s="38">
        <v>46209</v>
      </c>
      <c r="C918" t="s">
        <v>268</v>
      </c>
      <c r="D918" t="s">
        <v>105</v>
      </c>
      <c r="E918" t="s">
        <v>106</v>
      </c>
      <c r="F918" t="s">
        <v>37</v>
      </c>
      <c r="G918">
        <v>8</v>
      </c>
      <c r="H918" s="43">
        <v>11331</v>
      </c>
      <c r="I918" t="s">
        <v>112</v>
      </c>
      <c r="J918">
        <v>11390</v>
      </c>
      <c r="K918" t="s">
        <v>123</v>
      </c>
      <c r="L918" t="s">
        <v>123</v>
      </c>
      <c r="M918">
        <v>1</v>
      </c>
      <c r="N918" t="s">
        <v>109</v>
      </c>
      <c r="O918" t="s">
        <v>64</v>
      </c>
      <c r="P918">
        <v>670</v>
      </c>
      <c r="Q918" t="s">
        <v>445</v>
      </c>
      <c r="R918">
        <v>1</v>
      </c>
      <c r="S918">
        <v>8</v>
      </c>
      <c r="T918">
        <v>0</v>
      </c>
      <c r="U918">
        <v>0</v>
      </c>
      <c r="V918">
        <v>8</v>
      </c>
      <c r="W918">
        <v>0</v>
      </c>
      <c r="X918">
        <v>0</v>
      </c>
      <c r="Y918">
        <v>0</v>
      </c>
      <c r="Z918">
        <v>0</v>
      </c>
      <c r="AA918" t="s">
        <v>55</v>
      </c>
      <c r="AB918" t="s">
        <v>47</v>
      </c>
      <c r="AC918" t="s">
        <v>127</v>
      </c>
      <c r="AD918" t="s">
        <v>58</v>
      </c>
      <c r="AE918" s="39">
        <v>46209.851319444446</v>
      </c>
      <c r="AF918" t="s">
        <v>446</v>
      </c>
      <c r="AG918" t="str">
        <f t="shared" si="112"/>
        <v>Julho-26</v>
      </c>
      <c r="AH918" s="36">
        <f>_xlfn.XLOOKUP(AK918,'Base de Preços'!P$7:P$3001,'Base de Preços'!J$7:J$3001,"",0)</f>
        <v>0</v>
      </c>
      <c r="AI918" s="37">
        <f t="shared" si="113"/>
        <v>0</v>
      </c>
      <c r="AJ918" t="str">
        <f>_xlfn.XLOOKUP(N918,Agrupamentos!C$3:C$496,Agrupamentos!D$3:D$496,"",0)</f>
        <v>APOIO E MANUTENÇÃO</v>
      </c>
      <c r="AK918" t="str">
        <f t="shared" si="114"/>
        <v>APOIO E MANUTEÇÃO 1410GN14101</v>
      </c>
      <c r="AL918" s="57" t="str">
        <f t="shared" si="115"/>
        <v>47211GN1410MotoristaDIEMISSON DE ALMEIDA SANTOSAPOIO E MANUTEÇÃO 1410TREZE DE JULHO1Principal0Julho-260846209,851319444446209</v>
      </c>
      <c r="AM918" s="79" t="str">
        <f t="shared" si="116"/>
        <v/>
      </c>
      <c r="AN918" s="80" t="str">
        <f t="shared" si="117"/>
        <v/>
      </c>
      <c r="AO918" s="36">
        <f t="shared" si="118"/>
        <v>0</v>
      </c>
      <c r="AP918" s="83" t="str">
        <f t="shared" si="119"/>
        <v/>
      </c>
    </row>
    <row r="919" spans="1:42" hidden="1">
      <c r="A919">
        <v>47222</v>
      </c>
      <c r="B919" s="38">
        <v>46209</v>
      </c>
      <c r="C919" t="s">
        <v>268</v>
      </c>
      <c r="D919" t="s">
        <v>105</v>
      </c>
      <c r="E919" t="s">
        <v>106</v>
      </c>
      <c r="F919" t="s">
        <v>37</v>
      </c>
      <c r="G919">
        <v>8</v>
      </c>
      <c r="H919" s="43">
        <v>11331</v>
      </c>
      <c r="I919" t="s">
        <v>112</v>
      </c>
      <c r="J919">
        <v>11362</v>
      </c>
      <c r="K919" t="s">
        <v>131</v>
      </c>
      <c r="L919" t="s">
        <v>131</v>
      </c>
      <c r="M919">
        <v>1</v>
      </c>
      <c r="N919" t="s">
        <v>109</v>
      </c>
      <c r="O919" t="s">
        <v>64</v>
      </c>
      <c r="P919">
        <v>537</v>
      </c>
      <c r="Q919" t="s">
        <v>368</v>
      </c>
      <c r="R919" t="s">
        <v>170</v>
      </c>
      <c r="S919">
        <v>6</v>
      </c>
      <c r="T919">
        <v>0</v>
      </c>
      <c r="U919">
        <v>2</v>
      </c>
      <c r="V919">
        <v>8</v>
      </c>
      <c r="W919">
        <v>0</v>
      </c>
      <c r="X919">
        <v>0</v>
      </c>
      <c r="Y919">
        <v>0</v>
      </c>
      <c r="Z919">
        <v>0</v>
      </c>
      <c r="AA919" t="s">
        <v>55</v>
      </c>
      <c r="AB919" t="s">
        <v>47</v>
      </c>
      <c r="AC919" t="s">
        <v>135</v>
      </c>
      <c r="AE919" s="39">
        <v>46209.925324074073</v>
      </c>
      <c r="AF919" t="s">
        <v>447</v>
      </c>
      <c r="AG919" t="str">
        <f t="shared" si="112"/>
        <v>Julho-26</v>
      </c>
      <c r="AH919" s="36">
        <f>_xlfn.XLOOKUP(AK919,'Base de Preços'!P$7:P$3001,'Base de Preços'!J$7:J$3001,"",0)</f>
        <v>0</v>
      </c>
      <c r="AI919" s="37">
        <f t="shared" si="113"/>
        <v>0</v>
      </c>
      <c r="AJ919" t="str">
        <f>_xlfn.XLOOKUP(N919,Agrupamentos!C$3:C$496,Agrupamentos!D$3:D$496,"",0)</f>
        <v>APOIO E MANUTENÇÃO</v>
      </c>
      <c r="AK919" t="str">
        <f t="shared" si="114"/>
        <v>APOIO E MANUTEÇÃO 1410GN14101</v>
      </c>
      <c r="AL919" s="57" t="str">
        <f t="shared" si="115"/>
        <v>47222GN1410MotoristaGABRIEL GONCALVES PINHEIROAPOIO E MANUTEÇÃO 1410GALILÉIA011-01Principal0Julho-262846209,925324074146209</v>
      </c>
      <c r="AM919" s="79" t="str">
        <f t="shared" si="116"/>
        <v/>
      </c>
      <c r="AN919" s="80" t="str">
        <f t="shared" si="117"/>
        <v/>
      </c>
      <c r="AO919" s="36">
        <f t="shared" si="118"/>
        <v>0</v>
      </c>
      <c r="AP919" s="83" t="str">
        <f t="shared" si="119"/>
        <v/>
      </c>
    </row>
    <row r="920" spans="1:42" hidden="1">
      <c r="A920">
        <v>47222</v>
      </c>
      <c r="B920" s="38">
        <v>46209</v>
      </c>
      <c r="C920" t="s">
        <v>268</v>
      </c>
      <c r="D920" t="s">
        <v>105</v>
      </c>
      <c r="E920" t="s">
        <v>106</v>
      </c>
      <c r="F920" t="s">
        <v>59</v>
      </c>
      <c r="G920">
        <v>8</v>
      </c>
      <c r="H920" s="43">
        <v>11331</v>
      </c>
      <c r="I920" t="s">
        <v>112</v>
      </c>
      <c r="J920">
        <v>11362</v>
      </c>
      <c r="K920" t="s">
        <v>131</v>
      </c>
      <c r="L920" t="s">
        <v>131</v>
      </c>
      <c r="M920" t="s">
        <v>137</v>
      </c>
      <c r="N920" t="s">
        <v>138</v>
      </c>
      <c r="O920" t="s">
        <v>64</v>
      </c>
      <c r="P920">
        <v>537</v>
      </c>
      <c r="Q920" t="s">
        <v>368</v>
      </c>
      <c r="R920" t="s">
        <v>170</v>
      </c>
      <c r="S920">
        <v>14</v>
      </c>
      <c r="T920">
        <v>24</v>
      </c>
      <c r="U920">
        <v>0</v>
      </c>
      <c r="V920">
        <v>14</v>
      </c>
      <c r="W920">
        <v>0.68</v>
      </c>
      <c r="X920">
        <v>0.57999999999999996</v>
      </c>
      <c r="Y920">
        <v>0.57999999999999996</v>
      </c>
      <c r="Z920">
        <v>221.69</v>
      </c>
      <c r="AA920" t="s">
        <v>55</v>
      </c>
      <c r="AB920" t="s">
        <v>47</v>
      </c>
      <c r="AC920" t="s">
        <v>135</v>
      </c>
      <c r="AE920" s="39">
        <v>46209.925324074073</v>
      </c>
      <c r="AF920" t="s">
        <v>447</v>
      </c>
      <c r="AG920" t="str">
        <f t="shared" si="112"/>
        <v>Julho-26</v>
      </c>
      <c r="AH920" s="36">
        <f>_xlfn.XLOOKUP(AK920,'Base de Preços'!P$7:P$3001,'Base de Preços'!J$7:J$3001,"",0)</f>
        <v>343.68</v>
      </c>
      <c r="AI920" s="37">
        <f t="shared" si="113"/>
        <v>8248.32</v>
      </c>
      <c r="AJ920" t="str">
        <f>_xlfn.XLOOKUP(N920,Agrupamentos!C$3:C$496,Agrupamentos!D$3:D$496,"",0)</f>
        <v>HERBICIDA MEC</v>
      </c>
      <c r="AK920" t="str">
        <f t="shared" si="114"/>
        <v>SERV CAP QUIM MEC BARRA AGRICGN1410IMP96</v>
      </c>
      <c r="AL920" s="57" t="str">
        <f t="shared" si="115"/>
        <v>47222GN1410Operador de Trator de PneuGABRIEL GONCALVES PINHEIROSERV CAP QUIM MEC BARRA AGRICGALILÉIA011-01Principal24Julho-2601446209,925324074146209</v>
      </c>
      <c r="AM920" s="79">
        <f t="shared" si="116"/>
        <v>20.588235294117645</v>
      </c>
      <c r="AN920" s="80">
        <f t="shared" si="117"/>
        <v>4564.2058823529405</v>
      </c>
      <c r="AO920" s="36">
        <f t="shared" si="118"/>
        <v>5320.5599999999995</v>
      </c>
      <c r="AP920" s="83">
        <f t="shared" si="119"/>
        <v>756.35411764705896</v>
      </c>
    </row>
    <row r="921" spans="1:42" hidden="1">
      <c r="A921">
        <v>47222</v>
      </c>
      <c r="B921" s="38">
        <v>46209</v>
      </c>
      <c r="C921" t="s">
        <v>268</v>
      </c>
      <c r="D921" t="s">
        <v>105</v>
      </c>
      <c r="E921" t="s">
        <v>106</v>
      </c>
      <c r="F921" t="s">
        <v>49</v>
      </c>
      <c r="G921">
        <v>8</v>
      </c>
      <c r="H921" s="43">
        <v>11331</v>
      </c>
      <c r="I921" t="s">
        <v>112</v>
      </c>
      <c r="J921">
        <v>11362</v>
      </c>
      <c r="K921" t="s">
        <v>131</v>
      </c>
      <c r="L921" t="s">
        <v>131</v>
      </c>
      <c r="M921">
        <v>1</v>
      </c>
      <c r="N921" t="s">
        <v>109</v>
      </c>
      <c r="O921" t="s">
        <v>64</v>
      </c>
      <c r="P921">
        <v>537</v>
      </c>
      <c r="Q921" t="s">
        <v>368</v>
      </c>
      <c r="R921" t="s">
        <v>170</v>
      </c>
      <c r="S921">
        <v>8</v>
      </c>
      <c r="T921">
        <v>0</v>
      </c>
      <c r="U921">
        <v>0</v>
      </c>
      <c r="V921">
        <v>8</v>
      </c>
      <c r="W921">
        <v>0</v>
      </c>
      <c r="X921">
        <v>0</v>
      </c>
      <c r="Y921">
        <v>0</v>
      </c>
      <c r="Z921">
        <v>0</v>
      </c>
      <c r="AA921" t="s">
        <v>55</v>
      </c>
      <c r="AB921" t="s">
        <v>56</v>
      </c>
      <c r="AC921" t="s">
        <v>135</v>
      </c>
      <c r="AE921" s="39">
        <v>46209.925324074073</v>
      </c>
      <c r="AF921" t="s">
        <v>447</v>
      </c>
      <c r="AG921" t="str">
        <f t="shared" si="112"/>
        <v>Julho-26</v>
      </c>
      <c r="AH921" s="36">
        <f>_xlfn.XLOOKUP(AK921,'Base de Preços'!P$7:P$3001,'Base de Preços'!J$7:J$3001,"",0)</f>
        <v>0</v>
      </c>
      <c r="AI921" s="37">
        <f t="shared" si="113"/>
        <v>0</v>
      </c>
      <c r="AJ921" t="str">
        <f>_xlfn.XLOOKUP(N921,Agrupamentos!C$3:C$496,Agrupamentos!D$3:D$496,"",0)</f>
        <v>APOIO E MANUTENÇÃO</v>
      </c>
      <c r="AK921" t="str">
        <f t="shared" si="114"/>
        <v>APOIO E MANUTEÇÃO 1410GN14101</v>
      </c>
      <c r="AL921" s="57" t="str">
        <f t="shared" si="115"/>
        <v>47222GN1410Trabalhador FlorestalGABRIEL GONCALVES PINHEIROAPOIO E MANUTEÇÃO 1410GALILÉIA011-01Suporte0Julho-260846209,925324074146209</v>
      </c>
      <c r="AM921" s="79" t="str">
        <f t="shared" si="116"/>
        <v/>
      </c>
      <c r="AN921" s="80" t="str">
        <f t="shared" si="117"/>
        <v/>
      </c>
      <c r="AO921" s="36">
        <f t="shared" si="118"/>
        <v>0</v>
      </c>
      <c r="AP921" s="83" t="str">
        <f t="shared" si="119"/>
        <v/>
      </c>
    </row>
    <row r="922" spans="1:42" hidden="1">
      <c r="A922">
        <v>47222</v>
      </c>
      <c r="B922" s="38">
        <v>46209</v>
      </c>
      <c r="C922" t="s">
        <v>268</v>
      </c>
      <c r="D922" t="s">
        <v>105</v>
      </c>
      <c r="E922" t="s">
        <v>106</v>
      </c>
      <c r="F922" t="s">
        <v>59</v>
      </c>
      <c r="G922">
        <v>8</v>
      </c>
      <c r="H922" s="43">
        <v>11331</v>
      </c>
      <c r="I922" t="s">
        <v>112</v>
      </c>
      <c r="J922">
        <v>11362</v>
      </c>
      <c r="K922" t="s">
        <v>131</v>
      </c>
      <c r="L922" t="s">
        <v>131</v>
      </c>
      <c r="M922" t="s">
        <v>166</v>
      </c>
      <c r="N922" t="s">
        <v>167</v>
      </c>
      <c r="O922" t="s">
        <v>168</v>
      </c>
      <c r="P922">
        <v>624</v>
      </c>
      <c r="Q922" t="s">
        <v>448</v>
      </c>
      <c r="R922" t="s">
        <v>134</v>
      </c>
      <c r="S922">
        <v>21</v>
      </c>
      <c r="T922">
        <v>21</v>
      </c>
      <c r="U922">
        <v>0</v>
      </c>
      <c r="V922">
        <v>21</v>
      </c>
      <c r="W922">
        <v>0</v>
      </c>
      <c r="X922">
        <v>1</v>
      </c>
      <c r="Y922">
        <v>1</v>
      </c>
      <c r="Z922">
        <v>290.54000000000002</v>
      </c>
      <c r="AA922" t="s">
        <v>55</v>
      </c>
      <c r="AB922" t="s">
        <v>47</v>
      </c>
      <c r="AC922" t="s">
        <v>135</v>
      </c>
      <c r="AE922" s="39">
        <v>46209.925324074073</v>
      </c>
      <c r="AF922" t="s">
        <v>447</v>
      </c>
      <c r="AG922" t="str">
        <f t="shared" si="112"/>
        <v>Julho-26</v>
      </c>
      <c r="AH922" s="36">
        <f>_xlfn.XLOOKUP(AK922,'Base de Preços'!P$7:P$3001,'Base de Preços'!J$7:J$3001,"",0)</f>
        <v>290.54000000000002</v>
      </c>
      <c r="AI922" s="37">
        <f t="shared" si="113"/>
        <v>6101.34</v>
      </c>
      <c r="AJ922" t="str">
        <f>_xlfn.XLOOKUP(N922,Agrupamentos!C$3:C$496,Agrupamentos!D$3:D$496,"",0)</f>
        <v>HORA TRATOR</v>
      </c>
      <c r="AK922" t="str">
        <f t="shared" si="114"/>
        <v>SERV HORA TRATOR PNEU 100CV AGRICGN1410REF223</v>
      </c>
      <c r="AL922" s="57" t="str">
        <f t="shared" si="115"/>
        <v>47222GN1410Operador de Trator de PneuGABRIEL GONCALVES PINHEIROSERV HORA TRATOR PNEU 100CV AGRICPONTAL II - SRP002-01Principal21Julho-2602146209,925324074146209</v>
      </c>
      <c r="AM922" s="79" t="str">
        <f t="shared" si="116"/>
        <v/>
      </c>
      <c r="AN922" s="80" t="str">
        <f t="shared" si="117"/>
        <v/>
      </c>
      <c r="AO922" s="36">
        <f t="shared" si="118"/>
        <v>6101.34</v>
      </c>
      <c r="AP922" s="83" t="str">
        <f t="shared" si="119"/>
        <v/>
      </c>
    </row>
    <row r="923" spans="1:42" hidden="1">
      <c r="A923">
        <v>47222</v>
      </c>
      <c r="B923" s="38">
        <v>46209</v>
      </c>
      <c r="C923" t="s">
        <v>268</v>
      </c>
      <c r="D923" t="s">
        <v>105</v>
      </c>
      <c r="E923" t="s">
        <v>106</v>
      </c>
      <c r="F923" t="s">
        <v>49</v>
      </c>
      <c r="G923">
        <v>8</v>
      </c>
      <c r="H923" s="43">
        <v>11331</v>
      </c>
      <c r="I923" t="s">
        <v>112</v>
      </c>
      <c r="J923">
        <v>11362</v>
      </c>
      <c r="K923" t="s">
        <v>131</v>
      </c>
      <c r="L923" t="s">
        <v>131</v>
      </c>
      <c r="M923" t="s">
        <v>137</v>
      </c>
      <c r="N923" t="s">
        <v>138</v>
      </c>
      <c r="O923" t="s">
        <v>64</v>
      </c>
      <c r="P923">
        <v>537</v>
      </c>
      <c r="Q923" t="s">
        <v>368</v>
      </c>
      <c r="R923" t="s">
        <v>170</v>
      </c>
      <c r="S923">
        <v>8</v>
      </c>
      <c r="T923">
        <v>24</v>
      </c>
      <c r="U923">
        <v>0</v>
      </c>
      <c r="V923">
        <v>8</v>
      </c>
      <c r="W923">
        <v>0.23</v>
      </c>
      <c r="X923">
        <v>0.33</v>
      </c>
      <c r="Y923">
        <v>0.33</v>
      </c>
      <c r="Z923">
        <v>26.68</v>
      </c>
      <c r="AA923" t="s">
        <v>55</v>
      </c>
      <c r="AB923" t="s">
        <v>56</v>
      </c>
      <c r="AC923" t="s">
        <v>135</v>
      </c>
      <c r="AE923" s="39">
        <v>46209.925324074073</v>
      </c>
      <c r="AF923" t="s">
        <v>447</v>
      </c>
      <c r="AG923" t="str">
        <f t="shared" si="112"/>
        <v>Julho-26</v>
      </c>
      <c r="AH923" s="36">
        <f>_xlfn.XLOOKUP(AK923,'Base de Preços'!P$7:P$3001,'Base de Preços'!J$7:J$3001,"",0)</f>
        <v>343.68</v>
      </c>
      <c r="AI923" s="37">
        <f t="shared" si="113"/>
        <v>0</v>
      </c>
      <c r="AJ923" t="str">
        <f>_xlfn.XLOOKUP(N923,Agrupamentos!C$3:C$496,Agrupamentos!D$3:D$496,"",0)</f>
        <v>HERBICIDA MEC</v>
      </c>
      <c r="AK923" t="str">
        <f t="shared" si="114"/>
        <v>SERV CAP QUIM MEC BARRA AGRICGN1410IMP96</v>
      </c>
      <c r="AL923" s="57" t="str">
        <f t="shared" si="115"/>
        <v>47222GN1410Trabalhador FlorestalGABRIEL GONCALVES PINHEIROSERV CAP QUIM MEC BARRA AGRICGALILÉIA011-01Suporte24Julho-260846209,925324074146209</v>
      </c>
      <c r="AM923" s="79">
        <f t="shared" si="116"/>
        <v>34.782608695652172</v>
      </c>
      <c r="AN923" s="80">
        <f t="shared" si="117"/>
        <v>927.99999999999989</v>
      </c>
      <c r="AO923" s="36">
        <f t="shared" si="118"/>
        <v>640.31999999999994</v>
      </c>
      <c r="AP923" s="83">
        <f t="shared" si="119"/>
        <v>-287.67999999999995</v>
      </c>
    </row>
    <row r="924" spans="1:42" hidden="1">
      <c r="A924">
        <v>47222</v>
      </c>
      <c r="B924" s="38">
        <v>46209</v>
      </c>
      <c r="C924" t="s">
        <v>268</v>
      </c>
      <c r="D924" t="s">
        <v>105</v>
      </c>
      <c r="E924" t="s">
        <v>106</v>
      </c>
      <c r="F924" t="s">
        <v>59</v>
      </c>
      <c r="G924">
        <v>8</v>
      </c>
      <c r="H924" s="43">
        <v>11331</v>
      </c>
      <c r="I924" t="s">
        <v>112</v>
      </c>
      <c r="J924">
        <v>11362</v>
      </c>
      <c r="K924" t="s">
        <v>131</v>
      </c>
      <c r="L924" t="s">
        <v>131</v>
      </c>
      <c r="M924">
        <v>1</v>
      </c>
      <c r="N924" t="s">
        <v>109</v>
      </c>
      <c r="O924" t="s">
        <v>64</v>
      </c>
      <c r="P924">
        <v>537</v>
      </c>
      <c r="Q924" t="s">
        <v>368</v>
      </c>
      <c r="R924" t="s">
        <v>170</v>
      </c>
      <c r="S924">
        <v>0</v>
      </c>
      <c r="T924">
        <v>0</v>
      </c>
      <c r="U924">
        <v>15</v>
      </c>
      <c r="V924">
        <v>15</v>
      </c>
      <c r="W924">
        <v>0</v>
      </c>
      <c r="X924">
        <v>0</v>
      </c>
      <c r="Y924">
        <v>0</v>
      </c>
      <c r="Z924">
        <v>0</v>
      </c>
      <c r="AA924" t="s">
        <v>55</v>
      </c>
      <c r="AB924" t="s">
        <v>56</v>
      </c>
      <c r="AC924" t="s">
        <v>135</v>
      </c>
      <c r="AE924" s="39">
        <v>46209.925324074073</v>
      </c>
      <c r="AF924" t="s">
        <v>447</v>
      </c>
      <c r="AG924" t="str">
        <f t="shared" si="112"/>
        <v>Julho-26</v>
      </c>
      <c r="AH924" s="36">
        <f>_xlfn.XLOOKUP(AK924,'Base de Preços'!P$7:P$3001,'Base de Preços'!J$7:J$3001,"",0)</f>
        <v>0</v>
      </c>
      <c r="AI924" s="37">
        <f t="shared" si="113"/>
        <v>0</v>
      </c>
      <c r="AJ924" t="str">
        <f>_xlfn.XLOOKUP(N924,Agrupamentos!C$3:C$496,Agrupamentos!D$3:D$496,"",0)</f>
        <v>APOIO E MANUTENÇÃO</v>
      </c>
      <c r="AK924" t="str">
        <f t="shared" si="114"/>
        <v>APOIO E MANUTEÇÃO 1410GN14101</v>
      </c>
      <c r="AL924" s="57" t="str">
        <f t="shared" si="115"/>
        <v>47222GN1410Operador de Trator de PneuGABRIEL GONCALVES PINHEIROAPOIO E MANUTEÇÃO 1410GALILÉIA011-01Suporte0Julho-26151546209,925324074146209</v>
      </c>
      <c r="AM924" s="79" t="str">
        <f t="shared" si="116"/>
        <v/>
      </c>
      <c r="AN924" s="80" t="str">
        <f t="shared" si="117"/>
        <v/>
      </c>
      <c r="AO924" s="36">
        <f t="shared" si="118"/>
        <v>0</v>
      </c>
      <c r="AP924" s="83" t="str">
        <f t="shared" si="119"/>
        <v/>
      </c>
    </row>
    <row r="925" spans="1:42" hidden="1">
      <c r="A925">
        <v>47222</v>
      </c>
      <c r="B925" s="38">
        <v>46209</v>
      </c>
      <c r="C925" t="s">
        <v>268</v>
      </c>
      <c r="D925" t="s">
        <v>105</v>
      </c>
      <c r="E925" t="s">
        <v>106</v>
      </c>
      <c r="F925" t="s">
        <v>59</v>
      </c>
      <c r="G925">
        <v>8</v>
      </c>
      <c r="H925" s="43">
        <v>11331</v>
      </c>
      <c r="I925" t="s">
        <v>112</v>
      </c>
      <c r="J925">
        <v>11362</v>
      </c>
      <c r="K925" t="s">
        <v>131</v>
      </c>
      <c r="L925" t="s">
        <v>131</v>
      </c>
      <c r="M925" t="s">
        <v>137</v>
      </c>
      <c r="N925" t="s">
        <v>138</v>
      </c>
      <c r="O925" t="s">
        <v>64</v>
      </c>
      <c r="P925">
        <v>539</v>
      </c>
      <c r="Q925" t="s">
        <v>432</v>
      </c>
      <c r="R925" t="s">
        <v>170</v>
      </c>
      <c r="S925">
        <v>6</v>
      </c>
      <c r="T925">
        <v>12.66</v>
      </c>
      <c r="U925">
        <v>0</v>
      </c>
      <c r="V925">
        <v>6</v>
      </c>
      <c r="W925">
        <v>0.68</v>
      </c>
      <c r="X925">
        <v>0.47</v>
      </c>
      <c r="Y925">
        <v>0.47</v>
      </c>
      <c r="Z925">
        <v>221.69</v>
      </c>
      <c r="AA925" t="s">
        <v>46</v>
      </c>
      <c r="AB925" t="s">
        <v>47</v>
      </c>
      <c r="AC925" t="s">
        <v>135</v>
      </c>
      <c r="AE925" s="39">
        <v>46209.925324074073</v>
      </c>
      <c r="AF925" t="s">
        <v>447</v>
      </c>
      <c r="AG925" t="str">
        <f t="shared" si="112"/>
        <v>Julho-26</v>
      </c>
      <c r="AH925" s="36">
        <f>_xlfn.XLOOKUP(AK925,'Base de Preços'!P$7:P$3001,'Base de Preços'!J$7:J$3001,"",0)</f>
        <v>343.68</v>
      </c>
      <c r="AI925" s="37">
        <f t="shared" si="113"/>
        <v>4350.9888000000001</v>
      </c>
      <c r="AJ925" t="str">
        <f>_xlfn.XLOOKUP(N925,Agrupamentos!C$3:C$496,Agrupamentos!D$3:D$496,"",0)</f>
        <v>HERBICIDA MEC</v>
      </c>
      <c r="AK925" t="str">
        <f t="shared" si="114"/>
        <v>SERV CAP QUIM MEC BARRA AGRICGN1410IMP96</v>
      </c>
      <c r="AL925" s="57" t="str">
        <f t="shared" si="115"/>
        <v>47222GN1410Operador de Trator de PneuGABRIEL GONCALVES PINHEIROSERV CAP QUIM MEC BARRA AGRICQUELUZ011-01Principal12,66Julho-260646209,925324074146209</v>
      </c>
      <c r="AM925" s="79">
        <f t="shared" si="116"/>
        <v>8.8235294117647047</v>
      </c>
      <c r="AN925" s="80">
        <f t="shared" si="117"/>
        <v>1956.0882352941173</v>
      </c>
      <c r="AO925" s="36">
        <f t="shared" si="118"/>
        <v>2806.5954000000002</v>
      </c>
      <c r="AP925" s="83">
        <f t="shared" si="119"/>
        <v>850.50716470588281</v>
      </c>
    </row>
    <row r="926" spans="1:42" hidden="1">
      <c r="A926">
        <v>47235</v>
      </c>
      <c r="B926" s="38">
        <v>46209</v>
      </c>
      <c r="C926" t="s">
        <v>268</v>
      </c>
      <c r="D926" t="s">
        <v>105</v>
      </c>
      <c r="E926" t="s">
        <v>106</v>
      </c>
      <c r="F926" t="s">
        <v>49</v>
      </c>
      <c r="G926">
        <v>8</v>
      </c>
      <c r="H926" s="43">
        <v>11331</v>
      </c>
      <c r="I926" t="s">
        <v>112</v>
      </c>
      <c r="J926">
        <v>11838</v>
      </c>
      <c r="K926" t="s">
        <v>113</v>
      </c>
      <c r="L926" t="s">
        <v>114</v>
      </c>
      <c r="M926" t="s">
        <v>129</v>
      </c>
      <c r="N926" t="s">
        <v>130</v>
      </c>
      <c r="O926" t="s">
        <v>64</v>
      </c>
      <c r="P926">
        <v>555</v>
      </c>
      <c r="Q926" t="s">
        <v>413</v>
      </c>
      <c r="R926" t="s">
        <v>148</v>
      </c>
      <c r="S926">
        <v>5</v>
      </c>
      <c r="T926">
        <v>11.5</v>
      </c>
      <c r="U926">
        <v>0</v>
      </c>
      <c r="V926">
        <v>5</v>
      </c>
      <c r="W926">
        <v>0.1</v>
      </c>
      <c r="X926">
        <v>0.43</v>
      </c>
      <c r="Y926">
        <v>0.43</v>
      </c>
      <c r="Z926">
        <v>11.21</v>
      </c>
      <c r="AA926" t="s">
        <v>55</v>
      </c>
      <c r="AB926" t="s">
        <v>56</v>
      </c>
      <c r="AC926" t="s">
        <v>119</v>
      </c>
      <c r="AE926" s="39">
        <v>46210.368634259263</v>
      </c>
      <c r="AG926" t="str">
        <f t="shared" si="112"/>
        <v>Julho-26</v>
      </c>
      <c r="AH926" s="36">
        <f>_xlfn.XLOOKUP(AK926,'Base de Preços'!P$7:P$3001,'Base de Preços'!J$7:J$3001,"",0)</f>
        <v>204.98</v>
      </c>
      <c r="AI926" s="37">
        <f t="shared" si="113"/>
        <v>0</v>
      </c>
      <c r="AJ926" t="str">
        <f>_xlfn.XLOOKUP(N926,Agrupamentos!C$3:C$496,Agrupamentos!D$3:D$496,"",0)</f>
        <v>HERBICIDA MEC</v>
      </c>
      <c r="AK926" t="str">
        <f t="shared" si="114"/>
        <v>SERV CAP QUIM AREA TOTALGN1410IMP153</v>
      </c>
      <c r="AL926" s="57" t="str">
        <f t="shared" si="115"/>
        <v>47235GN1410Trabalhador FlorestalRENILDO DA CONCEICAO OLIVEIRASERV CAP QUIM AREA TOTALMORUMBI - SRP005-01Suporte11,5Julho-260546210,368634259346209</v>
      </c>
      <c r="AM926" s="79">
        <f t="shared" si="116"/>
        <v>50</v>
      </c>
      <c r="AN926" s="80">
        <f t="shared" si="117"/>
        <v>560.5</v>
      </c>
      <c r="AO926" s="36">
        <f t="shared" si="118"/>
        <v>128.91500000000002</v>
      </c>
      <c r="AP926" s="83">
        <f t="shared" si="119"/>
        <v>-431.58499999999998</v>
      </c>
    </row>
    <row r="927" spans="1:42" hidden="1">
      <c r="A927">
        <v>47235</v>
      </c>
      <c r="B927" s="38">
        <v>46209</v>
      </c>
      <c r="C927" t="s">
        <v>268</v>
      </c>
      <c r="D927" t="s">
        <v>105</v>
      </c>
      <c r="E927" t="s">
        <v>106</v>
      </c>
      <c r="F927" t="s">
        <v>59</v>
      </c>
      <c r="G927">
        <v>8</v>
      </c>
      <c r="H927" s="43">
        <v>11331</v>
      </c>
      <c r="I927" t="s">
        <v>112</v>
      </c>
      <c r="J927">
        <v>11838</v>
      </c>
      <c r="K927" t="s">
        <v>113</v>
      </c>
      <c r="L927" t="s">
        <v>114</v>
      </c>
      <c r="M927" t="s">
        <v>129</v>
      </c>
      <c r="N927" t="s">
        <v>130</v>
      </c>
      <c r="O927" t="s">
        <v>64</v>
      </c>
      <c r="P927">
        <v>555</v>
      </c>
      <c r="Q927" t="s">
        <v>413</v>
      </c>
      <c r="R927" t="s">
        <v>148</v>
      </c>
      <c r="S927">
        <v>5</v>
      </c>
      <c r="T927">
        <v>11.5</v>
      </c>
      <c r="U927">
        <v>0</v>
      </c>
      <c r="V927">
        <v>5</v>
      </c>
      <c r="W927">
        <v>0.5</v>
      </c>
      <c r="X927">
        <v>0.43</v>
      </c>
      <c r="Y927">
        <v>0.43</v>
      </c>
      <c r="Z927">
        <v>142.16</v>
      </c>
      <c r="AA927" t="s">
        <v>55</v>
      </c>
      <c r="AB927" t="s">
        <v>47</v>
      </c>
      <c r="AC927" t="s">
        <v>119</v>
      </c>
      <c r="AE927" s="39">
        <v>46210.368634259263</v>
      </c>
      <c r="AG927" t="str">
        <f t="shared" si="112"/>
        <v>Julho-26</v>
      </c>
      <c r="AH927" s="36">
        <f>_xlfn.XLOOKUP(AK927,'Base de Preços'!P$7:P$3001,'Base de Preços'!J$7:J$3001,"",0)</f>
        <v>204.98</v>
      </c>
      <c r="AI927" s="37">
        <f t="shared" si="113"/>
        <v>2357.27</v>
      </c>
      <c r="AJ927" t="str">
        <f>_xlfn.XLOOKUP(N927,Agrupamentos!C$3:C$496,Agrupamentos!D$3:D$496,"",0)</f>
        <v>HERBICIDA MEC</v>
      </c>
      <c r="AK927" t="str">
        <f t="shared" si="114"/>
        <v>SERV CAP QUIM AREA TOTALGN1410IMP153</v>
      </c>
      <c r="AL927" s="57" t="str">
        <f t="shared" si="115"/>
        <v>47235GN1410Operador de Trator de PneuRENILDO DA CONCEICAO OLIVEIRASERV CAP QUIM AREA TOTALMORUMBI - SRP005-01Principal11,5Julho-260546210,368634259346209</v>
      </c>
      <c r="AM927" s="79">
        <f t="shared" si="116"/>
        <v>10</v>
      </c>
      <c r="AN927" s="80">
        <f t="shared" si="117"/>
        <v>1421.6</v>
      </c>
      <c r="AO927" s="36">
        <f t="shared" si="118"/>
        <v>1634.84</v>
      </c>
      <c r="AP927" s="83">
        <f t="shared" si="119"/>
        <v>213.24</v>
      </c>
    </row>
    <row r="928" spans="1:42" hidden="1">
      <c r="A928">
        <v>47235</v>
      </c>
      <c r="B928" s="38">
        <v>46209</v>
      </c>
      <c r="C928" t="s">
        <v>268</v>
      </c>
      <c r="D928" t="s">
        <v>105</v>
      </c>
      <c r="E928" t="s">
        <v>106</v>
      </c>
      <c r="F928" t="s">
        <v>49</v>
      </c>
      <c r="G928">
        <v>8</v>
      </c>
      <c r="H928" s="43">
        <v>11331</v>
      </c>
      <c r="I928" t="s">
        <v>112</v>
      </c>
      <c r="J928">
        <v>11838</v>
      </c>
      <c r="K928" t="s">
        <v>113</v>
      </c>
      <c r="L928" t="s">
        <v>114</v>
      </c>
      <c r="M928" t="s">
        <v>129</v>
      </c>
      <c r="N928" t="s">
        <v>130</v>
      </c>
      <c r="O928" t="s">
        <v>64</v>
      </c>
      <c r="P928">
        <v>555</v>
      </c>
      <c r="Q928" t="s">
        <v>413</v>
      </c>
      <c r="R928" t="s">
        <v>152</v>
      </c>
      <c r="S928">
        <v>3</v>
      </c>
      <c r="T928">
        <v>7.16</v>
      </c>
      <c r="U928">
        <v>2</v>
      </c>
      <c r="V928">
        <v>5</v>
      </c>
      <c r="W928">
        <v>0.1</v>
      </c>
      <c r="X928">
        <v>0.42</v>
      </c>
      <c r="Y928">
        <v>0.7</v>
      </c>
      <c r="Z928">
        <v>11.21</v>
      </c>
      <c r="AA928" t="s">
        <v>46</v>
      </c>
      <c r="AB928" t="s">
        <v>56</v>
      </c>
      <c r="AC928" t="s">
        <v>119</v>
      </c>
      <c r="AD928" t="s">
        <v>58</v>
      </c>
      <c r="AE928" s="39">
        <v>46210.368634259263</v>
      </c>
      <c r="AG928" t="str">
        <f t="shared" si="112"/>
        <v>Julho-26</v>
      </c>
      <c r="AH928" s="36">
        <f>_xlfn.XLOOKUP(AK928,'Base de Preços'!P$7:P$3001,'Base de Preços'!J$7:J$3001,"",0)</f>
        <v>204.98</v>
      </c>
      <c r="AI928" s="37">
        <f t="shared" si="113"/>
        <v>0</v>
      </c>
      <c r="AJ928" t="str">
        <f>_xlfn.XLOOKUP(N928,Agrupamentos!C$3:C$496,Agrupamentos!D$3:D$496,"",0)</f>
        <v>HERBICIDA MEC</v>
      </c>
      <c r="AK928" t="str">
        <f t="shared" si="114"/>
        <v>SERV CAP QUIM AREA TOTALGN1410IMP153</v>
      </c>
      <c r="AL928" s="57" t="str">
        <f t="shared" si="115"/>
        <v>47235GN1410Trabalhador FlorestalRENILDO DA CONCEICAO OLIVEIRASERV CAP QUIM AREA TOTALMORUMBI - SRP008-01Suporte7,16Julho-262546210,368634259346209</v>
      </c>
      <c r="AM928" s="79">
        <f t="shared" si="116"/>
        <v>50</v>
      </c>
      <c r="AN928" s="80">
        <f t="shared" si="117"/>
        <v>560.5</v>
      </c>
      <c r="AO928" s="36">
        <f t="shared" si="118"/>
        <v>80.263600000000011</v>
      </c>
      <c r="AP928" s="83">
        <f t="shared" si="119"/>
        <v>-480.2364</v>
      </c>
    </row>
    <row r="929" spans="1:42" hidden="1">
      <c r="A929">
        <v>47235</v>
      </c>
      <c r="B929" s="38">
        <v>46209</v>
      </c>
      <c r="C929" t="s">
        <v>268</v>
      </c>
      <c r="D929" t="s">
        <v>105</v>
      </c>
      <c r="E929" t="s">
        <v>106</v>
      </c>
      <c r="F929" t="s">
        <v>59</v>
      </c>
      <c r="G929">
        <v>8</v>
      </c>
      <c r="H929" s="43">
        <v>11331</v>
      </c>
      <c r="I929" t="s">
        <v>112</v>
      </c>
      <c r="J929">
        <v>11838</v>
      </c>
      <c r="K929" t="s">
        <v>113</v>
      </c>
      <c r="L929" t="s">
        <v>114</v>
      </c>
      <c r="M929" t="s">
        <v>129</v>
      </c>
      <c r="N929" t="s">
        <v>130</v>
      </c>
      <c r="O929" t="s">
        <v>64</v>
      </c>
      <c r="P929">
        <v>555</v>
      </c>
      <c r="Q929" t="s">
        <v>413</v>
      </c>
      <c r="R929" t="s">
        <v>152</v>
      </c>
      <c r="S929">
        <v>3</v>
      </c>
      <c r="T929">
        <v>7.16</v>
      </c>
      <c r="U929">
        <v>2</v>
      </c>
      <c r="V929">
        <v>5</v>
      </c>
      <c r="W929">
        <v>0.5</v>
      </c>
      <c r="X929">
        <v>0.42</v>
      </c>
      <c r="Y929">
        <v>0.7</v>
      </c>
      <c r="Z929">
        <v>142.16</v>
      </c>
      <c r="AA929" t="s">
        <v>46</v>
      </c>
      <c r="AB929" t="s">
        <v>47</v>
      </c>
      <c r="AC929" t="s">
        <v>119</v>
      </c>
      <c r="AD929" t="s">
        <v>58</v>
      </c>
      <c r="AE929" s="39">
        <v>46210.368634259263</v>
      </c>
      <c r="AG929" t="str">
        <f t="shared" si="112"/>
        <v>Julho-26</v>
      </c>
      <c r="AH929" s="36">
        <f>_xlfn.XLOOKUP(AK929,'Base de Preços'!P$7:P$3001,'Base de Preços'!J$7:J$3001,"",0)</f>
        <v>204.98</v>
      </c>
      <c r="AI929" s="37">
        <f t="shared" si="113"/>
        <v>1467.6568</v>
      </c>
      <c r="AJ929" t="str">
        <f>_xlfn.XLOOKUP(N929,Agrupamentos!C$3:C$496,Agrupamentos!D$3:D$496,"",0)</f>
        <v>HERBICIDA MEC</v>
      </c>
      <c r="AK929" t="str">
        <f t="shared" si="114"/>
        <v>SERV CAP QUIM AREA TOTALGN1410IMP153</v>
      </c>
      <c r="AL929" s="57" t="str">
        <f t="shared" si="115"/>
        <v>47235GN1410Operador de Trator de PneuRENILDO DA CONCEICAO OLIVEIRASERV CAP QUIM AREA TOTALMORUMBI - SRP008-01Principal7,16Julho-262546210,368634259346209</v>
      </c>
      <c r="AM929" s="79">
        <f t="shared" si="116"/>
        <v>10</v>
      </c>
      <c r="AN929" s="80">
        <f t="shared" si="117"/>
        <v>1421.6</v>
      </c>
      <c r="AO929" s="36">
        <f t="shared" si="118"/>
        <v>1017.8656</v>
      </c>
      <c r="AP929" s="83">
        <f t="shared" si="119"/>
        <v>-403.73439999999994</v>
      </c>
    </row>
    <row r="930" spans="1:42" hidden="1">
      <c r="A930">
        <v>47235</v>
      </c>
      <c r="B930" s="38">
        <v>46209</v>
      </c>
      <c r="C930" t="s">
        <v>268</v>
      </c>
      <c r="D930" t="s">
        <v>105</v>
      </c>
      <c r="E930" t="s">
        <v>106</v>
      </c>
      <c r="F930" t="s">
        <v>37</v>
      </c>
      <c r="G930">
        <v>8</v>
      </c>
      <c r="H930" s="43">
        <v>11331</v>
      </c>
      <c r="I930" t="s">
        <v>112</v>
      </c>
      <c r="J930">
        <v>11838</v>
      </c>
      <c r="K930" t="s">
        <v>113</v>
      </c>
      <c r="L930" t="s">
        <v>114</v>
      </c>
      <c r="M930">
        <v>1</v>
      </c>
      <c r="N930" t="s">
        <v>109</v>
      </c>
      <c r="O930" t="s">
        <v>64</v>
      </c>
      <c r="P930">
        <v>555</v>
      </c>
      <c r="Q930" t="s">
        <v>413</v>
      </c>
      <c r="R930" t="s">
        <v>152</v>
      </c>
      <c r="S930">
        <v>1</v>
      </c>
      <c r="T930">
        <v>0</v>
      </c>
      <c r="U930">
        <v>9</v>
      </c>
      <c r="V930">
        <v>10</v>
      </c>
      <c r="W930">
        <v>0</v>
      </c>
      <c r="X930">
        <v>0</v>
      </c>
      <c r="Y930">
        <v>0</v>
      </c>
      <c r="Z930">
        <v>0</v>
      </c>
      <c r="AA930" t="s">
        <v>55</v>
      </c>
      <c r="AB930" t="s">
        <v>47</v>
      </c>
      <c r="AC930" t="s">
        <v>119</v>
      </c>
      <c r="AD930" t="s">
        <v>58</v>
      </c>
      <c r="AE930" s="39">
        <v>46210.368634259263</v>
      </c>
      <c r="AG930" t="str">
        <f t="shared" si="112"/>
        <v>Julho-26</v>
      </c>
      <c r="AH930" s="36">
        <f>_xlfn.XLOOKUP(AK930,'Base de Preços'!P$7:P$3001,'Base de Preços'!J$7:J$3001,"",0)</f>
        <v>0</v>
      </c>
      <c r="AI930" s="37">
        <f t="shared" si="113"/>
        <v>0</v>
      </c>
      <c r="AJ930" t="str">
        <f>_xlfn.XLOOKUP(N930,Agrupamentos!C$3:C$496,Agrupamentos!D$3:D$496,"",0)</f>
        <v>APOIO E MANUTENÇÃO</v>
      </c>
      <c r="AK930" t="str">
        <f t="shared" si="114"/>
        <v>APOIO E MANUTEÇÃO 1410GN14101</v>
      </c>
      <c r="AL930" s="57" t="str">
        <f t="shared" si="115"/>
        <v>47235GN1410MotoristaRENILDO DA CONCEICAO OLIVEIRAAPOIO E MANUTEÇÃO 1410MORUMBI - SRP008-01Principal0Julho-2691046210,368634259346209</v>
      </c>
      <c r="AM930" s="79" t="str">
        <f t="shared" si="116"/>
        <v/>
      </c>
      <c r="AN930" s="80" t="str">
        <f t="shared" si="117"/>
        <v/>
      </c>
      <c r="AO930" s="36">
        <f t="shared" si="118"/>
        <v>0</v>
      </c>
      <c r="AP930" s="83" t="str">
        <f t="shared" si="119"/>
        <v/>
      </c>
    </row>
    <row r="931" spans="1:42" hidden="1">
      <c r="A931">
        <v>47246</v>
      </c>
      <c r="B931" s="38">
        <v>46209</v>
      </c>
      <c r="C931" t="s">
        <v>268</v>
      </c>
      <c r="D931" t="s">
        <v>105</v>
      </c>
      <c r="E931" t="s">
        <v>106</v>
      </c>
      <c r="F931" t="s">
        <v>37</v>
      </c>
      <c r="G931">
        <v>8</v>
      </c>
      <c r="H931" s="43">
        <v>11331</v>
      </c>
      <c r="I931" t="s">
        <v>112</v>
      </c>
      <c r="J931">
        <v>11752</v>
      </c>
      <c r="K931" t="s">
        <v>149</v>
      </c>
      <c r="L931" t="s">
        <v>149</v>
      </c>
      <c r="M931" t="s">
        <v>115</v>
      </c>
      <c r="N931" t="s">
        <v>116</v>
      </c>
      <c r="O931" t="s">
        <v>64</v>
      </c>
      <c r="P931">
        <v>503</v>
      </c>
      <c r="Q931" t="s">
        <v>181</v>
      </c>
      <c r="R931" t="s">
        <v>170</v>
      </c>
      <c r="S931">
        <v>8</v>
      </c>
      <c r="T931">
        <v>20.73</v>
      </c>
      <c r="U931">
        <v>2</v>
      </c>
      <c r="V931">
        <v>10</v>
      </c>
      <c r="W931">
        <v>0.14000000000000001</v>
      </c>
      <c r="X931">
        <v>0.39</v>
      </c>
      <c r="Y931">
        <v>0.48</v>
      </c>
      <c r="Z931">
        <v>58.86</v>
      </c>
      <c r="AA931" t="s">
        <v>46</v>
      </c>
      <c r="AB931" t="s">
        <v>77</v>
      </c>
      <c r="AC931" t="s">
        <v>120</v>
      </c>
      <c r="AE931" s="39">
        <v>46210.408946759257</v>
      </c>
      <c r="AG931" t="str">
        <f t="shared" si="112"/>
        <v>Julho-26</v>
      </c>
      <c r="AH931" s="36">
        <f>_xlfn.XLOOKUP(AK931,'Base de Preços'!P$7:P$3001,'Base de Preços'!J$7:J$3001,"",0)</f>
        <v>212.62</v>
      </c>
      <c r="AI931" s="37">
        <f t="shared" si="113"/>
        <v>0</v>
      </c>
      <c r="AJ931" t="str">
        <f>_xlfn.XLOOKUP(N931,Agrupamentos!C$3:C$496,Agrupamentos!D$3:D$496,"",0)</f>
        <v>HERBICIDA MEC</v>
      </c>
      <c r="AK931" t="str">
        <f t="shared" si="114"/>
        <v>SERV CAP QUIM PRE EMERG 3 LINHASGN1410IMP97</v>
      </c>
      <c r="AL931" s="57" t="str">
        <f t="shared" si="115"/>
        <v>47246GN1410MotoristaMATEUS SANCHES PERES BIENIEKSERV CAP QUIM PRE EMERG 3 LINHASMÃE SANTA GLEBA A011-01Apoio20,73Julho-2621046210,408946759346209</v>
      </c>
      <c r="AM931" s="79">
        <f t="shared" si="116"/>
        <v>71.428571428571416</v>
      </c>
      <c r="AN931" s="80">
        <f t="shared" si="117"/>
        <v>4204.2857142857138</v>
      </c>
      <c r="AO931" s="36">
        <f t="shared" si="118"/>
        <v>1220.1677999999999</v>
      </c>
      <c r="AP931" s="83">
        <f t="shared" si="119"/>
        <v>-2984.1179142857136</v>
      </c>
    </row>
    <row r="932" spans="1:42" hidden="1">
      <c r="A932">
        <v>47246</v>
      </c>
      <c r="B932" s="38">
        <v>46209</v>
      </c>
      <c r="C932" t="s">
        <v>268</v>
      </c>
      <c r="D932" t="s">
        <v>105</v>
      </c>
      <c r="E932" t="s">
        <v>106</v>
      </c>
      <c r="F932" t="s">
        <v>59</v>
      </c>
      <c r="G932">
        <v>8</v>
      </c>
      <c r="H932" s="43">
        <v>11331</v>
      </c>
      <c r="I932" t="s">
        <v>112</v>
      </c>
      <c r="J932">
        <v>11752</v>
      </c>
      <c r="K932" t="s">
        <v>149</v>
      </c>
      <c r="L932" t="s">
        <v>149</v>
      </c>
      <c r="M932" t="s">
        <v>115</v>
      </c>
      <c r="N932" t="s">
        <v>116</v>
      </c>
      <c r="O932" t="s">
        <v>64</v>
      </c>
      <c r="P932">
        <v>503</v>
      </c>
      <c r="Q932" t="s">
        <v>181</v>
      </c>
      <c r="R932" t="s">
        <v>170</v>
      </c>
      <c r="S932">
        <v>8</v>
      </c>
      <c r="T932">
        <v>20.73</v>
      </c>
      <c r="U932">
        <v>12</v>
      </c>
      <c r="V932">
        <v>20</v>
      </c>
      <c r="W932">
        <v>0.42</v>
      </c>
      <c r="X932">
        <v>0.39</v>
      </c>
      <c r="Y932">
        <v>0.96</v>
      </c>
      <c r="Z932">
        <v>143.63999999999999</v>
      </c>
      <c r="AA932" t="s">
        <v>46</v>
      </c>
      <c r="AB932" t="s">
        <v>47</v>
      </c>
      <c r="AC932" t="s">
        <v>120</v>
      </c>
      <c r="AD932" t="s">
        <v>58</v>
      </c>
      <c r="AE932" s="39">
        <v>46210.408946759257</v>
      </c>
      <c r="AG932" t="str">
        <f t="shared" si="112"/>
        <v>Julho-26</v>
      </c>
      <c r="AH932" s="36">
        <f>_xlfn.XLOOKUP(AK932,'Base de Preços'!P$7:P$3001,'Base de Preços'!J$7:J$3001,"",0)</f>
        <v>212.62</v>
      </c>
      <c r="AI932" s="37">
        <f t="shared" si="113"/>
        <v>4407.6126000000004</v>
      </c>
      <c r="AJ932" t="str">
        <f>_xlfn.XLOOKUP(N932,Agrupamentos!C$3:C$496,Agrupamentos!D$3:D$496,"",0)</f>
        <v>HERBICIDA MEC</v>
      </c>
      <c r="AK932" t="str">
        <f t="shared" si="114"/>
        <v>SERV CAP QUIM PRE EMERG 3 LINHASGN1410IMP97</v>
      </c>
      <c r="AL932" s="57" t="str">
        <f t="shared" si="115"/>
        <v>47246GN1410Operador de Trator de PneuMATEUS SANCHES PERES BIENIEKSERV CAP QUIM PRE EMERG 3 LINHASMÃE SANTA GLEBA A011-01Principal20,73Julho-26122046210,408946759346209</v>
      </c>
      <c r="AM932" s="79">
        <f t="shared" si="116"/>
        <v>47.61904761904762</v>
      </c>
      <c r="AN932" s="80">
        <f t="shared" si="117"/>
        <v>6839.9999999999991</v>
      </c>
      <c r="AO932" s="36">
        <f t="shared" si="118"/>
        <v>2977.6571999999996</v>
      </c>
      <c r="AP932" s="83">
        <f t="shared" si="119"/>
        <v>-3862.3427999999994</v>
      </c>
    </row>
    <row r="933" spans="1:42" hidden="1">
      <c r="A933">
        <v>47248</v>
      </c>
      <c r="B933" s="38">
        <v>46209</v>
      </c>
      <c r="C933" t="s">
        <v>268</v>
      </c>
      <c r="D933" t="s">
        <v>105</v>
      </c>
      <c r="E933" t="s">
        <v>106</v>
      </c>
      <c r="F933" t="s">
        <v>59</v>
      </c>
      <c r="G933">
        <v>8</v>
      </c>
      <c r="H933" s="43">
        <v>11065</v>
      </c>
      <c r="I933" t="s">
        <v>107</v>
      </c>
      <c r="J933">
        <v>11078</v>
      </c>
      <c r="K933" t="s">
        <v>154</v>
      </c>
      <c r="L933" t="s">
        <v>154</v>
      </c>
      <c r="M933" t="s">
        <v>155</v>
      </c>
      <c r="N933" t="s">
        <v>156</v>
      </c>
      <c r="O933" t="s">
        <v>43</v>
      </c>
      <c r="P933">
        <v>673</v>
      </c>
      <c r="Q933" t="s">
        <v>449</v>
      </c>
      <c r="R933" t="s">
        <v>378</v>
      </c>
      <c r="S933">
        <v>0</v>
      </c>
      <c r="T933">
        <v>2</v>
      </c>
      <c r="U933">
        <v>8</v>
      </c>
      <c r="V933">
        <v>8</v>
      </c>
      <c r="W933">
        <v>0</v>
      </c>
      <c r="X933">
        <v>0</v>
      </c>
      <c r="Y933">
        <v>4</v>
      </c>
      <c r="Z933">
        <v>0</v>
      </c>
      <c r="AA933" t="s">
        <v>55</v>
      </c>
      <c r="AB933" t="s">
        <v>56</v>
      </c>
      <c r="AC933" t="s">
        <v>159</v>
      </c>
      <c r="AD933" t="s">
        <v>58</v>
      </c>
      <c r="AE933" s="39">
        <v>46210.434537037036</v>
      </c>
      <c r="AG933" t="str">
        <f t="shared" si="112"/>
        <v>Julho-26</v>
      </c>
      <c r="AH933" s="36">
        <f>_xlfn.XLOOKUP(AK933,'Base de Preços'!P$7:P$3001,'Base de Preços'!J$7:J$3001,"",0)</f>
        <v>3133.15</v>
      </c>
      <c r="AI933" s="37">
        <f t="shared" si="113"/>
        <v>0</v>
      </c>
      <c r="AJ933" t="str">
        <f>_xlfn.XLOOKUP(N933,Agrupamentos!C$3:C$496,Agrupamentos!D$3:D$496,"",0)</f>
        <v>BRIGADINHA MSFL</v>
      </c>
      <c r="AK933" t="str">
        <f t="shared" si="114"/>
        <v>EQUIPE DE BRIGADINHA FLORESTALGN1410IMP21</v>
      </c>
      <c r="AL933" s="57" t="str">
        <f t="shared" si="115"/>
        <v>47248GN1410Operador de Trator de PneuNATAN SANTOS MORAISEQUIPE DE BRIGADINHA FLORESTALBARRA DO BURITI - TLS012-01Suporte2Julho-268846210,43453703746209</v>
      </c>
      <c r="AM933" s="79" t="str">
        <f t="shared" si="116"/>
        <v/>
      </c>
      <c r="AN933" s="80" t="str">
        <f t="shared" si="117"/>
        <v/>
      </c>
      <c r="AO933" s="36">
        <f t="shared" si="118"/>
        <v>0</v>
      </c>
      <c r="AP933" s="83" t="str">
        <f t="shared" si="119"/>
        <v/>
      </c>
    </row>
    <row r="934" spans="1:42" hidden="1">
      <c r="A934">
        <v>47248</v>
      </c>
      <c r="B934" s="38">
        <v>46209</v>
      </c>
      <c r="C934" t="s">
        <v>268</v>
      </c>
      <c r="D934" t="s">
        <v>105</v>
      </c>
      <c r="E934" t="s">
        <v>106</v>
      </c>
      <c r="F934" t="s">
        <v>37</v>
      </c>
      <c r="G934">
        <v>8</v>
      </c>
      <c r="H934" s="43">
        <v>11065</v>
      </c>
      <c r="I934" t="s">
        <v>107</v>
      </c>
      <c r="J934">
        <v>11078</v>
      </c>
      <c r="K934" t="s">
        <v>154</v>
      </c>
      <c r="L934" t="s">
        <v>154</v>
      </c>
      <c r="M934" t="s">
        <v>155</v>
      </c>
      <c r="N934" t="s">
        <v>156</v>
      </c>
      <c r="O934" t="s">
        <v>43</v>
      </c>
      <c r="P934">
        <v>673</v>
      </c>
      <c r="Q934" t="s">
        <v>449</v>
      </c>
      <c r="R934" t="s">
        <v>378</v>
      </c>
      <c r="S934">
        <v>8</v>
      </c>
      <c r="T934">
        <v>0</v>
      </c>
      <c r="U934">
        <v>0</v>
      </c>
      <c r="V934">
        <v>8</v>
      </c>
      <c r="W934">
        <v>0</v>
      </c>
      <c r="X934">
        <v>0</v>
      </c>
      <c r="Y934">
        <v>0</v>
      </c>
      <c r="Z934">
        <v>0</v>
      </c>
      <c r="AA934" t="s">
        <v>55</v>
      </c>
      <c r="AB934" t="s">
        <v>77</v>
      </c>
      <c r="AC934" t="s">
        <v>159</v>
      </c>
      <c r="AD934" t="s">
        <v>159</v>
      </c>
      <c r="AE934" s="39">
        <v>46210.43472222222</v>
      </c>
      <c r="AG934" t="str">
        <f t="shared" si="112"/>
        <v>Julho-26</v>
      </c>
      <c r="AH934" s="36">
        <f>_xlfn.XLOOKUP(AK934,'Base de Preços'!P$7:P$3001,'Base de Preços'!J$7:J$3001,"",0)</f>
        <v>3133.15</v>
      </c>
      <c r="AI934" s="37">
        <f t="shared" si="113"/>
        <v>0</v>
      </c>
      <c r="AJ934" t="str">
        <f>_xlfn.XLOOKUP(N934,Agrupamentos!C$3:C$496,Agrupamentos!D$3:D$496,"",0)</f>
        <v>BRIGADINHA MSFL</v>
      </c>
      <c r="AK934" t="str">
        <f t="shared" si="114"/>
        <v>EQUIPE DE BRIGADINHA FLORESTALGN1410IMP21</v>
      </c>
      <c r="AL934" s="57" t="str">
        <f t="shared" si="115"/>
        <v>47248GN1410MotoristaNATAN SANTOS MORAISEQUIPE DE BRIGADINHA FLORESTALBARRA DO BURITI - TLS012-01Apoio0Julho-260846210,434722222246209</v>
      </c>
      <c r="AM934" s="79" t="str">
        <f t="shared" si="116"/>
        <v/>
      </c>
      <c r="AN934" s="80" t="str">
        <f t="shared" si="117"/>
        <v/>
      </c>
      <c r="AO934" s="36">
        <f t="shared" si="118"/>
        <v>0</v>
      </c>
      <c r="AP934" s="83" t="str">
        <f t="shared" si="119"/>
        <v/>
      </c>
    </row>
    <row r="935" spans="1:42" hidden="1">
      <c r="A935">
        <v>47248</v>
      </c>
      <c r="B935" s="38">
        <v>46209</v>
      </c>
      <c r="C935" t="s">
        <v>268</v>
      </c>
      <c r="D935" t="s">
        <v>105</v>
      </c>
      <c r="E935" t="s">
        <v>106</v>
      </c>
      <c r="F935" t="s">
        <v>49</v>
      </c>
      <c r="G935">
        <v>8</v>
      </c>
      <c r="H935" s="43">
        <v>11065</v>
      </c>
      <c r="I935" t="s">
        <v>107</v>
      </c>
      <c r="J935">
        <v>11078</v>
      </c>
      <c r="K935" t="s">
        <v>154</v>
      </c>
      <c r="L935" t="s">
        <v>154</v>
      </c>
      <c r="M935" t="s">
        <v>155</v>
      </c>
      <c r="N935" t="s">
        <v>156</v>
      </c>
      <c r="O935" t="s">
        <v>43</v>
      </c>
      <c r="P935">
        <v>673</v>
      </c>
      <c r="Q935" t="s">
        <v>449</v>
      </c>
      <c r="R935" t="s">
        <v>378</v>
      </c>
      <c r="S935">
        <v>24</v>
      </c>
      <c r="T935">
        <v>2</v>
      </c>
      <c r="U935">
        <v>0</v>
      </c>
      <c r="V935">
        <v>24</v>
      </c>
      <c r="W935">
        <v>0</v>
      </c>
      <c r="X935">
        <v>12</v>
      </c>
      <c r="Y935">
        <v>12</v>
      </c>
      <c r="Z935" s="3">
        <v>3133.15</v>
      </c>
      <c r="AA935" t="s">
        <v>55</v>
      </c>
      <c r="AB935" t="s">
        <v>47</v>
      </c>
      <c r="AC935" t="s">
        <v>159</v>
      </c>
      <c r="AD935" t="s">
        <v>159</v>
      </c>
      <c r="AE935" s="39">
        <v>46210.434351851851</v>
      </c>
      <c r="AG935" t="str">
        <f t="shared" si="112"/>
        <v>Julho-26</v>
      </c>
      <c r="AH935" s="36">
        <f>_xlfn.XLOOKUP(AK935,'Base de Preços'!P$7:P$3001,'Base de Preços'!J$7:J$3001,"",0)</f>
        <v>3133.15</v>
      </c>
      <c r="AI935" s="37">
        <f t="shared" si="113"/>
        <v>6266.3</v>
      </c>
      <c r="AJ935" t="str">
        <f>_xlfn.XLOOKUP(N935,Agrupamentos!C$3:C$496,Agrupamentos!D$3:D$496,"",0)</f>
        <v>BRIGADINHA MSFL</v>
      </c>
      <c r="AK935" t="str">
        <f t="shared" si="114"/>
        <v>EQUIPE DE BRIGADINHA FLORESTALGN1410IMP21</v>
      </c>
      <c r="AL935" s="57" t="str">
        <f t="shared" si="115"/>
        <v>47248GN1410Trabalhador FlorestalNATAN SANTOS MORAISEQUIPE DE BRIGADINHA FLORESTALBARRA DO BURITI - TLS012-01Principal2Julho-2602446210,434351851946209</v>
      </c>
      <c r="AM935" s="79" t="str">
        <f t="shared" si="116"/>
        <v/>
      </c>
      <c r="AN935" s="80" t="str">
        <f t="shared" si="117"/>
        <v/>
      </c>
      <c r="AO935" s="36">
        <f t="shared" si="118"/>
        <v>6266.3</v>
      </c>
      <c r="AP935" s="83" t="str">
        <f t="shared" si="119"/>
        <v/>
      </c>
    </row>
    <row r="936" spans="1:42" hidden="1">
      <c r="A936">
        <v>47248</v>
      </c>
      <c r="B936" s="38">
        <v>46209</v>
      </c>
      <c r="C936" t="s">
        <v>268</v>
      </c>
      <c r="D936" t="s">
        <v>105</v>
      </c>
      <c r="E936" t="s">
        <v>106</v>
      </c>
      <c r="F936" t="s">
        <v>49</v>
      </c>
      <c r="G936">
        <v>8</v>
      </c>
      <c r="H936" s="43">
        <v>11065</v>
      </c>
      <c r="I936" t="s">
        <v>107</v>
      </c>
      <c r="J936">
        <v>11078</v>
      </c>
      <c r="K936" t="s">
        <v>154</v>
      </c>
      <c r="L936" t="s">
        <v>154</v>
      </c>
      <c r="M936">
        <v>1</v>
      </c>
      <c r="N936" t="s">
        <v>109</v>
      </c>
      <c r="O936" t="s">
        <v>64</v>
      </c>
      <c r="P936">
        <v>670</v>
      </c>
      <c r="Q936" t="s">
        <v>445</v>
      </c>
      <c r="R936">
        <v>26</v>
      </c>
      <c r="S936">
        <v>32</v>
      </c>
      <c r="T936">
        <v>0</v>
      </c>
      <c r="U936">
        <v>0</v>
      </c>
      <c r="V936">
        <v>32</v>
      </c>
      <c r="W936">
        <v>0</v>
      </c>
      <c r="X936">
        <v>0</v>
      </c>
      <c r="Y936">
        <v>0</v>
      </c>
      <c r="Z936">
        <v>0</v>
      </c>
      <c r="AA936" t="s">
        <v>55</v>
      </c>
      <c r="AB936" t="s">
        <v>56</v>
      </c>
      <c r="AC936" t="s">
        <v>159</v>
      </c>
      <c r="AD936" t="s">
        <v>159</v>
      </c>
      <c r="AE936" s="39">
        <v>46210.435358796298</v>
      </c>
      <c r="AG936" t="str">
        <f t="shared" si="112"/>
        <v>Julho-26</v>
      </c>
      <c r="AH936" s="36">
        <f>_xlfn.XLOOKUP(AK936,'Base de Preços'!P$7:P$3001,'Base de Preços'!J$7:J$3001,"",0)</f>
        <v>0</v>
      </c>
      <c r="AI936" s="37">
        <f t="shared" si="113"/>
        <v>0</v>
      </c>
      <c r="AJ936" t="str">
        <f>_xlfn.XLOOKUP(N936,Agrupamentos!C$3:C$496,Agrupamentos!D$3:D$496,"",0)</f>
        <v>APOIO E MANUTENÇÃO</v>
      </c>
      <c r="AK936" t="str">
        <f t="shared" si="114"/>
        <v>APOIO E MANUTEÇÃO 1410GN14101</v>
      </c>
      <c r="AL936" s="57" t="str">
        <f t="shared" si="115"/>
        <v>47248GN1410Trabalhador FlorestalNATAN SANTOS MORAISAPOIO E MANUTEÇÃO 1410TREZE DE JULHO26Suporte0Julho-2603246210,435358796346209</v>
      </c>
      <c r="AM936" s="79" t="str">
        <f t="shared" si="116"/>
        <v/>
      </c>
      <c r="AN936" s="80" t="str">
        <f t="shared" si="117"/>
        <v/>
      </c>
      <c r="AO936" s="36">
        <f t="shared" si="118"/>
        <v>0</v>
      </c>
      <c r="AP936" s="83" t="str">
        <f t="shared" si="119"/>
        <v/>
      </c>
    </row>
    <row r="937" spans="1:42" hidden="1">
      <c r="A937">
        <v>47248</v>
      </c>
      <c r="B937" s="38">
        <v>46209</v>
      </c>
      <c r="C937" t="s">
        <v>268</v>
      </c>
      <c r="D937" t="s">
        <v>105</v>
      </c>
      <c r="E937" t="s">
        <v>106</v>
      </c>
      <c r="F937" t="s">
        <v>37</v>
      </c>
      <c r="G937">
        <v>8</v>
      </c>
      <c r="H937" s="43">
        <v>11065</v>
      </c>
      <c r="I937" t="s">
        <v>107</v>
      </c>
      <c r="J937">
        <v>11078</v>
      </c>
      <c r="K937" t="s">
        <v>154</v>
      </c>
      <c r="L937" t="s">
        <v>154</v>
      </c>
      <c r="M937">
        <v>1</v>
      </c>
      <c r="N937" t="s">
        <v>109</v>
      </c>
      <c r="O937" t="s">
        <v>64</v>
      </c>
      <c r="P937">
        <v>670</v>
      </c>
      <c r="Q937" t="s">
        <v>445</v>
      </c>
      <c r="R937">
        <v>26</v>
      </c>
      <c r="S937">
        <v>8</v>
      </c>
      <c r="T937">
        <v>0</v>
      </c>
      <c r="U937">
        <v>8</v>
      </c>
      <c r="V937">
        <v>16</v>
      </c>
      <c r="W937">
        <v>0</v>
      </c>
      <c r="X937">
        <v>0</v>
      </c>
      <c r="Y937">
        <v>0</v>
      </c>
      <c r="Z937">
        <v>0</v>
      </c>
      <c r="AA937" t="s">
        <v>55</v>
      </c>
      <c r="AB937" t="s">
        <v>47</v>
      </c>
      <c r="AC937" t="s">
        <v>159</v>
      </c>
      <c r="AD937" t="s">
        <v>58</v>
      </c>
      <c r="AE937" s="39">
        <v>46210.435057870367</v>
      </c>
      <c r="AG937" t="str">
        <f t="shared" si="112"/>
        <v>Julho-26</v>
      </c>
      <c r="AH937" s="36">
        <f>_xlfn.XLOOKUP(AK937,'Base de Preços'!P$7:P$3001,'Base de Preços'!J$7:J$3001,"",0)</f>
        <v>0</v>
      </c>
      <c r="AI937" s="37">
        <f t="shared" si="113"/>
        <v>0</v>
      </c>
      <c r="AJ937" t="str">
        <f>_xlfn.XLOOKUP(N937,Agrupamentos!C$3:C$496,Agrupamentos!D$3:D$496,"",0)</f>
        <v>APOIO E MANUTENÇÃO</v>
      </c>
      <c r="AK937" t="str">
        <f t="shared" si="114"/>
        <v>APOIO E MANUTEÇÃO 1410GN14101</v>
      </c>
      <c r="AL937" s="57" t="str">
        <f t="shared" si="115"/>
        <v>47248GN1410MotoristaNATAN SANTOS MORAISAPOIO E MANUTEÇÃO 1410TREZE DE JULHO26Principal0Julho-2681646210,435057870446209</v>
      </c>
      <c r="AM937" s="79" t="str">
        <f t="shared" si="116"/>
        <v/>
      </c>
      <c r="AN937" s="80" t="str">
        <f t="shared" si="117"/>
        <v/>
      </c>
      <c r="AO937" s="36">
        <f t="shared" si="118"/>
        <v>0</v>
      </c>
      <c r="AP937" s="83" t="str">
        <f t="shared" si="119"/>
        <v/>
      </c>
    </row>
    <row r="938" spans="1:42" hidden="1">
      <c r="A938">
        <v>47251</v>
      </c>
      <c r="B938" s="38">
        <v>46209</v>
      </c>
      <c r="C938" t="s">
        <v>268</v>
      </c>
      <c r="D938" t="s">
        <v>105</v>
      </c>
      <c r="E938" t="s">
        <v>106</v>
      </c>
      <c r="F938" t="s">
        <v>59</v>
      </c>
      <c r="G938">
        <v>8</v>
      </c>
      <c r="H938" s="43">
        <v>11331</v>
      </c>
      <c r="I938" t="s">
        <v>112</v>
      </c>
      <c r="J938">
        <v>11278</v>
      </c>
      <c r="K938" t="s">
        <v>381</v>
      </c>
      <c r="L938" t="s">
        <v>381</v>
      </c>
      <c r="M938">
        <v>1</v>
      </c>
      <c r="N938" t="s">
        <v>109</v>
      </c>
      <c r="O938" t="s">
        <v>64</v>
      </c>
      <c r="P938">
        <v>532</v>
      </c>
      <c r="Q938" t="s">
        <v>117</v>
      </c>
      <c r="R938" t="s">
        <v>148</v>
      </c>
      <c r="S938">
        <v>0</v>
      </c>
      <c r="T938">
        <v>0</v>
      </c>
      <c r="U938">
        <v>8</v>
      </c>
      <c r="V938">
        <v>8</v>
      </c>
      <c r="W938">
        <v>0</v>
      </c>
      <c r="X938">
        <v>0</v>
      </c>
      <c r="Y938">
        <v>0</v>
      </c>
      <c r="Z938">
        <v>0</v>
      </c>
      <c r="AA938" t="s">
        <v>46</v>
      </c>
      <c r="AB938" t="s">
        <v>56</v>
      </c>
      <c r="AC938" t="s">
        <v>382</v>
      </c>
      <c r="AE938" s="39">
        <v>46210.460543981484</v>
      </c>
      <c r="AG938" t="str">
        <f t="shared" si="112"/>
        <v>Julho-26</v>
      </c>
      <c r="AH938" s="36">
        <f>_xlfn.XLOOKUP(AK938,'Base de Preços'!P$7:P$3001,'Base de Preços'!J$7:J$3001,"",0)</f>
        <v>0</v>
      </c>
      <c r="AI938" s="37">
        <f t="shared" si="113"/>
        <v>0</v>
      </c>
      <c r="AJ938" t="str">
        <f>_xlfn.XLOOKUP(N938,Agrupamentos!C$3:C$496,Agrupamentos!D$3:D$496,"",0)</f>
        <v>APOIO E MANUTENÇÃO</v>
      </c>
      <c r="AK938" t="str">
        <f t="shared" si="114"/>
        <v>APOIO E MANUTEÇÃO 1410GN14101</v>
      </c>
      <c r="AL938" s="57" t="str">
        <f t="shared" si="115"/>
        <v>47251GN1410Operador de Trator de PneuNONATO JOSE COSTA JUNIORAPOIO E MANUTEÇÃO 1410NOSSA SENHORA APARECIDA IX005-01Suporte0Julho-268846210,460543981546209</v>
      </c>
      <c r="AM938" s="79" t="str">
        <f t="shared" si="116"/>
        <v/>
      </c>
      <c r="AN938" s="80" t="str">
        <f t="shared" si="117"/>
        <v/>
      </c>
      <c r="AO938" s="36">
        <f t="shared" si="118"/>
        <v>0</v>
      </c>
      <c r="AP938" s="83" t="str">
        <f t="shared" si="119"/>
        <v/>
      </c>
    </row>
    <row r="939" spans="1:42" hidden="1">
      <c r="A939">
        <v>47251</v>
      </c>
      <c r="B939" s="38">
        <v>46209</v>
      </c>
      <c r="C939" t="s">
        <v>268</v>
      </c>
      <c r="D939" t="s">
        <v>105</v>
      </c>
      <c r="E939" t="s">
        <v>106</v>
      </c>
      <c r="F939" t="s">
        <v>37</v>
      </c>
      <c r="G939">
        <v>8</v>
      </c>
      <c r="H939" s="43">
        <v>11331</v>
      </c>
      <c r="I939" t="s">
        <v>112</v>
      </c>
      <c r="J939">
        <v>11278</v>
      </c>
      <c r="K939" t="s">
        <v>381</v>
      </c>
      <c r="L939" t="s">
        <v>381</v>
      </c>
      <c r="M939">
        <v>1</v>
      </c>
      <c r="N939" t="s">
        <v>109</v>
      </c>
      <c r="O939" t="s">
        <v>64</v>
      </c>
      <c r="P939">
        <v>532</v>
      </c>
      <c r="Q939" t="s">
        <v>117</v>
      </c>
      <c r="R939" t="s">
        <v>148</v>
      </c>
      <c r="S939">
        <v>0</v>
      </c>
      <c r="T939">
        <v>0</v>
      </c>
      <c r="U939">
        <v>8</v>
      </c>
      <c r="V939">
        <v>8</v>
      </c>
      <c r="W939">
        <v>0</v>
      </c>
      <c r="X939">
        <v>0</v>
      </c>
      <c r="Y939">
        <v>0</v>
      </c>
      <c r="Z939">
        <v>0</v>
      </c>
      <c r="AA939" t="s">
        <v>46</v>
      </c>
      <c r="AB939" t="s">
        <v>47</v>
      </c>
      <c r="AC939" t="s">
        <v>382</v>
      </c>
      <c r="AE939" s="39">
        <v>46210.460543981484</v>
      </c>
      <c r="AG939" t="str">
        <f t="shared" si="112"/>
        <v>Julho-26</v>
      </c>
      <c r="AH939" s="36">
        <f>_xlfn.XLOOKUP(AK939,'Base de Preços'!P$7:P$3001,'Base de Preços'!J$7:J$3001,"",0)</f>
        <v>0</v>
      </c>
      <c r="AI939" s="37">
        <f t="shared" si="113"/>
        <v>0</v>
      </c>
      <c r="AJ939" t="str">
        <f>_xlfn.XLOOKUP(N939,Agrupamentos!C$3:C$496,Agrupamentos!D$3:D$496,"",0)</f>
        <v>APOIO E MANUTENÇÃO</v>
      </c>
      <c r="AK939" t="str">
        <f t="shared" si="114"/>
        <v>APOIO E MANUTEÇÃO 1410GN14101</v>
      </c>
      <c r="AL939" s="57" t="str">
        <f t="shared" si="115"/>
        <v>47251GN1410MotoristaNONATO JOSE COSTA JUNIORAPOIO E MANUTEÇÃO 1410NOSSA SENHORA APARECIDA IX005-01Principal0Julho-268846210,460543981546209</v>
      </c>
      <c r="AM939" s="79" t="str">
        <f t="shared" si="116"/>
        <v/>
      </c>
      <c r="AN939" s="80" t="str">
        <f t="shared" si="117"/>
        <v/>
      </c>
      <c r="AO939" s="36">
        <f t="shared" si="118"/>
        <v>0</v>
      </c>
      <c r="AP939" s="83" t="str">
        <f t="shared" si="119"/>
        <v/>
      </c>
    </row>
    <row r="940" spans="1:42" hidden="1">
      <c r="A940">
        <v>47251</v>
      </c>
      <c r="B940" s="38">
        <v>46209</v>
      </c>
      <c r="C940" t="s">
        <v>268</v>
      </c>
      <c r="D940" t="s">
        <v>105</v>
      </c>
      <c r="E940" t="s">
        <v>106</v>
      </c>
      <c r="F940" t="s">
        <v>49</v>
      </c>
      <c r="G940">
        <v>8</v>
      </c>
      <c r="H940" s="43">
        <v>11331</v>
      </c>
      <c r="I940" t="s">
        <v>112</v>
      </c>
      <c r="J940">
        <v>11278</v>
      </c>
      <c r="K940" t="s">
        <v>381</v>
      </c>
      <c r="L940" t="s">
        <v>381</v>
      </c>
      <c r="M940">
        <v>1</v>
      </c>
      <c r="N940" t="s">
        <v>109</v>
      </c>
      <c r="O940" t="s">
        <v>64</v>
      </c>
      <c r="P940">
        <v>532</v>
      </c>
      <c r="Q940" t="s">
        <v>117</v>
      </c>
      <c r="R940" t="s">
        <v>148</v>
      </c>
      <c r="S940">
        <v>0</v>
      </c>
      <c r="T940">
        <v>0</v>
      </c>
      <c r="U940">
        <v>8</v>
      </c>
      <c r="V940">
        <v>8</v>
      </c>
      <c r="W940">
        <v>0</v>
      </c>
      <c r="X940">
        <v>0</v>
      </c>
      <c r="Y940">
        <v>0</v>
      </c>
      <c r="Z940">
        <v>0</v>
      </c>
      <c r="AA940" t="s">
        <v>46</v>
      </c>
      <c r="AB940" t="s">
        <v>56</v>
      </c>
      <c r="AC940" t="s">
        <v>382</v>
      </c>
      <c r="AE940" s="39">
        <v>46210.460543981484</v>
      </c>
      <c r="AG940" t="str">
        <f t="shared" si="112"/>
        <v>Julho-26</v>
      </c>
      <c r="AH940" s="36">
        <f>_xlfn.XLOOKUP(AK940,'Base de Preços'!P$7:P$3001,'Base de Preços'!J$7:J$3001,"",0)</f>
        <v>0</v>
      </c>
      <c r="AI940" s="37">
        <f t="shared" si="113"/>
        <v>0</v>
      </c>
      <c r="AJ940" t="str">
        <f>_xlfn.XLOOKUP(N940,Agrupamentos!C$3:C$496,Agrupamentos!D$3:D$496,"",0)</f>
        <v>APOIO E MANUTENÇÃO</v>
      </c>
      <c r="AK940" t="str">
        <f t="shared" si="114"/>
        <v>APOIO E MANUTEÇÃO 1410GN14101</v>
      </c>
      <c r="AL940" s="57" t="str">
        <f t="shared" si="115"/>
        <v>47251GN1410Trabalhador FlorestalNONATO JOSE COSTA JUNIORAPOIO E MANUTEÇÃO 1410NOSSA SENHORA APARECIDA IX005-01Suporte0Julho-268846210,460543981546209</v>
      </c>
      <c r="AM940" s="79" t="str">
        <f t="shared" si="116"/>
        <v/>
      </c>
      <c r="AN940" s="80" t="str">
        <f t="shared" si="117"/>
        <v/>
      </c>
      <c r="AO940" s="36">
        <f t="shared" si="118"/>
        <v>0</v>
      </c>
      <c r="AP940" s="83" t="str">
        <f t="shared" si="119"/>
        <v/>
      </c>
    </row>
    <row r="941" spans="1:42" hidden="1">
      <c r="A941">
        <v>47195</v>
      </c>
      <c r="B941" s="38">
        <v>46209</v>
      </c>
      <c r="C941" t="s">
        <v>268</v>
      </c>
      <c r="D941" t="s">
        <v>98</v>
      </c>
      <c r="E941" t="s">
        <v>99</v>
      </c>
      <c r="F941" t="s">
        <v>59</v>
      </c>
      <c r="G941">
        <v>8</v>
      </c>
      <c r="H941" s="43" t="s">
        <v>100</v>
      </c>
      <c r="I941" t="s">
        <v>101</v>
      </c>
      <c r="J941" t="s">
        <v>50</v>
      </c>
      <c r="K941" t="s">
        <v>51</v>
      </c>
      <c r="L941" t="s">
        <v>102</v>
      </c>
      <c r="M941">
        <v>2</v>
      </c>
      <c r="N941" t="s">
        <v>42</v>
      </c>
      <c r="O941" t="s">
        <v>64</v>
      </c>
      <c r="P941">
        <v>607</v>
      </c>
      <c r="Q941" t="s">
        <v>188</v>
      </c>
      <c r="R941">
        <v>49</v>
      </c>
      <c r="S941">
        <v>0</v>
      </c>
      <c r="T941">
        <v>0</v>
      </c>
      <c r="U941">
        <v>16</v>
      </c>
      <c r="V941">
        <v>16</v>
      </c>
      <c r="W941">
        <v>0</v>
      </c>
      <c r="X941">
        <v>0</v>
      </c>
      <c r="Y941">
        <v>0</v>
      </c>
      <c r="Z941">
        <v>0</v>
      </c>
      <c r="AA941" t="s">
        <v>55</v>
      </c>
      <c r="AB941" t="s">
        <v>56</v>
      </c>
      <c r="AC941" t="s">
        <v>57</v>
      </c>
      <c r="AD941" t="s">
        <v>57</v>
      </c>
      <c r="AE941" s="39">
        <v>46209.732071759259</v>
      </c>
      <c r="AG941" t="str">
        <f t="shared" si="112"/>
        <v>Julho-26</v>
      </c>
      <c r="AH941" s="36">
        <f>_xlfn.XLOOKUP(AK941,'Base de Preços'!P$7:P$3001,'Base de Preços'!J$7:J$3001,"",0)</f>
        <v>0</v>
      </c>
      <c r="AI941" s="37">
        <f t="shared" si="113"/>
        <v>0</v>
      </c>
      <c r="AJ941" t="str">
        <f>_xlfn.XLOOKUP(N941,Agrupamentos!C$3:C$496,Agrupamentos!D$3:D$496,"",0)</f>
        <v>APOIO E MANUTENÇÃO</v>
      </c>
      <c r="AK941" t="str">
        <f t="shared" si="114"/>
        <v>APOIO E MANUTEÇÃOGN14202</v>
      </c>
      <c r="AL941" s="57" t="str">
        <f t="shared" si="115"/>
        <v>47195GN1420Operador de Trator de PneuLEANDRA DE MIRANDA SOUZA COSTAAPOIO E MANUTEÇÃOSelena49Suporte0Julho-26161646209,732071759346209</v>
      </c>
      <c r="AM941" s="79" t="str">
        <f t="shared" si="116"/>
        <v/>
      </c>
      <c r="AN941" s="80" t="str">
        <f t="shared" si="117"/>
        <v/>
      </c>
      <c r="AO941" s="36">
        <f t="shared" si="118"/>
        <v>0</v>
      </c>
      <c r="AP941" s="83" t="str">
        <f t="shared" si="119"/>
        <v/>
      </c>
    </row>
    <row r="942" spans="1:42" hidden="1">
      <c r="A942">
        <v>47195</v>
      </c>
      <c r="B942" s="38">
        <v>46209</v>
      </c>
      <c r="C942" t="s">
        <v>268</v>
      </c>
      <c r="D942" t="s">
        <v>98</v>
      </c>
      <c r="E942" t="s">
        <v>99</v>
      </c>
      <c r="F942" t="s">
        <v>49</v>
      </c>
      <c r="G942">
        <v>8</v>
      </c>
      <c r="H942" s="43" t="s">
        <v>100</v>
      </c>
      <c r="I942" t="s">
        <v>101</v>
      </c>
      <c r="J942" t="s">
        <v>50</v>
      </c>
      <c r="K942" t="s">
        <v>51</v>
      </c>
      <c r="L942" t="s">
        <v>102</v>
      </c>
      <c r="M942">
        <v>2</v>
      </c>
      <c r="N942" t="s">
        <v>42</v>
      </c>
      <c r="O942" t="s">
        <v>64</v>
      </c>
      <c r="P942">
        <v>607</v>
      </c>
      <c r="Q942" t="s">
        <v>188</v>
      </c>
      <c r="R942">
        <v>49</v>
      </c>
      <c r="S942">
        <v>0</v>
      </c>
      <c r="T942">
        <v>0</v>
      </c>
      <c r="U942">
        <v>24</v>
      </c>
      <c r="V942">
        <v>24</v>
      </c>
      <c r="W942">
        <v>0</v>
      </c>
      <c r="X942">
        <v>0</v>
      </c>
      <c r="Y942">
        <v>0</v>
      </c>
      <c r="Z942">
        <v>0</v>
      </c>
      <c r="AA942" t="s">
        <v>55</v>
      </c>
      <c r="AB942" t="s">
        <v>56</v>
      </c>
      <c r="AC942" t="s">
        <v>57</v>
      </c>
      <c r="AD942" t="s">
        <v>57</v>
      </c>
      <c r="AE942" s="39">
        <v>46209.732395833336</v>
      </c>
      <c r="AG942" t="str">
        <f t="shared" si="112"/>
        <v>Julho-26</v>
      </c>
      <c r="AH942" s="36">
        <f>_xlfn.XLOOKUP(AK942,'Base de Preços'!P$7:P$3001,'Base de Preços'!J$7:J$3001,"",0)</f>
        <v>0</v>
      </c>
      <c r="AI942" s="37">
        <f t="shared" si="113"/>
        <v>0</v>
      </c>
      <c r="AJ942" t="str">
        <f>_xlfn.XLOOKUP(N942,Agrupamentos!C$3:C$496,Agrupamentos!D$3:D$496,"",0)</f>
        <v>APOIO E MANUTENÇÃO</v>
      </c>
      <c r="AK942" t="str">
        <f t="shared" si="114"/>
        <v>APOIO E MANUTEÇÃOGN14202</v>
      </c>
      <c r="AL942" s="57" t="str">
        <f t="shared" si="115"/>
        <v>47195GN1420Trabalhador FlorestalLEANDRA DE MIRANDA SOUZA COSTAAPOIO E MANUTEÇÃOSelena49Suporte0Julho-26242446209,732395833346209</v>
      </c>
      <c r="AM942" s="79" t="str">
        <f t="shared" si="116"/>
        <v/>
      </c>
      <c r="AN942" s="80" t="str">
        <f t="shared" si="117"/>
        <v/>
      </c>
      <c r="AO942" s="36">
        <f t="shared" si="118"/>
        <v>0</v>
      </c>
      <c r="AP942" s="83" t="str">
        <f t="shared" si="119"/>
        <v/>
      </c>
    </row>
    <row r="943" spans="1:42" hidden="1">
      <c r="A943">
        <v>47195</v>
      </c>
      <c r="B943" s="38">
        <v>46209</v>
      </c>
      <c r="C943" t="s">
        <v>268</v>
      </c>
      <c r="D943" t="s">
        <v>98</v>
      </c>
      <c r="E943" t="s">
        <v>99</v>
      </c>
      <c r="F943" t="s">
        <v>37</v>
      </c>
      <c r="G943">
        <v>8</v>
      </c>
      <c r="H943" s="43" t="s">
        <v>100</v>
      </c>
      <c r="I943" t="s">
        <v>101</v>
      </c>
      <c r="J943" t="s">
        <v>50</v>
      </c>
      <c r="K943" t="s">
        <v>51</v>
      </c>
      <c r="L943" t="s">
        <v>102</v>
      </c>
      <c r="M943">
        <v>2</v>
      </c>
      <c r="N943" t="s">
        <v>42</v>
      </c>
      <c r="O943" t="s">
        <v>64</v>
      </c>
      <c r="P943">
        <v>607</v>
      </c>
      <c r="Q943" t="s">
        <v>188</v>
      </c>
      <c r="R943">
        <v>49</v>
      </c>
      <c r="S943">
        <v>0</v>
      </c>
      <c r="T943">
        <v>0</v>
      </c>
      <c r="U943">
        <v>16</v>
      </c>
      <c r="V943">
        <v>16</v>
      </c>
      <c r="W943">
        <v>0</v>
      </c>
      <c r="X943">
        <v>0</v>
      </c>
      <c r="Y943">
        <v>0</v>
      </c>
      <c r="Z943">
        <v>0</v>
      </c>
      <c r="AA943" t="s">
        <v>55</v>
      </c>
      <c r="AB943" t="s">
        <v>47</v>
      </c>
      <c r="AC943" t="s">
        <v>57</v>
      </c>
      <c r="AD943" t="s">
        <v>228</v>
      </c>
      <c r="AE943" s="39">
        <v>46209.732233796298</v>
      </c>
      <c r="AG943" t="str">
        <f t="shared" si="112"/>
        <v>Julho-26</v>
      </c>
      <c r="AH943" s="36">
        <f>_xlfn.XLOOKUP(AK943,'Base de Preços'!P$7:P$3001,'Base de Preços'!J$7:J$3001,"",0)</f>
        <v>0</v>
      </c>
      <c r="AI943" s="37">
        <f t="shared" si="113"/>
        <v>0</v>
      </c>
      <c r="AJ943" t="str">
        <f>_xlfn.XLOOKUP(N943,Agrupamentos!C$3:C$496,Agrupamentos!D$3:D$496,"",0)</f>
        <v>APOIO E MANUTENÇÃO</v>
      </c>
      <c r="AK943" t="str">
        <f t="shared" si="114"/>
        <v>APOIO E MANUTEÇÃOGN14202</v>
      </c>
      <c r="AL943" s="57" t="str">
        <f t="shared" si="115"/>
        <v>47195GN1420MotoristaLEANDRA DE MIRANDA SOUZA COSTAAPOIO E MANUTEÇÃOSelena49Principal0Julho-26161646209,732233796346209</v>
      </c>
      <c r="AM943" s="79" t="str">
        <f t="shared" si="116"/>
        <v/>
      </c>
      <c r="AN943" s="80" t="str">
        <f t="shared" si="117"/>
        <v/>
      </c>
      <c r="AO943" s="36">
        <f t="shared" si="118"/>
        <v>0</v>
      </c>
      <c r="AP943" s="83" t="str">
        <f t="shared" si="119"/>
        <v/>
      </c>
    </row>
    <row r="944" spans="1:42" hidden="1">
      <c r="A944">
        <v>47223</v>
      </c>
      <c r="B944" s="38">
        <v>46209</v>
      </c>
      <c r="C944" t="s">
        <v>268</v>
      </c>
      <c r="D944" t="s">
        <v>98</v>
      </c>
      <c r="E944" t="s">
        <v>99</v>
      </c>
      <c r="F944" t="s">
        <v>37</v>
      </c>
      <c r="G944">
        <v>8</v>
      </c>
      <c r="H944" s="43">
        <v>10665</v>
      </c>
      <c r="I944" t="s">
        <v>191</v>
      </c>
      <c r="J944">
        <v>10781</v>
      </c>
      <c r="K944" t="s">
        <v>192</v>
      </c>
      <c r="L944" t="s">
        <v>192</v>
      </c>
      <c r="M944">
        <v>2</v>
      </c>
      <c r="N944" t="s">
        <v>42</v>
      </c>
      <c r="O944" t="s">
        <v>64</v>
      </c>
      <c r="P944">
        <v>457</v>
      </c>
      <c r="Q944" t="s">
        <v>511</v>
      </c>
      <c r="R944">
        <v>1</v>
      </c>
      <c r="S944">
        <v>8</v>
      </c>
      <c r="T944">
        <v>0</v>
      </c>
      <c r="U944">
        <v>8</v>
      </c>
      <c r="V944">
        <v>16</v>
      </c>
      <c r="W944">
        <v>0</v>
      </c>
      <c r="X944">
        <v>0</v>
      </c>
      <c r="Y944">
        <v>0</v>
      </c>
      <c r="Z944">
        <v>0</v>
      </c>
      <c r="AA944" t="s">
        <v>46</v>
      </c>
      <c r="AB944" t="s">
        <v>47</v>
      </c>
      <c r="AC944" t="s">
        <v>195</v>
      </c>
      <c r="AE944" s="39">
        <v>46209.925937499997</v>
      </c>
      <c r="AF944" t="s">
        <v>521</v>
      </c>
      <c r="AG944" t="str">
        <f t="shared" si="112"/>
        <v>Julho-26</v>
      </c>
      <c r="AH944" s="36">
        <f>_xlfn.XLOOKUP(AK944,'Base de Preços'!P$7:P$3001,'Base de Preços'!J$7:J$3001,"",0)</f>
        <v>0</v>
      </c>
      <c r="AI944" s="37">
        <f t="shared" si="113"/>
        <v>0</v>
      </c>
      <c r="AJ944" t="str">
        <f>_xlfn.XLOOKUP(N944,Agrupamentos!C$3:C$496,Agrupamentos!D$3:D$496,"",0)</f>
        <v>APOIO E MANUTENÇÃO</v>
      </c>
      <c r="AK944" t="str">
        <f t="shared" si="114"/>
        <v>APOIO E MANUTEÇÃOGN14202</v>
      </c>
      <c r="AL944" s="57" t="str">
        <f t="shared" si="115"/>
        <v>47223GN1420MotoristaTHIAGO DE SOUZA AVELARAPOIO E MANUTEÇÃORibeirãozinho1Principal0Julho-2681646209,925937546209</v>
      </c>
      <c r="AM944" s="79" t="str">
        <f t="shared" si="116"/>
        <v/>
      </c>
      <c r="AN944" s="80" t="str">
        <f t="shared" si="117"/>
        <v/>
      </c>
      <c r="AO944" s="36">
        <f t="shared" si="118"/>
        <v>0</v>
      </c>
      <c r="AP944" s="83" t="str">
        <f t="shared" si="119"/>
        <v/>
      </c>
    </row>
    <row r="945" spans="1:42" hidden="1">
      <c r="A945">
        <v>47223</v>
      </c>
      <c r="B945" s="38">
        <v>46209</v>
      </c>
      <c r="C945" t="s">
        <v>268</v>
      </c>
      <c r="D945" t="s">
        <v>98</v>
      </c>
      <c r="E945" t="s">
        <v>99</v>
      </c>
      <c r="F945" t="s">
        <v>59</v>
      </c>
      <c r="G945">
        <v>8</v>
      </c>
      <c r="H945" s="43">
        <v>10665</v>
      </c>
      <c r="I945" t="s">
        <v>191</v>
      </c>
      <c r="J945">
        <v>10781</v>
      </c>
      <c r="K945" t="s">
        <v>192</v>
      </c>
      <c r="L945" t="s">
        <v>192</v>
      </c>
      <c r="M945" t="s">
        <v>500</v>
      </c>
      <c r="N945" t="s">
        <v>501</v>
      </c>
      <c r="O945" t="s">
        <v>64</v>
      </c>
      <c r="P945">
        <v>457</v>
      </c>
      <c r="Q945" t="s">
        <v>511</v>
      </c>
      <c r="R945">
        <v>15</v>
      </c>
      <c r="S945">
        <v>8</v>
      </c>
      <c r="T945">
        <v>19.59</v>
      </c>
      <c r="U945">
        <v>0</v>
      </c>
      <c r="V945">
        <v>8</v>
      </c>
      <c r="W945">
        <v>0.86</v>
      </c>
      <c r="X945">
        <v>0.41</v>
      </c>
      <c r="Y945">
        <v>0.41</v>
      </c>
      <c r="Z945">
        <v>302.07</v>
      </c>
      <c r="AA945" t="s">
        <v>46</v>
      </c>
      <c r="AB945" t="s">
        <v>47</v>
      </c>
      <c r="AC945" t="s">
        <v>195</v>
      </c>
      <c r="AE945" s="39">
        <v>46209.925937499997</v>
      </c>
      <c r="AF945" t="s">
        <v>521</v>
      </c>
      <c r="AG945" t="str">
        <f t="shared" si="112"/>
        <v>Julho-26</v>
      </c>
      <c r="AH945" s="36">
        <f>_xlfn.XLOOKUP(AK945,'Base de Preços'!P$7:P$3001,'Base de Preços'!J$7:J$3001,"",0)</f>
        <v>376.71</v>
      </c>
      <c r="AI945" s="37">
        <f t="shared" si="113"/>
        <v>7379.7488999999996</v>
      </c>
      <c r="AJ945" t="str">
        <f>_xlfn.XLOOKUP(N945,Agrupamentos!C$3:C$496,Agrupamentos!D$3:D$496,"",0)</f>
        <v>ADUBAÇÃO MEC</v>
      </c>
      <c r="AK945" t="str">
        <f t="shared" si="114"/>
        <v>READUBAÇÃO MECANIZADA DE 18 MESESGN1420IMP366</v>
      </c>
      <c r="AL945" s="57" t="str">
        <f t="shared" si="115"/>
        <v>47223GN1420Operador de Trator de PneuTHIAGO DE SOUZA AVELARREADUBAÇÃO MECANIZADA DE 18 MESESRibeirãozinho15Principal19,59Julho-260846209,925937546209</v>
      </c>
      <c r="AM945" s="79">
        <f t="shared" si="116"/>
        <v>9.3023255813953494</v>
      </c>
      <c r="AN945" s="80">
        <f t="shared" si="117"/>
        <v>2809.953488372093</v>
      </c>
      <c r="AO945" s="36">
        <f t="shared" si="118"/>
        <v>5917.5513000000001</v>
      </c>
      <c r="AP945" s="83">
        <f t="shared" si="119"/>
        <v>3107.597811627907</v>
      </c>
    </row>
    <row r="946" spans="1:42" hidden="1">
      <c r="A946">
        <v>47223</v>
      </c>
      <c r="B946" s="38">
        <v>46209</v>
      </c>
      <c r="C946" t="s">
        <v>268</v>
      </c>
      <c r="D946" t="s">
        <v>98</v>
      </c>
      <c r="E946" t="s">
        <v>99</v>
      </c>
      <c r="F946" t="s">
        <v>59</v>
      </c>
      <c r="G946">
        <v>8</v>
      </c>
      <c r="H946" s="43">
        <v>10665</v>
      </c>
      <c r="I946" t="s">
        <v>191</v>
      </c>
      <c r="J946">
        <v>10781</v>
      </c>
      <c r="K946" t="s">
        <v>192</v>
      </c>
      <c r="L946" t="s">
        <v>192</v>
      </c>
      <c r="M946" t="s">
        <v>500</v>
      </c>
      <c r="N946" t="s">
        <v>501</v>
      </c>
      <c r="O946" t="s">
        <v>64</v>
      </c>
      <c r="P946">
        <v>457</v>
      </c>
      <c r="Q946" t="s">
        <v>511</v>
      </c>
      <c r="R946">
        <v>11</v>
      </c>
      <c r="S946">
        <v>6</v>
      </c>
      <c r="T946">
        <v>17.64</v>
      </c>
      <c r="U946">
        <v>10</v>
      </c>
      <c r="V946">
        <v>16</v>
      </c>
      <c r="W946">
        <v>0.86</v>
      </c>
      <c r="X946">
        <v>0.34</v>
      </c>
      <c r="Y946">
        <v>0.91</v>
      </c>
      <c r="Z946">
        <v>302.07</v>
      </c>
      <c r="AA946" t="s">
        <v>46</v>
      </c>
      <c r="AB946" t="s">
        <v>47</v>
      </c>
      <c r="AC946" t="s">
        <v>195</v>
      </c>
      <c r="AE946" s="39">
        <v>46209.925937499997</v>
      </c>
      <c r="AF946" t="s">
        <v>521</v>
      </c>
      <c r="AG946" t="str">
        <f t="shared" si="112"/>
        <v>Julho-26</v>
      </c>
      <c r="AH946" s="36">
        <f>_xlfn.XLOOKUP(AK946,'Base de Preços'!P$7:P$3001,'Base de Preços'!J$7:J$3001,"",0)</f>
        <v>376.71</v>
      </c>
      <c r="AI946" s="37">
        <f t="shared" si="113"/>
        <v>6645.1643999999997</v>
      </c>
      <c r="AJ946" t="str">
        <f>_xlfn.XLOOKUP(N946,Agrupamentos!C$3:C$496,Agrupamentos!D$3:D$496,"",0)</f>
        <v>ADUBAÇÃO MEC</v>
      </c>
      <c r="AK946" t="str">
        <f t="shared" si="114"/>
        <v>READUBAÇÃO MECANIZADA DE 18 MESESGN1420IMP366</v>
      </c>
      <c r="AL946" s="57" t="str">
        <f t="shared" si="115"/>
        <v>47223GN1420Operador de Trator de PneuTHIAGO DE SOUZA AVELARREADUBAÇÃO MECANIZADA DE 18 MESESRibeirãozinho11Principal17,64Julho-26101646209,925937546209</v>
      </c>
      <c r="AM946" s="79">
        <f t="shared" si="116"/>
        <v>18.604651162790699</v>
      </c>
      <c r="AN946" s="80">
        <f t="shared" si="117"/>
        <v>5619.9069767441861</v>
      </c>
      <c r="AO946" s="36">
        <f t="shared" si="118"/>
        <v>5328.5147999999999</v>
      </c>
      <c r="AP946" s="83">
        <f t="shared" si="119"/>
        <v>-291.39217674418614</v>
      </c>
    </row>
    <row r="947" spans="1:42" hidden="1">
      <c r="A947">
        <v>47223</v>
      </c>
      <c r="B947" s="38">
        <v>46209</v>
      </c>
      <c r="C947" t="s">
        <v>268</v>
      </c>
      <c r="D947" t="s">
        <v>98</v>
      </c>
      <c r="E947" t="s">
        <v>99</v>
      </c>
      <c r="F947" t="s">
        <v>59</v>
      </c>
      <c r="G947">
        <v>8</v>
      </c>
      <c r="H947" s="43">
        <v>10665</v>
      </c>
      <c r="I947" t="s">
        <v>191</v>
      </c>
      <c r="J947">
        <v>10781</v>
      </c>
      <c r="K947" t="s">
        <v>192</v>
      </c>
      <c r="L947" t="s">
        <v>192</v>
      </c>
      <c r="M947" t="s">
        <v>500</v>
      </c>
      <c r="N947" t="s">
        <v>501</v>
      </c>
      <c r="O947" t="s">
        <v>64</v>
      </c>
      <c r="P947">
        <v>457</v>
      </c>
      <c r="Q947" t="s">
        <v>511</v>
      </c>
      <c r="R947">
        <v>10</v>
      </c>
      <c r="S947">
        <v>10</v>
      </c>
      <c r="T947">
        <v>32.64</v>
      </c>
      <c r="U947">
        <v>0</v>
      </c>
      <c r="V947">
        <v>10</v>
      </c>
      <c r="W947">
        <v>0.86</v>
      </c>
      <c r="X947">
        <v>0.31</v>
      </c>
      <c r="Y947">
        <v>0.31</v>
      </c>
      <c r="Z947">
        <v>302.07</v>
      </c>
      <c r="AA947" t="s">
        <v>46</v>
      </c>
      <c r="AB947" t="s">
        <v>47</v>
      </c>
      <c r="AC947" t="s">
        <v>195</v>
      </c>
      <c r="AE947" s="39">
        <v>46209.925937499997</v>
      </c>
      <c r="AF947" t="s">
        <v>521</v>
      </c>
      <c r="AG947" t="str">
        <f t="shared" si="112"/>
        <v>Julho-26</v>
      </c>
      <c r="AH947" s="36">
        <f>_xlfn.XLOOKUP(AK947,'Base de Preços'!P$7:P$3001,'Base de Preços'!J$7:J$3001,"",0)</f>
        <v>376.71</v>
      </c>
      <c r="AI947" s="37">
        <f t="shared" si="113"/>
        <v>12295.814399999999</v>
      </c>
      <c r="AJ947" t="str">
        <f>_xlfn.XLOOKUP(N947,Agrupamentos!C$3:C$496,Agrupamentos!D$3:D$496,"",0)</f>
        <v>ADUBAÇÃO MEC</v>
      </c>
      <c r="AK947" t="str">
        <f t="shared" si="114"/>
        <v>READUBAÇÃO MECANIZADA DE 18 MESESGN1420IMP366</v>
      </c>
      <c r="AL947" s="57" t="str">
        <f t="shared" si="115"/>
        <v>47223GN1420Operador de Trator de PneuTHIAGO DE SOUZA AVELARREADUBAÇÃO MECANIZADA DE 18 MESESRibeirãozinho10Principal32,64Julho-2601046209,925937546209</v>
      </c>
      <c r="AM947" s="79">
        <f t="shared" si="116"/>
        <v>11.627906976744185</v>
      </c>
      <c r="AN947" s="80">
        <f t="shared" si="117"/>
        <v>3512.441860465116</v>
      </c>
      <c r="AO947" s="36">
        <f t="shared" si="118"/>
        <v>9859.5648000000001</v>
      </c>
      <c r="AP947" s="83">
        <f t="shared" si="119"/>
        <v>6347.1229395348837</v>
      </c>
    </row>
    <row r="948" spans="1:42" hidden="1">
      <c r="A948">
        <v>47223</v>
      </c>
      <c r="B948" s="38">
        <v>46209</v>
      </c>
      <c r="C948" t="s">
        <v>268</v>
      </c>
      <c r="D948" t="s">
        <v>98</v>
      </c>
      <c r="E948" t="s">
        <v>99</v>
      </c>
      <c r="F948" t="s">
        <v>49</v>
      </c>
      <c r="G948">
        <v>8</v>
      </c>
      <c r="H948" s="43">
        <v>10665</v>
      </c>
      <c r="I948" t="s">
        <v>191</v>
      </c>
      <c r="J948">
        <v>10781</v>
      </c>
      <c r="K948" t="s">
        <v>192</v>
      </c>
      <c r="L948" t="s">
        <v>192</v>
      </c>
      <c r="M948">
        <v>2</v>
      </c>
      <c r="N948" t="s">
        <v>42</v>
      </c>
      <c r="O948" t="s">
        <v>64</v>
      </c>
      <c r="P948">
        <v>457</v>
      </c>
      <c r="Q948" t="s">
        <v>511</v>
      </c>
      <c r="R948">
        <v>2</v>
      </c>
      <c r="S948">
        <v>8</v>
      </c>
      <c r="T948">
        <v>0</v>
      </c>
      <c r="U948">
        <v>0</v>
      </c>
      <c r="V948">
        <v>8</v>
      </c>
      <c r="W948">
        <v>0</v>
      </c>
      <c r="X948">
        <v>0</v>
      </c>
      <c r="Y948">
        <v>0</v>
      </c>
      <c r="Z948">
        <v>0</v>
      </c>
      <c r="AA948" t="s">
        <v>46</v>
      </c>
      <c r="AB948" t="s">
        <v>56</v>
      </c>
      <c r="AC948" t="s">
        <v>195</v>
      </c>
      <c r="AE948" s="39">
        <v>46209.925937499997</v>
      </c>
      <c r="AF948" t="s">
        <v>521</v>
      </c>
      <c r="AG948" t="str">
        <f t="shared" si="112"/>
        <v>Julho-26</v>
      </c>
      <c r="AH948" s="36">
        <f>_xlfn.XLOOKUP(AK948,'Base de Preços'!P$7:P$3001,'Base de Preços'!J$7:J$3001,"",0)</f>
        <v>0</v>
      </c>
      <c r="AI948" s="37">
        <f t="shared" si="113"/>
        <v>0</v>
      </c>
      <c r="AJ948" t="str">
        <f>_xlfn.XLOOKUP(N948,Agrupamentos!C$3:C$496,Agrupamentos!D$3:D$496,"",0)</f>
        <v>APOIO E MANUTENÇÃO</v>
      </c>
      <c r="AK948" t="str">
        <f t="shared" si="114"/>
        <v>APOIO E MANUTEÇÃOGN14202</v>
      </c>
      <c r="AL948" s="57" t="str">
        <f t="shared" si="115"/>
        <v>47223GN1420Trabalhador FlorestalTHIAGO DE SOUZA AVELARAPOIO E MANUTEÇÃORibeirãozinho2Suporte0Julho-260846209,925937546209</v>
      </c>
      <c r="AM948" s="79" t="str">
        <f t="shared" si="116"/>
        <v/>
      </c>
      <c r="AN948" s="80" t="str">
        <f t="shared" si="117"/>
        <v/>
      </c>
      <c r="AO948" s="36">
        <f t="shared" si="118"/>
        <v>0</v>
      </c>
      <c r="AP948" s="83" t="str">
        <f t="shared" si="119"/>
        <v/>
      </c>
    </row>
    <row r="949" spans="1:42" hidden="1">
      <c r="A949">
        <v>47232</v>
      </c>
      <c r="B949" s="38">
        <v>46209</v>
      </c>
      <c r="C949" t="s">
        <v>268</v>
      </c>
      <c r="D949" t="s">
        <v>98</v>
      </c>
      <c r="E949" t="s">
        <v>99</v>
      </c>
      <c r="F949" t="s">
        <v>37</v>
      </c>
      <c r="G949">
        <v>8</v>
      </c>
      <c r="H949" s="43">
        <v>9241</v>
      </c>
      <c r="I949" t="s">
        <v>189</v>
      </c>
      <c r="J949" t="s">
        <v>39</v>
      </c>
      <c r="K949" t="s">
        <v>40</v>
      </c>
      <c r="L949" t="s">
        <v>502</v>
      </c>
      <c r="M949">
        <v>2</v>
      </c>
      <c r="N949" t="s">
        <v>42</v>
      </c>
      <c r="O949" t="s">
        <v>64</v>
      </c>
      <c r="P949">
        <v>390</v>
      </c>
      <c r="Q949" t="s">
        <v>44</v>
      </c>
      <c r="R949" t="s">
        <v>45</v>
      </c>
      <c r="S949">
        <v>8</v>
      </c>
      <c r="T949">
        <v>0</v>
      </c>
      <c r="U949">
        <v>16</v>
      </c>
      <c r="V949">
        <v>24</v>
      </c>
      <c r="W949">
        <v>0</v>
      </c>
      <c r="X949">
        <v>0</v>
      </c>
      <c r="Y949">
        <v>0</v>
      </c>
      <c r="Z949">
        <v>0</v>
      </c>
      <c r="AA949" t="s">
        <v>46</v>
      </c>
      <c r="AB949" t="s">
        <v>47</v>
      </c>
      <c r="AC949" t="s">
        <v>267</v>
      </c>
      <c r="AD949" t="s">
        <v>228</v>
      </c>
      <c r="AE949" s="39">
        <v>46210.361342592594</v>
      </c>
      <c r="AG949" t="str">
        <f t="shared" si="112"/>
        <v>Julho-26</v>
      </c>
      <c r="AH949" s="36">
        <f>_xlfn.XLOOKUP(AK949,'Base de Preços'!P$7:P$3001,'Base de Preços'!J$7:J$3001,"",0)</f>
        <v>0</v>
      </c>
      <c r="AI949" s="37">
        <f t="shared" si="113"/>
        <v>0</v>
      </c>
      <c r="AJ949" t="str">
        <f>_xlfn.XLOOKUP(N949,Agrupamentos!C$3:C$496,Agrupamentos!D$3:D$496,"",0)</f>
        <v>APOIO E MANUTENÇÃO</v>
      </c>
      <c r="AK949" t="str">
        <f t="shared" si="114"/>
        <v>APOIO E MANUTEÇÃOGN14202</v>
      </c>
      <c r="AL949" s="57" t="str">
        <f t="shared" si="115"/>
        <v>47232GN1420MotoristaGIOVANNI RODRIGUES BORGES MORAESAPOIO E MANUTEÇÃOPátio MST01Principal0Julho-26162446210,361342592646209</v>
      </c>
      <c r="AM949" s="79" t="str">
        <f t="shared" si="116"/>
        <v/>
      </c>
      <c r="AN949" s="80" t="str">
        <f t="shared" si="117"/>
        <v/>
      </c>
      <c r="AO949" s="36">
        <f t="shared" si="118"/>
        <v>0</v>
      </c>
      <c r="AP949" s="83" t="str">
        <f t="shared" si="119"/>
        <v/>
      </c>
    </row>
    <row r="950" spans="1:42" hidden="1">
      <c r="A950">
        <v>47265</v>
      </c>
      <c r="B950" s="38">
        <v>46210</v>
      </c>
      <c r="C950" t="s">
        <v>268</v>
      </c>
      <c r="D950" t="s">
        <v>250</v>
      </c>
      <c r="E950" t="s">
        <v>251</v>
      </c>
      <c r="F950" t="s">
        <v>49</v>
      </c>
      <c r="G950">
        <v>8</v>
      </c>
      <c r="H950" s="43">
        <v>11697</v>
      </c>
      <c r="I950" t="s">
        <v>253</v>
      </c>
      <c r="J950">
        <v>10837</v>
      </c>
      <c r="K950" t="s">
        <v>254</v>
      </c>
      <c r="L950" t="s">
        <v>254</v>
      </c>
      <c r="M950">
        <v>70</v>
      </c>
      <c r="N950" t="s">
        <v>255</v>
      </c>
      <c r="O950" t="s">
        <v>64</v>
      </c>
      <c r="P950">
        <v>657</v>
      </c>
      <c r="Q950" t="s">
        <v>271</v>
      </c>
      <c r="R950">
        <v>2</v>
      </c>
      <c r="S950">
        <v>24</v>
      </c>
      <c r="T950">
        <v>25</v>
      </c>
      <c r="U950">
        <v>0</v>
      </c>
      <c r="V950">
        <v>24</v>
      </c>
      <c r="W950">
        <v>1.42</v>
      </c>
      <c r="X950">
        <v>0.96</v>
      </c>
      <c r="Y950">
        <v>0.96</v>
      </c>
      <c r="Z950">
        <v>149.09</v>
      </c>
      <c r="AA950" t="s">
        <v>46</v>
      </c>
      <c r="AB950" t="s">
        <v>47</v>
      </c>
      <c r="AC950" t="s">
        <v>257</v>
      </c>
      <c r="AE950" s="39">
        <v>46210.769247685188</v>
      </c>
      <c r="AG950" t="str">
        <f t="shared" si="112"/>
        <v>Julho-26</v>
      </c>
      <c r="AH950" s="36">
        <f>_xlfn.XLOOKUP(AK950,'Base de Preços'!P$7:P$3001,'Base de Preços'!J$7:J$3001,"",0)</f>
        <v>152.18</v>
      </c>
      <c r="AI950" s="37">
        <f t="shared" si="113"/>
        <v>3804.5</v>
      </c>
      <c r="AJ950" t="str">
        <f>_xlfn.XLOOKUP(N950,Agrupamentos!C$3:C$496,Agrupamentos!D$3:D$496,"",0)</f>
        <v>COMBATE A FORMIGA MANUAL</v>
      </c>
      <c r="AK950" t="str">
        <f t="shared" si="114"/>
        <v>COMBATE A FORMIGA MANUAL MANUTENÇÃO - ANO 01GN127070</v>
      </c>
      <c r="AL950" s="57" t="str">
        <f t="shared" si="115"/>
        <v>47265GN1270Trabalhador FlorestalJEAN CARDOSO PAIVACOMBATE A FORMIGA MANUAL MANUTENÇÃO - ANO 01Duas Irmãs2Principal25Julho-2602446210,769247685246210</v>
      </c>
      <c r="AM950" s="79">
        <f t="shared" si="116"/>
        <v>16.901408450704228</v>
      </c>
      <c r="AN950" s="80">
        <f t="shared" si="117"/>
        <v>2519.8309859154933</v>
      </c>
      <c r="AO950" s="36">
        <f t="shared" si="118"/>
        <v>3727.25</v>
      </c>
      <c r="AP950" s="83">
        <f t="shared" si="119"/>
        <v>1207.4190140845067</v>
      </c>
    </row>
    <row r="951" spans="1:42" hidden="1">
      <c r="A951">
        <v>47265</v>
      </c>
      <c r="B951" s="38">
        <v>46210</v>
      </c>
      <c r="C951" t="s">
        <v>268</v>
      </c>
      <c r="D951" t="s">
        <v>250</v>
      </c>
      <c r="E951" t="s">
        <v>251</v>
      </c>
      <c r="F951" t="s">
        <v>49</v>
      </c>
      <c r="G951">
        <v>8</v>
      </c>
      <c r="H951" s="43">
        <v>11697</v>
      </c>
      <c r="I951" t="s">
        <v>253</v>
      </c>
      <c r="J951">
        <v>10837</v>
      </c>
      <c r="K951" t="s">
        <v>254</v>
      </c>
      <c r="L951" t="s">
        <v>254</v>
      </c>
      <c r="M951">
        <v>70</v>
      </c>
      <c r="N951" t="s">
        <v>255</v>
      </c>
      <c r="O951" t="s">
        <v>64</v>
      </c>
      <c r="P951">
        <v>657</v>
      </c>
      <c r="Q951" t="s">
        <v>271</v>
      </c>
      <c r="R951">
        <v>1</v>
      </c>
      <c r="S951">
        <v>56</v>
      </c>
      <c r="T951">
        <v>84.16</v>
      </c>
      <c r="U951">
        <v>0</v>
      </c>
      <c r="V951">
        <v>56</v>
      </c>
      <c r="W951">
        <v>1.42</v>
      </c>
      <c r="X951">
        <v>0.67</v>
      </c>
      <c r="Y951">
        <v>0.67</v>
      </c>
      <c r="Z951">
        <v>149.09</v>
      </c>
      <c r="AA951" t="s">
        <v>46</v>
      </c>
      <c r="AB951" t="s">
        <v>47</v>
      </c>
      <c r="AC951" t="s">
        <v>257</v>
      </c>
      <c r="AE951" s="39">
        <v>46210.769247685188</v>
      </c>
      <c r="AG951" t="str">
        <f t="shared" si="112"/>
        <v>Julho-26</v>
      </c>
      <c r="AH951" s="36">
        <f>_xlfn.XLOOKUP(AK951,'Base de Preços'!P$7:P$3001,'Base de Preços'!J$7:J$3001,"",0)</f>
        <v>152.18</v>
      </c>
      <c r="AI951" s="37">
        <f t="shared" si="113"/>
        <v>12807.468800000001</v>
      </c>
      <c r="AJ951" t="str">
        <f>_xlfn.XLOOKUP(N951,Agrupamentos!C$3:C$496,Agrupamentos!D$3:D$496,"",0)</f>
        <v>COMBATE A FORMIGA MANUAL</v>
      </c>
      <c r="AK951" t="str">
        <f t="shared" si="114"/>
        <v>COMBATE A FORMIGA MANUAL MANUTENÇÃO - ANO 01GN127070</v>
      </c>
      <c r="AL951" s="57" t="str">
        <f t="shared" si="115"/>
        <v>47265GN1270Trabalhador FlorestalJEAN CARDOSO PAIVACOMBATE A FORMIGA MANUAL MANUTENÇÃO - ANO 01Duas Irmãs1Principal84,16Julho-2605646210,769247685246210</v>
      </c>
      <c r="AM951" s="79">
        <f t="shared" si="116"/>
        <v>39.436619718309863</v>
      </c>
      <c r="AN951" s="80">
        <f t="shared" si="117"/>
        <v>5879.6056338028175</v>
      </c>
      <c r="AO951" s="36">
        <f t="shared" si="118"/>
        <v>12547.4144</v>
      </c>
      <c r="AP951" s="83">
        <f t="shared" si="119"/>
        <v>6667.8087661971822</v>
      </c>
    </row>
    <row r="952" spans="1:42" hidden="1">
      <c r="A952">
        <v>47265</v>
      </c>
      <c r="B952" s="38">
        <v>46210</v>
      </c>
      <c r="C952" t="s">
        <v>268</v>
      </c>
      <c r="D952" t="s">
        <v>250</v>
      </c>
      <c r="E952" t="s">
        <v>251</v>
      </c>
      <c r="F952" t="s">
        <v>49</v>
      </c>
      <c r="G952">
        <v>8</v>
      </c>
      <c r="H952" s="43">
        <v>11697</v>
      </c>
      <c r="I952" t="s">
        <v>253</v>
      </c>
      <c r="J952">
        <v>10837</v>
      </c>
      <c r="K952" t="s">
        <v>254</v>
      </c>
      <c r="L952" t="s">
        <v>254</v>
      </c>
      <c r="M952">
        <v>70</v>
      </c>
      <c r="N952" t="s">
        <v>255</v>
      </c>
      <c r="O952" t="s">
        <v>64</v>
      </c>
      <c r="P952">
        <v>657</v>
      </c>
      <c r="Q952" t="s">
        <v>271</v>
      </c>
      <c r="R952">
        <v>4</v>
      </c>
      <c r="S952">
        <v>48</v>
      </c>
      <c r="T952">
        <v>58.04</v>
      </c>
      <c r="U952">
        <v>0</v>
      </c>
      <c r="V952">
        <v>48</v>
      </c>
      <c r="W952">
        <v>1.42</v>
      </c>
      <c r="X952">
        <v>0.83</v>
      </c>
      <c r="Y952">
        <v>0.83</v>
      </c>
      <c r="Z952">
        <v>149.09</v>
      </c>
      <c r="AA952" t="s">
        <v>46</v>
      </c>
      <c r="AB952" t="s">
        <v>47</v>
      </c>
      <c r="AC952" t="s">
        <v>257</v>
      </c>
      <c r="AD952" t="s">
        <v>228</v>
      </c>
      <c r="AE952" s="39">
        <v>46210.769247685188</v>
      </c>
      <c r="AG952" t="str">
        <f t="shared" si="112"/>
        <v>Julho-26</v>
      </c>
      <c r="AH952" s="36">
        <f>_xlfn.XLOOKUP(AK952,'Base de Preços'!P$7:P$3001,'Base de Preços'!J$7:J$3001,"",0)</f>
        <v>152.18</v>
      </c>
      <c r="AI952" s="37">
        <f t="shared" si="113"/>
        <v>8832.5272000000004</v>
      </c>
      <c r="AJ952" t="str">
        <f>_xlfn.XLOOKUP(N952,Agrupamentos!C$3:C$496,Agrupamentos!D$3:D$496,"",0)</f>
        <v>COMBATE A FORMIGA MANUAL</v>
      </c>
      <c r="AK952" t="str">
        <f t="shared" si="114"/>
        <v>COMBATE A FORMIGA MANUAL MANUTENÇÃO - ANO 01GN127070</v>
      </c>
      <c r="AL952" s="57" t="str">
        <f t="shared" si="115"/>
        <v>47265GN1270Trabalhador FlorestalJEAN CARDOSO PAIVACOMBATE A FORMIGA MANUAL MANUTENÇÃO - ANO 01Duas Irmãs4Principal58,04Julho-2604846210,769247685246210</v>
      </c>
      <c r="AM952" s="79">
        <f t="shared" si="116"/>
        <v>33.802816901408455</v>
      </c>
      <c r="AN952" s="80">
        <f t="shared" si="117"/>
        <v>5039.6619718309867</v>
      </c>
      <c r="AO952" s="36">
        <f t="shared" si="118"/>
        <v>8653.1836000000003</v>
      </c>
      <c r="AP952" s="83">
        <f t="shared" si="119"/>
        <v>3613.5216281690136</v>
      </c>
    </row>
    <row r="953" spans="1:42" hidden="1">
      <c r="A953">
        <v>47265</v>
      </c>
      <c r="B953" s="38">
        <v>46210</v>
      </c>
      <c r="C953" t="s">
        <v>268</v>
      </c>
      <c r="D953" t="s">
        <v>250</v>
      </c>
      <c r="E953" t="s">
        <v>251</v>
      </c>
      <c r="F953" t="s">
        <v>37</v>
      </c>
      <c r="G953">
        <v>8</v>
      </c>
      <c r="H953" s="43">
        <v>11697</v>
      </c>
      <c r="I953" t="s">
        <v>253</v>
      </c>
      <c r="J953">
        <v>10837</v>
      </c>
      <c r="K953" t="s">
        <v>254</v>
      </c>
      <c r="L953" t="s">
        <v>254</v>
      </c>
      <c r="M953">
        <v>2</v>
      </c>
      <c r="N953" t="s">
        <v>42</v>
      </c>
      <c r="O953" t="s">
        <v>64</v>
      </c>
      <c r="P953">
        <v>657</v>
      </c>
      <c r="Q953" t="s">
        <v>271</v>
      </c>
      <c r="R953">
        <v>1</v>
      </c>
      <c r="S953">
        <v>8</v>
      </c>
      <c r="T953">
        <v>0</v>
      </c>
      <c r="U953">
        <v>0</v>
      </c>
      <c r="V953">
        <v>8</v>
      </c>
      <c r="W953">
        <v>0</v>
      </c>
      <c r="X953">
        <v>0</v>
      </c>
      <c r="Y953">
        <v>0</v>
      </c>
      <c r="Z953">
        <v>0</v>
      </c>
      <c r="AA953" t="s">
        <v>46</v>
      </c>
      <c r="AB953" t="s">
        <v>56</v>
      </c>
      <c r="AC953" t="s">
        <v>257</v>
      </c>
      <c r="AE953" s="39">
        <v>46210.769247685188</v>
      </c>
      <c r="AG953" t="str">
        <f t="shared" si="112"/>
        <v>Julho-26</v>
      </c>
      <c r="AH953" s="36">
        <f>_xlfn.XLOOKUP(AK953,'Base de Preços'!P$7:P$3001,'Base de Preços'!J$7:J$3001,"",0)</f>
        <v>0</v>
      </c>
      <c r="AI953" s="37">
        <f t="shared" si="113"/>
        <v>0</v>
      </c>
      <c r="AJ953" t="str">
        <f>_xlfn.XLOOKUP(N953,Agrupamentos!C$3:C$496,Agrupamentos!D$3:D$496,"",0)</f>
        <v>APOIO E MANUTENÇÃO</v>
      </c>
      <c r="AK953" t="str">
        <f t="shared" si="114"/>
        <v>APOIO E MANUTEÇÃOGN12702</v>
      </c>
      <c r="AL953" s="57" t="str">
        <f t="shared" si="115"/>
        <v>47265GN1270MotoristaJEAN CARDOSO PAIVAAPOIO E MANUTEÇÃODuas Irmãs1Suporte0Julho-260846210,769247685246210</v>
      </c>
      <c r="AM953" s="79" t="str">
        <f t="shared" si="116"/>
        <v/>
      </c>
      <c r="AN953" s="80" t="str">
        <f t="shared" si="117"/>
        <v/>
      </c>
      <c r="AO953" s="36">
        <f t="shared" si="118"/>
        <v>0</v>
      </c>
      <c r="AP953" s="83" t="str">
        <f t="shared" si="119"/>
        <v/>
      </c>
    </row>
    <row r="954" spans="1:42" hidden="1">
      <c r="A954">
        <v>47265</v>
      </c>
      <c r="B954" s="38">
        <v>46210</v>
      </c>
      <c r="C954" t="s">
        <v>268</v>
      </c>
      <c r="D954" t="s">
        <v>250</v>
      </c>
      <c r="E954" t="s">
        <v>251</v>
      </c>
      <c r="F954" t="s">
        <v>49</v>
      </c>
      <c r="G954">
        <v>8</v>
      </c>
      <c r="H954" s="43">
        <v>11697</v>
      </c>
      <c r="I954" t="s">
        <v>253</v>
      </c>
      <c r="J954">
        <v>10837</v>
      </c>
      <c r="K954" t="s">
        <v>254</v>
      </c>
      <c r="L954" t="s">
        <v>254</v>
      </c>
      <c r="M954">
        <v>70</v>
      </c>
      <c r="N954" t="s">
        <v>255</v>
      </c>
      <c r="O954" t="s">
        <v>64</v>
      </c>
      <c r="P954">
        <v>657</v>
      </c>
      <c r="Q954" t="s">
        <v>271</v>
      </c>
      <c r="R954">
        <v>3</v>
      </c>
      <c r="S954">
        <v>48</v>
      </c>
      <c r="T954">
        <v>58.72</v>
      </c>
      <c r="U954">
        <v>0</v>
      </c>
      <c r="V954">
        <v>48</v>
      </c>
      <c r="W954">
        <v>1.42</v>
      </c>
      <c r="X954">
        <v>0.82</v>
      </c>
      <c r="Y954">
        <v>0.82</v>
      </c>
      <c r="Z954">
        <v>149.09</v>
      </c>
      <c r="AA954" t="s">
        <v>46</v>
      </c>
      <c r="AB954" t="s">
        <v>47</v>
      </c>
      <c r="AC954" t="s">
        <v>257</v>
      </c>
      <c r="AD954" t="s">
        <v>228</v>
      </c>
      <c r="AE954" s="39">
        <v>46210.769247685188</v>
      </c>
      <c r="AG954" t="str">
        <f t="shared" si="112"/>
        <v>Julho-26</v>
      </c>
      <c r="AH954" s="36">
        <f>_xlfn.XLOOKUP(AK954,'Base de Preços'!P$7:P$3001,'Base de Preços'!J$7:J$3001,"",0)</f>
        <v>152.18</v>
      </c>
      <c r="AI954" s="37">
        <f t="shared" si="113"/>
        <v>8936.0095999999994</v>
      </c>
      <c r="AJ954" t="str">
        <f>_xlfn.XLOOKUP(N954,Agrupamentos!C$3:C$496,Agrupamentos!D$3:D$496,"",0)</f>
        <v>COMBATE A FORMIGA MANUAL</v>
      </c>
      <c r="AK954" t="str">
        <f t="shared" si="114"/>
        <v>COMBATE A FORMIGA MANUAL MANUTENÇÃO - ANO 01GN127070</v>
      </c>
      <c r="AL954" s="57" t="str">
        <f t="shared" si="115"/>
        <v>47265GN1270Trabalhador FlorestalJEAN CARDOSO PAIVACOMBATE A FORMIGA MANUAL MANUTENÇÃO - ANO 01Duas Irmãs3Principal58,72Julho-2604846210,769247685246210</v>
      </c>
      <c r="AM954" s="79">
        <f t="shared" si="116"/>
        <v>33.802816901408455</v>
      </c>
      <c r="AN954" s="80">
        <f t="shared" si="117"/>
        <v>5039.6619718309867</v>
      </c>
      <c r="AO954" s="36">
        <f t="shared" si="118"/>
        <v>8754.5648000000001</v>
      </c>
      <c r="AP954" s="83">
        <f t="shared" si="119"/>
        <v>3714.9028281690134</v>
      </c>
    </row>
    <row r="955" spans="1:42" hidden="1">
      <c r="A955">
        <v>47310</v>
      </c>
      <c r="B955" s="38">
        <v>46210</v>
      </c>
      <c r="C955" t="s">
        <v>268</v>
      </c>
      <c r="D955" t="s">
        <v>250</v>
      </c>
      <c r="E955" t="s">
        <v>251</v>
      </c>
      <c r="F955" t="s">
        <v>37</v>
      </c>
      <c r="G955">
        <v>8</v>
      </c>
      <c r="H955" s="43">
        <v>9241</v>
      </c>
      <c r="I955" t="s">
        <v>189</v>
      </c>
      <c r="J955" t="s">
        <v>39</v>
      </c>
      <c r="K955" t="s">
        <v>40</v>
      </c>
      <c r="L955" t="s">
        <v>252</v>
      </c>
      <c r="M955">
        <v>2</v>
      </c>
      <c r="N955" t="s">
        <v>42</v>
      </c>
      <c r="O955" t="s">
        <v>64</v>
      </c>
      <c r="P955">
        <v>390</v>
      </c>
      <c r="Q955" t="s">
        <v>44</v>
      </c>
      <c r="R955" t="s">
        <v>45</v>
      </c>
      <c r="S955">
        <v>8</v>
      </c>
      <c r="T955">
        <v>0</v>
      </c>
      <c r="U955">
        <v>0</v>
      </c>
      <c r="V955">
        <v>8</v>
      </c>
      <c r="W955">
        <v>0</v>
      </c>
      <c r="X955">
        <v>0</v>
      </c>
      <c r="Y955">
        <v>0</v>
      </c>
      <c r="Z955">
        <v>0</v>
      </c>
      <c r="AA955" t="s">
        <v>46</v>
      </c>
      <c r="AB955" t="s">
        <v>56</v>
      </c>
      <c r="AC955" t="s">
        <v>267</v>
      </c>
      <c r="AD955" t="s">
        <v>267</v>
      </c>
      <c r="AE955" s="39">
        <v>46211.387164351851</v>
      </c>
      <c r="AG955" t="str">
        <f t="shared" si="112"/>
        <v>Julho-26</v>
      </c>
      <c r="AH955" s="36">
        <f>_xlfn.XLOOKUP(AK955,'Base de Preços'!P$7:P$3001,'Base de Preços'!J$7:J$3001,"",0)</f>
        <v>0</v>
      </c>
      <c r="AI955" s="37">
        <f t="shared" si="113"/>
        <v>0</v>
      </c>
      <c r="AJ955" t="str">
        <f>_xlfn.XLOOKUP(N955,Agrupamentos!C$3:C$496,Agrupamentos!D$3:D$496,"",0)</f>
        <v>APOIO E MANUTENÇÃO</v>
      </c>
      <c r="AK955" t="str">
        <f t="shared" si="114"/>
        <v>APOIO E MANUTEÇÃOGN12702</v>
      </c>
      <c r="AL955" s="57" t="str">
        <f t="shared" si="115"/>
        <v>47310GN1270MotoristaGIOVANNI RODRIGUES BORGES MORAESAPOIO E MANUTEÇÃOPátio MST01Suporte0Julho-260846211,387164351946210</v>
      </c>
      <c r="AM955" s="79" t="str">
        <f t="shared" si="116"/>
        <v/>
      </c>
      <c r="AN955" s="80" t="str">
        <f t="shared" si="117"/>
        <v/>
      </c>
      <c r="AO955" s="36">
        <f t="shared" si="118"/>
        <v>0</v>
      </c>
      <c r="AP955" s="83" t="str">
        <f t="shared" si="119"/>
        <v/>
      </c>
    </row>
    <row r="956" spans="1:42" hidden="1">
      <c r="A956">
        <v>47260</v>
      </c>
      <c r="B956" s="38">
        <v>46210</v>
      </c>
      <c r="C956" t="s">
        <v>268</v>
      </c>
      <c r="D956" t="s">
        <v>185</v>
      </c>
      <c r="E956" t="s">
        <v>186</v>
      </c>
      <c r="F956" t="s">
        <v>37</v>
      </c>
      <c r="G956">
        <v>8</v>
      </c>
      <c r="H956" s="43" t="s">
        <v>100</v>
      </c>
      <c r="I956" t="s">
        <v>101</v>
      </c>
      <c r="J956" t="s">
        <v>50</v>
      </c>
      <c r="K956" t="s">
        <v>51</v>
      </c>
      <c r="L956" t="s">
        <v>187</v>
      </c>
      <c r="M956">
        <v>43</v>
      </c>
      <c r="N956" t="s">
        <v>42</v>
      </c>
      <c r="O956" t="s">
        <v>64</v>
      </c>
      <c r="P956">
        <v>669</v>
      </c>
      <c r="Q956" t="s">
        <v>223</v>
      </c>
      <c r="R956">
        <v>36</v>
      </c>
      <c r="S956">
        <v>0</v>
      </c>
      <c r="T956">
        <v>0</v>
      </c>
      <c r="U956">
        <v>8</v>
      </c>
      <c r="V956">
        <v>8</v>
      </c>
      <c r="W956">
        <v>0</v>
      </c>
      <c r="X956">
        <v>0</v>
      </c>
      <c r="Y956">
        <v>0</v>
      </c>
      <c r="Z956">
        <v>0</v>
      </c>
      <c r="AA956" t="s">
        <v>55</v>
      </c>
      <c r="AB956" t="s">
        <v>47</v>
      </c>
      <c r="AC956" t="s">
        <v>57</v>
      </c>
      <c r="AD956" t="s">
        <v>57</v>
      </c>
      <c r="AE956" s="39">
        <v>46210.733449074076</v>
      </c>
      <c r="AG956" t="str">
        <f t="shared" si="112"/>
        <v>Julho-26</v>
      </c>
      <c r="AH956" s="36">
        <f>_xlfn.XLOOKUP(AK956,'Base de Preços'!P$7:P$3001,'Base de Preços'!J$7:J$3001,"",0)</f>
        <v>0</v>
      </c>
      <c r="AI956" s="37">
        <f t="shared" si="113"/>
        <v>0</v>
      </c>
      <c r="AJ956" t="str">
        <f>_xlfn.XLOOKUP(N956,Agrupamentos!C$3:C$496,Agrupamentos!D$3:D$496,"",0)</f>
        <v>APOIO E MANUTENÇÃO</v>
      </c>
      <c r="AK956" t="str">
        <f t="shared" si="114"/>
        <v>APOIO E MANUTEÇÃOGN140043</v>
      </c>
      <c r="AL956" s="57" t="str">
        <f t="shared" si="115"/>
        <v>47260GN1400MotoristaLEANDRA DE MIRANDA SOUZA COSTAAPOIO E MANUTEÇÃOCASCATA36Principal0Julho-268846210,733449074146210</v>
      </c>
      <c r="AM956" s="79" t="str">
        <f t="shared" si="116"/>
        <v/>
      </c>
      <c r="AN956" s="80" t="str">
        <f t="shared" si="117"/>
        <v/>
      </c>
      <c r="AO956" s="36">
        <f t="shared" si="118"/>
        <v>0</v>
      </c>
      <c r="AP956" s="83" t="str">
        <f t="shared" si="119"/>
        <v/>
      </c>
    </row>
    <row r="957" spans="1:42" hidden="1">
      <c r="A957">
        <v>47260</v>
      </c>
      <c r="B957" s="38">
        <v>46210</v>
      </c>
      <c r="C957" t="s">
        <v>268</v>
      </c>
      <c r="D957" t="s">
        <v>185</v>
      </c>
      <c r="E957" t="s">
        <v>186</v>
      </c>
      <c r="F957" t="s">
        <v>49</v>
      </c>
      <c r="G957">
        <v>8</v>
      </c>
      <c r="H957" s="43" t="s">
        <v>100</v>
      </c>
      <c r="I957" t="s">
        <v>101</v>
      </c>
      <c r="J957" t="s">
        <v>50</v>
      </c>
      <c r="K957" t="s">
        <v>51</v>
      </c>
      <c r="L957" t="s">
        <v>187</v>
      </c>
      <c r="M957">
        <v>43</v>
      </c>
      <c r="N957" t="s">
        <v>42</v>
      </c>
      <c r="O957" t="s">
        <v>64</v>
      </c>
      <c r="P957">
        <v>669</v>
      </c>
      <c r="Q957" t="s">
        <v>223</v>
      </c>
      <c r="R957">
        <v>36</v>
      </c>
      <c r="S957">
        <v>0</v>
      </c>
      <c r="T957">
        <v>0</v>
      </c>
      <c r="U957">
        <v>8</v>
      </c>
      <c r="V957">
        <v>8</v>
      </c>
      <c r="W957">
        <v>0</v>
      </c>
      <c r="X957">
        <v>0</v>
      </c>
      <c r="Y957">
        <v>0</v>
      </c>
      <c r="Z957">
        <v>0</v>
      </c>
      <c r="AA957" t="s">
        <v>55</v>
      </c>
      <c r="AB957" t="s">
        <v>56</v>
      </c>
      <c r="AC957" t="s">
        <v>57</v>
      </c>
      <c r="AD957" t="s">
        <v>57</v>
      </c>
      <c r="AE957" s="39">
        <v>46210.733564814815</v>
      </c>
      <c r="AG957" t="str">
        <f t="shared" si="112"/>
        <v>Julho-26</v>
      </c>
      <c r="AH957" s="36">
        <f>_xlfn.XLOOKUP(AK957,'Base de Preços'!P$7:P$3001,'Base de Preços'!J$7:J$3001,"",0)</f>
        <v>0</v>
      </c>
      <c r="AI957" s="37">
        <f t="shared" si="113"/>
        <v>0</v>
      </c>
      <c r="AJ957" t="str">
        <f>_xlfn.XLOOKUP(N957,Agrupamentos!C$3:C$496,Agrupamentos!D$3:D$496,"",0)</f>
        <v>APOIO E MANUTENÇÃO</v>
      </c>
      <c r="AK957" t="str">
        <f t="shared" si="114"/>
        <v>APOIO E MANUTEÇÃOGN140043</v>
      </c>
      <c r="AL957" s="57" t="str">
        <f t="shared" si="115"/>
        <v>47260GN1400Trabalhador FlorestalLEANDRA DE MIRANDA SOUZA COSTAAPOIO E MANUTEÇÃOCASCATA36Suporte0Julho-268846210,733564814846210</v>
      </c>
      <c r="AM957" s="79" t="str">
        <f t="shared" si="116"/>
        <v/>
      </c>
      <c r="AN957" s="80" t="str">
        <f t="shared" si="117"/>
        <v/>
      </c>
      <c r="AO957" s="36">
        <f t="shared" si="118"/>
        <v>0</v>
      </c>
      <c r="AP957" s="83" t="str">
        <f t="shared" si="119"/>
        <v/>
      </c>
    </row>
    <row r="958" spans="1:42" hidden="1">
      <c r="A958">
        <v>47269</v>
      </c>
      <c r="B958" s="38">
        <v>46210</v>
      </c>
      <c r="C958" t="s">
        <v>268</v>
      </c>
      <c r="D958" t="s">
        <v>185</v>
      </c>
      <c r="E958" t="s">
        <v>186</v>
      </c>
      <c r="F958" t="s">
        <v>59</v>
      </c>
      <c r="G958">
        <v>8</v>
      </c>
      <c r="H958" s="43">
        <v>10859</v>
      </c>
      <c r="I958" t="s">
        <v>198</v>
      </c>
      <c r="J958">
        <v>10315</v>
      </c>
      <c r="K958" t="s">
        <v>206</v>
      </c>
      <c r="L958" t="s">
        <v>206</v>
      </c>
      <c r="M958" s="4">
        <v>46028</v>
      </c>
      <c r="N958" t="s">
        <v>207</v>
      </c>
      <c r="O958" t="s">
        <v>64</v>
      </c>
      <c r="P958">
        <v>502</v>
      </c>
      <c r="Q958" t="s">
        <v>208</v>
      </c>
      <c r="R958">
        <v>15</v>
      </c>
      <c r="S958">
        <v>4</v>
      </c>
      <c r="T958">
        <v>14</v>
      </c>
      <c r="U958">
        <v>0</v>
      </c>
      <c r="V958">
        <v>4</v>
      </c>
      <c r="W958">
        <v>0.48</v>
      </c>
      <c r="X958">
        <v>0.28999999999999998</v>
      </c>
      <c r="Y958">
        <v>0.28999999999999998</v>
      </c>
      <c r="Z958">
        <v>185.69</v>
      </c>
      <c r="AA958" t="s">
        <v>55</v>
      </c>
      <c r="AB958" t="s">
        <v>56</v>
      </c>
      <c r="AC958" t="s">
        <v>209</v>
      </c>
      <c r="AE958" s="39">
        <v>46210.79420138889</v>
      </c>
      <c r="AF958" t="s">
        <v>328</v>
      </c>
      <c r="AG958" t="str">
        <f t="shared" si="112"/>
        <v>Julho-26</v>
      </c>
      <c r="AH958" s="36">
        <f>_xlfn.XLOOKUP(AK958,'Base de Preços'!P$7:P$3001,'Base de Preços'!J$7:J$3001,"",0)</f>
        <v>492.5</v>
      </c>
      <c r="AI958" s="37">
        <f t="shared" si="113"/>
        <v>0</v>
      </c>
      <c r="AJ958" t="str">
        <f>_xlfn.XLOOKUP(N958,Agrupamentos!C$3:C$496,Agrupamentos!D$3:D$496,"",0)</f>
        <v>IRRIGAÇÃO DE REPLANTIO</v>
      </c>
      <c r="AK958" t="str">
        <f t="shared" si="114"/>
        <v>2º IRRIGAÇÃO DE REPLANTIOGN140046028</v>
      </c>
      <c r="AL958" s="57" t="str">
        <f t="shared" si="115"/>
        <v>47269GN1400Operador de Trator de PneuANTONIO MARCIO PEREIRA DA SILVA2º IRRIGAÇÃO DE REPLANTIOIndaia Grande I15Suporte14Julho-260446210,794201388946210</v>
      </c>
      <c r="AM958" s="79">
        <f t="shared" si="116"/>
        <v>8.3333333333333339</v>
      </c>
      <c r="AN958" s="80">
        <f t="shared" si="117"/>
        <v>1547.4166666666667</v>
      </c>
      <c r="AO958" s="36">
        <f t="shared" si="118"/>
        <v>2599.66</v>
      </c>
      <c r="AP958" s="83">
        <f t="shared" si="119"/>
        <v>1052.2433333333331</v>
      </c>
    </row>
    <row r="959" spans="1:42" hidden="1">
      <c r="A959">
        <v>47269</v>
      </c>
      <c r="B959" s="38">
        <v>46210</v>
      </c>
      <c r="C959" t="s">
        <v>268</v>
      </c>
      <c r="D959" t="s">
        <v>185</v>
      </c>
      <c r="E959" t="s">
        <v>186</v>
      </c>
      <c r="F959" t="s">
        <v>49</v>
      </c>
      <c r="G959">
        <v>8</v>
      </c>
      <c r="H959" s="43">
        <v>10859</v>
      </c>
      <c r="I959" t="s">
        <v>198</v>
      </c>
      <c r="J959">
        <v>10315</v>
      </c>
      <c r="K959" t="s">
        <v>206</v>
      </c>
      <c r="L959" t="s">
        <v>206</v>
      </c>
      <c r="M959" s="4">
        <v>46028</v>
      </c>
      <c r="N959" t="s">
        <v>207</v>
      </c>
      <c r="O959" t="s">
        <v>64</v>
      </c>
      <c r="P959">
        <v>502</v>
      </c>
      <c r="Q959" t="s">
        <v>208</v>
      </c>
      <c r="R959">
        <v>13</v>
      </c>
      <c r="S959">
        <v>18</v>
      </c>
      <c r="T959">
        <v>6.55</v>
      </c>
      <c r="U959">
        <v>0</v>
      </c>
      <c r="V959">
        <v>18</v>
      </c>
      <c r="W959">
        <v>2.4</v>
      </c>
      <c r="X959">
        <v>2.75</v>
      </c>
      <c r="Y959">
        <v>2.75</v>
      </c>
      <c r="Z959">
        <v>243.65</v>
      </c>
      <c r="AA959" t="s">
        <v>46</v>
      </c>
      <c r="AB959" t="s">
        <v>47</v>
      </c>
      <c r="AC959" t="s">
        <v>209</v>
      </c>
      <c r="AD959" t="s">
        <v>96</v>
      </c>
      <c r="AE959" s="39">
        <v>46210.79420138889</v>
      </c>
      <c r="AF959" t="s">
        <v>328</v>
      </c>
      <c r="AG959" t="str">
        <f t="shared" si="112"/>
        <v>Julho-26</v>
      </c>
      <c r="AH959" s="36">
        <f>_xlfn.XLOOKUP(AK959,'Base de Preços'!P$7:P$3001,'Base de Preços'!J$7:J$3001,"",0)</f>
        <v>492.5</v>
      </c>
      <c r="AI959" s="37">
        <f t="shared" si="113"/>
        <v>3225.875</v>
      </c>
      <c r="AJ959" t="str">
        <f>_xlfn.XLOOKUP(N959,Agrupamentos!C$3:C$496,Agrupamentos!D$3:D$496,"",0)</f>
        <v>IRRIGAÇÃO DE REPLANTIO</v>
      </c>
      <c r="AK959" t="str">
        <f t="shared" si="114"/>
        <v>2º IRRIGAÇÃO DE REPLANTIOGN140046028</v>
      </c>
      <c r="AL959" s="57" t="str">
        <f t="shared" si="115"/>
        <v>47269GN1400Trabalhador FlorestalANTONIO MARCIO PEREIRA DA SILVA2º IRRIGAÇÃO DE REPLANTIOIndaia Grande I13Principal6,55Julho-2601846210,794201388946210</v>
      </c>
      <c r="AM959" s="79">
        <f t="shared" si="116"/>
        <v>7.5</v>
      </c>
      <c r="AN959" s="80">
        <f t="shared" si="117"/>
        <v>1827.375</v>
      </c>
      <c r="AO959" s="36">
        <f t="shared" si="118"/>
        <v>1595.9075</v>
      </c>
      <c r="AP959" s="83">
        <f t="shared" si="119"/>
        <v>-231.46749999999997</v>
      </c>
    </row>
    <row r="960" spans="1:42" hidden="1">
      <c r="A960">
        <v>47269</v>
      </c>
      <c r="B960" s="38">
        <v>46210</v>
      </c>
      <c r="C960" t="s">
        <v>268</v>
      </c>
      <c r="D960" t="s">
        <v>185</v>
      </c>
      <c r="E960" t="s">
        <v>186</v>
      </c>
      <c r="F960" t="s">
        <v>49</v>
      </c>
      <c r="G960">
        <v>8</v>
      </c>
      <c r="H960" s="43">
        <v>10859</v>
      </c>
      <c r="I960" t="s">
        <v>198</v>
      </c>
      <c r="J960">
        <v>10315</v>
      </c>
      <c r="K960" t="s">
        <v>206</v>
      </c>
      <c r="L960" t="s">
        <v>206</v>
      </c>
      <c r="M960" t="s">
        <v>226</v>
      </c>
      <c r="N960" t="s">
        <v>227</v>
      </c>
      <c r="O960" t="s">
        <v>64</v>
      </c>
      <c r="P960">
        <v>502</v>
      </c>
      <c r="Q960" t="s">
        <v>208</v>
      </c>
      <c r="R960">
        <v>15</v>
      </c>
      <c r="S960">
        <v>10</v>
      </c>
      <c r="T960">
        <v>6</v>
      </c>
      <c r="U960">
        <v>0</v>
      </c>
      <c r="V960">
        <v>10</v>
      </c>
      <c r="W960">
        <v>2.4</v>
      </c>
      <c r="X960">
        <v>1.67</v>
      </c>
      <c r="Y960">
        <v>1.67</v>
      </c>
      <c r="Z960">
        <v>243.65</v>
      </c>
      <c r="AA960" t="s">
        <v>46</v>
      </c>
      <c r="AB960" t="s">
        <v>47</v>
      </c>
      <c r="AC960" t="s">
        <v>209</v>
      </c>
      <c r="AE960" s="39">
        <v>46210.79420138889</v>
      </c>
      <c r="AF960" t="s">
        <v>328</v>
      </c>
      <c r="AG960" t="str">
        <f t="shared" si="112"/>
        <v>Julho-26</v>
      </c>
      <c r="AH960" s="36">
        <f>_xlfn.XLOOKUP(AK960,'Base de Preços'!P$7:P$3001,'Base de Preços'!J$7:J$3001,"",0)</f>
        <v>492.5</v>
      </c>
      <c r="AI960" s="37">
        <f t="shared" si="113"/>
        <v>2955</v>
      </c>
      <c r="AJ960" t="str">
        <f>_xlfn.XLOOKUP(N960,Agrupamentos!C$3:C$496,Agrupamentos!D$3:D$496,"",0)</f>
        <v>IRRIGAÇÃO DE REPLANTIO</v>
      </c>
      <c r="AK960" t="str">
        <f t="shared" si="114"/>
        <v>IRRIGAÇÃO DE REPLANTIOGN1400IMP32</v>
      </c>
      <c r="AL960" s="57" t="str">
        <f t="shared" si="115"/>
        <v>47269GN1400Trabalhador FlorestalANTONIO MARCIO PEREIRA DA SILVAIRRIGAÇÃO DE REPLANTIOIndaia Grande I15Principal6Julho-2601046210,794201388946210</v>
      </c>
      <c r="AM960" s="79">
        <f t="shared" si="116"/>
        <v>4.166666666666667</v>
      </c>
      <c r="AN960" s="80">
        <f t="shared" si="117"/>
        <v>1015.2083333333335</v>
      </c>
      <c r="AO960" s="36">
        <f t="shared" si="118"/>
        <v>1461.9</v>
      </c>
      <c r="AP960" s="83">
        <f t="shared" si="119"/>
        <v>446.69166666666661</v>
      </c>
    </row>
    <row r="961" spans="1:42" hidden="1">
      <c r="A961">
        <v>47269</v>
      </c>
      <c r="B961" s="38">
        <v>46210</v>
      </c>
      <c r="C961" t="s">
        <v>268</v>
      </c>
      <c r="D961" t="s">
        <v>185</v>
      </c>
      <c r="E961" t="s">
        <v>186</v>
      </c>
      <c r="F961" t="s">
        <v>59</v>
      </c>
      <c r="G961">
        <v>8</v>
      </c>
      <c r="H961" s="43">
        <v>10859</v>
      </c>
      <c r="I961" t="s">
        <v>198</v>
      </c>
      <c r="J961">
        <v>10315</v>
      </c>
      <c r="K961" t="s">
        <v>206</v>
      </c>
      <c r="L961" t="s">
        <v>206</v>
      </c>
      <c r="M961" s="4">
        <v>46028</v>
      </c>
      <c r="N961" t="s">
        <v>207</v>
      </c>
      <c r="O961" t="s">
        <v>64</v>
      </c>
      <c r="P961">
        <v>502</v>
      </c>
      <c r="Q961" t="s">
        <v>208</v>
      </c>
      <c r="R961">
        <v>13</v>
      </c>
      <c r="S961">
        <v>2</v>
      </c>
      <c r="T961">
        <v>6.55</v>
      </c>
      <c r="U961">
        <v>0</v>
      </c>
      <c r="V961">
        <v>2</v>
      </c>
      <c r="W961">
        <v>0.48</v>
      </c>
      <c r="X961">
        <v>0.31</v>
      </c>
      <c r="Y961">
        <v>0.31</v>
      </c>
      <c r="Z961">
        <v>185.69</v>
      </c>
      <c r="AA961" t="s">
        <v>46</v>
      </c>
      <c r="AB961" t="s">
        <v>56</v>
      </c>
      <c r="AC961" t="s">
        <v>209</v>
      </c>
      <c r="AE961" s="39">
        <v>46210.79420138889</v>
      </c>
      <c r="AF961" t="s">
        <v>328</v>
      </c>
      <c r="AG961" t="str">
        <f t="shared" si="112"/>
        <v>Julho-26</v>
      </c>
      <c r="AH961" s="36">
        <f>_xlfn.XLOOKUP(AK961,'Base de Preços'!P$7:P$3001,'Base de Preços'!J$7:J$3001,"",0)</f>
        <v>492.5</v>
      </c>
      <c r="AI961" s="37">
        <f t="shared" si="113"/>
        <v>0</v>
      </c>
      <c r="AJ961" t="str">
        <f>_xlfn.XLOOKUP(N961,Agrupamentos!C$3:C$496,Agrupamentos!D$3:D$496,"",0)</f>
        <v>IRRIGAÇÃO DE REPLANTIO</v>
      </c>
      <c r="AK961" t="str">
        <f t="shared" si="114"/>
        <v>2º IRRIGAÇÃO DE REPLANTIOGN140046028</v>
      </c>
      <c r="AL961" s="57" t="str">
        <f t="shared" si="115"/>
        <v>47269GN1400Operador de Trator de PneuANTONIO MARCIO PEREIRA DA SILVA2º IRRIGAÇÃO DE REPLANTIOIndaia Grande I13Suporte6,55Julho-260246210,794201388946210</v>
      </c>
      <c r="AM961" s="79">
        <f t="shared" si="116"/>
        <v>4.166666666666667</v>
      </c>
      <c r="AN961" s="80">
        <f t="shared" si="117"/>
        <v>773.70833333333337</v>
      </c>
      <c r="AO961" s="36">
        <f t="shared" si="118"/>
        <v>1216.2694999999999</v>
      </c>
      <c r="AP961" s="83">
        <f t="shared" si="119"/>
        <v>442.56116666666651</v>
      </c>
    </row>
    <row r="962" spans="1:42" hidden="1">
      <c r="A962">
        <v>47269</v>
      </c>
      <c r="B962" s="38">
        <v>46210</v>
      </c>
      <c r="C962" t="s">
        <v>268</v>
      </c>
      <c r="D962" t="s">
        <v>185</v>
      </c>
      <c r="E962" t="s">
        <v>186</v>
      </c>
      <c r="F962" t="s">
        <v>59</v>
      </c>
      <c r="G962">
        <v>8</v>
      </c>
      <c r="H962" s="43">
        <v>10859</v>
      </c>
      <c r="I962" t="s">
        <v>198</v>
      </c>
      <c r="J962">
        <v>10315</v>
      </c>
      <c r="K962" t="s">
        <v>206</v>
      </c>
      <c r="L962" t="s">
        <v>206</v>
      </c>
      <c r="M962" t="s">
        <v>224</v>
      </c>
      <c r="N962" t="s">
        <v>225</v>
      </c>
      <c r="O962" t="s">
        <v>64</v>
      </c>
      <c r="P962">
        <v>502</v>
      </c>
      <c r="Q962" t="s">
        <v>208</v>
      </c>
      <c r="R962">
        <v>15</v>
      </c>
      <c r="S962">
        <v>4</v>
      </c>
      <c r="T962">
        <v>6</v>
      </c>
      <c r="U962">
        <v>4</v>
      </c>
      <c r="V962">
        <v>8</v>
      </c>
      <c r="W962">
        <v>0.36</v>
      </c>
      <c r="X962">
        <v>0.67</v>
      </c>
      <c r="Y962">
        <v>1.33</v>
      </c>
      <c r="Z962">
        <v>111.25</v>
      </c>
      <c r="AA962" t="s">
        <v>46</v>
      </c>
      <c r="AB962" t="s">
        <v>77</v>
      </c>
      <c r="AC962" t="s">
        <v>209</v>
      </c>
      <c r="AE962" s="39">
        <v>46210.79420138889</v>
      </c>
      <c r="AF962" t="s">
        <v>328</v>
      </c>
      <c r="AG962" t="str">
        <f t="shared" si="112"/>
        <v>Julho-26</v>
      </c>
      <c r="AH962" s="36">
        <f>_xlfn.XLOOKUP(AK962,'Base de Preços'!P$7:P$3001,'Base de Preços'!J$7:J$3001,"",0)</f>
        <v>399</v>
      </c>
      <c r="AI962" s="37">
        <f t="shared" si="113"/>
        <v>0</v>
      </c>
      <c r="AJ962" t="str">
        <f>_xlfn.XLOOKUP(N962,Agrupamentos!C$3:C$496,Agrupamentos!D$3:D$496,"",0)</f>
        <v>REPLANTIO</v>
      </c>
      <c r="AK962" t="str">
        <f t="shared" si="114"/>
        <v>REPLANTIOGN1400IMP29</v>
      </c>
      <c r="AL962" s="57" t="str">
        <f t="shared" si="115"/>
        <v>47269GN1400Operador de Trator de PneuANTONIO MARCIO PEREIRA DA SILVAREPLANTIOIndaia Grande I15Apoio6Julho-264846210,794201388946210</v>
      </c>
      <c r="AM962" s="79">
        <f t="shared" si="116"/>
        <v>22.222222222222221</v>
      </c>
      <c r="AN962" s="80">
        <f t="shared" si="117"/>
        <v>2472.2222222222222</v>
      </c>
      <c r="AO962" s="36">
        <f t="shared" si="118"/>
        <v>667.5</v>
      </c>
      <c r="AP962" s="83">
        <f t="shared" si="119"/>
        <v>-1804.7222222222222</v>
      </c>
    </row>
    <row r="963" spans="1:42" hidden="1">
      <c r="A963">
        <v>47269</v>
      </c>
      <c r="B963" s="38">
        <v>46210</v>
      </c>
      <c r="C963" t="s">
        <v>268</v>
      </c>
      <c r="D963" t="s">
        <v>185</v>
      </c>
      <c r="E963" t="s">
        <v>186</v>
      </c>
      <c r="F963" t="s">
        <v>49</v>
      </c>
      <c r="G963">
        <v>8</v>
      </c>
      <c r="H963" s="43">
        <v>10859</v>
      </c>
      <c r="I963" t="s">
        <v>198</v>
      </c>
      <c r="J963">
        <v>10315</v>
      </c>
      <c r="K963" t="s">
        <v>206</v>
      </c>
      <c r="L963" t="s">
        <v>206</v>
      </c>
      <c r="M963" s="4">
        <v>46028</v>
      </c>
      <c r="N963" t="s">
        <v>207</v>
      </c>
      <c r="O963" t="s">
        <v>64</v>
      </c>
      <c r="P963">
        <v>502</v>
      </c>
      <c r="Q963" t="s">
        <v>208</v>
      </c>
      <c r="R963">
        <v>15</v>
      </c>
      <c r="S963">
        <v>20</v>
      </c>
      <c r="T963">
        <v>14</v>
      </c>
      <c r="U963">
        <v>0</v>
      </c>
      <c r="V963">
        <v>20</v>
      </c>
      <c r="W963">
        <v>2.4</v>
      </c>
      <c r="X963">
        <v>1.43</v>
      </c>
      <c r="Y963">
        <v>1.43</v>
      </c>
      <c r="Z963">
        <v>243.65</v>
      </c>
      <c r="AA963" t="s">
        <v>55</v>
      </c>
      <c r="AB963" t="s">
        <v>47</v>
      </c>
      <c r="AC963" t="s">
        <v>209</v>
      </c>
      <c r="AE963" s="39">
        <v>46210.79420138889</v>
      </c>
      <c r="AF963" t="s">
        <v>328</v>
      </c>
      <c r="AG963" t="str">
        <f t="shared" si="112"/>
        <v>Julho-26</v>
      </c>
      <c r="AH963" s="36">
        <f>_xlfn.XLOOKUP(AK963,'Base de Preços'!P$7:P$3001,'Base de Preços'!J$7:J$3001,"",0)</f>
        <v>492.5</v>
      </c>
      <c r="AI963" s="37">
        <f t="shared" si="113"/>
        <v>6895</v>
      </c>
      <c r="AJ963" t="str">
        <f>_xlfn.XLOOKUP(N963,Agrupamentos!C$3:C$496,Agrupamentos!D$3:D$496,"",0)</f>
        <v>IRRIGAÇÃO DE REPLANTIO</v>
      </c>
      <c r="AK963" t="str">
        <f t="shared" si="114"/>
        <v>2º IRRIGAÇÃO DE REPLANTIOGN140046028</v>
      </c>
      <c r="AL963" s="57" t="str">
        <f t="shared" si="115"/>
        <v>47269GN1400Trabalhador FlorestalANTONIO MARCIO PEREIRA DA SILVA2º IRRIGAÇÃO DE REPLANTIOIndaia Grande I15Principal14Julho-2602046210,794201388946210</v>
      </c>
      <c r="AM963" s="79">
        <f t="shared" si="116"/>
        <v>8.3333333333333339</v>
      </c>
      <c r="AN963" s="80">
        <f t="shared" si="117"/>
        <v>2030.416666666667</v>
      </c>
      <c r="AO963" s="36">
        <f t="shared" si="118"/>
        <v>3411.1</v>
      </c>
      <c r="AP963" s="83">
        <f t="shared" si="119"/>
        <v>1380.6833333333329</v>
      </c>
    </row>
    <row r="964" spans="1:42" hidden="1">
      <c r="A964">
        <v>47269</v>
      </c>
      <c r="B964" s="38">
        <v>46210</v>
      </c>
      <c r="C964" t="s">
        <v>268</v>
      </c>
      <c r="D964" t="s">
        <v>185</v>
      </c>
      <c r="E964" t="s">
        <v>186</v>
      </c>
      <c r="F964" t="s">
        <v>59</v>
      </c>
      <c r="G964">
        <v>8</v>
      </c>
      <c r="H964" s="43">
        <v>10859</v>
      </c>
      <c r="I964" t="s">
        <v>198</v>
      </c>
      <c r="J964">
        <v>10315</v>
      </c>
      <c r="K964" t="s">
        <v>206</v>
      </c>
      <c r="L964" t="s">
        <v>206</v>
      </c>
      <c r="M964" t="s">
        <v>226</v>
      </c>
      <c r="N964" t="s">
        <v>227</v>
      </c>
      <c r="O964" t="s">
        <v>64</v>
      </c>
      <c r="P964">
        <v>502</v>
      </c>
      <c r="Q964" t="s">
        <v>208</v>
      </c>
      <c r="R964">
        <v>15</v>
      </c>
      <c r="S964">
        <v>2</v>
      </c>
      <c r="T964">
        <v>6</v>
      </c>
      <c r="U964">
        <v>0</v>
      </c>
      <c r="V964">
        <v>2</v>
      </c>
      <c r="W964">
        <v>0.48</v>
      </c>
      <c r="X964">
        <v>0.33</v>
      </c>
      <c r="Y964">
        <v>0.33</v>
      </c>
      <c r="Z964">
        <v>185.69</v>
      </c>
      <c r="AA964" t="s">
        <v>46</v>
      </c>
      <c r="AB964" t="s">
        <v>56</v>
      </c>
      <c r="AC964" t="s">
        <v>209</v>
      </c>
      <c r="AE964" s="39">
        <v>46210.79420138889</v>
      </c>
      <c r="AF964" t="s">
        <v>328</v>
      </c>
      <c r="AG964" t="str">
        <f t="shared" si="112"/>
        <v>Julho-26</v>
      </c>
      <c r="AH964" s="36">
        <f>_xlfn.XLOOKUP(AK964,'Base de Preços'!P$7:P$3001,'Base de Preços'!J$7:J$3001,"",0)</f>
        <v>492.5</v>
      </c>
      <c r="AI964" s="37">
        <f t="shared" si="113"/>
        <v>0</v>
      </c>
      <c r="AJ964" t="str">
        <f>_xlfn.XLOOKUP(N964,Agrupamentos!C$3:C$496,Agrupamentos!D$3:D$496,"",0)</f>
        <v>IRRIGAÇÃO DE REPLANTIO</v>
      </c>
      <c r="AK964" t="str">
        <f t="shared" si="114"/>
        <v>IRRIGAÇÃO DE REPLANTIOGN1400IMP32</v>
      </c>
      <c r="AL964" s="57" t="str">
        <f t="shared" si="115"/>
        <v>47269GN1400Operador de Trator de PneuANTONIO MARCIO PEREIRA DA SILVAIRRIGAÇÃO DE REPLANTIOIndaia Grande I15Suporte6Julho-260246210,794201388946210</v>
      </c>
      <c r="AM964" s="79">
        <f t="shared" si="116"/>
        <v>4.166666666666667</v>
      </c>
      <c r="AN964" s="80">
        <f t="shared" si="117"/>
        <v>773.70833333333337</v>
      </c>
      <c r="AO964" s="36">
        <f t="shared" si="118"/>
        <v>1114.1399999999999</v>
      </c>
      <c r="AP964" s="83">
        <f t="shared" si="119"/>
        <v>340.4316666666665</v>
      </c>
    </row>
    <row r="965" spans="1:42" hidden="1">
      <c r="A965">
        <v>47269</v>
      </c>
      <c r="B965" s="38">
        <v>46210</v>
      </c>
      <c r="C965" t="s">
        <v>268</v>
      </c>
      <c r="D965" t="s">
        <v>185</v>
      </c>
      <c r="E965" t="s">
        <v>186</v>
      </c>
      <c r="F965" t="s">
        <v>37</v>
      </c>
      <c r="G965">
        <v>8</v>
      </c>
      <c r="H965" s="43">
        <v>10859</v>
      </c>
      <c r="I965" t="s">
        <v>198</v>
      </c>
      <c r="J965">
        <v>10315</v>
      </c>
      <c r="K965" t="s">
        <v>206</v>
      </c>
      <c r="L965" t="s">
        <v>206</v>
      </c>
      <c r="M965" t="s">
        <v>226</v>
      </c>
      <c r="N965" t="s">
        <v>227</v>
      </c>
      <c r="O965" t="s">
        <v>64</v>
      </c>
      <c r="P965">
        <v>502</v>
      </c>
      <c r="Q965" t="s">
        <v>208</v>
      </c>
      <c r="R965">
        <v>15</v>
      </c>
      <c r="S965">
        <v>2</v>
      </c>
      <c r="T965">
        <v>6</v>
      </c>
      <c r="U965">
        <v>0</v>
      </c>
      <c r="V965">
        <v>2</v>
      </c>
      <c r="W965">
        <v>0.16</v>
      </c>
      <c r="X965">
        <v>0.33</v>
      </c>
      <c r="Y965">
        <v>0.33</v>
      </c>
      <c r="Z965">
        <v>63.16</v>
      </c>
      <c r="AA965" t="s">
        <v>46</v>
      </c>
      <c r="AB965" t="s">
        <v>77</v>
      </c>
      <c r="AC965" t="s">
        <v>209</v>
      </c>
      <c r="AE965" s="39">
        <v>46210.79420138889</v>
      </c>
      <c r="AF965" t="s">
        <v>328</v>
      </c>
      <c r="AG965" t="str">
        <f t="shared" si="112"/>
        <v>Julho-26</v>
      </c>
      <c r="AH965" s="36">
        <f>_xlfn.XLOOKUP(AK965,'Base de Preços'!P$7:P$3001,'Base de Preços'!J$7:J$3001,"",0)</f>
        <v>492.5</v>
      </c>
      <c r="AI965" s="37">
        <f t="shared" si="113"/>
        <v>0</v>
      </c>
      <c r="AJ965" t="str">
        <f>_xlfn.XLOOKUP(N965,Agrupamentos!C$3:C$496,Agrupamentos!D$3:D$496,"",0)</f>
        <v>IRRIGAÇÃO DE REPLANTIO</v>
      </c>
      <c r="AK965" t="str">
        <f t="shared" si="114"/>
        <v>IRRIGAÇÃO DE REPLANTIOGN1400IMP32</v>
      </c>
      <c r="AL965" s="57" t="str">
        <f t="shared" si="115"/>
        <v>47269GN1400MotoristaANTONIO MARCIO PEREIRA DA SILVAIRRIGAÇÃO DE REPLANTIOIndaia Grande I15Apoio6Julho-260246210,794201388946210</v>
      </c>
      <c r="AM965" s="79">
        <f t="shared" si="116"/>
        <v>12.5</v>
      </c>
      <c r="AN965" s="80">
        <f t="shared" si="117"/>
        <v>789.5</v>
      </c>
      <c r="AO965" s="36">
        <f t="shared" si="118"/>
        <v>378.96</v>
      </c>
      <c r="AP965" s="83">
        <f t="shared" si="119"/>
        <v>-410.54</v>
      </c>
    </row>
    <row r="966" spans="1:42" hidden="1">
      <c r="A966">
        <v>47269</v>
      </c>
      <c r="B966" s="38">
        <v>46210</v>
      </c>
      <c r="C966" t="s">
        <v>268</v>
      </c>
      <c r="D966" t="s">
        <v>185</v>
      </c>
      <c r="E966" t="s">
        <v>186</v>
      </c>
      <c r="F966" t="s">
        <v>49</v>
      </c>
      <c r="G966">
        <v>8</v>
      </c>
      <c r="H966" s="43">
        <v>10859</v>
      </c>
      <c r="I966" t="s">
        <v>198</v>
      </c>
      <c r="J966">
        <v>10315</v>
      </c>
      <c r="K966" t="s">
        <v>206</v>
      </c>
      <c r="L966" t="s">
        <v>206</v>
      </c>
      <c r="M966" t="s">
        <v>224</v>
      </c>
      <c r="N966" t="s">
        <v>225</v>
      </c>
      <c r="O966" t="s">
        <v>64</v>
      </c>
      <c r="P966">
        <v>502</v>
      </c>
      <c r="Q966" t="s">
        <v>208</v>
      </c>
      <c r="R966">
        <v>15</v>
      </c>
      <c r="S966">
        <v>33</v>
      </c>
      <c r="T966">
        <v>6</v>
      </c>
      <c r="U966">
        <v>0</v>
      </c>
      <c r="V966">
        <v>33</v>
      </c>
      <c r="W966">
        <v>2.84</v>
      </c>
      <c r="X966">
        <v>5.5</v>
      </c>
      <c r="Y966">
        <v>5.5</v>
      </c>
      <c r="Z966">
        <v>287.75</v>
      </c>
      <c r="AA966" t="s">
        <v>46</v>
      </c>
      <c r="AB966" t="s">
        <v>47</v>
      </c>
      <c r="AC966" t="s">
        <v>209</v>
      </c>
      <c r="AE966" s="39">
        <v>46210.79420138889</v>
      </c>
      <c r="AF966" t="s">
        <v>328</v>
      </c>
      <c r="AG966" t="str">
        <f t="shared" ref="AG966:AG1029" si="120">IF(B966=0,"",PROPER(TEXT(IF(DAY(B966)&gt;20,EDATE(B966,1),B966),"MMMM-aa")))</f>
        <v>Julho-26</v>
      </c>
      <c r="AH966" s="36">
        <f>_xlfn.XLOOKUP(AK966,'Base de Preços'!P$7:P$3001,'Base de Preços'!J$7:J$3001,"",0)</f>
        <v>399</v>
      </c>
      <c r="AI966" s="37">
        <f t="shared" ref="AI966:AI1029" si="121">IF(AB966="Principal",AH966*T966,0)</f>
        <v>2394</v>
      </c>
      <c r="AJ966" t="str">
        <f>_xlfn.XLOOKUP(N966,Agrupamentos!C$3:C$496,Agrupamentos!D$3:D$496,"",0)</f>
        <v>REPLANTIO</v>
      </c>
      <c r="AK966" t="str">
        <f t="shared" ref="AK966:AK1029" si="122">N966&amp;D966&amp;M966</f>
        <v>REPLANTIOGN1400IMP29</v>
      </c>
      <c r="AL966" s="57" t="str">
        <f t="shared" ref="AL966:AL1029" si="123">CONCATENATE(A966,D966,F966,K966,N966,Q966,R966,AB966,T966,AG966,U966,V966,AE966,B966)</f>
        <v>47269GN1400Trabalhador FlorestalANTONIO MARCIO PEREIRA DA SILVAREPLANTIOIndaia Grande I15Principal6Julho-2603346210,794201388946210</v>
      </c>
      <c r="AM966" s="79">
        <f t="shared" ref="AM966:AM1029" si="124">IFERROR(V966/W966,"")</f>
        <v>11.619718309859156</v>
      </c>
      <c r="AN966" s="80">
        <f t="shared" ref="AN966:AN1029" si="125">IFERROR(AM966*Z966,"")</f>
        <v>3343.573943661972</v>
      </c>
      <c r="AO966" s="36">
        <f t="shared" ref="AO966:AO1029" si="126">Z966*T966</f>
        <v>1726.5</v>
      </c>
      <c r="AP966" s="83">
        <f t="shared" ref="AP966:AP1029" si="127">IFERROR(AO966-AN966,"")</f>
        <v>-1617.073943661972</v>
      </c>
    </row>
    <row r="967" spans="1:42" hidden="1">
      <c r="A967">
        <v>47269</v>
      </c>
      <c r="B967" s="38">
        <v>46210</v>
      </c>
      <c r="C967" t="s">
        <v>268</v>
      </c>
      <c r="D967" t="s">
        <v>185</v>
      </c>
      <c r="E967" t="s">
        <v>186</v>
      </c>
      <c r="F967" t="s">
        <v>37</v>
      </c>
      <c r="G967">
        <v>8</v>
      </c>
      <c r="H967" s="43">
        <v>10859</v>
      </c>
      <c r="I967" t="s">
        <v>198</v>
      </c>
      <c r="J967">
        <v>10315</v>
      </c>
      <c r="K967" t="s">
        <v>206</v>
      </c>
      <c r="L967" t="s">
        <v>206</v>
      </c>
      <c r="M967" s="4">
        <v>46028</v>
      </c>
      <c r="N967" t="s">
        <v>207</v>
      </c>
      <c r="O967" t="s">
        <v>64</v>
      </c>
      <c r="P967">
        <v>502</v>
      </c>
      <c r="Q967" t="s">
        <v>208</v>
      </c>
      <c r="R967">
        <v>15</v>
      </c>
      <c r="S967">
        <v>6</v>
      </c>
      <c r="T967">
        <v>14</v>
      </c>
      <c r="U967">
        <v>0</v>
      </c>
      <c r="V967">
        <v>6</v>
      </c>
      <c r="W967">
        <v>0.16</v>
      </c>
      <c r="X967">
        <v>0.43</v>
      </c>
      <c r="Y967">
        <v>0.43</v>
      </c>
      <c r="Z967">
        <v>63.16</v>
      </c>
      <c r="AA967" t="s">
        <v>55</v>
      </c>
      <c r="AB967" t="s">
        <v>77</v>
      </c>
      <c r="AC967" t="s">
        <v>209</v>
      </c>
      <c r="AE967" s="39">
        <v>46210.79420138889</v>
      </c>
      <c r="AF967" t="s">
        <v>328</v>
      </c>
      <c r="AG967" t="str">
        <f t="shared" si="120"/>
        <v>Julho-26</v>
      </c>
      <c r="AH967" s="36">
        <f>_xlfn.XLOOKUP(AK967,'Base de Preços'!P$7:P$3001,'Base de Preços'!J$7:J$3001,"",0)</f>
        <v>492.5</v>
      </c>
      <c r="AI967" s="37">
        <f t="shared" si="121"/>
        <v>0</v>
      </c>
      <c r="AJ967" t="str">
        <f>_xlfn.XLOOKUP(N967,Agrupamentos!C$3:C$496,Agrupamentos!D$3:D$496,"",0)</f>
        <v>IRRIGAÇÃO DE REPLANTIO</v>
      </c>
      <c r="AK967" t="str">
        <f t="shared" si="122"/>
        <v>2º IRRIGAÇÃO DE REPLANTIOGN140046028</v>
      </c>
      <c r="AL967" s="57" t="str">
        <f t="shared" si="123"/>
        <v>47269GN1400MotoristaANTONIO MARCIO PEREIRA DA SILVA2º IRRIGAÇÃO DE REPLANTIOIndaia Grande I15Apoio14Julho-260646210,794201388946210</v>
      </c>
      <c r="AM967" s="79">
        <f t="shared" si="124"/>
        <v>37.5</v>
      </c>
      <c r="AN967" s="80">
        <f t="shared" si="125"/>
        <v>2368.5</v>
      </c>
      <c r="AO967" s="36">
        <f t="shared" si="126"/>
        <v>884.24</v>
      </c>
      <c r="AP967" s="83">
        <f t="shared" si="127"/>
        <v>-1484.26</v>
      </c>
    </row>
    <row r="968" spans="1:42" hidden="1">
      <c r="A968">
        <v>47269</v>
      </c>
      <c r="B968" s="38">
        <v>46210</v>
      </c>
      <c r="C968" t="s">
        <v>268</v>
      </c>
      <c r="D968" t="s">
        <v>185</v>
      </c>
      <c r="E968" t="s">
        <v>186</v>
      </c>
      <c r="F968" t="s">
        <v>37</v>
      </c>
      <c r="G968">
        <v>8</v>
      </c>
      <c r="H968" s="43">
        <v>10859</v>
      </c>
      <c r="I968" t="s">
        <v>198</v>
      </c>
      <c r="J968">
        <v>10315</v>
      </c>
      <c r="K968" t="s">
        <v>206</v>
      </c>
      <c r="L968" t="s">
        <v>206</v>
      </c>
      <c r="M968" s="4">
        <v>46028</v>
      </c>
      <c r="N968" t="s">
        <v>207</v>
      </c>
      <c r="O968" t="s">
        <v>64</v>
      </c>
      <c r="P968">
        <v>502</v>
      </c>
      <c r="Q968" t="s">
        <v>208</v>
      </c>
      <c r="R968">
        <v>13</v>
      </c>
      <c r="S968">
        <v>2</v>
      </c>
      <c r="T968">
        <v>6.55</v>
      </c>
      <c r="U968">
        <v>0</v>
      </c>
      <c r="V968">
        <v>2</v>
      </c>
      <c r="W968">
        <v>0.16</v>
      </c>
      <c r="X968">
        <v>0.31</v>
      </c>
      <c r="Y968">
        <v>0.31</v>
      </c>
      <c r="Z968">
        <v>63.16</v>
      </c>
      <c r="AA968" t="s">
        <v>46</v>
      </c>
      <c r="AB968" t="s">
        <v>77</v>
      </c>
      <c r="AC968" t="s">
        <v>209</v>
      </c>
      <c r="AE968" s="39">
        <v>46210.79420138889</v>
      </c>
      <c r="AF968" t="s">
        <v>328</v>
      </c>
      <c r="AG968" t="str">
        <f t="shared" si="120"/>
        <v>Julho-26</v>
      </c>
      <c r="AH968" s="36">
        <f>_xlfn.XLOOKUP(AK968,'Base de Preços'!P$7:P$3001,'Base de Preços'!J$7:J$3001,"",0)</f>
        <v>492.5</v>
      </c>
      <c r="AI968" s="37">
        <f t="shared" si="121"/>
        <v>0</v>
      </c>
      <c r="AJ968" t="str">
        <f>_xlfn.XLOOKUP(N968,Agrupamentos!C$3:C$496,Agrupamentos!D$3:D$496,"",0)</f>
        <v>IRRIGAÇÃO DE REPLANTIO</v>
      </c>
      <c r="AK968" t="str">
        <f t="shared" si="122"/>
        <v>2º IRRIGAÇÃO DE REPLANTIOGN140046028</v>
      </c>
      <c r="AL968" s="57" t="str">
        <f t="shared" si="123"/>
        <v>47269GN1400MotoristaANTONIO MARCIO PEREIRA DA SILVA2º IRRIGAÇÃO DE REPLANTIOIndaia Grande I13Apoio6,55Julho-260246210,794201388946210</v>
      </c>
      <c r="AM968" s="79">
        <f t="shared" si="124"/>
        <v>12.5</v>
      </c>
      <c r="AN968" s="80">
        <f t="shared" si="125"/>
        <v>789.5</v>
      </c>
      <c r="AO968" s="36">
        <f t="shared" si="126"/>
        <v>413.69799999999998</v>
      </c>
      <c r="AP968" s="83">
        <f t="shared" si="127"/>
        <v>-375.80200000000002</v>
      </c>
    </row>
    <row r="969" spans="1:42" hidden="1">
      <c r="A969">
        <v>47278</v>
      </c>
      <c r="B969" s="38">
        <v>46210</v>
      </c>
      <c r="C969" t="s">
        <v>268</v>
      </c>
      <c r="D969" t="s">
        <v>185</v>
      </c>
      <c r="E969" t="s">
        <v>186</v>
      </c>
      <c r="F969" t="s">
        <v>59</v>
      </c>
      <c r="G969">
        <v>8</v>
      </c>
      <c r="H969" s="43">
        <v>10859</v>
      </c>
      <c r="I969" t="s">
        <v>198</v>
      </c>
      <c r="J969">
        <v>10093</v>
      </c>
      <c r="K969" t="s">
        <v>199</v>
      </c>
      <c r="L969" t="s">
        <v>199</v>
      </c>
      <c r="M969" t="s">
        <v>246</v>
      </c>
      <c r="N969" t="s">
        <v>247</v>
      </c>
      <c r="O969" t="s">
        <v>64</v>
      </c>
      <c r="P969">
        <v>400</v>
      </c>
      <c r="Q969" t="s">
        <v>233</v>
      </c>
      <c r="R969">
        <v>376</v>
      </c>
      <c r="S969">
        <v>8</v>
      </c>
      <c r="T969">
        <v>18</v>
      </c>
      <c r="U969">
        <v>16</v>
      </c>
      <c r="V969">
        <v>24</v>
      </c>
      <c r="W969">
        <v>0.92</v>
      </c>
      <c r="X969">
        <v>0.44</v>
      </c>
      <c r="Y969">
        <v>1.33</v>
      </c>
      <c r="Z969">
        <v>582.53</v>
      </c>
      <c r="AA969" t="s">
        <v>46</v>
      </c>
      <c r="AB969" t="s">
        <v>77</v>
      </c>
      <c r="AC969" t="s">
        <v>202</v>
      </c>
      <c r="AE969" s="39">
        <v>46210.863055555557</v>
      </c>
      <c r="AG969" t="str">
        <f t="shared" si="120"/>
        <v>Julho-26</v>
      </c>
      <c r="AH969" s="36">
        <f>_xlfn.XLOOKUP(AK969,'Base de Preços'!P$7:P$3001,'Base de Preços'!J$7:J$3001,"",0)</f>
        <v>1041.5999999999999</v>
      </c>
      <c r="AI969" s="37">
        <f t="shared" si="121"/>
        <v>0</v>
      </c>
      <c r="AJ969" t="str">
        <f>_xlfn.XLOOKUP(N969,Agrupamentos!C$3:C$496,Agrupamentos!D$3:D$496,"",0)</f>
        <v>IRRIGAÇÃO DE PLANTIO</v>
      </c>
      <c r="AK969" t="str">
        <f t="shared" si="122"/>
        <v>2ª Irrigação de Plantio 4 a 5L/Planta+Polímero, tomadas d'água a 5 a 10KM da Operação, incluindo captação de águaGN1400REF15</v>
      </c>
      <c r="AL969" s="57" t="str">
        <f t="shared" si="123"/>
        <v>47278GN1400Operador de Trator de PneuJONATHAN FONSECA DE OLIVEIRA2ª Irrigação de Plantio 4 a 5L/Planta+Polímero, tomadas d'água a 5 a 10KM da Operação, incluindo captação de águaRosa Maria376Apoio18Julho-26162446210,863055555646210</v>
      </c>
      <c r="AM969" s="79">
        <f t="shared" si="124"/>
        <v>26.086956521739129</v>
      </c>
      <c r="AN969" s="80">
        <f t="shared" si="125"/>
        <v>15196.434782608694</v>
      </c>
      <c r="AO969" s="36">
        <f t="shared" si="126"/>
        <v>10485.539999999999</v>
      </c>
      <c r="AP969" s="83">
        <f t="shared" si="127"/>
        <v>-4710.8947826086951</v>
      </c>
    </row>
    <row r="970" spans="1:42" hidden="1">
      <c r="A970">
        <v>47278</v>
      </c>
      <c r="B970" s="38">
        <v>46210</v>
      </c>
      <c r="C970" t="s">
        <v>268</v>
      </c>
      <c r="D970" t="s">
        <v>185</v>
      </c>
      <c r="E970" t="s">
        <v>186</v>
      </c>
      <c r="F970" t="s">
        <v>59</v>
      </c>
      <c r="G970">
        <v>8</v>
      </c>
      <c r="H970" s="43">
        <v>10859</v>
      </c>
      <c r="I970" t="s">
        <v>198</v>
      </c>
      <c r="J970">
        <v>10093</v>
      </c>
      <c r="K970" t="s">
        <v>199</v>
      </c>
      <c r="L970" t="s">
        <v>199</v>
      </c>
      <c r="M970" t="s">
        <v>246</v>
      </c>
      <c r="N970" t="s">
        <v>247</v>
      </c>
      <c r="O970" t="s">
        <v>64</v>
      </c>
      <c r="P970">
        <v>400</v>
      </c>
      <c r="Q970" t="s">
        <v>233</v>
      </c>
      <c r="R970">
        <v>366</v>
      </c>
      <c r="S970">
        <v>8</v>
      </c>
      <c r="T970">
        <v>20</v>
      </c>
      <c r="U970">
        <v>0</v>
      </c>
      <c r="V970">
        <v>8</v>
      </c>
      <c r="W970">
        <v>0.92</v>
      </c>
      <c r="X970">
        <v>0.4</v>
      </c>
      <c r="Y970">
        <v>0.4</v>
      </c>
      <c r="Z970">
        <v>582.53</v>
      </c>
      <c r="AA970" t="s">
        <v>46</v>
      </c>
      <c r="AB970" t="s">
        <v>77</v>
      </c>
      <c r="AC970" t="s">
        <v>202</v>
      </c>
      <c r="AD970" t="s">
        <v>96</v>
      </c>
      <c r="AE970" s="39">
        <v>46210.863055555557</v>
      </c>
      <c r="AG970" t="str">
        <f t="shared" si="120"/>
        <v>Julho-26</v>
      </c>
      <c r="AH970" s="36">
        <f>_xlfn.XLOOKUP(AK970,'Base de Preços'!P$7:P$3001,'Base de Preços'!J$7:J$3001,"",0)</f>
        <v>1041.5999999999999</v>
      </c>
      <c r="AI970" s="37">
        <f t="shared" si="121"/>
        <v>0</v>
      </c>
      <c r="AJ970" t="str">
        <f>_xlfn.XLOOKUP(N970,Agrupamentos!C$3:C$496,Agrupamentos!D$3:D$496,"",0)</f>
        <v>IRRIGAÇÃO DE PLANTIO</v>
      </c>
      <c r="AK970" t="str">
        <f t="shared" si="122"/>
        <v>2ª Irrigação de Plantio 4 a 5L/Planta+Polímero, tomadas d'água a 5 a 10KM da Operação, incluindo captação de águaGN1400REF15</v>
      </c>
      <c r="AL970" s="57" t="str">
        <f t="shared" si="123"/>
        <v>47278GN1400Operador de Trator de PneuJONATHAN FONSECA DE OLIVEIRA2ª Irrigação de Plantio 4 a 5L/Planta+Polímero, tomadas d'água a 5 a 10KM da Operação, incluindo captação de águaRosa Maria366Apoio20Julho-260846210,863055555646210</v>
      </c>
      <c r="AM970" s="79">
        <f t="shared" si="124"/>
        <v>8.695652173913043</v>
      </c>
      <c r="AN970" s="80">
        <f t="shared" si="125"/>
        <v>5065.478260869565</v>
      </c>
      <c r="AO970" s="36">
        <f t="shared" si="126"/>
        <v>11650.599999999999</v>
      </c>
      <c r="AP970" s="83">
        <f t="shared" si="127"/>
        <v>6585.1217391304335</v>
      </c>
    </row>
    <row r="971" spans="1:42" hidden="1">
      <c r="A971">
        <v>47278</v>
      </c>
      <c r="B971" s="38">
        <v>46210</v>
      </c>
      <c r="C971" t="s">
        <v>268</v>
      </c>
      <c r="D971" t="s">
        <v>185</v>
      </c>
      <c r="E971" t="s">
        <v>186</v>
      </c>
      <c r="F971" t="s">
        <v>59</v>
      </c>
      <c r="G971">
        <v>8</v>
      </c>
      <c r="H971" s="43">
        <v>10859</v>
      </c>
      <c r="I971" t="s">
        <v>198</v>
      </c>
      <c r="J971">
        <v>10093</v>
      </c>
      <c r="K971" t="s">
        <v>199</v>
      </c>
      <c r="L971" t="s">
        <v>199</v>
      </c>
      <c r="M971" t="s">
        <v>284</v>
      </c>
      <c r="N971" t="s">
        <v>285</v>
      </c>
      <c r="O971" t="s">
        <v>64</v>
      </c>
      <c r="P971">
        <v>400</v>
      </c>
      <c r="Q971" t="s">
        <v>233</v>
      </c>
      <c r="R971">
        <v>377</v>
      </c>
      <c r="S971">
        <v>8</v>
      </c>
      <c r="T971">
        <v>11</v>
      </c>
      <c r="U971">
        <v>0</v>
      </c>
      <c r="V971">
        <v>8</v>
      </c>
      <c r="W971">
        <v>0.92</v>
      </c>
      <c r="X971">
        <v>0.73</v>
      </c>
      <c r="Y971">
        <v>0.73</v>
      </c>
      <c r="Z971">
        <v>582.53</v>
      </c>
      <c r="AA971" t="s">
        <v>55</v>
      </c>
      <c r="AB971" t="s">
        <v>77</v>
      </c>
      <c r="AC971" t="s">
        <v>202</v>
      </c>
      <c r="AD971" t="s">
        <v>96</v>
      </c>
      <c r="AE971" s="39">
        <v>46210.863055555557</v>
      </c>
      <c r="AG971" t="str">
        <f t="shared" si="120"/>
        <v>Julho-26</v>
      </c>
      <c r="AH971" s="36">
        <f>_xlfn.XLOOKUP(AK971,'Base de Preços'!P$7:P$3001,'Base de Preços'!J$7:J$3001,"",0)</f>
        <v>1041.5999999999999</v>
      </c>
      <c r="AI971" s="37">
        <f t="shared" si="121"/>
        <v>0</v>
      </c>
      <c r="AJ971" t="str">
        <f>_xlfn.XLOOKUP(N971,Agrupamentos!C$3:C$496,Agrupamentos!D$3:D$496,"",0)</f>
        <v>IRRIGAÇÃO DE PLANTIO</v>
      </c>
      <c r="AK971" t="str">
        <f t="shared" si="122"/>
        <v>Irrigação de Plantio  4 a 5L/Planta+Polímero, tomadas d'água a 5 a 10KM da Operação, incluindo captação de águaGN1400REF14</v>
      </c>
      <c r="AL971" s="57" t="str">
        <f t="shared" si="123"/>
        <v>47278GN1400Operador de Trator de PneuJONATHAN FONSECA DE OLIVEIRAIrrigação de Plantio  4 a 5L/Planta+Polímero, tomadas d'água a 5 a 10KM da Operação, incluindo captação de águaRosa Maria377Apoio11Julho-260846210,863055555646210</v>
      </c>
      <c r="AM971" s="79">
        <f t="shared" si="124"/>
        <v>8.695652173913043</v>
      </c>
      <c r="AN971" s="80">
        <f t="shared" si="125"/>
        <v>5065.478260869565</v>
      </c>
      <c r="AO971" s="36">
        <f t="shared" si="126"/>
        <v>6407.83</v>
      </c>
      <c r="AP971" s="83">
        <f t="shared" si="127"/>
        <v>1342.3517391304349</v>
      </c>
    </row>
    <row r="972" spans="1:42" hidden="1">
      <c r="A972">
        <v>47278</v>
      </c>
      <c r="B972" s="38">
        <v>46210</v>
      </c>
      <c r="C972" t="s">
        <v>268</v>
      </c>
      <c r="D972" t="s">
        <v>185</v>
      </c>
      <c r="E972" t="s">
        <v>186</v>
      </c>
      <c r="F972" t="s">
        <v>49</v>
      </c>
      <c r="G972">
        <v>8</v>
      </c>
      <c r="H972" s="43">
        <v>10859</v>
      </c>
      <c r="I972" t="s">
        <v>198</v>
      </c>
      <c r="J972">
        <v>10093</v>
      </c>
      <c r="K972" t="s">
        <v>199</v>
      </c>
      <c r="L972" t="s">
        <v>199</v>
      </c>
      <c r="M972" t="s">
        <v>246</v>
      </c>
      <c r="N972" t="s">
        <v>247</v>
      </c>
      <c r="O972" t="s">
        <v>64</v>
      </c>
      <c r="P972">
        <v>400</v>
      </c>
      <c r="Q972" t="s">
        <v>233</v>
      </c>
      <c r="R972">
        <v>376</v>
      </c>
      <c r="S972">
        <v>64</v>
      </c>
      <c r="T972">
        <v>18</v>
      </c>
      <c r="U972">
        <v>0</v>
      </c>
      <c r="V972">
        <v>64</v>
      </c>
      <c r="W972">
        <v>4.58</v>
      </c>
      <c r="X972">
        <v>3.56</v>
      </c>
      <c r="Y972">
        <v>3.56</v>
      </c>
      <c r="Z972">
        <v>235.73</v>
      </c>
      <c r="AA972" t="s">
        <v>46</v>
      </c>
      <c r="AB972" t="s">
        <v>47</v>
      </c>
      <c r="AC972" t="s">
        <v>202</v>
      </c>
      <c r="AE972" s="39">
        <v>46210.863055555557</v>
      </c>
      <c r="AG972" t="str">
        <f t="shared" si="120"/>
        <v>Julho-26</v>
      </c>
      <c r="AH972" s="36">
        <f>_xlfn.XLOOKUP(AK972,'Base de Preços'!P$7:P$3001,'Base de Preços'!J$7:J$3001,"",0)</f>
        <v>1041.5999999999999</v>
      </c>
      <c r="AI972" s="37">
        <f t="shared" si="121"/>
        <v>18748.8</v>
      </c>
      <c r="AJ972" t="str">
        <f>_xlfn.XLOOKUP(N972,Agrupamentos!C$3:C$496,Agrupamentos!D$3:D$496,"",0)</f>
        <v>IRRIGAÇÃO DE PLANTIO</v>
      </c>
      <c r="AK972" t="str">
        <f t="shared" si="122"/>
        <v>2ª Irrigação de Plantio 4 a 5L/Planta+Polímero, tomadas d'água a 5 a 10KM da Operação, incluindo captação de águaGN1400REF15</v>
      </c>
      <c r="AL972" s="57" t="str">
        <f t="shared" si="123"/>
        <v>47278GN1400Trabalhador FlorestalJONATHAN FONSECA DE OLIVEIRA2ª Irrigação de Plantio 4 a 5L/Planta+Polímero, tomadas d'água a 5 a 10KM da Operação, incluindo captação de águaRosa Maria376Principal18Julho-2606446210,863055555646210</v>
      </c>
      <c r="AM972" s="79">
        <f t="shared" si="124"/>
        <v>13.973799126637555</v>
      </c>
      <c r="AN972" s="80">
        <f t="shared" si="125"/>
        <v>3294.0436681222709</v>
      </c>
      <c r="AO972" s="36">
        <f t="shared" si="126"/>
        <v>4243.1399999999994</v>
      </c>
      <c r="AP972" s="83">
        <f t="shared" si="127"/>
        <v>949.09633187772852</v>
      </c>
    </row>
    <row r="973" spans="1:42" hidden="1">
      <c r="A973">
        <v>47278</v>
      </c>
      <c r="B973" s="38">
        <v>46210</v>
      </c>
      <c r="C973" t="s">
        <v>268</v>
      </c>
      <c r="D973" t="s">
        <v>185</v>
      </c>
      <c r="E973" t="s">
        <v>186</v>
      </c>
      <c r="F973" t="s">
        <v>49</v>
      </c>
      <c r="G973">
        <v>8</v>
      </c>
      <c r="H973" s="43">
        <v>10859</v>
      </c>
      <c r="I973" t="s">
        <v>198</v>
      </c>
      <c r="J973">
        <v>10093</v>
      </c>
      <c r="K973" t="s">
        <v>199</v>
      </c>
      <c r="L973" t="s">
        <v>199</v>
      </c>
      <c r="M973" t="s">
        <v>284</v>
      </c>
      <c r="N973" t="s">
        <v>285</v>
      </c>
      <c r="O973" t="s">
        <v>64</v>
      </c>
      <c r="P973">
        <v>400</v>
      </c>
      <c r="Q973" t="s">
        <v>233</v>
      </c>
      <c r="R973">
        <v>377</v>
      </c>
      <c r="S973">
        <v>56</v>
      </c>
      <c r="T973">
        <v>11</v>
      </c>
      <c r="U973">
        <v>0</v>
      </c>
      <c r="V973">
        <v>56</v>
      </c>
      <c r="W973">
        <v>4.58</v>
      </c>
      <c r="X973">
        <v>5.09</v>
      </c>
      <c r="Y973">
        <v>5.09</v>
      </c>
      <c r="Z973">
        <v>235.73</v>
      </c>
      <c r="AA973" t="s">
        <v>55</v>
      </c>
      <c r="AB973" t="s">
        <v>47</v>
      </c>
      <c r="AC973" t="s">
        <v>202</v>
      </c>
      <c r="AD973" t="s">
        <v>96</v>
      </c>
      <c r="AE973" s="39">
        <v>46210.863055555557</v>
      </c>
      <c r="AG973" t="str">
        <f t="shared" si="120"/>
        <v>Julho-26</v>
      </c>
      <c r="AH973" s="36">
        <f>_xlfn.XLOOKUP(AK973,'Base de Preços'!P$7:P$3001,'Base de Preços'!J$7:J$3001,"",0)</f>
        <v>1041.5999999999999</v>
      </c>
      <c r="AI973" s="37">
        <f t="shared" si="121"/>
        <v>11457.599999999999</v>
      </c>
      <c r="AJ973" t="str">
        <f>_xlfn.XLOOKUP(N973,Agrupamentos!C$3:C$496,Agrupamentos!D$3:D$496,"",0)</f>
        <v>IRRIGAÇÃO DE PLANTIO</v>
      </c>
      <c r="AK973" t="str">
        <f t="shared" si="122"/>
        <v>Irrigação de Plantio  4 a 5L/Planta+Polímero, tomadas d'água a 5 a 10KM da Operação, incluindo captação de águaGN1400REF14</v>
      </c>
      <c r="AL973" s="57" t="str">
        <f t="shared" si="123"/>
        <v>47278GN1400Trabalhador FlorestalJONATHAN FONSECA DE OLIVEIRAIrrigação de Plantio  4 a 5L/Planta+Polímero, tomadas d'água a 5 a 10KM da Operação, incluindo captação de águaRosa Maria377Principal11Julho-2605646210,863055555646210</v>
      </c>
      <c r="AM973" s="79">
        <f t="shared" si="124"/>
        <v>12.22707423580786</v>
      </c>
      <c r="AN973" s="80">
        <f t="shared" si="125"/>
        <v>2882.2882096069866</v>
      </c>
      <c r="AO973" s="36">
        <f t="shared" si="126"/>
        <v>2593.0299999999997</v>
      </c>
      <c r="AP973" s="83">
        <f t="shared" si="127"/>
        <v>-289.25820960698684</v>
      </c>
    </row>
    <row r="974" spans="1:42" hidden="1">
      <c r="A974">
        <v>47278</v>
      </c>
      <c r="B974" s="38">
        <v>46210</v>
      </c>
      <c r="C974" t="s">
        <v>268</v>
      </c>
      <c r="D974" t="s">
        <v>185</v>
      </c>
      <c r="E974" t="s">
        <v>186</v>
      </c>
      <c r="F974" t="s">
        <v>92</v>
      </c>
      <c r="G974">
        <v>8</v>
      </c>
      <c r="H974" s="43">
        <v>10859</v>
      </c>
      <c r="I974" t="s">
        <v>198</v>
      </c>
      <c r="J974">
        <v>10093</v>
      </c>
      <c r="K974" t="s">
        <v>199</v>
      </c>
      <c r="L974" t="s">
        <v>199</v>
      </c>
      <c r="M974" t="s">
        <v>246</v>
      </c>
      <c r="N974" t="s">
        <v>247</v>
      </c>
      <c r="O974" t="s">
        <v>64</v>
      </c>
      <c r="P974">
        <v>400</v>
      </c>
      <c r="Q974" t="s">
        <v>233</v>
      </c>
      <c r="R974">
        <v>366</v>
      </c>
      <c r="S974">
        <v>8</v>
      </c>
      <c r="T974">
        <v>20</v>
      </c>
      <c r="U974">
        <v>0</v>
      </c>
      <c r="V974">
        <v>8</v>
      </c>
      <c r="W974">
        <v>0.56999999999999995</v>
      </c>
      <c r="X974">
        <v>0.4</v>
      </c>
      <c r="Y974">
        <v>0.4</v>
      </c>
      <c r="Z974">
        <v>223.34</v>
      </c>
      <c r="AA974" t="s">
        <v>46</v>
      </c>
      <c r="AB974" t="s">
        <v>56</v>
      </c>
      <c r="AC974" t="s">
        <v>202</v>
      </c>
      <c r="AD974" t="s">
        <v>203</v>
      </c>
      <c r="AE974" s="39">
        <v>46210.863055555557</v>
      </c>
      <c r="AG974" t="str">
        <f t="shared" si="120"/>
        <v>Julho-26</v>
      </c>
      <c r="AH974" s="36">
        <f>_xlfn.XLOOKUP(AK974,'Base de Preços'!P$7:P$3001,'Base de Preços'!J$7:J$3001,"",0)</f>
        <v>1041.5999999999999</v>
      </c>
      <c r="AI974" s="37">
        <f t="shared" si="121"/>
        <v>0</v>
      </c>
      <c r="AJ974" t="str">
        <f>_xlfn.XLOOKUP(N974,Agrupamentos!C$3:C$496,Agrupamentos!D$3:D$496,"",0)</f>
        <v>IRRIGAÇÃO DE PLANTIO</v>
      </c>
      <c r="AK974" t="str">
        <f t="shared" si="122"/>
        <v>2ª Irrigação de Plantio 4 a 5L/Planta+Polímero, tomadas d'água a 5 a 10KM da Operação, incluindo captação de águaGN1400REF15</v>
      </c>
      <c r="AL974" s="57" t="str">
        <f t="shared" si="123"/>
        <v>47278GN1400Motorista de Caminhão PipaJONATHAN FONSECA DE OLIVEIRA2ª Irrigação de Plantio 4 a 5L/Planta+Polímero, tomadas d'água a 5 a 10KM da Operação, incluindo captação de águaRosa Maria366Suporte20Julho-260846210,863055555646210</v>
      </c>
      <c r="AM974" s="79">
        <f t="shared" si="124"/>
        <v>14.035087719298247</v>
      </c>
      <c r="AN974" s="80">
        <f t="shared" si="125"/>
        <v>3134.5964912280706</v>
      </c>
      <c r="AO974" s="36">
        <f t="shared" si="126"/>
        <v>4466.8</v>
      </c>
      <c r="AP974" s="83">
        <f t="shared" si="127"/>
        <v>1332.2035087719296</v>
      </c>
    </row>
    <row r="975" spans="1:42" hidden="1">
      <c r="A975">
        <v>47278</v>
      </c>
      <c r="B975" s="38">
        <v>46210</v>
      </c>
      <c r="C975" t="s">
        <v>268</v>
      </c>
      <c r="D975" t="s">
        <v>185</v>
      </c>
      <c r="E975" t="s">
        <v>186</v>
      </c>
      <c r="F975" t="s">
        <v>37</v>
      </c>
      <c r="G975">
        <v>8</v>
      </c>
      <c r="H975" s="43">
        <v>10859</v>
      </c>
      <c r="I975" t="s">
        <v>198</v>
      </c>
      <c r="J975">
        <v>10093</v>
      </c>
      <c r="K975" t="s">
        <v>199</v>
      </c>
      <c r="L975" t="s">
        <v>199</v>
      </c>
      <c r="M975">
        <v>43</v>
      </c>
      <c r="N975" t="s">
        <v>42</v>
      </c>
      <c r="O975" t="s">
        <v>64</v>
      </c>
      <c r="P975">
        <v>400</v>
      </c>
      <c r="Q975" t="s">
        <v>233</v>
      </c>
      <c r="R975">
        <v>377</v>
      </c>
      <c r="S975">
        <v>8</v>
      </c>
      <c r="T975">
        <v>0</v>
      </c>
      <c r="U975">
        <v>0</v>
      </c>
      <c r="V975">
        <v>8</v>
      </c>
      <c r="W975">
        <v>0</v>
      </c>
      <c r="X975">
        <v>0</v>
      </c>
      <c r="Y975">
        <v>0</v>
      </c>
      <c r="Z975">
        <v>0</v>
      </c>
      <c r="AA975" t="s">
        <v>46</v>
      </c>
      <c r="AB975" t="s">
        <v>47</v>
      </c>
      <c r="AC975" t="s">
        <v>202</v>
      </c>
      <c r="AE975" s="39">
        <v>46210.863055555557</v>
      </c>
      <c r="AG975" t="str">
        <f t="shared" si="120"/>
        <v>Julho-26</v>
      </c>
      <c r="AH975" s="36">
        <f>_xlfn.XLOOKUP(AK975,'Base de Preços'!P$7:P$3001,'Base de Preços'!J$7:J$3001,"",0)</f>
        <v>0</v>
      </c>
      <c r="AI975" s="37">
        <f t="shared" si="121"/>
        <v>0</v>
      </c>
      <c r="AJ975" t="str">
        <f>_xlfn.XLOOKUP(N975,Agrupamentos!C$3:C$496,Agrupamentos!D$3:D$496,"",0)</f>
        <v>APOIO E MANUTENÇÃO</v>
      </c>
      <c r="AK975" t="str">
        <f t="shared" si="122"/>
        <v>APOIO E MANUTEÇÃOGN140043</v>
      </c>
      <c r="AL975" s="57" t="str">
        <f t="shared" si="123"/>
        <v>47278GN1400MotoristaJONATHAN FONSECA DE OLIVEIRAAPOIO E MANUTEÇÃORosa Maria377Principal0Julho-260846210,863055555646210</v>
      </c>
      <c r="AM975" s="79" t="str">
        <f t="shared" si="124"/>
        <v/>
      </c>
      <c r="AN975" s="80" t="str">
        <f t="shared" si="125"/>
        <v/>
      </c>
      <c r="AO975" s="36">
        <f t="shared" si="126"/>
        <v>0</v>
      </c>
      <c r="AP975" s="83" t="str">
        <f t="shared" si="127"/>
        <v/>
      </c>
    </row>
    <row r="976" spans="1:42" hidden="1">
      <c r="A976">
        <v>47278</v>
      </c>
      <c r="B976" s="38">
        <v>46210</v>
      </c>
      <c r="C976" t="s">
        <v>268</v>
      </c>
      <c r="D976" t="s">
        <v>185</v>
      </c>
      <c r="E976" t="s">
        <v>186</v>
      </c>
      <c r="F976" t="s">
        <v>49</v>
      </c>
      <c r="G976">
        <v>8</v>
      </c>
      <c r="H976" s="43">
        <v>10859</v>
      </c>
      <c r="I976" t="s">
        <v>198</v>
      </c>
      <c r="J976">
        <v>10093</v>
      </c>
      <c r="K976" t="s">
        <v>199</v>
      </c>
      <c r="L976" t="s">
        <v>199</v>
      </c>
      <c r="M976" t="s">
        <v>246</v>
      </c>
      <c r="N976" t="s">
        <v>247</v>
      </c>
      <c r="O976" t="s">
        <v>64</v>
      </c>
      <c r="P976">
        <v>400</v>
      </c>
      <c r="Q976" t="s">
        <v>233</v>
      </c>
      <c r="R976">
        <v>366</v>
      </c>
      <c r="S976">
        <v>56</v>
      </c>
      <c r="T976">
        <v>20</v>
      </c>
      <c r="U976">
        <v>0</v>
      </c>
      <c r="V976">
        <v>56</v>
      </c>
      <c r="W976">
        <v>4.58</v>
      </c>
      <c r="X976">
        <v>2.8</v>
      </c>
      <c r="Y976">
        <v>2.8</v>
      </c>
      <c r="Z976">
        <v>235.73</v>
      </c>
      <c r="AA976" t="s">
        <v>46</v>
      </c>
      <c r="AB976" t="s">
        <v>47</v>
      </c>
      <c r="AC976" t="s">
        <v>202</v>
      </c>
      <c r="AE976" s="39">
        <v>46210.863055555557</v>
      </c>
      <c r="AG976" t="str">
        <f t="shared" si="120"/>
        <v>Julho-26</v>
      </c>
      <c r="AH976" s="36">
        <f>_xlfn.XLOOKUP(AK976,'Base de Preços'!P$7:P$3001,'Base de Preços'!J$7:J$3001,"",0)</f>
        <v>1041.5999999999999</v>
      </c>
      <c r="AI976" s="37">
        <f t="shared" si="121"/>
        <v>20832</v>
      </c>
      <c r="AJ976" t="str">
        <f>_xlfn.XLOOKUP(N976,Agrupamentos!C$3:C$496,Agrupamentos!D$3:D$496,"",0)</f>
        <v>IRRIGAÇÃO DE PLANTIO</v>
      </c>
      <c r="AK976" t="str">
        <f t="shared" si="122"/>
        <v>2ª Irrigação de Plantio 4 a 5L/Planta+Polímero, tomadas d'água a 5 a 10KM da Operação, incluindo captação de águaGN1400REF15</v>
      </c>
      <c r="AL976" s="57" t="str">
        <f t="shared" si="123"/>
        <v>47278GN1400Trabalhador FlorestalJONATHAN FONSECA DE OLIVEIRA2ª Irrigação de Plantio 4 a 5L/Planta+Polímero, tomadas d'água a 5 a 10KM da Operação, incluindo captação de águaRosa Maria366Principal20Julho-2605646210,863055555646210</v>
      </c>
      <c r="AM976" s="79">
        <f t="shared" si="124"/>
        <v>12.22707423580786</v>
      </c>
      <c r="AN976" s="80">
        <f t="shared" si="125"/>
        <v>2882.2882096069866</v>
      </c>
      <c r="AO976" s="36">
        <f t="shared" si="126"/>
        <v>4714.5999999999995</v>
      </c>
      <c r="AP976" s="83">
        <f t="shared" si="127"/>
        <v>1832.3117903930129</v>
      </c>
    </row>
    <row r="977" spans="1:42" hidden="1">
      <c r="A977">
        <v>47285</v>
      </c>
      <c r="B977" s="38">
        <v>46210</v>
      </c>
      <c r="C977" t="s">
        <v>268</v>
      </c>
      <c r="D977" t="s">
        <v>185</v>
      </c>
      <c r="E977" t="s">
        <v>186</v>
      </c>
      <c r="F977" t="s">
        <v>59</v>
      </c>
      <c r="G977">
        <v>10</v>
      </c>
      <c r="H977" s="43">
        <v>10859</v>
      </c>
      <c r="I977" t="s">
        <v>198</v>
      </c>
      <c r="J977">
        <v>11772</v>
      </c>
      <c r="K977" t="s">
        <v>211</v>
      </c>
      <c r="L977" t="s">
        <v>211</v>
      </c>
      <c r="M977" t="s">
        <v>326</v>
      </c>
      <c r="N977" t="s">
        <v>327</v>
      </c>
      <c r="O977" t="s">
        <v>64</v>
      </c>
      <c r="P977">
        <v>669</v>
      </c>
      <c r="Q977" t="s">
        <v>223</v>
      </c>
      <c r="R977">
        <v>28</v>
      </c>
      <c r="S977">
        <v>5</v>
      </c>
      <c r="T977">
        <v>21</v>
      </c>
      <c r="U977">
        <v>5</v>
      </c>
      <c r="V977">
        <v>10</v>
      </c>
      <c r="W977">
        <v>0.82</v>
      </c>
      <c r="X977">
        <v>0.24</v>
      </c>
      <c r="Y977">
        <v>0.48</v>
      </c>
      <c r="Z977">
        <v>520.12</v>
      </c>
      <c r="AA977" t="s">
        <v>55</v>
      </c>
      <c r="AB977" t="s">
        <v>56</v>
      </c>
      <c r="AC977" t="s">
        <v>212</v>
      </c>
      <c r="AD977" t="s">
        <v>96</v>
      </c>
      <c r="AE977" s="39">
        <v>46210.890104166669</v>
      </c>
      <c r="AG977" t="str">
        <f t="shared" si="120"/>
        <v>Julho-26</v>
      </c>
      <c r="AH977" s="36">
        <f>_xlfn.XLOOKUP(AK977,'Base de Preços'!P$7:P$3001,'Base de Preços'!J$7:J$3001,"",0)</f>
        <v>930</v>
      </c>
      <c r="AI977" s="37">
        <f t="shared" si="121"/>
        <v>0</v>
      </c>
      <c r="AJ977" t="str">
        <f>_xlfn.XLOOKUP(N977,Agrupamentos!C$3:C$496,Agrupamentos!D$3:D$496,"",0)</f>
        <v>IRRIGAÇÃO DE PLANTIO</v>
      </c>
      <c r="AK977" t="str">
        <f t="shared" si="122"/>
        <v>2ª IRRIGAÇÃO DE PLANTIO 4 a 5L/Planta+Polímero,  tomadas d'água a 5 a 10KM da Operação, incluindo Captação de ÁguaGN1400IMP15</v>
      </c>
      <c r="AL977" s="57" t="str">
        <f t="shared" si="123"/>
        <v>47285GN1400Operador de Trator de PneuALCIMAR CONCEIÇAO DOS SANTOS2ª IRRIGAÇÃO DE PLANTIO 4 a 5L/Planta+Polímero,  tomadas d'água a 5 a 10KM da Operação, incluindo Captação de ÁguaCASCATA28Suporte21Julho-2651046210,890104166746210</v>
      </c>
      <c r="AM977" s="79">
        <f t="shared" si="124"/>
        <v>12.195121951219512</v>
      </c>
      <c r="AN977" s="80">
        <f t="shared" si="125"/>
        <v>6342.9268292682927</v>
      </c>
      <c r="AO977" s="36">
        <f t="shared" si="126"/>
        <v>10922.52</v>
      </c>
      <c r="AP977" s="83">
        <f t="shared" si="127"/>
        <v>4579.5931707317077</v>
      </c>
    </row>
    <row r="978" spans="1:42" hidden="1">
      <c r="A978">
        <v>47285</v>
      </c>
      <c r="B978" s="38">
        <v>46210</v>
      </c>
      <c r="C978" t="s">
        <v>268</v>
      </c>
      <c r="D978" t="s">
        <v>185</v>
      </c>
      <c r="E978" t="s">
        <v>186</v>
      </c>
      <c r="F978" t="s">
        <v>49</v>
      </c>
      <c r="G978">
        <v>10</v>
      </c>
      <c r="H978" s="43">
        <v>10859</v>
      </c>
      <c r="I978" t="s">
        <v>198</v>
      </c>
      <c r="J978">
        <v>11772</v>
      </c>
      <c r="K978" t="s">
        <v>211</v>
      </c>
      <c r="L978" t="s">
        <v>211</v>
      </c>
      <c r="M978" t="s">
        <v>200</v>
      </c>
      <c r="N978" t="s">
        <v>201</v>
      </c>
      <c r="O978" t="s">
        <v>64</v>
      </c>
      <c r="P978">
        <v>669</v>
      </c>
      <c r="Q978" t="s">
        <v>223</v>
      </c>
      <c r="R978">
        <v>5</v>
      </c>
      <c r="S978">
        <v>33</v>
      </c>
      <c r="T978">
        <v>3</v>
      </c>
      <c r="U978">
        <v>0</v>
      </c>
      <c r="V978">
        <v>33</v>
      </c>
      <c r="W978">
        <v>4.09</v>
      </c>
      <c r="X978">
        <v>11</v>
      </c>
      <c r="Y978">
        <v>11</v>
      </c>
      <c r="Z978">
        <v>210.47</v>
      </c>
      <c r="AA978" t="s">
        <v>46</v>
      </c>
      <c r="AB978" t="s">
        <v>47</v>
      </c>
      <c r="AC978" t="s">
        <v>212</v>
      </c>
      <c r="AD978" t="s">
        <v>96</v>
      </c>
      <c r="AE978" s="39">
        <v>46210.890104166669</v>
      </c>
      <c r="AG978" t="str">
        <f t="shared" si="120"/>
        <v>Julho-26</v>
      </c>
      <c r="AH978" s="36">
        <f>_xlfn.XLOOKUP(AK978,'Base de Preços'!P$7:P$3001,'Base de Preços'!J$7:J$3001,"",0)</f>
        <v>930</v>
      </c>
      <c r="AI978" s="37">
        <f t="shared" si="121"/>
        <v>2790</v>
      </c>
      <c r="AJ978" t="str">
        <f>_xlfn.XLOOKUP(N978,Agrupamentos!C$3:C$496,Agrupamentos!D$3:D$496,"",0)</f>
        <v>IRRIGAÇÃO DE PLANTIO</v>
      </c>
      <c r="AK978" t="str">
        <f t="shared" si="122"/>
        <v>Irrigação de Plantio 4 a 5L/Planta+Polímero, tomadas d'água a 5 a 10KM da Operação, incluindo Capitação de ÁguaGN1400IMP14</v>
      </c>
      <c r="AL978" s="57" t="str">
        <f t="shared" si="123"/>
        <v>47285GN1400Trabalhador FlorestalALCIMAR CONCEIÇAO DOS SANTOSIrrigação de Plantio 4 a 5L/Planta+Polímero, tomadas d'água a 5 a 10KM da Operação, incluindo Capitação de ÁguaCASCATA5Principal3Julho-2603346210,890104166746210</v>
      </c>
      <c r="AM978" s="79">
        <f t="shared" si="124"/>
        <v>8.0684596577017125</v>
      </c>
      <c r="AN978" s="80">
        <f t="shared" si="125"/>
        <v>1698.1687041564794</v>
      </c>
      <c r="AO978" s="36">
        <f t="shared" si="126"/>
        <v>631.41</v>
      </c>
      <c r="AP978" s="83">
        <f t="shared" si="127"/>
        <v>-1066.7587041564793</v>
      </c>
    </row>
    <row r="979" spans="1:42" hidden="1">
      <c r="A979">
        <v>47285</v>
      </c>
      <c r="B979" s="38">
        <v>46210</v>
      </c>
      <c r="C979" t="s">
        <v>268</v>
      </c>
      <c r="D979" t="s">
        <v>185</v>
      </c>
      <c r="E979" t="s">
        <v>186</v>
      </c>
      <c r="F979" t="s">
        <v>49</v>
      </c>
      <c r="G979">
        <v>10</v>
      </c>
      <c r="H979" s="43">
        <v>10859</v>
      </c>
      <c r="I979" t="s">
        <v>198</v>
      </c>
      <c r="J979">
        <v>11772</v>
      </c>
      <c r="K979" t="s">
        <v>211</v>
      </c>
      <c r="L979" t="s">
        <v>211</v>
      </c>
      <c r="M979" t="s">
        <v>326</v>
      </c>
      <c r="N979" t="s">
        <v>327</v>
      </c>
      <c r="O979" t="s">
        <v>64</v>
      </c>
      <c r="P979">
        <v>669</v>
      </c>
      <c r="Q979" t="s">
        <v>223</v>
      </c>
      <c r="R979">
        <v>28</v>
      </c>
      <c r="S979">
        <v>60</v>
      </c>
      <c r="T979">
        <v>21</v>
      </c>
      <c r="U979">
        <v>0</v>
      </c>
      <c r="V979">
        <v>60</v>
      </c>
      <c r="W979">
        <v>4.09</v>
      </c>
      <c r="X979">
        <v>2.86</v>
      </c>
      <c r="Y979">
        <v>2.86</v>
      </c>
      <c r="Z979">
        <v>210.47</v>
      </c>
      <c r="AA979" t="s">
        <v>55</v>
      </c>
      <c r="AB979" t="s">
        <v>47</v>
      </c>
      <c r="AC979" t="s">
        <v>212</v>
      </c>
      <c r="AD979" t="s">
        <v>96</v>
      </c>
      <c r="AE979" s="39">
        <v>46210.890104166669</v>
      </c>
      <c r="AG979" t="str">
        <f t="shared" si="120"/>
        <v>Julho-26</v>
      </c>
      <c r="AH979" s="36">
        <f>_xlfn.XLOOKUP(AK979,'Base de Preços'!P$7:P$3001,'Base de Preços'!J$7:J$3001,"",0)</f>
        <v>930</v>
      </c>
      <c r="AI979" s="37">
        <f t="shared" si="121"/>
        <v>19530</v>
      </c>
      <c r="AJ979" t="str">
        <f>_xlfn.XLOOKUP(N979,Agrupamentos!C$3:C$496,Agrupamentos!D$3:D$496,"",0)</f>
        <v>IRRIGAÇÃO DE PLANTIO</v>
      </c>
      <c r="AK979" t="str">
        <f t="shared" si="122"/>
        <v>2ª IRRIGAÇÃO DE PLANTIO 4 a 5L/Planta+Polímero,  tomadas d'água a 5 a 10KM da Operação, incluindo Captação de ÁguaGN1400IMP15</v>
      </c>
      <c r="AL979" s="57" t="str">
        <f t="shared" si="123"/>
        <v>47285GN1400Trabalhador FlorestalALCIMAR CONCEIÇAO DOS SANTOS2ª IRRIGAÇÃO DE PLANTIO 4 a 5L/Planta+Polímero,  tomadas d'água a 5 a 10KM da Operação, incluindo Captação de ÁguaCASCATA28Principal21Julho-2606046210,890104166746210</v>
      </c>
      <c r="AM979" s="79">
        <f t="shared" si="124"/>
        <v>14.669926650366749</v>
      </c>
      <c r="AN979" s="80">
        <f t="shared" si="125"/>
        <v>3087.5794621026898</v>
      </c>
      <c r="AO979" s="36">
        <f t="shared" si="126"/>
        <v>4419.87</v>
      </c>
      <c r="AP979" s="83">
        <f t="shared" si="127"/>
        <v>1332.2905378973101</v>
      </c>
    </row>
    <row r="980" spans="1:42" hidden="1">
      <c r="A980">
        <v>47285</v>
      </c>
      <c r="B980" s="38">
        <v>46210</v>
      </c>
      <c r="C980" t="s">
        <v>268</v>
      </c>
      <c r="D980" t="s">
        <v>185</v>
      </c>
      <c r="E980" t="s">
        <v>186</v>
      </c>
      <c r="F980" t="s">
        <v>49</v>
      </c>
      <c r="G980">
        <v>10</v>
      </c>
      <c r="H980" s="43">
        <v>10859</v>
      </c>
      <c r="I980" t="s">
        <v>198</v>
      </c>
      <c r="J980">
        <v>11772</v>
      </c>
      <c r="K980" t="s">
        <v>211</v>
      </c>
      <c r="L980" t="s">
        <v>211</v>
      </c>
      <c r="M980" t="s">
        <v>200</v>
      </c>
      <c r="N980" t="s">
        <v>201</v>
      </c>
      <c r="O980" t="s">
        <v>64</v>
      </c>
      <c r="P980">
        <v>669</v>
      </c>
      <c r="Q980" t="s">
        <v>223</v>
      </c>
      <c r="R980">
        <v>2</v>
      </c>
      <c r="S980">
        <v>16</v>
      </c>
      <c r="T980">
        <v>2</v>
      </c>
      <c r="U980">
        <v>0</v>
      </c>
      <c r="V980">
        <v>16</v>
      </c>
      <c r="W980">
        <v>4.09</v>
      </c>
      <c r="X980">
        <v>8</v>
      </c>
      <c r="Y980">
        <v>8</v>
      </c>
      <c r="Z980">
        <v>210.47</v>
      </c>
      <c r="AA980" t="s">
        <v>46</v>
      </c>
      <c r="AB980" t="s">
        <v>47</v>
      </c>
      <c r="AC980" t="s">
        <v>212</v>
      </c>
      <c r="AE980" s="39">
        <v>46210.890104166669</v>
      </c>
      <c r="AG980" t="str">
        <f t="shared" si="120"/>
        <v>Julho-26</v>
      </c>
      <c r="AH980" s="36">
        <f>_xlfn.XLOOKUP(AK980,'Base de Preços'!P$7:P$3001,'Base de Preços'!J$7:J$3001,"",0)</f>
        <v>930</v>
      </c>
      <c r="AI980" s="37">
        <f t="shared" si="121"/>
        <v>1860</v>
      </c>
      <c r="AJ980" t="str">
        <f>_xlfn.XLOOKUP(N980,Agrupamentos!C$3:C$496,Agrupamentos!D$3:D$496,"",0)</f>
        <v>IRRIGAÇÃO DE PLANTIO</v>
      </c>
      <c r="AK980" t="str">
        <f t="shared" si="122"/>
        <v>Irrigação de Plantio 4 a 5L/Planta+Polímero, tomadas d'água a 5 a 10KM da Operação, incluindo Capitação de ÁguaGN1400IMP14</v>
      </c>
      <c r="AL980" s="57" t="str">
        <f t="shared" si="123"/>
        <v>47285GN1400Trabalhador FlorestalALCIMAR CONCEIÇAO DOS SANTOSIrrigação de Plantio 4 a 5L/Planta+Polímero, tomadas d'água a 5 a 10KM da Operação, incluindo Capitação de ÁguaCASCATA2Principal2Julho-2601646210,890104166746210</v>
      </c>
      <c r="AM980" s="79">
        <f t="shared" si="124"/>
        <v>3.9119804400977998</v>
      </c>
      <c r="AN980" s="80">
        <f t="shared" si="125"/>
        <v>823.35452322738388</v>
      </c>
      <c r="AO980" s="36">
        <f t="shared" si="126"/>
        <v>420.94</v>
      </c>
      <c r="AP980" s="83">
        <f t="shared" si="127"/>
        <v>-402.41452322738388</v>
      </c>
    </row>
    <row r="981" spans="1:42" hidden="1">
      <c r="A981">
        <v>47285</v>
      </c>
      <c r="B981" s="38">
        <v>46210</v>
      </c>
      <c r="C981" t="s">
        <v>268</v>
      </c>
      <c r="D981" t="s">
        <v>185</v>
      </c>
      <c r="E981" t="s">
        <v>186</v>
      </c>
      <c r="F981" t="s">
        <v>59</v>
      </c>
      <c r="G981">
        <v>10</v>
      </c>
      <c r="H981" s="43">
        <v>10859</v>
      </c>
      <c r="I981" t="s">
        <v>198</v>
      </c>
      <c r="J981">
        <v>11772</v>
      </c>
      <c r="K981" t="s">
        <v>211</v>
      </c>
      <c r="L981" t="s">
        <v>211</v>
      </c>
      <c r="M981" t="s">
        <v>200</v>
      </c>
      <c r="N981" t="s">
        <v>201</v>
      </c>
      <c r="O981" t="s">
        <v>64</v>
      </c>
      <c r="P981">
        <v>669</v>
      </c>
      <c r="Q981" t="s">
        <v>223</v>
      </c>
      <c r="R981">
        <v>5</v>
      </c>
      <c r="S981">
        <v>3</v>
      </c>
      <c r="T981">
        <v>3</v>
      </c>
      <c r="U981">
        <v>2</v>
      </c>
      <c r="V981">
        <v>5</v>
      </c>
      <c r="W981">
        <v>0.82</v>
      </c>
      <c r="X981">
        <v>1</v>
      </c>
      <c r="Y981">
        <v>1.67</v>
      </c>
      <c r="Z981">
        <v>520.12</v>
      </c>
      <c r="AA981" t="s">
        <v>46</v>
      </c>
      <c r="AB981" t="s">
        <v>56</v>
      </c>
      <c r="AC981" t="s">
        <v>212</v>
      </c>
      <c r="AD981" t="s">
        <v>96</v>
      </c>
      <c r="AE981" s="39">
        <v>46210.890104166669</v>
      </c>
      <c r="AG981" t="str">
        <f t="shared" si="120"/>
        <v>Julho-26</v>
      </c>
      <c r="AH981" s="36">
        <f>_xlfn.XLOOKUP(AK981,'Base de Preços'!P$7:P$3001,'Base de Preços'!J$7:J$3001,"",0)</f>
        <v>930</v>
      </c>
      <c r="AI981" s="37">
        <f t="shared" si="121"/>
        <v>0</v>
      </c>
      <c r="AJ981" t="str">
        <f>_xlfn.XLOOKUP(N981,Agrupamentos!C$3:C$496,Agrupamentos!D$3:D$496,"",0)</f>
        <v>IRRIGAÇÃO DE PLANTIO</v>
      </c>
      <c r="AK981" t="str">
        <f t="shared" si="122"/>
        <v>Irrigação de Plantio 4 a 5L/Planta+Polímero, tomadas d'água a 5 a 10KM da Operação, incluindo Capitação de ÁguaGN1400IMP14</v>
      </c>
      <c r="AL981" s="57" t="str">
        <f t="shared" si="123"/>
        <v>47285GN1400Operador de Trator de PneuALCIMAR CONCEIÇAO DOS SANTOSIrrigação de Plantio 4 a 5L/Planta+Polímero, tomadas d'água a 5 a 10KM da Operação, incluindo Capitação de ÁguaCASCATA5Suporte3Julho-262546210,890104166746210</v>
      </c>
      <c r="AM981" s="79">
        <f t="shared" si="124"/>
        <v>6.0975609756097562</v>
      </c>
      <c r="AN981" s="80">
        <f t="shared" si="125"/>
        <v>3171.4634146341464</v>
      </c>
      <c r="AO981" s="36">
        <f t="shared" si="126"/>
        <v>1560.3600000000001</v>
      </c>
      <c r="AP981" s="83">
        <f t="shared" si="127"/>
        <v>-1611.1034146341462</v>
      </c>
    </row>
    <row r="982" spans="1:42" hidden="1">
      <c r="A982">
        <v>47285</v>
      </c>
      <c r="B982" s="38">
        <v>46210</v>
      </c>
      <c r="C982" t="s">
        <v>268</v>
      </c>
      <c r="D982" t="s">
        <v>185</v>
      </c>
      <c r="E982" t="s">
        <v>186</v>
      </c>
      <c r="F982" t="s">
        <v>59</v>
      </c>
      <c r="G982">
        <v>10</v>
      </c>
      <c r="H982" s="43">
        <v>10859</v>
      </c>
      <c r="I982" t="s">
        <v>198</v>
      </c>
      <c r="J982">
        <v>11772</v>
      </c>
      <c r="K982" t="s">
        <v>211</v>
      </c>
      <c r="L982" t="s">
        <v>211</v>
      </c>
      <c r="M982" t="s">
        <v>200</v>
      </c>
      <c r="N982" t="s">
        <v>201</v>
      </c>
      <c r="O982" t="s">
        <v>64</v>
      </c>
      <c r="P982">
        <v>669</v>
      </c>
      <c r="Q982" t="s">
        <v>223</v>
      </c>
      <c r="R982">
        <v>2</v>
      </c>
      <c r="S982">
        <v>5</v>
      </c>
      <c r="T982">
        <v>2</v>
      </c>
      <c r="U982">
        <v>5</v>
      </c>
      <c r="V982">
        <v>10</v>
      </c>
      <c r="W982">
        <v>0.82</v>
      </c>
      <c r="X982">
        <v>2.5</v>
      </c>
      <c r="Y982">
        <v>5</v>
      </c>
      <c r="Z982">
        <v>520.12</v>
      </c>
      <c r="AA982" t="s">
        <v>46</v>
      </c>
      <c r="AB982" t="s">
        <v>56</v>
      </c>
      <c r="AC982" t="s">
        <v>212</v>
      </c>
      <c r="AD982" t="s">
        <v>96</v>
      </c>
      <c r="AE982" s="39">
        <v>46210.890104166669</v>
      </c>
      <c r="AG982" t="str">
        <f t="shared" si="120"/>
        <v>Julho-26</v>
      </c>
      <c r="AH982" s="36">
        <f>_xlfn.XLOOKUP(AK982,'Base de Preços'!P$7:P$3001,'Base de Preços'!J$7:J$3001,"",0)</f>
        <v>930</v>
      </c>
      <c r="AI982" s="37">
        <f t="shared" si="121"/>
        <v>0</v>
      </c>
      <c r="AJ982" t="str">
        <f>_xlfn.XLOOKUP(N982,Agrupamentos!C$3:C$496,Agrupamentos!D$3:D$496,"",0)</f>
        <v>IRRIGAÇÃO DE PLANTIO</v>
      </c>
      <c r="AK982" t="str">
        <f t="shared" si="122"/>
        <v>Irrigação de Plantio 4 a 5L/Planta+Polímero, tomadas d'água a 5 a 10KM da Operação, incluindo Capitação de ÁguaGN1400IMP14</v>
      </c>
      <c r="AL982" s="57" t="str">
        <f t="shared" si="123"/>
        <v>47285GN1400Operador de Trator de PneuALCIMAR CONCEIÇAO DOS SANTOSIrrigação de Plantio 4 a 5L/Planta+Polímero, tomadas d'água a 5 a 10KM da Operação, incluindo Capitação de ÁguaCASCATA2Suporte2Julho-2651046210,890104166746210</v>
      </c>
      <c r="AM982" s="79">
        <f t="shared" si="124"/>
        <v>12.195121951219512</v>
      </c>
      <c r="AN982" s="80">
        <f t="shared" si="125"/>
        <v>6342.9268292682927</v>
      </c>
      <c r="AO982" s="36">
        <f t="shared" si="126"/>
        <v>1040.24</v>
      </c>
      <c r="AP982" s="83">
        <f t="shared" si="127"/>
        <v>-5302.686829268293</v>
      </c>
    </row>
    <row r="983" spans="1:42" hidden="1">
      <c r="A983">
        <v>47285</v>
      </c>
      <c r="B983" s="38">
        <v>46210</v>
      </c>
      <c r="C983" t="s">
        <v>268</v>
      </c>
      <c r="D983" t="s">
        <v>185</v>
      </c>
      <c r="E983" t="s">
        <v>186</v>
      </c>
      <c r="F983" t="s">
        <v>92</v>
      </c>
      <c r="G983">
        <v>10</v>
      </c>
      <c r="H983" s="43">
        <v>10859</v>
      </c>
      <c r="I983" t="s">
        <v>198</v>
      </c>
      <c r="J983">
        <v>11772</v>
      </c>
      <c r="K983" t="s">
        <v>211</v>
      </c>
      <c r="L983" t="s">
        <v>211</v>
      </c>
      <c r="M983" t="s">
        <v>326</v>
      </c>
      <c r="N983" t="s">
        <v>327</v>
      </c>
      <c r="O983" t="s">
        <v>64</v>
      </c>
      <c r="P983">
        <v>669</v>
      </c>
      <c r="Q983" t="s">
        <v>223</v>
      </c>
      <c r="R983">
        <v>28</v>
      </c>
      <c r="S983">
        <v>20</v>
      </c>
      <c r="T983">
        <v>21</v>
      </c>
      <c r="U983">
        <v>0</v>
      </c>
      <c r="V983">
        <v>20</v>
      </c>
      <c r="W983">
        <v>0.51</v>
      </c>
      <c r="X983">
        <v>0.95</v>
      </c>
      <c r="Y983">
        <v>0.95</v>
      </c>
      <c r="Z983">
        <v>199.41</v>
      </c>
      <c r="AA983" t="s">
        <v>55</v>
      </c>
      <c r="AB983" t="s">
        <v>56</v>
      </c>
      <c r="AC983" t="s">
        <v>212</v>
      </c>
      <c r="AD983" t="s">
        <v>96</v>
      </c>
      <c r="AE983" s="39">
        <v>46210.890104166669</v>
      </c>
      <c r="AG983" t="str">
        <f t="shared" si="120"/>
        <v>Julho-26</v>
      </c>
      <c r="AH983" s="36">
        <f>_xlfn.XLOOKUP(AK983,'Base de Preços'!P$7:P$3001,'Base de Preços'!J$7:J$3001,"",0)</f>
        <v>930</v>
      </c>
      <c r="AI983" s="37">
        <f t="shared" si="121"/>
        <v>0</v>
      </c>
      <c r="AJ983" t="str">
        <f>_xlfn.XLOOKUP(N983,Agrupamentos!C$3:C$496,Agrupamentos!D$3:D$496,"",0)</f>
        <v>IRRIGAÇÃO DE PLANTIO</v>
      </c>
      <c r="AK983" t="str">
        <f t="shared" si="122"/>
        <v>2ª IRRIGAÇÃO DE PLANTIO 4 a 5L/Planta+Polímero,  tomadas d'água a 5 a 10KM da Operação, incluindo Captação de ÁguaGN1400IMP15</v>
      </c>
      <c r="AL983" s="57" t="str">
        <f t="shared" si="123"/>
        <v>47285GN1400Motorista de Caminhão PipaALCIMAR CONCEIÇAO DOS SANTOS2ª IRRIGAÇÃO DE PLANTIO 4 a 5L/Planta+Polímero,  tomadas d'água a 5 a 10KM da Operação, incluindo Captação de ÁguaCASCATA28Suporte21Julho-2602046210,890104166746210</v>
      </c>
      <c r="AM983" s="79">
        <f t="shared" si="124"/>
        <v>39.215686274509807</v>
      </c>
      <c r="AN983" s="80">
        <f t="shared" si="125"/>
        <v>7820</v>
      </c>
      <c r="AO983" s="36">
        <f t="shared" si="126"/>
        <v>4187.6099999999997</v>
      </c>
      <c r="AP983" s="83">
        <f t="shared" si="127"/>
        <v>-3632.3900000000003</v>
      </c>
    </row>
    <row r="984" spans="1:42" hidden="1">
      <c r="A984">
        <v>47285</v>
      </c>
      <c r="B984" s="38">
        <v>46210</v>
      </c>
      <c r="C984" t="s">
        <v>268</v>
      </c>
      <c r="D984" t="s">
        <v>185</v>
      </c>
      <c r="E984" t="s">
        <v>186</v>
      </c>
      <c r="F984" t="s">
        <v>49</v>
      </c>
      <c r="G984">
        <v>10</v>
      </c>
      <c r="H984" s="43">
        <v>10859</v>
      </c>
      <c r="I984" t="s">
        <v>198</v>
      </c>
      <c r="J984">
        <v>11772</v>
      </c>
      <c r="K984" t="s">
        <v>211</v>
      </c>
      <c r="L984" t="s">
        <v>211</v>
      </c>
      <c r="M984" t="s">
        <v>200</v>
      </c>
      <c r="N984" t="s">
        <v>201</v>
      </c>
      <c r="O984" t="s">
        <v>64</v>
      </c>
      <c r="P984">
        <v>669</v>
      </c>
      <c r="Q984" t="s">
        <v>223</v>
      </c>
      <c r="R984">
        <v>3</v>
      </c>
      <c r="S984">
        <v>31</v>
      </c>
      <c r="T984">
        <v>2</v>
      </c>
      <c r="U984">
        <v>0</v>
      </c>
      <c r="V984">
        <v>31</v>
      </c>
      <c r="W984">
        <v>4.09</v>
      </c>
      <c r="X984">
        <v>15.5</v>
      </c>
      <c r="Y984">
        <v>15.5</v>
      </c>
      <c r="Z984">
        <v>210.47</v>
      </c>
      <c r="AA984" t="s">
        <v>46</v>
      </c>
      <c r="AB984" t="s">
        <v>47</v>
      </c>
      <c r="AC984" t="s">
        <v>212</v>
      </c>
      <c r="AD984" t="s">
        <v>96</v>
      </c>
      <c r="AE984" s="39">
        <v>46210.890104166669</v>
      </c>
      <c r="AG984" t="str">
        <f t="shared" si="120"/>
        <v>Julho-26</v>
      </c>
      <c r="AH984" s="36">
        <f>_xlfn.XLOOKUP(AK984,'Base de Preços'!P$7:P$3001,'Base de Preços'!J$7:J$3001,"",0)</f>
        <v>930</v>
      </c>
      <c r="AI984" s="37">
        <f t="shared" si="121"/>
        <v>1860</v>
      </c>
      <c r="AJ984" t="str">
        <f>_xlfn.XLOOKUP(N984,Agrupamentos!C$3:C$496,Agrupamentos!D$3:D$496,"",0)</f>
        <v>IRRIGAÇÃO DE PLANTIO</v>
      </c>
      <c r="AK984" t="str">
        <f t="shared" si="122"/>
        <v>Irrigação de Plantio 4 a 5L/Planta+Polímero, tomadas d'água a 5 a 10KM da Operação, incluindo Capitação de ÁguaGN1400IMP14</v>
      </c>
      <c r="AL984" s="57" t="str">
        <f t="shared" si="123"/>
        <v>47285GN1400Trabalhador FlorestalALCIMAR CONCEIÇAO DOS SANTOSIrrigação de Plantio 4 a 5L/Planta+Polímero, tomadas d'água a 5 a 10KM da Operação, incluindo Capitação de ÁguaCASCATA3Principal2Julho-2603146210,890104166746210</v>
      </c>
      <c r="AM984" s="79">
        <f t="shared" si="124"/>
        <v>7.5794621026894866</v>
      </c>
      <c r="AN984" s="80">
        <f t="shared" si="125"/>
        <v>1595.2493887530563</v>
      </c>
      <c r="AO984" s="36">
        <f t="shared" si="126"/>
        <v>420.94</v>
      </c>
      <c r="AP984" s="83">
        <f t="shared" si="127"/>
        <v>-1174.3093887530563</v>
      </c>
    </row>
    <row r="985" spans="1:42" hidden="1">
      <c r="A985">
        <v>47285</v>
      </c>
      <c r="B985" s="38">
        <v>46210</v>
      </c>
      <c r="C985" t="s">
        <v>268</v>
      </c>
      <c r="D985" t="s">
        <v>185</v>
      </c>
      <c r="E985" t="s">
        <v>186</v>
      </c>
      <c r="F985" t="s">
        <v>59</v>
      </c>
      <c r="G985">
        <v>10</v>
      </c>
      <c r="H985" s="43">
        <v>10859</v>
      </c>
      <c r="I985" t="s">
        <v>198</v>
      </c>
      <c r="J985">
        <v>11772</v>
      </c>
      <c r="K985" t="s">
        <v>211</v>
      </c>
      <c r="L985" t="s">
        <v>211</v>
      </c>
      <c r="M985" t="s">
        <v>200</v>
      </c>
      <c r="N985" t="s">
        <v>201</v>
      </c>
      <c r="O985" t="s">
        <v>64</v>
      </c>
      <c r="P985">
        <v>669</v>
      </c>
      <c r="Q985" t="s">
        <v>223</v>
      </c>
      <c r="R985">
        <v>3</v>
      </c>
      <c r="S985">
        <v>2</v>
      </c>
      <c r="T985">
        <v>2</v>
      </c>
      <c r="U985">
        <v>3</v>
      </c>
      <c r="V985">
        <v>5</v>
      </c>
      <c r="W985">
        <v>0.82</v>
      </c>
      <c r="X985">
        <v>1</v>
      </c>
      <c r="Y985">
        <v>2.5</v>
      </c>
      <c r="Z985">
        <v>520.12</v>
      </c>
      <c r="AA985" t="s">
        <v>46</v>
      </c>
      <c r="AB985" t="s">
        <v>56</v>
      </c>
      <c r="AC985" t="s">
        <v>212</v>
      </c>
      <c r="AD985" t="s">
        <v>96</v>
      </c>
      <c r="AE985" s="39">
        <v>46210.890104166669</v>
      </c>
      <c r="AG985" t="str">
        <f t="shared" si="120"/>
        <v>Julho-26</v>
      </c>
      <c r="AH985" s="36">
        <f>_xlfn.XLOOKUP(AK985,'Base de Preços'!P$7:P$3001,'Base de Preços'!J$7:J$3001,"",0)</f>
        <v>930</v>
      </c>
      <c r="AI985" s="37">
        <f t="shared" si="121"/>
        <v>0</v>
      </c>
      <c r="AJ985" t="str">
        <f>_xlfn.XLOOKUP(N985,Agrupamentos!C$3:C$496,Agrupamentos!D$3:D$496,"",0)</f>
        <v>IRRIGAÇÃO DE PLANTIO</v>
      </c>
      <c r="AK985" t="str">
        <f t="shared" si="122"/>
        <v>Irrigação de Plantio 4 a 5L/Planta+Polímero, tomadas d'água a 5 a 10KM da Operação, incluindo Capitação de ÁguaGN1400IMP14</v>
      </c>
      <c r="AL985" s="57" t="str">
        <f t="shared" si="123"/>
        <v>47285GN1400Operador de Trator de PneuALCIMAR CONCEIÇAO DOS SANTOSIrrigação de Plantio 4 a 5L/Planta+Polímero, tomadas d'água a 5 a 10KM da Operação, incluindo Capitação de ÁguaCASCATA3Suporte2Julho-263546210,890104166746210</v>
      </c>
      <c r="AM985" s="79">
        <f t="shared" si="124"/>
        <v>6.0975609756097562</v>
      </c>
      <c r="AN985" s="80">
        <f t="shared" si="125"/>
        <v>3171.4634146341464</v>
      </c>
      <c r="AO985" s="36">
        <f t="shared" si="126"/>
        <v>1040.24</v>
      </c>
      <c r="AP985" s="83">
        <f t="shared" si="127"/>
        <v>-2131.2234146341461</v>
      </c>
    </row>
    <row r="986" spans="1:42" hidden="1">
      <c r="A986">
        <v>47290</v>
      </c>
      <c r="B986" s="38">
        <v>46210</v>
      </c>
      <c r="C986" t="s">
        <v>268</v>
      </c>
      <c r="D986" t="s">
        <v>185</v>
      </c>
      <c r="E986" t="s">
        <v>186</v>
      </c>
      <c r="F986" t="s">
        <v>59</v>
      </c>
      <c r="G986">
        <v>10</v>
      </c>
      <c r="H986" s="43">
        <v>10859</v>
      </c>
      <c r="I986" t="s">
        <v>198</v>
      </c>
      <c r="J986">
        <v>9900</v>
      </c>
      <c r="K986" t="s">
        <v>218</v>
      </c>
      <c r="L986" t="s">
        <v>218</v>
      </c>
      <c r="M986" t="s">
        <v>214</v>
      </c>
      <c r="N986" t="s">
        <v>215</v>
      </c>
      <c r="O986" t="s">
        <v>64</v>
      </c>
      <c r="P986">
        <v>381</v>
      </c>
      <c r="Q986" t="s">
        <v>323</v>
      </c>
      <c r="R986">
        <v>16</v>
      </c>
      <c r="S986">
        <v>10</v>
      </c>
      <c r="T986">
        <v>13.43</v>
      </c>
      <c r="U986">
        <v>0</v>
      </c>
      <c r="V986">
        <v>10</v>
      </c>
      <c r="W986">
        <v>0.38</v>
      </c>
      <c r="X986">
        <v>0.74</v>
      </c>
      <c r="Y986">
        <v>0.74</v>
      </c>
      <c r="Z986">
        <v>159.09</v>
      </c>
      <c r="AA986" t="s">
        <v>46</v>
      </c>
      <c r="AB986" t="s">
        <v>47</v>
      </c>
      <c r="AC986" t="s">
        <v>220</v>
      </c>
      <c r="AD986" t="s">
        <v>96</v>
      </c>
      <c r="AE986" s="39">
        <v>46211.454189814816</v>
      </c>
      <c r="AG986" t="str">
        <f t="shared" si="120"/>
        <v>Julho-26</v>
      </c>
      <c r="AH986" s="36">
        <f>_xlfn.XLOOKUP(AK986,'Base de Preços'!P$7:P$3001,'Base de Preços'!J$7:J$3001,"",0)</f>
        <v>193.73</v>
      </c>
      <c r="AI986" s="37">
        <f t="shared" si="121"/>
        <v>2601.7938999999997</v>
      </c>
      <c r="AJ986" t="str">
        <f>_xlfn.XLOOKUP(N986,Agrupamentos!C$3:C$496,Agrupamentos!D$3:D$496,"",0)</f>
        <v>COMBATE A FORMIGA MECANIZADO</v>
      </c>
      <c r="AK986" t="str">
        <f t="shared" si="122"/>
        <v>COMBATE A FORMIGA PÓS PLANTIO MECANIZADO- 3 a 5kg/ha isca granulada ou MIPISGN1400IMP17</v>
      </c>
      <c r="AL986" s="57" t="str">
        <f t="shared" si="123"/>
        <v>47290GN1400Operador de Trator de PneuCARLOS ALVES DOS SANTOSCOMBATE A FORMIGA PÓS PLANTIO MECANIZADO- 3 a 5kg/ha isca granulada ou MIPISSanta Rita Quiroga II16Principal13,43Julho-2601046211,454189814846210</v>
      </c>
      <c r="AM986" s="79">
        <f t="shared" si="124"/>
        <v>26.315789473684209</v>
      </c>
      <c r="AN986" s="80">
        <f t="shared" si="125"/>
        <v>4186.5789473684208</v>
      </c>
      <c r="AO986" s="36">
        <f t="shared" si="126"/>
        <v>2136.5787</v>
      </c>
      <c r="AP986" s="83">
        <f t="shared" si="127"/>
        <v>-2050.0002473684208</v>
      </c>
    </row>
    <row r="987" spans="1:42" hidden="1">
      <c r="A987">
        <v>47290</v>
      </c>
      <c r="B987" s="38">
        <v>46210</v>
      </c>
      <c r="C987" t="s">
        <v>268</v>
      </c>
      <c r="D987" t="s">
        <v>185</v>
      </c>
      <c r="E987" t="s">
        <v>186</v>
      </c>
      <c r="F987" t="s">
        <v>49</v>
      </c>
      <c r="G987">
        <v>10</v>
      </c>
      <c r="H987" s="43">
        <v>10859</v>
      </c>
      <c r="I987" t="s">
        <v>198</v>
      </c>
      <c r="J987">
        <v>9900</v>
      </c>
      <c r="K987" t="s">
        <v>218</v>
      </c>
      <c r="L987" t="s">
        <v>218</v>
      </c>
      <c r="M987">
        <v>43</v>
      </c>
      <c r="N987" t="s">
        <v>42</v>
      </c>
      <c r="O987" t="s">
        <v>64</v>
      </c>
      <c r="P987">
        <v>381</v>
      </c>
      <c r="Q987" t="s">
        <v>323</v>
      </c>
      <c r="R987">
        <v>10</v>
      </c>
      <c r="S987">
        <v>10</v>
      </c>
      <c r="T987">
        <v>0</v>
      </c>
      <c r="U987">
        <v>0</v>
      </c>
      <c r="V987">
        <v>10</v>
      </c>
      <c r="W987">
        <v>0</v>
      </c>
      <c r="X987">
        <v>0</v>
      </c>
      <c r="Y987">
        <v>0</v>
      </c>
      <c r="Z987">
        <v>0</v>
      </c>
      <c r="AA987" t="s">
        <v>46</v>
      </c>
      <c r="AB987" t="s">
        <v>56</v>
      </c>
      <c r="AC987" t="s">
        <v>220</v>
      </c>
      <c r="AE987" s="39">
        <v>46210.932604166665</v>
      </c>
      <c r="AG987" t="str">
        <f t="shared" si="120"/>
        <v>Julho-26</v>
      </c>
      <c r="AH987" s="36">
        <f>_xlfn.XLOOKUP(AK987,'Base de Preços'!P$7:P$3001,'Base de Preços'!J$7:J$3001,"",0)</f>
        <v>0</v>
      </c>
      <c r="AI987" s="37">
        <f t="shared" si="121"/>
        <v>0</v>
      </c>
      <c r="AJ987" t="str">
        <f>_xlfn.XLOOKUP(N987,Agrupamentos!C$3:C$496,Agrupamentos!D$3:D$496,"",0)</f>
        <v>APOIO E MANUTENÇÃO</v>
      </c>
      <c r="AK987" t="str">
        <f t="shared" si="122"/>
        <v>APOIO E MANUTEÇÃOGN140043</v>
      </c>
      <c r="AL987" s="57" t="str">
        <f t="shared" si="123"/>
        <v>47290GN1400Trabalhador FlorestalCARLOS ALVES DOS SANTOSAPOIO E MANUTEÇÃOSanta Rita Quiroga II10Suporte0Julho-2601046210,932604166746210</v>
      </c>
      <c r="AM987" s="79" t="str">
        <f t="shared" si="124"/>
        <v/>
      </c>
      <c r="AN987" s="80" t="str">
        <f t="shared" si="125"/>
        <v/>
      </c>
      <c r="AO987" s="36">
        <f t="shared" si="126"/>
        <v>0</v>
      </c>
      <c r="AP987" s="83" t="str">
        <f t="shared" si="127"/>
        <v/>
      </c>
    </row>
    <row r="988" spans="1:42" hidden="1">
      <c r="A988">
        <v>47290</v>
      </c>
      <c r="B988" s="38">
        <v>46210</v>
      </c>
      <c r="C988" t="s">
        <v>268</v>
      </c>
      <c r="D988" t="s">
        <v>185</v>
      </c>
      <c r="E988" t="s">
        <v>186</v>
      </c>
      <c r="F988" t="s">
        <v>59</v>
      </c>
      <c r="G988">
        <v>10</v>
      </c>
      <c r="H988" s="43">
        <v>10859</v>
      </c>
      <c r="I988" t="s">
        <v>198</v>
      </c>
      <c r="J988">
        <v>9900</v>
      </c>
      <c r="K988" t="s">
        <v>218</v>
      </c>
      <c r="L988" t="s">
        <v>218</v>
      </c>
      <c r="M988" t="s">
        <v>214</v>
      </c>
      <c r="N988" t="s">
        <v>215</v>
      </c>
      <c r="O988" t="s">
        <v>64</v>
      </c>
      <c r="P988">
        <v>381</v>
      </c>
      <c r="Q988" t="s">
        <v>323</v>
      </c>
      <c r="R988">
        <v>15</v>
      </c>
      <c r="S988">
        <v>10</v>
      </c>
      <c r="T988">
        <v>16.190000000000001</v>
      </c>
      <c r="U988">
        <v>0</v>
      </c>
      <c r="V988">
        <v>10</v>
      </c>
      <c r="W988">
        <v>0.38</v>
      </c>
      <c r="X988">
        <v>0.62</v>
      </c>
      <c r="Y988">
        <v>0.62</v>
      </c>
      <c r="Z988">
        <v>159.09</v>
      </c>
      <c r="AA988" t="s">
        <v>46</v>
      </c>
      <c r="AB988" t="s">
        <v>47</v>
      </c>
      <c r="AC988" t="s">
        <v>220</v>
      </c>
      <c r="AD988" t="s">
        <v>96</v>
      </c>
      <c r="AE988" s="39">
        <v>46211.454710648148</v>
      </c>
      <c r="AG988" t="str">
        <f t="shared" si="120"/>
        <v>Julho-26</v>
      </c>
      <c r="AH988" s="36">
        <f>_xlfn.XLOOKUP(AK988,'Base de Preços'!P$7:P$3001,'Base de Preços'!J$7:J$3001,"",0)</f>
        <v>193.73</v>
      </c>
      <c r="AI988" s="37">
        <f t="shared" si="121"/>
        <v>3136.4886999999999</v>
      </c>
      <c r="AJ988" t="str">
        <f>_xlfn.XLOOKUP(N988,Agrupamentos!C$3:C$496,Agrupamentos!D$3:D$496,"",0)</f>
        <v>COMBATE A FORMIGA MECANIZADO</v>
      </c>
      <c r="AK988" t="str">
        <f t="shared" si="122"/>
        <v>COMBATE A FORMIGA PÓS PLANTIO MECANIZADO- 3 a 5kg/ha isca granulada ou MIPISGN1400IMP17</v>
      </c>
      <c r="AL988" s="57" t="str">
        <f t="shared" si="123"/>
        <v>47290GN1400Operador de Trator de PneuCARLOS ALVES DOS SANTOSCOMBATE A FORMIGA PÓS PLANTIO MECANIZADO- 3 a 5kg/ha isca granulada ou MIPISSanta Rita Quiroga II15Principal16,19Julho-2601046211,454710648146210</v>
      </c>
      <c r="AM988" s="79">
        <f t="shared" si="124"/>
        <v>26.315789473684209</v>
      </c>
      <c r="AN988" s="80">
        <f t="shared" si="125"/>
        <v>4186.5789473684208</v>
      </c>
      <c r="AO988" s="36">
        <f t="shared" si="126"/>
        <v>2575.6671000000001</v>
      </c>
      <c r="AP988" s="83">
        <f t="shared" si="127"/>
        <v>-1610.9118473684207</v>
      </c>
    </row>
    <row r="989" spans="1:42" hidden="1">
      <c r="A989">
        <v>47290</v>
      </c>
      <c r="B989" s="38">
        <v>46210</v>
      </c>
      <c r="C989" t="s">
        <v>268</v>
      </c>
      <c r="D989" t="s">
        <v>185</v>
      </c>
      <c r="E989" t="s">
        <v>186</v>
      </c>
      <c r="F989" t="s">
        <v>59</v>
      </c>
      <c r="G989">
        <v>10</v>
      </c>
      <c r="H989" s="43">
        <v>10859</v>
      </c>
      <c r="I989" t="s">
        <v>198</v>
      </c>
      <c r="J989">
        <v>9900</v>
      </c>
      <c r="K989" t="s">
        <v>218</v>
      </c>
      <c r="L989" t="s">
        <v>218</v>
      </c>
      <c r="M989" t="s">
        <v>214</v>
      </c>
      <c r="N989" t="s">
        <v>215</v>
      </c>
      <c r="O989" t="s">
        <v>64</v>
      </c>
      <c r="P989">
        <v>381</v>
      </c>
      <c r="Q989" t="s">
        <v>323</v>
      </c>
      <c r="R989">
        <v>10</v>
      </c>
      <c r="S989">
        <v>30</v>
      </c>
      <c r="T989">
        <v>44.95</v>
      </c>
      <c r="U989">
        <v>0</v>
      </c>
      <c r="V989">
        <v>30</v>
      </c>
      <c r="W989">
        <v>0.38</v>
      </c>
      <c r="X989">
        <v>0.67</v>
      </c>
      <c r="Y989">
        <v>0.67</v>
      </c>
      <c r="Z989">
        <v>159.09</v>
      </c>
      <c r="AA989" t="s">
        <v>46</v>
      </c>
      <c r="AB989" t="s">
        <v>47</v>
      </c>
      <c r="AC989" t="s">
        <v>220</v>
      </c>
      <c r="AD989" t="s">
        <v>96</v>
      </c>
      <c r="AE989" s="39">
        <v>46210.932604166665</v>
      </c>
      <c r="AG989" t="str">
        <f t="shared" si="120"/>
        <v>Julho-26</v>
      </c>
      <c r="AH989" s="36">
        <f>_xlfn.XLOOKUP(AK989,'Base de Preços'!P$7:P$3001,'Base de Preços'!J$7:J$3001,"",0)</f>
        <v>193.73</v>
      </c>
      <c r="AI989" s="37">
        <f t="shared" si="121"/>
        <v>8708.1635000000006</v>
      </c>
      <c r="AJ989" t="str">
        <f>_xlfn.XLOOKUP(N989,Agrupamentos!C$3:C$496,Agrupamentos!D$3:D$496,"",0)</f>
        <v>COMBATE A FORMIGA MECANIZADO</v>
      </c>
      <c r="AK989" t="str">
        <f t="shared" si="122"/>
        <v>COMBATE A FORMIGA PÓS PLANTIO MECANIZADO- 3 a 5kg/ha isca granulada ou MIPISGN1400IMP17</v>
      </c>
      <c r="AL989" s="57" t="str">
        <f t="shared" si="123"/>
        <v>47290GN1400Operador de Trator de PneuCARLOS ALVES DOS SANTOSCOMBATE A FORMIGA PÓS PLANTIO MECANIZADO- 3 a 5kg/ha isca granulada ou MIPISSanta Rita Quiroga II10Principal44,95Julho-2603046210,932604166746210</v>
      </c>
      <c r="AM989" s="79">
        <f t="shared" si="124"/>
        <v>78.94736842105263</v>
      </c>
      <c r="AN989" s="80">
        <f t="shared" si="125"/>
        <v>12559.736842105263</v>
      </c>
      <c r="AO989" s="36">
        <f t="shared" si="126"/>
        <v>7151.0955000000004</v>
      </c>
      <c r="AP989" s="83">
        <f t="shared" si="127"/>
        <v>-5408.641342105263</v>
      </c>
    </row>
    <row r="990" spans="1:42" hidden="1">
      <c r="A990">
        <v>47292</v>
      </c>
      <c r="B990" s="38">
        <v>46210</v>
      </c>
      <c r="C990" t="s">
        <v>268</v>
      </c>
      <c r="D990" t="s">
        <v>185</v>
      </c>
      <c r="E990" t="s">
        <v>186</v>
      </c>
      <c r="F990" t="s">
        <v>59</v>
      </c>
      <c r="G990">
        <v>10</v>
      </c>
      <c r="H990" s="43">
        <v>10859</v>
      </c>
      <c r="I990" t="s">
        <v>198</v>
      </c>
      <c r="J990">
        <v>11034</v>
      </c>
      <c r="K990" t="s">
        <v>213</v>
      </c>
      <c r="L990" t="s">
        <v>213</v>
      </c>
      <c r="M990" t="s">
        <v>214</v>
      </c>
      <c r="N990" t="s">
        <v>215</v>
      </c>
      <c r="O990" t="s">
        <v>64</v>
      </c>
      <c r="P990">
        <v>593</v>
      </c>
      <c r="Q990" t="s">
        <v>322</v>
      </c>
      <c r="R990">
        <v>13</v>
      </c>
      <c r="S990">
        <v>3</v>
      </c>
      <c r="T990">
        <v>13.38</v>
      </c>
      <c r="U990">
        <v>0</v>
      </c>
      <c r="V990">
        <v>3</v>
      </c>
      <c r="W990">
        <v>0.38</v>
      </c>
      <c r="X990">
        <v>0.22</v>
      </c>
      <c r="Y990">
        <v>0.22</v>
      </c>
      <c r="Z990">
        <v>159.09</v>
      </c>
      <c r="AA990" t="s">
        <v>46</v>
      </c>
      <c r="AB990" t="s">
        <v>47</v>
      </c>
      <c r="AC990" t="s">
        <v>217</v>
      </c>
      <c r="AE990" s="39">
        <v>46210.980636574073</v>
      </c>
      <c r="AG990" t="str">
        <f t="shared" si="120"/>
        <v>Julho-26</v>
      </c>
      <c r="AH990" s="36">
        <f>_xlfn.XLOOKUP(AK990,'Base de Preços'!P$7:P$3001,'Base de Preços'!J$7:J$3001,"",0)</f>
        <v>193.73</v>
      </c>
      <c r="AI990" s="37">
        <f t="shared" si="121"/>
        <v>2592.1073999999999</v>
      </c>
      <c r="AJ990" t="str">
        <f>_xlfn.XLOOKUP(N990,Agrupamentos!C$3:C$496,Agrupamentos!D$3:D$496,"",0)</f>
        <v>COMBATE A FORMIGA MECANIZADO</v>
      </c>
      <c r="AK990" t="str">
        <f t="shared" si="122"/>
        <v>COMBATE A FORMIGA PÓS PLANTIO MECANIZADO- 3 a 5kg/ha isca granulada ou MIPISGN1400IMP17</v>
      </c>
      <c r="AL990" s="57" t="str">
        <f t="shared" si="123"/>
        <v>47292GN1400Operador de Trator de PneuJOAO VITOR TONETO SILVACOMBATE A FORMIGA PÓS PLANTIO MECANIZADO- 3 a 5kg/ha isca granulada ou MIPISSanta Terezinha Caporale13Principal13,38Julho-260346210,980636574146210</v>
      </c>
      <c r="AM990" s="79">
        <f t="shared" si="124"/>
        <v>7.8947368421052628</v>
      </c>
      <c r="AN990" s="80">
        <f t="shared" si="125"/>
        <v>1255.9736842105262</v>
      </c>
      <c r="AO990" s="36">
        <f t="shared" si="126"/>
        <v>2128.6242000000002</v>
      </c>
      <c r="AP990" s="83">
        <f t="shared" si="127"/>
        <v>872.65051578947396</v>
      </c>
    </row>
    <row r="991" spans="1:42" hidden="1">
      <c r="A991">
        <v>47292</v>
      </c>
      <c r="B991" s="38">
        <v>46210</v>
      </c>
      <c r="C991" t="s">
        <v>268</v>
      </c>
      <c r="D991" t="s">
        <v>185</v>
      </c>
      <c r="E991" t="s">
        <v>186</v>
      </c>
      <c r="F991" t="s">
        <v>59</v>
      </c>
      <c r="G991">
        <v>10</v>
      </c>
      <c r="H991" s="43">
        <v>10859</v>
      </c>
      <c r="I991" t="s">
        <v>198</v>
      </c>
      <c r="J991">
        <v>11034</v>
      </c>
      <c r="K991" t="s">
        <v>213</v>
      </c>
      <c r="L991" t="s">
        <v>213</v>
      </c>
      <c r="M991" t="s">
        <v>214</v>
      </c>
      <c r="N991" t="s">
        <v>215</v>
      </c>
      <c r="O991" t="s">
        <v>64</v>
      </c>
      <c r="P991">
        <v>593</v>
      </c>
      <c r="Q991" t="s">
        <v>322</v>
      </c>
      <c r="R991">
        <v>14</v>
      </c>
      <c r="S991">
        <v>2</v>
      </c>
      <c r="T991">
        <v>15.13</v>
      </c>
      <c r="U991">
        <v>0</v>
      </c>
      <c r="V991">
        <v>2</v>
      </c>
      <c r="W991">
        <v>0.38</v>
      </c>
      <c r="X991">
        <v>0.13</v>
      </c>
      <c r="Y991">
        <v>0.13</v>
      </c>
      <c r="Z991">
        <v>159.09</v>
      </c>
      <c r="AA991" t="s">
        <v>46</v>
      </c>
      <c r="AB991" t="s">
        <v>47</v>
      </c>
      <c r="AC991" t="s">
        <v>217</v>
      </c>
      <c r="AE991" s="39">
        <v>46210.980636574073</v>
      </c>
      <c r="AG991" t="str">
        <f t="shared" si="120"/>
        <v>Julho-26</v>
      </c>
      <c r="AH991" s="36">
        <f>_xlfn.XLOOKUP(AK991,'Base de Preços'!P$7:P$3001,'Base de Preços'!J$7:J$3001,"",0)</f>
        <v>193.73</v>
      </c>
      <c r="AI991" s="37">
        <f t="shared" si="121"/>
        <v>2931.1349</v>
      </c>
      <c r="AJ991" t="str">
        <f>_xlfn.XLOOKUP(N991,Agrupamentos!C$3:C$496,Agrupamentos!D$3:D$496,"",0)</f>
        <v>COMBATE A FORMIGA MECANIZADO</v>
      </c>
      <c r="AK991" t="str">
        <f t="shared" si="122"/>
        <v>COMBATE A FORMIGA PÓS PLANTIO MECANIZADO- 3 a 5kg/ha isca granulada ou MIPISGN1400IMP17</v>
      </c>
      <c r="AL991" s="57" t="str">
        <f t="shared" si="123"/>
        <v>47292GN1400Operador de Trator de PneuJOAO VITOR TONETO SILVACOMBATE A FORMIGA PÓS PLANTIO MECANIZADO- 3 a 5kg/ha isca granulada ou MIPISSanta Terezinha Caporale14Principal15,13Julho-260246210,980636574146210</v>
      </c>
      <c r="AM991" s="79">
        <f t="shared" si="124"/>
        <v>5.2631578947368425</v>
      </c>
      <c r="AN991" s="80">
        <f t="shared" si="125"/>
        <v>837.31578947368428</v>
      </c>
      <c r="AO991" s="36">
        <f t="shared" si="126"/>
        <v>2407.0317</v>
      </c>
      <c r="AP991" s="83">
        <f t="shared" si="127"/>
        <v>1569.7159105263158</v>
      </c>
    </row>
    <row r="992" spans="1:42" hidden="1">
      <c r="A992">
        <v>47292</v>
      </c>
      <c r="B992" s="38">
        <v>46210</v>
      </c>
      <c r="C992" t="s">
        <v>268</v>
      </c>
      <c r="D992" t="s">
        <v>185</v>
      </c>
      <c r="E992" t="s">
        <v>186</v>
      </c>
      <c r="F992" t="s">
        <v>59</v>
      </c>
      <c r="G992">
        <v>10</v>
      </c>
      <c r="H992" s="43">
        <v>10859</v>
      </c>
      <c r="I992" t="s">
        <v>198</v>
      </c>
      <c r="J992">
        <v>11034</v>
      </c>
      <c r="K992" t="s">
        <v>213</v>
      </c>
      <c r="L992" t="s">
        <v>213</v>
      </c>
      <c r="M992" t="s">
        <v>214</v>
      </c>
      <c r="N992" t="s">
        <v>215</v>
      </c>
      <c r="O992" t="s">
        <v>64</v>
      </c>
      <c r="P992">
        <v>593</v>
      </c>
      <c r="Q992" t="s">
        <v>322</v>
      </c>
      <c r="R992">
        <v>17</v>
      </c>
      <c r="S992">
        <v>3</v>
      </c>
      <c r="T992">
        <v>7.67</v>
      </c>
      <c r="U992">
        <v>2</v>
      </c>
      <c r="V992">
        <v>5</v>
      </c>
      <c r="W992">
        <v>0.38</v>
      </c>
      <c r="X992">
        <v>0.39</v>
      </c>
      <c r="Y992">
        <v>0.65</v>
      </c>
      <c r="Z992">
        <v>159.09</v>
      </c>
      <c r="AA992" t="s">
        <v>46</v>
      </c>
      <c r="AB992" t="s">
        <v>47</v>
      </c>
      <c r="AC992" t="s">
        <v>217</v>
      </c>
      <c r="AD992" t="s">
        <v>203</v>
      </c>
      <c r="AE992" s="39">
        <v>46210.980636574073</v>
      </c>
      <c r="AG992" t="str">
        <f t="shared" si="120"/>
        <v>Julho-26</v>
      </c>
      <c r="AH992" s="36">
        <f>_xlfn.XLOOKUP(AK992,'Base de Preços'!P$7:P$3001,'Base de Preços'!J$7:J$3001,"",0)</f>
        <v>193.73</v>
      </c>
      <c r="AI992" s="37">
        <f t="shared" si="121"/>
        <v>1485.9090999999999</v>
      </c>
      <c r="AJ992" t="str">
        <f>_xlfn.XLOOKUP(N992,Agrupamentos!C$3:C$496,Agrupamentos!D$3:D$496,"",0)</f>
        <v>COMBATE A FORMIGA MECANIZADO</v>
      </c>
      <c r="AK992" t="str">
        <f t="shared" si="122"/>
        <v>COMBATE A FORMIGA PÓS PLANTIO MECANIZADO- 3 a 5kg/ha isca granulada ou MIPISGN1400IMP17</v>
      </c>
      <c r="AL992" s="57" t="str">
        <f t="shared" si="123"/>
        <v>47292GN1400Operador de Trator de PneuJOAO VITOR TONETO SILVACOMBATE A FORMIGA PÓS PLANTIO MECANIZADO- 3 a 5kg/ha isca granulada ou MIPISSanta Terezinha Caporale17Principal7,67Julho-262546210,980636574146210</v>
      </c>
      <c r="AM992" s="79">
        <f t="shared" si="124"/>
        <v>13.157894736842104</v>
      </c>
      <c r="AN992" s="80">
        <f t="shared" si="125"/>
        <v>2093.2894736842104</v>
      </c>
      <c r="AO992" s="36">
        <f t="shared" si="126"/>
        <v>1220.2203</v>
      </c>
      <c r="AP992" s="83">
        <f t="shared" si="127"/>
        <v>-873.06917368421045</v>
      </c>
    </row>
    <row r="993" spans="1:42" hidden="1">
      <c r="A993">
        <v>47292</v>
      </c>
      <c r="B993" s="38">
        <v>46210</v>
      </c>
      <c r="C993" t="s">
        <v>268</v>
      </c>
      <c r="D993" t="s">
        <v>185</v>
      </c>
      <c r="E993" t="s">
        <v>186</v>
      </c>
      <c r="F993" t="s">
        <v>59</v>
      </c>
      <c r="G993">
        <v>10</v>
      </c>
      <c r="H993" s="43">
        <v>10859</v>
      </c>
      <c r="I993" t="s">
        <v>198</v>
      </c>
      <c r="J993">
        <v>11034</v>
      </c>
      <c r="K993" t="s">
        <v>213</v>
      </c>
      <c r="L993" t="s">
        <v>213</v>
      </c>
      <c r="M993" t="s">
        <v>214</v>
      </c>
      <c r="N993" t="s">
        <v>215</v>
      </c>
      <c r="O993" t="s">
        <v>64</v>
      </c>
      <c r="P993">
        <v>593</v>
      </c>
      <c r="Q993" t="s">
        <v>322</v>
      </c>
      <c r="R993">
        <v>21</v>
      </c>
      <c r="S993">
        <v>3</v>
      </c>
      <c r="T993">
        <v>6.19</v>
      </c>
      <c r="U993">
        <v>2</v>
      </c>
      <c r="V993">
        <v>5</v>
      </c>
      <c r="W993">
        <v>0.38</v>
      </c>
      <c r="X993">
        <v>0.48</v>
      </c>
      <c r="Y993">
        <v>0.81</v>
      </c>
      <c r="Z993">
        <v>159.09</v>
      </c>
      <c r="AA993" t="s">
        <v>46</v>
      </c>
      <c r="AB993" t="s">
        <v>47</v>
      </c>
      <c r="AC993" t="s">
        <v>217</v>
      </c>
      <c r="AD993" t="s">
        <v>203</v>
      </c>
      <c r="AE993" s="39">
        <v>46210.980636574073</v>
      </c>
      <c r="AG993" t="str">
        <f t="shared" si="120"/>
        <v>Julho-26</v>
      </c>
      <c r="AH993" s="36">
        <f>_xlfn.XLOOKUP(AK993,'Base de Preços'!P$7:P$3001,'Base de Preços'!J$7:J$3001,"",0)</f>
        <v>193.73</v>
      </c>
      <c r="AI993" s="37">
        <f t="shared" si="121"/>
        <v>1199.1886999999999</v>
      </c>
      <c r="AJ993" t="str">
        <f>_xlfn.XLOOKUP(N993,Agrupamentos!C$3:C$496,Agrupamentos!D$3:D$496,"",0)</f>
        <v>COMBATE A FORMIGA MECANIZADO</v>
      </c>
      <c r="AK993" t="str">
        <f t="shared" si="122"/>
        <v>COMBATE A FORMIGA PÓS PLANTIO MECANIZADO- 3 a 5kg/ha isca granulada ou MIPISGN1400IMP17</v>
      </c>
      <c r="AL993" s="57" t="str">
        <f t="shared" si="123"/>
        <v>47292GN1400Operador de Trator de PneuJOAO VITOR TONETO SILVACOMBATE A FORMIGA PÓS PLANTIO MECANIZADO- 3 a 5kg/ha isca granulada ou MIPISSanta Terezinha Caporale21Principal6,19Julho-262546210,980636574146210</v>
      </c>
      <c r="AM993" s="79">
        <f t="shared" si="124"/>
        <v>13.157894736842104</v>
      </c>
      <c r="AN993" s="80">
        <f t="shared" si="125"/>
        <v>2093.2894736842104</v>
      </c>
      <c r="AO993" s="36">
        <f t="shared" si="126"/>
        <v>984.76710000000003</v>
      </c>
      <c r="AP993" s="83">
        <f t="shared" si="127"/>
        <v>-1108.5223736842104</v>
      </c>
    </row>
    <row r="994" spans="1:42" hidden="1">
      <c r="A994">
        <v>47292</v>
      </c>
      <c r="B994" s="38">
        <v>46210</v>
      </c>
      <c r="C994" t="s">
        <v>268</v>
      </c>
      <c r="D994" t="s">
        <v>185</v>
      </c>
      <c r="E994" t="s">
        <v>186</v>
      </c>
      <c r="F994" t="s">
        <v>59</v>
      </c>
      <c r="G994">
        <v>10</v>
      </c>
      <c r="H994" s="43">
        <v>10859</v>
      </c>
      <c r="I994" t="s">
        <v>198</v>
      </c>
      <c r="J994">
        <v>11034</v>
      </c>
      <c r="K994" t="s">
        <v>213</v>
      </c>
      <c r="L994" t="s">
        <v>213</v>
      </c>
      <c r="M994" t="s">
        <v>214</v>
      </c>
      <c r="N994" t="s">
        <v>215</v>
      </c>
      <c r="O994" t="s">
        <v>64</v>
      </c>
      <c r="P994">
        <v>593</v>
      </c>
      <c r="Q994" t="s">
        <v>322</v>
      </c>
      <c r="R994">
        <v>11</v>
      </c>
      <c r="S994">
        <v>4</v>
      </c>
      <c r="T994">
        <v>7</v>
      </c>
      <c r="U994">
        <v>0</v>
      </c>
      <c r="V994">
        <v>4</v>
      </c>
      <c r="W994">
        <v>0.38</v>
      </c>
      <c r="X994">
        <v>0.56999999999999995</v>
      </c>
      <c r="Y994">
        <v>0.56999999999999995</v>
      </c>
      <c r="Z994">
        <v>159.09</v>
      </c>
      <c r="AA994" t="s">
        <v>55</v>
      </c>
      <c r="AB994" t="s">
        <v>47</v>
      </c>
      <c r="AC994" t="s">
        <v>217</v>
      </c>
      <c r="AD994" t="s">
        <v>96</v>
      </c>
      <c r="AE994" s="39">
        <v>46210.980636574073</v>
      </c>
      <c r="AG994" t="str">
        <f t="shared" si="120"/>
        <v>Julho-26</v>
      </c>
      <c r="AH994" s="36">
        <f>_xlfn.XLOOKUP(AK994,'Base de Preços'!P$7:P$3001,'Base de Preços'!J$7:J$3001,"",0)</f>
        <v>193.73</v>
      </c>
      <c r="AI994" s="37">
        <f t="shared" si="121"/>
        <v>1356.11</v>
      </c>
      <c r="AJ994" t="str">
        <f>_xlfn.XLOOKUP(N994,Agrupamentos!C$3:C$496,Agrupamentos!D$3:D$496,"",0)</f>
        <v>COMBATE A FORMIGA MECANIZADO</v>
      </c>
      <c r="AK994" t="str">
        <f t="shared" si="122"/>
        <v>COMBATE A FORMIGA PÓS PLANTIO MECANIZADO- 3 a 5kg/ha isca granulada ou MIPISGN1400IMP17</v>
      </c>
      <c r="AL994" s="57" t="str">
        <f t="shared" si="123"/>
        <v>47292GN1400Operador de Trator de PneuJOAO VITOR TONETO SILVACOMBATE A FORMIGA PÓS PLANTIO MECANIZADO- 3 a 5kg/ha isca granulada ou MIPISSanta Terezinha Caporale11Principal7Julho-260446210,980636574146210</v>
      </c>
      <c r="AM994" s="79">
        <f t="shared" si="124"/>
        <v>10.526315789473685</v>
      </c>
      <c r="AN994" s="80">
        <f t="shared" si="125"/>
        <v>1674.6315789473686</v>
      </c>
      <c r="AO994" s="36">
        <f t="shared" si="126"/>
        <v>1113.6300000000001</v>
      </c>
      <c r="AP994" s="83">
        <f t="shared" si="127"/>
        <v>-561.00157894736844</v>
      </c>
    </row>
    <row r="995" spans="1:42" hidden="1">
      <c r="A995">
        <v>47292</v>
      </c>
      <c r="B995" s="38">
        <v>46210</v>
      </c>
      <c r="C995" t="s">
        <v>268</v>
      </c>
      <c r="D995" t="s">
        <v>185</v>
      </c>
      <c r="E995" t="s">
        <v>186</v>
      </c>
      <c r="F995" t="s">
        <v>59</v>
      </c>
      <c r="G995">
        <v>10</v>
      </c>
      <c r="H995" s="43">
        <v>10859</v>
      </c>
      <c r="I995" t="s">
        <v>198</v>
      </c>
      <c r="J995">
        <v>11034</v>
      </c>
      <c r="K995" t="s">
        <v>213</v>
      </c>
      <c r="L995" t="s">
        <v>213</v>
      </c>
      <c r="M995" t="s">
        <v>214</v>
      </c>
      <c r="N995" t="s">
        <v>215</v>
      </c>
      <c r="O995" t="s">
        <v>64</v>
      </c>
      <c r="P995">
        <v>593</v>
      </c>
      <c r="Q995" t="s">
        <v>322</v>
      </c>
      <c r="R995">
        <v>16</v>
      </c>
      <c r="S995">
        <v>2</v>
      </c>
      <c r="T995">
        <v>7.71</v>
      </c>
      <c r="U995">
        <v>0</v>
      </c>
      <c r="V995">
        <v>2</v>
      </c>
      <c r="W995">
        <v>0.38</v>
      </c>
      <c r="X995">
        <v>0.26</v>
      </c>
      <c r="Y995">
        <v>0.26</v>
      </c>
      <c r="Z995">
        <v>159.09</v>
      </c>
      <c r="AA995" t="s">
        <v>46</v>
      </c>
      <c r="AB995" t="s">
        <v>47</v>
      </c>
      <c r="AC995" t="s">
        <v>217</v>
      </c>
      <c r="AE995" s="39">
        <v>46210.980636574073</v>
      </c>
      <c r="AG995" t="str">
        <f t="shared" si="120"/>
        <v>Julho-26</v>
      </c>
      <c r="AH995" s="36">
        <f>_xlfn.XLOOKUP(AK995,'Base de Preços'!P$7:P$3001,'Base de Preços'!J$7:J$3001,"",0)</f>
        <v>193.73</v>
      </c>
      <c r="AI995" s="37">
        <f t="shared" si="121"/>
        <v>1493.6582999999998</v>
      </c>
      <c r="AJ995" t="str">
        <f>_xlfn.XLOOKUP(N995,Agrupamentos!C$3:C$496,Agrupamentos!D$3:D$496,"",0)</f>
        <v>COMBATE A FORMIGA MECANIZADO</v>
      </c>
      <c r="AK995" t="str">
        <f t="shared" si="122"/>
        <v>COMBATE A FORMIGA PÓS PLANTIO MECANIZADO- 3 a 5kg/ha isca granulada ou MIPISGN1400IMP17</v>
      </c>
      <c r="AL995" s="57" t="str">
        <f t="shared" si="123"/>
        <v>47292GN1400Operador de Trator de PneuJOAO VITOR TONETO SILVACOMBATE A FORMIGA PÓS PLANTIO MECANIZADO- 3 a 5kg/ha isca granulada ou MIPISSanta Terezinha Caporale16Principal7,71Julho-260246210,980636574146210</v>
      </c>
      <c r="AM995" s="79">
        <f t="shared" si="124"/>
        <v>5.2631578947368425</v>
      </c>
      <c r="AN995" s="80">
        <f t="shared" si="125"/>
        <v>837.31578947368428</v>
      </c>
      <c r="AO995" s="36">
        <f t="shared" si="126"/>
        <v>1226.5839000000001</v>
      </c>
      <c r="AP995" s="83">
        <f t="shared" si="127"/>
        <v>389.26811052631581</v>
      </c>
    </row>
    <row r="996" spans="1:42" hidden="1">
      <c r="A996">
        <v>47292</v>
      </c>
      <c r="B996" s="38">
        <v>46210</v>
      </c>
      <c r="C996" t="s">
        <v>268</v>
      </c>
      <c r="D996" t="s">
        <v>185</v>
      </c>
      <c r="E996" t="s">
        <v>186</v>
      </c>
      <c r="F996" t="s">
        <v>49</v>
      </c>
      <c r="G996">
        <v>10</v>
      </c>
      <c r="H996" s="43">
        <v>10859</v>
      </c>
      <c r="I996" t="s">
        <v>198</v>
      </c>
      <c r="J996">
        <v>11034</v>
      </c>
      <c r="K996" t="s">
        <v>213</v>
      </c>
      <c r="L996" t="s">
        <v>213</v>
      </c>
      <c r="M996" t="s">
        <v>214</v>
      </c>
      <c r="N996" t="s">
        <v>215</v>
      </c>
      <c r="O996" t="s">
        <v>64</v>
      </c>
      <c r="P996">
        <v>593</v>
      </c>
      <c r="Q996" t="s">
        <v>322</v>
      </c>
      <c r="R996">
        <v>12</v>
      </c>
      <c r="S996">
        <v>10</v>
      </c>
      <c r="T996">
        <v>0</v>
      </c>
      <c r="U996">
        <v>0</v>
      </c>
      <c r="V996">
        <v>10</v>
      </c>
      <c r="W996">
        <v>0.13</v>
      </c>
      <c r="X996">
        <v>0</v>
      </c>
      <c r="Y996">
        <v>0</v>
      </c>
      <c r="Z996">
        <v>18.850000000000001</v>
      </c>
      <c r="AA996" t="s">
        <v>55</v>
      </c>
      <c r="AB996" t="s">
        <v>56</v>
      </c>
      <c r="AC996" t="s">
        <v>217</v>
      </c>
      <c r="AD996" t="s">
        <v>203</v>
      </c>
      <c r="AE996" s="39">
        <v>46210.980636574073</v>
      </c>
      <c r="AG996" t="str">
        <f t="shared" si="120"/>
        <v>Julho-26</v>
      </c>
      <c r="AH996" s="36">
        <f>_xlfn.XLOOKUP(AK996,'Base de Preços'!P$7:P$3001,'Base de Preços'!J$7:J$3001,"",0)</f>
        <v>193.73</v>
      </c>
      <c r="AI996" s="37">
        <f t="shared" si="121"/>
        <v>0</v>
      </c>
      <c r="AJ996" t="str">
        <f>_xlfn.XLOOKUP(N996,Agrupamentos!C$3:C$496,Agrupamentos!D$3:D$496,"",0)</f>
        <v>COMBATE A FORMIGA MECANIZADO</v>
      </c>
      <c r="AK996" t="str">
        <f t="shared" si="122"/>
        <v>COMBATE A FORMIGA PÓS PLANTIO MECANIZADO- 3 a 5kg/ha isca granulada ou MIPISGN1400IMP17</v>
      </c>
      <c r="AL996" s="57" t="str">
        <f t="shared" si="123"/>
        <v>47292GN1400Trabalhador FlorestalJOAO VITOR TONETO SILVACOMBATE A FORMIGA PÓS PLANTIO MECANIZADO- 3 a 5kg/ha isca granulada ou MIPISSanta Terezinha Caporale12Suporte0Julho-2601046210,980636574146210</v>
      </c>
      <c r="AM996" s="79">
        <f t="shared" si="124"/>
        <v>76.92307692307692</v>
      </c>
      <c r="AN996" s="80">
        <f t="shared" si="125"/>
        <v>1450</v>
      </c>
      <c r="AO996" s="36">
        <f t="shared" si="126"/>
        <v>0</v>
      </c>
      <c r="AP996" s="83">
        <f t="shared" si="127"/>
        <v>-1450</v>
      </c>
    </row>
    <row r="997" spans="1:42" hidden="1">
      <c r="A997">
        <v>47292</v>
      </c>
      <c r="B997" s="38">
        <v>46210</v>
      </c>
      <c r="C997" t="s">
        <v>268</v>
      </c>
      <c r="D997" t="s">
        <v>185</v>
      </c>
      <c r="E997" t="s">
        <v>186</v>
      </c>
      <c r="F997" t="s">
        <v>59</v>
      </c>
      <c r="G997">
        <v>10</v>
      </c>
      <c r="H997" s="43">
        <v>10859</v>
      </c>
      <c r="I997" t="s">
        <v>198</v>
      </c>
      <c r="J997">
        <v>11034</v>
      </c>
      <c r="K997" t="s">
        <v>213</v>
      </c>
      <c r="L997" t="s">
        <v>213</v>
      </c>
      <c r="M997" t="s">
        <v>214</v>
      </c>
      <c r="N997" t="s">
        <v>215</v>
      </c>
      <c r="O997" t="s">
        <v>64</v>
      </c>
      <c r="P997">
        <v>593</v>
      </c>
      <c r="Q997" t="s">
        <v>322</v>
      </c>
      <c r="R997">
        <v>19</v>
      </c>
      <c r="S997">
        <v>3</v>
      </c>
      <c r="T997">
        <v>4.22</v>
      </c>
      <c r="U997">
        <v>5</v>
      </c>
      <c r="V997">
        <v>8</v>
      </c>
      <c r="W997">
        <v>0.38</v>
      </c>
      <c r="X997">
        <v>0.71</v>
      </c>
      <c r="Y997">
        <v>1.9</v>
      </c>
      <c r="Z997">
        <v>159.09</v>
      </c>
      <c r="AA997" t="s">
        <v>46</v>
      </c>
      <c r="AB997" t="s">
        <v>47</v>
      </c>
      <c r="AC997" t="s">
        <v>217</v>
      </c>
      <c r="AD997" t="s">
        <v>96</v>
      </c>
      <c r="AE997" s="39">
        <v>46210.980636574073</v>
      </c>
      <c r="AG997" t="str">
        <f t="shared" si="120"/>
        <v>Julho-26</v>
      </c>
      <c r="AH997" s="36">
        <f>_xlfn.XLOOKUP(AK997,'Base de Preços'!P$7:P$3001,'Base de Preços'!J$7:J$3001,"",0)</f>
        <v>193.73</v>
      </c>
      <c r="AI997" s="37">
        <f t="shared" si="121"/>
        <v>817.54059999999993</v>
      </c>
      <c r="AJ997" t="str">
        <f>_xlfn.XLOOKUP(N997,Agrupamentos!C$3:C$496,Agrupamentos!D$3:D$496,"",0)</f>
        <v>COMBATE A FORMIGA MECANIZADO</v>
      </c>
      <c r="AK997" t="str">
        <f t="shared" si="122"/>
        <v>COMBATE A FORMIGA PÓS PLANTIO MECANIZADO- 3 a 5kg/ha isca granulada ou MIPISGN1400IMP17</v>
      </c>
      <c r="AL997" s="57" t="str">
        <f t="shared" si="123"/>
        <v>47292GN1400Operador de Trator de PneuJOAO VITOR TONETO SILVACOMBATE A FORMIGA PÓS PLANTIO MECANIZADO- 3 a 5kg/ha isca granulada ou MIPISSanta Terezinha Caporale19Principal4,22Julho-265846210,980636574146210</v>
      </c>
      <c r="AM997" s="79">
        <f t="shared" si="124"/>
        <v>21.05263157894737</v>
      </c>
      <c r="AN997" s="80">
        <f t="shared" si="125"/>
        <v>3349.2631578947371</v>
      </c>
      <c r="AO997" s="36">
        <f t="shared" si="126"/>
        <v>671.35979999999995</v>
      </c>
      <c r="AP997" s="83">
        <f t="shared" si="127"/>
        <v>-2677.9033578947374</v>
      </c>
    </row>
    <row r="998" spans="1:42" hidden="1">
      <c r="A998">
        <v>47292</v>
      </c>
      <c r="B998" s="38">
        <v>46210</v>
      </c>
      <c r="C998" t="s">
        <v>268</v>
      </c>
      <c r="D998" t="s">
        <v>185</v>
      </c>
      <c r="E998" t="s">
        <v>186</v>
      </c>
      <c r="F998" t="s">
        <v>59</v>
      </c>
      <c r="G998">
        <v>10</v>
      </c>
      <c r="H998" s="43">
        <v>10859</v>
      </c>
      <c r="I998" t="s">
        <v>198</v>
      </c>
      <c r="J998">
        <v>11034</v>
      </c>
      <c r="K998" t="s">
        <v>213</v>
      </c>
      <c r="L998" t="s">
        <v>213</v>
      </c>
      <c r="M998" t="s">
        <v>214</v>
      </c>
      <c r="N998" t="s">
        <v>215</v>
      </c>
      <c r="O998" t="s">
        <v>64</v>
      </c>
      <c r="P998">
        <v>593</v>
      </c>
      <c r="Q998" t="s">
        <v>322</v>
      </c>
      <c r="R998">
        <v>20</v>
      </c>
      <c r="S998">
        <v>3</v>
      </c>
      <c r="T998">
        <v>11.38</v>
      </c>
      <c r="U998">
        <v>5</v>
      </c>
      <c r="V998">
        <v>8</v>
      </c>
      <c r="W998">
        <v>0.38</v>
      </c>
      <c r="X998">
        <v>0.26</v>
      </c>
      <c r="Y998">
        <v>0.7</v>
      </c>
      <c r="Z998">
        <v>159.09</v>
      </c>
      <c r="AA998" t="s">
        <v>46</v>
      </c>
      <c r="AB998" t="s">
        <v>47</v>
      </c>
      <c r="AC998" t="s">
        <v>217</v>
      </c>
      <c r="AD998" t="s">
        <v>96</v>
      </c>
      <c r="AE998" s="39">
        <v>46210.980636574073</v>
      </c>
      <c r="AG998" t="str">
        <f t="shared" si="120"/>
        <v>Julho-26</v>
      </c>
      <c r="AH998" s="36">
        <f>_xlfn.XLOOKUP(AK998,'Base de Preços'!P$7:P$3001,'Base de Preços'!J$7:J$3001,"",0)</f>
        <v>193.73</v>
      </c>
      <c r="AI998" s="37">
        <f t="shared" si="121"/>
        <v>2204.6473999999998</v>
      </c>
      <c r="AJ998" t="str">
        <f>_xlfn.XLOOKUP(N998,Agrupamentos!C$3:C$496,Agrupamentos!D$3:D$496,"",0)</f>
        <v>COMBATE A FORMIGA MECANIZADO</v>
      </c>
      <c r="AK998" t="str">
        <f t="shared" si="122"/>
        <v>COMBATE A FORMIGA PÓS PLANTIO MECANIZADO- 3 a 5kg/ha isca granulada ou MIPISGN1400IMP17</v>
      </c>
      <c r="AL998" s="57" t="str">
        <f t="shared" si="123"/>
        <v>47292GN1400Operador de Trator de PneuJOAO VITOR TONETO SILVACOMBATE A FORMIGA PÓS PLANTIO MECANIZADO- 3 a 5kg/ha isca granulada ou MIPISSanta Terezinha Caporale20Principal11,38Julho-265846210,980636574146210</v>
      </c>
      <c r="AM998" s="79">
        <f t="shared" si="124"/>
        <v>21.05263157894737</v>
      </c>
      <c r="AN998" s="80">
        <f t="shared" si="125"/>
        <v>3349.2631578947371</v>
      </c>
      <c r="AO998" s="36">
        <f t="shared" si="126"/>
        <v>1810.4442000000001</v>
      </c>
      <c r="AP998" s="83">
        <f t="shared" si="127"/>
        <v>-1538.818957894737</v>
      </c>
    </row>
    <row r="999" spans="1:42" hidden="1">
      <c r="A999">
        <v>47292</v>
      </c>
      <c r="B999" s="38">
        <v>46210</v>
      </c>
      <c r="C999" t="s">
        <v>268</v>
      </c>
      <c r="D999" t="s">
        <v>185</v>
      </c>
      <c r="E999" t="s">
        <v>186</v>
      </c>
      <c r="F999" t="s">
        <v>59</v>
      </c>
      <c r="G999">
        <v>10</v>
      </c>
      <c r="H999" s="43">
        <v>10859</v>
      </c>
      <c r="I999" t="s">
        <v>198</v>
      </c>
      <c r="J999">
        <v>11034</v>
      </c>
      <c r="K999" t="s">
        <v>213</v>
      </c>
      <c r="L999" t="s">
        <v>213</v>
      </c>
      <c r="M999" t="s">
        <v>214</v>
      </c>
      <c r="N999" t="s">
        <v>215</v>
      </c>
      <c r="O999" t="s">
        <v>64</v>
      </c>
      <c r="P999">
        <v>593</v>
      </c>
      <c r="Q999" t="s">
        <v>322</v>
      </c>
      <c r="R999">
        <v>15</v>
      </c>
      <c r="S999">
        <v>2</v>
      </c>
      <c r="T999">
        <v>6.54</v>
      </c>
      <c r="U999">
        <v>3</v>
      </c>
      <c r="V999">
        <v>5</v>
      </c>
      <c r="W999">
        <v>0.38</v>
      </c>
      <c r="X999">
        <v>0.31</v>
      </c>
      <c r="Y999">
        <v>0.76</v>
      </c>
      <c r="Z999">
        <v>159.09</v>
      </c>
      <c r="AA999" t="s">
        <v>46</v>
      </c>
      <c r="AB999" t="s">
        <v>47</v>
      </c>
      <c r="AC999" t="s">
        <v>217</v>
      </c>
      <c r="AD999" t="s">
        <v>203</v>
      </c>
      <c r="AE999" s="39">
        <v>46210.980636574073</v>
      </c>
      <c r="AG999" t="str">
        <f t="shared" si="120"/>
        <v>Julho-26</v>
      </c>
      <c r="AH999" s="36">
        <f>_xlfn.XLOOKUP(AK999,'Base de Preços'!P$7:P$3001,'Base de Preços'!J$7:J$3001,"",0)</f>
        <v>193.73</v>
      </c>
      <c r="AI999" s="37">
        <f t="shared" si="121"/>
        <v>1266.9941999999999</v>
      </c>
      <c r="AJ999" t="str">
        <f>_xlfn.XLOOKUP(N999,Agrupamentos!C$3:C$496,Agrupamentos!D$3:D$496,"",0)</f>
        <v>COMBATE A FORMIGA MECANIZADO</v>
      </c>
      <c r="AK999" t="str">
        <f t="shared" si="122"/>
        <v>COMBATE A FORMIGA PÓS PLANTIO MECANIZADO- 3 a 5kg/ha isca granulada ou MIPISGN1400IMP17</v>
      </c>
      <c r="AL999" s="57" t="str">
        <f t="shared" si="123"/>
        <v>47292GN1400Operador de Trator de PneuJOAO VITOR TONETO SILVACOMBATE A FORMIGA PÓS PLANTIO MECANIZADO- 3 a 5kg/ha isca granulada ou MIPISSanta Terezinha Caporale15Principal6,54Julho-263546210,980636574146210</v>
      </c>
      <c r="AM999" s="79">
        <f t="shared" si="124"/>
        <v>13.157894736842104</v>
      </c>
      <c r="AN999" s="80">
        <f t="shared" si="125"/>
        <v>2093.2894736842104</v>
      </c>
      <c r="AO999" s="36">
        <f t="shared" si="126"/>
        <v>1040.4485999999999</v>
      </c>
      <c r="AP999" s="83">
        <f t="shared" si="127"/>
        <v>-1052.8408736842105</v>
      </c>
    </row>
    <row r="1000" spans="1:42" hidden="1">
      <c r="A1000">
        <v>47292</v>
      </c>
      <c r="B1000" s="38">
        <v>46210</v>
      </c>
      <c r="C1000" t="s">
        <v>268</v>
      </c>
      <c r="D1000" t="s">
        <v>185</v>
      </c>
      <c r="E1000" t="s">
        <v>186</v>
      </c>
      <c r="F1000" t="s">
        <v>59</v>
      </c>
      <c r="G1000">
        <v>10</v>
      </c>
      <c r="H1000" s="43">
        <v>10859</v>
      </c>
      <c r="I1000" t="s">
        <v>198</v>
      </c>
      <c r="J1000">
        <v>11034</v>
      </c>
      <c r="K1000" t="s">
        <v>213</v>
      </c>
      <c r="L1000" t="s">
        <v>213</v>
      </c>
      <c r="M1000" t="s">
        <v>214</v>
      </c>
      <c r="N1000" t="s">
        <v>215</v>
      </c>
      <c r="O1000" t="s">
        <v>64</v>
      </c>
      <c r="P1000">
        <v>593</v>
      </c>
      <c r="Q1000" t="s">
        <v>322</v>
      </c>
      <c r="R1000">
        <v>18</v>
      </c>
      <c r="S1000">
        <v>2</v>
      </c>
      <c r="T1000">
        <v>6.76</v>
      </c>
      <c r="U1000">
        <v>3</v>
      </c>
      <c r="V1000">
        <v>5</v>
      </c>
      <c r="W1000">
        <v>0.38</v>
      </c>
      <c r="X1000">
        <v>0.3</v>
      </c>
      <c r="Y1000">
        <v>0.74</v>
      </c>
      <c r="Z1000">
        <v>159.09</v>
      </c>
      <c r="AA1000" t="s">
        <v>46</v>
      </c>
      <c r="AB1000" t="s">
        <v>47</v>
      </c>
      <c r="AC1000" t="s">
        <v>217</v>
      </c>
      <c r="AD1000" t="s">
        <v>203</v>
      </c>
      <c r="AE1000" s="39">
        <v>46210.980636574073</v>
      </c>
      <c r="AG1000" t="str">
        <f t="shared" si="120"/>
        <v>Julho-26</v>
      </c>
      <c r="AH1000" s="36">
        <f>_xlfn.XLOOKUP(AK1000,'Base de Preços'!P$7:P$3001,'Base de Preços'!J$7:J$3001,"",0)</f>
        <v>193.73</v>
      </c>
      <c r="AI1000" s="37">
        <f t="shared" si="121"/>
        <v>1309.6147999999998</v>
      </c>
      <c r="AJ1000" t="str">
        <f>_xlfn.XLOOKUP(N1000,Agrupamentos!C$3:C$496,Agrupamentos!D$3:D$496,"",0)</f>
        <v>COMBATE A FORMIGA MECANIZADO</v>
      </c>
      <c r="AK1000" t="str">
        <f t="shared" si="122"/>
        <v>COMBATE A FORMIGA PÓS PLANTIO MECANIZADO- 3 a 5kg/ha isca granulada ou MIPISGN1400IMP17</v>
      </c>
      <c r="AL1000" s="57" t="str">
        <f t="shared" si="123"/>
        <v>47292GN1400Operador de Trator de PneuJOAO VITOR TONETO SILVACOMBATE A FORMIGA PÓS PLANTIO MECANIZADO- 3 a 5kg/ha isca granulada ou MIPISSanta Terezinha Caporale18Principal6,76Julho-263546210,980636574146210</v>
      </c>
      <c r="AM1000" s="79">
        <f t="shared" si="124"/>
        <v>13.157894736842104</v>
      </c>
      <c r="AN1000" s="80">
        <f t="shared" si="125"/>
        <v>2093.2894736842104</v>
      </c>
      <c r="AO1000" s="36">
        <f t="shared" si="126"/>
        <v>1075.4484</v>
      </c>
      <c r="AP1000" s="83">
        <f t="shared" si="127"/>
        <v>-1017.8410736842104</v>
      </c>
    </row>
    <row r="1001" spans="1:42" hidden="1">
      <c r="A1001">
        <v>47292</v>
      </c>
      <c r="B1001" s="38">
        <v>46210</v>
      </c>
      <c r="C1001" t="s">
        <v>268</v>
      </c>
      <c r="D1001" t="s">
        <v>185</v>
      </c>
      <c r="E1001" t="s">
        <v>186</v>
      </c>
      <c r="F1001" t="s">
        <v>59</v>
      </c>
      <c r="G1001">
        <v>10</v>
      </c>
      <c r="H1001" s="43">
        <v>10859</v>
      </c>
      <c r="I1001" t="s">
        <v>198</v>
      </c>
      <c r="J1001">
        <v>11034</v>
      </c>
      <c r="K1001" t="s">
        <v>213</v>
      </c>
      <c r="L1001" t="s">
        <v>213</v>
      </c>
      <c r="M1001" t="s">
        <v>214</v>
      </c>
      <c r="N1001" t="s">
        <v>215</v>
      </c>
      <c r="O1001" t="s">
        <v>64</v>
      </c>
      <c r="P1001">
        <v>593</v>
      </c>
      <c r="Q1001" t="s">
        <v>322</v>
      </c>
      <c r="R1001">
        <v>12</v>
      </c>
      <c r="S1001">
        <v>3</v>
      </c>
      <c r="T1001">
        <v>20</v>
      </c>
      <c r="U1001">
        <v>0</v>
      </c>
      <c r="V1001">
        <v>3</v>
      </c>
      <c r="W1001">
        <v>0.38</v>
      </c>
      <c r="X1001">
        <v>0.15</v>
      </c>
      <c r="Y1001">
        <v>0.15</v>
      </c>
      <c r="Z1001">
        <v>159.09</v>
      </c>
      <c r="AA1001" t="s">
        <v>46</v>
      </c>
      <c r="AB1001" t="s">
        <v>47</v>
      </c>
      <c r="AC1001" t="s">
        <v>217</v>
      </c>
      <c r="AE1001" s="39">
        <v>46210.980636574073</v>
      </c>
      <c r="AG1001" t="str">
        <f t="shared" si="120"/>
        <v>Julho-26</v>
      </c>
      <c r="AH1001" s="36">
        <f>_xlfn.XLOOKUP(AK1001,'Base de Preços'!P$7:P$3001,'Base de Preços'!J$7:J$3001,"",0)</f>
        <v>193.73</v>
      </c>
      <c r="AI1001" s="37">
        <f t="shared" si="121"/>
        <v>3874.6</v>
      </c>
      <c r="AJ1001" t="str">
        <f>_xlfn.XLOOKUP(N1001,Agrupamentos!C$3:C$496,Agrupamentos!D$3:D$496,"",0)</f>
        <v>COMBATE A FORMIGA MECANIZADO</v>
      </c>
      <c r="AK1001" t="str">
        <f t="shared" si="122"/>
        <v>COMBATE A FORMIGA PÓS PLANTIO MECANIZADO- 3 a 5kg/ha isca granulada ou MIPISGN1400IMP17</v>
      </c>
      <c r="AL1001" s="57" t="str">
        <f t="shared" si="123"/>
        <v>47292GN1400Operador de Trator de PneuJOAO VITOR TONETO SILVACOMBATE A FORMIGA PÓS PLANTIO MECANIZADO- 3 a 5kg/ha isca granulada ou MIPISSanta Terezinha Caporale12Principal20Julho-260346210,980636574146210</v>
      </c>
      <c r="AM1001" s="79">
        <f t="shared" si="124"/>
        <v>7.8947368421052628</v>
      </c>
      <c r="AN1001" s="80">
        <f t="shared" si="125"/>
        <v>1255.9736842105262</v>
      </c>
      <c r="AO1001" s="36">
        <f t="shared" si="126"/>
        <v>3181.8</v>
      </c>
      <c r="AP1001" s="83">
        <f t="shared" si="127"/>
        <v>1925.8263157894739</v>
      </c>
    </row>
    <row r="1002" spans="1:42" hidden="1">
      <c r="A1002">
        <v>47308</v>
      </c>
      <c r="B1002" s="38">
        <v>46210</v>
      </c>
      <c r="C1002" t="s">
        <v>268</v>
      </c>
      <c r="D1002" t="s">
        <v>185</v>
      </c>
      <c r="E1002" t="s">
        <v>186</v>
      </c>
      <c r="F1002" t="s">
        <v>37</v>
      </c>
      <c r="G1002">
        <v>8</v>
      </c>
      <c r="H1002" s="43">
        <v>9241</v>
      </c>
      <c r="I1002" t="s">
        <v>189</v>
      </c>
      <c r="J1002" t="s">
        <v>39</v>
      </c>
      <c r="K1002" t="s">
        <v>40</v>
      </c>
      <c r="L1002" t="s">
        <v>190</v>
      </c>
      <c r="M1002">
        <v>43</v>
      </c>
      <c r="N1002" t="s">
        <v>42</v>
      </c>
      <c r="O1002" t="s">
        <v>64</v>
      </c>
      <c r="P1002">
        <v>390</v>
      </c>
      <c r="Q1002" t="s">
        <v>44</v>
      </c>
      <c r="R1002" t="s">
        <v>45</v>
      </c>
      <c r="S1002">
        <v>0</v>
      </c>
      <c r="T1002">
        <v>0</v>
      </c>
      <c r="U1002">
        <v>8</v>
      </c>
      <c r="V1002">
        <v>8</v>
      </c>
      <c r="W1002">
        <v>0</v>
      </c>
      <c r="X1002">
        <v>0</v>
      </c>
      <c r="Y1002">
        <v>0</v>
      </c>
      <c r="Z1002">
        <v>0</v>
      </c>
      <c r="AA1002" t="s">
        <v>46</v>
      </c>
      <c r="AB1002" t="s">
        <v>47</v>
      </c>
      <c r="AC1002" t="s">
        <v>267</v>
      </c>
      <c r="AD1002" t="s">
        <v>267</v>
      </c>
      <c r="AE1002" s="39">
        <v>46211.380567129629</v>
      </c>
      <c r="AG1002" t="str">
        <f t="shared" si="120"/>
        <v>Julho-26</v>
      </c>
      <c r="AH1002" s="36">
        <f>_xlfn.XLOOKUP(AK1002,'Base de Preços'!P$7:P$3001,'Base de Preços'!J$7:J$3001,"",0)</f>
        <v>0</v>
      </c>
      <c r="AI1002" s="37">
        <f t="shared" si="121"/>
        <v>0</v>
      </c>
      <c r="AJ1002" t="str">
        <f>_xlfn.XLOOKUP(N1002,Agrupamentos!C$3:C$496,Agrupamentos!D$3:D$496,"",0)</f>
        <v>APOIO E MANUTENÇÃO</v>
      </c>
      <c r="AK1002" t="str">
        <f t="shared" si="122"/>
        <v>APOIO E MANUTEÇÃOGN140043</v>
      </c>
      <c r="AL1002" s="57" t="str">
        <f t="shared" si="123"/>
        <v>47308GN1400MotoristaGIOVANNI RODRIGUES BORGES MORAESAPOIO E MANUTEÇÃOPátio MST01Principal0Julho-268846211,380567129646210</v>
      </c>
      <c r="AM1002" s="79" t="str">
        <f t="shared" si="124"/>
        <v/>
      </c>
      <c r="AN1002" s="80" t="str">
        <f t="shared" si="125"/>
        <v/>
      </c>
      <c r="AO1002" s="36">
        <f t="shared" si="126"/>
        <v>0</v>
      </c>
      <c r="AP1002" s="83" t="str">
        <f t="shared" si="127"/>
        <v/>
      </c>
    </row>
    <row r="1003" spans="1:42" hidden="1">
      <c r="A1003">
        <v>47258</v>
      </c>
      <c r="B1003" s="38">
        <v>46210</v>
      </c>
      <c r="C1003" t="s">
        <v>268</v>
      </c>
      <c r="D1003" t="s">
        <v>105</v>
      </c>
      <c r="E1003" t="s">
        <v>106</v>
      </c>
      <c r="F1003" t="s">
        <v>59</v>
      </c>
      <c r="G1003">
        <v>8</v>
      </c>
      <c r="H1003" s="43">
        <v>11065</v>
      </c>
      <c r="I1003" t="s">
        <v>107</v>
      </c>
      <c r="J1003" t="s">
        <v>50</v>
      </c>
      <c r="K1003" t="s">
        <v>51</v>
      </c>
      <c r="L1003" t="s">
        <v>108</v>
      </c>
      <c r="M1003">
        <v>1</v>
      </c>
      <c r="N1003" t="s">
        <v>109</v>
      </c>
      <c r="O1003" t="s">
        <v>64</v>
      </c>
      <c r="P1003">
        <v>698</v>
      </c>
      <c r="Q1003" t="s">
        <v>450</v>
      </c>
      <c r="R1003" t="s">
        <v>165</v>
      </c>
      <c r="S1003">
        <v>0</v>
      </c>
      <c r="T1003">
        <v>0</v>
      </c>
      <c r="U1003">
        <v>8</v>
      </c>
      <c r="V1003">
        <v>8</v>
      </c>
      <c r="W1003">
        <v>0</v>
      </c>
      <c r="X1003">
        <v>0</v>
      </c>
      <c r="Y1003">
        <v>0</v>
      </c>
      <c r="Z1003">
        <v>0</v>
      </c>
      <c r="AA1003" t="s">
        <v>55</v>
      </c>
      <c r="AB1003" t="s">
        <v>56</v>
      </c>
      <c r="AC1003" t="s">
        <v>57</v>
      </c>
      <c r="AD1003" t="s">
        <v>57</v>
      </c>
      <c r="AE1003" s="39">
        <v>46210.728391203702</v>
      </c>
      <c r="AG1003" t="str">
        <f t="shared" si="120"/>
        <v>Julho-26</v>
      </c>
      <c r="AH1003" s="36">
        <f>_xlfn.XLOOKUP(AK1003,'Base de Preços'!P$7:P$3001,'Base de Preços'!J$7:J$3001,"",0)</f>
        <v>0</v>
      </c>
      <c r="AI1003" s="37">
        <f t="shared" si="121"/>
        <v>0</v>
      </c>
      <c r="AJ1003" t="str">
        <f>_xlfn.XLOOKUP(N1003,Agrupamentos!C$3:C$496,Agrupamentos!D$3:D$496,"",0)</f>
        <v>APOIO E MANUTENÇÃO</v>
      </c>
      <c r="AK1003" t="str">
        <f t="shared" si="122"/>
        <v>APOIO E MANUTEÇÃO 1410GN14101</v>
      </c>
      <c r="AL1003" s="57" t="str">
        <f t="shared" si="123"/>
        <v>47258GN1410Operador de Trator de PneuLEANDRA DE MIRANDA SOUZA COSTAAPOIO E MANUTEÇÃO 1410SANTA HELENA II - SRP006-01Suporte0Julho-268846210,728391203746210</v>
      </c>
      <c r="AM1003" s="79" t="str">
        <f t="shared" si="124"/>
        <v/>
      </c>
      <c r="AN1003" s="80" t="str">
        <f t="shared" si="125"/>
        <v/>
      </c>
      <c r="AO1003" s="36">
        <f t="shared" si="126"/>
        <v>0</v>
      </c>
      <c r="AP1003" s="83" t="str">
        <f t="shared" si="127"/>
        <v/>
      </c>
    </row>
    <row r="1004" spans="1:42" hidden="1">
      <c r="A1004">
        <v>47258</v>
      </c>
      <c r="B1004" s="38">
        <v>46210</v>
      </c>
      <c r="C1004" t="s">
        <v>268</v>
      </c>
      <c r="D1004" t="s">
        <v>105</v>
      </c>
      <c r="E1004" t="s">
        <v>106</v>
      </c>
      <c r="F1004" t="s">
        <v>49</v>
      </c>
      <c r="G1004">
        <v>8</v>
      </c>
      <c r="H1004" s="43">
        <v>11065</v>
      </c>
      <c r="I1004" t="s">
        <v>107</v>
      </c>
      <c r="J1004" t="s">
        <v>50</v>
      </c>
      <c r="K1004" t="s">
        <v>51</v>
      </c>
      <c r="L1004" t="s">
        <v>108</v>
      </c>
      <c r="M1004">
        <v>1</v>
      </c>
      <c r="N1004" t="s">
        <v>109</v>
      </c>
      <c r="O1004" t="s">
        <v>64</v>
      </c>
      <c r="P1004">
        <v>698</v>
      </c>
      <c r="Q1004" t="s">
        <v>450</v>
      </c>
      <c r="R1004" t="s">
        <v>165</v>
      </c>
      <c r="S1004">
        <v>0</v>
      </c>
      <c r="T1004">
        <v>0</v>
      </c>
      <c r="U1004">
        <v>120</v>
      </c>
      <c r="V1004">
        <v>120</v>
      </c>
      <c r="W1004">
        <v>0</v>
      </c>
      <c r="X1004">
        <v>0</v>
      </c>
      <c r="Y1004">
        <v>0</v>
      </c>
      <c r="Z1004">
        <v>0</v>
      </c>
      <c r="AA1004" t="s">
        <v>55</v>
      </c>
      <c r="AB1004" t="s">
        <v>56</v>
      </c>
      <c r="AC1004" t="s">
        <v>57</v>
      </c>
      <c r="AD1004" t="s">
        <v>58</v>
      </c>
      <c r="AE1004" s="39">
        <v>46210.727372685185</v>
      </c>
      <c r="AG1004" t="str">
        <f t="shared" si="120"/>
        <v>Julho-26</v>
      </c>
      <c r="AH1004" s="36">
        <f>_xlfn.XLOOKUP(AK1004,'Base de Preços'!P$7:P$3001,'Base de Preços'!J$7:J$3001,"",0)</f>
        <v>0</v>
      </c>
      <c r="AI1004" s="37">
        <f t="shared" si="121"/>
        <v>0</v>
      </c>
      <c r="AJ1004" t="str">
        <f>_xlfn.XLOOKUP(N1004,Agrupamentos!C$3:C$496,Agrupamentos!D$3:D$496,"",0)</f>
        <v>APOIO E MANUTENÇÃO</v>
      </c>
      <c r="AK1004" t="str">
        <f t="shared" si="122"/>
        <v>APOIO E MANUTEÇÃO 1410GN14101</v>
      </c>
      <c r="AL1004" s="57" t="str">
        <f t="shared" si="123"/>
        <v>47258GN1410Trabalhador FlorestalLEANDRA DE MIRANDA SOUZA COSTAAPOIO E MANUTEÇÃO 1410SANTA HELENA II - SRP006-01Suporte0Julho-2612012046210,727372685246210</v>
      </c>
      <c r="AM1004" s="79" t="str">
        <f t="shared" si="124"/>
        <v/>
      </c>
      <c r="AN1004" s="80" t="str">
        <f t="shared" si="125"/>
        <v/>
      </c>
      <c r="AO1004" s="36">
        <f t="shared" si="126"/>
        <v>0</v>
      </c>
      <c r="AP1004" s="83" t="str">
        <f t="shared" si="127"/>
        <v/>
      </c>
    </row>
    <row r="1005" spans="1:42" hidden="1">
      <c r="A1005">
        <v>47283</v>
      </c>
      <c r="B1005" s="38">
        <v>46210</v>
      </c>
      <c r="C1005" t="s">
        <v>268</v>
      </c>
      <c r="D1005" t="s">
        <v>105</v>
      </c>
      <c r="E1005" t="s">
        <v>106</v>
      </c>
      <c r="F1005" t="s">
        <v>49</v>
      </c>
      <c r="G1005">
        <v>10</v>
      </c>
      <c r="H1005" s="43">
        <v>11331</v>
      </c>
      <c r="I1005" t="s">
        <v>112</v>
      </c>
      <c r="J1005">
        <v>11838</v>
      </c>
      <c r="K1005" t="s">
        <v>113</v>
      </c>
      <c r="L1005" t="s">
        <v>114</v>
      </c>
      <c r="M1005" t="s">
        <v>115</v>
      </c>
      <c r="N1005" t="s">
        <v>116</v>
      </c>
      <c r="O1005" t="s">
        <v>64</v>
      </c>
      <c r="P1005">
        <v>555</v>
      </c>
      <c r="Q1005" t="s">
        <v>413</v>
      </c>
      <c r="R1005" t="s">
        <v>148</v>
      </c>
      <c r="S1005">
        <v>5</v>
      </c>
      <c r="T1005">
        <v>7.64</v>
      </c>
      <c r="U1005">
        <v>0</v>
      </c>
      <c r="V1005">
        <v>5</v>
      </c>
      <c r="W1005">
        <v>0.08</v>
      </c>
      <c r="X1005">
        <v>0.65</v>
      </c>
      <c r="Y1005">
        <v>0.65</v>
      </c>
      <c r="Z1005">
        <v>10.130000000000001</v>
      </c>
      <c r="AA1005" t="s">
        <v>46</v>
      </c>
      <c r="AB1005" t="s">
        <v>56</v>
      </c>
      <c r="AC1005" t="s">
        <v>119</v>
      </c>
      <c r="AD1005" t="s">
        <v>58</v>
      </c>
      <c r="AE1005" s="39">
        <v>46210.876458333332</v>
      </c>
      <c r="AG1005" t="str">
        <f t="shared" si="120"/>
        <v>Julho-26</v>
      </c>
      <c r="AH1005" s="36">
        <f>_xlfn.XLOOKUP(AK1005,'Base de Preços'!P$7:P$3001,'Base de Preços'!J$7:J$3001,"",0)</f>
        <v>212.62</v>
      </c>
      <c r="AI1005" s="37">
        <f t="shared" si="121"/>
        <v>0</v>
      </c>
      <c r="AJ1005" t="str">
        <f>_xlfn.XLOOKUP(N1005,Agrupamentos!C$3:C$496,Agrupamentos!D$3:D$496,"",0)</f>
        <v>HERBICIDA MEC</v>
      </c>
      <c r="AK1005" t="str">
        <f t="shared" si="122"/>
        <v>SERV CAP QUIM PRE EMERG 3 LINHASGN1410IMP97</v>
      </c>
      <c r="AL1005" s="57" t="str">
        <f t="shared" si="123"/>
        <v>47283GN1410Trabalhador FlorestalRENILDO DA CONCEICAO OLIVEIRASERV CAP QUIM PRE EMERG 3 LINHASMORUMBI - SRP005-01Suporte7,64Julho-260546210,876458333346210</v>
      </c>
      <c r="AM1005" s="79">
        <f t="shared" si="124"/>
        <v>62.5</v>
      </c>
      <c r="AN1005" s="80">
        <f t="shared" si="125"/>
        <v>633.125</v>
      </c>
      <c r="AO1005" s="36">
        <f t="shared" si="126"/>
        <v>77.393200000000007</v>
      </c>
      <c r="AP1005" s="83">
        <f t="shared" si="127"/>
        <v>-555.73180000000002</v>
      </c>
    </row>
    <row r="1006" spans="1:42" hidden="1">
      <c r="A1006">
        <v>47283</v>
      </c>
      <c r="B1006" s="38">
        <v>46210</v>
      </c>
      <c r="C1006" t="s">
        <v>268</v>
      </c>
      <c r="D1006" t="s">
        <v>105</v>
      </c>
      <c r="E1006" t="s">
        <v>106</v>
      </c>
      <c r="F1006" t="s">
        <v>59</v>
      </c>
      <c r="G1006">
        <v>10</v>
      </c>
      <c r="H1006" s="43">
        <v>11331</v>
      </c>
      <c r="I1006" t="s">
        <v>112</v>
      </c>
      <c r="J1006">
        <v>11838</v>
      </c>
      <c r="K1006" t="s">
        <v>113</v>
      </c>
      <c r="L1006" t="s">
        <v>114</v>
      </c>
      <c r="M1006" t="s">
        <v>115</v>
      </c>
      <c r="N1006" t="s">
        <v>116</v>
      </c>
      <c r="O1006" t="s">
        <v>64</v>
      </c>
      <c r="P1006">
        <v>555</v>
      </c>
      <c r="Q1006" t="s">
        <v>413</v>
      </c>
      <c r="R1006" t="s">
        <v>165</v>
      </c>
      <c r="S1006">
        <v>4</v>
      </c>
      <c r="T1006">
        <v>11.26</v>
      </c>
      <c r="U1006">
        <v>0</v>
      </c>
      <c r="V1006">
        <v>4</v>
      </c>
      <c r="W1006">
        <v>0.42</v>
      </c>
      <c r="X1006">
        <v>0.36</v>
      </c>
      <c r="Y1006">
        <v>0.36</v>
      </c>
      <c r="Z1006">
        <v>143.63999999999999</v>
      </c>
      <c r="AA1006" t="s">
        <v>55</v>
      </c>
      <c r="AB1006" t="s">
        <v>47</v>
      </c>
      <c r="AC1006" t="s">
        <v>119</v>
      </c>
      <c r="AD1006" t="s">
        <v>120</v>
      </c>
      <c r="AE1006" s="39">
        <v>46210.876458333332</v>
      </c>
      <c r="AG1006" t="str">
        <f t="shared" si="120"/>
        <v>Julho-26</v>
      </c>
      <c r="AH1006" s="36">
        <f>_xlfn.XLOOKUP(AK1006,'Base de Preços'!P$7:P$3001,'Base de Preços'!J$7:J$3001,"",0)</f>
        <v>212.62</v>
      </c>
      <c r="AI1006" s="37">
        <f t="shared" si="121"/>
        <v>2394.1012000000001</v>
      </c>
      <c r="AJ1006" t="str">
        <f>_xlfn.XLOOKUP(N1006,Agrupamentos!C$3:C$496,Agrupamentos!D$3:D$496,"",0)</f>
        <v>HERBICIDA MEC</v>
      </c>
      <c r="AK1006" t="str">
        <f t="shared" si="122"/>
        <v>SERV CAP QUIM PRE EMERG 3 LINHASGN1410IMP97</v>
      </c>
      <c r="AL1006" s="57" t="str">
        <f t="shared" si="123"/>
        <v>47283GN1410Operador de Trator de PneuRENILDO DA CONCEICAO OLIVEIRASERV CAP QUIM PRE EMERG 3 LINHASMORUMBI - SRP006-01Principal11,26Julho-260446210,876458333346210</v>
      </c>
      <c r="AM1006" s="79">
        <f t="shared" si="124"/>
        <v>9.5238095238095237</v>
      </c>
      <c r="AN1006" s="80">
        <f t="shared" si="125"/>
        <v>1367.9999999999998</v>
      </c>
      <c r="AO1006" s="36">
        <f t="shared" si="126"/>
        <v>1617.3863999999999</v>
      </c>
      <c r="AP1006" s="83">
        <f t="shared" si="127"/>
        <v>249.38640000000009</v>
      </c>
    </row>
    <row r="1007" spans="1:42" hidden="1">
      <c r="A1007">
        <v>47283</v>
      </c>
      <c r="B1007" s="38">
        <v>46210</v>
      </c>
      <c r="C1007" t="s">
        <v>268</v>
      </c>
      <c r="D1007" t="s">
        <v>105</v>
      </c>
      <c r="E1007" t="s">
        <v>106</v>
      </c>
      <c r="F1007" t="s">
        <v>49</v>
      </c>
      <c r="G1007">
        <v>10</v>
      </c>
      <c r="H1007" s="43">
        <v>11331</v>
      </c>
      <c r="I1007" t="s">
        <v>112</v>
      </c>
      <c r="J1007">
        <v>11838</v>
      </c>
      <c r="K1007" t="s">
        <v>113</v>
      </c>
      <c r="L1007" t="s">
        <v>114</v>
      </c>
      <c r="M1007" t="s">
        <v>115</v>
      </c>
      <c r="N1007" t="s">
        <v>116</v>
      </c>
      <c r="O1007" t="s">
        <v>64</v>
      </c>
      <c r="P1007">
        <v>555</v>
      </c>
      <c r="Q1007" t="s">
        <v>413</v>
      </c>
      <c r="R1007" t="s">
        <v>104</v>
      </c>
      <c r="S1007">
        <v>2</v>
      </c>
      <c r="T1007">
        <v>5</v>
      </c>
      <c r="U1007">
        <v>0</v>
      </c>
      <c r="V1007">
        <v>2</v>
      </c>
      <c r="W1007">
        <v>0.08</v>
      </c>
      <c r="X1007">
        <v>0.4</v>
      </c>
      <c r="Y1007">
        <v>0.4</v>
      </c>
      <c r="Z1007">
        <v>10.130000000000001</v>
      </c>
      <c r="AA1007" t="s">
        <v>46</v>
      </c>
      <c r="AB1007" t="s">
        <v>56</v>
      </c>
      <c r="AC1007" t="s">
        <v>119</v>
      </c>
      <c r="AD1007" t="s">
        <v>120</v>
      </c>
      <c r="AE1007" s="39">
        <v>46210.876458333332</v>
      </c>
      <c r="AG1007" t="str">
        <f t="shared" si="120"/>
        <v>Julho-26</v>
      </c>
      <c r="AH1007" s="36">
        <f>_xlfn.XLOOKUP(AK1007,'Base de Preços'!P$7:P$3001,'Base de Preços'!J$7:J$3001,"",0)</f>
        <v>212.62</v>
      </c>
      <c r="AI1007" s="37">
        <f t="shared" si="121"/>
        <v>0</v>
      </c>
      <c r="AJ1007" t="str">
        <f>_xlfn.XLOOKUP(N1007,Agrupamentos!C$3:C$496,Agrupamentos!D$3:D$496,"",0)</f>
        <v>HERBICIDA MEC</v>
      </c>
      <c r="AK1007" t="str">
        <f t="shared" si="122"/>
        <v>SERV CAP QUIM PRE EMERG 3 LINHASGN1410IMP97</v>
      </c>
      <c r="AL1007" s="57" t="str">
        <f t="shared" si="123"/>
        <v>47283GN1410Trabalhador FlorestalRENILDO DA CONCEICAO OLIVEIRASERV CAP QUIM PRE EMERG 3 LINHASMORUMBI - SRP007-01Suporte5Julho-260246210,876458333346210</v>
      </c>
      <c r="AM1007" s="79">
        <f t="shared" si="124"/>
        <v>25</v>
      </c>
      <c r="AN1007" s="80">
        <f t="shared" si="125"/>
        <v>253.25000000000003</v>
      </c>
      <c r="AO1007" s="36">
        <f t="shared" si="126"/>
        <v>50.650000000000006</v>
      </c>
      <c r="AP1007" s="83">
        <f t="shared" si="127"/>
        <v>-202.60000000000002</v>
      </c>
    </row>
    <row r="1008" spans="1:42" hidden="1">
      <c r="A1008">
        <v>47283</v>
      </c>
      <c r="B1008" s="38">
        <v>46210</v>
      </c>
      <c r="C1008" t="s">
        <v>268</v>
      </c>
      <c r="D1008" t="s">
        <v>105</v>
      </c>
      <c r="E1008" t="s">
        <v>106</v>
      </c>
      <c r="F1008" t="s">
        <v>59</v>
      </c>
      <c r="G1008">
        <v>10</v>
      </c>
      <c r="H1008" s="43">
        <v>11331</v>
      </c>
      <c r="I1008" t="s">
        <v>112</v>
      </c>
      <c r="J1008">
        <v>11838</v>
      </c>
      <c r="K1008" t="s">
        <v>113</v>
      </c>
      <c r="L1008" t="s">
        <v>114</v>
      </c>
      <c r="M1008" t="s">
        <v>115</v>
      </c>
      <c r="N1008" t="s">
        <v>116</v>
      </c>
      <c r="O1008" t="s">
        <v>64</v>
      </c>
      <c r="P1008">
        <v>555</v>
      </c>
      <c r="Q1008" t="s">
        <v>413</v>
      </c>
      <c r="R1008" t="s">
        <v>104</v>
      </c>
      <c r="S1008">
        <v>4</v>
      </c>
      <c r="T1008">
        <v>7.64</v>
      </c>
      <c r="U1008">
        <v>2</v>
      </c>
      <c r="V1008">
        <v>6</v>
      </c>
      <c r="W1008">
        <v>0.42</v>
      </c>
      <c r="X1008">
        <v>0.52</v>
      </c>
      <c r="Y1008">
        <v>0.79</v>
      </c>
      <c r="Z1008">
        <v>143.63999999999999</v>
      </c>
      <c r="AA1008" t="s">
        <v>46</v>
      </c>
      <c r="AB1008" t="s">
        <v>47</v>
      </c>
      <c r="AC1008" t="s">
        <v>119</v>
      </c>
      <c r="AD1008" t="s">
        <v>120</v>
      </c>
      <c r="AE1008" s="39">
        <v>46210.876458333332</v>
      </c>
      <c r="AG1008" t="str">
        <f t="shared" si="120"/>
        <v>Julho-26</v>
      </c>
      <c r="AH1008" s="36">
        <f>_xlfn.XLOOKUP(AK1008,'Base de Preços'!P$7:P$3001,'Base de Preços'!J$7:J$3001,"",0)</f>
        <v>212.62</v>
      </c>
      <c r="AI1008" s="37">
        <f t="shared" si="121"/>
        <v>1624.4168</v>
      </c>
      <c r="AJ1008" t="str">
        <f>_xlfn.XLOOKUP(N1008,Agrupamentos!C$3:C$496,Agrupamentos!D$3:D$496,"",0)</f>
        <v>HERBICIDA MEC</v>
      </c>
      <c r="AK1008" t="str">
        <f t="shared" si="122"/>
        <v>SERV CAP QUIM PRE EMERG 3 LINHASGN1410IMP97</v>
      </c>
      <c r="AL1008" s="57" t="str">
        <f t="shared" si="123"/>
        <v>47283GN1410Operador de Trator de PneuRENILDO DA CONCEICAO OLIVEIRASERV CAP QUIM PRE EMERG 3 LINHASMORUMBI - SRP007-01Principal7,64Julho-262646210,876458333346210</v>
      </c>
      <c r="AM1008" s="79">
        <f t="shared" si="124"/>
        <v>14.285714285714286</v>
      </c>
      <c r="AN1008" s="80">
        <f t="shared" si="125"/>
        <v>2052</v>
      </c>
      <c r="AO1008" s="36">
        <f t="shared" si="126"/>
        <v>1097.4096</v>
      </c>
      <c r="AP1008" s="83">
        <f t="shared" si="127"/>
        <v>-954.59040000000005</v>
      </c>
    </row>
    <row r="1009" spans="1:42" hidden="1">
      <c r="A1009">
        <v>47283</v>
      </c>
      <c r="B1009" s="38">
        <v>46210</v>
      </c>
      <c r="C1009" t="s">
        <v>268</v>
      </c>
      <c r="D1009" t="s">
        <v>105</v>
      </c>
      <c r="E1009" t="s">
        <v>106</v>
      </c>
      <c r="F1009" t="s">
        <v>49</v>
      </c>
      <c r="G1009">
        <v>10</v>
      </c>
      <c r="H1009" s="43">
        <v>11331</v>
      </c>
      <c r="I1009" t="s">
        <v>112</v>
      </c>
      <c r="J1009">
        <v>11838</v>
      </c>
      <c r="K1009" t="s">
        <v>113</v>
      </c>
      <c r="L1009" t="s">
        <v>114</v>
      </c>
      <c r="M1009" t="s">
        <v>115</v>
      </c>
      <c r="N1009" t="s">
        <v>116</v>
      </c>
      <c r="O1009" t="s">
        <v>64</v>
      </c>
      <c r="P1009">
        <v>555</v>
      </c>
      <c r="Q1009" t="s">
        <v>413</v>
      </c>
      <c r="R1009" t="s">
        <v>165</v>
      </c>
      <c r="S1009">
        <v>8</v>
      </c>
      <c r="T1009">
        <v>11.26</v>
      </c>
      <c r="U1009">
        <v>0</v>
      </c>
      <c r="V1009">
        <v>8</v>
      </c>
      <c r="W1009">
        <v>0.08</v>
      </c>
      <c r="X1009">
        <v>0.71</v>
      </c>
      <c r="Y1009">
        <v>0.71</v>
      </c>
      <c r="Z1009">
        <v>10.130000000000001</v>
      </c>
      <c r="AA1009" t="s">
        <v>55</v>
      </c>
      <c r="AB1009" t="s">
        <v>56</v>
      </c>
      <c r="AC1009" t="s">
        <v>119</v>
      </c>
      <c r="AD1009" t="s">
        <v>120</v>
      </c>
      <c r="AE1009" s="39">
        <v>46210.876458333332</v>
      </c>
      <c r="AG1009" t="str">
        <f t="shared" si="120"/>
        <v>Julho-26</v>
      </c>
      <c r="AH1009" s="36">
        <f>_xlfn.XLOOKUP(AK1009,'Base de Preços'!P$7:P$3001,'Base de Preços'!J$7:J$3001,"",0)</f>
        <v>212.62</v>
      </c>
      <c r="AI1009" s="37">
        <f t="shared" si="121"/>
        <v>0</v>
      </c>
      <c r="AJ1009" t="str">
        <f>_xlfn.XLOOKUP(N1009,Agrupamentos!C$3:C$496,Agrupamentos!D$3:D$496,"",0)</f>
        <v>HERBICIDA MEC</v>
      </c>
      <c r="AK1009" t="str">
        <f t="shared" si="122"/>
        <v>SERV CAP QUIM PRE EMERG 3 LINHASGN1410IMP97</v>
      </c>
      <c r="AL1009" s="57" t="str">
        <f t="shared" si="123"/>
        <v>47283GN1410Trabalhador FlorestalRENILDO DA CONCEICAO OLIVEIRASERV CAP QUIM PRE EMERG 3 LINHASMORUMBI - SRP006-01Suporte11,26Julho-260846210,876458333346210</v>
      </c>
      <c r="AM1009" s="79">
        <f t="shared" si="124"/>
        <v>100</v>
      </c>
      <c r="AN1009" s="80">
        <f t="shared" si="125"/>
        <v>1013.0000000000001</v>
      </c>
      <c r="AO1009" s="36">
        <f t="shared" si="126"/>
        <v>114.0638</v>
      </c>
      <c r="AP1009" s="83">
        <f t="shared" si="127"/>
        <v>-898.9362000000001</v>
      </c>
    </row>
    <row r="1010" spans="1:42" hidden="1">
      <c r="A1010">
        <v>47283</v>
      </c>
      <c r="B1010" s="38">
        <v>46210</v>
      </c>
      <c r="C1010" t="s">
        <v>268</v>
      </c>
      <c r="D1010" t="s">
        <v>105</v>
      </c>
      <c r="E1010" t="s">
        <v>106</v>
      </c>
      <c r="F1010" t="s">
        <v>37</v>
      </c>
      <c r="G1010">
        <v>10</v>
      </c>
      <c r="H1010" s="43">
        <v>11331</v>
      </c>
      <c r="I1010" t="s">
        <v>112</v>
      </c>
      <c r="J1010">
        <v>11838</v>
      </c>
      <c r="K1010" t="s">
        <v>113</v>
      </c>
      <c r="L1010" t="s">
        <v>114</v>
      </c>
      <c r="M1010">
        <v>1</v>
      </c>
      <c r="N1010" t="s">
        <v>109</v>
      </c>
      <c r="O1010" t="s">
        <v>64</v>
      </c>
      <c r="P1010">
        <v>555</v>
      </c>
      <c r="Q1010" t="s">
        <v>413</v>
      </c>
      <c r="R1010" t="s">
        <v>165</v>
      </c>
      <c r="S1010">
        <v>1</v>
      </c>
      <c r="T1010">
        <v>0</v>
      </c>
      <c r="U1010">
        <v>9</v>
      </c>
      <c r="V1010">
        <v>10</v>
      </c>
      <c r="W1010">
        <v>0</v>
      </c>
      <c r="X1010">
        <v>0</v>
      </c>
      <c r="Y1010">
        <v>0</v>
      </c>
      <c r="Z1010">
        <v>0</v>
      </c>
      <c r="AA1010" t="s">
        <v>55</v>
      </c>
      <c r="AB1010" t="s">
        <v>47</v>
      </c>
      <c r="AC1010" t="s">
        <v>119</v>
      </c>
      <c r="AD1010" t="s">
        <v>58</v>
      </c>
      <c r="AE1010" s="39">
        <v>46210.876458333332</v>
      </c>
      <c r="AG1010" t="str">
        <f t="shared" si="120"/>
        <v>Julho-26</v>
      </c>
      <c r="AH1010" s="36">
        <f>_xlfn.XLOOKUP(AK1010,'Base de Preços'!P$7:P$3001,'Base de Preços'!J$7:J$3001,"",0)</f>
        <v>0</v>
      </c>
      <c r="AI1010" s="37">
        <f t="shared" si="121"/>
        <v>0</v>
      </c>
      <c r="AJ1010" t="str">
        <f>_xlfn.XLOOKUP(N1010,Agrupamentos!C$3:C$496,Agrupamentos!D$3:D$496,"",0)</f>
        <v>APOIO E MANUTENÇÃO</v>
      </c>
      <c r="AK1010" t="str">
        <f t="shared" si="122"/>
        <v>APOIO E MANUTEÇÃO 1410GN14101</v>
      </c>
      <c r="AL1010" s="57" t="str">
        <f t="shared" si="123"/>
        <v>47283GN1410MotoristaRENILDO DA CONCEICAO OLIVEIRAAPOIO E MANUTEÇÃO 1410MORUMBI - SRP006-01Principal0Julho-2691046210,876458333346210</v>
      </c>
      <c r="AM1010" s="79" t="str">
        <f t="shared" si="124"/>
        <v/>
      </c>
      <c r="AN1010" s="80" t="str">
        <f t="shared" si="125"/>
        <v/>
      </c>
      <c r="AO1010" s="36">
        <f t="shared" si="126"/>
        <v>0</v>
      </c>
      <c r="AP1010" s="83" t="str">
        <f t="shared" si="127"/>
        <v/>
      </c>
    </row>
    <row r="1011" spans="1:42" hidden="1">
      <c r="A1011">
        <v>47283</v>
      </c>
      <c r="B1011" s="38">
        <v>46210</v>
      </c>
      <c r="C1011" t="s">
        <v>268</v>
      </c>
      <c r="D1011" t="s">
        <v>105</v>
      </c>
      <c r="E1011" t="s">
        <v>106</v>
      </c>
      <c r="F1011" t="s">
        <v>59</v>
      </c>
      <c r="G1011">
        <v>10</v>
      </c>
      <c r="H1011" s="43">
        <v>11331</v>
      </c>
      <c r="I1011" t="s">
        <v>112</v>
      </c>
      <c r="J1011">
        <v>11838</v>
      </c>
      <c r="K1011" t="s">
        <v>113</v>
      </c>
      <c r="L1011" t="s">
        <v>114</v>
      </c>
      <c r="M1011" t="s">
        <v>115</v>
      </c>
      <c r="N1011" t="s">
        <v>116</v>
      </c>
      <c r="O1011" t="s">
        <v>64</v>
      </c>
      <c r="P1011">
        <v>555</v>
      </c>
      <c r="Q1011" t="s">
        <v>413</v>
      </c>
      <c r="R1011" t="s">
        <v>451</v>
      </c>
      <c r="S1011">
        <v>1</v>
      </c>
      <c r="T1011">
        <v>0.24</v>
      </c>
      <c r="U1011">
        <v>0</v>
      </c>
      <c r="V1011">
        <v>1</v>
      </c>
      <c r="W1011">
        <v>0.42</v>
      </c>
      <c r="X1011">
        <v>4.17</v>
      </c>
      <c r="Y1011">
        <v>4.17</v>
      </c>
      <c r="Z1011">
        <v>143.63999999999999</v>
      </c>
      <c r="AA1011" t="s">
        <v>46</v>
      </c>
      <c r="AB1011" t="s">
        <v>47</v>
      </c>
      <c r="AC1011" t="s">
        <v>119</v>
      </c>
      <c r="AD1011" t="s">
        <v>58</v>
      </c>
      <c r="AE1011" s="39">
        <v>46210.876458333332</v>
      </c>
      <c r="AG1011" t="str">
        <f t="shared" si="120"/>
        <v>Julho-26</v>
      </c>
      <c r="AH1011" s="36">
        <f>_xlfn.XLOOKUP(AK1011,'Base de Preços'!P$7:P$3001,'Base de Preços'!J$7:J$3001,"",0)</f>
        <v>212.62</v>
      </c>
      <c r="AI1011" s="37">
        <f t="shared" si="121"/>
        <v>51.028799999999997</v>
      </c>
      <c r="AJ1011" t="str">
        <f>_xlfn.XLOOKUP(N1011,Agrupamentos!C$3:C$496,Agrupamentos!D$3:D$496,"",0)</f>
        <v>HERBICIDA MEC</v>
      </c>
      <c r="AK1011" t="str">
        <f t="shared" si="122"/>
        <v>SERV CAP QUIM PRE EMERG 3 LINHASGN1410IMP97</v>
      </c>
      <c r="AL1011" s="57" t="str">
        <f t="shared" si="123"/>
        <v>47283GN1410Operador de Trator de PneuRENILDO DA CONCEICAO OLIVEIRASERV CAP QUIM PRE EMERG 3 LINHASMORUMBI - SRP009-02Principal0,24Julho-260146210,876458333346210</v>
      </c>
      <c r="AM1011" s="79">
        <f t="shared" si="124"/>
        <v>2.3809523809523809</v>
      </c>
      <c r="AN1011" s="80">
        <f t="shared" si="125"/>
        <v>341.99999999999994</v>
      </c>
      <c r="AO1011" s="36">
        <f t="shared" si="126"/>
        <v>34.473599999999998</v>
      </c>
      <c r="AP1011" s="83">
        <f t="shared" si="127"/>
        <v>-307.52639999999997</v>
      </c>
    </row>
    <row r="1012" spans="1:42" hidden="1">
      <c r="A1012">
        <v>47287</v>
      </c>
      <c r="B1012" s="38">
        <v>46210</v>
      </c>
      <c r="C1012" t="s">
        <v>268</v>
      </c>
      <c r="D1012" t="s">
        <v>105</v>
      </c>
      <c r="E1012" t="s">
        <v>106</v>
      </c>
      <c r="F1012" t="s">
        <v>49</v>
      </c>
      <c r="G1012">
        <v>8</v>
      </c>
      <c r="H1012" s="43">
        <v>11331</v>
      </c>
      <c r="I1012" t="s">
        <v>112</v>
      </c>
      <c r="J1012">
        <v>11362</v>
      </c>
      <c r="K1012" t="s">
        <v>131</v>
      </c>
      <c r="L1012" t="s">
        <v>131</v>
      </c>
      <c r="M1012" t="s">
        <v>137</v>
      </c>
      <c r="N1012" t="s">
        <v>138</v>
      </c>
      <c r="O1012" t="s">
        <v>64</v>
      </c>
      <c r="P1012">
        <v>537</v>
      </c>
      <c r="Q1012" t="s">
        <v>368</v>
      </c>
      <c r="R1012" t="s">
        <v>170</v>
      </c>
      <c r="S1012">
        <v>8</v>
      </c>
      <c r="T1012">
        <v>10</v>
      </c>
      <c r="U1012">
        <v>0</v>
      </c>
      <c r="V1012">
        <v>8</v>
      </c>
      <c r="W1012">
        <v>0.23</v>
      </c>
      <c r="X1012">
        <v>0.8</v>
      </c>
      <c r="Y1012">
        <v>0.8</v>
      </c>
      <c r="Z1012">
        <v>26.68</v>
      </c>
      <c r="AA1012" t="s">
        <v>46</v>
      </c>
      <c r="AB1012" t="s">
        <v>56</v>
      </c>
      <c r="AC1012" t="s">
        <v>135</v>
      </c>
      <c r="AE1012" s="39">
        <v>46210.912060185183</v>
      </c>
      <c r="AF1012" t="s">
        <v>452</v>
      </c>
      <c r="AG1012" t="str">
        <f t="shared" si="120"/>
        <v>Julho-26</v>
      </c>
      <c r="AH1012" s="36">
        <f>_xlfn.XLOOKUP(AK1012,'Base de Preços'!P$7:P$3001,'Base de Preços'!J$7:J$3001,"",0)</f>
        <v>343.68</v>
      </c>
      <c r="AI1012" s="37">
        <f t="shared" si="121"/>
        <v>0</v>
      </c>
      <c r="AJ1012" t="str">
        <f>_xlfn.XLOOKUP(N1012,Agrupamentos!C$3:C$496,Agrupamentos!D$3:D$496,"",0)</f>
        <v>HERBICIDA MEC</v>
      </c>
      <c r="AK1012" t="str">
        <f t="shared" si="122"/>
        <v>SERV CAP QUIM MEC BARRA AGRICGN1410IMP96</v>
      </c>
      <c r="AL1012" s="57" t="str">
        <f t="shared" si="123"/>
        <v>47287GN1410Trabalhador FlorestalGABRIEL GONCALVES PINHEIROSERV CAP QUIM MEC BARRA AGRICGALILÉIA011-01Suporte10Julho-260846210,912060185246210</v>
      </c>
      <c r="AM1012" s="79">
        <f t="shared" si="124"/>
        <v>34.782608695652172</v>
      </c>
      <c r="AN1012" s="80">
        <f t="shared" si="125"/>
        <v>927.99999999999989</v>
      </c>
      <c r="AO1012" s="36">
        <f t="shared" si="126"/>
        <v>266.8</v>
      </c>
      <c r="AP1012" s="83">
        <f t="shared" si="127"/>
        <v>-661.19999999999982</v>
      </c>
    </row>
    <row r="1013" spans="1:42" hidden="1">
      <c r="A1013">
        <v>47287</v>
      </c>
      <c r="B1013" s="38">
        <v>46210</v>
      </c>
      <c r="C1013" t="s">
        <v>268</v>
      </c>
      <c r="D1013" t="s">
        <v>105</v>
      </c>
      <c r="E1013" t="s">
        <v>106</v>
      </c>
      <c r="F1013" t="s">
        <v>37</v>
      </c>
      <c r="G1013">
        <v>8</v>
      </c>
      <c r="H1013" s="43">
        <v>11331</v>
      </c>
      <c r="I1013" t="s">
        <v>112</v>
      </c>
      <c r="J1013">
        <v>11362</v>
      </c>
      <c r="K1013" t="s">
        <v>131</v>
      </c>
      <c r="L1013" t="s">
        <v>131</v>
      </c>
      <c r="M1013">
        <v>1</v>
      </c>
      <c r="N1013" t="s">
        <v>109</v>
      </c>
      <c r="O1013" t="s">
        <v>64</v>
      </c>
      <c r="P1013">
        <v>537</v>
      </c>
      <c r="Q1013" t="s">
        <v>368</v>
      </c>
      <c r="R1013" t="s">
        <v>170</v>
      </c>
      <c r="S1013">
        <v>3</v>
      </c>
      <c r="T1013">
        <v>0</v>
      </c>
      <c r="U1013">
        <v>5</v>
      </c>
      <c r="V1013">
        <v>8</v>
      </c>
      <c r="W1013">
        <v>0</v>
      </c>
      <c r="X1013">
        <v>0</v>
      </c>
      <c r="Y1013">
        <v>0</v>
      </c>
      <c r="Z1013">
        <v>0</v>
      </c>
      <c r="AA1013" t="s">
        <v>46</v>
      </c>
      <c r="AB1013" t="s">
        <v>47</v>
      </c>
      <c r="AC1013" t="s">
        <v>135</v>
      </c>
      <c r="AE1013" s="39">
        <v>46210.912060185183</v>
      </c>
      <c r="AF1013" t="s">
        <v>452</v>
      </c>
      <c r="AG1013" t="str">
        <f t="shared" si="120"/>
        <v>Julho-26</v>
      </c>
      <c r="AH1013" s="36">
        <f>_xlfn.XLOOKUP(AK1013,'Base de Preços'!P$7:P$3001,'Base de Preços'!J$7:J$3001,"",0)</f>
        <v>0</v>
      </c>
      <c r="AI1013" s="37">
        <f t="shared" si="121"/>
        <v>0</v>
      </c>
      <c r="AJ1013" t="str">
        <f>_xlfn.XLOOKUP(N1013,Agrupamentos!C$3:C$496,Agrupamentos!D$3:D$496,"",0)</f>
        <v>APOIO E MANUTENÇÃO</v>
      </c>
      <c r="AK1013" t="str">
        <f t="shared" si="122"/>
        <v>APOIO E MANUTEÇÃO 1410GN14101</v>
      </c>
      <c r="AL1013" s="57" t="str">
        <f t="shared" si="123"/>
        <v>47287GN1410MotoristaGABRIEL GONCALVES PINHEIROAPOIO E MANUTEÇÃO 1410GALILÉIA011-01Principal0Julho-265846210,912060185246210</v>
      </c>
      <c r="AM1013" s="79" t="str">
        <f t="shared" si="124"/>
        <v/>
      </c>
      <c r="AN1013" s="80" t="str">
        <f t="shared" si="125"/>
        <v/>
      </c>
      <c r="AO1013" s="36">
        <f t="shared" si="126"/>
        <v>0</v>
      </c>
      <c r="AP1013" s="83" t="str">
        <f t="shared" si="127"/>
        <v/>
      </c>
    </row>
    <row r="1014" spans="1:42" hidden="1">
      <c r="A1014">
        <v>47287</v>
      </c>
      <c r="B1014" s="38">
        <v>46210</v>
      </c>
      <c r="C1014" t="s">
        <v>268</v>
      </c>
      <c r="D1014" t="s">
        <v>105</v>
      </c>
      <c r="E1014" t="s">
        <v>106</v>
      </c>
      <c r="F1014" t="s">
        <v>59</v>
      </c>
      <c r="G1014">
        <v>8</v>
      </c>
      <c r="H1014" s="43">
        <v>11331</v>
      </c>
      <c r="I1014" t="s">
        <v>112</v>
      </c>
      <c r="J1014">
        <v>11362</v>
      </c>
      <c r="K1014" t="s">
        <v>131</v>
      </c>
      <c r="L1014" t="s">
        <v>131</v>
      </c>
      <c r="M1014">
        <v>1</v>
      </c>
      <c r="N1014" t="s">
        <v>109</v>
      </c>
      <c r="O1014" t="s">
        <v>64</v>
      </c>
      <c r="P1014">
        <v>537</v>
      </c>
      <c r="Q1014" t="s">
        <v>368</v>
      </c>
      <c r="R1014" t="s">
        <v>170</v>
      </c>
      <c r="S1014">
        <v>0</v>
      </c>
      <c r="T1014">
        <v>0</v>
      </c>
      <c r="U1014">
        <v>33</v>
      </c>
      <c r="V1014">
        <v>33</v>
      </c>
      <c r="W1014">
        <v>0</v>
      </c>
      <c r="X1014">
        <v>0</v>
      </c>
      <c r="Y1014">
        <v>0</v>
      </c>
      <c r="Z1014">
        <v>0</v>
      </c>
      <c r="AA1014" t="s">
        <v>46</v>
      </c>
      <c r="AB1014" t="s">
        <v>56</v>
      </c>
      <c r="AC1014" t="s">
        <v>135</v>
      </c>
      <c r="AE1014" s="39">
        <v>46210.912060185183</v>
      </c>
      <c r="AF1014" t="s">
        <v>452</v>
      </c>
      <c r="AG1014" t="str">
        <f t="shared" si="120"/>
        <v>Julho-26</v>
      </c>
      <c r="AH1014" s="36">
        <f>_xlfn.XLOOKUP(AK1014,'Base de Preços'!P$7:P$3001,'Base de Preços'!J$7:J$3001,"",0)</f>
        <v>0</v>
      </c>
      <c r="AI1014" s="37">
        <f t="shared" si="121"/>
        <v>0</v>
      </c>
      <c r="AJ1014" t="str">
        <f>_xlfn.XLOOKUP(N1014,Agrupamentos!C$3:C$496,Agrupamentos!D$3:D$496,"",0)</f>
        <v>APOIO E MANUTENÇÃO</v>
      </c>
      <c r="AK1014" t="str">
        <f t="shared" si="122"/>
        <v>APOIO E MANUTEÇÃO 1410GN14101</v>
      </c>
      <c r="AL1014" s="57" t="str">
        <f t="shared" si="123"/>
        <v>47287GN1410Operador de Trator de PneuGABRIEL GONCALVES PINHEIROAPOIO E MANUTEÇÃO 1410GALILÉIA011-01Suporte0Julho-26333346210,912060185246210</v>
      </c>
      <c r="AM1014" s="79" t="str">
        <f t="shared" si="124"/>
        <v/>
      </c>
      <c r="AN1014" s="80" t="str">
        <f t="shared" si="125"/>
        <v/>
      </c>
      <c r="AO1014" s="36">
        <f t="shared" si="126"/>
        <v>0</v>
      </c>
      <c r="AP1014" s="83" t="str">
        <f t="shared" si="127"/>
        <v/>
      </c>
    </row>
    <row r="1015" spans="1:42" hidden="1">
      <c r="A1015">
        <v>47287</v>
      </c>
      <c r="B1015" s="38">
        <v>46210</v>
      </c>
      <c r="C1015" t="s">
        <v>268</v>
      </c>
      <c r="D1015" t="s">
        <v>105</v>
      </c>
      <c r="E1015" t="s">
        <v>106</v>
      </c>
      <c r="F1015" t="s">
        <v>59</v>
      </c>
      <c r="G1015">
        <v>8</v>
      </c>
      <c r="H1015" s="43">
        <v>11331</v>
      </c>
      <c r="I1015" t="s">
        <v>112</v>
      </c>
      <c r="J1015">
        <v>11362</v>
      </c>
      <c r="K1015" t="s">
        <v>131</v>
      </c>
      <c r="L1015" t="s">
        <v>131</v>
      </c>
      <c r="M1015" t="s">
        <v>137</v>
      </c>
      <c r="N1015" t="s">
        <v>138</v>
      </c>
      <c r="O1015" t="s">
        <v>64</v>
      </c>
      <c r="P1015">
        <v>537</v>
      </c>
      <c r="Q1015" t="s">
        <v>368</v>
      </c>
      <c r="R1015" t="s">
        <v>170</v>
      </c>
      <c r="S1015">
        <v>7</v>
      </c>
      <c r="T1015">
        <v>10</v>
      </c>
      <c r="U1015">
        <v>0</v>
      </c>
      <c r="V1015">
        <v>7</v>
      </c>
      <c r="W1015">
        <v>0.68</v>
      </c>
      <c r="X1015">
        <v>0.7</v>
      </c>
      <c r="Y1015">
        <v>0.7</v>
      </c>
      <c r="Z1015">
        <v>221.69</v>
      </c>
      <c r="AA1015" t="s">
        <v>46</v>
      </c>
      <c r="AB1015" t="s">
        <v>47</v>
      </c>
      <c r="AC1015" t="s">
        <v>135</v>
      </c>
      <c r="AE1015" s="39">
        <v>46210.912060185183</v>
      </c>
      <c r="AF1015" t="s">
        <v>452</v>
      </c>
      <c r="AG1015" t="str">
        <f t="shared" si="120"/>
        <v>Julho-26</v>
      </c>
      <c r="AH1015" s="36">
        <f>_xlfn.XLOOKUP(AK1015,'Base de Preços'!P$7:P$3001,'Base de Preços'!J$7:J$3001,"",0)</f>
        <v>343.68</v>
      </c>
      <c r="AI1015" s="37">
        <f t="shared" si="121"/>
        <v>3436.8</v>
      </c>
      <c r="AJ1015" t="str">
        <f>_xlfn.XLOOKUP(N1015,Agrupamentos!C$3:C$496,Agrupamentos!D$3:D$496,"",0)</f>
        <v>HERBICIDA MEC</v>
      </c>
      <c r="AK1015" t="str">
        <f t="shared" si="122"/>
        <v>SERV CAP QUIM MEC BARRA AGRICGN1410IMP96</v>
      </c>
      <c r="AL1015" s="57" t="str">
        <f t="shared" si="123"/>
        <v>47287GN1410Operador de Trator de PneuGABRIEL GONCALVES PINHEIROSERV CAP QUIM MEC BARRA AGRICGALILÉIA011-01Principal10Julho-260746210,912060185246210</v>
      </c>
      <c r="AM1015" s="79">
        <f t="shared" si="124"/>
        <v>10.294117647058822</v>
      </c>
      <c r="AN1015" s="80">
        <f t="shared" si="125"/>
        <v>2282.1029411764703</v>
      </c>
      <c r="AO1015" s="36">
        <f t="shared" si="126"/>
        <v>2216.9</v>
      </c>
      <c r="AP1015" s="83">
        <f t="shared" si="127"/>
        <v>-65.202941176470176</v>
      </c>
    </row>
    <row r="1016" spans="1:42" hidden="1">
      <c r="A1016">
        <v>47287</v>
      </c>
      <c r="B1016" s="38">
        <v>46210</v>
      </c>
      <c r="C1016" t="s">
        <v>268</v>
      </c>
      <c r="D1016" t="s">
        <v>105</v>
      </c>
      <c r="E1016" t="s">
        <v>106</v>
      </c>
      <c r="F1016" t="s">
        <v>49</v>
      </c>
      <c r="G1016">
        <v>8</v>
      </c>
      <c r="H1016" s="43">
        <v>11331</v>
      </c>
      <c r="I1016" t="s">
        <v>112</v>
      </c>
      <c r="J1016">
        <v>11362</v>
      </c>
      <c r="K1016" t="s">
        <v>131</v>
      </c>
      <c r="L1016" t="s">
        <v>131</v>
      </c>
      <c r="M1016">
        <v>1</v>
      </c>
      <c r="N1016" t="s">
        <v>109</v>
      </c>
      <c r="O1016" t="s">
        <v>64</v>
      </c>
      <c r="P1016">
        <v>537</v>
      </c>
      <c r="Q1016" t="s">
        <v>368</v>
      </c>
      <c r="R1016" t="s">
        <v>170</v>
      </c>
      <c r="S1016">
        <v>8</v>
      </c>
      <c r="T1016">
        <v>0</v>
      </c>
      <c r="U1016">
        <v>0</v>
      </c>
      <c r="V1016">
        <v>8</v>
      </c>
      <c r="W1016">
        <v>0</v>
      </c>
      <c r="X1016">
        <v>0</v>
      </c>
      <c r="Y1016">
        <v>0</v>
      </c>
      <c r="Z1016">
        <v>0</v>
      </c>
      <c r="AA1016" t="s">
        <v>46</v>
      </c>
      <c r="AB1016" t="s">
        <v>56</v>
      </c>
      <c r="AC1016" t="s">
        <v>135</v>
      </c>
      <c r="AE1016" s="39">
        <v>46210.912060185183</v>
      </c>
      <c r="AF1016" t="s">
        <v>452</v>
      </c>
      <c r="AG1016" t="str">
        <f t="shared" si="120"/>
        <v>Julho-26</v>
      </c>
      <c r="AH1016" s="36">
        <f>_xlfn.XLOOKUP(AK1016,'Base de Preços'!P$7:P$3001,'Base de Preços'!J$7:J$3001,"",0)</f>
        <v>0</v>
      </c>
      <c r="AI1016" s="37">
        <f t="shared" si="121"/>
        <v>0</v>
      </c>
      <c r="AJ1016" t="str">
        <f>_xlfn.XLOOKUP(N1016,Agrupamentos!C$3:C$496,Agrupamentos!D$3:D$496,"",0)</f>
        <v>APOIO E MANUTENÇÃO</v>
      </c>
      <c r="AK1016" t="str">
        <f t="shared" si="122"/>
        <v>APOIO E MANUTEÇÃO 1410GN14101</v>
      </c>
      <c r="AL1016" s="57" t="str">
        <f t="shared" si="123"/>
        <v>47287GN1410Trabalhador FlorestalGABRIEL GONCALVES PINHEIROAPOIO E MANUTEÇÃO 1410GALILÉIA011-01Suporte0Julho-260846210,912060185246210</v>
      </c>
      <c r="AM1016" s="79" t="str">
        <f t="shared" si="124"/>
        <v/>
      </c>
      <c r="AN1016" s="80" t="str">
        <f t="shared" si="125"/>
        <v/>
      </c>
      <c r="AO1016" s="36">
        <f t="shared" si="126"/>
        <v>0</v>
      </c>
      <c r="AP1016" s="83" t="str">
        <f t="shared" si="127"/>
        <v/>
      </c>
    </row>
    <row r="1017" spans="1:42" hidden="1">
      <c r="A1017">
        <v>47287</v>
      </c>
      <c r="B1017" s="38">
        <v>46210</v>
      </c>
      <c r="C1017" t="s">
        <v>268</v>
      </c>
      <c r="D1017" t="s">
        <v>105</v>
      </c>
      <c r="E1017" t="s">
        <v>106</v>
      </c>
      <c r="F1017" t="s">
        <v>59</v>
      </c>
      <c r="G1017">
        <v>8</v>
      </c>
      <c r="H1017" s="43">
        <v>11331</v>
      </c>
      <c r="I1017" t="s">
        <v>112</v>
      </c>
      <c r="J1017">
        <v>11362</v>
      </c>
      <c r="K1017" t="s">
        <v>131</v>
      </c>
      <c r="L1017" t="s">
        <v>131</v>
      </c>
      <c r="M1017" t="s">
        <v>166</v>
      </c>
      <c r="N1017" t="s">
        <v>167</v>
      </c>
      <c r="O1017" t="s">
        <v>168</v>
      </c>
      <c r="P1017">
        <v>624</v>
      </c>
      <c r="Q1017" t="s">
        <v>448</v>
      </c>
      <c r="R1017" t="s">
        <v>148</v>
      </c>
      <c r="S1017">
        <v>20</v>
      </c>
      <c r="T1017">
        <v>20</v>
      </c>
      <c r="U1017">
        <v>0</v>
      </c>
      <c r="V1017">
        <v>20</v>
      </c>
      <c r="W1017">
        <v>0</v>
      </c>
      <c r="X1017">
        <v>1</v>
      </c>
      <c r="Y1017">
        <v>1</v>
      </c>
      <c r="Z1017">
        <v>290.54000000000002</v>
      </c>
      <c r="AA1017" t="s">
        <v>55</v>
      </c>
      <c r="AB1017" t="s">
        <v>47</v>
      </c>
      <c r="AC1017" t="s">
        <v>135</v>
      </c>
      <c r="AE1017" s="39">
        <v>46210.912060185183</v>
      </c>
      <c r="AF1017" t="s">
        <v>452</v>
      </c>
      <c r="AG1017" t="str">
        <f t="shared" si="120"/>
        <v>Julho-26</v>
      </c>
      <c r="AH1017" s="36">
        <f>_xlfn.XLOOKUP(AK1017,'Base de Preços'!P$7:P$3001,'Base de Preços'!J$7:J$3001,"",0)</f>
        <v>290.54000000000002</v>
      </c>
      <c r="AI1017" s="37">
        <f t="shared" si="121"/>
        <v>5810.8</v>
      </c>
      <c r="AJ1017" t="str">
        <f>_xlfn.XLOOKUP(N1017,Agrupamentos!C$3:C$496,Agrupamentos!D$3:D$496,"",0)</f>
        <v>HORA TRATOR</v>
      </c>
      <c r="AK1017" t="str">
        <f t="shared" si="122"/>
        <v>SERV HORA TRATOR PNEU 100CV AGRICGN1410REF223</v>
      </c>
      <c r="AL1017" s="57" t="str">
        <f t="shared" si="123"/>
        <v>47287GN1410Operador de Trator de PneuGABRIEL GONCALVES PINHEIROSERV HORA TRATOR PNEU 100CV AGRICPONTAL II - SRP005-01Principal20Julho-2602046210,912060185246210</v>
      </c>
      <c r="AM1017" s="79" t="str">
        <f t="shared" si="124"/>
        <v/>
      </c>
      <c r="AN1017" s="80" t="str">
        <f t="shared" si="125"/>
        <v/>
      </c>
      <c r="AO1017" s="36">
        <f t="shared" si="126"/>
        <v>5810.8</v>
      </c>
      <c r="AP1017" s="83" t="str">
        <f t="shared" si="127"/>
        <v/>
      </c>
    </row>
    <row r="1018" spans="1:42" hidden="1">
      <c r="A1018">
        <v>47288</v>
      </c>
      <c r="B1018" s="38">
        <v>46210</v>
      </c>
      <c r="C1018" t="s">
        <v>268</v>
      </c>
      <c r="D1018" t="s">
        <v>105</v>
      </c>
      <c r="E1018" t="s">
        <v>106</v>
      </c>
      <c r="F1018" t="s">
        <v>49</v>
      </c>
      <c r="G1018">
        <v>10</v>
      </c>
      <c r="H1018" s="43">
        <v>11331</v>
      </c>
      <c r="I1018" t="s">
        <v>112</v>
      </c>
      <c r="J1018">
        <v>11278</v>
      </c>
      <c r="K1018" t="s">
        <v>381</v>
      </c>
      <c r="L1018" t="s">
        <v>381</v>
      </c>
      <c r="M1018">
        <v>1</v>
      </c>
      <c r="N1018" t="s">
        <v>109</v>
      </c>
      <c r="O1018" t="s">
        <v>64</v>
      </c>
      <c r="P1018">
        <v>532</v>
      </c>
      <c r="Q1018" t="s">
        <v>117</v>
      </c>
      <c r="R1018" t="s">
        <v>104</v>
      </c>
      <c r="S1018">
        <v>10</v>
      </c>
      <c r="T1018">
        <v>0</v>
      </c>
      <c r="U1018">
        <v>0</v>
      </c>
      <c r="V1018">
        <v>10</v>
      </c>
      <c r="W1018">
        <v>0</v>
      </c>
      <c r="X1018">
        <v>0</v>
      </c>
      <c r="Y1018">
        <v>0</v>
      </c>
      <c r="Z1018">
        <v>0</v>
      </c>
      <c r="AA1018" t="s">
        <v>46</v>
      </c>
      <c r="AB1018" t="s">
        <v>56</v>
      </c>
      <c r="AC1018" t="s">
        <v>382</v>
      </c>
      <c r="AD1018" t="s">
        <v>58</v>
      </c>
      <c r="AE1018" s="39">
        <v>46210.916400462964</v>
      </c>
      <c r="AG1018" t="str">
        <f t="shared" si="120"/>
        <v>Julho-26</v>
      </c>
      <c r="AH1018" s="36">
        <f>_xlfn.XLOOKUP(AK1018,'Base de Preços'!P$7:P$3001,'Base de Preços'!J$7:J$3001,"",0)</f>
        <v>0</v>
      </c>
      <c r="AI1018" s="37">
        <f t="shared" si="121"/>
        <v>0</v>
      </c>
      <c r="AJ1018" t="str">
        <f>_xlfn.XLOOKUP(N1018,Agrupamentos!C$3:C$496,Agrupamentos!D$3:D$496,"",0)</f>
        <v>APOIO E MANUTENÇÃO</v>
      </c>
      <c r="AK1018" t="str">
        <f t="shared" si="122"/>
        <v>APOIO E MANUTEÇÃO 1410GN14101</v>
      </c>
      <c r="AL1018" s="57" t="str">
        <f t="shared" si="123"/>
        <v>47288GN1410Trabalhador FlorestalNONATO JOSE COSTA JUNIORAPOIO E MANUTEÇÃO 1410NOSSA SENHORA APARECIDA IX007-01Suporte0Julho-2601046210,91640046346210</v>
      </c>
      <c r="AM1018" s="79" t="str">
        <f t="shared" si="124"/>
        <v/>
      </c>
      <c r="AN1018" s="80" t="str">
        <f t="shared" si="125"/>
        <v/>
      </c>
      <c r="AO1018" s="36">
        <f t="shared" si="126"/>
        <v>0</v>
      </c>
      <c r="AP1018" s="83" t="str">
        <f t="shared" si="127"/>
        <v/>
      </c>
    </row>
    <row r="1019" spans="1:42" hidden="1">
      <c r="A1019">
        <v>47288</v>
      </c>
      <c r="B1019" s="38">
        <v>46210</v>
      </c>
      <c r="C1019" t="s">
        <v>268</v>
      </c>
      <c r="D1019" t="s">
        <v>105</v>
      </c>
      <c r="E1019" t="s">
        <v>106</v>
      </c>
      <c r="F1019" t="s">
        <v>59</v>
      </c>
      <c r="G1019">
        <v>10</v>
      </c>
      <c r="H1019" s="43">
        <v>11331</v>
      </c>
      <c r="I1019" t="s">
        <v>112</v>
      </c>
      <c r="J1019">
        <v>11278</v>
      </c>
      <c r="K1019" t="s">
        <v>381</v>
      </c>
      <c r="L1019" t="s">
        <v>381</v>
      </c>
      <c r="M1019" t="s">
        <v>115</v>
      </c>
      <c r="N1019" t="s">
        <v>116</v>
      </c>
      <c r="O1019" t="s">
        <v>64</v>
      </c>
      <c r="P1019">
        <v>532</v>
      </c>
      <c r="Q1019" t="s">
        <v>117</v>
      </c>
      <c r="R1019" t="s">
        <v>152</v>
      </c>
      <c r="S1019">
        <v>2</v>
      </c>
      <c r="T1019">
        <v>2.61</v>
      </c>
      <c r="U1019">
        <v>0</v>
      </c>
      <c r="V1019">
        <v>2</v>
      </c>
      <c r="W1019">
        <v>0.42</v>
      </c>
      <c r="X1019">
        <v>0.77</v>
      </c>
      <c r="Y1019">
        <v>0.77</v>
      </c>
      <c r="Z1019">
        <v>143.63999999999999</v>
      </c>
      <c r="AA1019" t="s">
        <v>46</v>
      </c>
      <c r="AB1019" t="s">
        <v>47</v>
      </c>
      <c r="AC1019" t="s">
        <v>382</v>
      </c>
      <c r="AD1019" t="s">
        <v>58</v>
      </c>
      <c r="AE1019" s="39">
        <v>46211.423807870371</v>
      </c>
      <c r="AG1019" t="str">
        <f t="shared" si="120"/>
        <v>Julho-26</v>
      </c>
      <c r="AH1019" s="36">
        <f>_xlfn.XLOOKUP(AK1019,'Base de Preços'!P$7:P$3001,'Base de Preços'!J$7:J$3001,"",0)</f>
        <v>212.62</v>
      </c>
      <c r="AI1019" s="37">
        <f t="shared" si="121"/>
        <v>554.93819999999994</v>
      </c>
      <c r="AJ1019" t="str">
        <f>_xlfn.XLOOKUP(N1019,Agrupamentos!C$3:C$496,Agrupamentos!D$3:D$496,"",0)</f>
        <v>HERBICIDA MEC</v>
      </c>
      <c r="AK1019" t="str">
        <f t="shared" si="122"/>
        <v>SERV CAP QUIM PRE EMERG 3 LINHASGN1410IMP97</v>
      </c>
      <c r="AL1019" s="57" t="str">
        <f t="shared" si="123"/>
        <v>47288GN1410Operador de Trator de PneuNONATO JOSE COSTA JUNIORSERV CAP QUIM PRE EMERG 3 LINHASNOSSA SENHORA APARECIDA IX008-01Principal2,61Julho-260246211,423807870446210</v>
      </c>
      <c r="AM1019" s="79">
        <f t="shared" si="124"/>
        <v>4.7619047619047619</v>
      </c>
      <c r="AN1019" s="80">
        <f t="shared" si="125"/>
        <v>683.99999999999989</v>
      </c>
      <c r="AO1019" s="36">
        <f t="shared" si="126"/>
        <v>374.90039999999993</v>
      </c>
      <c r="AP1019" s="83">
        <f t="shared" si="127"/>
        <v>-309.09959999999995</v>
      </c>
    </row>
    <row r="1020" spans="1:42" hidden="1">
      <c r="A1020">
        <v>47288</v>
      </c>
      <c r="B1020" s="38">
        <v>46210</v>
      </c>
      <c r="C1020" t="s">
        <v>268</v>
      </c>
      <c r="D1020" t="s">
        <v>105</v>
      </c>
      <c r="E1020" t="s">
        <v>106</v>
      </c>
      <c r="F1020" t="s">
        <v>37</v>
      </c>
      <c r="G1020">
        <v>10</v>
      </c>
      <c r="H1020" s="43">
        <v>11331</v>
      </c>
      <c r="I1020" t="s">
        <v>112</v>
      </c>
      <c r="J1020">
        <v>11278</v>
      </c>
      <c r="K1020" t="s">
        <v>381</v>
      </c>
      <c r="L1020" t="s">
        <v>381</v>
      </c>
      <c r="M1020" t="s">
        <v>115</v>
      </c>
      <c r="N1020" t="s">
        <v>116</v>
      </c>
      <c r="O1020" t="s">
        <v>64</v>
      </c>
      <c r="P1020">
        <v>532</v>
      </c>
      <c r="Q1020" t="s">
        <v>117</v>
      </c>
      <c r="R1020" t="s">
        <v>104</v>
      </c>
      <c r="S1020">
        <v>10</v>
      </c>
      <c r="T1020">
        <v>6.86</v>
      </c>
      <c r="U1020">
        <v>0</v>
      </c>
      <c r="V1020">
        <v>10</v>
      </c>
      <c r="W1020">
        <v>0.14000000000000001</v>
      </c>
      <c r="X1020">
        <v>1.46</v>
      </c>
      <c r="Y1020">
        <v>1.46</v>
      </c>
      <c r="Z1020">
        <v>58.86</v>
      </c>
      <c r="AA1020" t="s">
        <v>46</v>
      </c>
      <c r="AB1020" t="s">
        <v>77</v>
      </c>
      <c r="AC1020" t="s">
        <v>382</v>
      </c>
      <c r="AE1020" s="39">
        <v>46210.916400462964</v>
      </c>
      <c r="AG1020" t="str">
        <f t="shared" si="120"/>
        <v>Julho-26</v>
      </c>
      <c r="AH1020" s="36">
        <f>_xlfn.XLOOKUP(AK1020,'Base de Preços'!P$7:P$3001,'Base de Preços'!J$7:J$3001,"",0)</f>
        <v>212.62</v>
      </c>
      <c r="AI1020" s="37">
        <f t="shared" si="121"/>
        <v>0</v>
      </c>
      <c r="AJ1020" t="str">
        <f>_xlfn.XLOOKUP(N1020,Agrupamentos!C$3:C$496,Agrupamentos!D$3:D$496,"",0)</f>
        <v>HERBICIDA MEC</v>
      </c>
      <c r="AK1020" t="str">
        <f t="shared" si="122"/>
        <v>SERV CAP QUIM PRE EMERG 3 LINHASGN1410IMP97</v>
      </c>
      <c r="AL1020" s="57" t="str">
        <f t="shared" si="123"/>
        <v>47288GN1410MotoristaNONATO JOSE COSTA JUNIORSERV CAP QUIM PRE EMERG 3 LINHASNOSSA SENHORA APARECIDA IX007-01Apoio6,86Julho-2601046210,91640046346210</v>
      </c>
      <c r="AM1020" s="79">
        <f t="shared" si="124"/>
        <v>71.428571428571416</v>
      </c>
      <c r="AN1020" s="80">
        <f t="shared" si="125"/>
        <v>4204.2857142857138</v>
      </c>
      <c r="AO1020" s="36">
        <f t="shared" si="126"/>
        <v>403.77960000000002</v>
      </c>
      <c r="AP1020" s="83">
        <f t="shared" si="127"/>
        <v>-3800.5061142857139</v>
      </c>
    </row>
    <row r="1021" spans="1:42" hidden="1">
      <c r="A1021">
        <v>47288</v>
      </c>
      <c r="B1021" s="38">
        <v>46210</v>
      </c>
      <c r="C1021" t="s">
        <v>268</v>
      </c>
      <c r="D1021" t="s">
        <v>105</v>
      </c>
      <c r="E1021" t="s">
        <v>106</v>
      </c>
      <c r="F1021" t="s">
        <v>59</v>
      </c>
      <c r="G1021">
        <v>10</v>
      </c>
      <c r="H1021" s="43">
        <v>11331</v>
      </c>
      <c r="I1021" t="s">
        <v>112</v>
      </c>
      <c r="J1021">
        <v>11278</v>
      </c>
      <c r="K1021" t="s">
        <v>381</v>
      </c>
      <c r="L1021" t="s">
        <v>381</v>
      </c>
      <c r="M1021" t="s">
        <v>115</v>
      </c>
      <c r="N1021" t="s">
        <v>116</v>
      </c>
      <c r="O1021" t="s">
        <v>64</v>
      </c>
      <c r="P1021">
        <v>532</v>
      </c>
      <c r="Q1021" t="s">
        <v>117</v>
      </c>
      <c r="R1021" t="s">
        <v>104</v>
      </c>
      <c r="S1021">
        <v>7</v>
      </c>
      <c r="T1021">
        <v>6.86</v>
      </c>
      <c r="U1021">
        <v>1</v>
      </c>
      <c r="V1021">
        <v>8</v>
      </c>
      <c r="W1021">
        <v>0.42</v>
      </c>
      <c r="X1021">
        <v>1.02</v>
      </c>
      <c r="Y1021">
        <v>1.17</v>
      </c>
      <c r="Z1021">
        <v>143.63999999999999</v>
      </c>
      <c r="AA1021" t="s">
        <v>46</v>
      </c>
      <c r="AB1021" t="s">
        <v>47</v>
      </c>
      <c r="AC1021" t="s">
        <v>382</v>
      </c>
      <c r="AD1021" t="s">
        <v>58</v>
      </c>
      <c r="AE1021" s="39">
        <v>46210.916400462964</v>
      </c>
      <c r="AG1021" t="str">
        <f t="shared" si="120"/>
        <v>Julho-26</v>
      </c>
      <c r="AH1021" s="36">
        <f>_xlfn.XLOOKUP(AK1021,'Base de Preços'!P$7:P$3001,'Base de Preços'!J$7:J$3001,"",0)</f>
        <v>212.62</v>
      </c>
      <c r="AI1021" s="37">
        <f t="shared" si="121"/>
        <v>1458.5732</v>
      </c>
      <c r="AJ1021" t="str">
        <f>_xlfn.XLOOKUP(N1021,Agrupamentos!C$3:C$496,Agrupamentos!D$3:D$496,"",0)</f>
        <v>HERBICIDA MEC</v>
      </c>
      <c r="AK1021" t="str">
        <f t="shared" si="122"/>
        <v>SERV CAP QUIM PRE EMERG 3 LINHASGN1410IMP97</v>
      </c>
      <c r="AL1021" s="57" t="str">
        <f t="shared" si="123"/>
        <v>47288GN1410Operador de Trator de PneuNONATO JOSE COSTA JUNIORSERV CAP QUIM PRE EMERG 3 LINHASNOSSA SENHORA APARECIDA IX007-01Principal6,86Julho-261846210,91640046346210</v>
      </c>
      <c r="AM1021" s="79">
        <f t="shared" si="124"/>
        <v>19.047619047619047</v>
      </c>
      <c r="AN1021" s="80">
        <f t="shared" si="125"/>
        <v>2735.9999999999995</v>
      </c>
      <c r="AO1021" s="36">
        <f t="shared" si="126"/>
        <v>985.3703999999999</v>
      </c>
      <c r="AP1021" s="83">
        <f t="shared" si="127"/>
        <v>-1750.6295999999998</v>
      </c>
    </row>
    <row r="1022" spans="1:42" hidden="1">
      <c r="A1022">
        <v>47289</v>
      </c>
      <c r="B1022" s="38">
        <v>46210</v>
      </c>
      <c r="C1022" t="s">
        <v>268</v>
      </c>
      <c r="D1022" t="s">
        <v>105</v>
      </c>
      <c r="E1022" t="s">
        <v>106</v>
      </c>
      <c r="F1022" t="s">
        <v>49</v>
      </c>
      <c r="G1022">
        <v>8</v>
      </c>
      <c r="H1022" s="43">
        <v>11065</v>
      </c>
      <c r="I1022" t="s">
        <v>107</v>
      </c>
      <c r="J1022">
        <v>11392</v>
      </c>
      <c r="K1022" t="s">
        <v>142</v>
      </c>
      <c r="L1022" t="s">
        <v>142</v>
      </c>
      <c r="M1022">
        <v>298</v>
      </c>
      <c r="N1022" t="s">
        <v>132</v>
      </c>
      <c r="O1022" t="s">
        <v>43</v>
      </c>
      <c r="P1022">
        <v>532</v>
      </c>
      <c r="Q1022" t="s">
        <v>117</v>
      </c>
      <c r="R1022" t="s">
        <v>158</v>
      </c>
      <c r="S1022">
        <v>16</v>
      </c>
      <c r="T1022">
        <v>2</v>
      </c>
      <c r="U1022">
        <v>0</v>
      </c>
      <c r="V1022">
        <v>16</v>
      </c>
      <c r="W1022">
        <v>0</v>
      </c>
      <c r="X1022">
        <v>8</v>
      </c>
      <c r="Y1022">
        <v>8</v>
      </c>
      <c r="Z1022">
        <v>589.29</v>
      </c>
      <c r="AA1022" t="s">
        <v>46</v>
      </c>
      <c r="AB1022" t="s">
        <v>47</v>
      </c>
      <c r="AC1022" t="s">
        <v>145</v>
      </c>
      <c r="AD1022" t="s">
        <v>58</v>
      </c>
      <c r="AE1022" s="39">
        <v>46210.927314814813</v>
      </c>
      <c r="AG1022" t="str">
        <f t="shared" si="120"/>
        <v>Julho-26</v>
      </c>
      <c r="AH1022" s="36">
        <f>_xlfn.XLOOKUP(AK1022,'Base de Preços'!P$7:P$3001,'Base de Preços'!J$7:J$3001,"",0)</f>
        <v>589.29</v>
      </c>
      <c r="AI1022" s="37">
        <f t="shared" si="121"/>
        <v>1178.58</v>
      </c>
      <c r="AJ1022" t="str">
        <f>_xlfn.XLOOKUP(N1022,Agrupamentos!C$3:C$496,Agrupamentos!D$3:D$496,"",0)</f>
        <v>DIARIAS HOMEM</v>
      </c>
      <c r="AK1022" t="str">
        <f t="shared" si="122"/>
        <v>SERV GERAIS LAVOURA AGRICGN1410298</v>
      </c>
      <c r="AL1022" s="57" t="str">
        <f t="shared" si="123"/>
        <v>47289GN1410Trabalhador FlorestalDOUGLAS BOTELHO GOMESSERV GERAIS LAVOURA AGRICNOSSA SENHORA APARECIDA IX001-01Principal2Julho-2601646210,927314814846210</v>
      </c>
      <c r="AM1022" s="79" t="str">
        <f t="shared" si="124"/>
        <v/>
      </c>
      <c r="AN1022" s="80" t="str">
        <f t="shared" si="125"/>
        <v/>
      </c>
      <c r="AO1022" s="36">
        <f t="shared" si="126"/>
        <v>1178.58</v>
      </c>
      <c r="AP1022" s="83" t="str">
        <f t="shared" si="127"/>
        <v/>
      </c>
    </row>
    <row r="1023" spans="1:42" hidden="1">
      <c r="A1023">
        <v>47289</v>
      </c>
      <c r="B1023" s="38">
        <v>46210</v>
      </c>
      <c r="C1023" t="s">
        <v>268</v>
      </c>
      <c r="D1023" t="s">
        <v>105</v>
      </c>
      <c r="E1023" t="s">
        <v>106</v>
      </c>
      <c r="F1023" t="s">
        <v>49</v>
      </c>
      <c r="G1023">
        <v>8</v>
      </c>
      <c r="H1023" s="43">
        <v>11065</v>
      </c>
      <c r="I1023" t="s">
        <v>107</v>
      </c>
      <c r="J1023">
        <v>11392</v>
      </c>
      <c r="K1023" t="s">
        <v>142</v>
      </c>
      <c r="L1023" t="s">
        <v>142</v>
      </c>
      <c r="M1023" t="s">
        <v>146</v>
      </c>
      <c r="N1023" t="s">
        <v>147</v>
      </c>
      <c r="O1023" t="s">
        <v>64</v>
      </c>
      <c r="P1023">
        <v>532</v>
      </c>
      <c r="Q1023" t="s">
        <v>117</v>
      </c>
      <c r="R1023" t="s">
        <v>158</v>
      </c>
      <c r="S1023">
        <v>32</v>
      </c>
      <c r="T1023">
        <v>10</v>
      </c>
      <c r="U1023">
        <v>0</v>
      </c>
      <c r="V1023">
        <v>32</v>
      </c>
      <c r="W1023">
        <v>3.57</v>
      </c>
      <c r="X1023">
        <v>3.2</v>
      </c>
      <c r="Y1023">
        <v>3.2</v>
      </c>
      <c r="Z1023">
        <v>269.95999999999998</v>
      </c>
      <c r="AA1023" t="s">
        <v>55</v>
      </c>
      <c r="AB1023" t="s">
        <v>47</v>
      </c>
      <c r="AC1023" t="s">
        <v>145</v>
      </c>
      <c r="AE1023" s="39">
        <v>46210.927314814813</v>
      </c>
      <c r="AG1023" t="str">
        <f t="shared" si="120"/>
        <v>Julho-26</v>
      </c>
      <c r="AH1023" s="36">
        <f>_xlfn.XLOOKUP(AK1023,'Base de Preços'!P$7:P$3001,'Base de Preços'!J$7:J$3001,"",0)</f>
        <v>618.69000000000005</v>
      </c>
      <c r="AI1023" s="37">
        <f t="shared" si="121"/>
        <v>6186.9000000000005</v>
      </c>
      <c r="AJ1023" t="str">
        <f>_xlfn.XLOOKUP(N1023,Agrupamentos!C$3:C$496,Agrupamentos!D$3:D$496,"",0)</f>
        <v>IRRIGAÇÃO DE PLANTIO</v>
      </c>
      <c r="AK1023" t="str">
        <f t="shared" si="122"/>
        <v>2ª SERV IRRIGACAO NIVEL 1 AGRIC - TRANSPORTE ATÉ 5,0GN1410336-2</v>
      </c>
      <c r="AL1023" s="57" t="str">
        <f t="shared" si="123"/>
        <v>47289GN1410Trabalhador FlorestalDOUGLAS BOTELHO GOMES2ª SERV IRRIGACAO NIVEL 1 AGRIC - TRANSPORTE ATÉ 5,0NOSSA SENHORA APARECIDA IX001-01Principal10Julho-2603246210,927314814846210</v>
      </c>
      <c r="AM1023" s="79">
        <f t="shared" si="124"/>
        <v>8.9635854341736696</v>
      </c>
      <c r="AN1023" s="80">
        <f t="shared" si="125"/>
        <v>2419.8095238095239</v>
      </c>
      <c r="AO1023" s="36">
        <f t="shared" si="126"/>
        <v>2699.6</v>
      </c>
      <c r="AP1023" s="83">
        <f t="shared" si="127"/>
        <v>279.79047619047606</v>
      </c>
    </row>
    <row r="1024" spans="1:42" hidden="1">
      <c r="A1024">
        <v>47289</v>
      </c>
      <c r="B1024" s="38">
        <v>46210</v>
      </c>
      <c r="C1024" t="s">
        <v>268</v>
      </c>
      <c r="D1024" t="s">
        <v>105</v>
      </c>
      <c r="E1024" t="s">
        <v>106</v>
      </c>
      <c r="F1024" t="s">
        <v>59</v>
      </c>
      <c r="G1024">
        <v>8</v>
      </c>
      <c r="H1024" s="43">
        <v>11065</v>
      </c>
      <c r="I1024" t="s">
        <v>107</v>
      </c>
      <c r="J1024">
        <v>11392</v>
      </c>
      <c r="K1024" t="s">
        <v>142</v>
      </c>
      <c r="L1024" t="s">
        <v>142</v>
      </c>
      <c r="M1024">
        <v>478</v>
      </c>
      <c r="N1024" t="s">
        <v>143</v>
      </c>
      <c r="O1024" t="s">
        <v>64</v>
      </c>
      <c r="P1024">
        <v>532</v>
      </c>
      <c r="Q1024" t="s">
        <v>117</v>
      </c>
      <c r="R1024" t="s">
        <v>158</v>
      </c>
      <c r="S1024">
        <v>9</v>
      </c>
      <c r="T1024">
        <v>5</v>
      </c>
      <c r="U1024">
        <v>7</v>
      </c>
      <c r="V1024">
        <v>16</v>
      </c>
      <c r="W1024">
        <v>0.74</v>
      </c>
      <c r="X1024">
        <v>1.8</v>
      </c>
      <c r="Y1024">
        <v>3.2</v>
      </c>
      <c r="Z1024">
        <v>239.79</v>
      </c>
      <c r="AA1024" t="s">
        <v>55</v>
      </c>
      <c r="AB1024" t="s">
        <v>56</v>
      </c>
      <c r="AC1024" t="s">
        <v>145</v>
      </c>
      <c r="AE1024" s="39">
        <v>46210.927314814813</v>
      </c>
      <c r="AG1024" t="str">
        <f t="shared" si="120"/>
        <v>Julho-26</v>
      </c>
      <c r="AH1024" s="36">
        <f>_xlfn.XLOOKUP(AK1024,'Base de Preços'!P$7:P$3001,'Base de Preços'!J$7:J$3001,"",0)</f>
        <v>1235.0899999999999</v>
      </c>
      <c r="AI1024" s="37">
        <f t="shared" si="121"/>
        <v>0</v>
      </c>
      <c r="AJ1024" t="str">
        <f>_xlfn.XLOOKUP(N1024,Agrupamentos!C$3:C$496,Agrupamentos!D$3:D$496,"",0)</f>
        <v>IRRIGAÇÃO DE PLANTIO</v>
      </c>
      <c r="AK1024" t="str">
        <f t="shared" si="122"/>
        <v>SERV PLANTIO IRRIGADO NIVEL 1 AGRIC - TRANSPORTE ATÉ 5 KMGN1410478</v>
      </c>
      <c r="AL1024" s="57" t="str">
        <f t="shared" si="123"/>
        <v>47289GN1410Operador de Trator de PneuDOUGLAS BOTELHO GOMESSERV PLANTIO IRRIGADO NIVEL 1 AGRIC - TRANSPORTE ATÉ 5 KMNOSSA SENHORA APARECIDA IX001-01Suporte5Julho-2671646210,927314814846210</v>
      </c>
      <c r="AM1024" s="79">
        <f t="shared" si="124"/>
        <v>21.621621621621621</v>
      </c>
      <c r="AN1024" s="80">
        <f t="shared" si="125"/>
        <v>5184.6486486486483</v>
      </c>
      <c r="AO1024" s="36">
        <f t="shared" si="126"/>
        <v>1198.95</v>
      </c>
      <c r="AP1024" s="83">
        <f t="shared" si="127"/>
        <v>-3985.6986486486485</v>
      </c>
    </row>
    <row r="1025" spans="1:42" hidden="1">
      <c r="A1025">
        <v>47289</v>
      </c>
      <c r="B1025" s="38">
        <v>46210</v>
      </c>
      <c r="C1025" t="s">
        <v>268</v>
      </c>
      <c r="D1025" t="s">
        <v>105</v>
      </c>
      <c r="E1025" t="s">
        <v>106</v>
      </c>
      <c r="F1025" t="s">
        <v>59</v>
      </c>
      <c r="G1025">
        <v>8</v>
      </c>
      <c r="H1025" s="43">
        <v>11065</v>
      </c>
      <c r="I1025" t="s">
        <v>107</v>
      </c>
      <c r="J1025">
        <v>11392</v>
      </c>
      <c r="K1025" t="s">
        <v>142</v>
      </c>
      <c r="L1025" t="s">
        <v>142</v>
      </c>
      <c r="M1025" t="s">
        <v>146</v>
      </c>
      <c r="N1025" t="s">
        <v>147</v>
      </c>
      <c r="O1025" t="s">
        <v>64</v>
      </c>
      <c r="P1025">
        <v>532</v>
      </c>
      <c r="Q1025" t="s">
        <v>117</v>
      </c>
      <c r="R1025" t="s">
        <v>158</v>
      </c>
      <c r="S1025">
        <v>3</v>
      </c>
      <c r="T1025">
        <v>10</v>
      </c>
      <c r="U1025">
        <v>13</v>
      </c>
      <c r="V1025">
        <v>16</v>
      </c>
      <c r="W1025">
        <v>0.71</v>
      </c>
      <c r="X1025">
        <v>0.3</v>
      </c>
      <c r="Y1025">
        <v>1.6</v>
      </c>
      <c r="Z1025">
        <v>211.36</v>
      </c>
      <c r="AA1025" t="s">
        <v>55</v>
      </c>
      <c r="AB1025" t="s">
        <v>77</v>
      </c>
      <c r="AC1025" t="s">
        <v>145</v>
      </c>
      <c r="AE1025" s="39">
        <v>46210.927314814813</v>
      </c>
      <c r="AG1025" t="str">
        <f t="shared" si="120"/>
        <v>Julho-26</v>
      </c>
      <c r="AH1025" s="36">
        <f>_xlfn.XLOOKUP(AK1025,'Base de Preços'!P$7:P$3001,'Base de Preços'!J$7:J$3001,"",0)</f>
        <v>618.69000000000005</v>
      </c>
      <c r="AI1025" s="37">
        <f t="shared" si="121"/>
        <v>0</v>
      </c>
      <c r="AJ1025" t="str">
        <f>_xlfn.XLOOKUP(N1025,Agrupamentos!C$3:C$496,Agrupamentos!D$3:D$496,"",0)</f>
        <v>IRRIGAÇÃO DE PLANTIO</v>
      </c>
      <c r="AK1025" t="str">
        <f t="shared" si="122"/>
        <v>2ª SERV IRRIGACAO NIVEL 1 AGRIC - TRANSPORTE ATÉ 5,0GN1410336-2</v>
      </c>
      <c r="AL1025" s="57" t="str">
        <f t="shared" si="123"/>
        <v>47289GN1410Operador de Trator de PneuDOUGLAS BOTELHO GOMES2ª SERV IRRIGACAO NIVEL 1 AGRIC - TRANSPORTE ATÉ 5,0NOSSA SENHORA APARECIDA IX001-01Apoio10Julho-26131646210,927314814846210</v>
      </c>
      <c r="AM1025" s="79">
        <f t="shared" si="124"/>
        <v>22.535211267605636</v>
      </c>
      <c r="AN1025" s="80">
        <f t="shared" si="125"/>
        <v>4763.0422535211273</v>
      </c>
      <c r="AO1025" s="36">
        <f t="shared" si="126"/>
        <v>2113.6000000000004</v>
      </c>
      <c r="AP1025" s="83">
        <f t="shared" si="127"/>
        <v>-2649.442253521127</v>
      </c>
    </row>
    <row r="1026" spans="1:42" hidden="1">
      <c r="A1026">
        <v>47289</v>
      </c>
      <c r="B1026" s="38">
        <v>46210</v>
      </c>
      <c r="C1026" t="s">
        <v>268</v>
      </c>
      <c r="D1026" t="s">
        <v>105</v>
      </c>
      <c r="E1026" t="s">
        <v>106</v>
      </c>
      <c r="F1026" t="s">
        <v>49</v>
      </c>
      <c r="G1026">
        <v>8</v>
      </c>
      <c r="H1026" s="43">
        <v>11065</v>
      </c>
      <c r="I1026" t="s">
        <v>107</v>
      </c>
      <c r="J1026">
        <v>11392</v>
      </c>
      <c r="K1026" t="s">
        <v>142</v>
      </c>
      <c r="L1026" t="s">
        <v>142</v>
      </c>
      <c r="M1026">
        <v>478</v>
      </c>
      <c r="N1026" t="s">
        <v>143</v>
      </c>
      <c r="O1026" t="s">
        <v>64</v>
      </c>
      <c r="P1026">
        <v>532</v>
      </c>
      <c r="Q1026" t="s">
        <v>117</v>
      </c>
      <c r="R1026" t="s">
        <v>158</v>
      </c>
      <c r="S1026">
        <v>152</v>
      </c>
      <c r="T1026">
        <v>5</v>
      </c>
      <c r="U1026">
        <v>0</v>
      </c>
      <c r="V1026">
        <v>152</v>
      </c>
      <c r="W1026">
        <v>11.26</v>
      </c>
      <c r="X1026">
        <v>30.4</v>
      </c>
      <c r="Y1026">
        <v>30.4</v>
      </c>
      <c r="Z1026">
        <v>851.63</v>
      </c>
      <c r="AA1026" t="s">
        <v>55</v>
      </c>
      <c r="AB1026" t="s">
        <v>47</v>
      </c>
      <c r="AC1026" t="s">
        <v>145</v>
      </c>
      <c r="AD1026" t="s">
        <v>58</v>
      </c>
      <c r="AE1026" s="39">
        <v>46210.927314814813</v>
      </c>
      <c r="AG1026" t="str">
        <f t="shared" si="120"/>
        <v>Julho-26</v>
      </c>
      <c r="AH1026" s="36">
        <f>_xlfn.XLOOKUP(AK1026,'Base de Preços'!P$7:P$3001,'Base de Preços'!J$7:J$3001,"",0)</f>
        <v>1235.0899999999999</v>
      </c>
      <c r="AI1026" s="37">
        <f t="shared" si="121"/>
        <v>6175.45</v>
      </c>
      <c r="AJ1026" t="str">
        <f>_xlfn.XLOOKUP(N1026,Agrupamentos!C$3:C$496,Agrupamentos!D$3:D$496,"",0)</f>
        <v>IRRIGAÇÃO DE PLANTIO</v>
      </c>
      <c r="AK1026" t="str">
        <f t="shared" si="122"/>
        <v>SERV PLANTIO IRRIGADO NIVEL 1 AGRIC - TRANSPORTE ATÉ 5 KMGN1410478</v>
      </c>
      <c r="AL1026" s="57" t="str">
        <f t="shared" si="123"/>
        <v>47289GN1410Trabalhador FlorestalDOUGLAS BOTELHO GOMESSERV PLANTIO IRRIGADO NIVEL 1 AGRIC - TRANSPORTE ATÉ 5 KMNOSSA SENHORA APARECIDA IX001-01Principal5Julho-26015246210,927314814846210</v>
      </c>
      <c r="AM1026" s="79">
        <f t="shared" si="124"/>
        <v>13.49911190053286</v>
      </c>
      <c r="AN1026" s="80">
        <f t="shared" si="125"/>
        <v>11496.248667850799</v>
      </c>
      <c r="AO1026" s="36">
        <f t="shared" si="126"/>
        <v>4258.1499999999996</v>
      </c>
      <c r="AP1026" s="83">
        <f t="shared" si="127"/>
        <v>-7238.0986678507998</v>
      </c>
    </row>
    <row r="1027" spans="1:42" hidden="1">
      <c r="A1027">
        <v>47289</v>
      </c>
      <c r="B1027" s="38">
        <v>46210</v>
      </c>
      <c r="C1027" t="s">
        <v>268</v>
      </c>
      <c r="D1027" t="s">
        <v>105</v>
      </c>
      <c r="E1027" t="s">
        <v>106</v>
      </c>
      <c r="F1027" t="s">
        <v>37</v>
      </c>
      <c r="G1027">
        <v>8</v>
      </c>
      <c r="H1027" s="43">
        <v>11065</v>
      </c>
      <c r="I1027" t="s">
        <v>107</v>
      </c>
      <c r="J1027">
        <v>11392</v>
      </c>
      <c r="K1027" t="s">
        <v>142</v>
      </c>
      <c r="L1027" t="s">
        <v>142</v>
      </c>
      <c r="M1027">
        <v>1</v>
      </c>
      <c r="N1027" t="s">
        <v>109</v>
      </c>
      <c r="O1027" t="s">
        <v>64</v>
      </c>
      <c r="P1027">
        <v>532</v>
      </c>
      <c r="Q1027" t="s">
        <v>117</v>
      </c>
      <c r="R1027" t="s">
        <v>158</v>
      </c>
      <c r="S1027">
        <v>24</v>
      </c>
      <c r="T1027">
        <v>0</v>
      </c>
      <c r="U1027">
        <v>0</v>
      </c>
      <c r="V1027">
        <v>24</v>
      </c>
      <c r="W1027">
        <v>0</v>
      </c>
      <c r="X1027">
        <v>0</v>
      </c>
      <c r="Y1027">
        <v>0</v>
      </c>
      <c r="Z1027">
        <v>0</v>
      </c>
      <c r="AA1027" t="s">
        <v>46</v>
      </c>
      <c r="AB1027" t="s">
        <v>47</v>
      </c>
      <c r="AC1027" t="s">
        <v>145</v>
      </c>
      <c r="AE1027" s="39">
        <v>46210.927314814813</v>
      </c>
      <c r="AG1027" t="str">
        <f t="shared" si="120"/>
        <v>Julho-26</v>
      </c>
      <c r="AH1027" s="36">
        <f>_xlfn.XLOOKUP(AK1027,'Base de Preços'!P$7:P$3001,'Base de Preços'!J$7:J$3001,"",0)</f>
        <v>0</v>
      </c>
      <c r="AI1027" s="37">
        <f t="shared" si="121"/>
        <v>0</v>
      </c>
      <c r="AJ1027" t="str">
        <f>_xlfn.XLOOKUP(N1027,Agrupamentos!C$3:C$496,Agrupamentos!D$3:D$496,"",0)</f>
        <v>APOIO E MANUTENÇÃO</v>
      </c>
      <c r="AK1027" t="str">
        <f t="shared" si="122"/>
        <v>APOIO E MANUTEÇÃO 1410GN14101</v>
      </c>
      <c r="AL1027" s="57" t="str">
        <f t="shared" si="123"/>
        <v>47289GN1410MotoristaDOUGLAS BOTELHO GOMESAPOIO E MANUTEÇÃO 1410NOSSA SENHORA APARECIDA IX001-01Principal0Julho-2602446210,927314814846210</v>
      </c>
      <c r="AM1027" s="79" t="str">
        <f t="shared" si="124"/>
        <v/>
      </c>
      <c r="AN1027" s="80" t="str">
        <f t="shared" si="125"/>
        <v/>
      </c>
      <c r="AO1027" s="36">
        <f t="shared" si="126"/>
        <v>0</v>
      </c>
      <c r="AP1027" s="83" t="str">
        <f t="shared" si="127"/>
        <v/>
      </c>
    </row>
    <row r="1028" spans="1:42" hidden="1">
      <c r="A1028">
        <v>47293</v>
      </c>
      <c r="B1028" s="38">
        <v>46210</v>
      </c>
      <c r="C1028" t="s">
        <v>268</v>
      </c>
      <c r="D1028" t="s">
        <v>105</v>
      </c>
      <c r="E1028" t="s">
        <v>106</v>
      </c>
      <c r="F1028" t="s">
        <v>59</v>
      </c>
      <c r="G1028">
        <v>8</v>
      </c>
      <c r="H1028" s="43">
        <v>11331</v>
      </c>
      <c r="I1028" t="s">
        <v>112</v>
      </c>
      <c r="J1028">
        <v>11390</v>
      </c>
      <c r="K1028" t="s">
        <v>123</v>
      </c>
      <c r="L1028" t="s">
        <v>123</v>
      </c>
      <c r="M1028">
        <v>1</v>
      </c>
      <c r="N1028" t="s">
        <v>109</v>
      </c>
      <c r="O1028" t="s">
        <v>64</v>
      </c>
      <c r="P1028">
        <v>503</v>
      </c>
      <c r="Q1028" t="s">
        <v>181</v>
      </c>
      <c r="R1028" t="s">
        <v>118</v>
      </c>
      <c r="S1028">
        <v>0</v>
      </c>
      <c r="T1028">
        <v>0</v>
      </c>
      <c r="U1028">
        <v>10</v>
      </c>
      <c r="V1028">
        <v>10</v>
      </c>
      <c r="W1028">
        <v>0</v>
      </c>
      <c r="X1028">
        <v>0</v>
      </c>
      <c r="Y1028">
        <v>0</v>
      </c>
      <c r="Z1028">
        <v>0</v>
      </c>
      <c r="AA1028" t="s">
        <v>55</v>
      </c>
      <c r="AB1028" t="s">
        <v>56</v>
      </c>
      <c r="AC1028" t="s">
        <v>127</v>
      </c>
      <c r="AD1028" t="s">
        <v>58</v>
      </c>
      <c r="AE1028" s="39">
        <v>46211.401423611111</v>
      </c>
      <c r="AF1028" t="s">
        <v>453</v>
      </c>
      <c r="AG1028" t="str">
        <f t="shared" si="120"/>
        <v>Julho-26</v>
      </c>
      <c r="AH1028" s="36">
        <f>_xlfn.XLOOKUP(AK1028,'Base de Preços'!P$7:P$3001,'Base de Preços'!J$7:J$3001,"",0)</f>
        <v>0</v>
      </c>
      <c r="AI1028" s="37">
        <f t="shared" si="121"/>
        <v>0</v>
      </c>
      <c r="AJ1028" t="str">
        <f>_xlfn.XLOOKUP(N1028,Agrupamentos!C$3:C$496,Agrupamentos!D$3:D$496,"",0)</f>
        <v>APOIO E MANUTENÇÃO</v>
      </c>
      <c r="AK1028" t="str">
        <f t="shared" si="122"/>
        <v>APOIO E MANUTEÇÃO 1410GN14101</v>
      </c>
      <c r="AL1028" s="57" t="str">
        <f t="shared" si="123"/>
        <v>47293GN1410Operador de Trator de PneuDIEMISSON DE ALMEIDA SANTOSAPOIO E MANUTEÇÃO 1410MÃE SANTA GLEBA A003-01Suporte0Julho-26101046211,401423611146210</v>
      </c>
      <c r="AM1028" s="79" t="str">
        <f t="shared" si="124"/>
        <v/>
      </c>
      <c r="AN1028" s="80" t="str">
        <f t="shared" si="125"/>
        <v/>
      </c>
      <c r="AO1028" s="36">
        <f t="shared" si="126"/>
        <v>0</v>
      </c>
      <c r="AP1028" s="83" t="str">
        <f t="shared" si="127"/>
        <v/>
      </c>
    </row>
    <row r="1029" spans="1:42" hidden="1">
      <c r="A1029">
        <v>47293</v>
      </c>
      <c r="B1029" s="38">
        <v>46210</v>
      </c>
      <c r="C1029" t="s">
        <v>268</v>
      </c>
      <c r="D1029" t="s">
        <v>105</v>
      </c>
      <c r="E1029" t="s">
        <v>106</v>
      </c>
      <c r="F1029" t="s">
        <v>49</v>
      </c>
      <c r="G1029">
        <v>8</v>
      </c>
      <c r="H1029" s="43">
        <v>11331</v>
      </c>
      <c r="I1029" t="s">
        <v>112</v>
      </c>
      <c r="J1029">
        <v>11390</v>
      </c>
      <c r="K1029" t="s">
        <v>123</v>
      </c>
      <c r="L1029" t="s">
        <v>123</v>
      </c>
      <c r="M1029" t="s">
        <v>163</v>
      </c>
      <c r="N1029" t="s">
        <v>164</v>
      </c>
      <c r="O1029" t="s">
        <v>64</v>
      </c>
      <c r="P1029">
        <v>503</v>
      </c>
      <c r="Q1029" t="s">
        <v>181</v>
      </c>
      <c r="R1029" t="s">
        <v>118</v>
      </c>
      <c r="S1029">
        <v>98</v>
      </c>
      <c r="T1029">
        <v>17.59</v>
      </c>
      <c r="U1029">
        <v>0</v>
      </c>
      <c r="V1029">
        <v>98</v>
      </c>
      <c r="W1029">
        <v>1.5</v>
      </c>
      <c r="X1029">
        <v>5.57</v>
      </c>
      <c r="Y1029">
        <v>5.57</v>
      </c>
      <c r="Z1029">
        <v>111.8</v>
      </c>
      <c r="AA1029" t="s">
        <v>55</v>
      </c>
      <c r="AB1029" t="s">
        <v>47</v>
      </c>
      <c r="AC1029" t="s">
        <v>127</v>
      </c>
      <c r="AD1029" t="s">
        <v>203</v>
      </c>
      <c r="AE1029" s="39">
        <v>46210.982986111114</v>
      </c>
      <c r="AF1029" t="s">
        <v>453</v>
      </c>
      <c r="AG1029" t="str">
        <f t="shared" si="120"/>
        <v>Julho-26</v>
      </c>
      <c r="AH1029" s="36">
        <f>_xlfn.XLOOKUP(AK1029,'Base de Preços'!P$7:P$3001,'Base de Preços'!J$7:J$3001,"",0)</f>
        <v>142.5</v>
      </c>
      <c r="AI1029" s="37">
        <f t="shared" si="121"/>
        <v>2506.5749999999998</v>
      </c>
      <c r="AJ1029" t="str">
        <f>_xlfn.XLOOKUP(N1029,Agrupamentos!C$3:C$496,Agrupamentos!D$3:D$496,"",0)</f>
        <v>SERV COMB FORMIGA MANUAL 1 RUA AGRIC</v>
      </c>
      <c r="AK1029" t="str">
        <f t="shared" si="122"/>
        <v>SERV COMB FORMIGA MANUAL 1 RUA AGRICGN1410IMP103</v>
      </c>
      <c r="AL1029" s="57" t="str">
        <f t="shared" si="123"/>
        <v>47293GN1410Trabalhador FlorestalDIEMISSON DE ALMEIDA SANTOSSERV COMB FORMIGA MANUAL 1 RUA AGRICMÃE SANTA GLEBA A003-01Principal17,59Julho-2609846210,982986111146210</v>
      </c>
      <c r="AM1029" s="79">
        <f t="shared" si="124"/>
        <v>65.333333333333329</v>
      </c>
      <c r="AN1029" s="80">
        <f t="shared" si="125"/>
        <v>7304.2666666666655</v>
      </c>
      <c r="AO1029" s="36">
        <f t="shared" si="126"/>
        <v>1966.5619999999999</v>
      </c>
      <c r="AP1029" s="83">
        <f t="shared" si="127"/>
        <v>-5337.7046666666656</v>
      </c>
    </row>
    <row r="1030" spans="1:42" hidden="1">
      <c r="A1030">
        <v>47293</v>
      </c>
      <c r="B1030" s="38">
        <v>46210</v>
      </c>
      <c r="C1030" t="s">
        <v>268</v>
      </c>
      <c r="D1030" t="s">
        <v>105</v>
      </c>
      <c r="E1030" t="s">
        <v>106</v>
      </c>
      <c r="F1030" t="s">
        <v>49</v>
      </c>
      <c r="G1030">
        <v>8</v>
      </c>
      <c r="H1030" s="43">
        <v>11331</v>
      </c>
      <c r="I1030" t="s">
        <v>112</v>
      </c>
      <c r="J1030">
        <v>11390</v>
      </c>
      <c r="K1030" t="s">
        <v>123</v>
      </c>
      <c r="L1030" t="s">
        <v>123</v>
      </c>
      <c r="M1030" t="s">
        <v>163</v>
      </c>
      <c r="N1030" t="s">
        <v>164</v>
      </c>
      <c r="O1030" t="s">
        <v>64</v>
      </c>
      <c r="P1030">
        <v>503</v>
      </c>
      <c r="Q1030" t="s">
        <v>181</v>
      </c>
      <c r="R1030" t="s">
        <v>158</v>
      </c>
      <c r="S1030">
        <v>94</v>
      </c>
      <c r="T1030">
        <v>33.65</v>
      </c>
      <c r="U1030">
        <v>0</v>
      </c>
      <c r="V1030">
        <v>94</v>
      </c>
      <c r="W1030">
        <v>1.5</v>
      </c>
      <c r="X1030">
        <v>2.79</v>
      </c>
      <c r="Y1030">
        <v>2.79</v>
      </c>
      <c r="Z1030">
        <v>111.8</v>
      </c>
      <c r="AA1030" t="s">
        <v>46</v>
      </c>
      <c r="AB1030" t="s">
        <v>47</v>
      </c>
      <c r="AC1030" t="s">
        <v>127</v>
      </c>
      <c r="AD1030" t="s">
        <v>120</v>
      </c>
      <c r="AE1030" s="39">
        <v>46210.982986111114</v>
      </c>
      <c r="AF1030" t="s">
        <v>453</v>
      </c>
      <c r="AG1030" t="str">
        <f t="shared" ref="AG1030:AG1093" si="128">IF(B1030=0,"",PROPER(TEXT(IF(DAY(B1030)&gt;20,EDATE(B1030,1),B1030),"MMMM-aa")))</f>
        <v>Julho-26</v>
      </c>
      <c r="AH1030" s="36">
        <f>_xlfn.XLOOKUP(AK1030,'Base de Preços'!P$7:P$3001,'Base de Preços'!J$7:J$3001,"",0)</f>
        <v>142.5</v>
      </c>
      <c r="AI1030" s="37">
        <f t="shared" ref="AI1030:AI1093" si="129">IF(AB1030="Principal",AH1030*T1030,0)</f>
        <v>4795.125</v>
      </c>
      <c r="AJ1030" t="str">
        <f>_xlfn.XLOOKUP(N1030,Agrupamentos!C$3:C$496,Agrupamentos!D$3:D$496,"",0)</f>
        <v>SERV COMB FORMIGA MANUAL 1 RUA AGRIC</v>
      </c>
      <c r="AK1030" t="str">
        <f t="shared" ref="AK1030:AK1093" si="130">N1030&amp;D1030&amp;M1030</f>
        <v>SERV COMB FORMIGA MANUAL 1 RUA AGRICGN1410IMP103</v>
      </c>
      <c r="AL1030" s="57" t="str">
        <f t="shared" ref="AL1030:AL1093" si="131">CONCATENATE(A1030,D1030,F1030,K1030,N1030,Q1030,R1030,AB1030,T1030,AG1030,U1030,V1030,AE1030,B1030)</f>
        <v>47293GN1410Trabalhador FlorestalDIEMISSON DE ALMEIDA SANTOSSERV COMB FORMIGA MANUAL 1 RUA AGRICMÃE SANTA GLEBA A001-01Principal33,65Julho-2609446210,982986111146210</v>
      </c>
      <c r="AM1030" s="79">
        <f t="shared" ref="AM1030:AM1093" si="132">IFERROR(V1030/W1030,"")</f>
        <v>62.666666666666664</v>
      </c>
      <c r="AN1030" s="80">
        <f t="shared" ref="AN1030:AN1093" si="133">IFERROR(AM1030*Z1030,"")</f>
        <v>7006.1333333333332</v>
      </c>
      <c r="AO1030" s="36">
        <f t="shared" ref="AO1030:AO1093" si="134">Z1030*T1030</f>
        <v>3762.0699999999997</v>
      </c>
      <c r="AP1030" s="83">
        <f t="shared" ref="AP1030:AP1093" si="135">IFERROR(AO1030-AN1030,"")</f>
        <v>-3244.0633333333335</v>
      </c>
    </row>
    <row r="1031" spans="1:42" hidden="1">
      <c r="A1031">
        <v>47293</v>
      </c>
      <c r="B1031" s="38">
        <v>46210</v>
      </c>
      <c r="C1031" t="s">
        <v>268</v>
      </c>
      <c r="D1031" t="s">
        <v>105</v>
      </c>
      <c r="E1031" t="s">
        <v>106</v>
      </c>
      <c r="F1031" t="s">
        <v>37</v>
      </c>
      <c r="G1031">
        <v>8</v>
      </c>
      <c r="H1031" s="43">
        <v>11331</v>
      </c>
      <c r="I1031" t="s">
        <v>112</v>
      </c>
      <c r="J1031">
        <v>11390</v>
      </c>
      <c r="K1031" t="s">
        <v>123</v>
      </c>
      <c r="L1031" t="s">
        <v>123</v>
      </c>
      <c r="M1031">
        <v>1</v>
      </c>
      <c r="N1031" t="s">
        <v>109</v>
      </c>
      <c r="O1031" t="s">
        <v>64</v>
      </c>
      <c r="P1031">
        <v>503</v>
      </c>
      <c r="Q1031" t="s">
        <v>181</v>
      </c>
      <c r="R1031" t="s">
        <v>118</v>
      </c>
      <c r="S1031">
        <v>8</v>
      </c>
      <c r="T1031">
        <v>0</v>
      </c>
      <c r="U1031">
        <v>0</v>
      </c>
      <c r="V1031">
        <v>8</v>
      </c>
      <c r="W1031">
        <v>0</v>
      </c>
      <c r="X1031">
        <v>0</v>
      </c>
      <c r="Y1031">
        <v>0</v>
      </c>
      <c r="Z1031">
        <v>0</v>
      </c>
      <c r="AA1031" t="s">
        <v>55</v>
      </c>
      <c r="AB1031" t="s">
        <v>47</v>
      </c>
      <c r="AC1031" t="s">
        <v>127</v>
      </c>
      <c r="AD1031" t="s">
        <v>58</v>
      </c>
      <c r="AE1031" s="39">
        <v>46210.982986111114</v>
      </c>
      <c r="AF1031" t="s">
        <v>453</v>
      </c>
      <c r="AG1031" t="str">
        <f t="shared" si="128"/>
        <v>Julho-26</v>
      </c>
      <c r="AH1031" s="36">
        <f>_xlfn.XLOOKUP(AK1031,'Base de Preços'!P$7:P$3001,'Base de Preços'!J$7:J$3001,"",0)</f>
        <v>0</v>
      </c>
      <c r="AI1031" s="37">
        <f t="shared" si="129"/>
        <v>0</v>
      </c>
      <c r="AJ1031" t="str">
        <f>_xlfn.XLOOKUP(N1031,Agrupamentos!C$3:C$496,Agrupamentos!D$3:D$496,"",0)</f>
        <v>APOIO E MANUTENÇÃO</v>
      </c>
      <c r="AK1031" t="str">
        <f t="shared" si="130"/>
        <v>APOIO E MANUTEÇÃO 1410GN14101</v>
      </c>
      <c r="AL1031" s="57" t="str">
        <f t="shared" si="131"/>
        <v>47293GN1410MotoristaDIEMISSON DE ALMEIDA SANTOSAPOIO E MANUTEÇÃO 1410MÃE SANTA GLEBA A003-01Principal0Julho-260846210,982986111146210</v>
      </c>
      <c r="AM1031" s="79" t="str">
        <f t="shared" si="132"/>
        <v/>
      </c>
      <c r="AN1031" s="80" t="str">
        <f t="shared" si="133"/>
        <v/>
      </c>
      <c r="AO1031" s="36">
        <f t="shared" si="134"/>
        <v>0</v>
      </c>
      <c r="AP1031" s="83" t="str">
        <f t="shared" si="135"/>
        <v/>
      </c>
    </row>
    <row r="1032" spans="1:42" hidden="1">
      <c r="A1032">
        <v>47306</v>
      </c>
      <c r="B1032" s="38">
        <v>46210</v>
      </c>
      <c r="C1032" t="s">
        <v>268</v>
      </c>
      <c r="D1032" t="s">
        <v>105</v>
      </c>
      <c r="E1032" t="s">
        <v>106</v>
      </c>
      <c r="F1032" t="s">
        <v>59</v>
      </c>
      <c r="G1032">
        <v>8</v>
      </c>
      <c r="H1032" s="43">
        <v>11331</v>
      </c>
      <c r="I1032" t="s">
        <v>112</v>
      </c>
      <c r="J1032">
        <v>11752</v>
      </c>
      <c r="K1032" t="s">
        <v>149</v>
      </c>
      <c r="L1032" t="s">
        <v>149</v>
      </c>
      <c r="M1032" t="s">
        <v>115</v>
      </c>
      <c r="N1032" t="s">
        <v>116</v>
      </c>
      <c r="O1032" t="s">
        <v>64</v>
      </c>
      <c r="P1032">
        <v>503</v>
      </c>
      <c r="Q1032" t="s">
        <v>181</v>
      </c>
      <c r="R1032" t="s">
        <v>134</v>
      </c>
      <c r="S1032">
        <v>4</v>
      </c>
      <c r="T1032">
        <v>15</v>
      </c>
      <c r="U1032">
        <v>12</v>
      </c>
      <c r="V1032">
        <v>16</v>
      </c>
      <c r="W1032">
        <v>0.42</v>
      </c>
      <c r="X1032">
        <v>0.27</v>
      </c>
      <c r="Y1032">
        <v>1.07</v>
      </c>
      <c r="Z1032">
        <v>143.63999999999999</v>
      </c>
      <c r="AA1032" t="s">
        <v>55</v>
      </c>
      <c r="AB1032" t="s">
        <v>47</v>
      </c>
      <c r="AC1032" t="s">
        <v>120</v>
      </c>
      <c r="AE1032" s="39">
        <v>46211.37332175926</v>
      </c>
      <c r="AG1032" t="str">
        <f t="shared" si="128"/>
        <v>Julho-26</v>
      </c>
      <c r="AH1032" s="36">
        <f>_xlfn.XLOOKUP(AK1032,'Base de Preços'!P$7:P$3001,'Base de Preços'!J$7:J$3001,"",0)</f>
        <v>212.62</v>
      </c>
      <c r="AI1032" s="37">
        <f t="shared" si="129"/>
        <v>3189.3</v>
      </c>
      <c r="AJ1032" t="str">
        <f>_xlfn.XLOOKUP(N1032,Agrupamentos!C$3:C$496,Agrupamentos!D$3:D$496,"",0)</f>
        <v>HERBICIDA MEC</v>
      </c>
      <c r="AK1032" t="str">
        <f t="shared" si="130"/>
        <v>SERV CAP QUIM PRE EMERG 3 LINHASGN1410IMP97</v>
      </c>
      <c r="AL1032" s="57" t="str">
        <f t="shared" si="131"/>
        <v>47306GN1410Operador de Trator de PneuMATEUS SANCHES PERES BIENIEKSERV CAP QUIM PRE EMERG 3 LINHASMÃE SANTA GLEBA A002-01Principal15Julho-26121646211,373321759346210</v>
      </c>
      <c r="AM1032" s="79">
        <f t="shared" si="132"/>
        <v>38.095238095238095</v>
      </c>
      <c r="AN1032" s="80">
        <f t="shared" si="133"/>
        <v>5471.9999999999991</v>
      </c>
      <c r="AO1032" s="36">
        <f t="shared" si="134"/>
        <v>2154.6</v>
      </c>
      <c r="AP1032" s="83">
        <f t="shared" si="135"/>
        <v>-3317.3999999999992</v>
      </c>
    </row>
    <row r="1033" spans="1:42" hidden="1">
      <c r="A1033">
        <v>47306</v>
      </c>
      <c r="B1033" s="38">
        <v>46210</v>
      </c>
      <c r="C1033" t="s">
        <v>268</v>
      </c>
      <c r="D1033" t="s">
        <v>105</v>
      </c>
      <c r="E1033" t="s">
        <v>106</v>
      </c>
      <c r="F1033" t="s">
        <v>37</v>
      </c>
      <c r="G1033">
        <v>8</v>
      </c>
      <c r="H1033" s="43">
        <v>11331</v>
      </c>
      <c r="I1033" t="s">
        <v>112</v>
      </c>
      <c r="J1033">
        <v>11752</v>
      </c>
      <c r="K1033" t="s">
        <v>149</v>
      </c>
      <c r="L1033" t="s">
        <v>149</v>
      </c>
      <c r="M1033" t="s">
        <v>115</v>
      </c>
      <c r="N1033" t="s">
        <v>116</v>
      </c>
      <c r="O1033" t="s">
        <v>64</v>
      </c>
      <c r="P1033">
        <v>503</v>
      </c>
      <c r="Q1033" t="s">
        <v>181</v>
      </c>
      <c r="R1033" t="s">
        <v>134</v>
      </c>
      <c r="S1033">
        <v>8</v>
      </c>
      <c r="T1033">
        <v>15</v>
      </c>
      <c r="U1033">
        <v>0</v>
      </c>
      <c r="V1033">
        <v>8</v>
      </c>
      <c r="W1033">
        <v>0.14000000000000001</v>
      </c>
      <c r="X1033">
        <v>0.53</v>
      </c>
      <c r="Y1033">
        <v>0.53</v>
      </c>
      <c r="Z1033">
        <v>58.86</v>
      </c>
      <c r="AA1033" t="s">
        <v>55</v>
      </c>
      <c r="AB1033" t="s">
        <v>77</v>
      </c>
      <c r="AC1033" t="s">
        <v>120</v>
      </c>
      <c r="AE1033" s="39">
        <v>46211.37332175926</v>
      </c>
      <c r="AG1033" t="str">
        <f t="shared" si="128"/>
        <v>Julho-26</v>
      </c>
      <c r="AH1033" s="36">
        <f>_xlfn.XLOOKUP(AK1033,'Base de Preços'!P$7:P$3001,'Base de Preços'!J$7:J$3001,"",0)</f>
        <v>212.62</v>
      </c>
      <c r="AI1033" s="37">
        <f t="shared" si="129"/>
        <v>0</v>
      </c>
      <c r="AJ1033" t="str">
        <f>_xlfn.XLOOKUP(N1033,Agrupamentos!C$3:C$496,Agrupamentos!D$3:D$496,"",0)</f>
        <v>HERBICIDA MEC</v>
      </c>
      <c r="AK1033" t="str">
        <f t="shared" si="130"/>
        <v>SERV CAP QUIM PRE EMERG 3 LINHASGN1410IMP97</v>
      </c>
      <c r="AL1033" s="57" t="str">
        <f t="shared" si="131"/>
        <v>47306GN1410MotoristaMATEUS SANCHES PERES BIENIEKSERV CAP QUIM PRE EMERG 3 LINHASMÃE SANTA GLEBA A002-01Apoio15Julho-260846211,373321759346210</v>
      </c>
      <c r="AM1033" s="79">
        <f t="shared" si="132"/>
        <v>57.142857142857139</v>
      </c>
      <c r="AN1033" s="80">
        <f t="shared" si="133"/>
        <v>3363.4285714285711</v>
      </c>
      <c r="AO1033" s="36">
        <f t="shared" si="134"/>
        <v>882.9</v>
      </c>
      <c r="AP1033" s="83">
        <f t="shared" si="135"/>
        <v>-2480.528571428571</v>
      </c>
    </row>
    <row r="1034" spans="1:42" hidden="1">
      <c r="A1034">
        <v>47311</v>
      </c>
      <c r="B1034" s="38">
        <v>46210</v>
      </c>
      <c r="C1034" t="s">
        <v>268</v>
      </c>
      <c r="D1034" t="s">
        <v>105</v>
      </c>
      <c r="E1034" t="s">
        <v>106</v>
      </c>
      <c r="F1034" t="s">
        <v>49</v>
      </c>
      <c r="G1034">
        <v>8</v>
      </c>
      <c r="H1034" s="43">
        <v>11065</v>
      </c>
      <c r="I1034" t="s">
        <v>107</v>
      </c>
      <c r="J1034">
        <v>11078</v>
      </c>
      <c r="K1034" t="s">
        <v>154</v>
      </c>
      <c r="L1034" t="s">
        <v>154</v>
      </c>
      <c r="M1034" t="s">
        <v>155</v>
      </c>
      <c r="N1034" t="s">
        <v>156</v>
      </c>
      <c r="O1034" t="s">
        <v>43</v>
      </c>
      <c r="P1034">
        <v>515</v>
      </c>
      <c r="Q1034" t="s">
        <v>454</v>
      </c>
      <c r="R1034" t="s">
        <v>111</v>
      </c>
      <c r="S1034">
        <v>16</v>
      </c>
      <c r="T1034">
        <v>1</v>
      </c>
      <c r="U1034">
        <v>0</v>
      </c>
      <c r="V1034">
        <v>16</v>
      </c>
      <c r="W1034">
        <v>0</v>
      </c>
      <c r="X1034">
        <v>16</v>
      </c>
      <c r="Y1034">
        <v>16</v>
      </c>
      <c r="Z1034" s="3">
        <v>3133.15</v>
      </c>
      <c r="AA1034" t="s">
        <v>55</v>
      </c>
      <c r="AB1034" t="s">
        <v>47</v>
      </c>
      <c r="AC1034" t="s">
        <v>159</v>
      </c>
      <c r="AD1034" t="s">
        <v>159</v>
      </c>
      <c r="AE1034" s="39">
        <v>46211.405914351853</v>
      </c>
      <c r="AG1034" t="str">
        <f t="shared" si="128"/>
        <v>Julho-26</v>
      </c>
      <c r="AH1034" s="36">
        <f>_xlfn.XLOOKUP(AK1034,'Base de Preços'!P$7:P$3001,'Base de Preços'!J$7:J$3001,"",0)</f>
        <v>3133.15</v>
      </c>
      <c r="AI1034" s="37">
        <f t="shared" si="129"/>
        <v>3133.15</v>
      </c>
      <c r="AJ1034" t="str">
        <f>_xlfn.XLOOKUP(N1034,Agrupamentos!C$3:C$496,Agrupamentos!D$3:D$496,"",0)</f>
        <v>BRIGADINHA MSFL</v>
      </c>
      <c r="AK1034" t="str">
        <f t="shared" si="130"/>
        <v>EQUIPE DE BRIGADINHA FLORESTALGN1410IMP21</v>
      </c>
      <c r="AL1034" s="57" t="str">
        <f t="shared" si="131"/>
        <v>47311GN1410Trabalhador FlorestalNATAN SANTOS MORAISEQUIPE DE BRIGADINHA FLORESTALMONTE BELO GLEBA A014-01Principal1Julho-2601646211,405914351946210</v>
      </c>
      <c r="AM1034" s="79" t="str">
        <f t="shared" si="132"/>
        <v/>
      </c>
      <c r="AN1034" s="80" t="str">
        <f t="shared" si="133"/>
        <v/>
      </c>
      <c r="AO1034" s="36">
        <f t="shared" si="134"/>
        <v>3133.15</v>
      </c>
      <c r="AP1034" s="83" t="str">
        <f t="shared" si="135"/>
        <v/>
      </c>
    </row>
    <row r="1035" spans="1:42" hidden="1">
      <c r="A1035">
        <v>47311</v>
      </c>
      <c r="B1035" s="38">
        <v>46210</v>
      </c>
      <c r="C1035" t="s">
        <v>268</v>
      </c>
      <c r="D1035" t="s">
        <v>105</v>
      </c>
      <c r="E1035" t="s">
        <v>106</v>
      </c>
      <c r="F1035" t="s">
        <v>49</v>
      </c>
      <c r="G1035">
        <v>8</v>
      </c>
      <c r="H1035" s="43">
        <v>11065</v>
      </c>
      <c r="I1035" t="s">
        <v>107</v>
      </c>
      <c r="J1035">
        <v>11078</v>
      </c>
      <c r="K1035" t="s">
        <v>154</v>
      </c>
      <c r="L1035" t="s">
        <v>154</v>
      </c>
      <c r="M1035" t="s">
        <v>155</v>
      </c>
      <c r="N1035" t="s">
        <v>156</v>
      </c>
      <c r="O1035" t="s">
        <v>43</v>
      </c>
      <c r="P1035">
        <v>612</v>
      </c>
      <c r="Q1035" t="s">
        <v>379</v>
      </c>
      <c r="R1035" t="s">
        <v>393</v>
      </c>
      <c r="S1035">
        <v>8</v>
      </c>
      <c r="T1035">
        <v>1</v>
      </c>
      <c r="U1035">
        <v>0</v>
      </c>
      <c r="V1035">
        <v>8</v>
      </c>
      <c r="W1035">
        <v>0</v>
      </c>
      <c r="X1035">
        <v>8</v>
      </c>
      <c r="Y1035">
        <v>8</v>
      </c>
      <c r="Z1035" s="3">
        <v>3133.15</v>
      </c>
      <c r="AA1035" t="s">
        <v>55</v>
      </c>
      <c r="AB1035" t="s">
        <v>47</v>
      </c>
      <c r="AC1035" t="s">
        <v>159</v>
      </c>
      <c r="AD1035" t="s">
        <v>159</v>
      </c>
      <c r="AE1035" s="39">
        <v>46211.406805555554</v>
      </c>
      <c r="AG1035" t="str">
        <f t="shared" si="128"/>
        <v>Julho-26</v>
      </c>
      <c r="AH1035" s="36">
        <f>_xlfn.XLOOKUP(AK1035,'Base de Preços'!P$7:P$3001,'Base de Preços'!J$7:J$3001,"",0)</f>
        <v>3133.15</v>
      </c>
      <c r="AI1035" s="37">
        <f t="shared" si="129"/>
        <v>3133.15</v>
      </c>
      <c r="AJ1035" t="str">
        <f>_xlfn.XLOOKUP(N1035,Agrupamentos!C$3:C$496,Agrupamentos!D$3:D$496,"",0)</f>
        <v>BRIGADINHA MSFL</v>
      </c>
      <c r="AK1035" t="str">
        <f t="shared" si="130"/>
        <v>EQUIPE DE BRIGADINHA FLORESTALGN1410IMP21</v>
      </c>
      <c r="AL1035" s="57" t="str">
        <f t="shared" si="131"/>
        <v>47311GN1410Trabalhador FlorestalNATAN SANTOS MORAISEQUIPE DE BRIGADINHA FLORESTALRIBEIRÃO LIMPO - CPG028-01Principal1Julho-260846211,406805555646210</v>
      </c>
      <c r="AM1035" s="79" t="str">
        <f t="shared" si="132"/>
        <v/>
      </c>
      <c r="AN1035" s="80" t="str">
        <f t="shared" si="133"/>
        <v/>
      </c>
      <c r="AO1035" s="36">
        <f t="shared" si="134"/>
        <v>3133.15</v>
      </c>
      <c r="AP1035" s="83" t="str">
        <f t="shared" si="135"/>
        <v/>
      </c>
    </row>
    <row r="1036" spans="1:42" hidden="1">
      <c r="A1036">
        <v>47311</v>
      </c>
      <c r="B1036" s="38">
        <v>46210</v>
      </c>
      <c r="C1036" t="s">
        <v>268</v>
      </c>
      <c r="D1036" t="s">
        <v>105</v>
      </c>
      <c r="E1036" t="s">
        <v>106</v>
      </c>
      <c r="F1036" t="s">
        <v>59</v>
      </c>
      <c r="G1036">
        <v>8</v>
      </c>
      <c r="H1036" s="43">
        <v>11065</v>
      </c>
      <c r="I1036" t="s">
        <v>107</v>
      </c>
      <c r="J1036">
        <v>11078</v>
      </c>
      <c r="K1036" t="s">
        <v>154</v>
      </c>
      <c r="L1036" t="s">
        <v>154</v>
      </c>
      <c r="M1036" t="s">
        <v>155</v>
      </c>
      <c r="N1036" t="s">
        <v>156</v>
      </c>
      <c r="O1036" t="s">
        <v>43</v>
      </c>
      <c r="P1036">
        <v>515</v>
      </c>
      <c r="Q1036" t="s">
        <v>454</v>
      </c>
      <c r="R1036" t="s">
        <v>111</v>
      </c>
      <c r="S1036">
        <v>0</v>
      </c>
      <c r="T1036">
        <v>1</v>
      </c>
      <c r="U1036">
        <v>8</v>
      </c>
      <c r="V1036">
        <v>8</v>
      </c>
      <c r="W1036">
        <v>0</v>
      </c>
      <c r="X1036">
        <v>0</v>
      </c>
      <c r="Y1036">
        <v>8</v>
      </c>
      <c r="Z1036">
        <v>0</v>
      </c>
      <c r="AA1036" t="s">
        <v>55</v>
      </c>
      <c r="AB1036" t="s">
        <v>56</v>
      </c>
      <c r="AC1036" t="s">
        <v>159</v>
      </c>
      <c r="AD1036" t="s">
        <v>58</v>
      </c>
      <c r="AE1036" s="39">
        <v>46211.406134259261</v>
      </c>
      <c r="AG1036" t="str">
        <f t="shared" si="128"/>
        <v>Julho-26</v>
      </c>
      <c r="AH1036" s="36">
        <f>_xlfn.XLOOKUP(AK1036,'Base de Preços'!P$7:P$3001,'Base de Preços'!J$7:J$3001,"",0)</f>
        <v>3133.15</v>
      </c>
      <c r="AI1036" s="37">
        <f t="shared" si="129"/>
        <v>0</v>
      </c>
      <c r="AJ1036" t="str">
        <f>_xlfn.XLOOKUP(N1036,Agrupamentos!C$3:C$496,Agrupamentos!D$3:D$496,"",0)</f>
        <v>BRIGADINHA MSFL</v>
      </c>
      <c r="AK1036" t="str">
        <f t="shared" si="130"/>
        <v>EQUIPE DE BRIGADINHA FLORESTALGN1410IMP21</v>
      </c>
      <c r="AL1036" s="57" t="str">
        <f t="shared" si="131"/>
        <v>47311GN1410Operador de Trator de PneuNATAN SANTOS MORAISEQUIPE DE BRIGADINHA FLORESTALMONTE BELO GLEBA A014-01Suporte1Julho-268846211,406134259346210</v>
      </c>
      <c r="AM1036" s="79" t="str">
        <f t="shared" si="132"/>
        <v/>
      </c>
      <c r="AN1036" s="80" t="str">
        <f t="shared" si="133"/>
        <v/>
      </c>
      <c r="AO1036" s="36">
        <f t="shared" si="134"/>
        <v>0</v>
      </c>
      <c r="AP1036" s="83" t="str">
        <f t="shared" si="135"/>
        <v/>
      </c>
    </row>
    <row r="1037" spans="1:42" hidden="1">
      <c r="A1037">
        <v>47311</v>
      </c>
      <c r="B1037" s="38">
        <v>46210</v>
      </c>
      <c r="C1037" t="s">
        <v>268</v>
      </c>
      <c r="D1037" t="s">
        <v>105</v>
      </c>
      <c r="E1037" t="s">
        <v>106</v>
      </c>
      <c r="F1037" t="s">
        <v>37</v>
      </c>
      <c r="G1037">
        <v>8</v>
      </c>
      <c r="H1037" s="43">
        <v>11065</v>
      </c>
      <c r="I1037" t="s">
        <v>107</v>
      </c>
      <c r="J1037">
        <v>11078</v>
      </c>
      <c r="K1037" t="s">
        <v>154</v>
      </c>
      <c r="L1037" t="s">
        <v>154</v>
      </c>
      <c r="M1037" t="s">
        <v>155</v>
      </c>
      <c r="N1037" t="s">
        <v>156</v>
      </c>
      <c r="O1037" t="s">
        <v>43</v>
      </c>
      <c r="P1037">
        <v>612</v>
      </c>
      <c r="Q1037" t="s">
        <v>379</v>
      </c>
      <c r="R1037" t="s">
        <v>393</v>
      </c>
      <c r="S1037">
        <v>8</v>
      </c>
      <c r="T1037">
        <v>1</v>
      </c>
      <c r="U1037">
        <v>0</v>
      </c>
      <c r="V1037">
        <v>8</v>
      </c>
      <c r="W1037">
        <v>0</v>
      </c>
      <c r="X1037">
        <v>8</v>
      </c>
      <c r="Y1037">
        <v>8</v>
      </c>
      <c r="Z1037">
        <v>0</v>
      </c>
      <c r="AA1037" t="s">
        <v>55</v>
      </c>
      <c r="AB1037" t="s">
        <v>77</v>
      </c>
      <c r="AC1037" t="s">
        <v>159</v>
      </c>
      <c r="AD1037" t="s">
        <v>159</v>
      </c>
      <c r="AE1037" s="39">
        <v>46211.407013888886</v>
      </c>
      <c r="AG1037" t="str">
        <f t="shared" si="128"/>
        <v>Julho-26</v>
      </c>
      <c r="AH1037" s="36">
        <f>_xlfn.XLOOKUP(AK1037,'Base de Preços'!P$7:P$3001,'Base de Preços'!J$7:J$3001,"",0)</f>
        <v>3133.15</v>
      </c>
      <c r="AI1037" s="37">
        <f t="shared" si="129"/>
        <v>0</v>
      </c>
      <c r="AJ1037" t="str">
        <f>_xlfn.XLOOKUP(N1037,Agrupamentos!C$3:C$496,Agrupamentos!D$3:D$496,"",0)</f>
        <v>BRIGADINHA MSFL</v>
      </c>
      <c r="AK1037" t="str">
        <f t="shared" si="130"/>
        <v>EQUIPE DE BRIGADINHA FLORESTALGN1410IMP21</v>
      </c>
      <c r="AL1037" s="57" t="str">
        <f t="shared" si="131"/>
        <v>47311GN1410MotoristaNATAN SANTOS MORAISEQUIPE DE BRIGADINHA FLORESTALRIBEIRÃO LIMPO - CPG028-01Apoio1Julho-260846211,407013888946210</v>
      </c>
      <c r="AM1037" s="79" t="str">
        <f t="shared" si="132"/>
        <v/>
      </c>
      <c r="AN1037" s="80" t="str">
        <f t="shared" si="133"/>
        <v/>
      </c>
      <c r="AO1037" s="36">
        <f t="shared" si="134"/>
        <v>0</v>
      </c>
      <c r="AP1037" s="83" t="str">
        <f t="shared" si="135"/>
        <v/>
      </c>
    </row>
    <row r="1038" spans="1:42" hidden="1">
      <c r="A1038">
        <v>47311</v>
      </c>
      <c r="B1038" s="38">
        <v>46210</v>
      </c>
      <c r="C1038" t="s">
        <v>268</v>
      </c>
      <c r="D1038" t="s">
        <v>105</v>
      </c>
      <c r="E1038" t="s">
        <v>106</v>
      </c>
      <c r="F1038" t="s">
        <v>49</v>
      </c>
      <c r="G1038">
        <v>8</v>
      </c>
      <c r="H1038" s="43">
        <v>11065</v>
      </c>
      <c r="I1038" t="s">
        <v>107</v>
      </c>
      <c r="J1038">
        <v>11078</v>
      </c>
      <c r="K1038" t="s">
        <v>154</v>
      </c>
      <c r="L1038" t="s">
        <v>154</v>
      </c>
      <c r="M1038">
        <v>1</v>
      </c>
      <c r="N1038" t="s">
        <v>109</v>
      </c>
      <c r="O1038" t="s">
        <v>64</v>
      </c>
      <c r="P1038">
        <v>612</v>
      </c>
      <c r="Q1038" t="s">
        <v>379</v>
      </c>
      <c r="R1038" t="s">
        <v>393</v>
      </c>
      <c r="S1038">
        <v>34</v>
      </c>
      <c r="T1038">
        <v>0</v>
      </c>
      <c r="U1038">
        <v>0</v>
      </c>
      <c r="V1038">
        <v>34</v>
      </c>
      <c r="W1038">
        <v>0</v>
      </c>
      <c r="X1038">
        <v>0</v>
      </c>
      <c r="Y1038">
        <v>0</v>
      </c>
      <c r="Z1038">
        <v>0</v>
      </c>
      <c r="AA1038" t="s">
        <v>55</v>
      </c>
      <c r="AB1038" t="s">
        <v>56</v>
      </c>
      <c r="AC1038" t="s">
        <v>159</v>
      </c>
      <c r="AD1038" t="s">
        <v>58</v>
      </c>
      <c r="AE1038" s="39">
        <v>46211.407546296294</v>
      </c>
      <c r="AG1038" t="str">
        <f t="shared" si="128"/>
        <v>Julho-26</v>
      </c>
      <c r="AH1038" s="36">
        <f>_xlfn.XLOOKUP(AK1038,'Base de Preços'!P$7:P$3001,'Base de Preços'!J$7:J$3001,"",0)</f>
        <v>0</v>
      </c>
      <c r="AI1038" s="37">
        <f t="shared" si="129"/>
        <v>0</v>
      </c>
      <c r="AJ1038" t="str">
        <f>_xlfn.XLOOKUP(N1038,Agrupamentos!C$3:C$496,Agrupamentos!D$3:D$496,"",0)</f>
        <v>APOIO E MANUTENÇÃO</v>
      </c>
      <c r="AK1038" t="str">
        <f t="shared" si="130"/>
        <v>APOIO E MANUTEÇÃO 1410GN14101</v>
      </c>
      <c r="AL1038" s="57" t="str">
        <f t="shared" si="131"/>
        <v>47311GN1410Trabalhador FlorestalNATAN SANTOS MORAISAPOIO E MANUTEÇÃO 1410RIBEIRÃO LIMPO - CPG028-01Suporte0Julho-2603446211,407546296346210</v>
      </c>
      <c r="AM1038" s="79" t="str">
        <f t="shared" si="132"/>
        <v/>
      </c>
      <c r="AN1038" s="80" t="str">
        <f t="shared" si="133"/>
        <v/>
      </c>
      <c r="AO1038" s="36">
        <f t="shared" si="134"/>
        <v>0</v>
      </c>
      <c r="AP1038" s="83" t="str">
        <f t="shared" si="135"/>
        <v/>
      </c>
    </row>
    <row r="1039" spans="1:42" hidden="1">
      <c r="A1039">
        <v>47311</v>
      </c>
      <c r="B1039" s="38">
        <v>46210</v>
      </c>
      <c r="C1039" t="s">
        <v>268</v>
      </c>
      <c r="D1039" t="s">
        <v>105</v>
      </c>
      <c r="E1039" t="s">
        <v>106</v>
      </c>
      <c r="F1039" t="s">
        <v>37</v>
      </c>
      <c r="G1039">
        <v>8</v>
      </c>
      <c r="H1039" s="43">
        <v>11065</v>
      </c>
      <c r="I1039" t="s">
        <v>107</v>
      </c>
      <c r="J1039">
        <v>11078</v>
      </c>
      <c r="K1039" t="s">
        <v>154</v>
      </c>
      <c r="L1039" t="s">
        <v>154</v>
      </c>
      <c r="M1039">
        <v>1</v>
      </c>
      <c r="N1039" t="s">
        <v>109</v>
      </c>
      <c r="O1039" t="s">
        <v>64</v>
      </c>
      <c r="P1039">
        <v>612</v>
      </c>
      <c r="Q1039" t="s">
        <v>379</v>
      </c>
      <c r="R1039" t="s">
        <v>393</v>
      </c>
      <c r="S1039">
        <v>18</v>
      </c>
      <c r="T1039">
        <v>0</v>
      </c>
      <c r="U1039">
        <v>0</v>
      </c>
      <c r="V1039">
        <v>18</v>
      </c>
      <c r="W1039">
        <v>0</v>
      </c>
      <c r="X1039">
        <v>0</v>
      </c>
      <c r="Y1039">
        <v>0</v>
      </c>
      <c r="Z1039">
        <v>0</v>
      </c>
      <c r="AA1039" t="s">
        <v>55</v>
      </c>
      <c r="AB1039" t="s">
        <v>47</v>
      </c>
      <c r="AC1039" t="s">
        <v>159</v>
      </c>
      <c r="AD1039" t="s">
        <v>58</v>
      </c>
      <c r="AE1039" s="39">
        <v>46211.407361111109</v>
      </c>
      <c r="AG1039" t="str">
        <f t="shared" si="128"/>
        <v>Julho-26</v>
      </c>
      <c r="AH1039" s="36">
        <f>_xlfn.XLOOKUP(AK1039,'Base de Preços'!P$7:P$3001,'Base de Preços'!J$7:J$3001,"",0)</f>
        <v>0</v>
      </c>
      <c r="AI1039" s="37">
        <f t="shared" si="129"/>
        <v>0</v>
      </c>
      <c r="AJ1039" t="str">
        <f>_xlfn.XLOOKUP(N1039,Agrupamentos!C$3:C$496,Agrupamentos!D$3:D$496,"",0)</f>
        <v>APOIO E MANUTENÇÃO</v>
      </c>
      <c r="AK1039" t="str">
        <f t="shared" si="130"/>
        <v>APOIO E MANUTEÇÃO 1410GN14101</v>
      </c>
      <c r="AL1039" s="57" t="str">
        <f t="shared" si="131"/>
        <v>47311GN1410MotoristaNATAN SANTOS MORAISAPOIO E MANUTEÇÃO 1410RIBEIRÃO LIMPO - CPG028-01Principal0Julho-2601846211,407361111146210</v>
      </c>
      <c r="AM1039" s="79" t="str">
        <f t="shared" si="132"/>
        <v/>
      </c>
      <c r="AN1039" s="80" t="str">
        <f t="shared" si="133"/>
        <v/>
      </c>
      <c r="AO1039" s="36">
        <f t="shared" si="134"/>
        <v>0</v>
      </c>
      <c r="AP1039" s="83" t="str">
        <f t="shared" si="135"/>
        <v/>
      </c>
    </row>
    <row r="1040" spans="1:42" hidden="1">
      <c r="A1040">
        <v>47262</v>
      </c>
      <c r="B1040" s="38">
        <v>46210</v>
      </c>
      <c r="C1040" t="s">
        <v>268</v>
      </c>
      <c r="D1040" t="s">
        <v>98</v>
      </c>
      <c r="E1040" t="s">
        <v>99</v>
      </c>
      <c r="F1040" t="s">
        <v>37</v>
      </c>
      <c r="G1040">
        <v>8</v>
      </c>
      <c r="H1040" s="43" t="s">
        <v>100</v>
      </c>
      <c r="I1040" t="s">
        <v>101</v>
      </c>
      <c r="J1040" t="s">
        <v>50</v>
      </c>
      <c r="K1040" t="s">
        <v>51</v>
      </c>
      <c r="L1040" t="s">
        <v>102</v>
      </c>
      <c r="M1040">
        <v>2</v>
      </c>
      <c r="N1040" t="s">
        <v>42</v>
      </c>
      <c r="O1040" t="s">
        <v>64</v>
      </c>
      <c r="P1040">
        <v>607</v>
      </c>
      <c r="Q1040" t="s">
        <v>188</v>
      </c>
      <c r="R1040">
        <v>49</v>
      </c>
      <c r="S1040">
        <v>0</v>
      </c>
      <c r="T1040">
        <v>0</v>
      </c>
      <c r="U1040">
        <v>16</v>
      </c>
      <c r="V1040">
        <v>16</v>
      </c>
      <c r="W1040">
        <v>0</v>
      </c>
      <c r="X1040">
        <v>0</v>
      </c>
      <c r="Y1040">
        <v>0</v>
      </c>
      <c r="Z1040">
        <v>0</v>
      </c>
      <c r="AA1040" t="s">
        <v>55</v>
      </c>
      <c r="AB1040" t="s">
        <v>47</v>
      </c>
      <c r="AC1040" t="s">
        <v>57</v>
      </c>
      <c r="AD1040" t="s">
        <v>57</v>
      </c>
      <c r="AE1040" s="39">
        <v>46210.737071759257</v>
      </c>
      <c r="AG1040" t="str">
        <f t="shared" si="128"/>
        <v>Julho-26</v>
      </c>
      <c r="AH1040" s="36">
        <f>_xlfn.XLOOKUP(AK1040,'Base de Preços'!P$7:P$3001,'Base de Preços'!J$7:J$3001,"",0)</f>
        <v>0</v>
      </c>
      <c r="AI1040" s="37">
        <f t="shared" si="129"/>
        <v>0</v>
      </c>
      <c r="AJ1040" t="str">
        <f>_xlfn.XLOOKUP(N1040,Agrupamentos!C$3:C$496,Agrupamentos!D$3:D$496,"",0)</f>
        <v>APOIO E MANUTENÇÃO</v>
      </c>
      <c r="AK1040" t="str">
        <f t="shared" si="130"/>
        <v>APOIO E MANUTEÇÃOGN14202</v>
      </c>
      <c r="AL1040" s="57" t="str">
        <f t="shared" si="131"/>
        <v>47262GN1420MotoristaLEANDRA DE MIRANDA SOUZA COSTAAPOIO E MANUTEÇÃOSelena49Principal0Julho-26161646210,737071759346210</v>
      </c>
      <c r="AM1040" s="79" t="str">
        <f t="shared" si="132"/>
        <v/>
      </c>
      <c r="AN1040" s="80" t="str">
        <f t="shared" si="133"/>
        <v/>
      </c>
      <c r="AO1040" s="36">
        <f t="shared" si="134"/>
        <v>0</v>
      </c>
      <c r="AP1040" s="83" t="str">
        <f t="shared" si="135"/>
        <v/>
      </c>
    </row>
    <row r="1041" spans="1:42" hidden="1">
      <c r="A1041">
        <v>47262</v>
      </c>
      <c r="B1041" s="38">
        <v>46210</v>
      </c>
      <c r="C1041" t="s">
        <v>268</v>
      </c>
      <c r="D1041" t="s">
        <v>98</v>
      </c>
      <c r="E1041" t="s">
        <v>99</v>
      </c>
      <c r="F1041" t="s">
        <v>49</v>
      </c>
      <c r="G1041">
        <v>8</v>
      </c>
      <c r="H1041" s="43" t="s">
        <v>100</v>
      </c>
      <c r="I1041" t="s">
        <v>101</v>
      </c>
      <c r="J1041" t="s">
        <v>50</v>
      </c>
      <c r="K1041" t="s">
        <v>51</v>
      </c>
      <c r="L1041" t="s">
        <v>102</v>
      </c>
      <c r="M1041">
        <v>2</v>
      </c>
      <c r="N1041" t="s">
        <v>42</v>
      </c>
      <c r="O1041" t="s">
        <v>64</v>
      </c>
      <c r="P1041">
        <v>607</v>
      </c>
      <c r="Q1041" t="s">
        <v>188</v>
      </c>
      <c r="R1041">
        <v>49</v>
      </c>
      <c r="S1041">
        <v>0</v>
      </c>
      <c r="T1041">
        <v>0</v>
      </c>
      <c r="U1041">
        <v>32</v>
      </c>
      <c r="V1041">
        <v>32</v>
      </c>
      <c r="W1041">
        <v>0</v>
      </c>
      <c r="X1041">
        <v>0</v>
      </c>
      <c r="Y1041">
        <v>0</v>
      </c>
      <c r="Z1041">
        <v>0</v>
      </c>
      <c r="AA1041" t="s">
        <v>55</v>
      </c>
      <c r="AB1041" t="s">
        <v>56</v>
      </c>
      <c r="AC1041" t="s">
        <v>57</v>
      </c>
      <c r="AD1041" t="s">
        <v>57</v>
      </c>
      <c r="AE1041" s="39">
        <v>46210.737546296295</v>
      </c>
      <c r="AG1041" t="str">
        <f t="shared" si="128"/>
        <v>Julho-26</v>
      </c>
      <c r="AH1041" s="36">
        <f>_xlfn.XLOOKUP(AK1041,'Base de Preços'!P$7:P$3001,'Base de Preços'!J$7:J$3001,"",0)</f>
        <v>0</v>
      </c>
      <c r="AI1041" s="37">
        <f t="shared" si="129"/>
        <v>0</v>
      </c>
      <c r="AJ1041" t="str">
        <f>_xlfn.XLOOKUP(N1041,Agrupamentos!C$3:C$496,Agrupamentos!D$3:D$496,"",0)</f>
        <v>APOIO E MANUTENÇÃO</v>
      </c>
      <c r="AK1041" t="str">
        <f t="shared" si="130"/>
        <v>APOIO E MANUTEÇÃOGN14202</v>
      </c>
      <c r="AL1041" s="57" t="str">
        <f t="shared" si="131"/>
        <v>47262GN1420Trabalhador FlorestalLEANDRA DE MIRANDA SOUZA COSTAAPOIO E MANUTEÇÃOSelena49Suporte0Julho-26323246210,737546296346210</v>
      </c>
      <c r="AM1041" s="79" t="str">
        <f t="shared" si="132"/>
        <v/>
      </c>
      <c r="AN1041" s="80" t="str">
        <f t="shared" si="133"/>
        <v/>
      </c>
      <c r="AO1041" s="36">
        <f t="shared" si="134"/>
        <v>0</v>
      </c>
      <c r="AP1041" s="83" t="str">
        <f t="shared" si="135"/>
        <v/>
      </c>
    </row>
    <row r="1042" spans="1:42" hidden="1">
      <c r="A1042">
        <v>47291</v>
      </c>
      <c r="B1042" s="38">
        <v>46210</v>
      </c>
      <c r="C1042" t="s">
        <v>268</v>
      </c>
      <c r="D1042" t="s">
        <v>98</v>
      </c>
      <c r="E1042" t="s">
        <v>99</v>
      </c>
      <c r="F1042" t="s">
        <v>59</v>
      </c>
      <c r="G1042">
        <v>8</v>
      </c>
      <c r="H1042" s="43">
        <v>10665</v>
      </c>
      <c r="I1042" t="s">
        <v>191</v>
      </c>
      <c r="J1042">
        <v>10781</v>
      </c>
      <c r="K1042" t="s">
        <v>192</v>
      </c>
      <c r="L1042" t="s">
        <v>192</v>
      </c>
      <c r="M1042" t="s">
        <v>500</v>
      </c>
      <c r="N1042" t="s">
        <v>501</v>
      </c>
      <c r="O1042" t="s">
        <v>64</v>
      </c>
      <c r="P1042">
        <v>457</v>
      </c>
      <c r="Q1042" t="s">
        <v>511</v>
      </c>
      <c r="R1042">
        <v>18</v>
      </c>
      <c r="S1042">
        <v>10</v>
      </c>
      <c r="T1042">
        <v>22.04</v>
      </c>
      <c r="U1042">
        <v>0</v>
      </c>
      <c r="V1042">
        <v>10</v>
      </c>
      <c r="W1042">
        <v>0.86</v>
      </c>
      <c r="X1042">
        <v>0.45</v>
      </c>
      <c r="Y1042">
        <v>0.45</v>
      </c>
      <c r="Z1042">
        <v>302.07</v>
      </c>
      <c r="AA1042" t="s">
        <v>46</v>
      </c>
      <c r="AB1042" t="s">
        <v>47</v>
      </c>
      <c r="AC1042" t="s">
        <v>195</v>
      </c>
      <c r="AD1042" t="s">
        <v>228</v>
      </c>
      <c r="AE1042" s="39">
        <v>46210.949224537035</v>
      </c>
      <c r="AG1042" t="str">
        <f t="shared" si="128"/>
        <v>Julho-26</v>
      </c>
      <c r="AH1042" s="36">
        <f>_xlfn.XLOOKUP(AK1042,'Base de Preços'!P$7:P$3001,'Base de Preços'!J$7:J$3001,"",0)</f>
        <v>376.71</v>
      </c>
      <c r="AI1042" s="37">
        <f t="shared" si="129"/>
        <v>8302.6883999999991</v>
      </c>
      <c r="AJ1042" t="str">
        <f>_xlfn.XLOOKUP(N1042,Agrupamentos!C$3:C$496,Agrupamentos!D$3:D$496,"",0)</f>
        <v>ADUBAÇÃO MEC</v>
      </c>
      <c r="AK1042" t="str">
        <f t="shared" si="130"/>
        <v>READUBAÇÃO MECANIZADA DE 18 MESESGN1420IMP366</v>
      </c>
      <c r="AL1042" s="57" t="str">
        <f t="shared" si="131"/>
        <v>47291GN1420Operador de Trator de PneuTHIAGO DE SOUZA AVELARREADUBAÇÃO MECANIZADA DE 18 MESESRibeirãozinho18Principal22,04Julho-2601046210,94922453746210</v>
      </c>
      <c r="AM1042" s="79">
        <f t="shared" si="132"/>
        <v>11.627906976744185</v>
      </c>
      <c r="AN1042" s="80">
        <f t="shared" si="133"/>
        <v>3512.441860465116</v>
      </c>
      <c r="AO1042" s="36">
        <f t="shared" si="134"/>
        <v>6657.6227999999992</v>
      </c>
      <c r="AP1042" s="83">
        <f t="shared" si="135"/>
        <v>3145.1809395348832</v>
      </c>
    </row>
    <row r="1043" spans="1:42" hidden="1">
      <c r="A1043">
        <v>47291</v>
      </c>
      <c r="B1043" s="38">
        <v>46210</v>
      </c>
      <c r="C1043" t="s">
        <v>268</v>
      </c>
      <c r="D1043" t="s">
        <v>98</v>
      </c>
      <c r="E1043" t="s">
        <v>99</v>
      </c>
      <c r="F1043" t="s">
        <v>59</v>
      </c>
      <c r="G1043">
        <v>8</v>
      </c>
      <c r="H1043" s="43">
        <v>10665</v>
      </c>
      <c r="I1043" t="s">
        <v>191</v>
      </c>
      <c r="J1043">
        <v>10781</v>
      </c>
      <c r="K1043" t="s">
        <v>192</v>
      </c>
      <c r="L1043" t="s">
        <v>192</v>
      </c>
      <c r="M1043" t="s">
        <v>500</v>
      </c>
      <c r="N1043" t="s">
        <v>501</v>
      </c>
      <c r="O1043" t="s">
        <v>64</v>
      </c>
      <c r="P1043">
        <v>457</v>
      </c>
      <c r="Q1043" t="s">
        <v>511</v>
      </c>
      <c r="R1043">
        <v>12</v>
      </c>
      <c r="S1043">
        <v>7</v>
      </c>
      <c r="T1043">
        <v>14.17</v>
      </c>
      <c r="U1043">
        <v>8</v>
      </c>
      <c r="V1043">
        <v>15</v>
      </c>
      <c r="W1043">
        <v>0.86</v>
      </c>
      <c r="X1043">
        <v>0.49</v>
      </c>
      <c r="Y1043">
        <v>1.06</v>
      </c>
      <c r="Z1043">
        <v>302.07</v>
      </c>
      <c r="AA1043" t="s">
        <v>46</v>
      </c>
      <c r="AB1043" t="s">
        <v>47</v>
      </c>
      <c r="AC1043" t="s">
        <v>195</v>
      </c>
      <c r="AE1043" s="39">
        <v>46210.949224537035</v>
      </c>
      <c r="AG1043" t="str">
        <f t="shared" si="128"/>
        <v>Julho-26</v>
      </c>
      <c r="AH1043" s="36">
        <f>_xlfn.XLOOKUP(AK1043,'Base de Preços'!P$7:P$3001,'Base de Preços'!J$7:J$3001,"",0)</f>
        <v>376.71</v>
      </c>
      <c r="AI1043" s="37">
        <f t="shared" si="129"/>
        <v>5337.9807000000001</v>
      </c>
      <c r="AJ1043" t="str">
        <f>_xlfn.XLOOKUP(N1043,Agrupamentos!C$3:C$496,Agrupamentos!D$3:D$496,"",0)</f>
        <v>ADUBAÇÃO MEC</v>
      </c>
      <c r="AK1043" t="str">
        <f t="shared" si="130"/>
        <v>READUBAÇÃO MECANIZADA DE 18 MESESGN1420IMP366</v>
      </c>
      <c r="AL1043" s="57" t="str">
        <f t="shared" si="131"/>
        <v>47291GN1420Operador de Trator de PneuTHIAGO DE SOUZA AVELARREADUBAÇÃO MECANIZADA DE 18 MESESRibeirãozinho12Principal14,17Julho-2681546210,94922453746210</v>
      </c>
      <c r="AM1043" s="79">
        <f t="shared" si="132"/>
        <v>17.441860465116278</v>
      </c>
      <c r="AN1043" s="80">
        <f t="shared" si="133"/>
        <v>5268.6627906976737</v>
      </c>
      <c r="AO1043" s="36">
        <f t="shared" si="134"/>
        <v>4280.3319000000001</v>
      </c>
      <c r="AP1043" s="83">
        <f t="shared" si="135"/>
        <v>-988.33089069767357</v>
      </c>
    </row>
    <row r="1044" spans="1:42" hidden="1">
      <c r="A1044">
        <v>47291</v>
      </c>
      <c r="B1044" s="38">
        <v>46210</v>
      </c>
      <c r="C1044" t="s">
        <v>268</v>
      </c>
      <c r="D1044" t="s">
        <v>98</v>
      </c>
      <c r="E1044" t="s">
        <v>99</v>
      </c>
      <c r="F1044" t="s">
        <v>59</v>
      </c>
      <c r="G1044">
        <v>8</v>
      </c>
      <c r="H1044" s="43">
        <v>10665</v>
      </c>
      <c r="I1044" t="s">
        <v>191</v>
      </c>
      <c r="J1044">
        <v>10781</v>
      </c>
      <c r="K1044" t="s">
        <v>192</v>
      </c>
      <c r="L1044" t="s">
        <v>192</v>
      </c>
      <c r="M1044" t="s">
        <v>500</v>
      </c>
      <c r="N1044" t="s">
        <v>501</v>
      </c>
      <c r="O1044" t="s">
        <v>64</v>
      </c>
      <c r="P1044">
        <v>457</v>
      </c>
      <c r="Q1044" t="s">
        <v>511</v>
      </c>
      <c r="R1044">
        <v>13</v>
      </c>
      <c r="S1044">
        <v>2</v>
      </c>
      <c r="T1044">
        <v>4</v>
      </c>
      <c r="U1044">
        <v>0</v>
      </c>
      <c r="V1044">
        <v>2</v>
      </c>
      <c r="W1044">
        <v>0.86</v>
      </c>
      <c r="X1044">
        <v>0.5</v>
      </c>
      <c r="Y1044">
        <v>0.5</v>
      </c>
      <c r="Z1044">
        <v>302.07</v>
      </c>
      <c r="AA1044" t="s">
        <v>522</v>
      </c>
      <c r="AB1044" t="s">
        <v>47</v>
      </c>
      <c r="AC1044" t="s">
        <v>195</v>
      </c>
      <c r="AE1044" s="39">
        <v>46210.949224537035</v>
      </c>
      <c r="AG1044" t="str">
        <f t="shared" si="128"/>
        <v>Julho-26</v>
      </c>
      <c r="AH1044" s="36">
        <f>_xlfn.XLOOKUP(AK1044,'Base de Preços'!P$7:P$3001,'Base de Preços'!J$7:J$3001,"",0)</f>
        <v>376.71</v>
      </c>
      <c r="AI1044" s="37">
        <f t="shared" si="129"/>
        <v>1506.84</v>
      </c>
      <c r="AJ1044" t="str">
        <f>_xlfn.XLOOKUP(N1044,Agrupamentos!C$3:C$496,Agrupamentos!D$3:D$496,"",0)</f>
        <v>ADUBAÇÃO MEC</v>
      </c>
      <c r="AK1044" t="str">
        <f t="shared" si="130"/>
        <v>READUBAÇÃO MECANIZADA DE 18 MESESGN1420IMP366</v>
      </c>
      <c r="AL1044" s="57" t="str">
        <f t="shared" si="131"/>
        <v>47291GN1420Operador de Trator de PneuTHIAGO DE SOUZA AVELARREADUBAÇÃO MECANIZADA DE 18 MESESRibeirãozinho13Principal4Julho-260246210,94922453746210</v>
      </c>
      <c r="AM1044" s="79">
        <f t="shared" si="132"/>
        <v>2.3255813953488373</v>
      </c>
      <c r="AN1044" s="80">
        <f t="shared" si="133"/>
        <v>702.48837209302326</v>
      </c>
      <c r="AO1044" s="36">
        <f t="shared" si="134"/>
        <v>1208.28</v>
      </c>
      <c r="AP1044" s="83">
        <f t="shared" si="135"/>
        <v>505.79162790697671</v>
      </c>
    </row>
    <row r="1045" spans="1:42" hidden="1">
      <c r="A1045">
        <v>47291</v>
      </c>
      <c r="B1045" s="38">
        <v>46210</v>
      </c>
      <c r="C1045" t="s">
        <v>268</v>
      </c>
      <c r="D1045" t="s">
        <v>98</v>
      </c>
      <c r="E1045" t="s">
        <v>99</v>
      </c>
      <c r="F1045" t="s">
        <v>59</v>
      </c>
      <c r="G1045">
        <v>8</v>
      </c>
      <c r="H1045" s="43">
        <v>10665</v>
      </c>
      <c r="I1045" t="s">
        <v>191</v>
      </c>
      <c r="J1045">
        <v>10781</v>
      </c>
      <c r="K1045" t="s">
        <v>192</v>
      </c>
      <c r="L1045" t="s">
        <v>192</v>
      </c>
      <c r="M1045" t="s">
        <v>500</v>
      </c>
      <c r="N1045" t="s">
        <v>501</v>
      </c>
      <c r="O1045" t="s">
        <v>64</v>
      </c>
      <c r="P1045">
        <v>457</v>
      </c>
      <c r="Q1045" t="s">
        <v>511</v>
      </c>
      <c r="R1045">
        <v>16</v>
      </c>
      <c r="S1045">
        <v>4</v>
      </c>
      <c r="T1045">
        <v>11.43</v>
      </c>
      <c r="U1045">
        <v>0</v>
      </c>
      <c r="V1045">
        <v>4</v>
      </c>
      <c r="W1045">
        <v>0.86</v>
      </c>
      <c r="X1045">
        <v>0.35</v>
      </c>
      <c r="Y1045">
        <v>0.35</v>
      </c>
      <c r="Z1045">
        <v>302.07</v>
      </c>
      <c r="AA1045" t="s">
        <v>46</v>
      </c>
      <c r="AB1045" t="s">
        <v>47</v>
      </c>
      <c r="AC1045" t="s">
        <v>195</v>
      </c>
      <c r="AE1045" s="39">
        <v>46210.949224537035</v>
      </c>
      <c r="AG1045" t="str">
        <f t="shared" si="128"/>
        <v>Julho-26</v>
      </c>
      <c r="AH1045" s="36">
        <f>_xlfn.XLOOKUP(AK1045,'Base de Preços'!P$7:P$3001,'Base de Preços'!J$7:J$3001,"",0)</f>
        <v>376.71</v>
      </c>
      <c r="AI1045" s="37">
        <f t="shared" si="129"/>
        <v>4305.7952999999998</v>
      </c>
      <c r="AJ1045" t="str">
        <f>_xlfn.XLOOKUP(N1045,Agrupamentos!C$3:C$496,Agrupamentos!D$3:D$496,"",0)</f>
        <v>ADUBAÇÃO MEC</v>
      </c>
      <c r="AK1045" t="str">
        <f t="shared" si="130"/>
        <v>READUBAÇÃO MECANIZADA DE 18 MESESGN1420IMP366</v>
      </c>
      <c r="AL1045" s="57" t="str">
        <f t="shared" si="131"/>
        <v>47291GN1420Operador de Trator de PneuTHIAGO DE SOUZA AVELARREADUBAÇÃO MECANIZADA DE 18 MESESRibeirãozinho16Principal11,43Julho-260446210,94922453746210</v>
      </c>
      <c r="AM1045" s="79">
        <f t="shared" si="132"/>
        <v>4.6511627906976747</v>
      </c>
      <c r="AN1045" s="80">
        <f t="shared" si="133"/>
        <v>1404.9767441860465</v>
      </c>
      <c r="AO1045" s="36">
        <f t="shared" si="134"/>
        <v>3452.6601000000001</v>
      </c>
      <c r="AP1045" s="83">
        <f t="shared" si="135"/>
        <v>2047.6833558139535</v>
      </c>
    </row>
    <row r="1046" spans="1:42" hidden="1">
      <c r="A1046">
        <v>47291</v>
      </c>
      <c r="B1046" s="38">
        <v>46210</v>
      </c>
      <c r="C1046" t="s">
        <v>268</v>
      </c>
      <c r="D1046" t="s">
        <v>98</v>
      </c>
      <c r="E1046" t="s">
        <v>99</v>
      </c>
      <c r="F1046" t="s">
        <v>59</v>
      </c>
      <c r="G1046">
        <v>8</v>
      </c>
      <c r="H1046" s="43">
        <v>10665</v>
      </c>
      <c r="I1046" t="s">
        <v>191</v>
      </c>
      <c r="J1046">
        <v>10781</v>
      </c>
      <c r="K1046" t="s">
        <v>192</v>
      </c>
      <c r="L1046" t="s">
        <v>192</v>
      </c>
      <c r="M1046" t="s">
        <v>500</v>
      </c>
      <c r="N1046" t="s">
        <v>501</v>
      </c>
      <c r="O1046" t="s">
        <v>64</v>
      </c>
      <c r="P1046">
        <v>457</v>
      </c>
      <c r="Q1046" t="s">
        <v>511</v>
      </c>
      <c r="R1046">
        <v>14</v>
      </c>
      <c r="S1046">
        <v>6</v>
      </c>
      <c r="T1046">
        <v>20.16</v>
      </c>
      <c r="U1046">
        <v>0</v>
      </c>
      <c r="V1046">
        <v>6</v>
      </c>
      <c r="W1046">
        <v>0.86</v>
      </c>
      <c r="X1046">
        <v>0.3</v>
      </c>
      <c r="Y1046">
        <v>0.3</v>
      </c>
      <c r="Z1046">
        <v>302.07</v>
      </c>
      <c r="AA1046" t="s">
        <v>46</v>
      </c>
      <c r="AB1046" t="s">
        <v>47</v>
      </c>
      <c r="AC1046" t="s">
        <v>195</v>
      </c>
      <c r="AE1046" s="39">
        <v>46210.949224537035</v>
      </c>
      <c r="AG1046" t="str">
        <f t="shared" si="128"/>
        <v>Julho-26</v>
      </c>
      <c r="AH1046" s="36">
        <f>_xlfn.XLOOKUP(AK1046,'Base de Preços'!P$7:P$3001,'Base de Preços'!J$7:J$3001,"",0)</f>
        <v>376.71</v>
      </c>
      <c r="AI1046" s="37">
        <f t="shared" si="129"/>
        <v>7594.4735999999994</v>
      </c>
      <c r="AJ1046" t="str">
        <f>_xlfn.XLOOKUP(N1046,Agrupamentos!C$3:C$496,Agrupamentos!D$3:D$496,"",0)</f>
        <v>ADUBAÇÃO MEC</v>
      </c>
      <c r="AK1046" t="str">
        <f t="shared" si="130"/>
        <v>READUBAÇÃO MECANIZADA DE 18 MESESGN1420IMP366</v>
      </c>
      <c r="AL1046" s="57" t="str">
        <f t="shared" si="131"/>
        <v>47291GN1420Operador de Trator de PneuTHIAGO DE SOUZA AVELARREADUBAÇÃO MECANIZADA DE 18 MESESRibeirãozinho14Principal20,16Julho-260646210,94922453746210</v>
      </c>
      <c r="AM1046" s="79">
        <f t="shared" si="132"/>
        <v>6.9767441860465116</v>
      </c>
      <c r="AN1046" s="80">
        <f t="shared" si="133"/>
        <v>2107.4651162790697</v>
      </c>
      <c r="AO1046" s="36">
        <f t="shared" si="134"/>
        <v>6089.7312000000002</v>
      </c>
      <c r="AP1046" s="83">
        <f t="shared" si="135"/>
        <v>3982.2660837209305</v>
      </c>
    </row>
    <row r="1047" spans="1:42" hidden="1">
      <c r="A1047">
        <v>47291</v>
      </c>
      <c r="B1047" s="38">
        <v>46210</v>
      </c>
      <c r="C1047" t="s">
        <v>268</v>
      </c>
      <c r="D1047" t="s">
        <v>98</v>
      </c>
      <c r="E1047" t="s">
        <v>99</v>
      </c>
      <c r="F1047" t="s">
        <v>37</v>
      </c>
      <c r="G1047">
        <v>8</v>
      </c>
      <c r="H1047" s="43">
        <v>10665</v>
      </c>
      <c r="I1047" t="s">
        <v>191</v>
      </c>
      <c r="J1047">
        <v>10781</v>
      </c>
      <c r="K1047" t="s">
        <v>192</v>
      </c>
      <c r="L1047" t="s">
        <v>192</v>
      </c>
      <c r="M1047">
        <v>2</v>
      </c>
      <c r="N1047" t="s">
        <v>42</v>
      </c>
      <c r="O1047" t="s">
        <v>64</v>
      </c>
      <c r="P1047">
        <v>457</v>
      </c>
      <c r="Q1047" t="s">
        <v>511</v>
      </c>
      <c r="R1047">
        <v>1</v>
      </c>
      <c r="S1047">
        <v>8</v>
      </c>
      <c r="T1047">
        <v>0</v>
      </c>
      <c r="U1047">
        <v>8</v>
      </c>
      <c r="V1047">
        <v>16</v>
      </c>
      <c r="W1047">
        <v>0</v>
      </c>
      <c r="X1047">
        <v>0</v>
      </c>
      <c r="Y1047">
        <v>0</v>
      </c>
      <c r="Z1047">
        <v>0</v>
      </c>
      <c r="AA1047" t="s">
        <v>46</v>
      </c>
      <c r="AB1047" t="s">
        <v>47</v>
      </c>
      <c r="AC1047" t="s">
        <v>195</v>
      </c>
      <c r="AE1047" s="39">
        <v>46210.949224537035</v>
      </c>
      <c r="AG1047" t="str">
        <f t="shared" si="128"/>
        <v>Julho-26</v>
      </c>
      <c r="AH1047" s="36">
        <f>_xlfn.XLOOKUP(AK1047,'Base de Preços'!P$7:P$3001,'Base de Preços'!J$7:J$3001,"",0)</f>
        <v>0</v>
      </c>
      <c r="AI1047" s="37">
        <f t="shared" si="129"/>
        <v>0</v>
      </c>
      <c r="AJ1047" t="str">
        <f>_xlfn.XLOOKUP(N1047,Agrupamentos!C$3:C$496,Agrupamentos!D$3:D$496,"",0)</f>
        <v>APOIO E MANUTENÇÃO</v>
      </c>
      <c r="AK1047" t="str">
        <f t="shared" si="130"/>
        <v>APOIO E MANUTEÇÃOGN14202</v>
      </c>
      <c r="AL1047" s="57" t="str">
        <f t="shared" si="131"/>
        <v>47291GN1420MotoristaTHIAGO DE SOUZA AVELARAPOIO E MANUTEÇÃORibeirãozinho1Principal0Julho-2681646210,94922453746210</v>
      </c>
      <c r="AM1047" s="79" t="str">
        <f t="shared" si="132"/>
        <v/>
      </c>
      <c r="AN1047" s="80" t="str">
        <f t="shared" si="133"/>
        <v/>
      </c>
      <c r="AO1047" s="36">
        <f t="shared" si="134"/>
        <v>0</v>
      </c>
      <c r="AP1047" s="83" t="str">
        <f t="shared" si="135"/>
        <v/>
      </c>
    </row>
    <row r="1048" spans="1:42" hidden="1">
      <c r="A1048">
        <v>47291</v>
      </c>
      <c r="B1048" s="38">
        <v>46210</v>
      </c>
      <c r="C1048" t="s">
        <v>268</v>
      </c>
      <c r="D1048" t="s">
        <v>98</v>
      </c>
      <c r="E1048" t="s">
        <v>99</v>
      </c>
      <c r="F1048" t="s">
        <v>49</v>
      </c>
      <c r="G1048">
        <v>8</v>
      </c>
      <c r="H1048" s="43">
        <v>10665</v>
      </c>
      <c r="I1048" t="s">
        <v>191</v>
      </c>
      <c r="J1048">
        <v>10781</v>
      </c>
      <c r="K1048" t="s">
        <v>192</v>
      </c>
      <c r="L1048" t="s">
        <v>192</v>
      </c>
      <c r="M1048">
        <v>2</v>
      </c>
      <c r="N1048" t="s">
        <v>42</v>
      </c>
      <c r="O1048" t="s">
        <v>64</v>
      </c>
      <c r="P1048">
        <v>457</v>
      </c>
      <c r="Q1048" t="s">
        <v>511</v>
      </c>
      <c r="R1048">
        <v>2</v>
      </c>
      <c r="S1048">
        <v>8</v>
      </c>
      <c r="T1048">
        <v>0</v>
      </c>
      <c r="U1048">
        <v>0</v>
      </c>
      <c r="V1048">
        <v>8</v>
      </c>
      <c r="W1048">
        <v>0</v>
      </c>
      <c r="X1048">
        <v>0</v>
      </c>
      <c r="Y1048">
        <v>0</v>
      </c>
      <c r="Z1048">
        <v>0</v>
      </c>
      <c r="AA1048" t="s">
        <v>46</v>
      </c>
      <c r="AB1048" t="s">
        <v>56</v>
      </c>
      <c r="AC1048" t="s">
        <v>195</v>
      </c>
      <c r="AE1048" s="39">
        <v>46210.949224537035</v>
      </c>
      <c r="AG1048" t="str">
        <f t="shared" si="128"/>
        <v>Julho-26</v>
      </c>
      <c r="AH1048" s="36">
        <f>_xlfn.XLOOKUP(AK1048,'Base de Preços'!P$7:P$3001,'Base de Preços'!J$7:J$3001,"",0)</f>
        <v>0</v>
      </c>
      <c r="AI1048" s="37">
        <f t="shared" si="129"/>
        <v>0</v>
      </c>
      <c r="AJ1048" t="str">
        <f>_xlfn.XLOOKUP(N1048,Agrupamentos!C$3:C$496,Agrupamentos!D$3:D$496,"",0)</f>
        <v>APOIO E MANUTENÇÃO</v>
      </c>
      <c r="AK1048" t="str">
        <f t="shared" si="130"/>
        <v>APOIO E MANUTEÇÃOGN14202</v>
      </c>
      <c r="AL1048" s="57" t="str">
        <f t="shared" si="131"/>
        <v>47291GN1420Trabalhador FlorestalTHIAGO DE SOUZA AVELARAPOIO E MANUTEÇÃORibeirãozinho2Suporte0Julho-260846210,94922453746210</v>
      </c>
      <c r="AM1048" s="79" t="str">
        <f t="shared" si="132"/>
        <v/>
      </c>
      <c r="AN1048" s="80" t="str">
        <f t="shared" si="133"/>
        <v/>
      </c>
      <c r="AO1048" s="36">
        <f t="shared" si="134"/>
        <v>0</v>
      </c>
      <c r="AP1048" s="83" t="str">
        <f t="shared" si="135"/>
        <v/>
      </c>
    </row>
    <row r="1049" spans="1:42" hidden="1">
      <c r="A1049">
        <v>47303</v>
      </c>
      <c r="B1049" s="38">
        <v>46210</v>
      </c>
      <c r="C1049" t="s">
        <v>268</v>
      </c>
      <c r="D1049" t="s">
        <v>98</v>
      </c>
      <c r="E1049" t="s">
        <v>99</v>
      </c>
      <c r="F1049" t="s">
        <v>37</v>
      </c>
      <c r="G1049">
        <v>8</v>
      </c>
      <c r="H1049" s="43">
        <v>9241</v>
      </c>
      <c r="I1049" t="s">
        <v>189</v>
      </c>
      <c r="J1049" t="s">
        <v>39</v>
      </c>
      <c r="K1049" t="s">
        <v>40</v>
      </c>
      <c r="L1049" t="s">
        <v>502</v>
      </c>
      <c r="M1049">
        <v>2</v>
      </c>
      <c r="N1049" t="s">
        <v>42</v>
      </c>
      <c r="O1049" t="s">
        <v>64</v>
      </c>
      <c r="P1049">
        <v>390</v>
      </c>
      <c r="Q1049" t="s">
        <v>44</v>
      </c>
      <c r="R1049" t="s">
        <v>45</v>
      </c>
      <c r="S1049">
        <v>0</v>
      </c>
      <c r="T1049">
        <v>0</v>
      </c>
      <c r="U1049">
        <v>24</v>
      </c>
      <c r="V1049">
        <v>24</v>
      </c>
      <c r="W1049">
        <v>0</v>
      </c>
      <c r="X1049">
        <v>0</v>
      </c>
      <c r="Y1049">
        <v>0</v>
      </c>
      <c r="Z1049">
        <v>0</v>
      </c>
      <c r="AA1049" t="s">
        <v>46</v>
      </c>
      <c r="AB1049" t="s">
        <v>47</v>
      </c>
      <c r="AC1049" t="s">
        <v>267</v>
      </c>
      <c r="AD1049" t="s">
        <v>267</v>
      </c>
      <c r="AE1049" s="39">
        <v>46211.36309027778</v>
      </c>
      <c r="AG1049" t="str">
        <f t="shared" si="128"/>
        <v>Julho-26</v>
      </c>
      <c r="AH1049" s="36">
        <f>_xlfn.XLOOKUP(AK1049,'Base de Preços'!P$7:P$3001,'Base de Preços'!J$7:J$3001,"",0)</f>
        <v>0</v>
      </c>
      <c r="AI1049" s="37">
        <f t="shared" si="129"/>
        <v>0</v>
      </c>
      <c r="AJ1049" t="str">
        <f>_xlfn.XLOOKUP(N1049,Agrupamentos!C$3:C$496,Agrupamentos!D$3:D$496,"",0)</f>
        <v>APOIO E MANUTENÇÃO</v>
      </c>
      <c r="AK1049" t="str">
        <f t="shared" si="130"/>
        <v>APOIO E MANUTEÇÃOGN14202</v>
      </c>
      <c r="AL1049" s="57" t="str">
        <f t="shared" si="131"/>
        <v>47303GN1420MotoristaGIOVANNI RODRIGUES BORGES MORAESAPOIO E MANUTEÇÃOPátio MST01Principal0Julho-26242446211,363090277846210</v>
      </c>
      <c r="AM1049" s="79" t="str">
        <f t="shared" si="132"/>
        <v/>
      </c>
      <c r="AN1049" s="80" t="str">
        <f t="shared" si="133"/>
        <v/>
      </c>
      <c r="AO1049" s="36">
        <f t="shared" si="134"/>
        <v>0</v>
      </c>
      <c r="AP1049" s="83" t="str">
        <f t="shared" si="135"/>
        <v/>
      </c>
    </row>
    <row r="1050" spans="1:42" hidden="1">
      <c r="A1050">
        <v>47333</v>
      </c>
      <c r="B1050" s="38">
        <v>46211</v>
      </c>
      <c r="C1050" t="s">
        <v>268</v>
      </c>
      <c r="D1050" t="s">
        <v>250</v>
      </c>
      <c r="E1050" t="s">
        <v>251</v>
      </c>
      <c r="F1050" t="s">
        <v>49</v>
      </c>
      <c r="G1050">
        <v>10</v>
      </c>
      <c r="H1050" s="43">
        <v>11697</v>
      </c>
      <c r="I1050" t="s">
        <v>253</v>
      </c>
      <c r="J1050">
        <v>10837</v>
      </c>
      <c r="K1050" t="s">
        <v>254</v>
      </c>
      <c r="L1050" t="s">
        <v>254</v>
      </c>
      <c r="M1050">
        <v>70</v>
      </c>
      <c r="N1050" t="s">
        <v>255</v>
      </c>
      <c r="O1050" t="s">
        <v>64</v>
      </c>
      <c r="P1050">
        <v>657</v>
      </c>
      <c r="Q1050" t="s">
        <v>271</v>
      </c>
      <c r="R1050">
        <v>5</v>
      </c>
      <c r="S1050">
        <v>50</v>
      </c>
      <c r="T1050">
        <v>57.66</v>
      </c>
      <c r="U1050">
        <v>0</v>
      </c>
      <c r="V1050">
        <v>50</v>
      </c>
      <c r="W1050">
        <v>1.42</v>
      </c>
      <c r="X1050">
        <v>0.87</v>
      </c>
      <c r="Y1050">
        <v>0.87</v>
      </c>
      <c r="Z1050">
        <v>149.09</v>
      </c>
      <c r="AA1050" t="s">
        <v>46</v>
      </c>
      <c r="AB1050" t="s">
        <v>47</v>
      </c>
      <c r="AC1050" t="s">
        <v>257</v>
      </c>
      <c r="AE1050" s="39">
        <v>46211.816018518519</v>
      </c>
      <c r="AG1050" t="str">
        <f t="shared" si="128"/>
        <v>Julho-26</v>
      </c>
      <c r="AH1050" s="36">
        <f>_xlfn.XLOOKUP(AK1050,'Base de Preços'!P$7:P$3001,'Base de Preços'!J$7:J$3001,"",0)</f>
        <v>152.18</v>
      </c>
      <c r="AI1050" s="37">
        <f t="shared" si="129"/>
        <v>8774.6988000000001</v>
      </c>
      <c r="AJ1050" t="str">
        <f>_xlfn.XLOOKUP(N1050,Agrupamentos!C$3:C$496,Agrupamentos!D$3:D$496,"",0)</f>
        <v>COMBATE A FORMIGA MANUAL</v>
      </c>
      <c r="AK1050" t="str">
        <f t="shared" si="130"/>
        <v>COMBATE A FORMIGA MANUAL MANUTENÇÃO - ANO 01GN127070</v>
      </c>
      <c r="AL1050" s="57" t="str">
        <f t="shared" si="131"/>
        <v>47333GN1270Trabalhador FlorestalJEAN CARDOSO PAIVACOMBATE A FORMIGA MANUAL MANUTENÇÃO - ANO 01Duas Irmãs5Principal57,66Julho-2605046211,816018518546211</v>
      </c>
      <c r="AM1050" s="79">
        <f t="shared" si="132"/>
        <v>35.211267605633807</v>
      </c>
      <c r="AN1050" s="80">
        <f t="shared" si="133"/>
        <v>5249.6478873239448</v>
      </c>
      <c r="AO1050" s="36">
        <f t="shared" si="134"/>
        <v>8596.5293999999994</v>
      </c>
      <c r="AP1050" s="83">
        <f t="shared" si="135"/>
        <v>3346.8815126760546</v>
      </c>
    </row>
    <row r="1051" spans="1:42" hidden="1">
      <c r="A1051">
        <v>47333</v>
      </c>
      <c r="B1051" s="38">
        <v>46211</v>
      </c>
      <c r="C1051" t="s">
        <v>268</v>
      </c>
      <c r="D1051" t="s">
        <v>250</v>
      </c>
      <c r="E1051" t="s">
        <v>251</v>
      </c>
      <c r="F1051" t="s">
        <v>37</v>
      </c>
      <c r="G1051">
        <v>10</v>
      </c>
      <c r="H1051" s="43">
        <v>11697</v>
      </c>
      <c r="I1051" t="s">
        <v>253</v>
      </c>
      <c r="J1051">
        <v>10837</v>
      </c>
      <c r="K1051" t="s">
        <v>254</v>
      </c>
      <c r="L1051" t="s">
        <v>254</v>
      </c>
      <c r="M1051">
        <v>2</v>
      </c>
      <c r="N1051" t="s">
        <v>42</v>
      </c>
      <c r="O1051" t="s">
        <v>64</v>
      </c>
      <c r="P1051">
        <v>657</v>
      </c>
      <c r="Q1051" t="s">
        <v>271</v>
      </c>
      <c r="R1051">
        <v>13</v>
      </c>
      <c r="S1051">
        <v>10</v>
      </c>
      <c r="T1051">
        <v>0</v>
      </c>
      <c r="U1051">
        <v>0</v>
      </c>
      <c r="V1051">
        <v>10</v>
      </c>
      <c r="W1051">
        <v>0</v>
      </c>
      <c r="X1051">
        <v>0</v>
      </c>
      <c r="Y1051">
        <v>0</v>
      </c>
      <c r="Z1051">
        <v>0</v>
      </c>
      <c r="AA1051" t="s">
        <v>46</v>
      </c>
      <c r="AB1051" t="s">
        <v>56</v>
      </c>
      <c r="AC1051" t="s">
        <v>257</v>
      </c>
      <c r="AD1051" t="s">
        <v>228</v>
      </c>
      <c r="AE1051" s="39">
        <v>46211.816018518519</v>
      </c>
      <c r="AG1051" t="str">
        <f t="shared" si="128"/>
        <v>Julho-26</v>
      </c>
      <c r="AH1051" s="36">
        <f>_xlfn.XLOOKUP(AK1051,'Base de Preços'!P$7:P$3001,'Base de Preços'!J$7:J$3001,"",0)</f>
        <v>0</v>
      </c>
      <c r="AI1051" s="37">
        <f t="shared" si="129"/>
        <v>0</v>
      </c>
      <c r="AJ1051" t="str">
        <f>_xlfn.XLOOKUP(N1051,Agrupamentos!C$3:C$496,Agrupamentos!D$3:D$496,"",0)</f>
        <v>APOIO E MANUTENÇÃO</v>
      </c>
      <c r="AK1051" t="str">
        <f t="shared" si="130"/>
        <v>APOIO E MANUTEÇÃOGN12702</v>
      </c>
      <c r="AL1051" s="57" t="str">
        <f t="shared" si="131"/>
        <v>47333GN1270MotoristaJEAN CARDOSO PAIVAAPOIO E MANUTEÇÃODuas Irmãs13Suporte0Julho-2601046211,816018518546211</v>
      </c>
      <c r="AM1051" s="79" t="str">
        <f t="shared" si="132"/>
        <v/>
      </c>
      <c r="AN1051" s="80" t="str">
        <f t="shared" si="133"/>
        <v/>
      </c>
      <c r="AO1051" s="36">
        <f t="shared" si="134"/>
        <v>0</v>
      </c>
      <c r="AP1051" s="83" t="str">
        <f t="shared" si="135"/>
        <v/>
      </c>
    </row>
    <row r="1052" spans="1:42" hidden="1">
      <c r="A1052">
        <v>47333</v>
      </c>
      <c r="B1052" s="38">
        <v>46211</v>
      </c>
      <c r="C1052" t="s">
        <v>268</v>
      </c>
      <c r="D1052" t="s">
        <v>250</v>
      </c>
      <c r="E1052" t="s">
        <v>251</v>
      </c>
      <c r="F1052" t="s">
        <v>49</v>
      </c>
      <c r="G1052">
        <v>10</v>
      </c>
      <c r="H1052" s="43">
        <v>11697</v>
      </c>
      <c r="I1052" t="s">
        <v>253</v>
      </c>
      <c r="J1052">
        <v>10837</v>
      </c>
      <c r="K1052" t="s">
        <v>254</v>
      </c>
      <c r="L1052" t="s">
        <v>254</v>
      </c>
      <c r="M1052">
        <v>70</v>
      </c>
      <c r="N1052" t="s">
        <v>255</v>
      </c>
      <c r="O1052" t="s">
        <v>64</v>
      </c>
      <c r="P1052">
        <v>657</v>
      </c>
      <c r="Q1052" t="s">
        <v>271</v>
      </c>
      <c r="R1052">
        <v>12</v>
      </c>
      <c r="S1052">
        <v>60</v>
      </c>
      <c r="T1052">
        <v>57.6</v>
      </c>
      <c r="U1052">
        <v>0</v>
      </c>
      <c r="V1052">
        <v>60</v>
      </c>
      <c r="W1052">
        <v>1.42</v>
      </c>
      <c r="X1052">
        <v>1.04</v>
      </c>
      <c r="Y1052">
        <v>1.04</v>
      </c>
      <c r="Z1052">
        <v>149.09</v>
      </c>
      <c r="AA1052" t="s">
        <v>46</v>
      </c>
      <c r="AB1052" t="s">
        <v>47</v>
      </c>
      <c r="AC1052" t="s">
        <v>257</v>
      </c>
      <c r="AE1052" s="39">
        <v>46211.816018518519</v>
      </c>
      <c r="AG1052" t="str">
        <f t="shared" si="128"/>
        <v>Julho-26</v>
      </c>
      <c r="AH1052" s="36">
        <f>_xlfn.XLOOKUP(AK1052,'Base de Preços'!P$7:P$3001,'Base de Preços'!J$7:J$3001,"",0)</f>
        <v>152.18</v>
      </c>
      <c r="AI1052" s="37">
        <f t="shared" si="129"/>
        <v>8765.5680000000011</v>
      </c>
      <c r="AJ1052" t="str">
        <f>_xlfn.XLOOKUP(N1052,Agrupamentos!C$3:C$496,Agrupamentos!D$3:D$496,"",0)</f>
        <v>COMBATE A FORMIGA MANUAL</v>
      </c>
      <c r="AK1052" t="str">
        <f t="shared" si="130"/>
        <v>COMBATE A FORMIGA MANUAL MANUTENÇÃO - ANO 01GN127070</v>
      </c>
      <c r="AL1052" s="57" t="str">
        <f t="shared" si="131"/>
        <v>47333GN1270Trabalhador FlorestalJEAN CARDOSO PAIVACOMBATE A FORMIGA MANUAL MANUTENÇÃO - ANO 01Duas Irmãs12Principal57,6Julho-2606046211,816018518546211</v>
      </c>
      <c r="AM1052" s="79">
        <f t="shared" si="132"/>
        <v>42.253521126760567</v>
      </c>
      <c r="AN1052" s="80">
        <f t="shared" si="133"/>
        <v>6299.5774647887329</v>
      </c>
      <c r="AO1052" s="36">
        <f t="shared" si="134"/>
        <v>8587.5840000000007</v>
      </c>
      <c r="AP1052" s="83">
        <f t="shared" si="135"/>
        <v>2288.0065352112679</v>
      </c>
    </row>
    <row r="1053" spans="1:42" hidden="1">
      <c r="A1053">
        <v>47333</v>
      </c>
      <c r="B1053" s="38">
        <v>46211</v>
      </c>
      <c r="C1053" t="s">
        <v>268</v>
      </c>
      <c r="D1053" t="s">
        <v>250</v>
      </c>
      <c r="E1053" t="s">
        <v>251</v>
      </c>
      <c r="F1053" t="s">
        <v>49</v>
      </c>
      <c r="G1053">
        <v>10</v>
      </c>
      <c r="H1053" s="43">
        <v>11697</v>
      </c>
      <c r="I1053" t="s">
        <v>253</v>
      </c>
      <c r="J1053">
        <v>10837</v>
      </c>
      <c r="K1053" t="s">
        <v>254</v>
      </c>
      <c r="L1053" t="s">
        <v>254</v>
      </c>
      <c r="M1053">
        <v>70</v>
      </c>
      <c r="N1053" t="s">
        <v>255</v>
      </c>
      <c r="O1053" t="s">
        <v>64</v>
      </c>
      <c r="P1053">
        <v>657</v>
      </c>
      <c r="Q1053" t="s">
        <v>271</v>
      </c>
      <c r="R1053">
        <v>2</v>
      </c>
      <c r="S1053">
        <v>30</v>
      </c>
      <c r="T1053">
        <v>31.51</v>
      </c>
      <c r="U1053">
        <v>0</v>
      </c>
      <c r="V1053">
        <v>30</v>
      </c>
      <c r="W1053">
        <v>1.42</v>
      </c>
      <c r="X1053">
        <v>0.95</v>
      </c>
      <c r="Y1053">
        <v>0.95</v>
      </c>
      <c r="Z1053">
        <v>149.09</v>
      </c>
      <c r="AA1053" t="s">
        <v>46</v>
      </c>
      <c r="AB1053" t="s">
        <v>47</v>
      </c>
      <c r="AC1053" t="s">
        <v>257</v>
      </c>
      <c r="AE1053" s="39">
        <v>46211.816018518519</v>
      </c>
      <c r="AG1053" t="str">
        <f t="shared" si="128"/>
        <v>Julho-26</v>
      </c>
      <c r="AH1053" s="36">
        <f>_xlfn.XLOOKUP(AK1053,'Base de Preços'!P$7:P$3001,'Base de Preços'!J$7:J$3001,"",0)</f>
        <v>152.18</v>
      </c>
      <c r="AI1053" s="37">
        <f t="shared" si="129"/>
        <v>4795.1918000000005</v>
      </c>
      <c r="AJ1053" t="str">
        <f>_xlfn.XLOOKUP(N1053,Agrupamentos!C$3:C$496,Agrupamentos!D$3:D$496,"",0)</f>
        <v>COMBATE A FORMIGA MANUAL</v>
      </c>
      <c r="AK1053" t="str">
        <f t="shared" si="130"/>
        <v>COMBATE A FORMIGA MANUAL MANUTENÇÃO - ANO 01GN127070</v>
      </c>
      <c r="AL1053" s="57" t="str">
        <f t="shared" si="131"/>
        <v>47333GN1270Trabalhador FlorestalJEAN CARDOSO PAIVACOMBATE A FORMIGA MANUAL MANUTENÇÃO - ANO 01Duas Irmãs2Principal31,51Julho-2603046211,816018518546211</v>
      </c>
      <c r="AM1053" s="79">
        <f t="shared" si="132"/>
        <v>21.126760563380284</v>
      </c>
      <c r="AN1053" s="80">
        <f t="shared" si="133"/>
        <v>3149.7887323943664</v>
      </c>
      <c r="AO1053" s="36">
        <f t="shared" si="134"/>
        <v>4697.8259000000007</v>
      </c>
      <c r="AP1053" s="83">
        <f t="shared" si="135"/>
        <v>1548.0371676056343</v>
      </c>
    </row>
    <row r="1054" spans="1:42" hidden="1">
      <c r="A1054">
        <v>47333</v>
      </c>
      <c r="B1054" s="38">
        <v>46211</v>
      </c>
      <c r="C1054" t="s">
        <v>268</v>
      </c>
      <c r="D1054" t="s">
        <v>250</v>
      </c>
      <c r="E1054" t="s">
        <v>251</v>
      </c>
      <c r="F1054" t="s">
        <v>49</v>
      </c>
      <c r="G1054">
        <v>10</v>
      </c>
      <c r="H1054" s="43">
        <v>11697</v>
      </c>
      <c r="I1054" t="s">
        <v>253</v>
      </c>
      <c r="J1054">
        <v>10837</v>
      </c>
      <c r="K1054" t="s">
        <v>254</v>
      </c>
      <c r="L1054" t="s">
        <v>254</v>
      </c>
      <c r="M1054">
        <v>70</v>
      </c>
      <c r="N1054" t="s">
        <v>255</v>
      </c>
      <c r="O1054" t="s">
        <v>64</v>
      </c>
      <c r="P1054">
        <v>657</v>
      </c>
      <c r="Q1054" t="s">
        <v>271</v>
      </c>
      <c r="R1054">
        <v>6</v>
      </c>
      <c r="S1054">
        <v>40</v>
      </c>
      <c r="T1054">
        <v>44.08</v>
      </c>
      <c r="U1054">
        <v>0</v>
      </c>
      <c r="V1054">
        <v>40</v>
      </c>
      <c r="W1054">
        <v>1.42</v>
      </c>
      <c r="X1054">
        <v>0.91</v>
      </c>
      <c r="Y1054">
        <v>0.91</v>
      </c>
      <c r="Z1054">
        <v>149.09</v>
      </c>
      <c r="AA1054" t="s">
        <v>46</v>
      </c>
      <c r="AB1054" t="s">
        <v>47</v>
      </c>
      <c r="AC1054" t="s">
        <v>257</v>
      </c>
      <c r="AE1054" s="39">
        <v>46211.816018518519</v>
      </c>
      <c r="AG1054" t="str">
        <f t="shared" si="128"/>
        <v>Julho-26</v>
      </c>
      <c r="AH1054" s="36">
        <f>_xlfn.XLOOKUP(AK1054,'Base de Preços'!P$7:P$3001,'Base de Preços'!J$7:J$3001,"",0)</f>
        <v>152.18</v>
      </c>
      <c r="AI1054" s="37">
        <f t="shared" si="129"/>
        <v>6708.0944</v>
      </c>
      <c r="AJ1054" t="str">
        <f>_xlfn.XLOOKUP(N1054,Agrupamentos!C$3:C$496,Agrupamentos!D$3:D$496,"",0)</f>
        <v>COMBATE A FORMIGA MANUAL</v>
      </c>
      <c r="AK1054" t="str">
        <f t="shared" si="130"/>
        <v>COMBATE A FORMIGA MANUAL MANUTENÇÃO - ANO 01GN127070</v>
      </c>
      <c r="AL1054" s="57" t="str">
        <f t="shared" si="131"/>
        <v>47333GN1270Trabalhador FlorestalJEAN CARDOSO PAIVACOMBATE A FORMIGA MANUAL MANUTENÇÃO - ANO 01Duas Irmãs6Principal44,08Julho-2604046211,816018518546211</v>
      </c>
      <c r="AM1054" s="79">
        <f t="shared" si="132"/>
        <v>28.169014084507044</v>
      </c>
      <c r="AN1054" s="80">
        <f t="shared" si="133"/>
        <v>4199.7183098591549</v>
      </c>
      <c r="AO1054" s="36">
        <f t="shared" si="134"/>
        <v>6571.8872000000001</v>
      </c>
      <c r="AP1054" s="83">
        <f t="shared" si="135"/>
        <v>2372.1688901408452</v>
      </c>
    </row>
    <row r="1055" spans="1:42" hidden="1">
      <c r="A1055">
        <v>47333</v>
      </c>
      <c r="B1055" s="38">
        <v>46211</v>
      </c>
      <c r="C1055" t="s">
        <v>268</v>
      </c>
      <c r="D1055" t="s">
        <v>250</v>
      </c>
      <c r="E1055" t="s">
        <v>251</v>
      </c>
      <c r="F1055" t="s">
        <v>49</v>
      </c>
      <c r="G1055">
        <v>10</v>
      </c>
      <c r="H1055" s="43">
        <v>11697</v>
      </c>
      <c r="I1055" t="s">
        <v>253</v>
      </c>
      <c r="J1055">
        <v>10837</v>
      </c>
      <c r="K1055" t="s">
        <v>254</v>
      </c>
      <c r="L1055" t="s">
        <v>254</v>
      </c>
      <c r="M1055">
        <v>70</v>
      </c>
      <c r="N1055" t="s">
        <v>255</v>
      </c>
      <c r="O1055" t="s">
        <v>64</v>
      </c>
      <c r="P1055">
        <v>657</v>
      </c>
      <c r="Q1055" t="s">
        <v>271</v>
      </c>
      <c r="R1055">
        <v>13</v>
      </c>
      <c r="S1055">
        <v>70</v>
      </c>
      <c r="T1055">
        <v>61.54</v>
      </c>
      <c r="U1055">
        <v>0</v>
      </c>
      <c r="V1055">
        <v>70</v>
      </c>
      <c r="W1055">
        <v>1.42</v>
      </c>
      <c r="X1055">
        <v>1.1399999999999999</v>
      </c>
      <c r="Y1055">
        <v>1.1399999999999999</v>
      </c>
      <c r="Z1055">
        <v>149.09</v>
      </c>
      <c r="AA1055" t="s">
        <v>46</v>
      </c>
      <c r="AB1055" t="s">
        <v>47</v>
      </c>
      <c r="AC1055" t="s">
        <v>257</v>
      </c>
      <c r="AE1055" s="39">
        <v>46211.816018518519</v>
      </c>
      <c r="AG1055" t="str">
        <f t="shared" si="128"/>
        <v>Julho-26</v>
      </c>
      <c r="AH1055" s="36">
        <f>_xlfn.XLOOKUP(AK1055,'Base de Preços'!P$7:P$3001,'Base de Preços'!J$7:J$3001,"",0)</f>
        <v>152.18</v>
      </c>
      <c r="AI1055" s="37">
        <f t="shared" si="129"/>
        <v>9365.1571999999996</v>
      </c>
      <c r="AJ1055" t="str">
        <f>_xlfn.XLOOKUP(N1055,Agrupamentos!C$3:C$496,Agrupamentos!D$3:D$496,"",0)</f>
        <v>COMBATE A FORMIGA MANUAL</v>
      </c>
      <c r="AK1055" t="str">
        <f t="shared" si="130"/>
        <v>COMBATE A FORMIGA MANUAL MANUTENÇÃO - ANO 01GN127070</v>
      </c>
      <c r="AL1055" s="57" t="str">
        <f t="shared" si="131"/>
        <v>47333GN1270Trabalhador FlorestalJEAN CARDOSO PAIVACOMBATE A FORMIGA MANUAL MANUTENÇÃO - ANO 01Duas Irmãs13Principal61,54Julho-2607046211,816018518546211</v>
      </c>
      <c r="AM1055" s="79">
        <f t="shared" si="132"/>
        <v>49.295774647887328</v>
      </c>
      <c r="AN1055" s="80">
        <f t="shared" si="133"/>
        <v>7349.5070422535218</v>
      </c>
      <c r="AO1055" s="36">
        <f t="shared" si="134"/>
        <v>9174.9986000000008</v>
      </c>
      <c r="AP1055" s="83">
        <f t="shared" si="135"/>
        <v>1825.491557746479</v>
      </c>
    </row>
    <row r="1056" spans="1:42" hidden="1">
      <c r="A1056">
        <v>47372</v>
      </c>
      <c r="B1056" s="38">
        <v>46211</v>
      </c>
      <c r="C1056" t="s">
        <v>268</v>
      </c>
      <c r="D1056" t="s">
        <v>250</v>
      </c>
      <c r="E1056" t="s">
        <v>251</v>
      </c>
      <c r="F1056" t="s">
        <v>37</v>
      </c>
      <c r="G1056">
        <v>8</v>
      </c>
      <c r="H1056" s="43">
        <v>9241</v>
      </c>
      <c r="I1056" t="s">
        <v>189</v>
      </c>
      <c r="J1056" t="s">
        <v>39</v>
      </c>
      <c r="K1056" t="s">
        <v>40</v>
      </c>
      <c r="L1056" t="s">
        <v>252</v>
      </c>
      <c r="M1056">
        <v>2</v>
      </c>
      <c r="N1056" t="s">
        <v>42</v>
      </c>
      <c r="O1056" t="s">
        <v>64</v>
      </c>
      <c r="P1056">
        <v>390</v>
      </c>
      <c r="Q1056" t="s">
        <v>44</v>
      </c>
      <c r="R1056" t="s">
        <v>45</v>
      </c>
      <c r="S1056">
        <v>8</v>
      </c>
      <c r="T1056">
        <v>0</v>
      </c>
      <c r="U1056">
        <v>0</v>
      </c>
      <c r="V1056">
        <v>8</v>
      </c>
      <c r="W1056">
        <v>0</v>
      </c>
      <c r="X1056">
        <v>0</v>
      </c>
      <c r="Y1056">
        <v>0</v>
      </c>
      <c r="Z1056">
        <v>0</v>
      </c>
      <c r="AA1056" t="s">
        <v>46</v>
      </c>
      <c r="AB1056" t="s">
        <v>56</v>
      </c>
      <c r="AC1056" t="s">
        <v>267</v>
      </c>
      <c r="AD1056" t="s">
        <v>228</v>
      </c>
      <c r="AE1056" s="39">
        <v>46212.380833333336</v>
      </c>
      <c r="AG1056" t="str">
        <f t="shared" si="128"/>
        <v>Julho-26</v>
      </c>
      <c r="AH1056" s="36">
        <f>_xlfn.XLOOKUP(AK1056,'Base de Preços'!P$7:P$3001,'Base de Preços'!J$7:J$3001,"",0)</f>
        <v>0</v>
      </c>
      <c r="AI1056" s="37">
        <f t="shared" si="129"/>
        <v>0</v>
      </c>
      <c r="AJ1056" t="str">
        <f>_xlfn.XLOOKUP(N1056,Agrupamentos!C$3:C$496,Agrupamentos!D$3:D$496,"",0)</f>
        <v>APOIO E MANUTENÇÃO</v>
      </c>
      <c r="AK1056" t="str">
        <f t="shared" si="130"/>
        <v>APOIO E MANUTEÇÃOGN12702</v>
      </c>
      <c r="AL1056" s="57" t="str">
        <f t="shared" si="131"/>
        <v>47372GN1270MotoristaGIOVANNI RODRIGUES BORGES MORAESAPOIO E MANUTEÇÃOPátio MST01Suporte0Julho-260846212,380833333346211</v>
      </c>
      <c r="AM1056" s="79" t="str">
        <f t="shared" si="132"/>
        <v/>
      </c>
      <c r="AN1056" s="80" t="str">
        <f t="shared" si="133"/>
        <v/>
      </c>
      <c r="AO1056" s="36">
        <f t="shared" si="134"/>
        <v>0</v>
      </c>
      <c r="AP1056" s="83" t="str">
        <f t="shared" si="135"/>
        <v/>
      </c>
    </row>
    <row r="1057" spans="1:42" hidden="1">
      <c r="A1057">
        <v>47340</v>
      </c>
      <c r="B1057" s="38">
        <v>46211</v>
      </c>
      <c r="C1057" t="s">
        <v>268</v>
      </c>
      <c r="D1057" t="s">
        <v>185</v>
      </c>
      <c r="E1057" t="s">
        <v>186</v>
      </c>
      <c r="F1057" t="s">
        <v>49</v>
      </c>
      <c r="G1057">
        <v>10</v>
      </c>
      <c r="H1057" s="43">
        <v>10859</v>
      </c>
      <c r="I1057" t="s">
        <v>198</v>
      </c>
      <c r="J1057">
        <v>11034</v>
      </c>
      <c r="K1057" t="s">
        <v>213</v>
      </c>
      <c r="L1057" t="s">
        <v>213</v>
      </c>
      <c r="M1057" t="s">
        <v>214</v>
      </c>
      <c r="N1057" t="s">
        <v>215</v>
      </c>
      <c r="O1057" t="s">
        <v>64</v>
      </c>
      <c r="P1057">
        <v>593</v>
      </c>
      <c r="Q1057" t="s">
        <v>322</v>
      </c>
      <c r="R1057">
        <v>22</v>
      </c>
      <c r="S1057">
        <v>10</v>
      </c>
      <c r="T1057">
        <v>11.69</v>
      </c>
      <c r="U1057">
        <v>0</v>
      </c>
      <c r="V1057">
        <v>10</v>
      </c>
      <c r="W1057">
        <v>0.13</v>
      </c>
      <c r="X1057">
        <v>0.86</v>
      </c>
      <c r="Y1057">
        <v>0.86</v>
      </c>
      <c r="Z1057">
        <v>18.850000000000001</v>
      </c>
      <c r="AA1057" t="s">
        <v>46</v>
      </c>
      <c r="AB1057" t="s">
        <v>56</v>
      </c>
      <c r="AC1057" t="s">
        <v>217</v>
      </c>
      <c r="AE1057" s="39">
        <v>46211.851666666669</v>
      </c>
      <c r="AG1057" t="str">
        <f t="shared" si="128"/>
        <v>Julho-26</v>
      </c>
      <c r="AH1057" s="36">
        <f>_xlfn.XLOOKUP(AK1057,'Base de Preços'!P$7:P$3001,'Base de Preços'!J$7:J$3001,"",0)</f>
        <v>193.73</v>
      </c>
      <c r="AI1057" s="37">
        <f t="shared" si="129"/>
        <v>0</v>
      </c>
      <c r="AJ1057" t="str">
        <f>_xlfn.XLOOKUP(N1057,Agrupamentos!C$3:C$496,Agrupamentos!D$3:D$496,"",0)</f>
        <v>COMBATE A FORMIGA MECANIZADO</v>
      </c>
      <c r="AK1057" t="str">
        <f t="shared" si="130"/>
        <v>COMBATE A FORMIGA PÓS PLANTIO MECANIZADO- 3 a 5kg/ha isca granulada ou MIPISGN1400IMP17</v>
      </c>
      <c r="AL1057" s="57" t="str">
        <f t="shared" si="131"/>
        <v>47340GN1400Trabalhador FlorestalJOAO VITOR TONETO SILVACOMBATE A FORMIGA PÓS PLANTIO MECANIZADO- 3 a 5kg/ha isca granulada ou MIPISSanta Terezinha Caporale22Suporte11,69Julho-2601046211,851666666746211</v>
      </c>
      <c r="AM1057" s="79">
        <f t="shared" si="132"/>
        <v>76.92307692307692</v>
      </c>
      <c r="AN1057" s="80">
        <f t="shared" si="133"/>
        <v>1450</v>
      </c>
      <c r="AO1057" s="36">
        <f t="shared" si="134"/>
        <v>220.35650000000001</v>
      </c>
      <c r="AP1057" s="83">
        <f t="shared" si="135"/>
        <v>-1229.6434999999999</v>
      </c>
    </row>
    <row r="1058" spans="1:42" hidden="1">
      <c r="A1058">
        <v>47340</v>
      </c>
      <c r="B1058" s="38">
        <v>46211</v>
      </c>
      <c r="C1058" t="s">
        <v>268</v>
      </c>
      <c r="D1058" t="s">
        <v>185</v>
      </c>
      <c r="E1058" t="s">
        <v>186</v>
      </c>
      <c r="F1058" t="s">
        <v>59</v>
      </c>
      <c r="G1058">
        <v>10</v>
      </c>
      <c r="H1058" s="43">
        <v>10859</v>
      </c>
      <c r="I1058" t="s">
        <v>198</v>
      </c>
      <c r="J1058">
        <v>11034</v>
      </c>
      <c r="K1058" t="s">
        <v>213</v>
      </c>
      <c r="L1058" t="s">
        <v>213</v>
      </c>
      <c r="M1058" t="s">
        <v>214</v>
      </c>
      <c r="N1058" t="s">
        <v>215</v>
      </c>
      <c r="O1058" t="s">
        <v>64</v>
      </c>
      <c r="P1058">
        <v>593</v>
      </c>
      <c r="Q1058" t="s">
        <v>322</v>
      </c>
      <c r="R1058">
        <v>8</v>
      </c>
      <c r="S1058">
        <v>5</v>
      </c>
      <c r="T1058">
        <v>20.47</v>
      </c>
      <c r="U1058">
        <v>0</v>
      </c>
      <c r="V1058">
        <v>5</v>
      </c>
      <c r="W1058">
        <v>0.38</v>
      </c>
      <c r="X1058">
        <v>0.24</v>
      </c>
      <c r="Y1058">
        <v>0.24</v>
      </c>
      <c r="Z1058">
        <v>159.09</v>
      </c>
      <c r="AA1058" t="s">
        <v>46</v>
      </c>
      <c r="AB1058" t="s">
        <v>47</v>
      </c>
      <c r="AC1058" t="s">
        <v>217</v>
      </c>
      <c r="AE1058" s="39">
        <v>46211.851666666669</v>
      </c>
      <c r="AG1058" t="str">
        <f t="shared" si="128"/>
        <v>Julho-26</v>
      </c>
      <c r="AH1058" s="36">
        <f>_xlfn.XLOOKUP(AK1058,'Base de Preços'!P$7:P$3001,'Base de Preços'!J$7:J$3001,"",0)</f>
        <v>193.73</v>
      </c>
      <c r="AI1058" s="37">
        <f t="shared" si="129"/>
        <v>3965.6530999999995</v>
      </c>
      <c r="AJ1058" t="str">
        <f>_xlfn.XLOOKUP(N1058,Agrupamentos!C$3:C$496,Agrupamentos!D$3:D$496,"",0)</f>
        <v>COMBATE A FORMIGA MECANIZADO</v>
      </c>
      <c r="AK1058" t="str">
        <f t="shared" si="130"/>
        <v>COMBATE A FORMIGA PÓS PLANTIO MECANIZADO- 3 a 5kg/ha isca granulada ou MIPISGN1400IMP17</v>
      </c>
      <c r="AL1058" s="57" t="str">
        <f t="shared" si="131"/>
        <v>47340GN1400Operador de Trator de PneuJOAO VITOR TONETO SILVACOMBATE A FORMIGA PÓS PLANTIO MECANIZADO- 3 a 5kg/ha isca granulada ou MIPISSanta Terezinha Caporale8Principal20,47Julho-260546211,851666666746211</v>
      </c>
      <c r="AM1058" s="79">
        <f t="shared" si="132"/>
        <v>13.157894736842104</v>
      </c>
      <c r="AN1058" s="80">
        <f t="shared" si="133"/>
        <v>2093.2894736842104</v>
      </c>
      <c r="AO1058" s="36">
        <f t="shared" si="134"/>
        <v>3256.5722999999998</v>
      </c>
      <c r="AP1058" s="83">
        <f t="shared" si="135"/>
        <v>1163.2828263157894</v>
      </c>
    </row>
    <row r="1059" spans="1:42" hidden="1">
      <c r="A1059">
        <v>47340</v>
      </c>
      <c r="B1059" s="38">
        <v>46211</v>
      </c>
      <c r="C1059" t="s">
        <v>268</v>
      </c>
      <c r="D1059" t="s">
        <v>185</v>
      </c>
      <c r="E1059" t="s">
        <v>186</v>
      </c>
      <c r="F1059" t="s">
        <v>59</v>
      </c>
      <c r="G1059">
        <v>10</v>
      </c>
      <c r="H1059" s="43">
        <v>10859</v>
      </c>
      <c r="I1059" t="s">
        <v>198</v>
      </c>
      <c r="J1059">
        <v>11034</v>
      </c>
      <c r="K1059" t="s">
        <v>213</v>
      </c>
      <c r="L1059" t="s">
        <v>213</v>
      </c>
      <c r="M1059" t="s">
        <v>214</v>
      </c>
      <c r="N1059" t="s">
        <v>215</v>
      </c>
      <c r="O1059" t="s">
        <v>64</v>
      </c>
      <c r="P1059">
        <v>593</v>
      </c>
      <c r="Q1059" t="s">
        <v>322</v>
      </c>
      <c r="R1059">
        <v>7</v>
      </c>
      <c r="S1059">
        <v>5</v>
      </c>
      <c r="T1059">
        <v>18.309999999999999</v>
      </c>
      <c r="U1059">
        <v>0</v>
      </c>
      <c r="V1059">
        <v>5</v>
      </c>
      <c r="W1059">
        <v>0.38</v>
      </c>
      <c r="X1059">
        <v>0.27</v>
      </c>
      <c r="Y1059">
        <v>0.27</v>
      </c>
      <c r="Z1059">
        <v>159.09</v>
      </c>
      <c r="AA1059" t="s">
        <v>46</v>
      </c>
      <c r="AB1059" t="s">
        <v>47</v>
      </c>
      <c r="AC1059" t="s">
        <v>217</v>
      </c>
      <c r="AE1059" s="39">
        <v>46211.851666666669</v>
      </c>
      <c r="AG1059" t="str">
        <f t="shared" si="128"/>
        <v>Julho-26</v>
      </c>
      <c r="AH1059" s="36">
        <f>_xlfn.XLOOKUP(AK1059,'Base de Preços'!P$7:P$3001,'Base de Preços'!J$7:J$3001,"",0)</f>
        <v>193.73</v>
      </c>
      <c r="AI1059" s="37">
        <f t="shared" si="129"/>
        <v>3547.1962999999996</v>
      </c>
      <c r="AJ1059" t="str">
        <f>_xlfn.XLOOKUP(N1059,Agrupamentos!C$3:C$496,Agrupamentos!D$3:D$496,"",0)</f>
        <v>COMBATE A FORMIGA MECANIZADO</v>
      </c>
      <c r="AK1059" t="str">
        <f t="shared" si="130"/>
        <v>COMBATE A FORMIGA PÓS PLANTIO MECANIZADO- 3 a 5kg/ha isca granulada ou MIPISGN1400IMP17</v>
      </c>
      <c r="AL1059" s="57" t="str">
        <f t="shared" si="131"/>
        <v>47340GN1400Operador de Trator de PneuJOAO VITOR TONETO SILVACOMBATE A FORMIGA PÓS PLANTIO MECANIZADO- 3 a 5kg/ha isca granulada ou MIPISSanta Terezinha Caporale7Principal18,31Julho-260546211,851666666746211</v>
      </c>
      <c r="AM1059" s="79">
        <f t="shared" si="132"/>
        <v>13.157894736842104</v>
      </c>
      <c r="AN1059" s="80">
        <f t="shared" si="133"/>
        <v>2093.2894736842104</v>
      </c>
      <c r="AO1059" s="36">
        <f t="shared" si="134"/>
        <v>2912.9378999999999</v>
      </c>
      <c r="AP1059" s="83">
        <f t="shared" si="135"/>
        <v>819.64842631578949</v>
      </c>
    </row>
    <row r="1060" spans="1:42" hidden="1">
      <c r="A1060">
        <v>47340</v>
      </c>
      <c r="B1060" s="38">
        <v>46211</v>
      </c>
      <c r="C1060" t="s">
        <v>268</v>
      </c>
      <c r="D1060" t="s">
        <v>185</v>
      </c>
      <c r="E1060" t="s">
        <v>186</v>
      </c>
      <c r="F1060" t="s">
        <v>59</v>
      </c>
      <c r="G1060">
        <v>10</v>
      </c>
      <c r="H1060" s="43">
        <v>10859</v>
      </c>
      <c r="I1060" t="s">
        <v>198</v>
      </c>
      <c r="J1060">
        <v>11034</v>
      </c>
      <c r="K1060" t="s">
        <v>213</v>
      </c>
      <c r="L1060" t="s">
        <v>213</v>
      </c>
      <c r="M1060" t="s">
        <v>214</v>
      </c>
      <c r="N1060" t="s">
        <v>215</v>
      </c>
      <c r="O1060" t="s">
        <v>64</v>
      </c>
      <c r="P1060">
        <v>593</v>
      </c>
      <c r="Q1060" t="s">
        <v>322</v>
      </c>
      <c r="R1060">
        <v>22</v>
      </c>
      <c r="S1060">
        <v>10</v>
      </c>
      <c r="T1060">
        <v>11.69</v>
      </c>
      <c r="U1060">
        <v>0</v>
      </c>
      <c r="V1060">
        <v>10</v>
      </c>
      <c r="W1060">
        <v>0.38</v>
      </c>
      <c r="X1060">
        <v>0.86</v>
      </c>
      <c r="Y1060">
        <v>0.86</v>
      </c>
      <c r="Z1060">
        <v>159.09</v>
      </c>
      <c r="AA1060" t="s">
        <v>46</v>
      </c>
      <c r="AB1060" t="s">
        <v>47</v>
      </c>
      <c r="AC1060" t="s">
        <v>217</v>
      </c>
      <c r="AE1060" s="39">
        <v>46211.851666666669</v>
      </c>
      <c r="AG1060" t="str">
        <f t="shared" si="128"/>
        <v>Julho-26</v>
      </c>
      <c r="AH1060" s="36">
        <f>_xlfn.XLOOKUP(AK1060,'Base de Preços'!P$7:P$3001,'Base de Preços'!J$7:J$3001,"",0)</f>
        <v>193.73</v>
      </c>
      <c r="AI1060" s="37">
        <f t="shared" si="129"/>
        <v>2264.7036999999996</v>
      </c>
      <c r="AJ1060" t="str">
        <f>_xlfn.XLOOKUP(N1060,Agrupamentos!C$3:C$496,Agrupamentos!D$3:D$496,"",0)</f>
        <v>COMBATE A FORMIGA MECANIZADO</v>
      </c>
      <c r="AK1060" t="str">
        <f t="shared" si="130"/>
        <v>COMBATE A FORMIGA PÓS PLANTIO MECANIZADO- 3 a 5kg/ha isca granulada ou MIPISGN1400IMP17</v>
      </c>
      <c r="AL1060" s="57" t="str">
        <f t="shared" si="131"/>
        <v>47340GN1400Operador de Trator de PneuJOAO VITOR TONETO SILVACOMBATE A FORMIGA PÓS PLANTIO MECANIZADO- 3 a 5kg/ha isca granulada ou MIPISSanta Terezinha Caporale22Principal11,69Julho-2601046211,851666666746211</v>
      </c>
      <c r="AM1060" s="79">
        <f t="shared" si="132"/>
        <v>26.315789473684209</v>
      </c>
      <c r="AN1060" s="80">
        <f t="shared" si="133"/>
        <v>4186.5789473684208</v>
      </c>
      <c r="AO1060" s="36">
        <f t="shared" si="134"/>
        <v>1859.7620999999999</v>
      </c>
      <c r="AP1060" s="83">
        <f t="shared" si="135"/>
        <v>-2326.8168473684209</v>
      </c>
    </row>
    <row r="1061" spans="1:42" hidden="1">
      <c r="A1061">
        <v>47340</v>
      </c>
      <c r="B1061" s="38">
        <v>46211</v>
      </c>
      <c r="C1061" t="s">
        <v>268</v>
      </c>
      <c r="D1061" t="s">
        <v>185</v>
      </c>
      <c r="E1061" t="s">
        <v>186</v>
      </c>
      <c r="F1061" t="s">
        <v>59</v>
      </c>
      <c r="G1061">
        <v>10</v>
      </c>
      <c r="H1061" s="43">
        <v>10859</v>
      </c>
      <c r="I1061" t="s">
        <v>198</v>
      </c>
      <c r="J1061">
        <v>11034</v>
      </c>
      <c r="K1061" t="s">
        <v>213</v>
      </c>
      <c r="L1061" t="s">
        <v>213</v>
      </c>
      <c r="M1061" t="s">
        <v>214</v>
      </c>
      <c r="N1061" t="s">
        <v>215</v>
      </c>
      <c r="O1061" t="s">
        <v>64</v>
      </c>
      <c r="P1061">
        <v>593</v>
      </c>
      <c r="Q1061" t="s">
        <v>322</v>
      </c>
      <c r="R1061">
        <v>9</v>
      </c>
      <c r="S1061">
        <v>5</v>
      </c>
      <c r="T1061">
        <v>19.16</v>
      </c>
      <c r="U1061">
        <v>0</v>
      </c>
      <c r="V1061">
        <v>5</v>
      </c>
      <c r="W1061">
        <v>0.38</v>
      </c>
      <c r="X1061">
        <v>0.26</v>
      </c>
      <c r="Y1061">
        <v>0.26</v>
      </c>
      <c r="Z1061">
        <v>159.09</v>
      </c>
      <c r="AA1061" t="s">
        <v>46</v>
      </c>
      <c r="AB1061" t="s">
        <v>47</v>
      </c>
      <c r="AC1061" t="s">
        <v>217</v>
      </c>
      <c r="AE1061" s="39">
        <v>46211.851666666669</v>
      </c>
      <c r="AG1061" t="str">
        <f t="shared" si="128"/>
        <v>Julho-26</v>
      </c>
      <c r="AH1061" s="36">
        <f>_xlfn.XLOOKUP(AK1061,'Base de Preços'!P$7:P$3001,'Base de Preços'!J$7:J$3001,"",0)</f>
        <v>193.73</v>
      </c>
      <c r="AI1061" s="37">
        <f t="shared" si="129"/>
        <v>3711.8667999999998</v>
      </c>
      <c r="AJ1061" t="str">
        <f>_xlfn.XLOOKUP(N1061,Agrupamentos!C$3:C$496,Agrupamentos!D$3:D$496,"",0)</f>
        <v>COMBATE A FORMIGA MECANIZADO</v>
      </c>
      <c r="AK1061" t="str">
        <f t="shared" si="130"/>
        <v>COMBATE A FORMIGA PÓS PLANTIO MECANIZADO- 3 a 5kg/ha isca granulada ou MIPISGN1400IMP17</v>
      </c>
      <c r="AL1061" s="57" t="str">
        <f t="shared" si="131"/>
        <v>47340GN1400Operador de Trator de PneuJOAO VITOR TONETO SILVACOMBATE A FORMIGA PÓS PLANTIO MECANIZADO- 3 a 5kg/ha isca granulada ou MIPISSanta Terezinha Caporale9Principal19,16Julho-260546211,851666666746211</v>
      </c>
      <c r="AM1061" s="79">
        <f t="shared" si="132"/>
        <v>13.157894736842104</v>
      </c>
      <c r="AN1061" s="80">
        <f t="shared" si="133"/>
        <v>2093.2894736842104</v>
      </c>
      <c r="AO1061" s="36">
        <f t="shared" si="134"/>
        <v>3048.1644000000001</v>
      </c>
      <c r="AP1061" s="83">
        <f t="shared" si="135"/>
        <v>954.87492631578971</v>
      </c>
    </row>
    <row r="1062" spans="1:42" hidden="1">
      <c r="A1062">
        <v>47340</v>
      </c>
      <c r="B1062" s="38">
        <v>46211</v>
      </c>
      <c r="C1062" t="s">
        <v>268</v>
      </c>
      <c r="D1062" t="s">
        <v>185</v>
      </c>
      <c r="E1062" t="s">
        <v>186</v>
      </c>
      <c r="F1062" t="s">
        <v>59</v>
      </c>
      <c r="G1062">
        <v>10</v>
      </c>
      <c r="H1062" s="43">
        <v>10859</v>
      </c>
      <c r="I1062" t="s">
        <v>198</v>
      </c>
      <c r="J1062">
        <v>11034</v>
      </c>
      <c r="K1062" t="s">
        <v>213</v>
      </c>
      <c r="L1062" t="s">
        <v>213</v>
      </c>
      <c r="M1062" t="s">
        <v>214</v>
      </c>
      <c r="N1062" t="s">
        <v>215</v>
      </c>
      <c r="O1062" t="s">
        <v>64</v>
      </c>
      <c r="P1062">
        <v>593</v>
      </c>
      <c r="Q1062" t="s">
        <v>322</v>
      </c>
      <c r="R1062">
        <v>11</v>
      </c>
      <c r="S1062">
        <v>10</v>
      </c>
      <c r="T1062">
        <v>9.81</v>
      </c>
      <c r="U1062">
        <v>0</v>
      </c>
      <c r="V1062">
        <v>10</v>
      </c>
      <c r="W1062">
        <v>0.38</v>
      </c>
      <c r="X1062">
        <v>1.02</v>
      </c>
      <c r="Y1062">
        <v>1.02</v>
      </c>
      <c r="Z1062">
        <v>159.09</v>
      </c>
      <c r="AA1062" t="s">
        <v>46</v>
      </c>
      <c r="AB1062" t="s">
        <v>47</v>
      </c>
      <c r="AC1062" t="s">
        <v>217</v>
      </c>
      <c r="AD1062" t="s">
        <v>203</v>
      </c>
      <c r="AE1062" s="39">
        <v>46211.851666666669</v>
      </c>
      <c r="AG1062" t="str">
        <f t="shared" si="128"/>
        <v>Julho-26</v>
      </c>
      <c r="AH1062" s="36">
        <f>_xlfn.XLOOKUP(AK1062,'Base de Preços'!P$7:P$3001,'Base de Preços'!J$7:J$3001,"",0)</f>
        <v>193.73</v>
      </c>
      <c r="AI1062" s="37">
        <f t="shared" si="129"/>
        <v>1900.4912999999999</v>
      </c>
      <c r="AJ1062" t="str">
        <f>_xlfn.XLOOKUP(N1062,Agrupamentos!C$3:C$496,Agrupamentos!D$3:D$496,"",0)</f>
        <v>COMBATE A FORMIGA MECANIZADO</v>
      </c>
      <c r="AK1062" t="str">
        <f t="shared" si="130"/>
        <v>COMBATE A FORMIGA PÓS PLANTIO MECANIZADO- 3 a 5kg/ha isca granulada ou MIPISGN1400IMP17</v>
      </c>
      <c r="AL1062" s="57" t="str">
        <f t="shared" si="131"/>
        <v>47340GN1400Operador de Trator de PneuJOAO VITOR TONETO SILVACOMBATE A FORMIGA PÓS PLANTIO MECANIZADO- 3 a 5kg/ha isca granulada ou MIPISSanta Terezinha Caporale11Principal9,81Julho-2601046211,851666666746211</v>
      </c>
      <c r="AM1062" s="79">
        <f t="shared" si="132"/>
        <v>26.315789473684209</v>
      </c>
      <c r="AN1062" s="80">
        <f t="shared" si="133"/>
        <v>4186.5789473684208</v>
      </c>
      <c r="AO1062" s="36">
        <f t="shared" si="134"/>
        <v>1560.6729</v>
      </c>
      <c r="AP1062" s="83">
        <f t="shared" si="135"/>
        <v>-2625.9060473684208</v>
      </c>
    </row>
    <row r="1063" spans="1:42" hidden="1">
      <c r="A1063">
        <v>47340</v>
      </c>
      <c r="B1063" s="38">
        <v>46211</v>
      </c>
      <c r="C1063" t="s">
        <v>268</v>
      </c>
      <c r="D1063" t="s">
        <v>185</v>
      </c>
      <c r="E1063" t="s">
        <v>186</v>
      </c>
      <c r="F1063" t="s">
        <v>59</v>
      </c>
      <c r="G1063">
        <v>10</v>
      </c>
      <c r="H1063" s="43">
        <v>10859</v>
      </c>
      <c r="I1063" t="s">
        <v>198</v>
      </c>
      <c r="J1063">
        <v>11034</v>
      </c>
      <c r="K1063" t="s">
        <v>213</v>
      </c>
      <c r="L1063" t="s">
        <v>213</v>
      </c>
      <c r="M1063" t="s">
        <v>214</v>
      </c>
      <c r="N1063" t="s">
        <v>215</v>
      </c>
      <c r="O1063" t="s">
        <v>64</v>
      </c>
      <c r="P1063">
        <v>593</v>
      </c>
      <c r="Q1063" t="s">
        <v>322</v>
      </c>
      <c r="R1063">
        <v>10</v>
      </c>
      <c r="S1063">
        <v>5</v>
      </c>
      <c r="T1063">
        <v>27.65</v>
      </c>
      <c r="U1063">
        <v>0</v>
      </c>
      <c r="V1063">
        <v>5</v>
      </c>
      <c r="W1063">
        <v>0.38</v>
      </c>
      <c r="X1063">
        <v>0.18</v>
      </c>
      <c r="Y1063">
        <v>0.18</v>
      </c>
      <c r="Z1063">
        <v>159.09</v>
      </c>
      <c r="AA1063" t="s">
        <v>46</v>
      </c>
      <c r="AB1063" t="s">
        <v>47</v>
      </c>
      <c r="AC1063" t="s">
        <v>217</v>
      </c>
      <c r="AE1063" s="39">
        <v>46211.851666666669</v>
      </c>
      <c r="AG1063" t="str">
        <f t="shared" si="128"/>
        <v>Julho-26</v>
      </c>
      <c r="AH1063" s="36">
        <f>_xlfn.XLOOKUP(AK1063,'Base de Preços'!P$7:P$3001,'Base de Preços'!J$7:J$3001,"",0)</f>
        <v>193.73</v>
      </c>
      <c r="AI1063" s="37">
        <f t="shared" si="129"/>
        <v>5356.6344999999992</v>
      </c>
      <c r="AJ1063" t="str">
        <f>_xlfn.XLOOKUP(N1063,Agrupamentos!C$3:C$496,Agrupamentos!D$3:D$496,"",0)</f>
        <v>COMBATE A FORMIGA MECANIZADO</v>
      </c>
      <c r="AK1063" t="str">
        <f t="shared" si="130"/>
        <v>COMBATE A FORMIGA PÓS PLANTIO MECANIZADO- 3 a 5kg/ha isca granulada ou MIPISGN1400IMP17</v>
      </c>
      <c r="AL1063" s="57" t="str">
        <f t="shared" si="131"/>
        <v>47340GN1400Operador de Trator de PneuJOAO VITOR TONETO SILVACOMBATE A FORMIGA PÓS PLANTIO MECANIZADO- 3 a 5kg/ha isca granulada ou MIPISSanta Terezinha Caporale10Principal27,65Julho-260546211,851666666746211</v>
      </c>
      <c r="AM1063" s="79">
        <f t="shared" si="132"/>
        <v>13.157894736842104</v>
      </c>
      <c r="AN1063" s="80">
        <f t="shared" si="133"/>
        <v>2093.2894736842104</v>
      </c>
      <c r="AO1063" s="36">
        <f t="shared" si="134"/>
        <v>4398.8384999999998</v>
      </c>
      <c r="AP1063" s="83">
        <f t="shared" si="135"/>
        <v>2305.5490263157894</v>
      </c>
    </row>
    <row r="1064" spans="1:42" hidden="1">
      <c r="A1064">
        <v>47340</v>
      </c>
      <c r="B1064" s="38">
        <v>46211</v>
      </c>
      <c r="C1064" t="s">
        <v>268</v>
      </c>
      <c r="D1064" t="s">
        <v>185</v>
      </c>
      <c r="E1064" t="s">
        <v>186</v>
      </c>
      <c r="F1064" t="s">
        <v>59</v>
      </c>
      <c r="G1064">
        <v>10</v>
      </c>
      <c r="H1064" s="43">
        <v>10859</v>
      </c>
      <c r="I1064" t="s">
        <v>198</v>
      </c>
      <c r="J1064">
        <v>11034</v>
      </c>
      <c r="K1064" t="s">
        <v>213</v>
      </c>
      <c r="L1064" t="s">
        <v>213</v>
      </c>
      <c r="M1064" t="s">
        <v>329</v>
      </c>
      <c r="N1064" t="s">
        <v>279</v>
      </c>
      <c r="O1064" t="s">
        <v>64</v>
      </c>
      <c r="P1064">
        <v>607</v>
      </c>
      <c r="Q1064" t="s">
        <v>188</v>
      </c>
      <c r="R1064">
        <v>48</v>
      </c>
      <c r="S1064">
        <v>5</v>
      </c>
      <c r="T1064">
        <v>6</v>
      </c>
      <c r="U1064">
        <v>0</v>
      </c>
      <c r="V1064">
        <v>5</v>
      </c>
      <c r="W1064">
        <v>1.42</v>
      </c>
      <c r="X1064">
        <v>0.83</v>
      </c>
      <c r="Y1064">
        <v>0.83</v>
      </c>
      <c r="Z1064">
        <v>986.36</v>
      </c>
      <c r="AA1064" t="s">
        <v>55</v>
      </c>
      <c r="AB1064" t="s">
        <v>47</v>
      </c>
      <c r="AC1064" t="s">
        <v>217</v>
      </c>
      <c r="AE1064" s="39">
        <v>46211.851666666669</v>
      </c>
      <c r="AG1064" t="str">
        <f t="shared" si="128"/>
        <v>Julho-26</v>
      </c>
      <c r="AH1064" s="36">
        <f>_xlfn.XLOOKUP(AK1064,'Base de Preços'!P$7:P$3001,'Base de Preços'!J$7:J$3001,"",0)</f>
        <v>1128.28</v>
      </c>
      <c r="AI1064" s="37">
        <f t="shared" si="129"/>
        <v>6769.68</v>
      </c>
      <c r="AJ1064" t="str">
        <f>_xlfn.XLOOKUP(N1064,Agrupamentos!C$3:C$496,Agrupamentos!D$3:D$496,"",0)</f>
        <v>SUBSOSALGEM</v>
      </c>
      <c r="AK1064" t="str">
        <f t="shared" si="130"/>
        <v>SUBSOLAGEM COM ADUBAÇÃO 350 a 400kg/ha, 40 a 50cm de profundidade, com bacia 3 a 4 litros, 2 turnosGN1400IMP11</v>
      </c>
      <c r="AL1064" s="57" t="str">
        <f t="shared" si="131"/>
        <v>47340GN1400Operador de Trator de PneuJOAO VITOR TONETO SILVASUBSOLAGEM COM ADUBAÇÃO 350 a 400kg/ha, 40 a 50cm de profundidade, com bacia 3 a 4 litros, 2 turnosSelena48Principal6Julho-260546211,851666666746211</v>
      </c>
      <c r="AM1064" s="79">
        <f t="shared" si="132"/>
        <v>3.5211267605633805</v>
      </c>
      <c r="AN1064" s="80">
        <f t="shared" si="133"/>
        <v>3473.0985915492961</v>
      </c>
      <c r="AO1064" s="36">
        <f t="shared" si="134"/>
        <v>5918.16</v>
      </c>
      <c r="AP1064" s="83">
        <f t="shared" si="135"/>
        <v>2445.0614084507038</v>
      </c>
    </row>
    <row r="1065" spans="1:42" hidden="1">
      <c r="A1065">
        <v>47340</v>
      </c>
      <c r="B1065" s="38">
        <v>46211</v>
      </c>
      <c r="C1065" t="s">
        <v>268</v>
      </c>
      <c r="D1065" t="s">
        <v>185</v>
      </c>
      <c r="E1065" t="s">
        <v>186</v>
      </c>
      <c r="F1065" t="s">
        <v>59</v>
      </c>
      <c r="G1065">
        <v>10</v>
      </c>
      <c r="H1065" s="43">
        <v>10859</v>
      </c>
      <c r="I1065" t="s">
        <v>198</v>
      </c>
      <c r="J1065">
        <v>11034</v>
      </c>
      <c r="K1065" t="s">
        <v>213</v>
      </c>
      <c r="L1065" t="s">
        <v>213</v>
      </c>
      <c r="M1065" t="s">
        <v>329</v>
      </c>
      <c r="N1065" t="s">
        <v>279</v>
      </c>
      <c r="O1065" t="s">
        <v>64</v>
      </c>
      <c r="P1065">
        <v>607</v>
      </c>
      <c r="Q1065" t="s">
        <v>188</v>
      </c>
      <c r="R1065">
        <v>49</v>
      </c>
      <c r="S1065">
        <v>5</v>
      </c>
      <c r="T1065">
        <v>12</v>
      </c>
      <c r="U1065">
        <v>0</v>
      </c>
      <c r="V1065">
        <v>5</v>
      </c>
      <c r="W1065">
        <v>1.42</v>
      </c>
      <c r="X1065">
        <v>0.42</v>
      </c>
      <c r="Y1065">
        <v>0.42</v>
      </c>
      <c r="Z1065">
        <v>986.36</v>
      </c>
      <c r="AA1065" t="s">
        <v>55</v>
      </c>
      <c r="AB1065" t="s">
        <v>47</v>
      </c>
      <c r="AC1065" t="s">
        <v>217</v>
      </c>
      <c r="AD1065" t="s">
        <v>96</v>
      </c>
      <c r="AE1065" s="39">
        <v>46211.851666666669</v>
      </c>
      <c r="AG1065" t="str">
        <f t="shared" si="128"/>
        <v>Julho-26</v>
      </c>
      <c r="AH1065" s="36">
        <f>_xlfn.XLOOKUP(AK1065,'Base de Preços'!P$7:P$3001,'Base de Preços'!J$7:J$3001,"",0)</f>
        <v>1128.28</v>
      </c>
      <c r="AI1065" s="37">
        <f t="shared" si="129"/>
        <v>13539.36</v>
      </c>
      <c r="AJ1065" t="str">
        <f>_xlfn.XLOOKUP(N1065,Agrupamentos!C$3:C$496,Agrupamentos!D$3:D$496,"",0)</f>
        <v>SUBSOSALGEM</v>
      </c>
      <c r="AK1065" t="str">
        <f t="shared" si="130"/>
        <v>SUBSOLAGEM COM ADUBAÇÃO 350 a 400kg/ha, 40 a 50cm de profundidade, com bacia 3 a 4 litros, 2 turnosGN1400IMP11</v>
      </c>
      <c r="AL1065" s="57" t="str">
        <f t="shared" si="131"/>
        <v>47340GN1400Operador de Trator de PneuJOAO VITOR TONETO SILVASUBSOLAGEM COM ADUBAÇÃO 350 a 400kg/ha, 40 a 50cm de profundidade, com bacia 3 a 4 litros, 2 turnosSelena49Principal12Julho-260546211,851666666746211</v>
      </c>
      <c r="AM1065" s="79">
        <f t="shared" si="132"/>
        <v>3.5211267605633805</v>
      </c>
      <c r="AN1065" s="80">
        <f t="shared" si="133"/>
        <v>3473.0985915492961</v>
      </c>
      <c r="AO1065" s="36">
        <f t="shared" si="134"/>
        <v>11836.32</v>
      </c>
      <c r="AP1065" s="83">
        <f t="shared" si="135"/>
        <v>8363.2214084507032</v>
      </c>
    </row>
    <row r="1066" spans="1:42" hidden="1">
      <c r="A1066">
        <v>47343</v>
      </c>
      <c r="B1066" s="38">
        <v>46211</v>
      </c>
      <c r="C1066" t="s">
        <v>268</v>
      </c>
      <c r="D1066" t="s">
        <v>185</v>
      </c>
      <c r="E1066" t="s">
        <v>186</v>
      </c>
      <c r="F1066" t="s">
        <v>59</v>
      </c>
      <c r="G1066">
        <v>8</v>
      </c>
      <c r="H1066" s="43">
        <v>10859</v>
      </c>
      <c r="I1066" t="s">
        <v>198</v>
      </c>
      <c r="J1066">
        <v>10093</v>
      </c>
      <c r="K1066" t="s">
        <v>199</v>
      </c>
      <c r="L1066" t="s">
        <v>199</v>
      </c>
      <c r="M1066" t="s">
        <v>246</v>
      </c>
      <c r="N1066" t="s">
        <v>247</v>
      </c>
      <c r="O1066" t="s">
        <v>64</v>
      </c>
      <c r="P1066">
        <v>400</v>
      </c>
      <c r="Q1066" t="s">
        <v>233</v>
      </c>
      <c r="R1066">
        <v>377</v>
      </c>
      <c r="S1066">
        <v>14</v>
      </c>
      <c r="T1066">
        <v>21.3</v>
      </c>
      <c r="U1066">
        <v>10</v>
      </c>
      <c r="V1066">
        <v>24</v>
      </c>
      <c r="W1066">
        <v>0.92</v>
      </c>
      <c r="X1066">
        <v>0.66</v>
      </c>
      <c r="Y1066">
        <v>1.1299999999999999</v>
      </c>
      <c r="Z1066">
        <v>582.53</v>
      </c>
      <c r="AA1066" t="s">
        <v>46</v>
      </c>
      <c r="AB1066" t="s">
        <v>77</v>
      </c>
      <c r="AC1066" t="s">
        <v>202</v>
      </c>
      <c r="AD1066" t="s">
        <v>203</v>
      </c>
      <c r="AE1066" s="39">
        <v>46211.87222222222</v>
      </c>
      <c r="AG1066" t="str">
        <f t="shared" si="128"/>
        <v>Julho-26</v>
      </c>
      <c r="AH1066" s="36">
        <f>_xlfn.XLOOKUP(AK1066,'Base de Preços'!P$7:P$3001,'Base de Preços'!J$7:J$3001,"",0)</f>
        <v>1041.5999999999999</v>
      </c>
      <c r="AI1066" s="37">
        <f t="shared" si="129"/>
        <v>0</v>
      </c>
      <c r="AJ1066" t="str">
        <f>_xlfn.XLOOKUP(N1066,Agrupamentos!C$3:C$496,Agrupamentos!D$3:D$496,"",0)</f>
        <v>IRRIGAÇÃO DE PLANTIO</v>
      </c>
      <c r="AK1066" t="str">
        <f t="shared" si="130"/>
        <v>2ª Irrigação de Plantio 4 a 5L/Planta+Polímero, tomadas d'água a 5 a 10KM da Operação, incluindo captação de águaGN1400REF15</v>
      </c>
      <c r="AL1066" s="57" t="str">
        <f t="shared" si="131"/>
        <v>47343GN1400Operador de Trator de PneuJONATHAN FONSECA DE OLIVEIRA2ª Irrigação de Plantio 4 a 5L/Planta+Polímero, tomadas d'água a 5 a 10KM da Operação, incluindo captação de águaRosa Maria377Apoio21,3Julho-26102446211,872222222246211</v>
      </c>
      <c r="AM1066" s="79">
        <f t="shared" si="132"/>
        <v>26.086956521739129</v>
      </c>
      <c r="AN1066" s="80">
        <f t="shared" si="133"/>
        <v>15196.434782608694</v>
      </c>
      <c r="AO1066" s="36">
        <f t="shared" si="134"/>
        <v>12407.888999999999</v>
      </c>
      <c r="AP1066" s="83">
        <f t="shared" si="135"/>
        <v>-2788.5457826086949</v>
      </c>
    </row>
    <row r="1067" spans="1:42" hidden="1">
      <c r="A1067">
        <v>47343</v>
      </c>
      <c r="B1067" s="38">
        <v>46211</v>
      </c>
      <c r="C1067" t="s">
        <v>268</v>
      </c>
      <c r="D1067" t="s">
        <v>185</v>
      </c>
      <c r="E1067" t="s">
        <v>186</v>
      </c>
      <c r="F1067" t="s">
        <v>49</v>
      </c>
      <c r="G1067">
        <v>8</v>
      </c>
      <c r="H1067" s="43">
        <v>10859</v>
      </c>
      <c r="I1067" t="s">
        <v>198</v>
      </c>
      <c r="J1067">
        <v>10093</v>
      </c>
      <c r="K1067" t="s">
        <v>199</v>
      </c>
      <c r="L1067" t="s">
        <v>199</v>
      </c>
      <c r="M1067" t="s">
        <v>321</v>
      </c>
      <c r="N1067" t="s">
        <v>317</v>
      </c>
      <c r="O1067" t="s">
        <v>64</v>
      </c>
      <c r="P1067">
        <v>607</v>
      </c>
      <c r="Q1067" t="s">
        <v>188</v>
      </c>
      <c r="R1067">
        <v>45</v>
      </c>
      <c r="S1067">
        <v>32</v>
      </c>
      <c r="T1067">
        <v>31.19</v>
      </c>
      <c r="U1067">
        <v>0</v>
      </c>
      <c r="V1067">
        <v>32</v>
      </c>
      <c r="W1067">
        <v>3</v>
      </c>
      <c r="X1067">
        <v>1.03</v>
      </c>
      <c r="Y1067">
        <v>1.03</v>
      </c>
      <c r="Z1067">
        <v>305.33</v>
      </c>
      <c r="AA1067" t="s">
        <v>46</v>
      </c>
      <c r="AB1067" t="s">
        <v>47</v>
      </c>
      <c r="AC1067" t="s">
        <v>202</v>
      </c>
      <c r="AD1067" t="s">
        <v>96</v>
      </c>
      <c r="AE1067" s="39">
        <v>46211.87222222222</v>
      </c>
      <c r="AG1067" t="str">
        <f t="shared" si="128"/>
        <v>Julho-26</v>
      </c>
      <c r="AH1067" s="36">
        <f>_xlfn.XLOOKUP(AK1067,'Base de Preços'!P$7:P$3001,'Base de Preços'!J$7:J$3001,"",0)</f>
        <v>305.33</v>
      </c>
      <c r="AI1067" s="37">
        <f t="shared" si="129"/>
        <v>9523.2427000000007</v>
      </c>
      <c r="AJ1067" t="str">
        <f>_xlfn.XLOOKUP(N1067,Agrupamentos!C$3:C$496,Agrupamentos!D$3:D$496,"",0)</f>
        <v>COMBATE A FORMIGA MANUAL</v>
      </c>
      <c r="AK1067" t="str">
        <f t="shared" si="130"/>
        <v>COMBATE A FORMIGA PRÉ PLANTIO MANUALGN1400IMP08</v>
      </c>
      <c r="AL1067" s="57" t="str">
        <f t="shared" si="131"/>
        <v>47343GN1400Trabalhador FlorestalJONATHAN FONSECA DE OLIVEIRACOMBATE A FORMIGA PRÉ PLANTIO MANUALSelena45Principal31,19Julho-2603246211,872222222246211</v>
      </c>
      <c r="AM1067" s="79">
        <f t="shared" si="132"/>
        <v>10.666666666666666</v>
      </c>
      <c r="AN1067" s="80">
        <f t="shared" si="133"/>
        <v>3256.853333333333</v>
      </c>
      <c r="AO1067" s="36">
        <f t="shared" si="134"/>
        <v>9523.2427000000007</v>
      </c>
      <c r="AP1067" s="83">
        <f t="shared" si="135"/>
        <v>6266.3893666666681</v>
      </c>
    </row>
    <row r="1068" spans="1:42" hidden="1">
      <c r="A1068">
        <v>47343</v>
      </c>
      <c r="B1068" s="38">
        <v>46211</v>
      </c>
      <c r="C1068" t="s">
        <v>268</v>
      </c>
      <c r="D1068" t="s">
        <v>185</v>
      </c>
      <c r="E1068" t="s">
        <v>186</v>
      </c>
      <c r="F1068" t="s">
        <v>92</v>
      </c>
      <c r="G1068">
        <v>8</v>
      </c>
      <c r="H1068" s="43">
        <v>10859</v>
      </c>
      <c r="I1068" t="s">
        <v>198</v>
      </c>
      <c r="J1068">
        <v>10093</v>
      </c>
      <c r="K1068" t="s">
        <v>199</v>
      </c>
      <c r="L1068" t="s">
        <v>199</v>
      </c>
      <c r="M1068" t="s">
        <v>246</v>
      </c>
      <c r="N1068" t="s">
        <v>247</v>
      </c>
      <c r="O1068" t="s">
        <v>64</v>
      </c>
      <c r="P1068">
        <v>400</v>
      </c>
      <c r="Q1068" t="s">
        <v>233</v>
      </c>
      <c r="R1068">
        <v>377</v>
      </c>
      <c r="S1068">
        <v>8</v>
      </c>
      <c r="T1068">
        <v>21.3</v>
      </c>
      <c r="U1068">
        <v>0</v>
      </c>
      <c r="V1068">
        <v>8</v>
      </c>
      <c r="W1068">
        <v>0.56999999999999995</v>
      </c>
      <c r="X1068">
        <v>0.38</v>
      </c>
      <c r="Y1068">
        <v>0.38</v>
      </c>
      <c r="Z1068">
        <v>223.34</v>
      </c>
      <c r="AA1068" t="s">
        <v>46</v>
      </c>
      <c r="AB1068" t="s">
        <v>56</v>
      </c>
      <c r="AC1068" t="s">
        <v>202</v>
      </c>
      <c r="AE1068" s="39">
        <v>46211.87222222222</v>
      </c>
      <c r="AG1068" t="str">
        <f t="shared" si="128"/>
        <v>Julho-26</v>
      </c>
      <c r="AH1068" s="36">
        <f>_xlfn.XLOOKUP(AK1068,'Base de Preços'!P$7:P$3001,'Base de Preços'!J$7:J$3001,"",0)</f>
        <v>1041.5999999999999</v>
      </c>
      <c r="AI1068" s="37">
        <f t="shared" si="129"/>
        <v>0</v>
      </c>
      <c r="AJ1068" t="str">
        <f>_xlfn.XLOOKUP(N1068,Agrupamentos!C$3:C$496,Agrupamentos!D$3:D$496,"",0)</f>
        <v>IRRIGAÇÃO DE PLANTIO</v>
      </c>
      <c r="AK1068" t="str">
        <f t="shared" si="130"/>
        <v>2ª Irrigação de Plantio 4 a 5L/Planta+Polímero, tomadas d'água a 5 a 10KM da Operação, incluindo captação de águaGN1400REF15</v>
      </c>
      <c r="AL1068" s="57" t="str">
        <f t="shared" si="131"/>
        <v>47343GN1400Motorista de Caminhão PipaJONATHAN FONSECA DE OLIVEIRA2ª Irrigação de Plantio 4 a 5L/Planta+Polímero, tomadas d'água a 5 a 10KM da Operação, incluindo captação de águaRosa Maria377Suporte21,3Julho-260846211,872222222246211</v>
      </c>
      <c r="AM1068" s="79">
        <f t="shared" si="132"/>
        <v>14.035087719298247</v>
      </c>
      <c r="AN1068" s="80">
        <f t="shared" si="133"/>
        <v>3134.5964912280706</v>
      </c>
      <c r="AO1068" s="36">
        <f t="shared" si="134"/>
        <v>4757.1419999999998</v>
      </c>
      <c r="AP1068" s="83">
        <f t="shared" si="135"/>
        <v>1622.5455087719292</v>
      </c>
    </row>
    <row r="1069" spans="1:42" hidden="1">
      <c r="A1069">
        <v>47343</v>
      </c>
      <c r="B1069" s="38">
        <v>46211</v>
      </c>
      <c r="C1069" t="s">
        <v>268</v>
      </c>
      <c r="D1069" t="s">
        <v>185</v>
      </c>
      <c r="E1069" t="s">
        <v>186</v>
      </c>
      <c r="F1069" t="s">
        <v>49</v>
      </c>
      <c r="G1069">
        <v>8</v>
      </c>
      <c r="H1069" s="43">
        <v>10859</v>
      </c>
      <c r="I1069" t="s">
        <v>198</v>
      </c>
      <c r="J1069">
        <v>10093</v>
      </c>
      <c r="K1069" t="s">
        <v>199</v>
      </c>
      <c r="L1069" t="s">
        <v>199</v>
      </c>
      <c r="M1069" t="s">
        <v>246</v>
      </c>
      <c r="N1069" t="s">
        <v>247</v>
      </c>
      <c r="O1069" t="s">
        <v>64</v>
      </c>
      <c r="P1069">
        <v>400</v>
      </c>
      <c r="Q1069" t="s">
        <v>233</v>
      </c>
      <c r="R1069">
        <v>377</v>
      </c>
      <c r="S1069">
        <v>96</v>
      </c>
      <c r="T1069">
        <v>21.3</v>
      </c>
      <c r="U1069">
        <v>0</v>
      </c>
      <c r="V1069">
        <v>96</v>
      </c>
      <c r="W1069">
        <v>4.58</v>
      </c>
      <c r="X1069">
        <v>4.51</v>
      </c>
      <c r="Y1069">
        <v>4.51</v>
      </c>
      <c r="Z1069">
        <v>235.73</v>
      </c>
      <c r="AA1069" t="s">
        <v>46</v>
      </c>
      <c r="AB1069" t="s">
        <v>47</v>
      </c>
      <c r="AC1069" t="s">
        <v>202</v>
      </c>
      <c r="AE1069" s="39">
        <v>46211.87222222222</v>
      </c>
      <c r="AG1069" t="str">
        <f t="shared" si="128"/>
        <v>Julho-26</v>
      </c>
      <c r="AH1069" s="36">
        <f>_xlfn.XLOOKUP(AK1069,'Base de Preços'!P$7:P$3001,'Base de Preços'!J$7:J$3001,"",0)</f>
        <v>1041.5999999999999</v>
      </c>
      <c r="AI1069" s="37">
        <f t="shared" si="129"/>
        <v>22186.079999999998</v>
      </c>
      <c r="AJ1069" t="str">
        <f>_xlfn.XLOOKUP(N1069,Agrupamentos!C$3:C$496,Agrupamentos!D$3:D$496,"",0)</f>
        <v>IRRIGAÇÃO DE PLANTIO</v>
      </c>
      <c r="AK1069" t="str">
        <f t="shared" si="130"/>
        <v>2ª Irrigação de Plantio 4 a 5L/Planta+Polímero, tomadas d'água a 5 a 10KM da Operação, incluindo captação de águaGN1400REF15</v>
      </c>
      <c r="AL1069" s="57" t="str">
        <f t="shared" si="131"/>
        <v>47343GN1400Trabalhador FlorestalJONATHAN FONSECA DE OLIVEIRA2ª Irrigação de Plantio 4 a 5L/Planta+Polímero, tomadas d'água a 5 a 10KM da Operação, incluindo captação de águaRosa Maria377Principal21,3Julho-2609646211,872222222246211</v>
      </c>
      <c r="AM1069" s="79">
        <f t="shared" si="132"/>
        <v>20.960698689956331</v>
      </c>
      <c r="AN1069" s="80">
        <f t="shared" si="133"/>
        <v>4941.0655021834054</v>
      </c>
      <c r="AO1069" s="36">
        <f t="shared" si="134"/>
        <v>5021.049</v>
      </c>
      <c r="AP1069" s="83">
        <f t="shared" si="135"/>
        <v>79.983497816594536</v>
      </c>
    </row>
    <row r="1070" spans="1:42" hidden="1">
      <c r="A1070">
        <v>47343</v>
      </c>
      <c r="B1070" s="38">
        <v>46211</v>
      </c>
      <c r="C1070" t="s">
        <v>268</v>
      </c>
      <c r="D1070" t="s">
        <v>185</v>
      </c>
      <c r="E1070" t="s">
        <v>186</v>
      </c>
      <c r="F1070" t="s">
        <v>49</v>
      </c>
      <c r="G1070">
        <v>8</v>
      </c>
      <c r="H1070" s="43">
        <v>10859</v>
      </c>
      <c r="I1070" t="s">
        <v>198</v>
      </c>
      <c r="J1070">
        <v>10093</v>
      </c>
      <c r="K1070" t="s">
        <v>199</v>
      </c>
      <c r="L1070" t="s">
        <v>199</v>
      </c>
      <c r="M1070" t="s">
        <v>321</v>
      </c>
      <c r="N1070" t="s">
        <v>317</v>
      </c>
      <c r="O1070" t="s">
        <v>64</v>
      </c>
      <c r="P1070">
        <v>607</v>
      </c>
      <c r="Q1070" t="s">
        <v>188</v>
      </c>
      <c r="R1070">
        <v>47</v>
      </c>
      <c r="S1070">
        <v>16</v>
      </c>
      <c r="T1070">
        <v>18.02</v>
      </c>
      <c r="U1070">
        <v>0</v>
      </c>
      <c r="V1070">
        <v>16</v>
      </c>
      <c r="W1070">
        <v>3</v>
      </c>
      <c r="X1070">
        <v>0.89</v>
      </c>
      <c r="Y1070">
        <v>0.89</v>
      </c>
      <c r="Z1070">
        <v>305.33</v>
      </c>
      <c r="AA1070" t="s">
        <v>55</v>
      </c>
      <c r="AB1070" t="s">
        <v>47</v>
      </c>
      <c r="AC1070" t="s">
        <v>202</v>
      </c>
      <c r="AD1070" t="s">
        <v>96</v>
      </c>
      <c r="AE1070" s="39">
        <v>46212.447766203702</v>
      </c>
      <c r="AG1070" t="str">
        <f t="shared" si="128"/>
        <v>Julho-26</v>
      </c>
      <c r="AH1070" s="36">
        <f>_xlfn.XLOOKUP(AK1070,'Base de Preços'!P$7:P$3001,'Base de Preços'!J$7:J$3001,"",0)</f>
        <v>305.33</v>
      </c>
      <c r="AI1070" s="37">
        <f t="shared" si="129"/>
        <v>5502.0465999999997</v>
      </c>
      <c r="AJ1070" t="str">
        <f>_xlfn.XLOOKUP(N1070,Agrupamentos!C$3:C$496,Agrupamentos!D$3:D$496,"",0)</f>
        <v>COMBATE A FORMIGA MANUAL</v>
      </c>
      <c r="AK1070" t="str">
        <f t="shared" si="130"/>
        <v>COMBATE A FORMIGA PRÉ PLANTIO MANUALGN1400IMP08</v>
      </c>
      <c r="AL1070" s="57" t="str">
        <f t="shared" si="131"/>
        <v>47343GN1400Trabalhador FlorestalJONATHAN FONSECA DE OLIVEIRACOMBATE A FORMIGA PRÉ PLANTIO MANUALSelena47Principal18,02Julho-2601646212,447766203746211</v>
      </c>
      <c r="AM1070" s="79">
        <f t="shared" si="132"/>
        <v>5.333333333333333</v>
      </c>
      <c r="AN1070" s="80">
        <f t="shared" si="133"/>
        <v>1628.4266666666665</v>
      </c>
      <c r="AO1070" s="36">
        <f t="shared" si="134"/>
        <v>5502.0465999999997</v>
      </c>
      <c r="AP1070" s="83">
        <f t="shared" si="135"/>
        <v>3873.6199333333334</v>
      </c>
    </row>
    <row r="1071" spans="1:42" hidden="1">
      <c r="A1071">
        <v>47343</v>
      </c>
      <c r="B1071" s="38">
        <v>46211</v>
      </c>
      <c r="C1071" t="s">
        <v>268</v>
      </c>
      <c r="D1071" t="s">
        <v>185</v>
      </c>
      <c r="E1071" t="s">
        <v>186</v>
      </c>
      <c r="F1071" t="s">
        <v>49</v>
      </c>
      <c r="G1071">
        <v>8</v>
      </c>
      <c r="H1071" s="43">
        <v>10859</v>
      </c>
      <c r="I1071" t="s">
        <v>198</v>
      </c>
      <c r="J1071">
        <v>10093</v>
      </c>
      <c r="K1071" t="s">
        <v>199</v>
      </c>
      <c r="L1071" t="s">
        <v>199</v>
      </c>
      <c r="M1071" t="s">
        <v>321</v>
      </c>
      <c r="N1071" t="s">
        <v>317</v>
      </c>
      <c r="O1071" t="s">
        <v>64</v>
      </c>
      <c r="P1071">
        <v>607</v>
      </c>
      <c r="Q1071" t="s">
        <v>188</v>
      </c>
      <c r="R1071">
        <v>46</v>
      </c>
      <c r="S1071">
        <v>32</v>
      </c>
      <c r="T1071">
        <v>30.7</v>
      </c>
      <c r="U1071">
        <v>0</v>
      </c>
      <c r="V1071">
        <v>32</v>
      </c>
      <c r="W1071">
        <v>3</v>
      </c>
      <c r="X1071">
        <v>1.04</v>
      </c>
      <c r="Y1071">
        <v>1.04</v>
      </c>
      <c r="Z1071">
        <v>305.33</v>
      </c>
      <c r="AA1071" t="s">
        <v>46</v>
      </c>
      <c r="AB1071" t="s">
        <v>47</v>
      </c>
      <c r="AC1071" t="s">
        <v>202</v>
      </c>
      <c r="AD1071" t="s">
        <v>96</v>
      </c>
      <c r="AE1071" s="39">
        <v>46211.87222222222</v>
      </c>
      <c r="AG1071" t="str">
        <f t="shared" si="128"/>
        <v>Julho-26</v>
      </c>
      <c r="AH1071" s="36">
        <f>_xlfn.XLOOKUP(AK1071,'Base de Preços'!P$7:P$3001,'Base de Preços'!J$7:J$3001,"",0)</f>
        <v>305.33</v>
      </c>
      <c r="AI1071" s="37">
        <f t="shared" si="129"/>
        <v>9373.6309999999994</v>
      </c>
      <c r="AJ1071" t="str">
        <f>_xlfn.XLOOKUP(N1071,Agrupamentos!C$3:C$496,Agrupamentos!D$3:D$496,"",0)</f>
        <v>COMBATE A FORMIGA MANUAL</v>
      </c>
      <c r="AK1071" t="str">
        <f t="shared" si="130"/>
        <v>COMBATE A FORMIGA PRÉ PLANTIO MANUALGN1400IMP08</v>
      </c>
      <c r="AL1071" s="57" t="str">
        <f t="shared" si="131"/>
        <v>47343GN1400Trabalhador FlorestalJONATHAN FONSECA DE OLIVEIRACOMBATE A FORMIGA PRÉ PLANTIO MANUALSelena46Principal30,7Julho-2603246211,872222222246211</v>
      </c>
      <c r="AM1071" s="79">
        <f t="shared" si="132"/>
        <v>10.666666666666666</v>
      </c>
      <c r="AN1071" s="80">
        <f t="shared" si="133"/>
        <v>3256.853333333333</v>
      </c>
      <c r="AO1071" s="36">
        <f t="shared" si="134"/>
        <v>9373.6309999999994</v>
      </c>
      <c r="AP1071" s="83">
        <f t="shared" si="135"/>
        <v>6116.7776666666668</v>
      </c>
    </row>
    <row r="1072" spans="1:42" hidden="1">
      <c r="A1072">
        <v>47343</v>
      </c>
      <c r="B1072" s="38">
        <v>46211</v>
      </c>
      <c r="C1072" t="s">
        <v>268</v>
      </c>
      <c r="D1072" t="s">
        <v>185</v>
      </c>
      <c r="E1072" t="s">
        <v>186</v>
      </c>
      <c r="F1072" t="s">
        <v>37</v>
      </c>
      <c r="G1072">
        <v>8</v>
      </c>
      <c r="H1072" s="43">
        <v>10859</v>
      </c>
      <c r="I1072" t="s">
        <v>198</v>
      </c>
      <c r="J1072">
        <v>10093</v>
      </c>
      <c r="K1072" t="s">
        <v>199</v>
      </c>
      <c r="L1072" t="s">
        <v>199</v>
      </c>
      <c r="M1072">
        <v>43</v>
      </c>
      <c r="N1072" t="s">
        <v>42</v>
      </c>
      <c r="O1072" t="s">
        <v>64</v>
      </c>
      <c r="P1072">
        <v>400</v>
      </c>
      <c r="Q1072" t="s">
        <v>233</v>
      </c>
      <c r="R1072">
        <v>377</v>
      </c>
      <c r="S1072">
        <v>8</v>
      </c>
      <c r="T1072">
        <v>0</v>
      </c>
      <c r="U1072">
        <v>0</v>
      </c>
      <c r="V1072">
        <v>8</v>
      </c>
      <c r="W1072">
        <v>0</v>
      </c>
      <c r="X1072">
        <v>0</v>
      </c>
      <c r="Y1072">
        <v>0</v>
      </c>
      <c r="Z1072">
        <v>0</v>
      </c>
      <c r="AA1072" t="s">
        <v>46</v>
      </c>
      <c r="AB1072" t="s">
        <v>47</v>
      </c>
      <c r="AC1072" t="s">
        <v>202</v>
      </c>
      <c r="AE1072" s="39">
        <v>46211.87222222222</v>
      </c>
      <c r="AG1072" t="str">
        <f t="shared" si="128"/>
        <v>Julho-26</v>
      </c>
      <c r="AH1072" s="36">
        <f>_xlfn.XLOOKUP(AK1072,'Base de Preços'!P$7:P$3001,'Base de Preços'!J$7:J$3001,"",0)</f>
        <v>0</v>
      </c>
      <c r="AI1072" s="37">
        <f t="shared" si="129"/>
        <v>0</v>
      </c>
      <c r="AJ1072" t="str">
        <f>_xlfn.XLOOKUP(N1072,Agrupamentos!C$3:C$496,Agrupamentos!D$3:D$496,"",0)</f>
        <v>APOIO E MANUTENÇÃO</v>
      </c>
      <c r="AK1072" t="str">
        <f t="shared" si="130"/>
        <v>APOIO E MANUTEÇÃOGN140043</v>
      </c>
      <c r="AL1072" s="57" t="str">
        <f t="shared" si="131"/>
        <v>47343GN1400MotoristaJONATHAN FONSECA DE OLIVEIRAAPOIO E MANUTEÇÃORosa Maria377Principal0Julho-260846211,872222222246211</v>
      </c>
      <c r="AM1072" s="79" t="str">
        <f t="shared" si="132"/>
        <v/>
      </c>
      <c r="AN1072" s="80" t="str">
        <f t="shared" si="133"/>
        <v/>
      </c>
      <c r="AO1072" s="36">
        <f t="shared" si="134"/>
        <v>0</v>
      </c>
      <c r="AP1072" s="83" t="str">
        <f t="shared" si="135"/>
        <v/>
      </c>
    </row>
    <row r="1073" spans="1:42" hidden="1">
      <c r="A1073">
        <v>47345</v>
      </c>
      <c r="B1073" s="38">
        <v>46211</v>
      </c>
      <c r="C1073" t="s">
        <v>268</v>
      </c>
      <c r="D1073" t="s">
        <v>185</v>
      </c>
      <c r="E1073" t="s">
        <v>186</v>
      </c>
      <c r="F1073" t="s">
        <v>59</v>
      </c>
      <c r="G1073">
        <v>9</v>
      </c>
      <c r="H1073" s="43">
        <v>10859</v>
      </c>
      <c r="I1073" t="s">
        <v>198</v>
      </c>
      <c r="J1073">
        <v>9900</v>
      </c>
      <c r="K1073" t="s">
        <v>218</v>
      </c>
      <c r="L1073" t="s">
        <v>218</v>
      </c>
      <c r="M1073" t="s">
        <v>214</v>
      </c>
      <c r="N1073" t="s">
        <v>215</v>
      </c>
      <c r="O1073" t="s">
        <v>64</v>
      </c>
      <c r="P1073">
        <v>381</v>
      </c>
      <c r="Q1073" t="s">
        <v>323</v>
      </c>
      <c r="R1073">
        <v>12</v>
      </c>
      <c r="S1073">
        <v>8</v>
      </c>
      <c r="T1073">
        <v>48.4</v>
      </c>
      <c r="U1073">
        <v>1</v>
      </c>
      <c r="V1073">
        <v>9</v>
      </c>
      <c r="W1073">
        <v>0.38</v>
      </c>
      <c r="X1073">
        <v>0.17</v>
      </c>
      <c r="Y1073">
        <v>0.19</v>
      </c>
      <c r="Z1073">
        <v>159.09</v>
      </c>
      <c r="AA1073" t="s">
        <v>46</v>
      </c>
      <c r="AB1073" t="s">
        <v>47</v>
      </c>
      <c r="AC1073" t="s">
        <v>220</v>
      </c>
      <c r="AE1073" s="39">
        <v>46211.879108796296</v>
      </c>
      <c r="AG1073" t="str">
        <f t="shared" si="128"/>
        <v>Julho-26</v>
      </c>
      <c r="AH1073" s="36">
        <f>_xlfn.XLOOKUP(AK1073,'Base de Preços'!P$7:P$3001,'Base de Preços'!J$7:J$3001,"",0)</f>
        <v>193.73</v>
      </c>
      <c r="AI1073" s="37">
        <f t="shared" si="129"/>
        <v>9376.5319999999992</v>
      </c>
      <c r="AJ1073" t="str">
        <f>_xlfn.XLOOKUP(N1073,Agrupamentos!C$3:C$496,Agrupamentos!D$3:D$496,"",0)</f>
        <v>COMBATE A FORMIGA MECANIZADO</v>
      </c>
      <c r="AK1073" t="str">
        <f t="shared" si="130"/>
        <v>COMBATE A FORMIGA PÓS PLANTIO MECANIZADO- 3 a 5kg/ha isca granulada ou MIPISGN1400IMP17</v>
      </c>
      <c r="AL1073" s="57" t="str">
        <f t="shared" si="131"/>
        <v>47345GN1400Operador de Trator de PneuCARLOS ALVES DOS SANTOSCOMBATE A FORMIGA PÓS PLANTIO MECANIZADO- 3 a 5kg/ha isca granulada ou MIPISSanta Rita Quiroga II12Principal48,4Julho-261946211,879108796346211</v>
      </c>
      <c r="AM1073" s="79">
        <f t="shared" si="132"/>
        <v>23.684210526315788</v>
      </c>
      <c r="AN1073" s="80">
        <f t="shared" si="133"/>
        <v>3767.9210526315787</v>
      </c>
      <c r="AO1073" s="36">
        <f t="shared" si="134"/>
        <v>7699.9560000000001</v>
      </c>
      <c r="AP1073" s="83">
        <f t="shared" si="135"/>
        <v>3932.0349473684214</v>
      </c>
    </row>
    <row r="1074" spans="1:42" hidden="1">
      <c r="A1074">
        <v>47345</v>
      </c>
      <c r="B1074" s="38">
        <v>46211</v>
      </c>
      <c r="C1074" t="s">
        <v>268</v>
      </c>
      <c r="D1074" t="s">
        <v>185</v>
      </c>
      <c r="E1074" t="s">
        <v>186</v>
      </c>
      <c r="F1074" t="s">
        <v>59</v>
      </c>
      <c r="G1074">
        <v>9</v>
      </c>
      <c r="H1074" s="43">
        <v>10859</v>
      </c>
      <c r="I1074" t="s">
        <v>198</v>
      </c>
      <c r="J1074">
        <v>9900</v>
      </c>
      <c r="K1074" t="s">
        <v>218</v>
      </c>
      <c r="L1074" t="s">
        <v>218</v>
      </c>
      <c r="M1074" t="s">
        <v>214</v>
      </c>
      <c r="N1074" t="s">
        <v>215</v>
      </c>
      <c r="O1074" t="s">
        <v>64</v>
      </c>
      <c r="P1074">
        <v>481</v>
      </c>
      <c r="Q1074" t="s">
        <v>287</v>
      </c>
      <c r="R1074">
        <v>4</v>
      </c>
      <c r="S1074">
        <v>14</v>
      </c>
      <c r="T1074">
        <v>55.93</v>
      </c>
      <c r="U1074">
        <v>4</v>
      </c>
      <c r="V1074">
        <v>18</v>
      </c>
      <c r="W1074">
        <v>0.38</v>
      </c>
      <c r="X1074">
        <v>0.25</v>
      </c>
      <c r="Y1074">
        <v>0.32</v>
      </c>
      <c r="Z1074">
        <v>159.09</v>
      </c>
      <c r="AA1074" t="s">
        <v>46</v>
      </c>
      <c r="AB1074" t="s">
        <v>47</v>
      </c>
      <c r="AC1074" t="s">
        <v>220</v>
      </c>
      <c r="AD1074" t="s">
        <v>96</v>
      </c>
      <c r="AE1074" s="39">
        <v>46211.879108796296</v>
      </c>
      <c r="AG1074" t="str">
        <f t="shared" si="128"/>
        <v>Julho-26</v>
      </c>
      <c r="AH1074" s="36">
        <f>_xlfn.XLOOKUP(AK1074,'Base de Preços'!P$7:P$3001,'Base de Preços'!J$7:J$3001,"",0)</f>
        <v>193.73</v>
      </c>
      <c r="AI1074" s="37">
        <f t="shared" si="129"/>
        <v>10835.3189</v>
      </c>
      <c r="AJ1074" t="str">
        <f>_xlfn.XLOOKUP(N1074,Agrupamentos!C$3:C$496,Agrupamentos!D$3:D$496,"",0)</f>
        <v>COMBATE A FORMIGA MECANIZADO</v>
      </c>
      <c r="AK1074" t="str">
        <f t="shared" si="130"/>
        <v>COMBATE A FORMIGA PÓS PLANTIO MECANIZADO- 3 a 5kg/ha isca granulada ou MIPISGN1400IMP17</v>
      </c>
      <c r="AL1074" s="57" t="str">
        <f t="shared" si="131"/>
        <v>47345GN1400Operador de Trator de PneuCARLOS ALVES DOS SANTOSCOMBATE A FORMIGA PÓS PLANTIO MECANIZADO- 3 a 5kg/ha isca granulada ou MIPISSANTA ANA4Principal55,93Julho-2641846211,879108796346211</v>
      </c>
      <c r="AM1074" s="79">
        <f t="shared" si="132"/>
        <v>47.368421052631575</v>
      </c>
      <c r="AN1074" s="80">
        <f t="shared" si="133"/>
        <v>7535.8421052631575</v>
      </c>
      <c r="AO1074" s="36">
        <f t="shared" si="134"/>
        <v>8897.9037000000008</v>
      </c>
      <c r="AP1074" s="83">
        <f t="shared" si="135"/>
        <v>1362.0615947368433</v>
      </c>
    </row>
    <row r="1075" spans="1:42" hidden="1">
      <c r="A1075">
        <v>47345</v>
      </c>
      <c r="B1075" s="38">
        <v>46211</v>
      </c>
      <c r="C1075" t="s">
        <v>268</v>
      </c>
      <c r="D1075" t="s">
        <v>185</v>
      </c>
      <c r="E1075" t="s">
        <v>186</v>
      </c>
      <c r="F1075" t="s">
        <v>49</v>
      </c>
      <c r="G1075">
        <v>9</v>
      </c>
      <c r="H1075" s="43">
        <v>10859</v>
      </c>
      <c r="I1075" t="s">
        <v>198</v>
      </c>
      <c r="J1075">
        <v>9900</v>
      </c>
      <c r="K1075" t="s">
        <v>218</v>
      </c>
      <c r="L1075" t="s">
        <v>218</v>
      </c>
      <c r="M1075">
        <v>43</v>
      </c>
      <c r="N1075" t="s">
        <v>42</v>
      </c>
      <c r="O1075" t="s">
        <v>64</v>
      </c>
      <c r="P1075">
        <v>481</v>
      </c>
      <c r="Q1075" t="s">
        <v>287</v>
      </c>
      <c r="R1075">
        <v>4</v>
      </c>
      <c r="S1075">
        <v>10</v>
      </c>
      <c r="T1075">
        <v>0</v>
      </c>
      <c r="U1075">
        <v>0</v>
      </c>
      <c r="V1075">
        <v>10</v>
      </c>
      <c r="W1075">
        <v>0</v>
      </c>
      <c r="X1075">
        <v>0</v>
      </c>
      <c r="Y1075">
        <v>0</v>
      </c>
      <c r="Z1075">
        <v>0</v>
      </c>
      <c r="AA1075" t="s">
        <v>46</v>
      </c>
      <c r="AB1075" t="s">
        <v>56</v>
      </c>
      <c r="AC1075" t="s">
        <v>220</v>
      </c>
      <c r="AE1075" s="39">
        <v>46211.879108796296</v>
      </c>
      <c r="AG1075" t="str">
        <f t="shared" si="128"/>
        <v>Julho-26</v>
      </c>
      <c r="AH1075" s="36">
        <f>_xlfn.XLOOKUP(AK1075,'Base de Preços'!P$7:P$3001,'Base de Preços'!J$7:J$3001,"",0)</f>
        <v>0</v>
      </c>
      <c r="AI1075" s="37">
        <f t="shared" si="129"/>
        <v>0</v>
      </c>
      <c r="AJ1075" t="str">
        <f>_xlfn.XLOOKUP(N1075,Agrupamentos!C$3:C$496,Agrupamentos!D$3:D$496,"",0)</f>
        <v>APOIO E MANUTENÇÃO</v>
      </c>
      <c r="AK1075" t="str">
        <f t="shared" si="130"/>
        <v>APOIO E MANUTEÇÃOGN140043</v>
      </c>
      <c r="AL1075" s="57" t="str">
        <f t="shared" si="131"/>
        <v>47345GN1400Trabalhador FlorestalCARLOS ALVES DOS SANTOSAPOIO E MANUTEÇÃOSANTA ANA4Suporte0Julho-2601046211,879108796346211</v>
      </c>
      <c r="AM1075" s="79" t="str">
        <f t="shared" si="132"/>
        <v/>
      </c>
      <c r="AN1075" s="80" t="str">
        <f t="shared" si="133"/>
        <v/>
      </c>
      <c r="AO1075" s="36">
        <f t="shared" si="134"/>
        <v>0</v>
      </c>
      <c r="AP1075" s="83" t="str">
        <f t="shared" si="135"/>
        <v/>
      </c>
    </row>
    <row r="1076" spans="1:42" hidden="1">
      <c r="A1076">
        <v>47345</v>
      </c>
      <c r="B1076" s="38">
        <v>46211</v>
      </c>
      <c r="C1076" t="s">
        <v>268</v>
      </c>
      <c r="D1076" t="s">
        <v>185</v>
      </c>
      <c r="E1076" t="s">
        <v>186</v>
      </c>
      <c r="F1076" t="s">
        <v>59</v>
      </c>
      <c r="G1076">
        <v>9</v>
      </c>
      <c r="H1076" s="43">
        <v>10859</v>
      </c>
      <c r="I1076" t="s">
        <v>198</v>
      </c>
      <c r="J1076">
        <v>9900</v>
      </c>
      <c r="K1076" t="s">
        <v>218</v>
      </c>
      <c r="L1076" t="s">
        <v>218</v>
      </c>
      <c r="M1076" t="s">
        <v>214</v>
      </c>
      <c r="N1076" t="s">
        <v>215</v>
      </c>
      <c r="O1076" t="s">
        <v>64</v>
      </c>
      <c r="P1076">
        <v>481</v>
      </c>
      <c r="Q1076" t="s">
        <v>287</v>
      </c>
      <c r="R1076">
        <v>8</v>
      </c>
      <c r="S1076">
        <v>12</v>
      </c>
      <c r="T1076">
        <v>20</v>
      </c>
      <c r="U1076">
        <v>6</v>
      </c>
      <c r="V1076">
        <v>18</v>
      </c>
      <c r="W1076">
        <v>0.38</v>
      </c>
      <c r="X1076">
        <v>0.6</v>
      </c>
      <c r="Y1076">
        <v>0.9</v>
      </c>
      <c r="Z1076">
        <v>159.09</v>
      </c>
      <c r="AA1076" t="s">
        <v>55</v>
      </c>
      <c r="AB1076" t="s">
        <v>47</v>
      </c>
      <c r="AC1076" t="s">
        <v>220</v>
      </c>
      <c r="AD1076" t="s">
        <v>96</v>
      </c>
      <c r="AE1076" s="39">
        <v>46211.879108796296</v>
      </c>
      <c r="AG1076" t="str">
        <f t="shared" si="128"/>
        <v>Julho-26</v>
      </c>
      <c r="AH1076" s="36">
        <f>_xlfn.XLOOKUP(AK1076,'Base de Preços'!P$7:P$3001,'Base de Preços'!J$7:J$3001,"",0)</f>
        <v>193.73</v>
      </c>
      <c r="AI1076" s="37">
        <f t="shared" si="129"/>
        <v>3874.6</v>
      </c>
      <c r="AJ1076" t="str">
        <f>_xlfn.XLOOKUP(N1076,Agrupamentos!C$3:C$496,Agrupamentos!D$3:D$496,"",0)</f>
        <v>COMBATE A FORMIGA MECANIZADO</v>
      </c>
      <c r="AK1076" t="str">
        <f t="shared" si="130"/>
        <v>COMBATE A FORMIGA PÓS PLANTIO MECANIZADO- 3 a 5kg/ha isca granulada ou MIPISGN1400IMP17</v>
      </c>
      <c r="AL1076" s="57" t="str">
        <f t="shared" si="131"/>
        <v>47345GN1400Operador de Trator de PneuCARLOS ALVES DOS SANTOSCOMBATE A FORMIGA PÓS PLANTIO MECANIZADO- 3 a 5kg/ha isca granulada ou MIPISSANTA ANA8Principal20Julho-2661846211,879108796346211</v>
      </c>
      <c r="AM1076" s="79">
        <f t="shared" si="132"/>
        <v>47.368421052631575</v>
      </c>
      <c r="AN1076" s="80">
        <f t="shared" si="133"/>
        <v>7535.8421052631575</v>
      </c>
      <c r="AO1076" s="36">
        <f t="shared" si="134"/>
        <v>3181.8</v>
      </c>
      <c r="AP1076" s="83">
        <f t="shared" si="135"/>
        <v>-4354.0421052631573</v>
      </c>
    </row>
    <row r="1077" spans="1:42" hidden="1">
      <c r="A1077">
        <v>47347</v>
      </c>
      <c r="B1077" s="38">
        <v>46211</v>
      </c>
      <c r="C1077" t="s">
        <v>268</v>
      </c>
      <c r="D1077" t="s">
        <v>185</v>
      </c>
      <c r="E1077" t="s">
        <v>186</v>
      </c>
      <c r="F1077" t="s">
        <v>49</v>
      </c>
      <c r="G1077">
        <v>8</v>
      </c>
      <c r="H1077" s="43">
        <v>10859</v>
      </c>
      <c r="I1077" t="s">
        <v>198</v>
      </c>
      <c r="J1077">
        <v>10315</v>
      </c>
      <c r="K1077" t="s">
        <v>206</v>
      </c>
      <c r="L1077" t="s">
        <v>206</v>
      </c>
      <c r="M1077" t="s">
        <v>224</v>
      </c>
      <c r="N1077" t="s">
        <v>225</v>
      </c>
      <c r="O1077" t="s">
        <v>64</v>
      </c>
      <c r="P1077">
        <v>502</v>
      </c>
      <c r="Q1077" t="s">
        <v>208</v>
      </c>
      <c r="R1077">
        <v>14</v>
      </c>
      <c r="S1077">
        <v>5</v>
      </c>
      <c r="T1077">
        <v>2.08</v>
      </c>
      <c r="U1077">
        <v>35</v>
      </c>
      <c r="V1077">
        <v>40</v>
      </c>
      <c r="W1077">
        <v>2.84</v>
      </c>
      <c r="X1077">
        <v>2.4</v>
      </c>
      <c r="Y1077">
        <v>19.23</v>
      </c>
      <c r="Z1077">
        <v>287.75</v>
      </c>
      <c r="AA1077" t="s">
        <v>55</v>
      </c>
      <c r="AB1077" t="s">
        <v>47</v>
      </c>
      <c r="AC1077" t="s">
        <v>209</v>
      </c>
      <c r="AE1077" s="39">
        <v>46211.89984953704</v>
      </c>
      <c r="AG1077" t="str">
        <f t="shared" si="128"/>
        <v>Julho-26</v>
      </c>
      <c r="AH1077" s="36">
        <f>_xlfn.XLOOKUP(AK1077,'Base de Preços'!P$7:P$3001,'Base de Preços'!J$7:J$3001,"",0)</f>
        <v>399</v>
      </c>
      <c r="AI1077" s="37">
        <f t="shared" si="129"/>
        <v>829.92000000000007</v>
      </c>
      <c r="AJ1077" t="str">
        <f>_xlfn.XLOOKUP(N1077,Agrupamentos!C$3:C$496,Agrupamentos!D$3:D$496,"",0)</f>
        <v>REPLANTIO</v>
      </c>
      <c r="AK1077" t="str">
        <f t="shared" si="130"/>
        <v>REPLANTIOGN1400IMP29</v>
      </c>
      <c r="AL1077" s="57" t="str">
        <f t="shared" si="131"/>
        <v>47347GN1400Trabalhador FlorestalANTONIO MARCIO PEREIRA DA SILVAREPLANTIOIndaia Grande I14Principal2,08Julho-26354046211,89984953746211</v>
      </c>
      <c r="AM1077" s="79">
        <f t="shared" si="132"/>
        <v>14.084507042253522</v>
      </c>
      <c r="AN1077" s="80">
        <f t="shared" si="133"/>
        <v>4052.816901408451</v>
      </c>
      <c r="AO1077" s="36">
        <f t="shared" si="134"/>
        <v>598.52</v>
      </c>
      <c r="AP1077" s="83">
        <f t="shared" si="135"/>
        <v>-3454.296901408451</v>
      </c>
    </row>
    <row r="1078" spans="1:42" hidden="1">
      <c r="A1078">
        <v>47347</v>
      </c>
      <c r="B1078" s="38">
        <v>46211</v>
      </c>
      <c r="C1078" t="s">
        <v>268</v>
      </c>
      <c r="D1078" t="s">
        <v>185</v>
      </c>
      <c r="E1078" t="s">
        <v>186</v>
      </c>
      <c r="F1078" t="s">
        <v>49</v>
      </c>
      <c r="G1078">
        <v>8</v>
      </c>
      <c r="H1078" s="43">
        <v>10859</v>
      </c>
      <c r="I1078" t="s">
        <v>198</v>
      </c>
      <c r="J1078">
        <v>10315</v>
      </c>
      <c r="K1078" t="s">
        <v>206</v>
      </c>
      <c r="L1078" t="s">
        <v>206</v>
      </c>
      <c r="M1078" t="s">
        <v>226</v>
      </c>
      <c r="N1078" t="s">
        <v>227</v>
      </c>
      <c r="O1078" t="s">
        <v>64</v>
      </c>
      <c r="P1078">
        <v>502</v>
      </c>
      <c r="Q1078" t="s">
        <v>208</v>
      </c>
      <c r="R1078">
        <v>14</v>
      </c>
      <c r="S1078">
        <v>3</v>
      </c>
      <c r="T1078">
        <v>2</v>
      </c>
      <c r="U1078">
        <v>3</v>
      </c>
      <c r="V1078">
        <v>6</v>
      </c>
      <c r="W1078">
        <v>2.4</v>
      </c>
      <c r="X1078">
        <v>1.5</v>
      </c>
      <c r="Y1078">
        <v>3</v>
      </c>
      <c r="Z1078">
        <v>243.65</v>
      </c>
      <c r="AA1078" t="s">
        <v>55</v>
      </c>
      <c r="AB1078" t="s">
        <v>47</v>
      </c>
      <c r="AC1078" t="s">
        <v>209</v>
      </c>
      <c r="AE1078" s="39">
        <v>46211.89984953704</v>
      </c>
      <c r="AG1078" t="str">
        <f t="shared" si="128"/>
        <v>Julho-26</v>
      </c>
      <c r="AH1078" s="36">
        <f>_xlfn.XLOOKUP(AK1078,'Base de Preços'!P$7:P$3001,'Base de Preços'!J$7:J$3001,"",0)</f>
        <v>492.5</v>
      </c>
      <c r="AI1078" s="37">
        <f t="shared" si="129"/>
        <v>985</v>
      </c>
      <c r="AJ1078" t="str">
        <f>_xlfn.XLOOKUP(N1078,Agrupamentos!C$3:C$496,Agrupamentos!D$3:D$496,"",0)</f>
        <v>IRRIGAÇÃO DE REPLANTIO</v>
      </c>
      <c r="AK1078" t="str">
        <f t="shared" si="130"/>
        <v>IRRIGAÇÃO DE REPLANTIOGN1400IMP32</v>
      </c>
      <c r="AL1078" s="57" t="str">
        <f t="shared" si="131"/>
        <v>47347GN1400Trabalhador FlorestalANTONIO MARCIO PEREIRA DA SILVAIRRIGAÇÃO DE REPLANTIOIndaia Grande I14Principal2Julho-263646211,89984953746211</v>
      </c>
      <c r="AM1078" s="79">
        <f t="shared" si="132"/>
        <v>2.5</v>
      </c>
      <c r="AN1078" s="80">
        <f t="shared" si="133"/>
        <v>609.125</v>
      </c>
      <c r="AO1078" s="36">
        <f t="shared" si="134"/>
        <v>487.3</v>
      </c>
      <c r="AP1078" s="83">
        <f t="shared" si="135"/>
        <v>-121.82499999999999</v>
      </c>
    </row>
    <row r="1079" spans="1:42" hidden="1">
      <c r="A1079">
        <v>47347</v>
      </c>
      <c r="B1079" s="38">
        <v>46211</v>
      </c>
      <c r="C1079" t="s">
        <v>268</v>
      </c>
      <c r="D1079" t="s">
        <v>185</v>
      </c>
      <c r="E1079" t="s">
        <v>186</v>
      </c>
      <c r="F1079" t="s">
        <v>59</v>
      </c>
      <c r="G1079">
        <v>8</v>
      </c>
      <c r="H1079" s="43">
        <v>10859</v>
      </c>
      <c r="I1079" t="s">
        <v>198</v>
      </c>
      <c r="J1079">
        <v>10315</v>
      </c>
      <c r="K1079" t="s">
        <v>206</v>
      </c>
      <c r="L1079" t="s">
        <v>206</v>
      </c>
      <c r="M1079" t="s">
        <v>226</v>
      </c>
      <c r="N1079" t="s">
        <v>227</v>
      </c>
      <c r="O1079" t="s">
        <v>64</v>
      </c>
      <c r="P1079">
        <v>502</v>
      </c>
      <c r="Q1079" t="s">
        <v>208</v>
      </c>
      <c r="R1079">
        <v>14</v>
      </c>
      <c r="S1079">
        <v>1</v>
      </c>
      <c r="T1079">
        <v>2</v>
      </c>
      <c r="U1079">
        <v>1</v>
      </c>
      <c r="V1079">
        <v>2</v>
      </c>
      <c r="W1079">
        <v>0.48</v>
      </c>
      <c r="X1079">
        <v>0.5</v>
      </c>
      <c r="Y1079">
        <v>1</v>
      </c>
      <c r="Z1079">
        <v>185.69</v>
      </c>
      <c r="AA1079" t="s">
        <v>55</v>
      </c>
      <c r="AB1079" t="s">
        <v>56</v>
      </c>
      <c r="AC1079" t="s">
        <v>209</v>
      </c>
      <c r="AE1079" s="39">
        <v>46211.89984953704</v>
      </c>
      <c r="AG1079" t="str">
        <f t="shared" si="128"/>
        <v>Julho-26</v>
      </c>
      <c r="AH1079" s="36">
        <f>_xlfn.XLOOKUP(AK1079,'Base de Preços'!P$7:P$3001,'Base de Preços'!J$7:J$3001,"",0)</f>
        <v>492.5</v>
      </c>
      <c r="AI1079" s="37">
        <f t="shared" si="129"/>
        <v>0</v>
      </c>
      <c r="AJ1079" t="str">
        <f>_xlfn.XLOOKUP(N1079,Agrupamentos!C$3:C$496,Agrupamentos!D$3:D$496,"",0)</f>
        <v>IRRIGAÇÃO DE REPLANTIO</v>
      </c>
      <c r="AK1079" t="str">
        <f t="shared" si="130"/>
        <v>IRRIGAÇÃO DE REPLANTIOGN1400IMP32</v>
      </c>
      <c r="AL1079" s="57" t="str">
        <f t="shared" si="131"/>
        <v>47347GN1400Operador de Trator de PneuANTONIO MARCIO PEREIRA DA SILVAIRRIGAÇÃO DE REPLANTIOIndaia Grande I14Suporte2Julho-261246211,89984953746211</v>
      </c>
      <c r="AM1079" s="79">
        <f t="shared" si="132"/>
        <v>4.166666666666667</v>
      </c>
      <c r="AN1079" s="80">
        <f t="shared" si="133"/>
        <v>773.70833333333337</v>
      </c>
      <c r="AO1079" s="36">
        <f t="shared" si="134"/>
        <v>371.38</v>
      </c>
      <c r="AP1079" s="83">
        <f t="shared" si="135"/>
        <v>-402.32833333333338</v>
      </c>
    </row>
    <row r="1080" spans="1:42" hidden="1">
      <c r="A1080">
        <v>47347</v>
      </c>
      <c r="B1080" s="38">
        <v>46211</v>
      </c>
      <c r="C1080" t="s">
        <v>268</v>
      </c>
      <c r="D1080" t="s">
        <v>185</v>
      </c>
      <c r="E1080" t="s">
        <v>186</v>
      </c>
      <c r="F1080" t="s">
        <v>49</v>
      </c>
      <c r="G1080">
        <v>8</v>
      </c>
      <c r="H1080" s="43">
        <v>10859</v>
      </c>
      <c r="I1080" t="s">
        <v>198</v>
      </c>
      <c r="J1080">
        <v>10315</v>
      </c>
      <c r="K1080" t="s">
        <v>206</v>
      </c>
      <c r="L1080" t="s">
        <v>206</v>
      </c>
      <c r="M1080" s="4">
        <v>46028</v>
      </c>
      <c r="N1080" t="s">
        <v>207</v>
      </c>
      <c r="O1080" t="s">
        <v>64</v>
      </c>
      <c r="P1080">
        <v>502</v>
      </c>
      <c r="Q1080" t="s">
        <v>208</v>
      </c>
      <c r="R1080">
        <v>15</v>
      </c>
      <c r="S1080">
        <v>8</v>
      </c>
      <c r="T1080">
        <v>5.98</v>
      </c>
      <c r="U1080">
        <v>7</v>
      </c>
      <c r="V1080">
        <v>15</v>
      </c>
      <c r="W1080">
        <v>2.4</v>
      </c>
      <c r="X1080">
        <v>1.34</v>
      </c>
      <c r="Y1080">
        <v>2.5099999999999998</v>
      </c>
      <c r="Z1080">
        <v>243.65</v>
      </c>
      <c r="AA1080" t="s">
        <v>46</v>
      </c>
      <c r="AB1080" t="s">
        <v>47</v>
      </c>
      <c r="AC1080" t="s">
        <v>209</v>
      </c>
      <c r="AE1080" s="39">
        <v>46211.89984953704</v>
      </c>
      <c r="AG1080" t="str">
        <f t="shared" si="128"/>
        <v>Julho-26</v>
      </c>
      <c r="AH1080" s="36">
        <f>_xlfn.XLOOKUP(AK1080,'Base de Preços'!P$7:P$3001,'Base de Preços'!J$7:J$3001,"",0)</f>
        <v>492.5</v>
      </c>
      <c r="AI1080" s="37">
        <f t="shared" si="129"/>
        <v>2945.15</v>
      </c>
      <c r="AJ1080" t="str">
        <f>_xlfn.XLOOKUP(N1080,Agrupamentos!C$3:C$496,Agrupamentos!D$3:D$496,"",0)</f>
        <v>IRRIGAÇÃO DE REPLANTIO</v>
      </c>
      <c r="AK1080" t="str">
        <f t="shared" si="130"/>
        <v>2º IRRIGAÇÃO DE REPLANTIOGN140046028</v>
      </c>
      <c r="AL1080" s="57" t="str">
        <f t="shared" si="131"/>
        <v>47347GN1400Trabalhador FlorestalANTONIO MARCIO PEREIRA DA SILVA2º IRRIGAÇÃO DE REPLANTIOIndaia Grande I15Principal5,98Julho-2671546211,89984953746211</v>
      </c>
      <c r="AM1080" s="79">
        <f t="shared" si="132"/>
        <v>6.25</v>
      </c>
      <c r="AN1080" s="80">
        <f t="shared" si="133"/>
        <v>1522.8125</v>
      </c>
      <c r="AO1080" s="36">
        <f t="shared" si="134"/>
        <v>1457.027</v>
      </c>
      <c r="AP1080" s="83">
        <f t="shared" si="135"/>
        <v>-65.785499999999956</v>
      </c>
    </row>
    <row r="1081" spans="1:42" hidden="1">
      <c r="A1081">
        <v>47347</v>
      </c>
      <c r="B1081" s="38">
        <v>46211</v>
      </c>
      <c r="C1081" t="s">
        <v>268</v>
      </c>
      <c r="D1081" t="s">
        <v>185</v>
      </c>
      <c r="E1081" t="s">
        <v>186</v>
      </c>
      <c r="F1081" t="s">
        <v>37</v>
      </c>
      <c r="G1081">
        <v>8</v>
      </c>
      <c r="H1081" s="43">
        <v>10859</v>
      </c>
      <c r="I1081" t="s">
        <v>198</v>
      </c>
      <c r="J1081">
        <v>10315</v>
      </c>
      <c r="K1081" t="s">
        <v>206</v>
      </c>
      <c r="L1081" t="s">
        <v>206</v>
      </c>
      <c r="M1081">
        <v>43</v>
      </c>
      <c r="N1081" t="s">
        <v>42</v>
      </c>
      <c r="O1081" t="s">
        <v>64</v>
      </c>
      <c r="P1081">
        <v>502</v>
      </c>
      <c r="Q1081" t="s">
        <v>208</v>
      </c>
      <c r="R1081">
        <v>15</v>
      </c>
      <c r="S1081">
        <v>0</v>
      </c>
      <c r="T1081">
        <v>0</v>
      </c>
      <c r="U1081">
        <v>10</v>
      </c>
      <c r="V1081">
        <v>10</v>
      </c>
      <c r="W1081">
        <v>0</v>
      </c>
      <c r="X1081">
        <v>0</v>
      </c>
      <c r="Y1081">
        <v>0</v>
      </c>
      <c r="Z1081">
        <v>0</v>
      </c>
      <c r="AA1081" t="s">
        <v>55</v>
      </c>
      <c r="AB1081" t="s">
        <v>47</v>
      </c>
      <c r="AC1081" t="s">
        <v>209</v>
      </c>
      <c r="AD1081" t="s">
        <v>203</v>
      </c>
      <c r="AE1081" s="39">
        <v>46211.89984953704</v>
      </c>
      <c r="AG1081" t="str">
        <f t="shared" si="128"/>
        <v>Julho-26</v>
      </c>
      <c r="AH1081" s="36">
        <f>_xlfn.XLOOKUP(AK1081,'Base de Preços'!P$7:P$3001,'Base de Preços'!J$7:J$3001,"",0)</f>
        <v>0</v>
      </c>
      <c r="AI1081" s="37">
        <f t="shared" si="129"/>
        <v>0</v>
      </c>
      <c r="AJ1081" t="str">
        <f>_xlfn.XLOOKUP(N1081,Agrupamentos!C$3:C$496,Agrupamentos!D$3:D$496,"",0)</f>
        <v>APOIO E MANUTENÇÃO</v>
      </c>
      <c r="AK1081" t="str">
        <f t="shared" si="130"/>
        <v>APOIO E MANUTEÇÃOGN140043</v>
      </c>
      <c r="AL1081" s="57" t="str">
        <f t="shared" si="131"/>
        <v>47347GN1400MotoristaANTONIO MARCIO PEREIRA DA SILVAAPOIO E MANUTEÇÃOIndaia Grande I15Principal0Julho-26101046211,89984953746211</v>
      </c>
      <c r="AM1081" s="79" t="str">
        <f t="shared" si="132"/>
        <v/>
      </c>
      <c r="AN1081" s="80" t="str">
        <f t="shared" si="133"/>
        <v/>
      </c>
      <c r="AO1081" s="36">
        <f t="shared" si="134"/>
        <v>0</v>
      </c>
      <c r="AP1081" s="83" t="str">
        <f t="shared" si="135"/>
        <v/>
      </c>
    </row>
    <row r="1082" spans="1:42" hidden="1">
      <c r="A1082">
        <v>47347</v>
      </c>
      <c r="B1082" s="38">
        <v>46211</v>
      </c>
      <c r="C1082" t="s">
        <v>268</v>
      </c>
      <c r="D1082" t="s">
        <v>185</v>
      </c>
      <c r="E1082" t="s">
        <v>186</v>
      </c>
      <c r="F1082" t="s">
        <v>59</v>
      </c>
      <c r="G1082">
        <v>8</v>
      </c>
      <c r="H1082" s="43">
        <v>10859</v>
      </c>
      <c r="I1082" t="s">
        <v>198</v>
      </c>
      <c r="J1082">
        <v>10315</v>
      </c>
      <c r="K1082" t="s">
        <v>206</v>
      </c>
      <c r="L1082" t="s">
        <v>206</v>
      </c>
      <c r="M1082" s="4">
        <v>46059</v>
      </c>
      <c r="N1082" t="s">
        <v>210</v>
      </c>
      <c r="O1082" t="s">
        <v>64</v>
      </c>
      <c r="P1082">
        <v>502</v>
      </c>
      <c r="Q1082" t="s">
        <v>208</v>
      </c>
      <c r="R1082">
        <v>15</v>
      </c>
      <c r="S1082">
        <v>2</v>
      </c>
      <c r="T1082">
        <v>10</v>
      </c>
      <c r="U1082">
        <v>2</v>
      </c>
      <c r="V1082">
        <v>4</v>
      </c>
      <c r="W1082">
        <v>0.48</v>
      </c>
      <c r="X1082">
        <v>0.2</v>
      </c>
      <c r="Y1082">
        <v>0.4</v>
      </c>
      <c r="Z1082">
        <v>185.69</v>
      </c>
      <c r="AA1082" t="s">
        <v>55</v>
      </c>
      <c r="AB1082" t="s">
        <v>56</v>
      </c>
      <c r="AC1082" t="s">
        <v>209</v>
      </c>
      <c r="AE1082" s="39">
        <v>46211.89984953704</v>
      </c>
      <c r="AG1082" t="str">
        <f t="shared" si="128"/>
        <v>Julho-26</v>
      </c>
      <c r="AH1082" s="36">
        <f>_xlfn.XLOOKUP(AK1082,'Base de Preços'!P$7:P$3001,'Base de Preços'!J$7:J$3001,"",0)</f>
        <v>492.5</v>
      </c>
      <c r="AI1082" s="37">
        <f t="shared" si="129"/>
        <v>0</v>
      </c>
      <c r="AJ1082" t="str">
        <f>_xlfn.XLOOKUP(N1082,Agrupamentos!C$3:C$496,Agrupamentos!D$3:D$496,"",0)</f>
        <v>IRRIGAÇÃO DE REPLANTIO</v>
      </c>
      <c r="AK1082" t="str">
        <f t="shared" si="130"/>
        <v>3° IRRIGAÇÃO DE REPLANTIOGN140046059</v>
      </c>
      <c r="AL1082" s="57" t="str">
        <f t="shared" si="131"/>
        <v>47347GN1400Operador de Trator de PneuANTONIO MARCIO PEREIRA DA SILVA3° IRRIGAÇÃO DE REPLANTIOIndaia Grande I15Suporte10Julho-262446211,89984953746211</v>
      </c>
      <c r="AM1082" s="79">
        <f t="shared" si="132"/>
        <v>8.3333333333333339</v>
      </c>
      <c r="AN1082" s="80">
        <f t="shared" si="133"/>
        <v>1547.4166666666667</v>
      </c>
      <c r="AO1082" s="36">
        <f t="shared" si="134"/>
        <v>1856.9</v>
      </c>
      <c r="AP1082" s="83">
        <f t="shared" si="135"/>
        <v>309.48333333333335</v>
      </c>
    </row>
    <row r="1083" spans="1:42" hidden="1">
      <c r="A1083">
        <v>47347</v>
      </c>
      <c r="B1083" s="38">
        <v>46211</v>
      </c>
      <c r="C1083" t="s">
        <v>268</v>
      </c>
      <c r="D1083" t="s">
        <v>185</v>
      </c>
      <c r="E1083" t="s">
        <v>186</v>
      </c>
      <c r="F1083" t="s">
        <v>59</v>
      </c>
      <c r="G1083">
        <v>8</v>
      </c>
      <c r="H1083" s="43">
        <v>10859</v>
      </c>
      <c r="I1083" t="s">
        <v>198</v>
      </c>
      <c r="J1083">
        <v>10315</v>
      </c>
      <c r="K1083" t="s">
        <v>206</v>
      </c>
      <c r="L1083" t="s">
        <v>206</v>
      </c>
      <c r="M1083" t="s">
        <v>224</v>
      </c>
      <c r="N1083" t="s">
        <v>225</v>
      </c>
      <c r="O1083" t="s">
        <v>64</v>
      </c>
      <c r="P1083">
        <v>502</v>
      </c>
      <c r="Q1083" t="s">
        <v>208</v>
      </c>
      <c r="R1083">
        <v>14</v>
      </c>
      <c r="S1083">
        <v>4</v>
      </c>
      <c r="T1083">
        <v>2.08</v>
      </c>
      <c r="U1083">
        <v>4</v>
      </c>
      <c r="V1083">
        <v>8</v>
      </c>
      <c r="W1083">
        <v>0.36</v>
      </c>
      <c r="X1083">
        <v>1.92</v>
      </c>
      <c r="Y1083">
        <v>3.85</v>
      </c>
      <c r="Z1083">
        <v>111.25</v>
      </c>
      <c r="AA1083" t="s">
        <v>55</v>
      </c>
      <c r="AB1083" t="s">
        <v>77</v>
      </c>
      <c r="AC1083" t="s">
        <v>209</v>
      </c>
      <c r="AE1083" s="39">
        <v>46211.89984953704</v>
      </c>
      <c r="AG1083" t="str">
        <f t="shared" si="128"/>
        <v>Julho-26</v>
      </c>
      <c r="AH1083" s="36">
        <f>_xlfn.XLOOKUP(AK1083,'Base de Preços'!P$7:P$3001,'Base de Preços'!J$7:J$3001,"",0)</f>
        <v>399</v>
      </c>
      <c r="AI1083" s="37">
        <f t="shared" si="129"/>
        <v>0</v>
      </c>
      <c r="AJ1083" t="str">
        <f>_xlfn.XLOOKUP(N1083,Agrupamentos!C$3:C$496,Agrupamentos!D$3:D$496,"",0)</f>
        <v>REPLANTIO</v>
      </c>
      <c r="AK1083" t="str">
        <f t="shared" si="130"/>
        <v>REPLANTIOGN1400IMP29</v>
      </c>
      <c r="AL1083" s="57" t="str">
        <f t="shared" si="131"/>
        <v>47347GN1400Operador de Trator de PneuANTONIO MARCIO PEREIRA DA SILVAREPLANTIOIndaia Grande I14Apoio2,08Julho-264846211,89984953746211</v>
      </c>
      <c r="AM1083" s="79">
        <f t="shared" si="132"/>
        <v>22.222222222222221</v>
      </c>
      <c r="AN1083" s="80">
        <f t="shared" si="133"/>
        <v>2472.2222222222222</v>
      </c>
      <c r="AO1083" s="36">
        <f t="shared" si="134"/>
        <v>231.4</v>
      </c>
      <c r="AP1083" s="83">
        <f t="shared" si="135"/>
        <v>-2240.8222222222221</v>
      </c>
    </row>
    <row r="1084" spans="1:42" hidden="1">
      <c r="A1084">
        <v>47347</v>
      </c>
      <c r="B1084" s="38">
        <v>46211</v>
      </c>
      <c r="C1084" t="s">
        <v>268</v>
      </c>
      <c r="D1084" t="s">
        <v>185</v>
      </c>
      <c r="E1084" t="s">
        <v>186</v>
      </c>
      <c r="F1084" t="s">
        <v>37</v>
      </c>
      <c r="G1084">
        <v>8</v>
      </c>
      <c r="H1084" s="43">
        <v>10859</v>
      </c>
      <c r="I1084" t="s">
        <v>198</v>
      </c>
      <c r="J1084">
        <v>10315</v>
      </c>
      <c r="K1084" t="s">
        <v>206</v>
      </c>
      <c r="L1084" t="s">
        <v>206</v>
      </c>
      <c r="M1084" s="4">
        <v>46059</v>
      </c>
      <c r="N1084" t="s">
        <v>210</v>
      </c>
      <c r="O1084" t="s">
        <v>64</v>
      </c>
      <c r="P1084">
        <v>502</v>
      </c>
      <c r="Q1084" t="s">
        <v>208</v>
      </c>
      <c r="R1084">
        <v>15</v>
      </c>
      <c r="S1084">
        <v>2</v>
      </c>
      <c r="T1084">
        <v>10</v>
      </c>
      <c r="U1084">
        <v>2</v>
      </c>
      <c r="V1084">
        <v>4</v>
      </c>
      <c r="W1084">
        <v>0.16</v>
      </c>
      <c r="X1084">
        <v>0.2</v>
      </c>
      <c r="Y1084">
        <v>0.4</v>
      </c>
      <c r="Z1084">
        <v>63.16</v>
      </c>
      <c r="AA1084" t="s">
        <v>55</v>
      </c>
      <c r="AB1084" t="s">
        <v>77</v>
      </c>
      <c r="AC1084" t="s">
        <v>209</v>
      </c>
      <c r="AE1084" s="39">
        <v>46211.89984953704</v>
      </c>
      <c r="AG1084" t="str">
        <f t="shared" si="128"/>
        <v>Julho-26</v>
      </c>
      <c r="AH1084" s="36">
        <f>_xlfn.XLOOKUP(AK1084,'Base de Preços'!P$7:P$3001,'Base de Preços'!J$7:J$3001,"",0)</f>
        <v>492.5</v>
      </c>
      <c r="AI1084" s="37">
        <f t="shared" si="129"/>
        <v>0</v>
      </c>
      <c r="AJ1084" t="str">
        <f>_xlfn.XLOOKUP(N1084,Agrupamentos!C$3:C$496,Agrupamentos!D$3:D$496,"",0)</f>
        <v>IRRIGAÇÃO DE REPLANTIO</v>
      </c>
      <c r="AK1084" t="str">
        <f t="shared" si="130"/>
        <v>3° IRRIGAÇÃO DE REPLANTIOGN140046059</v>
      </c>
      <c r="AL1084" s="57" t="str">
        <f t="shared" si="131"/>
        <v>47347GN1400MotoristaANTONIO MARCIO PEREIRA DA SILVA3° IRRIGAÇÃO DE REPLANTIOIndaia Grande I15Apoio10Julho-262446211,89984953746211</v>
      </c>
      <c r="AM1084" s="79">
        <f t="shared" si="132"/>
        <v>25</v>
      </c>
      <c r="AN1084" s="80">
        <f t="shared" si="133"/>
        <v>1579</v>
      </c>
      <c r="AO1084" s="36">
        <f t="shared" si="134"/>
        <v>631.59999999999991</v>
      </c>
      <c r="AP1084" s="83">
        <f t="shared" si="135"/>
        <v>-947.40000000000009</v>
      </c>
    </row>
    <row r="1085" spans="1:42" hidden="1">
      <c r="A1085">
        <v>47347</v>
      </c>
      <c r="B1085" s="38">
        <v>46211</v>
      </c>
      <c r="C1085" t="s">
        <v>268</v>
      </c>
      <c r="D1085" t="s">
        <v>185</v>
      </c>
      <c r="E1085" t="s">
        <v>186</v>
      </c>
      <c r="F1085" t="s">
        <v>37</v>
      </c>
      <c r="G1085">
        <v>8</v>
      </c>
      <c r="H1085" s="43">
        <v>10859</v>
      </c>
      <c r="I1085" t="s">
        <v>198</v>
      </c>
      <c r="J1085">
        <v>10315</v>
      </c>
      <c r="K1085" t="s">
        <v>206</v>
      </c>
      <c r="L1085" t="s">
        <v>206</v>
      </c>
      <c r="M1085" s="4">
        <v>46028</v>
      </c>
      <c r="N1085" t="s">
        <v>207</v>
      </c>
      <c r="O1085" t="s">
        <v>64</v>
      </c>
      <c r="P1085">
        <v>502</v>
      </c>
      <c r="Q1085" t="s">
        <v>208</v>
      </c>
      <c r="R1085">
        <v>15</v>
      </c>
      <c r="S1085">
        <v>1</v>
      </c>
      <c r="T1085">
        <v>5.98</v>
      </c>
      <c r="U1085">
        <v>1</v>
      </c>
      <c r="V1085">
        <v>2</v>
      </c>
      <c r="W1085">
        <v>0.16</v>
      </c>
      <c r="X1085">
        <v>0.17</v>
      </c>
      <c r="Y1085">
        <v>0.33</v>
      </c>
      <c r="Z1085">
        <v>63.16</v>
      </c>
      <c r="AA1085" t="s">
        <v>46</v>
      </c>
      <c r="AB1085" t="s">
        <v>77</v>
      </c>
      <c r="AC1085" t="s">
        <v>209</v>
      </c>
      <c r="AE1085" s="39">
        <v>46211.89984953704</v>
      </c>
      <c r="AG1085" t="str">
        <f t="shared" si="128"/>
        <v>Julho-26</v>
      </c>
      <c r="AH1085" s="36">
        <f>_xlfn.XLOOKUP(AK1085,'Base de Preços'!P$7:P$3001,'Base de Preços'!J$7:J$3001,"",0)</f>
        <v>492.5</v>
      </c>
      <c r="AI1085" s="37">
        <f t="shared" si="129"/>
        <v>0</v>
      </c>
      <c r="AJ1085" t="str">
        <f>_xlfn.XLOOKUP(N1085,Agrupamentos!C$3:C$496,Agrupamentos!D$3:D$496,"",0)</f>
        <v>IRRIGAÇÃO DE REPLANTIO</v>
      </c>
      <c r="AK1085" t="str">
        <f t="shared" si="130"/>
        <v>2º IRRIGAÇÃO DE REPLANTIOGN140046028</v>
      </c>
      <c r="AL1085" s="57" t="str">
        <f t="shared" si="131"/>
        <v>47347GN1400MotoristaANTONIO MARCIO PEREIRA DA SILVA2º IRRIGAÇÃO DE REPLANTIOIndaia Grande I15Apoio5,98Julho-261246211,89984953746211</v>
      </c>
      <c r="AM1085" s="79">
        <f t="shared" si="132"/>
        <v>12.5</v>
      </c>
      <c r="AN1085" s="80">
        <f t="shared" si="133"/>
        <v>789.5</v>
      </c>
      <c r="AO1085" s="36">
        <f t="shared" si="134"/>
        <v>377.6968</v>
      </c>
      <c r="AP1085" s="83">
        <f t="shared" si="135"/>
        <v>-411.8032</v>
      </c>
    </row>
    <row r="1086" spans="1:42" hidden="1">
      <c r="A1086">
        <v>47347</v>
      </c>
      <c r="B1086" s="38">
        <v>46211</v>
      </c>
      <c r="C1086" t="s">
        <v>268</v>
      </c>
      <c r="D1086" t="s">
        <v>185</v>
      </c>
      <c r="E1086" t="s">
        <v>186</v>
      </c>
      <c r="F1086" t="s">
        <v>37</v>
      </c>
      <c r="G1086">
        <v>8</v>
      </c>
      <c r="H1086" s="43">
        <v>10859</v>
      </c>
      <c r="I1086" t="s">
        <v>198</v>
      </c>
      <c r="J1086">
        <v>10315</v>
      </c>
      <c r="K1086" t="s">
        <v>206</v>
      </c>
      <c r="L1086" t="s">
        <v>206</v>
      </c>
      <c r="M1086" t="s">
        <v>226</v>
      </c>
      <c r="N1086" t="s">
        <v>227</v>
      </c>
      <c r="O1086" t="s">
        <v>64</v>
      </c>
      <c r="P1086">
        <v>502</v>
      </c>
      <c r="Q1086" t="s">
        <v>208</v>
      </c>
      <c r="R1086">
        <v>14</v>
      </c>
      <c r="S1086">
        <v>1</v>
      </c>
      <c r="T1086">
        <v>2</v>
      </c>
      <c r="U1086">
        <v>1</v>
      </c>
      <c r="V1086">
        <v>2</v>
      </c>
      <c r="W1086">
        <v>0.16</v>
      </c>
      <c r="X1086">
        <v>0.5</v>
      </c>
      <c r="Y1086">
        <v>1</v>
      </c>
      <c r="Z1086">
        <v>63.16</v>
      </c>
      <c r="AA1086" t="s">
        <v>55</v>
      </c>
      <c r="AB1086" t="s">
        <v>77</v>
      </c>
      <c r="AC1086" t="s">
        <v>209</v>
      </c>
      <c r="AE1086" s="39">
        <v>46211.89984953704</v>
      </c>
      <c r="AG1086" t="str">
        <f t="shared" si="128"/>
        <v>Julho-26</v>
      </c>
      <c r="AH1086" s="36">
        <f>_xlfn.XLOOKUP(AK1086,'Base de Preços'!P$7:P$3001,'Base de Preços'!J$7:J$3001,"",0)</f>
        <v>492.5</v>
      </c>
      <c r="AI1086" s="37">
        <f t="shared" si="129"/>
        <v>0</v>
      </c>
      <c r="AJ1086" t="str">
        <f>_xlfn.XLOOKUP(N1086,Agrupamentos!C$3:C$496,Agrupamentos!D$3:D$496,"",0)</f>
        <v>IRRIGAÇÃO DE REPLANTIO</v>
      </c>
      <c r="AK1086" t="str">
        <f t="shared" si="130"/>
        <v>IRRIGAÇÃO DE REPLANTIOGN1400IMP32</v>
      </c>
      <c r="AL1086" s="57" t="str">
        <f t="shared" si="131"/>
        <v>47347GN1400MotoristaANTONIO MARCIO PEREIRA DA SILVAIRRIGAÇÃO DE REPLANTIOIndaia Grande I14Apoio2Julho-261246211,89984953746211</v>
      </c>
      <c r="AM1086" s="79">
        <f t="shared" si="132"/>
        <v>12.5</v>
      </c>
      <c r="AN1086" s="80">
        <f t="shared" si="133"/>
        <v>789.5</v>
      </c>
      <c r="AO1086" s="36">
        <f t="shared" si="134"/>
        <v>126.32</v>
      </c>
      <c r="AP1086" s="83">
        <f t="shared" si="135"/>
        <v>-663.18000000000006</v>
      </c>
    </row>
    <row r="1087" spans="1:42" hidden="1">
      <c r="A1087">
        <v>47347</v>
      </c>
      <c r="B1087" s="38">
        <v>46211</v>
      </c>
      <c r="C1087" t="s">
        <v>268</v>
      </c>
      <c r="D1087" t="s">
        <v>185</v>
      </c>
      <c r="E1087" t="s">
        <v>186</v>
      </c>
      <c r="F1087" t="s">
        <v>49</v>
      </c>
      <c r="G1087">
        <v>8</v>
      </c>
      <c r="H1087" s="43">
        <v>10859</v>
      </c>
      <c r="I1087" t="s">
        <v>198</v>
      </c>
      <c r="J1087">
        <v>10315</v>
      </c>
      <c r="K1087" t="s">
        <v>206</v>
      </c>
      <c r="L1087" t="s">
        <v>206</v>
      </c>
      <c r="M1087" s="4">
        <v>46059</v>
      </c>
      <c r="N1087" t="s">
        <v>210</v>
      </c>
      <c r="O1087" t="s">
        <v>64</v>
      </c>
      <c r="P1087">
        <v>502</v>
      </c>
      <c r="Q1087" t="s">
        <v>208</v>
      </c>
      <c r="R1087">
        <v>15</v>
      </c>
      <c r="S1087">
        <v>10</v>
      </c>
      <c r="T1087">
        <v>10</v>
      </c>
      <c r="U1087">
        <v>10</v>
      </c>
      <c r="V1087">
        <v>20</v>
      </c>
      <c r="W1087">
        <v>2.4</v>
      </c>
      <c r="X1087">
        <v>1</v>
      </c>
      <c r="Y1087">
        <v>2</v>
      </c>
      <c r="Z1087">
        <v>243.65</v>
      </c>
      <c r="AA1087" t="s">
        <v>55</v>
      </c>
      <c r="AB1087" t="s">
        <v>47</v>
      </c>
      <c r="AC1087" t="s">
        <v>209</v>
      </c>
      <c r="AE1087" s="39">
        <v>46211.89984953704</v>
      </c>
      <c r="AG1087" t="str">
        <f t="shared" si="128"/>
        <v>Julho-26</v>
      </c>
      <c r="AH1087" s="36">
        <f>_xlfn.XLOOKUP(AK1087,'Base de Preços'!P$7:P$3001,'Base de Preços'!J$7:J$3001,"",0)</f>
        <v>492.5</v>
      </c>
      <c r="AI1087" s="37">
        <f t="shared" si="129"/>
        <v>4925</v>
      </c>
      <c r="AJ1087" t="str">
        <f>_xlfn.XLOOKUP(N1087,Agrupamentos!C$3:C$496,Agrupamentos!D$3:D$496,"",0)</f>
        <v>IRRIGAÇÃO DE REPLANTIO</v>
      </c>
      <c r="AK1087" t="str">
        <f t="shared" si="130"/>
        <v>3° IRRIGAÇÃO DE REPLANTIOGN140046059</v>
      </c>
      <c r="AL1087" s="57" t="str">
        <f t="shared" si="131"/>
        <v>47347GN1400Trabalhador FlorestalANTONIO MARCIO PEREIRA DA SILVA3° IRRIGAÇÃO DE REPLANTIOIndaia Grande I15Principal10Julho-26102046211,89984953746211</v>
      </c>
      <c r="AM1087" s="79">
        <f t="shared" si="132"/>
        <v>8.3333333333333339</v>
      </c>
      <c r="AN1087" s="80">
        <f t="shared" si="133"/>
        <v>2030.416666666667</v>
      </c>
      <c r="AO1087" s="36">
        <f t="shared" si="134"/>
        <v>2436.5</v>
      </c>
      <c r="AP1087" s="83">
        <f t="shared" si="135"/>
        <v>406.08333333333303</v>
      </c>
    </row>
    <row r="1088" spans="1:42" hidden="1">
      <c r="A1088">
        <v>47347</v>
      </c>
      <c r="B1088" s="38">
        <v>46211</v>
      </c>
      <c r="C1088" t="s">
        <v>268</v>
      </c>
      <c r="D1088" t="s">
        <v>185</v>
      </c>
      <c r="E1088" t="s">
        <v>186</v>
      </c>
      <c r="F1088" t="s">
        <v>59</v>
      </c>
      <c r="G1088">
        <v>8</v>
      </c>
      <c r="H1088" s="43">
        <v>10859</v>
      </c>
      <c r="I1088" t="s">
        <v>198</v>
      </c>
      <c r="J1088">
        <v>10315</v>
      </c>
      <c r="K1088" t="s">
        <v>206</v>
      </c>
      <c r="L1088" t="s">
        <v>206</v>
      </c>
      <c r="M1088" s="4">
        <v>46028</v>
      </c>
      <c r="N1088" t="s">
        <v>207</v>
      </c>
      <c r="O1088" t="s">
        <v>64</v>
      </c>
      <c r="P1088">
        <v>502</v>
      </c>
      <c r="Q1088" t="s">
        <v>208</v>
      </c>
      <c r="R1088">
        <v>15</v>
      </c>
      <c r="S1088">
        <v>1</v>
      </c>
      <c r="T1088">
        <v>5.98</v>
      </c>
      <c r="U1088">
        <v>1</v>
      </c>
      <c r="V1088">
        <v>2</v>
      </c>
      <c r="W1088">
        <v>0.48</v>
      </c>
      <c r="X1088">
        <v>0.17</v>
      </c>
      <c r="Y1088">
        <v>0.33</v>
      </c>
      <c r="Z1088">
        <v>185.69</v>
      </c>
      <c r="AA1088" t="s">
        <v>46</v>
      </c>
      <c r="AB1088" t="s">
        <v>56</v>
      </c>
      <c r="AC1088" t="s">
        <v>209</v>
      </c>
      <c r="AE1088" s="39">
        <v>46211.89984953704</v>
      </c>
      <c r="AG1088" t="str">
        <f t="shared" si="128"/>
        <v>Julho-26</v>
      </c>
      <c r="AH1088" s="36">
        <f>_xlfn.XLOOKUP(AK1088,'Base de Preços'!P$7:P$3001,'Base de Preços'!J$7:J$3001,"",0)</f>
        <v>492.5</v>
      </c>
      <c r="AI1088" s="37">
        <f t="shared" si="129"/>
        <v>0</v>
      </c>
      <c r="AJ1088" t="str">
        <f>_xlfn.XLOOKUP(N1088,Agrupamentos!C$3:C$496,Agrupamentos!D$3:D$496,"",0)</f>
        <v>IRRIGAÇÃO DE REPLANTIO</v>
      </c>
      <c r="AK1088" t="str">
        <f t="shared" si="130"/>
        <v>2º IRRIGAÇÃO DE REPLANTIOGN140046028</v>
      </c>
      <c r="AL1088" s="57" t="str">
        <f t="shared" si="131"/>
        <v>47347GN1400Operador de Trator de PneuANTONIO MARCIO PEREIRA DA SILVA2º IRRIGAÇÃO DE REPLANTIOIndaia Grande I15Suporte5,98Julho-261246211,89984953746211</v>
      </c>
      <c r="AM1088" s="79">
        <f t="shared" si="132"/>
        <v>4.166666666666667</v>
      </c>
      <c r="AN1088" s="80">
        <f t="shared" si="133"/>
        <v>773.70833333333337</v>
      </c>
      <c r="AO1088" s="36">
        <f t="shared" si="134"/>
        <v>1110.4262000000001</v>
      </c>
      <c r="AP1088" s="83">
        <f t="shared" si="135"/>
        <v>336.71786666666674</v>
      </c>
    </row>
    <row r="1089" spans="1:42" hidden="1">
      <c r="A1089">
        <v>47348</v>
      </c>
      <c r="B1089" s="38">
        <v>46211</v>
      </c>
      <c r="C1089" t="s">
        <v>268</v>
      </c>
      <c r="D1089" t="s">
        <v>185</v>
      </c>
      <c r="E1089" t="s">
        <v>186</v>
      </c>
      <c r="F1089" t="s">
        <v>92</v>
      </c>
      <c r="G1089">
        <v>10</v>
      </c>
      <c r="H1089" s="43">
        <v>10859</v>
      </c>
      <c r="I1089" t="s">
        <v>198</v>
      </c>
      <c r="J1089">
        <v>11772</v>
      </c>
      <c r="K1089" t="s">
        <v>211</v>
      </c>
      <c r="L1089" t="s">
        <v>211</v>
      </c>
      <c r="M1089" t="s">
        <v>326</v>
      </c>
      <c r="N1089" t="s">
        <v>327</v>
      </c>
      <c r="O1089" t="s">
        <v>64</v>
      </c>
      <c r="P1089">
        <v>669</v>
      </c>
      <c r="Q1089" t="s">
        <v>223</v>
      </c>
      <c r="R1089">
        <v>1</v>
      </c>
      <c r="S1089">
        <v>10</v>
      </c>
      <c r="T1089">
        <v>25</v>
      </c>
      <c r="U1089">
        <v>0</v>
      </c>
      <c r="V1089">
        <v>10</v>
      </c>
      <c r="W1089">
        <v>0.51</v>
      </c>
      <c r="X1089">
        <v>0.4</v>
      </c>
      <c r="Y1089">
        <v>0.4</v>
      </c>
      <c r="Z1089">
        <v>199.41</v>
      </c>
      <c r="AA1089" t="s">
        <v>55</v>
      </c>
      <c r="AB1089" t="s">
        <v>56</v>
      </c>
      <c r="AC1089" t="s">
        <v>212</v>
      </c>
      <c r="AE1089" s="39">
        <v>46211.93209490741</v>
      </c>
      <c r="AG1089" t="str">
        <f t="shared" si="128"/>
        <v>Julho-26</v>
      </c>
      <c r="AH1089" s="36">
        <f>_xlfn.XLOOKUP(AK1089,'Base de Preços'!P$7:P$3001,'Base de Preços'!J$7:J$3001,"",0)</f>
        <v>930</v>
      </c>
      <c r="AI1089" s="37">
        <f t="shared" si="129"/>
        <v>0</v>
      </c>
      <c r="AJ1089" t="str">
        <f>_xlfn.XLOOKUP(N1089,Agrupamentos!C$3:C$496,Agrupamentos!D$3:D$496,"",0)</f>
        <v>IRRIGAÇÃO DE PLANTIO</v>
      </c>
      <c r="AK1089" t="str">
        <f t="shared" si="130"/>
        <v>2ª IRRIGAÇÃO DE PLANTIO 4 a 5L/Planta+Polímero,  tomadas d'água a 5 a 10KM da Operação, incluindo Captação de ÁguaGN1400IMP15</v>
      </c>
      <c r="AL1089" s="57" t="str">
        <f t="shared" si="131"/>
        <v>47348GN1400Motorista de Caminhão PipaALCIMAR CONCEIÇAO DOS SANTOS2ª IRRIGAÇÃO DE PLANTIO 4 a 5L/Planta+Polímero,  tomadas d'água a 5 a 10KM da Operação, incluindo Captação de ÁguaCASCATA1Suporte25Julho-2601046211,932094907446211</v>
      </c>
      <c r="AM1089" s="79">
        <f t="shared" si="132"/>
        <v>19.607843137254903</v>
      </c>
      <c r="AN1089" s="80">
        <f t="shared" si="133"/>
        <v>3910</v>
      </c>
      <c r="AO1089" s="36">
        <f t="shared" si="134"/>
        <v>4985.25</v>
      </c>
      <c r="AP1089" s="83">
        <f t="shared" si="135"/>
        <v>1075.25</v>
      </c>
    </row>
    <row r="1090" spans="1:42" hidden="1">
      <c r="A1090">
        <v>47348</v>
      </c>
      <c r="B1090" s="38">
        <v>46211</v>
      </c>
      <c r="C1090" t="s">
        <v>268</v>
      </c>
      <c r="D1090" t="s">
        <v>185</v>
      </c>
      <c r="E1090" t="s">
        <v>186</v>
      </c>
      <c r="F1090" t="s">
        <v>92</v>
      </c>
      <c r="G1090">
        <v>10</v>
      </c>
      <c r="H1090" s="43">
        <v>10859</v>
      </c>
      <c r="I1090" t="s">
        <v>198</v>
      </c>
      <c r="J1090">
        <v>11772</v>
      </c>
      <c r="K1090" t="s">
        <v>211</v>
      </c>
      <c r="L1090" t="s">
        <v>211</v>
      </c>
      <c r="M1090" t="s">
        <v>200</v>
      </c>
      <c r="N1090" t="s">
        <v>201</v>
      </c>
      <c r="O1090" t="s">
        <v>64</v>
      </c>
      <c r="P1090">
        <v>669</v>
      </c>
      <c r="Q1090" t="s">
        <v>223</v>
      </c>
      <c r="R1090">
        <v>5</v>
      </c>
      <c r="S1090">
        <v>10</v>
      </c>
      <c r="T1090">
        <v>4</v>
      </c>
      <c r="U1090">
        <v>0</v>
      </c>
      <c r="V1090">
        <v>10</v>
      </c>
      <c r="W1090">
        <v>0.51</v>
      </c>
      <c r="X1090">
        <v>2.5</v>
      </c>
      <c r="Y1090">
        <v>2.5</v>
      </c>
      <c r="Z1090">
        <v>199.41</v>
      </c>
      <c r="AA1090" t="s">
        <v>55</v>
      </c>
      <c r="AB1090" t="s">
        <v>56</v>
      </c>
      <c r="AC1090" t="s">
        <v>212</v>
      </c>
      <c r="AD1090" t="s">
        <v>203</v>
      </c>
      <c r="AE1090" s="39">
        <v>46212.332685185182</v>
      </c>
      <c r="AG1090" t="str">
        <f t="shared" si="128"/>
        <v>Julho-26</v>
      </c>
      <c r="AH1090" s="36">
        <f>_xlfn.XLOOKUP(AK1090,'Base de Preços'!P$7:P$3001,'Base de Preços'!J$7:J$3001,"",0)</f>
        <v>930</v>
      </c>
      <c r="AI1090" s="37">
        <f t="shared" si="129"/>
        <v>0</v>
      </c>
      <c r="AJ1090" t="str">
        <f>_xlfn.XLOOKUP(N1090,Agrupamentos!C$3:C$496,Agrupamentos!D$3:D$496,"",0)</f>
        <v>IRRIGAÇÃO DE PLANTIO</v>
      </c>
      <c r="AK1090" t="str">
        <f t="shared" si="130"/>
        <v>Irrigação de Plantio 4 a 5L/Planta+Polímero, tomadas d'água a 5 a 10KM da Operação, incluindo Capitação de ÁguaGN1400IMP14</v>
      </c>
      <c r="AL1090" s="57" t="str">
        <f t="shared" si="131"/>
        <v>47348GN1400Motorista de Caminhão PipaALCIMAR CONCEIÇAO DOS SANTOSIrrigação de Plantio 4 a 5L/Planta+Polímero, tomadas d'água a 5 a 10KM da Operação, incluindo Capitação de ÁguaCASCATA5Suporte4Julho-2601046212,332685185246211</v>
      </c>
      <c r="AM1090" s="79">
        <f t="shared" si="132"/>
        <v>19.607843137254903</v>
      </c>
      <c r="AN1090" s="80">
        <f t="shared" si="133"/>
        <v>3910</v>
      </c>
      <c r="AO1090" s="36">
        <f t="shared" si="134"/>
        <v>797.64</v>
      </c>
      <c r="AP1090" s="83">
        <f t="shared" si="135"/>
        <v>-3112.36</v>
      </c>
    </row>
    <row r="1091" spans="1:42" hidden="1">
      <c r="A1091">
        <v>47348</v>
      </c>
      <c r="B1091" s="38">
        <v>46211</v>
      </c>
      <c r="C1091" t="s">
        <v>268</v>
      </c>
      <c r="D1091" t="s">
        <v>185</v>
      </c>
      <c r="E1091" t="s">
        <v>186</v>
      </c>
      <c r="F1091" t="s">
        <v>59</v>
      </c>
      <c r="G1091">
        <v>10</v>
      </c>
      <c r="H1091" s="43">
        <v>10859</v>
      </c>
      <c r="I1091" t="s">
        <v>198</v>
      </c>
      <c r="J1091">
        <v>11772</v>
      </c>
      <c r="K1091" t="s">
        <v>211</v>
      </c>
      <c r="L1091" t="s">
        <v>211</v>
      </c>
      <c r="M1091" t="s">
        <v>200</v>
      </c>
      <c r="N1091" t="s">
        <v>201</v>
      </c>
      <c r="O1091" t="s">
        <v>64</v>
      </c>
      <c r="P1091">
        <v>669</v>
      </c>
      <c r="Q1091" t="s">
        <v>223</v>
      </c>
      <c r="R1091">
        <v>5</v>
      </c>
      <c r="S1091">
        <v>10</v>
      </c>
      <c r="T1091">
        <v>4</v>
      </c>
      <c r="U1091">
        <v>0</v>
      </c>
      <c r="V1091">
        <v>10</v>
      </c>
      <c r="W1091">
        <v>0.82</v>
      </c>
      <c r="X1091">
        <v>2.5</v>
      </c>
      <c r="Y1091">
        <v>2.5</v>
      </c>
      <c r="Z1091">
        <v>520.12</v>
      </c>
      <c r="AA1091" t="s">
        <v>46</v>
      </c>
      <c r="AB1091" t="s">
        <v>56</v>
      </c>
      <c r="AC1091" t="s">
        <v>212</v>
      </c>
      <c r="AE1091" s="39">
        <v>46211.93209490741</v>
      </c>
      <c r="AG1091" t="str">
        <f t="shared" si="128"/>
        <v>Julho-26</v>
      </c>
      <c r="AH1091" s="36">
        <f>_xlfn.XLOOKUP(AK1091,'Base de Preços'!P$7:P$3001,'Base de Preços'!J$7:J$3001,"",0)</f>
        <v>930</v>
      </c>
      <c r="AI1091" s="37">
        <f t="shared" si="129"/>
        <v>0</v>
      </c>
      <c r="AJ1091" t="str">
        <f>_xlfn.XLOOKUP(N1091,Agrupamentos!C$3:C$496,Agrupamentos!D$3:D$496,"",0)</f>
        <v>IRRIGAÇÃO DE PLANTIO</v>
      </c>
      <c r="AK1091" t="str">
        <f t="shared" si="130"/>
        <v>Irrigação de Plantio 4 a 5L/Planta+Polímero, tomadas d'água a 5 a 10KM da Operação, incluindo Capitação de ÁguaGN1400IMP14</v>
      </c>
      <c r="AL1091" s="57" t="str">
        <f t="shared" si="131"/>
        <v>47348GN1400Operador de Trator de PneuALCIMAR CONCEIÇAO DOS SANTOSIrrigação de Plantio 4 a 5L/Planta+Polímero, tomadas d'água a 5 a 10KM da Operação, incluindo Capitação de ÁguaCASCATA5Suporte4Julho-2601046211,932094907446211</v>
      </c>
      <c r="AM1091" s="79">
        <f t="shared" si="132"/>
        <v>12.195121951219512</v>
      </c>
      <c r="AN1091" s="80">
        <f t="shared" si="133"/>
        <v>6342.9268292682927</v>
      </c>
      <c r="AO1091" s="36">
        <f t="shared" si="134"/>
        <v>2080.48</v>
      </c>
      <c r="AP1091" s="83">
        <f t="shared" si="135"/>
        <v>-4262.4468292682923</v>
      </c>
    </row>
    <row r="1092" spans="1:42" hidden="1">
      <c r="A1092">
        <v>47348</v>
      </c>
      <c r="B1092" s="38">
        <v>46211</v>
      </c>
      <c r="C1092" t="s">
        <v>268</v>
      </c>
      <c r="D1092" t="s">
        <v>185</v>
      </c>
      <c r="E1092" t="s">
        <v>186</v>
      </c>
      <c r="F1092" t="s">
        <v>49</v>
      </c>
      <c r="G1092">
        <v>10</v>
      </c>
      <c r="H1092" s="43">
        <v>10859</v>
      </c>
      <c r="I1092" t="s">
        <v>198</v>
      </c>
      <c r="J1092">
        <v>11772</v>
      </c>
      <c r="K1092" t="s">
        <v>211</v>
      </c>
      <c r="L1092" t="s">
        <v>211</v>
      </c>
      <c r="M1092" t="s">
        <v>200</v>
      </c>
      <c r="N1092" t="s">
        <v>201</v>
      </c>
      <c r="O1092" t="s">
        <v>64</v>
      </c>
      <c r="P1092">
        <v>669</v>
      </c>
      <c r="Q1092" t="s">
        <v>223</v>
      </c>
      <c r="R1092">
        <v>5</v>
      </c>
      <c r="S1092">
        <v>30</v>
      </c>
      <c r="T1092">
        <v>4</v>
      </c>
      <c r="U1092">
        <v>0</v>
      </c>
      <c r="V1092">
        <v>30</v>
      </c>
      <c r="W1092">
        <v>4.09</v>
      </c>
      <c r="X1092">
        <v>7.5</v>
      </c>
      <c r="Y1092">
        <v>7.5</v>
      </c>
      <c r="Z1092">
        <v>210.47</v>
      </c>
      <c r="AA1092" t="s">
        <v>46</v>
      </c>
      <c r="AB1092" t="s">
        <v>47</v>
      </c>
      <c r="AC1092" t="s">
        <v>212</v>
      </c>
      <c r="AE1092" s="39">
        <v>46211.93209490741</v>
      </c>
      <c r="AG1092" t="str">
        <f t="shared" si="128"/>
        <v>Julho-26</v>
      </c>
      <c r="AH1092" s="36">
        <f>_xlfn.XLOOKUP(AK1092,'Base de Preços'!P$7:P$3001,'Base de Preços'!J$7:J$3001,"",0)</f>
        <v>930</v>
      </c>
      <c r="AI1092" s="37">
        <f t="shared" si="129"/>
        <v>3720</v>
      </c>
      <c r="AJ1092" t="str">
        <f>_xlfn.XLOOKUP(N1092,Agrupamentos!C$3:C$496,Agrupamentos!D$3:D$496,"",0)</f>
        <v>IRRIGAÇÃO DE PLANTIO</v>
      </c>
      <c r="AK1092" t="str">
        <f t="shared" si="130"/>
        <v>Irrigação de Plantio 4 a 5L/Planta+Polímero, tomadas d'água a 5 a 10KM da Operação, incluindo Capitação de ÁguaGN1400IMP14</v>
      </c>
      <c r="AL1092" s="57" t="str">
        <f t="shared" si="131"/>
        <v>47348GN1400Trabalhador FlorestalALCIMAR CONCEIÇAO DOS SANTOSIrrigação de Plantio 4 a 5L/Planta+Polímero, tomadas d'água a 5 a 10KM da Operação, incluindo Capitação de ÁguaCASCATA5Principal4Julho-2603046211,932094907446211</v>
      </c>
      <c r="AM1092" s="79">
        <f t="shared" si="132"/>
        <v>7.3349633251833746</v>
      </c>
      <c r="AN1092" s="80">
        <f t="shared" si="133"/>
        <v>1543.7897310513449</v>
      </c>
      <c r="AO1092" s="36">
        <f t="shared" si="134"/>
        <v>841.88</v>
      </c>
      <c r="AP1092" s="83">
        <f t="shared" si="135"/>
        <v>-701.90973105134492</v>
      </c>
    </row>
    <row r="1093" spans="1:42" hidden="1">
      <c r="A1093">
        <v>47348</v>
      </c>
      <c r="B1093" s="38">
        <v>46211</v>
      </c>
      <c r="C1093" t="s">
        <v>268</v>
      </c>
      <c r="D1093" t="s">
        <v>185</v>
      </c>
      <c r="E1093" t="s">
        <v>186</v>
      </c>
      <c r="F1093" t="s">
        <v>59</v>
      </c>
      <c r="G1093">
        <v>10</v>
      </c>
      <c r="H1093" s="43">
        <v>10859</v>
      </c>
      <c r="I1093" t="s">
        <v>198</v>
      </c>
      <c r="J1093">
        <v>11772</v>
      </c>
      <c r="K1093" t="s">
        <v>211</v>
      </c>
      <c r="L1093" t="s">
        <v>211</v>
      </c>
      <c r="M1093" t="s">
        <v>326</v>
      </c>
      <c r="N1093" t="s">
        <v>327</v>
      </c>
      <c r="O1093" t="s">
        <v>64</v>
      </c>
      <c r="P1093">
        <v>669</v>
      </c>
      <c r="Q1093" t="s">
        <v>223</v>
      </c>
      <c r="R1093">
        <v>1</v>
      </c>
      <c r="S1093">
        <v>20</v>
      </c>
      <c r="T1093">
        <v>25</v>
      </c>
      <c r="U1093">
        <v>0</v>
      </c>
      <c r="V1093">
        <v>20</v>
      </c>
      <c r="W1093">
        <v>0.82</v>
      </c>
      <c r="X1093">
        <v>0.8</v>
      </c>
      <c r="Y1093">
        <v>0.8</v>
      </c>
      <c r="Z1093">
        <v>520.12</v>
      </c>
      <c r="AA1093" t="s">
        <v>55</v>
      </c>
      <c r="AB1093" t="s">
        <v>56</v>
      </c>
      <c r="AC1093" t="s">
        <v>212</v>
      </c>
      <c r="AE1093" s="39">
        <v>46211.93209490741</v>
      </c>
      <c r="AG1093" t="str">
        <f t="shared" si="128"/>
        <v>Julho-26</v>
      </c>
      <c r="AH1093" s="36">
        <f>_xlfn.XLOOKUP(AK1093,'Base de Preços'!P$7:P$3001,'Base de Preços'!J$7:J$3001,"",0)</f>
        <v>930</v>
      </c>
      <c r="AI1093" s="37">
        <f t="shared" si="129"/>
        <v>0</v>
      </c>
      <c r="AJ1093" t="str">
        <f>_xlfn.XLOOKUP(N1093,Agrupamentos!C$3:C$496,Agrupamentos!D$3:D$496,"",0)</f>
        <v>IRRIGAÇÃO DE PLANTIO</v>
      </c>
      <c r="AK1093" t="str">
        <f t="shared" si="130"/>
        <v>2ª IRRIGAÇÃO DE PLANTIO 4 a 5L/Planta+Polímero,  tomadas d'água a 5 a 10KM da Operação, incluindo Captação de ÁguaGN1400IMP15</v>
      </c>
      <c r="AL1093" s="57" t="str">
        <f t="shared" si="131"/>
        <v>47348GN1400Operador de Trator de PneuALCIMAR CONCEIÇAO DOS SANTOS2ª IRRIGAÇÃO DE PLANTIO 4 a 5L/Planta+Polímero,  tomadas d'água a 5 a 10KM da Operação, incluindo Captação de ÁguaCASCATA1Suporte25Julho-2602046211,932094907446211</v>
      </c>
      <c r="AM1093" s="79">
        <f t="shared" si="132"/>
        <v>24.390243902439025</v>
      </c>
      <c r="AN1093" s="80">
        <f t="shared" si="133"/>
        <v>12685.853658536585</v>
      </c>
      <c r="AO1093" s="36">
        <f t="shared" si="134"/>
        <v>13003</v>
      </c>
      <c r="AP1093" s="83">
        <f t="shared" si="135"/>
        <v>317.1463414634145</v>
      </c>
    </row>
    <row r="1094" spans="1:42" hidden="1">
      <c r="A1094">
        <v>47348</v>
      </c>
      <c r="B1094" s="38">
        <v>46211</v>
      </c>
      <c r="C1094" t="s">
        <v>268</v>
      </c>
      <c r="D1094" t="s">
        <v>185</v>
      </c>
      <c r="E1094" t="s">
        <v>186</v>
      </c>
      <c r="F1094" t="s">
        <v>49</v>
      </c>
      <c r="G1094">
        <v>10</v>
      </c>
      <c r="H1094" s="43">
        <v>10859</v>
      </c>
      <c r="I1094" t="s">
        <v>198</v>
      </c>
      <c r="J1094">
        <v>11772</v>
      </c>
      <c r="K1094" t="s">
        <v>211</v>
      </c>
      <c r="L1094" t="s">
        <v>211</v>
      </c>
      <c r="M1094" t="s">
        <v>326</v>
      </c>
      <c r="N1094" t="s">
        <v>327</v>
      </c>
      <c r="O1094" t="s">
        <v>64</v>
      </c>
      <c r="P1094">
        <v>669</v>
      </c>
      <c r="Q1094" t="s">
        <v>223</v>
      </c>
      <c r="R1094">
        <v>1</v>
      </c>
      <c r="S1094">
        <v>100</v>
      </c>
      <c r="T1094">
        <v>25</v>
      </c>
      <c r="U1094">
        <v>0</v>
      </c>
      <c r="V1094">
        <v>100</v>
      </c>
      <c r="W1094">
        <v>4.09</v>
      </c>
      <c r="X1094">
        <v>4</v>
      </c>
      <c r="Y1094">
        <v>4</v>
      </c>
      <c r="Z1094">
        <v>210.47</v>
      </c>
      <c r="AA1094" t="s">
        <v>55</v>
      </c>
      <c r="AB1094" t="s">
        <v>47</v>
      </c>
      <c r="AC1094" t="s">
        <v>212</v>
      </c>
      <c r="AE1094" s="39">
        <v>46211.93209490741</v>
      </c>
      <c r="AG1094" t="str">
        <f t="shared" ref="AG1094:AG1157" si="136">IF(B1094=0,"",PROPER(TEXT(IF(DAY(B1094)&gt;20,EDATE(B1094,1),B1094),"MMMM-aa")))</f>
        <v>Julho-26</v>
      </c>
      <c r="AH1094" s="36">
        <f>_xlfn.XLOOKUP(AK1094,'Base de Preços'!P$7:P$3001,'Base de Preços'!J$7:J$3001,"",0)</f>
        <v>930</v>
      </c>
      <c r="AI1094" s="37">
        <f t="shared" ref="AI1094:AI1157" si="137">IF(AB1094="Principal",AH1094*T1094,0)</f>
        <v>23250</v>
      </c>
      <c r="AJ1094" t="str">
        <f>_xlfn.XLOOKUP(N1094,Agrupamentos!C$3:C$496,Agrupamentos!D$3:D$496,"",0)</f>
        <v>IRRIGAÇÃO DE PLANTIO</v>
      </c>
      <c r="AK1094" t="str">
        <f t="shared" ref="AK1094:AK1157" si="138">N1094&amp;D1094&amp;M1094</f>
        <v>2ª IRRIGAÇÃO DE PLANTIO 4 a 5L/Planta+Polímero,  tomadas d'água a 5 a 10KM da Operação, incluindo Captação de ÁguaGN1400IMP15</v>
      </c>
      <c r="AL1094" s="57" t="str">
        <f t="shared" ref="AL1094:AL1157" si="139">CONCATENATE(A1094,D1094,F1094,K1094,N1094,Q1094,R1094,AB1094,T1094,AG1094,U1094,V1094,AE1094,B1094)</f>
        <v>47348GN1400Trabalhador FlorestalALCIMAR CONCEIÇAO DOS SANTOS2ª IRRIGAÇÃO DE PLANTIO 4 a 5L/Planta+Polímero,  tomadas d'água a 5 a 10KM da Operação, incluindo Captação de ÁguaCASCATA1Principal25Julho-26010046211,932094907446211</v>
      </c>
      <c r="AM1094" s="79">
        <f t="shared" ref="AM1094:AM1157" si="140">IFERROR(V1094/W1094,"")</f>
        <v>24.449877750611247</v>
      </c>
      <c r="AN1094" s="80">
        <f t="shared" ref="AN1094:AN1157" si="141">IFERROR(AM1094*Z1094,"")</f>
        <v>5145.9657701711494</v>
      </c>
      <c r="AO1094" s="36">
        <f t="shared" ref="AO1094:AO1157" si="142">Z1094*T1094</f>
        <v>5261.75</v>
      </c>
      <c r="AP1094" s="83">
        <f t="shared" ref="AP1094:AP1157" si="143">IFERROR(AO1094-AN1094,"")</f>
        <v>115.78422982885058</v>
      </c>
    </row>
    <row r="1095" spans="1:42" hidden="1">
      <c r="A1095">
        <v>47356</v>
      </c>
      <c r="B1095" s="38">
        <v>46211</v>
      </c>
      <c r="C1095" t="s">
        <v>268</v>
      </c>
      <c r="D1095" t="s">
        <v>185</v>
      </c>
      <c r="E1095" t="s">
        <v>186</v>
      </c>
      <c r="F1095" t="s">
        <v>37</v>
      </c>
      <c r="G1095">
        <v>8</v>
      </c>
      <c r="H1095" s="43" t="s">
        <v>100</v>
      </c>
      <c r="I1095" t="s">
        <v>101</v>
      </c>
      <c r="J1095" t="s">
        <v>50</v>
      </c>
      <c r="K1095" t="s">
        <v>51</v>
      </c>
      <c r="L1095" t="s">
        <v>187</v>
      </c>
      <c r="M1095">
        <v>43</v>
      </c>
      <c r="N1095" t="s">
        <v>42</v>
      </c>
      <c r="O1095" t="s">
        <v>64</v>
      </c>
      <c r="P1095">
        <v>669</v>
      </c>
      <c r="Q1095" t="s">
        <v>223</v>
      </c>
      <c r="R1095">
        <v>36</v>
      </c>
      <c r="S1095">
        <v>0</v>
      </c>
      <c r="T1095">
        <v>0</v>
      </c>
      <c r="U1095">
        <v>8</v>
      </c>
      <c r="V1095">
        <v>8</v>
      </c>
      <c r="W1095">
        <v>0</v>
      </c>
      <c r="X1095">
        <v>0</v>
      </c>
      <c r="Y1095">
        <v>0</v>
      </c>
      <c r="Z1095">
        <v>0</v>
      </c>
      <c r="AA1095" t="s">
        <v>55</v>
      </c>
      <c r="AB1095" t="s">
        <v>47</v>
      </c>
      <c r="AC1095" t="s">
        <v>203</v>
      </c>
      <c r="AD1095" t="s">
        <v>203</v>
      </c>
      <c r="AE1095" s="39">
        <v>46212.339641203704</v>
      </c>
      <c r="AG1095" t="str">
        <f t="shared" si="136"/>
        <v>Julho-26</v>
      </c>
      <c r="AH1095" s="36">
        <f>_xlfn.XLOOKUP(AK1095,'Base de Preços'!P$7:P$3001,'Base de Preços'!J$7:J$3001,"",0)</f>
        <v>0</v>
      </c>
      <c r="AI1095" s="37">
        <f t="shared" si="137"/>
        <v>0</v>
      </c>
      <c r="AJ1095" t="str">
        <f>_xlfn.XLOOKUP(N1095,Agrupamentos!C$3:C$496,Agrupamentos!D$3:D$496,"",0)</f>
        <v>APOIO E MANUTENÇÃO</v>
      </c>
      <c r="AK1095" t="str">
        <f t="shared" si="138"/>
        <v>APOIO E MANUTEÇÃOGN140043</v>
      </c>
      <c r="AL1095" s="57" t="str">
        <f t="shared" si="139"/>
        <v>47356GN1400MotoristaLEANDRA DE MIRANDA SOUZA COSTAAPOIO E MANUTEÇÃOCASCATA36Principal0Julho-268846212,339641203746211</v>
      </c>
      <c r="AM1095" s="79" t="str">
        <f t="shared" si="140"/>
        <v/>
      </c>
      <c r="AN1095" s="80" t="str">
        <f t="shared" si="141"/>
        <v/>
      </c>
      <c r="AO1095" s="36">
        <f t="shared" si="142"/>
        <v>0</v>
      </c>
      <c r="AP1095" s="83" t="str">
        <f t="shared" si="143"/>
        <v/>
      </c>
    </row>
    <row r="1096" spans="1:42" hidden="1">
      <c r="A1096">
        <v>47356</v>
      </c>
      <c r="B1096" s="38">
        <v>46211</v>
      </c>
      <c r="C1096" t="s">
        <v>268</v>
      </c>
      <c r="D1096" t="s">
        <v>185</v>
      </c>
      <c r="E1096" t="s">
        <v>186</v>
      </c>
      <c r="F1096" t="s">
        <v>49</v>
      </c>
      <c r="G1096">
        <v>8</v>
      </c>
      <c r="H1096" s="43" t="s">
        <v>100</v>
      </c>
      <c r="I1096" t="s">
        <v>101</v>
      </c>
      <c r="J1096" t="s">
        <v>50</v>
      </c>
      <c r="K1096" t="s">
        <v>51</v>
      </c>
      <c r="L1096" t="s">
        <v>187</v>
      </c>
      <c r="M1096">
        <v>43</v>
      </c>
      <c r="N1096" t="s">
        <v>42</v>
      </c>
      <c r="O1096" t="s">
        <v>64</v>
      </c>
      <c r="P1096">
        <v>669</v>
      </c>
      <c r="Q1096" t="s">
        <v>223</v>
      </c>
      <c r="R1096">
        <v>36</v>
      </c>
      <c r="S1096">
        <v>0</v>
      </c>
      <c r="T1096">
        <v>0</v>
      </c>
      <c r="U1096">
        <v>8</v>
      </c>
      <c r="V1096">
        <v>8</v>
      </c>
      <c r="W1096">
        <v>0</v>
      </c>
      <c r="X1096">
        <v>0</v>
      </c>
      <c r="Y1096">
        <v>0</v>
      </c>
      <c r="Z1096">
        <v>0</v>
      </c>
      <c r="AA1096" t="s">
        <v>55</v>
      </c>
      <c r="AB1096" t="s">
        <v>56</v>
      </c>
      <c r="AC1096" t="s">
        <v>203</v>
      </c>
      <c r="AD1096" t="s">
        <v>203</v>
      </c>
      <c r="AE1096" s="39">
        <v>46212.339467592596</v>
      </c>
      <c r="AG1096" t="str">
        <f t="shared" si="136"/>
        <v>Julho-26</v>
      </c>
      <c r="AH1096" s="36">
        <f>_xlfn.XLOOKUP(AK1096,'Base de Preços'!P$7:P$3001,'Base de Preços'!J$7:J$3001,"",0)</f>
        <v>0</v>
      </c>
      <c r="AI1096" s="37">
        <f t="shared" si="137"/>
        <v>0</v>
      </c>
      <c r="AJ1096" t="str">
        <f>_xlfn.XLOOKUP(N1096,Agrupamentos!C$3:C$496,Agrupamentos!D$3:D$496,"",0)</f>
        <v>APOIO E MANUTENÇÃO</v>
      </c>
      <c r="AK1096" t="str">
        <f t="shared" si="138"/>
        <v>APOIO E MANUTEÇÃOGN140043</v>
      </c>
      <c r="AL1096" s="57" t="str">
        <f t="shared" si="139"/>
        <v>47356GN1400Trabalhador FlorestalLEANDRA DE MIRANDA SOUZA COSTAAPOIO E MANUTEÇÃOCASCATA36Suporte0Julho-268846212,339467592646211</v>
      </c>
      <c r="AM1096" s="79" t="str">
        <f t="shared" si="140"/>
        <v/>
      </c>
      <c r="AN1096" s="80" t="str">
        <f t="shared" si="141"/>
        <v/>
      </c>
      <c r="AO1096" s="36">
        <f t="shared" si="142"/>
        <v>0</v>
      </c>
      <c r="AP1096" s="83" t="str">
        <f t="shared" si="143"/>
        <v/>
      </c>
    </row>
    <row r="1097" spans="1:42" hidden="1">
      <c r="A1097">
        <v>47369</v>
      </c>
      <c r="B1097" s="38">
        <v>46211</v>
      </c>
      <c r="C1097" t="s">
        <v>268</v>
      </c>
      <c r="D1097" t="s">
        <v>185</v>
      </c>
      <c r="E1097" t="s">
        <v>186</v>
      </c>
      <c r="F1097" t="s">
        <v>37</v>
      </c>
      <c r="G1097">
        <v>8</v>
      </c>
      <c r="H1097" s="43">
        <v>9241</v>
      </c>
      <c r="I1097" t="s">
        <v>189</v>
      </c>
      <c r="J1097" t="s">
        <v>39</v>
      </c>
      <c r="K1097" t="s">
        <v>40</v>
      </c>
      <c r="L1097" t="s">
        <v>190</v>
      </c>
      <c r="M1097">
        <v>43</v>
      </c>
      <c r="N1097" t="s">
        <v>42</v>
      </c>
      <c r="O1097" t="s">
        <v>64</v>
      </c>
      <c r="P1097">
        <v>390</v>
      </c>
      <c r="Q1097" t="s">
        <v>44</v>
      </c>
      <c r="R1097" t="s">
        <v>45</v>
      </c>
      <c r="S1097">
        <v>0</v>
      </c>
      <c r="T1097">
        <v>0</v>
      </c>
      <c r="U1097">
        <v>8</v>
      </c>
      <c r="V1097">
        <v>8</v>
      </c>
      <c r="W1097">
        <v>0</v>
      </c>
      <c r="X1097">
        <v>0</v>
      </c>
      <c r="Y1097">
        <v>0</v>
      </c>
      <c r="Z1097">
        <v>0</v>
      </c>
      <c r="AA1097" t="s">
        <v>46</v>
      </c>
      <c r="AB1097" t="s">
        <v>47</v>
      </c>
      <c r="AC1097" t="s">
        <v>267</v>
      </c>
      <c r="AD1097" t="s">
        <v>267</v>
      </c>
      <c r="AE1097" s="39">
        <v>46212.374467592592</v>
      </c>
      <c r="AG1097" t="str">
        <f t="shared" si="136"/>
        <v>Julho-26</v>
      </c>
      <c r="AH1097" s="36">
        <f>_xlfn.XLOOKUP(AK1097,'Base de Preços'!P$7:P$3001,'Base de Preços'!J$7:J$3001,"",0)</f>
        <v>0</v>
      </c>
      <c r="AI1097" s="37">
        <f t="shared" si="137"/>
        <v>0</v>
      </c>
      <c r="AJ1097" t="str">
        <f>_xlfn.XLOOKUP(N1097,Agrupamentos!C$3:C$496,Agrupamentos!D$3:D$496,"",0)</f>
        <v>APOIO E MANUTENÇÃO</v>
      </c>
      <c r="AK1097" t="str">
        <f t="shared" si="138"/>
        <v>APOIO E MANUTEÇÃOGN140043</v>
      </c>
      <c r="AL1097" s="57" t="str">
        <f t="shared" si="139"/>
        <v>47369GN1400MotoristaGIOVANNI RODRIGUES BORGES MORAESAPOIO E MANUTEÇÃOPátio MST01Principal0Julho-268846212,374467592646211</v>
      </c>
      <c r="AM1097" s="79" t="str">
        <f t="shared" si="140"/>
        <v/>
      </c>
      <c r="AN1097" s="80" t="str">
        <f t="shared" si="141"/>
        <v/>
      </c>
      <c r="AO1097" s="36">
        <f t="shared" si="142"/>
        <v>0</v>
      </c>
      <c r="AP1097" s="83" t="str">
        <f t="shared" si="143"/>
        <v/>
      </c>
    </row>
    <row r="1098" spans="1:42" hidden="1">
      <c r="A1098">
        <v>47331</v>
      </c>
      <c r="B1098" s="38">
        <v>46211</v>
      </c>
      <c r="C1098" t="s">
        <v>268</v>
      </c>
      <c r="D1098" t="s">
        <v>105</v>
      </c>
      <c r="E1098" t="s">
        <v>106</v>
      </c>
      <c r="F1098" t="s">
        <v>49</v>
      </c>
      <c r="G1098">
        <v>10</v>
      </c>
      <c r="H1098" s="43">
        <v>11331</v>
      </c>
      <c r="I1098" t="s">
        <v>112</v>
      </c>
      <c r="J1098">
        <v>11838</v>
      </c>
      <c r="K1098" t="s">
        <v>113</v>
      </c>
      <c r="L1098" t="s">
        <v>114</v>
      </c>
      <c r="M1098" t="s">
        <v>115</v>
      </c>
      <c r="N1098" t="s">
        <v>116</v>
      </c>
      <c r="O1098" t="s">
        <v>64</v>
      </c>
      <c r="P1098">
        <v>555</v>
      </c>
      <c r="Q1098" t="s">
        <v>413</v>
      </c>
      <c r="R1098" t="s">
        <v>165</v>
      </c>
      <c r="S1098">
        <v>7</v>
      </c>
      <c r="T1098">
        <v>11.26</v>
      </c>
      <c r="U1098">
        <v>0</v>
      </c>
      <c r="V1098">
        <v>7</v>
      </c>
      <c r="W1098">
        <v>0.08</v>
      </c>
      <c r="X1098">
        <v>0.62</v>
      </c>
      <c r="Y1098">
        <v>0.62</v>
      </c>
      <c r="Z1098">
        <v>10.130000000000001</v>
      </c>
      <c r="AA1098" t="s">
        <v>46</v>
      </c>
      <c r="AB1098" t="s">
        <v>56</v>
      </c>
      <c r="AC1098" t="s">
        <v>119</v>
      </c>
      <c r="AD1098" t="s">
        <v>120</v>
      </c>
      <c r="AE1098" s="39">
        <v>46211.808611111112</v>
      </c>
      <c r="AG1098" t="str">
        <f t="shared" si="136"/>
        <v>Julho-26</v>
      </c>
      <c r="AH1098" s="36">
        <f>_xlfn.XLOOKUP(AK1098,'Base de Preços'!P$7:P$3001,'Base de Preços'!J$7:J$3001,"",0)</f>
        <v>212.62</v>
      </c>
      <c r="AI1098" s="37">
        <f t="shared" si="137"/>
        <v>0</v>
      </c>
      <c r="AJ1098" t="str">
        <f>_xlfn.XLOOKUP(N1098,Agrupamentos!C$3:C$496,Agrupamentos!D$3:D$496,"",0)</f>
        <v>HERBICIDA MEC</v>
      </c>
      <c r="AK1098" t="str">
        <f t="shared" si="138"/>
        <v>SERV CAP QUIM PRE EMERG 3 LINHASGN1410IMP97</v>
      </c>
      <c r="AL1098" s="57" t="str">
        <f t="shared" si="139"/>
        <v>47331GN1410Trabalhador FlorestalRENILDO DA CONCEICAO OLIVEIRASERV CAP QUIM PRE EMERG 3 LINHASMORUMBI - SRP006-01Suporte11,26Julho-260746211,808611111146211</v>
      </c>
      <c r="AM1098" s="79">
        <f t="shared" si="140"/>
        <v>87.5</v>
      </c>
      <c r="AN1098" s="80">
        <f t="shared" si="141"/>
        <v>886.37500000000011</v>
      </c>
      <c r="AO1098" s="36">
        <f t="shared" si="142"/>
        <v>114.0638</v>
      </c>
      <c r="AP1098" s="83">
        <f t="shared" si="143"/>
        <v>-772.3112000000001</v>
      </c>
    </row>
    <row r="1099" spans="1:42" hidden="1">
      <c r="A1099">
        <v>47331</v>
      </c>
      <c r="B1099" s="38">
        <v>46211</v>
      </c>
      <c r="C1099" t="s">
        <v>268</v>
      </c>
      <c r="D1099" t="s">
        <v>105</v>
      </c>
      <c r="E1099" t="s">
        <v>106</v>
      </c>
      <c r="F1099" t="s">
        <v>37</v>
      </c>
      <c r="G1099">
        <v>10</v>
      </c>
      <c r="H1099" s="43">
        <v>11331</v>
      </c>
      <c r="I1099" t="s">
        <v>112</v>
      </c>
      <c r="J1099">
        <v>11838</v>
      </c>
      <c r="K1099" t="s">
        <v>113</v>
      </c>
      <c r="L1099" t="s">
        <v>114</v>
      </c>
      <c r="M1099">
        <v>1</v>
      </c>
      <c r="N1099" t="s">
        <v>109</v>
      </c>
      <c r="O1099" t="s">
        <v>64</v>
      </c>
      <c r="P1099">
        <v>555</v>
      </c>
      <c r="Q1099" t="s">
        <v>413</v>
      </c>
      <c r="R1099" t="s">
        <v>104</v>
      </c>
      <c r="S1099">
        <v>5</v>
      </c>
      <c r="T1099">
        <v>0</v>
      </c>
      <c r="U1099">
        <v>0</v>
      </c>
      <c r="V1099">
        <v>5</v>
      </c>
      <c r="W1099">
        <v>0</v>
      </c>
      <c r="X1099">
        <v>0</v>
      </c>
      <c r="Y1099">
        <v>0</v>
      </c>
      <c r="Z1099">
        <v>0</v>
      </c>
      <c r="AA1099" t="s">
        <v>55</v>
      </c>
      <c r="AB1099" t="s">
        <v>47</v>
      </c>
      <c r="AC1099" t="s">
        <v>119</v>
      </c>
      <c r="AD1099" t="s">
        <v>228</v>
      </c>
      <c r="AE1099" s="39">
        <v>46211.808611111112</v>
      </c>
      <c r="AG1099" t="str">
        <f t="shared" si="136"/>
        <v>Julho-26</v>
      </c>
      <c r="AH1099" s="36">
        <f>_xlfn.XLOOKUP(AK1099,'Base de Preços'!P$7:P$3001,'Base de Preços'!J$7:J$3001,"",0)</f>
        <v>0</v>
      </c>
      <c r="AI1099" s="37">
        <f t="shared" si="137"/>
        <v>0</v>
      </c>
      <c r="AJ1099" t="str">
        <f>_xlfn.XLOOKUP(N1099,Agrupamentos!C$3:C$496,Agrupamentos!D$3:D$496,"",0)</f>
        <v>APOIO E MANUTENÇÃO</v>
      </c>
      <c r="AK1099" t="str">
        <f t="shared" si="138"/>
        <v>APOIO E MANUTEÇÃO 1410GN14101</v>
      </c>
      <c r="AL1099" s="57" t="str">
        <f t="shared" si="139"/>
        <v>47331GN1410MotoristaRENILDO DA CONCEICAO OLIVEIRAAPOIO E MANUTEÇÃO 1410MORUMBI - SRP007-01Principal0Julho-260546211,808611111146211</v>
      </c>
      <c r="AM1099" s="79" t="str">
        <f t="shared" si="140"/>
        <v/>
      </c>
      <c r="AN1099" s="80" t="str">
        <f t="shared" si="141"/>
        <v/>
      </c>
      <c r="AO1099" s="36">
        <f t="shared" si="142"/>
        <v>0</v>
      </c>
      <c r="AP1099" s="83" t="str">
        <f t="shared" si="143"/>
        <v/>
      </c>
    </row>
    <row r="1100" spans="1:42" hidden="1">
      <c r="A1100">
        <v>47331</v>
      </c>
      <c r="B1100" s="38">
        <v>46211</v>
      </c>
      <c r="C1100" t="s">
        <v>268</v>
      </c>
      <c r="D1100" t="s">
        <v>105</v>
      </c>
      <c r="E1100" t="s">
        <v>106</v>
      </c>
      <c r="F1100" t="s">
        <v>37</v>
      </c>
      <c r="G1100">
        <v>10</v>
      </c>
      <c r="H1100" s="43">
        <v>11331</v>
      </c>
      <c r="I1100" t="s">
        <v>112</v>
      </c>
      <c r="J1100">
        <v>11838</v>
      </c>
      <c r="K1100" t="s">
        <v>113</v>
      </c>
      <c r="L1100" t="s">
        <v>114</v>
      </c>
      <c r="M1100">
        <v>1</v>
      </c>
      <c r="N1100" t="s">
        <v>109</v>
      </c>
      <c r="O1100" t="s">
        <v>64</v>
      </c>
      <c r="P1100">
        <v>555</v>
      </c>
      <c r="Q1100" t="s">
        <v>413</v>
      </c>
      <c r="R1100" t="s">
        <v>165</v>
      </c>
      <c r="S1100">
        <v>5</v>
      </c>
      <c r="T1100">
        <v>0</v>
      </c>
      <c r="U1100">
        <v>0</v>
      </c>
      <c r="V1100">
        <v>5</v>
      </c>
      <c r="W1100">
        <v>0</v>
      </c>
      <c r="X1100">
        <v>0</v>
      </c>
      <c r="Y1100">
        <v>0</v>
      </c>
      <c r="Z1100">
        <v>0</v>
      </c>
      <c r="AA1100" t="s">
        <v>46</v>
      </c>
      <c r="AB1100" t="s">
        <v>47</v>
      </c>
      <c r="AC1100" t="s">
        <v>119</v>
      </c>
      <c r="AD1100" t="s">
        <v>228</v>
      </c>
      <c r="AE1100" s="39">
        <v>46211.808611111112</v>
      </c>
      <c r="AG1100" t="str">
        <f t="shared" si="136"/>
        <v>Julho-26</v>
      </c>
      <c r="AH1100" s="36">
        <f>_xlfn.XLOOKUP(AK1100,'Base de Preços'!P$7:P$3001,'Base de Preços'!J$7:J$3001,"",0)</f>
        <v>0</v>
      </c>
      <c r="AI1100" s="37">
        <f t="shared" si="137"/>
        <v>0</v>
      </c>
      <c r="AJ1100" t="str">
        <f>_xlfn.XLOOKUP(N1100,Agrupamentos!C$3:C$496,Agrupamentos!D$3:D$496,"",0)</f>
        <v>APOIO E MANUTENÇÃO</v>
      </c>
      <c r="AK1100" t="str">
        <f t="shared" si="138"/>
        <v>APOIO E MANUTEÇÃO 1410GN14101</v>
      </c>
      <c r="AL1100" s="57" t="str">
        <f t="shared" si="139"/>
        <v>47331GN1410MotoristaRENILDO DA CONCEICAO OLIVEIRAAPOIO E MANUTEÇÃO 1410MORUMBI - SRP006-01Principal0Julho-260546211,808611111146211</v>
      </c>
      <c r="AM1100" s="79" t="str">
        <f t="shared" si="140"/>
        <v/>
      </c>
      <c r="AN1100" s="80" t="str">
        <f t="shared" si="141"/>
        <v/>
      </c>
      <c r="AO1100" s="36">
        <f t="shared" si="142"/>
        <v>0</v>
      </c>
      <c r="AP1100" s="83" t="str">
        <f t="shared" si="143"/>
        <v/>
      </c>
    </row>
    <row r="1101" spans="1:42" hidden="1">
      <c r="A1101">
        <v>47331</v>
      </c>
      <c r="B1101" s="38">
        <v>46211</v>
      </c>
      <c r="C1101" t="s">
        <v>268</v>
      </c>
      <c r="D1101" t="s">
        <v>105</v>
      </c>
      <c r="E1101" t="s">
        <v>106</v>
      </c>
      <c r="F1101" t="s">
        <v>49</v>
      </c>
      <c r="G1101">
        <v>10</v>
      </c>
      <c r="H1101" s="43">
        <v>11331</v>
      </c>
      <c r="I1101" t="s">
        <v>112</v>
      </c>
      <c r="J1101">
        <v>11838</v>
      </c>
      <c r="K1101" t="s">
        <v>113</v>
      </c>
      <c r="L1101" t="s">
        <v>114</v>
      </c>
      <c r="M1101" t="s">
        <v>115</v>
      </c>
      <c r="N1101" t="s">
        <v>116</v>
      </c>
      <c r="O1101" t="s">
        <v>64</v>
      </c>
      <c r="P1101">
        <v>555</v>
      </c>
      <c r="Q1101" t="s">
        <v>413</v>
      </c>
      <c r="R1101" t="s">
        <v>104</v>
      </c>
      <c r="S1101">
        <v>3</v>
      </c>
      <c r="T1101">
        <v>5</v>
      </c>
      <c r="U1101">
        <v>0</v>
      </c>
      <c r="V1101">
        <v>3</v>
      </c>
      <c r="W1101">
        <v>0.08</v>
      </c>
      <c r="X1101">
        <v>0.6</v>
      </c>
      <c r="Y1101">
        <v>0.6</v>
      </c>
      <c r="Z1101">
        <v>10.130000000000001</v>
      </c>
      <c r="AA1101" t="s">
        <v>55</v>
      </c>
      <c r="AB1101" t="s">
        <v>56</v>
      </c>
      <c r="AC1101" t="s">
        <v>119</v>
      </c>
      <c r="AD1101" t="s">
        <v>120</v>
      </c>
      <c r="AE1101" s="39">
        <v>46211.808611111112</v>
      </c>
      <c r="AG1101" t="str">
        <f t="shared" si="136"/>
        <v>Julho-26</v>
      </c>
      <c r="AH1101" s="36">
        <f>_xlfn.XLOOKUP(AK1101,'Base de Preços'!P$7:P$3001,'Base de Preços'!J$7:J$3001,"",0)</f>
        <v>212.62</v>
      </c>
      <c r="AI1101" s="37">
        <f t="shared" si="137"/>
        <v>0</v>
      </c>
      <c r="AJ1101" t="str">
        <f>_xlfn.XLOOKUP(N1101,Agrupamentos!C$3:C$496,Agrupamentos!D$3:D$496,"",0)</f>
        <v>HERBICIDA MEC</v>
      </c>
      <c r="AK1101" t="str">
        <f t="shared" si="138"/>
        <v>SERV CAP QUIM PRE EMERG 3 LINHASGN1410IMP97</v>
      </c>
      <c r="AL1101" s="57" t="str">
        <f t="shared" si="139"/>
        <v>47331GN1410Trabalhador FlorestalRENILDO DA CONCEICAO OLIVEIRASERV CAP QUIM PRE EMERG 3 LINHASMORUMBI - SRP007-01Suporte5Julho-260346211,808611111146211</v>
      </c>
      <c r="AM1101" s="79">
        <f t="shared" si="140"/>
        <v>37.5</v>
      </c>
      <c r="AN1101" s="80">
        <f t="shared" si="141"/>
        <v>379.87500000000006</v>
      </c>
      <c r="AO1101" s="36">
        <f t="shared" si="142"/>
        <v>50.650000000000006</v>
      </c>
      <c r="AP1101" s="83">
        <f t="shared" si="143"/>
        <v>-329.22500000000002</v>
      </c>
    </row>
    <row r="1102" spans="1:42" hidden="1">
      <c r="A1102">
        <v>47331</v>
      </c>
      <c r="B1102" s="38">
        <v>46211</v>
      </c>
      <c r="C1102" t="s">
        <v>268</v>
      </c>
      <c r="D1102" t="s">
        <v>105</v>
      </c>
      <c r="E1102" t="s">
        <v>106</v>
      </c>
      <c r="F1102" t="s">
        <v>59</v>
      </c>
      <c r="G1102">
        <v>10</v>
      </c>
      <c r="H1102" s="43">
        <v>11331</v>
      </c>
      <c r="I1102" t="s">
        <v>112</v>
      </c>
      <c r="J1102">
        <v>11838</v>
      </c>
      <c r="K1102" t="s">
        <v>113</v>
      </c>
      <c r="L1102" t="s">
        <v>114</v>
      </c>
      <c r="M1102" t="s">
        <v>115</v>
      </c>
      <c r="N1102" t="s">
        <v>116</v>
      </c>
      <c r="O1102" t="s">
        <v>64</v>
      </c>
      <c r="P1102">
        <v>555</v>
      </c>
      <c r="Q1102" t="s">
        <v>413</v>
      </c>
      <c r="R1102" t="s">
        <v>104</v>
      </c>
      <c r="S1102">
        <v>3</v>
      </c>
      <c r="T1102">
        <v>5</v>
      </c>
      <c r="U1102">
        <v>0</v>
      </c>
      <c r="V1102">
        <v>3</v>
      </c>
      <c r="W1102">
        <v>0.42</v>
      </c>
      <c r="X1102">
        <v>0.6</v>
      </c>
      <c r="Y1102">
        <v>0.6</v>
      </c>
      <c r="Z1102">
        <v>143.63999999999999</v>
      </c>
      <c r="AA1102" t="s">
        <v>55</v>
      </c>
      <c r="AB1102" t="s">
        <v>47</v>
      </c>
      <c r="AC1102" t="s">
        <v>119</v>
      </c>
      <c r="AD1102" t="s">
        <v>120</v>
      </c>
      <c r="AE1102" s="39">
        <v>46211.808611111112</v>
      </c>
      <c r="AG1102" t="str">
        <f t="shared" si="136"/>
        <v>Julho-26</v>
      </c>
      <c r="AH1102" s="36">
        <f>_xlfn.XLOOKUP(AK1102,'Base de Preços'!P$7:P$3001,'Base de Preços'!J$7:J$3001,"",0)</f>
        <v>212.62</v>
      </c>
      <c r="AI1102" s="37">
        <f t="shared" si="137"/>
        <v>1063.0999999999999</v>
      </c>
      <c r="AJ1102" t="str">
        <f>_xlfn.XLOOKUP(N1102,Agrupamentos!C$3:C$496,Agrupamentos!D$3:D$496,"",0)</f>
        <v>HERBICIDA MEC</v>
      </c>
      <c r="AK1102" t="str">
        <f t="shared" si="138"/>
        <v>SERV CAP QUIM PRE EMERG 3 LINHASGN1410IMP97</v>
      </c>
      <c r="AL1102" s="57" t="str">
        <f t="shared" si="139"/>
        <v>47331GN1410Operador de Trator de PneuRENILDO DA CONCEICAO OLIVEIRASERV CAP QUIM PRE EMERG 3 LINHASMORUMBI - SRP007-01Principal5Julho-260346211,808611111146211</v>
      </c>
      <c r="AM1102" s="79">
        <f t="shared" si="140"/>
        <v>7.1428571428571432</v>
      </c>
      <c r="AN1102" s="80">
        <f t="shared" si="141"/>
        <v>1026</v>
      </c>
      <c r="AO1102" s="36">
        <f t="shared" si="142"/>
        <v>718.19999999999993</v>
      </c>
      <c r="AP1102" s="83">
        <f t="shared" si="143"/>
        <v>-307.80000000000007</v>
      </c>
    </row>
    <row r="1103" spans="1:42" hidden="1">
      <c r="A1103">
        <v>47331</v>
      </c>
      <c r="B1103" s="38">
        <v>46211</v>
      </c>
      <c r="C1103" t="s">
        <v>268</v>
      </c>
      <c r="D1103" t="s">
        <v>105</v>
      </c>
      <c r="E1103" t="s">
        <v>106</v>
      </c>
      <c r="F1103" t="s">
        <v>59</v>
      </c>
      <c r="G1103">
        <v>10</v>
      </c>
      <c r="H1103" s="43">
        <v>11331</v>
      </c>
      <c r="I1103" t="s">
        <v>112</v>
      </c>
      <c r="J1103">
        <v>11838</v>
      </c>
      <c r="K1103" t="s">
        <v>113</v>
      </c>
      <c r="L1103" t="s">
        <v>114</v>
      </c>
      <c r="M1103" t="s">
        <v>115</v>
      </c>
      <c r="N1103" t="s">
        <v>116</v>
      </c>
      <c r="O1103" t="s">
        <v>64</v>
      </c>
      <c r="P1103">
        <v>555</v>
      </c>
      <c r="Q1103" t="s">
        <v>413</v>
      </c>
      <c r="R1103" t="s">
        <v>165</v>
      </c>
      <c r="S1103">
        <v>5</v>
      </c>
      <c r="T1103">
        <v>11.26</v>
      </c>
      <c r="U1103">
        <v>2</v>
      </c>
      <c r="V1103">
        <v>7</v>
      </c>
      <c r="W1103">
        <v>0.42</v>
      </c>
      <c r="X1103">
        <v>0.44</v>
      </c>
      <c r="Y1103">
        <v>0.62</v>
      </c>
      <c r="Z1103">
        <v>143.63999999999999</v>
      </c>
      <c r="AA1103" t="s">
        <v>46</v>
      </c>
      <c r="AB1103" t="s">
        <v>47</v>
      </c>
      <c r="AC1103" t="s">
        <v>119</v>
      </c>
      <c r="AD1103" t="s">
        <v>120</v>
      </c>
      <c r="AE1103" s="39">
        <v>46211.808611111112</v>
      </c>
      <c r="AG1103" t="str">
        <f t="shared" si="136"/>
        <v>Julho-26</v>
      </c>
      <c r="AH1103" s="36">
        <f>_xlfn.XLOOKUP(AK1103,'Base de Preços'!P$7:P$3001,'Base de Preços'!J$7:J$3001,"",0)</f>
        <v>212.62</v>
      </c>
      <c r="AI1103" s="37">
        <f t="shared" si="137"/>
        <v>2394.1012000000001</v>
      </c>
      <c r="AJ1103" t="str">
        <f>_xlfn.XLOOKUP(N1103,Agrupamentos!C$3:C$496,Agrupamentos!D$3:D$496,"",0)</f>
        <v>HERBICIDA MEC</v>
      </c>
      <c r="AK1103" t="str">
        <f t="shared" si="138"/>
        <v>SERV CAP QUIM PRE EMERG 3 LINHASGN1410IMP97</v>
      </c>
      <c r="AL1103" s="57" t="str">
        <f t="shared" si="139"/>
        <v>47331GN1410Operador de Trator de PneuRENILDO DA CONCEICAO OLIVEIRASERV CAP QUIM PRE EMERG 3 LINHASMORUMBI - SRP006-01Principal11,26Julho-262746211,808611111146211</v>
      </c>
      <c r="AM1103" s="79">
        <f t="shared" si="140"/>
        <v>16.666666666666668</v>
      </c>
      <c r="AN1103" s="80">
        <f t="shared" si="141"/>
        <v>2394</v>
      </c>
      <c r="AO1103" s="36">
        <f t="shared" si="142"/>
        <v>1617.3863999999999</v>
      </c>
      <c r="AP1103" s="83">
        <f t="shared" si="143"/>
        <v>-776.61360000000013</v>
      </c>
    </row>
    <row r="1104" spans="1:42" hidden="1">
      <c r="A1104">
        <v>47339</v>
      </c>
      <c r="B1104" s="38">
        <v>46211</v>
      </c>
      <c r="C1104" t="s">
        <v>268</v>
      </c>
      <c r="D1104" t="s">
        <v>105</v>
      </c>
      <c r="E1104" t="s">
        <v>106</v>
      </c>
      <c r="F1104" t="s">
        <v>49</v>
      </c>
      <c r="G1104">
        <v>8</v>
      </c>
      <c r="H1104" s="43">
        <v>11065</v>
      </c>
      <c r="I1104" t="s">
        <v>107</v>
      </c>
      <c r="J1104">
        <v>11390</v>
      </c>
      <c r="K1104" t="s">
        <v>123</v>
      </c>
      <c r="L1104" t="s">
        <v>123</v>
      </c>
      <c r="M1104" t="s">
        <v>163</v>
      </c>
      <c r="N1104" t="s">
        <v>164</v>
      </c>
      <c r="O1104" t="s">
        <v>64</v>
      </c>
      <c r="P1104">
        <v>670</v>
      </c>
      <c r="Q1104" t="s">
        <v>445</v>
      </c>
      <c r="R1104">
        <v>4</v>
      </c>
      <c r="S1104">
        <v>69</v>
      </c>
      <c r="T1104">
        <v>29.15</v>
      </c>
      <c r="U1104">
        <v>0</v>
      </c>
      <c r="V1104">
        <v>69</v>
      </c>
      <c r="W1104">
        <v>1.5</v>
      </c>
      <c r="X1104">
        <v>2.37</v>
      </c>
      <c r="Y1104">
        <v>2.37</v>
      </c>
      <c r="Z1104">
        <v>111.8</v>
      </c>
      <c r="AA1104" t="s">
        <v>46</v>
      </c>
      <c r="AB1104" t="s">
        <v>47</v>
      </c>
      <c r="AC1104" t="s">
        <v>127</v>
      </c>
      <c r="AD1104" t="s">
        <v>203</v>
      </c>
      <c r="AE1104" s="39">
        <v>46211.85052083333</v>
      </c>
      <c r="AF1104" t="s">
        <v>455</v>
      </c>
      <c r="AG1104" t="str">
        <f t="shared" si="136"/>
        <v>Julho-26</v>
      </c>
      <c r="AH1104" s="36">
        <f>_xlfn.XLOOKUP(AK1104,'Base de Preços'!P$7:P$3001,'Base de Preços'!J$7:J$3001,"",0)</f>
        <v>142.5</v>
      </c>
      <c r="AI1104" s="37">
        <f t="shared" si="137"/>
        <v>4153.875</v>
      </c>
      <c r="AJ1104" t="str">
        <f>_xlfn.XLOOKUP(N1104,Agrupamentos!C$3:C$496,Agrupamentos!D$3:D$496,"",0)</f>
        <v>SERV COMB FORMIGA MANUAL 1 RUA AGRIC</v>
      </c>
      <c r="AK1104" t="str">
        <f t="shared" si="138"/>
        <v>SERV COMB FORMIGA MANUAL 1 RUA AGRICGN1410IMP103</v>
      </c>
      <c r="AL1104" s="57" t="str">
        <f t="shared" si="139"/>
        <v>47339GN1410Trabalhador FlorestalDIEMISSON DE ALMEIDA SANTOSSERV COMB FORMIGA MANUAL 1 RUA AGRICTREZE DE JULHO4Principal29,15Julho-2606946211,850520833346211</v>
      </c>
      <c r="AM1104" s="79">
        <f t="shared" si="140"/>
        <v>46</v>
      </c>
      <c r="AN1104" s="80">
        <f t="shared" si="141"/>
        <v>5142.8</v>
      </c>
      <c r="AO1104" s="36">
        <f t="shared" si="142"/>
        <v>3258.97</v>
      </c>
      <c r="AP1104" s="83">
        <f t="shared" si="143"/>
        <v>-1883.8300000000004</v>
      </c>
    </row>
    <row r="1105" spans="1:42" hidden="1">
      <c r="A1105">
        <v>47339</v>
      </c>
      <c r="B1105" s="38">
        <v>46211</v>
      </c>
      <c r="C1105" t="s">
        <v>268</v>
      </c>
      <c r="D1105" t="s">
        <v>105</v>
      </c>
      <c r="E1105" t="s">
        <v>106</v>
      </c>
      <c r="F1105" t="s">
        <v>37</v>
      </c>
      <c r="G1105">
        <v>8</v>
      </c>
      <c r="H1105" s="43">
        <v>11065</v>
      </c>
      <c r="I1105" t="s">
        <v>107</v>
      </c>
      <c r="J1105">
        <v>11390</v>
      </c>
      <c r="K1105" t="s">
        <v>123</v>
      </c>
      <c r="L1105" t="s">
        <v>123</v>
      </c>
      <c r="M1105">
        <v>1</v>
      </c>
      <c r="N1105" t="s">
        <v>109</v>
      </c>
      <c r="O1105" t="s">
        <v>64</v>
      </c>
      <c r="P1105">
        <v>670</v>
      </c>
      <c r="Q1105" t="s">
        <v>445</v>
      </c>
      <c r="R1105">
        <v>3</v>
      </c>
      <c r="S1105">
        <v>8</v>
      </c>
      <c r="T1105">
        <v>0</v>
      </c>
      <c r="U1105">
        <v>0</v>
      </c>
      <c r="V1105">
        <v>8</v>
      </c>
      <c r="W1105">
        <v>0</v>
      </c>
      <c r="X1105">
        <v>0</v>
      </c>
      <c r="Y1105">
        <v>0</v>
      </c>
      <c r="Z1105">
        <v>0</v>
      </c>
      <c r="AA1105" t="s">
        <v>46</v>
      </c>
      <c r="AB1105" t="s">
        <v>47</v>
      </c>
      <c r="AC1105" t="s">
        <v>127</v>
      </c>
      <c r="AD1105" t="s">
        <v>120</v>
      </c>
      <c r="AE1105" s="39">
        <v>46211.85052083333</v>
      </c>
      <c r="AF1105" t="s">
        <v>455</v>
      </c>
      <c r="AG1105" t="str">
        <f t="shared" si="136"/>
        <v>Julho-26</v>
      </c>
      <c r="AH1105" s="36">
        <f>_xlfn.XLOOKUP(AK1105,'Base de Preços'!P$7:P$3001,'Base de Preços'!J$7:J$3001,"",0)</f>
        <v>0</v>
      </c>
      <c r="AI1105" s="37">
        <f t="shared" si="137"/>
        <v>0</v>
      </c>
      <c r="AJ1105" t="str">
        <f>_xlfn.XLOOKUP(N1105,Agrupamentos!C$3:C$496,Agrupamentos!D$3:D$496,"",0)</f>
        <v>APOIO E MANUTENÇÃO</v>
      </c>
      <c r="AK1105" t="str">
        <f t="shared" si="138"/>
        <v>APOIO E MANUTEÇÃO 1410GN14101</v>
      </c>
      <c r="AL1105" s="57" t="str">
        <f t="shared" si="139"/>
        <v>47339GN1410MotoristaDIEMISSON DE ALMEIDA SANTOSAPOIO E MANUTEÇÃO 1410TREZE DE JULHO3Principal0Julho-260846211,850520833346211</v>
      </c>
      <c r="AM1105" s="79" t="str">
        <f t="shared" si="140"/>
        <v/>
      </c>
      <c r="AN1105" s="80" t="str">
        <f t="shared" si="141"/>
        <v/>
      </c>
      <c r="AO1105" s="36">
        <f t="shared" si="142"/>
        <v>0</v>
      </c>
      <c r="AP1105" s="83" t="str">
        <f t="shared" si="143"/>
        <v/>
      </c>
    </row>
    <row r="1106" spans="1:42" hidden="1">
      <c r="A1106">
        <v>47339</v>
      </c>
      <c r="B1106" s="38">
        <v>46211</v>
      </c>
      <c r="C1106" t="s">
        <v>268</v>
      </c>
      <c r="D1106" t="s">
        <v>105</v>
      </c>
      <c r="E1106" t="s">
        <v>106</v>
      </c>
      <c r="F1106" t="s">
        <v>49</v>
      </c>
      <c r="G1106">
        <v>8</v>
      </c>
      <c r="H1106" s="43">
        <v>11065</v>
      </c>
      <c r="I1106" t="s">
        <v>107</v>
      </c>
      <c r="J1106">
        <v>11390</v>
      </c>
      <c r="K1106" t="s">
        <v>123</v>
      </c>
      <c r="L1106" t="s">
        <v>123</v>
      </c>
      <c r="M1106" t="s">
        <v>163</v>
      </c>
      <c r="N1106" t="s">
        <v>164</v>
      </c>
      <c r="O1106" t="s">
        <v>64</v>
      </c>
      <c r="P1106">
        <v>670</v>
      </c>
      <c r="Q1106" t="s">
        <v>445</v>
      </c>
      <c r="R1106">
        <v>3</v>
      </c>
      <c r="S1106">
        <v>76</v>
      </c>
      <c r="T1106">
        <v>33.630000000000003</v>
      </c>
      <c r="U1106">
        <v>0</v>
      </c>
      <c r="V1106">
        <v>76</v>
      </c>
      <c r="W1106">
        <v>1.5</v>
      </c>
      <c r="X1106">
        <v>2.2599999999999998</v>
      </c>
      <c r="Y1106">
        <v>2.2599999999999998</v>
      </c>
      <c r="Z1106">
        <v>111.8</v>
      </c>
      <c r="AA1106" t="s">
        <v>46</v>
      </c>
      <c r="AB1106" t="s">
        <v>47</v>
      </c>
      <c r="AC1106" t="s">
        <v>127</v>
      </c>
      <c r="AD1106" t="s">
        <v>120</v>
      </c>
      <c r="AE1106" s="39">
        <v>46211.85052083333</v>
      </c>
      <c r="AF1106" t="s">
        <v>455</v>
      </c>
      <c r="AG1106" t="str">
        <f t="shared" si="136"/>
        <v>Julho-26</v>
      </c>
      <c r="AH1106" s="36">
        <f>_xlfn.XLOOKUP(AK1106,'Base de Preços'!P$7:P$3001,'Base de Preços'!J$7:J$3001,"",0)</f>
        <v>142.5</v>
      </c>
      <c r="AI1106" s="37">
        <f t="shared" si="137"/>
        <v>4792.2750000000005</v>
      </c>
      <c r="AJ1106" t="str">
        <f>_xlfn.XLOOKUP(N1106,Agrupamentos!C$3:C$496,Agrupamentos!D$3:D$496,"",0)</f>
        <v>SERV COMB FORMIGA MANUAL 1 RUA AGRIC</v>
      </c>
      <c r="AK1106" t="str">
        <f t="shared" si="138"/>
        <v>SERV COMB FORMIGA MANUAL 1 RUA AGRICGN1410IMP103</v>
      </c>
      <c r="AL1106" s="57" t="str">
        <f t="shared" si="139"/>
        <v>47339GN1410Trabalhador FlorestalDIEMISSON DE ALMEIDA SANTOSSERV COMB FORMIGA MANUAL 1 RUA AGRICTREZE DE JULHO3Principal33,63Julho-2607646211,850520833346211</v>
      </c>
      <c r="AM1106" s="79">
        <f t="shared" si="140"/>
        <v>50.666666666666664</v>
      </c>
      <c r="AN1106" s="80">
        <f t="shared" si="141"/>
        <v>5664.5333333333328</v>
      </c>
      <c r="AO1106" s="36">
        <f t="shared" si="142"/>
        <v>3759.8340000000003</v>
      </c>
      <c r="AP1106" s="83">
        <f t="shared" si="143"/>
        <v>-1904.6993333333326</v>
      </c>
    </row>
    <row r="1107" spans="1:42" hidden="1">
      <c r="A1107">
        <v>47339</v>
      </c>
      <c r="B1107" s="38">
        <v>46211</v>
      </c>
      <c r="C1107" t="s">
        <v>268</v>
      </c>
      <c r="D1107" t="s">
        <v>105</v>
      </c>
      <c r="E1107" t="s">
        <v>106</v>
      </c>
      <c r="F1107" t="s">
        <v>49</v>
      </c>
      <c r="G1107">
        <v>8</v>
      </c>
      <c r="H1107" s="43">
        <v>11065</v>
      </c>
      <c r="I1107" t="s">
        <v>107</v>
      </c>
      <c r="J1107">
        <v>11390</v>
      </c>
      <c r="K1107" t="s">
        <v>123</v>
      </c>
      <c r="L1107" t="s">
        <v>123</v>
      </c>
      <c r="M1107" t="s">
        <v>163</v>
      </c>
      <c r="N1107" t="s">
        <v>164</v>
      </c>
      <c r="O1107" t="s">
        <v>64</v>
      </c>
      <c r="P1107">
        <v>670</v>
      </c>
      <c r="Q1107" t="s">
        <v>445</v>
      </c>
      <c r="R1107">
        <v>5</v>
      </c>
      <c r="S1107">
        <v>39</v>
      </c>
      <c r="T1107">
        <v>23.17</v>
      </c>
      <c r="U1107">
        <v>0</v>
      </c>
      <c r="V1107">
        <v>39</v>
      </c>
      <c r="W1107">
        <v>1.5</v>
      </c>
      <c r="X1107">
        <v>1.68</v>
      </c>
      <c r="Y1107">
        <v>1.68</v>
      </c>
      <c r="Z1107">
        <v>111.8</v>
      </c>
      <c r="AA1107" t="s">
        <v>46</v>
      </c>
      <c r="AB1107" t="s">
        <v>47</v>
      </c>
      <c r="AC1107" t="s">
        <v>127</v>
      </c>
      <c r="AD1107" t="s">
        <v>203</v>
      </c>
      <c r="AE1107" s="39">
        <v>46211.85052083333</v>
      </c>
      <c r="AF1107" t="s">
        <v>455</v>
      </c>
      <c r="AG1107" t="str">
        <f t="shared" si="136"/>
        <v>Julho-26</v>
      </c>
      <c r="AH1107" s="36">
        <f>_xlfn.XLOOKUP(AK1107,'Base de Preços'!P$7:P$3001,'Base de Preços'!J$7:J$3001,"",0)</f>
        <v>142.5</v>
      </c>
      <c r="AI1107" s="37">
        <f t="shared" si="137"/>
        <v>3301.7250000000004</v>
      </c>
      <c r="AJ1107" t="str">
        <f>_xlfn.XLOOKUP(N1107,Agrupamentos!C$3:C$496,Agrupamentos!D$3:D$496,"",0)</f>
        <v>SERV COMB FORMIGA MANUAL 1 RUA AGRIC</v>
      </c>
      <c r="AK1107" t="str">
        <f t="shared" si="138"/>
        <v>SERV COMB FORMIGA MANUAL 1 RUA AGRICGN1410IMP103</v>
      </c>
      <c r="AL1107" s="57" t="str">
        <f t="shared" si="139"/>
        <v>47339GN1410Trabalhador FlorestalDIEMISSON DE ALMEIDA SANTOSSERV COMB FORMIGA MANUAL 1 RUA AGRICTREZE DE JULHO5Principal23,17Julho-2603946211,850520833346211</v>
      </c>
      <c r="AM1107" s="79">
        <f t="shared" si="140"/>
        <v>26</v>
      </c>
      <c r="AN1107" s="80">
        <f t="shared" si="141"/>
        <v>2906.7999999999997</v>
      </c>
      <c r="AO1107" s="36">
        <f t="shared" si="142"/>
        <v>2590.4059999999999</v>
      </c>
      <c r="AP1107" s="83">
        <f t="shared" si="143"/>
        <v>-316.39399999999978</v>
      </c>
    </row>
    <row r="1108" spans="1:42" hidden="1">
      <c r="A1108">
        <v>47339</v>
      </c>
      <c r="B1108" s="38">
        <v>46211</v>
      </c>
      <c r="C1108" t="s">
        <v>268</v>
      </c>
      <c r="D1108" t="s">
        <v>105</v>
      </c>
      <c r="E1108" t="s">
        <v>106</v>
      </c>
      <c r="F1108" t="s">
        <v>59</v>
      </c>
      <c r="G1108">
        <v>8</v>
      </c>
      <c r="H1108" s="43">
        <v>11065</v>
      </c>
      <c r="I1108" t="s">
        <v>107</v>
      </c>
      <c r="J1108">
        <v>11390</v>
      </c>
      <c r="K1108" t="s">
        <v>123</v>
      </c>
      <c r="L1108" t="s">
        <v>123</v>
      </c>
      <c r="M1108">
        <v>1</v>
      </c>
      <c r="N1108" t="s">
        <v>109</v>
      </c>
      <c r="O1108" t="s">
        <v>64</v>
      </c>
      <c r="P1108">
        <v>670</v>
      </c>
      <c r="Q1108" t="s">
        <v>445</v>
      </c>
      <c r="R1108">
        <v>3</v>
      </c>
      <c r="S1108">
        <v>0</v>
      </c>
      <c r="T1108">
        <v>0</v>
      </c>
      <c r="U1108">
        <v>8</v>
      </c>
      <c r="V1108">
        <v>8</v>
      </c>
      <c r="W1108">
        <v>0</v>
      </c>
      <c r="X1108">
        <v>0</v>
      </c>
      <c r="Y1108">
        <v>0</v>
      </c>
      <c r="Z1108">
        <v>0</v>
      </c>
      <c r="AA1108" t="s">
        <v>46</v>
      </c>
      <c r="AB1108" t="s">
        <v>56</v>
      </c>
      <c r="AC1108" t="s">
        <v>127</v>
      </c>
      <c r="AD1108" t="s">
        <v>120</v>
      </c>
      <c r="AE1108" s="39">
        <v>46212.429201388892</v>
      </c>
      <c r="AF1108" t="s">
        <v>455</v>
      </c>
      <c r="AG1108" t="str">
        <f t="shared" si="136"/>
        <v>Julho-26</v>
      </c>
      <c r="AH1108" s="36">
        <f>_xlfn.XLOOKUP(AK1108,'Base de Preços'!P$7:P$3001,'Base de Preços'!J$7:J$3001,"",0)</f>
        <v>0</v>
      </c>
      <c r="AI1108" s="37">
        <f t="shared" si="137"/>
        <v>0</v>
      </c>
      <c r="AJ1108" t="str">
        <f>_xlfn.XLOOKUP(N1108,Agrupamentos!C$3:C$496,Agrupamentos!D$3:D$496,"",0)</f>
        <v>APOIO E MANUTENÇÃO</v>
      </c>
      <c r="AK1108" t="str">
        <f t="shared" si="138"/>
        <v>APOIO E MANUTEÇÃO 1410GN14101</v>
      </c>
      <c r="AL1108" s="57" t="str">
        <f t="shared" si="139"/>
        <v>47339GN1410Operador de Trator de PneuDIEMISSON DE ALMEIDA SANTOSAPOIO E MANUTEÇÃO 1410TREZE DE JULHO3Suporte0Julho-268846212,429201388946211</v>
      </c>
      <c r="AM1108" s="79" t="str">
        <f t="shared" si="140"/>
        <v/>
      </c>
      <c r="AN1108" s="80" t="str">
        <f t="shared" si="141"/>
        <v/>
      </c>
      <c r="AO1108" s="36">
        <f t="shared" si="142"/>
        <v>0</v>
      </c>
      <c r="AP1108" s="83" t="str">
        <f t="shared" si="143"/>
        <v/>
      </c>
    </row>
    <row r="1109" spans="1:42" hidden="1">
      <c r="A1109">
        <v>47341</v>
      </c>
      <c r="B1109" s="38">
        <v>46211</v>
      </c>
      <c r="C1109" t="s">
        <v>268</v>
      </c>
      <c r="D1109" t="s">
        <v>105</v>
      </c>
      <c r="E1109" t="s">
        <v>106</v>
      </c>
      <c r="F1109" t="s">
        <v>59</v>
      </c>
      <c r="G1109">
        <v>8</v>
      </c>
      <c r="H1109" s="43">
        <v>11331</v>
      </c>
      <c r="I1109" t="s">
        <v>112</v>
      </c>
      <c r="J1109">
        <v>11362</v>
      </c>
      <c r="K1109" t="s">
        <v>131</v>
      </c>
      <c r="L1109" t="s">
        <v>131</v>
      </c>
      <c r="M1109" t="s">
        <v>166</v>
      </c>
      <c r="N1109" t="s">
        <v>167</v>
      </c>
      <c r="O1109" t="s">
        <v>168</v>
      </c>
      <c r="P1109">
        <v>624</v>
      </c>
      <c r="Q1109" t="s">
        <v>448</v>
      </c>
      <c r="R1109" t="s">
        <v>148</v>
      </c>
      <c r="S1109">
        <v>20</v>
      </c>
      <c r="T1109">
        <v>20</v>
      </c>
      <c r="U1109">
        <v>0</v>
      </c>
      <c r="V1109">
        <v>20</v>
      </c>
      <c r="W1109">
        <v>0</v>
      </c>
      <c r="X1109">
        <v>1</v>
      </c>
      <c r="Y1109">
        <v>1</v>
      </c>
      <c r="Z1109">
        <v>290.54000000000002</v>
      </c>
      <c r="AA1109" t="s">
        <v>46</v>
      </c>
      <c r="AB1109" t="s">
        <v>47</v>
      </c>
      <c r="AC1109" t="s">
        <v>135</v>
      </c>
      <c r="AE1109" s="39">
        <v>46211.854016203702</v>
      </c>
      <c r="AF1109" t="s">
        <v>456</v>
      </c>
      <c r="AG1109" t="str">
        <f t="shared" si="136"/>
        <v>Julho-26</v>
      </c>
      <c r="AH1109" s="36">
        <f>_xlfn.XLOOKUP(AK1109,'Base de Preços'!P$7:P$3001,'Base de Preços'!J$7:J$3001,"",0)</f>
        <v>290.54000000000002</v>
      </c>
      <c r="AI1109" s="37">
        <f t="shared" si="137"/>
        <v>5810.8</v>
      </c>
      <c r="AJ1109" t="str">
        <f>_xlfn.XLOOKUP(N1109,Agrupamentos!C$3:C$496,Agrupamentos!D$3:D$496,"",0)</f>
        <v>HORA TRATOR</v>
      </c>
      <c r="AK1109" t="str">
        <f t="shared" si="138"/>
        <v>SERV HORA TRATOR PNEU 100CV AGRICGN1410REF223</v>
      </c>
      <c r="AL1109" s="57" t="str">
        <f t="shared" si="139"/>
        <v>47341GN1410Operador de Trator de PneuGABRIEL GONCALVES PINHEIROSERV HORA TRATOR PNEU 100CV AGRICPONTAL II - SRP005-01Principal20Julho-2602046211,854016203746211</v>
      </c>
      <c r="AM1109" s="79" t="str">
        <f t="shared" si="140"/>
        <v/>
      </c>
      <c r="AN1109" s="80" t="str">
        <f t="shared" si="141"/>
        <v/>
      </c>
      <c r="AO1109" s="36">
        <f t="shared" si="142"/>
        <v>5810.8</v>
      </c>
      <c r="AP1109" s="83" t="str">
        <f t="shared" si="143"/>
        <v/>
      </c>
    </row>
    <row r="1110" spans="1:42" hidden="1">
      <c r="A1110">
        <v>47341</v>
      </c>
      <c r="B1110" s="38">
        <v>46211</v>
      </c>
      <c r="C1110" t="s">
        <v>268</v>
      </c>
      <c r="D1110" t="s">
        <v>105</v>
      </c>
      <c r="E1110" t="s">
        <v>106</v>
      </c>
      <c r="F1110" t="s">
        <v>49</v>
      </c>
      <c r="G1110">
        <v>8</v>
      </c>
      <c r="H1110" s="43">
        <v>11331</v>
      </c>
      <c r="I1110" t="s">
        <v>112</v>
      </c>
      <c r="J1110">
        <v>11362</v>
      </c>
      <c r="K1110" t="s">
        <v>131</v>
      </c>
      <c r="L1110" t="s">
        <v>131</v>
      </c>
      <c r="M1110" t="s">
        <v>137</v>
      </c>
      <c r="N1110" t="s">
        <v>138</v>
      </c>
      <c r="O1110" t="s">
        <v>64</v>
      </c>
      <c r="P1110">
        <v>537</v>
      </c>
      <c r="Q1110" t="s">
        <v>368</v>
      </c>
      <c r="R1110" t="s">
        <v>457</v>
      </c>
      <c r="S1110">
        <v>8</v>
      </c>
      <c r="T1110">
        <v>12</v>
      </c>
      <c r="U1110">
        <v>0</v>
      </c>
      <c r="V1110">
        <v>8</v>
      </c>
      <c r="W1110">
        <v>0.23</v>
      </c>
      <c r="X1110">
        <v>0.67</v>
      </c>
      <c r="Y1110">
        <v>0.67</v>
      </c>
      <c r="Z1110">
        <v>26.68</v>
      </c>
      <c r="AA1110" t="s">
        <v>55</v>
      </c>
      <c r="AB1110" t="s">
        <v>56</v>
      </c>
      <c r="AC1110" t="s">
        <v>135</v>
      </c>
      <c r="AE1110" s="39">
        <v>46211.854016203702</v>
      </c>
      <c r="AF1110" t="s">
        <v>456</v>
      </c>
      <c r="AG1110" t="str">
        <f t="shared" si="136"/>
        <v>Julho-26</v>
      </c>
      <c r="AH1110" s="36">
        <f>_xlfn.XLOOKUP(AK1110,'Base de Preços'!P$7:P$3001,'Base de Preços'!J$7:J$3001,"",0)</f>
        <v>343.68</v>
      </c>
      <c r="AI1110" s="37">
        <f t="shared" si="137"/>
        <v>0</v>
      </c>
      <c r="AJ1110" t="str">
        <f>_xlfn.XLOOKUP(N1110,Agrupamentos!C$3:C$496,Agrupamentos!D$3:D$496,"",0)</f>
        <v>HERBICIDA MEC</v>
      </c>
      <c r="AK1110" t="str">
        <f t="shared" si="138"/>
        <v>SERV CAP QUIM MEC BARRA AGRICGN1410IMP96</v>
      </c>
      <c r="AL1110" s="57" t="str">
        <f t="shared" si="139"/>
        <v>47341GN1410Trabalhador FlorestalGABRIEL GONCALVES PINHEIROSERV CAP QUIM MEC BARRA AGRICGALILÉIA021-02Suporte12Julho-260846211,854016203746211</v>
      </c>
      <c r="AM1110" s="79">
        <f t="shared" si="140"/>
        <v>34.782608695652172</v>
      </c>
      <c r="AN1110" s="80">
        <f t="shared" si="141"/>
        <v>927.99999999999989</v>
      </c>
      <c r="AO1110" s="36">
        <f t="shared" si="142"/>
        <v>320.15999999999997</v>
      </c>
      <c r="AP1110" s="83">
        <f t="shared" si="143"/>
        <v>-607.83999999999992</v>
      </c>
    </row>
    <row r="1111" spans="1:42" hidden="1">
      <c r="A1111">
        <v>47341</v>
      </c>
      <c r="B1111" s="38">
        <v>46211</v>
      </c>
      <c r="C1111" t="s">
        <v>268</v>
      </c>
      <c r="D1111" t="s">
        <v>105</v>
      </c>
      <c r="E1111" t="s">
        <v>106</v>
      </c>
      <c r="F1111" t="s">
        <v>59</v>
      </c>
      <c r="G1111">
        <v>8</v>
      </c>
      <c r="H1111" s="43">
        <v>11331</v>
      </c>
      <c r="I1111" t="s">
        <v>112</v>
      </c>
      <c r="J1111">
        <v>11362</v>
      </c>
      <c r="K1111" t="s">
        <v>131</v>
      </c>
      <c r="L1111" t="s">
        <v>131</v>
      </c>
      <c r="M1111" t="s">
        <v>137</v>
      </c>
      <c r="N1111" t="s">
        <v>138</v>
      </c>
      <c r="O1111" t="s">
        <v>64</v>
      </c>
      <c r="P1111">
        <v>537</v>
      </c>
      <c r="Q1111" t="s">
        <v>368</v>
      </c>
      <c r="R1111" t="s">
        <v>457</v>
      </c>
      <c r="S1111">
        <v>8</v>
      </c>
      <c r="T1111">
        <v>12</v>
      </c>
      <c r="U1111">
        <v>0</v>
      </c>
      <c r="V1111">
        <v>8</v>
      </c>
      <c r="W1111">
        <v>0.68</v>
      </c>
      <c r="X1111">
        <v>0.67</v>
      </c>
      <c r="Y1111">
        <v>0.67</v>
      </c>
      <c r="Z1111">
        <v>221.69</v>
      </c>
      <c r="AA1111" t="s">
        <v>55</v>
      </c>
      <c r="AB1111" t="s">
        <v>47</v>
      </c>
      <c r="AC1111" t="s">
        <v>135</v>
      </c>
      <c r="AE1111" s="39">
        <v>46211.854016203702</v>
      </c>
      <c r="AF1111" t="s">
        <v>456</v>
      </c>
      <c r="AG1111" t="str">
        <f t="shared" si="136"/>
        <v>Julho-26</v>
      </c>
      <c r="AH1111" s="36">
        <f>_xlfn.XLOOKUP(AK1111,'Base de Preços'!P$7:P$3001,'Base de Preços'!J$7:J$3001,"",0)</f>
        <v>343.68</v>
      </c>
      <c r="AI1111" s="37">
        <f t="shared" si="137"/>
        <v>4124.16</v>
      </c>
      <c r="AJ1111" t="str">
        <f>_xlfn.XLOOKUP(N1111,Agrupamentos!C$3:C$496,Agrupamentos!D$3:D$496,"",0)</f>
        <v>HERBICIDA MEC</v>
      </c>
      <c r="AK1111" t="str">
        <f t="shared" si="138"/>
        <v>SERV CAP QUIM MEC BARRA AGRICGN1410IMP96</v>
      </c>
      <c r="AL1111" s="57" t="str">
        <f t="shared" si="139"/>
        <v>47341GN1410Operador de Trator de PneuGABRIEL GONCALVES PINHEIROSERV CAP QUIM MEC BARRA AGRICGALILÉIA021-02Principal12Julho-260846211,854016203746211</v>
      </c>
      <c r="AM1111" s="79">
        <f t="shared" si="140"/>
        <v>11.76470588235294</v>
      </c>
      <c r="AN1111" s="80">
        <f t="shared" si="141"/>
        <v>2608.1176470588234</v>
      </c>
      <c r="AO1111" s="36">
        <f t="shared" si="142"/>
        <v>2660.2799999999997</v>
      </c>
      <c r="AP1111" s="83">
        <f t="shared" si="143"/>
        <v>52.162352941176323</v>
      </c>
    </row>
    <row r="1112" spans="1:42" hidden="1">
      <c r="A1112">
        <v>47341</v>
      </c>
      <c r="B1112" s="38">
        <v>46211</v>
      </c>
      <c r="C1112" t="s">
        <v>268</v>
      </c>
      <c r="D1112" t="s">
        <v>105</v>
      </c>
      <c r="E1112" t="s">
        <v>106</v>
      </c>
      <c r="F1112" t="s">
        <v>59</v>
      </c>
      <c r="G1112">
        <v>8</v>
      </c>
      <c r="H1112" s="43">
        <v>11331</v>
      </c>
      <c r="I1112" t="s">
        <v>112</v>
      </c>
      <c r="J1112">
        <v>11362</v>
      </c>
      <c r="K1112" t="s">
        <v>131</v>
      </c>
      <c r="L1112" t="s">
        <v>131</v>
      </c>
      <c r="M1112" t="s">
        <v>137</v>
      </c>
      <c r="N1112" t="s">
        <v>138</v>
      </c>
      <c r="O1112" t="s">
        <v>64</v>
      </c>
      <c r="P1112">
        <v>539</v>
      </c>
      <c r="Q1112" t="s">
        <v>432</v>
      </c>
      <c r="R1112" t="s">
        <v>458</v>
      </c>
      <c r="S1112">
        <v>3</v>
      </c>
      <c r="T1112">
        <v>4.17</v>
      </c>
      <c r="U1112">
        <v>0</v>
      </c>
      <c r="V1112">
        <v>3</v>
      </c>
      <c r="W1112">
        <v>0.68</v>
      </c>
      <c r="X1112">
        <v>0.72</v>
      </c>
      <c r="Y1112">
        <v>0.72</v>
      </c>
      <c r="Z1112">
        <v>221.69</v>
      </c>
      <c r="AA1112" t="s">
        <v>46</v>
      </c>
      <c r="AB1112" t="s">
        <v>47</v>
      </c>
      <c r="AC1112" t="s">
        <v>135</v>
      </c>
      <c r="AE1112" s="39">
        <v>46211.854016203702</v>
      </c>
      <c r="AF1112" t="s">
        <v>456</v>
      </c>
      <c r="AG1112" t="str">
        <f t="shared" si="136"/>
        <v>Julho-26</v>
      </c>
      <c r="AH1112" s="36">
        <f>_xlfn.XLOOKUP(AK1112,'Base de Preços'!P$7:P$3001,'Base de Preços'!J$7:J$3001,"",0)</f>
        <v>343.68</v>
      </c>
      <c r="AI1112" s="37">
        <f t="shared" si="137"/>
        <v>1433.1456000000001</v>
      </c>
      <c r="AJ1112" t="str">
        <f>_xlfn.XLOOKUP(N1112,Agrupamentos!C$3:C$496,Agrupamentos!D$3:D$496,"",0)</f>
        <v>HERBICIDA MEC</v>
      </c>
      <c r="AK1112" t="str">
        <f t="shared" si="138"/>
        <v>SERV CAP QUIM MEC BARRA AGRICGN1410IMP96</v>
      </c>
      <c r="AL1112" s="57" t="str">
        <f t="shared" si="139"/>
        <v>47341GN1410Operador de Trator de PneuGABRIEL GONCALVES PINHEIROSERV CAP QUIM MEC BARRA AGRICQUELUZ014-02Principal4,17Julho-260346211,854016203746211</v>
      </c>
      <c r="AM1112" s="79">
        <f t="shared" si="140"/>
        <v>4.4117647058823524</v>
      </c>
      <c r="AN1112" s="80">
        <f t="shared" si="141"/>
        <v>978.04411764705867</v>
      </c>
      <c r="AO1112" s="36">
        <f t="shared" si="142"/>
        <v>924.44729999999993</v>
      </c>
      <c r="AP1112" s="83">
        <f t="shared" si="143"/>
        <v>-53.596817647058742</v>
      </c>
    </row>
    <row r="1113" spans="1:42" hidden="1">
      <c r="A1113">
        <v>47341</v>
      </c>
      <c r="B1113" s="38">
        <v>46211</v>
      </c>
      <c r="C1113" t="s">
        <v>268</v>
      </c>
      <c r="D1113" t="s">
        <v>105</v>
      </c>
      <c r="E1113" t="s">
        <v>106</v>
      </c>
      <c r="F1113" t="s">
        <v>49</v>
      </c>
      <c r="G1113">
        <v>8</v>
      </c>
      <c r="H1113" s="43">
        <v>11331</v>
      </c>
      <c r="I1113" t="s">
        <v>112</v>
      </c>
      <c r="J1113">
        <v>11362</v>
      </c>
      <c r="K1113" t="s">
        <v>131</v>
      </c>
      <c r="L1113" t="s">
        <v>131</v>
      </c>
      <c r="M1113">
        <v>1</v>
      </c>
      <c r="N1113" t="s">
        <v>109</v>
      </c>
      <c r="O1113" t="s">
        <v>64</v>
      </c>
      <c r="P1113">
        <v>537</v>
      </c>
      <c r="Q1113" t="s">
        <v>368</v>
      </c>
      <c r="R1113" t="s">
        <v>457</v>
      </c>
      <c r="S1113">
        <v>8</v>
      </c>
      <c r="T1113">
        <v>0</v>
      </c>
      <c r="U1113">
        <v>0</v>
      </c>
      <c r="V1113">
        <v>8</v>
      </c>
      <c r="W1113">
        <v>0</v>
      </c>
      <c r="X1113">
        <v>0</v>
      </c>
      <c r="Y1113">
        <v>0</v>
      </c>
      <c r="Z1113">
        <v>0</v>
      </c>
      <c r="AA1113" t="s">
        <v>55</v>
      </c>
      <c r="AB1113" t="s">
        <v>56</v>
      </c>
      <c r="AC1113" t="s">
        <v>135</v>
      </c>
      <c r="AE1113" s="39">
        <v>46211.854016203702</v>
      </c>
      <c r="AF1113" t="s">
        <v>456</v>
      </c>
      <c r="AG1113" t="str">
        <f t="shared" si="136"/>
        <v>Julho-26</v>
      </c>
      <c r="AH1113" s="36">
        <f>_xlfn.XLOOKUP(AK1113,'Base de Preços'!P$7:P$3001,'Base de Preços'!J$7:J$3001,"",0)</f>
        <v>0</v>
      </c>
      <c r="AI1113" s="37">
        <f t="shared" si="137"/>
        <v>0</v>
      </c>
      <c r="AJ1113" t="str">
        <f>_xlfn.XLOOKUP(N1113,Agrupamentos!C$3:C$496,Agrupamentos!D$3:D$496,"",0)</f>
        <v>APOIO E MANUTENÇÃO</v>
      </c>
      <c r="AK1113" t="str">
        <f t="shared" si="138"/>
        <v>APOIO E MANUTEÇÃO 1410GN14101</v>
      </c>
      <c r="AL1113" s="57" t="str">
        <f t="shared" si="139"/>
        <v>47341GN1410Trabalhador FlorestalGABRIEL GONCALVES PINHEIROAPOIO E MANUTEÇÃO 1410GALILÉIA021-02Suporte0Julho-260846211,854016203746211</v>
      </c>
      <c r="AM1113" s="79" t="str">
        <f t="shared" si="140"/>
        <v/>
      </c>
      <c r="AN1113" s="80" t="str">
        <f t="shared" si="141"/>
        <v/>
      </c>
      <c r="AO1113" s="36">
        <f t="shared" si="142"/>
        <v>0</v>
      </c>
      <c r="AP1113" s="83" t="str">
        <f t="shared" si="143"/>
        <v/>
      </c>
    </row>
    <row r="1114" spans="1:42" hidden="1">
      <c r="A1114">
        <v>47341</v>
      </c>
      <c r="B1114" s="38">
        <v>46211</v>
      </c>
      <c r="C1114" t="s">
        <v>268</v>
      </c>
      <c r="D1114" t="s">
        <v>105</v>
      </c>
      <c r="E1114" t="s">
        <v>106</v>
      </c>
      <c r="F1114" t="s">
        <v>59</v>
      </c>
      <c r="G1114">
        <v>8</v>
      </c>
      <c r="H1114" s="43">
        <v>11331</v>
      </c>
      <c r="I1114" t="s">
        <v>112</v>
      </c>
      <c r="J1114">
        <v>11362</v>
      </c>
      <c r="K1114" t="s">
        <v>131</v>
      </c>
      <c r="L1114" t="s">
        <v>131</v>
      </c>
      <c r="M1114">
        <v>1</v>
      </c>
      <c r="N1114" t="s">
        <v>109</v>
      </c>
      <c r="O1114" t="s">
        <v>64</v>
      </c>
      <c r="P1114">
        <v>537</v>
      </c>
      <c r="Q1114" t="s">
        <v>368</v>
      </c>
      <c r="R1114" t="s">
        <v>457</v>
      </c>
      <c r="S1114">
        <v>0</v>
      </c>
      <c r="T1114">
        <v>0</v>
      </c>
      <c r="U1114">
        <v>26</v>
      </c>
      <c r="V1114">
        <v>26</v>
      </c>
      <c r="W1114">
        <v>0</v>
      </c>
      <c r="X1114">
        <v>0</v>
      </c>
      <c r="Y1114">
        <v>0</v>
      </c>
      <c r="Z1114">
        <v>0</v>
      </c>
      <c r="AA1114" t="s">
        <v>55</v>
      </c>
      <c r="AB1114" t="s">
        <v>56</v>
      </c>
      <c r="AC1114" t="s">
        <v>135</v>
      </c>
      <c r="AE1114" s="39">
        <v>46211.854016203702</v>
      </c>
      <c r="AF1114" t="s">
        <v>456</v>
      </c>
      <c r="AG1114" t="str">
        <f t="shared" si="136"/>
        <v>Julho-26</v>
      </c>
      <c r="AH1114" s="36">
        <f>_xlfn.XLOOKUP(AK1114,'Base de Preços'!P$7:P$3001,'Base de Preços'!J$7:J$3001,"",0)</f>
        <v>0</v>
      </c>
      <c r="AI1114" s="37">
        <f t="shared" si="137"/>
        <v>0</v>
      </c>
      <c r="AJ1114" t="str">
        <f>_xlfn.XLOOKUP(N1114,Agrupamentos!C$3:C$496,Agrupamentos!D$3:D$496,"",0)</f>
        <v>APOIO E MANUTENÇÃO</v>
      </c>
      <c r="AK1114" t="str">
        <f t="shared" si="138"/>
        <v>APOIO E MANUTEÇÃO 1410GN14101</v>
      </c>
      <c r="AL1114" s="57" t="str">
        <f t="shared" si="139"/>
        <v>47341GN1410Operador de Trator de PneuGABRIEL GONCALVES PINHEIROAPOIO E MANUTEÇÃO 1410GALILÉIA021-02Suporte0Julho-26262646211,854016203746211</v>
      </c>
      <c r="AM1114" s="79" t="str">
        <f t="shared" si="140"/>
        <v/>
      </c>
      <c r="AN1114" s="80" t="str">
        <f t="shared" si="141"/>
        <v/>
      </c>
      <c r="AO1114" s="36">
        <f t="shared" si="142"/>
        <v>0</v>
      </c>
      <c r="AP1114" s="83" t="str">
        <f t="shared" si="143"/>
        <v/>
      </c>
    </row>
    <row r="1115" spans="1:42" hidden="1">
      <c r="A1115">
        <v>47341</v>
      </c>
      <c r="B1115" s="38">
        <v>46211</v>
      </c>
      <c r="C1115" t="s">
        <v>268</v>
      </c>
      <c r="D1115" t="s">
        <v>105</v>
      </c>
      <c r="E1115" t="s">
        <v>106</v>
      </c>
      <c r="F1115" t="s">
        <v>37</v>
      </c>
      <c r="G1115">
        <v>8</v>
      </c>
      <c r="H1115" s="43">
        <v>11331</v>
      </c>
      <c r="I1115" t="s">
        <v>112</v>
      </c>
      <c r="J1115">
        <v>11362</v>
      </c>
      <c r="K1115" t="s">
        <v>131</v>
      </c>
      <c r="L1115" t="s">
        <v>131</v>
      </c>
      <c r="M1115">
        <v>1</v>
      </c>
      <c r="N1115" t="s">
        <v>109</v>
      </c>
      <c r="O1115" t="s">
        <v>64</v>
      </c>
      <c r="P1115">
        <v>537</v>
      </c>
      <c r="Q1115" t="s">
        <v>368</v>
      </c>
      <c r="R1115" t="s">
        <v>457</v>
      </c>
      <c r="S1115">
        <v>3</v>
      </c>
      <c r="T1115">
        <v>0</v>
      </c>
      <c r="U1115">
        <v>5</v>
      </c>
      <c r="V1115">
        <v>8</v>
      </c>
      <c r="W1115">
        <v>0</v>
      </c>
      <c r="X1115">
        <v>0</v>
      </c>
      <c r="Y1115">
        <v>0</v>
      </c>
      <c r="Z1115">
        <v>0</v>
      </c>
      <c r="AA1115" t="s">
        <v>55</v>
      </c>
      <c r="AB1115" t="s">
        <v>47</v>
      </c>
      <c r="AC1115" t="s">
        <v>135</v>
      </c>
      <c r="AE1115" s="39">
        <v>46211.854016203702</v>
      </c>
      <c r="AF1115" t="s">
        <v>456</v>
      </c>
      <c r="AG1115" t="str">
        <f t="shared" si="136"/>
        <v>Julho-26</v>
      </c>
      <c r="AH1115" s="36">
        <f>_xlfn.XLOOKUP(AK1115,'Base de Preços'!P$7:P$3001,'Base de Preços'!J$7:J$3001,"",0)</f>
        <v>0</v>
      </c>
      <c r="AI1115" s="37">
        <f t="shared" si="137"/>
        <v>0</v>
      </c>
      <c r="AJ1115" t="str">
        <f>_xlfn.XLOOKUP(N1115,Agrupamentos!C$3:C$496,Agrupamentos!D$3:D$496,"",0)</f>
        <v>APOIO E MANUTENÇÃO</v>
      </c>
      <c r="AK1115" t="str">
        <f t="shared" si="138"/>
        <v>APOIO E MANUTEÇÃO 1410GN14101</v>
      </c>
      <c r="AL1115" s="57" t="str">
        <f t="shared" si="139"/>
        <v>47341GN1410MotoristaGABRIEL GONCALVES PINHEIROAPOIO E MANUTEÇÃO 1410GALILÉIA021-02Principal0Julho-265846211,854016203746211</v>
      </c>
      <c r="AM1115" s="79" t="str">
        <f t="shared" si="140"/>
        <v/>
      </c>
      <c r="AN1115" s="80" t="str">
        <f t="shared" si="141"/>
        <v/>
      </c>
      <c r="AO1115" s="36">
        <f t="shared" si="142"/>
        <v>0</v>
      </c>
      <c r="AP1115" s="83" t="str">
        <f t="shared" si="143"/>
        <v/>
      </c>
    </row>
    <row r="1116" spans="1:42" hidden="1">
      <c r="A1116">
        <v>47341</v>
      </c>
      <c r="B1116" s="38">
        <v>46211</v>
      </c>
      <c r="C1116" t="s">
        <v>268</v>
      </c>
      <c r="D1116" t="s">
        <v>105</v>
      </c>
      <c r="E1116" t="s">
        <v>106</v>
      </c>
      <c r="F1116" t="s">
        <v>59</v>
      </c>
      <c r="G1116">
        <v>8</v>
      </c>
      <c r="H1116" s="43">
        <v>11331</v>
      </c>
      <c r="I1116" t="s">
        <v>112</v>
      </c>
      <c r="J1116">
        <v>11362</v>
      </c>
      <c r="K1116" t="s">
        <v>131</v>
      </c>
      <c r="L1116" t="s">
        <v>131</v>
      </c>
      <c r="M1116" t="s">
        <v>137</v>
      </c>
      <c r="N1116" t="s">
        <v>138</v>
      </c>
      <c r="O1116" t="s">
        <v>64</v>
      </c>
      <c r="P1116">
        <v>539</v>
      </c>
      <c r="Q1116" t="s">
        <v>432</v>
      </c>
      <c r="R1116" t="s">
        <v>459</v>
      </c>
      <c r="S1116">
        <v>1</v>
      </c>
      <c r="T1116">
        <v>1.96</v>
      </c>
      <c r="U1116">
        <v>0</v>
      </c>
      <c r="V1116">
        <v>1</v>
      </c>
      <c r="W1116">
        <v>0.68</v>
      </c>
      <c r="X1116">
        <v>0.51</v>
      </c>
      <c r="Y1116">
        <v>0.51</v>
      </c>
      <c r="Z1116">
        <v>221.69</v>
      </c>
      <c r="AA1116" t="s">
        <v>46</v>
      </c>
      <c r="AB1116" t="s">
        <v>47</v>
      </c>
      <c r="AC1116" t="s">
        <v>135</v>
      </c>
      <c r="AE1116" s="39">
        <v>46211.854016203702</v>
      </c>
      <c r="AF1116" t="s">
        <v>456</v>
      </c>
      <c r="AG1116" t="str">
        <f t="shared" si="136"/>
        <v>Julho-26</v>
      </c>
      <c r="AH1116" s="36">
        <f>_xlfn.XLOOKUP(AK1116,'Base de Preços'!P$7:P$3001,'Base de Preços'!J$7:J$3001,"",0)</f>
        <v>343.68</v>
      </c>
      <c r="AI1116" s="37">
        <f t="shared" si="137"/>
        <v>673.61279999999999</v>
      </c>
      <c r="AJ1116" t="str">
        <f>_xlfn.XLOOKUP(N1116,Agrupamentos!C$3:C$496,Agrupamentos!D$3:D$496,"",0)</f>
        <v>HERBICIDA MEC</v>
      </c>
      <c r="AK1116" t="str">
        <f t="shared" si="138"/>
        <v>SERV CAP QUIM MEC BARRA AGRICGN1410IMP96</v>
      </c>
      <c r="AL1116" s="57" t="str">
        <f t="shared" si="139"/>
        <v>47341GN1410Operador de Trator de PneuGABRIEL GONCALVES PINHEIROSERV CAP QUIM MEC BARRA AGRICQUELUZ016-02Principal1,96Julho-260146211,854016203746211</v>
      </c>
      <c r="AM1116" s="79">
        <f t="shared" si="140"/>
        <v>1.4705882352941175</v>
      </c>
      <c r="AN1116" s="80">
        <f t="shared" si="141"/>
        <v>326.01470588235293</v>
      </c>
      <c r="AO1116" s="36">
        <f t="shared" si="142"/>
        <v>434.51240000000001</v>
      </c>
      <c r="AP1116" s="83">
        <f t="shared" si="143"/>
        <v>108.49769411764709</v>
      </c>
    </row>
    <row r="1117" spans="1:42" hidden="1">
      <c r="A1117">
        <v>47341</v>
      </c>
      <c r="B1117" s="38">
        <v>46211</v>
      </c>
      <c r="C1117" t="s">
        <v>268</v>
      </c>
      <c r="D1117" t="s">
        <v>105</v>
      </c>
      <c r="E1117" t="s">
        <v>106</v>
      </c>
      <c r="F1117" t="s">
        <v>59</v>
      </c>
      <c r="G1117">
        <v>8</v>
      </c>
      <c r="H1117" s="43">
        <v>11331</v>
      </c>
      <c r="I1117" t="s">
        <v>112</v>
      </c>
      <c r="J1117">
        <v>11362</v>
      </c>
      <c r="K1117" t="s">
        <v>131</v>
      </c>
      <c r="L1117" t="s">
        <v>131</v>
      </c>
      <c r="M1117" t="s">
        <v>137</v>
      </c>
      <c r="N1117" t="s">
        <v>138</v>
      </c>
      <c r="O1117" t="s">
        <v>64</v>
      </c>
      <c r="P1117">
        <v>539</v>
      </c>
      <c r="Q1117" t="s">
        <v>432</v>
      </c>
      <c r="R1117" t="s">
        <v>175</v>
      </c>
      <c r="S1117">
        <v>2</v>
      </c>
      <c r="T1117">
        <v>2.4700000000000002</v>
      </c>
      <c r="U1117">
        <v>0</v>
      </c>
      <c r="V1117">
        <v>2</v>
      </c>
      <c r="W1117">
        <v>0.68</v>
      </c>
      <c r="X1117">
        <v>0.81</v>
      </c>
      <c r="Y1117">
        <v>0.81</v>
      </c>
      <c r="Z1117">
        <v>221.69</v>
      </c>
      <c r="AA1117" t="s">
        <v>46</v>
      </c>
      <c r="AB1117" t="s">
        <v>47</v>
      </c>
      <c r="AC1117" t="s">
        <v>135</v>
      </c>
      <c r="AE1117" s="39">
        <v>46211.854016203702</v>
      </c>
      <c r="AF1117" t="s">
        <v>456</v>
      </c>
      <c r="AG1117" t="str">
        <f t="shared" si="136"/>
        <v>Julho-26</v>
      </c>
      <c r="AH1117" s="36">
        <f>_xlfn.XLOOKUP(AK1117,'Base de Preços'!P$7:P$3001,'Base de Preços'!J$7:J$3001,"",0)</f>
        <v>343.68</v>
      </c>
      <c r="AI1117" s="37">
        <f t="shared" si="137"/>
        <v>848.88960000000009</v>
      </c>
      <c r="AJ1117" t="str">
        <f>_xlfn.XLOOKUP(N1117,Agrupamentos!C$3:C$496,Agrupamentos!D$3:D$496,"",0)</f>
        <v>HERBICIDA MEC</v>
      </c>
      <c r="AK1117" t="str">
        <f t="shared" si="138"/>
        <v>SERV CAP QUIM MEC BARRA AGRICGN1410IMP96</v>
      </c>
      <c r="AL1117" s="57" t="str">
        <f t="shared" si="139"/>
        <v>47341GN1410Operador de Trator de PneuGABRIEL GONCALVES PINHEIROSERV CAP QUIM MEC BARRA AGRICQUELUZ016-01Principal2,47Julho-260246211,854016203746211</v>
      </c>
      <c r="AM1117" s="79">
        <f t="shared" si="140"/>
        <v>2.9411764705882351</v>
      </c>
      <c r="AN1117" s="80">
        <f t="shared" si="141"/>
        <v>652.02941176470586</v>
      </c>
      <c r="AO1117" s="36">
        <f t="shared" si="142"/>
        <v>547.57429999999999</v>
      </c>
      <c r="AP1117" s="83">
        <f t="shared" si="143"/>
        <v>-104.45511176470586</v>
      </c>
    </row>
    <row r="1118" spans="1:42" hidden="1">
      <c r="A1118">
        <v>47344</v>
      </c>
      <c r="B1118" s="38">
        <v>46211</v>
      </c>
      <c r="C1118" t="s">
        <v>268</v>
      </c>
      <c r="D1118" t="s">
        <v>105</v>
      </c>
      <c r="E1118" t="s">
        <v>106</v>
      </c>
      <c r="F1118" t="s">
        <v>49</v>
      </c>
      <c r="G1118">
        <v>8</v>
      </c>
      <c r="H1118" s="43">
        <v>11065</v>
      </c>
      <c r="I1118" t="s">
        <v>107</v>
      </c>
      <c r="J1118">
        <v>11392</v>
      </c>
      <c r="K1118" t="s">
        <v>142</v>
      </c>
      <c r="L1118" t="s">
        <v>142</v>
      </c>
      <c r="M1118">
        <v>298</v>
      </c>
      <c r="N1118" t="s">
        <v>132</v>
      </c>
      <c r="O1118" t="s">
        <v>43</v>
      </c>
      <c r="P1118">
        <v>532</v>
      </c>
      <c r="Q1118" t="s">
        <v>117</v>
      </c>
      <c r="R1118" t="s">
        <v>158</v>
      </c>
      <c r="S1118">
        <v>16</v>
      </c>
      <c r="T1118">
        <v>2</v>
      </c>
      <c r="U1118">
        <v>0</v>
      </c>
      <c r="V1118">
        <v>16</v>
      </c>
      <c r="W1118">
        <v>0</v>
      </c>
      <c r="X1118">
        <v>8</v>
      </c>
      <c r="Y1118">
        <v>8</v>
      </c>
      <c r="Z1118">
        <v>589.29</v>
      </c>
      <c r="AA1118" t="s">
        <v>46</v>
      </c>
      <c r="AB1118" t="s">
        <v>47</v>
      </c>
      <c r="AC1118" t="s">
        <v>145</v>
      </c>
      <c r="AD1118" t="s">
        <v>120</v>
      </c>
      <c r="AE1118" s="39">
        <v>46211.8752662037</v>
      </c>
      <c r="AG1118" t="str">
        <f t="shared" si="136"/>
        <v>Julho-26</v>
      </c>
      <c r="AH1118" s="36">
        <f>_xlfn.XLOOKUP(AK1118,'Base de Preços'!P$7:P$3001,'Base de Preços'!J$7:J$3001,"",0)</f>
        <v>589.29</v>
      </c>
      <c r="AI1118" s="37">
        <f t="shared" si="137"/>
        <v>1178.58</v>
      </c>
      <c r="AJ1118" t="str">
        <f>_xlfn.XLOOKUP(N1118,Agrupamentos!C$3:C$496,Agrupamentos!D$3:D$496,"",0)</f>
        <v>DIARIAS HOMEM</v>
      </c>
      <c r="AK1118" t="str">
        <f t="shared" si="138"/>
        <v>SERV GERAIS LAVOURA AGRICGN1410298</v>
      </c>
      <c r="AL1118" s="57" t="str">
        <f t="shared" si="139"/>
        <v>47344GN1410Trabalhador FlorestalDOUGLAS BOTELHO GOMESSERV GERAIS LAVOURA AGRICNOSSA SENHORA APARECIDA IX001-01Principal2Julho-2601646211,875266203746211</v>
      </c>
      <c r="AM1118" s="79" t="str">
        <f t="shared" si="140"/>
        <v/>
      </c>
      <c r="AN1118" s="80" t="str">
        <f t="shared" si="141"/>
        <v/>
      </c>
      <c r="AO1118" s="36">
        <f t="shared" si="142"/>
        <v>1178.58</v>
      </c>
      <c r="AP1118" s="83" t="str">
        <f t="shared" si="143"/>
        <v/>
      </c>
    </row>
    <row r="1119" spans="1:42" hidden="1">
      <c r="A1119">
        <v>47344</v>
      </c>
      <c r="B1119" s="38">
        <v>46211</v>
      </c>
      <c r="C1119" t="s">
        <v>268</v>
      </c>
      <c r="D1119" t="s">
        <v>105</v>
      </c>
      <c r="E1119" t="s">
        <v>106</v>
      </c>
      <c r="F1119" t="s">
        <v>59</v>
      </c>
      <c r="G1119">
        <v>8</v>
      </c>
      <c r="H1119" s="43">
        <v>11065</v>
      </c>
      <c r="I1119" t="s">
        <v>107</v>
      </c>
      <c r="J1119">
        <v>11392</v>
      </c>
      <c r="K1119" t="s">
        <v>142</v>
      </c>
      <c r="L1119" t="s">
        <v>142</v>
      </c>
      <c r="M1119">
        <v>478</v>
      </c>
      <c r="N1119" t="s">
        <v>143</v>
      </c>
      <c r="O1119" t="s">
        <v>64</v>
      </c>
      <c r="P1119">
        <v>532</v>
      </c>
      <c r="Q1119" t="s">
        <v>117</v>
      </c>
      <c r="R1119" t="s">
        <v>118</v>
      </c>
      <c r="S1119">
        <v>6</v>
      </c>
      <c r="T1119">
        <v>6</v>
      </c>
      <c r="U1119">
        <v>10</v>
      </c>
      <c r="V1119">
        <v>16</v>
      </c>
      <c r="W1119">
        <v>0.74</v>
      </c>
      <c r="X1119">
        <v>1</v>
      </c>
      <c r="Y1119">
        <v>2.67</v>
      </c>
      <c r="Z1119">
        <v>239.79</v>
      </c>
      <c r="AA1119" t="s">
        <v>55</v>
      </c>
      <c r="AB1119" t="s">
        <v>56</v>
      </c>
      <c r="AC1119" t="s">
        <v>145</v>
      </c>
      <c r="AE1119" s="39">
        <v>46211.8752662037</v>
      </c>
      <c r="AG1119" t="str">
        <f t="shared" si="136"/>
        <v>Julho-26</v>
      </c>
      <c r="AH1119" s="36">
        <f>_xlfn.XLOOKUP(AK1119,'Base de Preços'!P$7:P$3001,'Base de Preços'!J$7:J$3001,"",0)</f>
        <v>1235.0899999999999</v>
      </c>
      <c r="AI1119" s="37">
        <f t="shared" si="137"/>
        <v>0</v>
      </c>
      <c r="AJ1119" t="str">
        <f>_xlfn.XLOOKUP(N1119,Agrupamentos!C$3:C$496,Agrupamentos!D$3:D$496,"",0)</f>
        <v>IRRIGAÇÃO DE PLANTIO</v>
      </c>
      <c r="AK1119" t="str">
        <f t="shared" si="138"/>
        <v>SERV PLANTIO IRRIGADO NIVEL 1 AGRIC - TRANSPORTE ATÉ 5 KMGN1410478</v>
      </c>
      <c r="AL1119" s="57" t="str">
        <f t="shared" si="139"/>
        <v>47344GN1410Operador de Trator de PneuDOUGLAS BOTELHO GOMESSERV PLANTIO IRRIGADO NIVEL 1 AGRIC - TRANSPORTE ATÉ 5 KMNOSSA SENHORA APARECIDA IX003-01Suporte6Julho-26101646211,875266203746211</v>
      </c>
      <c r="AM1119" s="79">
        <f t="shared" si="140"/>
        <v>21.621621621621621</v>
      </c>
      <c r="AN1119" s="80">
        <f t="shared" si="141"/>
        <v>5184.6486486486483</v>
      </c>
      <c r="AO1119" s="36">
        <f t="shared" si="142"/>
        <v>1438.74</v>
      </c>
      <c r="AP1119" s="83">
        <f t="shared" si="143"/>
        <v>-3745.9086486486485</v>
      </c>
    </row>
    <row r="1120" spans="1:42" hidden="1">
      <c r="A1120">
        <v>47344</v>
      </c>
      <c r="B1120" s="38">
        <v>46211</v>
      </c>
      <c r="C1120" t="s">
        <v>268</v>
      </c>
      <c r="D1120" t="s">
        <v>105</v>
      </c>
      <c r="E1120" t="s">
        <v>106</v>
      </c>
      <c r="F1120" t="s">
        <v>49</v>
      </c>
      <c r="G1120">
        <v>8</v>
      </c>
      <c r="H1120" s="43">
        <v>11065</v>
      </c>
      <c r="I1120" t="s">
        <v>107</v>
      </c>
      <c r="J1120">
        <v>11392</v>
      </c>
      <c r="K1120" t="s">
        <v>142</v>
      </c>
      <c r="L1120" t="s">
        <v>142</v>
      </c>
      <c r="M1120" t="s">
        <v>146</v>
      </c>
      <c r="N1120" t="s">
        <v>147</v>
      </c>
      <c r="O1120" t="s">
        <v>64</v>
      </c>
      <c r="P1120">
        <v>532</v>
      </c>
      <c r="Q1120" t="s">
        <v>117</v>
      </c>
      <c r="R1120" t="s">
        <v>158</v>
      </c>
      <c r="S1120">
        <v>32</v>
      </c>
      <c r="T1120">
        <v>5</v>
      </c>
      <c r="U1120">
        <v>0</v>
      </c>
      <c r="V1120">
        <v>32</v>
      </c>
      <c r="W1120">
        <v>3.57</v>
      </c>
      <c r="X1120">
        <v>6.4</v>
      </c>
      <c r="Y1120">
        <v>6.4</v>
      </c>
      <c r="Z1120">
        <v>269.95999999999998</v>
      </c>
      <c r="AA1120" t="s">
        <v>46</v>
      </c>
      <c r="AB1120" t="s">
        <v>47</v>
      </c>
      <c r="AC1120" t="s">
        <v>145</v>
      </c>
      <c r="AE1120" s="39">
        <v>46211.8752662037</v>
      </c>
      <c r="AG1120" t="str">
        <f t="shared" si="136"/>
        <v>Julho-26</v>
      </c>
      <c r="AH1120" s="36">
        <f>_xlfn.XLOOKUP(AK1120,'Base de Preços'!P$7:P$3001,'Base de Preços'!J$7:J$3001,"",0)</f>
        <v>618.69000000000005</v>
      </c>
      <c r="AI1120" s="37">
        <f t="shared" si="137"/>
        <v>3093.4500000000003</v>
      </c>
      <c r="AJ1120" t="str">
        <f>_xlfn.XLOOKUP(N1120,Agrupamentos!C$3:C$496,Agrupamentos!D$3:D$496,"",0)</f>
        <v>IRRIGAÇÃO DE PLANTIO</v>
      </c>
      <c r="AK1120" t="str">
        <f t="shared" si="138"/>
        <v>2ª SERV IRRIGACAO NIVEL 1 AGRIC - TRANSPORTE ATÉ 5,0GN1410336-2</v>
      </c>
      <c r="AL1120" s="57" t="str">
        <f t="shared" si="139"/>
        <v>47344GN1410Trabalhador FlorestalDOUGLAS BOTELHO GOMES2ª SERV IRRIGACAO NIVEL 1 AGRIC - TRANSPORTE ATÉ 5,0NOSSA SENHORA APARECIDA IX001-01Principal5Julho-2603246211,875266203746211</v>
      </c>
      <c r="AM1120" s="79">
        <f t="shared" si="140"/>
        <v>8.9635854341736696</v>
      </c>
      <c r="AN1120" s="80">
        <f t="shared" si="141"/>
        <v>2419.8095238095239</v>
      </c>
      <c r="AO1120" s="36">
        <f t="shared" si="142"/>
        <v>1349.8</v>
      </c>
      <c r="AP1120" s="83">
        <f t="shared" si="143"/>
        <v>-1070.0095238095239</v>
      </c>
    </row>
    <row r="1121" spans="1:42" hidden="1">
      <c r="A1121">
        <v>47344</v>
      </c>
      <c r="B1121" s="38">
        <v>46211</v>
      </c>
      <c r="C1121" t="s">
        <v>268</v>
      </c>
      <c r="D1121" t="s">
        <v>105</v>
      </c>
      <c r="E1121" t="s">
        <v>106</v>
      </c>
      <c r="F1121" t="s">
        <v>49</v>
      </c>
      <c r="G1121">
        <v>8</v>
      </c>
      <c r="H1121" s="43">
        <v>11065</v>
      </c>
      <c r="I1121" t="s">
        <v>107</v>
      </c>
      <c r="J1121">
        <v>11392</v>
      </c>
      <c r="K1121" t="s">
        <v>142</v>
      </c>
      <c r="L1121" t="s">
        <v>142</v>
      </c>
      <c r="M1121">
        <v>478</v>
      </c>
      <c r="N1121" t="s">
        <v>143</v>
      </c>
      <c r="O1121" t="s">
        <v>64</v>
      </c>
      <c r="P1121">
        <v>532</v>
      </c>
      <c r="Q1121" t="s">
        <v>117</v>
      </c>
      <c r="R1121" t="s">
        <v>118</v>
      </c>
      <c r="S1121">
        <v>152</v>
      </c>
      <c r="T1121">
        <v>6</v>
      </c>
      <c r="U1121">
        <v>0</v>
      </c>
      <c r="V1121">
        <v>152</v>
      </c>
      <c r="W1121">
        <v>11.26</v>
      </c>
      <c r="X1121">
        <v>25.33</v>
      </c>
      <c r="Y1121">
        <v>25.33</v>
      </c>
      <c r="Z1121">
        <v>851.63</v>
      </c>
      <c r="AA1121" t="s">
        <v>55</v>
      </c>
      <c r="AB1121" t="s">
        <v>47</v>
      </c>
      <c r="AC1121" t="s">
        <v>145</v>
      </c>
      <c r="AD1121" t="s">
        <v>120</v>
      </c>
      <c r="AE1121" s="39">
        <v>46211.8752662037</v>
      </c>
      <c r="AG1121" t="str">
        <f t="shared" si="136"/>
        <v>Julho-26</v>
      </c>
      <c r="AH1121" s="36">
        <f>_xlfn.XLOOKUP(AK1121,'Base de Preços'!P$7:P$3001,'Base de Preços'!J$7:J$3001,"",0)</f>
        <v>1235.0899999999999</v>
      </c>
      <c r="AI1121" s="37">
        <f t="shared" si="137"/>
        <v>7410.5399999999991</v>
      </c>
      <c r="AJ1121" t="str">
        <f>_xlfn.XLOOKUP(N1121,Agrupamentos!C$3:C$496,Agrupamentos!D$3:D$496,"",0)</f>
        <v>IRRIGAÇÃO DE PLANTIO</v>
      </c>
      <c r="AK1121" t="str">
        <f t="shared" si="138"/>
        <v>SERV PLANTIO IRRIGADO NIVEL 1 AGRIC - TRANSPORTE ATÉ 5 KMGN1410478</v>
      </c>
      <c r="AL1121" s="57" t="str">
        <f t="shared" si="139"/>
        <v>47344GN1410Trabalhador FlorestalDOUGLAS BOTELHO GOMESSERV PLANTIO IRRIGADO NIVEL 1 AGRIC - TRANSPORTE ATÉ 5 KMNOSSA SENHORA APARECIDA IX003-01Principal6Julho-26015246211,875266203746211</v>
      </c>
      <c r="AM1121" s="79">
        <f t="shared" si="140"/>
        <v>13.49911190053286</v>
      </c>
      <c r="AN1121" s="80">
        <f t="shared" si="141"/>
        <v>11496.248667850799</v>
      </c>
      <c r="AO1121" s="36">
        <f t="shared" si="142"/>
        <v>5109.78</v>
      </c>
      <c r="AP1121" s="83">
        <f t="shared" si="143"/>
        <v>-6386.4686678507996</v>
      </c>
    </row>
    <row r="1122" spans="1:42" hidden="1">
      <c r="A1122">
        <v>47344</v>
      </c>
      <c r="B1122" s="38">
        <v>46211</v>
      </c>
      <c r="C1122" t="s">
        <v>268</v>
      </c>
      <c r="D1122" t="s">
        <v>105</v>
      </c>
      <c r="E1122" t="s">
        <v>106</v>
      </c>
      <c r="F1122" t="s">
        <v>37</v>
      </c>
      <c r="G1122">
        <v>8</v>
      </c>
      <c r="H1122" s="43">
        <v>11065</v>
      </c>
      <c r="I1122" t="s">
        <v>107</v>
      </c>
      <c r="J1122">
        <v>11392</v>
      </c>
      <c r="K1122" t="s">
        <v>142</v>
      </c>
      <c r="L1122" t="s">
        <v>142</v>
      </c>
      <c r="M1122">
        <v>1</v>
      </c>
      <c r="N1122" t="s">
        <v>109</v>
      </c>
      <c r="O1122" t="s">
        <v>64</v>
      </c>
      <c r="P1122">
        <v>532</v>
      </c>
      <c r="Q1122" t="s">
        <v>117</v>
      </c>
      <c r="R1122" t="s">
        <v>118</v>
      </c>
      <c r="S1122">
        <v>24</v>
      </c>
      <c r="T1122">
        <v>0</v>
      </c>
      <c r="U1122">
        <v>2</v>
      </c>
      <c r="V1122">
        <v>26</v>
      </c>
      <c r="W1122">
        <v>0</v>
      </c>
      <c r="X1122">
        <v>0</v>
      </c>
      <c r="Y1122">
        <v>0</v>
      </c>
      <c r="Z1122">
        <v>0</v>
      </c>
      <c r="AA1122" t="s">
        <v>46</v>
      </c>
      <c r="AB1122" t="s">
        <v>47</v>
      </c>
      <c r="AC1122" t="s">
        <v>145</v>
      </c>
      <c r="AD1122" t="s">
        <v>120</v>
      </c>
      <c r="AE1122" s="39">
        <v>46211.8752662037</v>
      </c>
      <c r="AG1122" t="str">
        <f t="shared" si="136"/>
        <v>Julho-26</v>
      </c>
      <c r="AH1122" s="36">
        <f>_xlfn.XLOOKUP(AK1122,'Base de Preços'!P$7:P$3001,'Base de Preços'!J$7:J$3001,"",0)</f>
        <v>0</v>
      </c>
      <c r="AI1122" s="37">
        <f t="shared" si="137"/>
        <v>0</v>
      </c>
      <c r="AJ1122" t="str">
        <f>_xlfn.XLOOKUP(N1122,Agrupamentos!C$3:C$496,Agrupamentos!D$3:D$496,"",0)</f>
        <v>APOIO E MANUTENÇÃO</v>
      </c>
      <c r="AK1122" t="str">
        <f t="shared" si="138"/>
        <v>APOIO E MANUTEÇÃO 1410GN14101</v>
      </c>
      <c r="AL1122" s="57" t="str">
        <f t="shared" si="139"/>
        <v>47344GN1410MotoristaDOUGLAS BOTELHO GOMESAPOIO E MANUTEÇÃO 1410NOSSA SENHORA APARECIDA IX003-01Principal0Julho-2622646211,875266203746211</v>
      </c>
      <c r="AM1122" s="79" t="str">
        <f t="shared" si="140"/>
        <v/>
      </c>
      <c r="AN1122" s="80" t="str">
        <f t="shared" si="141"/>
        <v/>
      </c>
      <c r="AO1122" s="36">
        <f t="shared" si="142"/>
        <v>0</v>
      </c>
      <c r="AP1122" s="83" t="str">
        <f t="shared" si="143"/>
        <v/>
      </c>
    </row>
    <row r="1123" spans="1:42" hidden="1">
      <c r="A1123">
        <v>47344</v>
      </c>
      <c r="B1123" s="38">
        <v>46211</v>
      </c>
      <c r="C1123" t="s">
        <v>268</v>
      </c>
      <c r="D1123" t="s">
        <v>105</v>
      </c>
      <c r="E1123" t="s">
        <v>106</v>
      </c>
      <c r="F1123" t="s">
        <v>59</v>
      </c>
      <c r="G1123">
        <v>8</v>
      </c>
      <c r="H1123" s="43">
        <v>11065</v>
      </c>
      <c r="I1123" t="s">
        <v>107</v>
      </c>
      <c r="J1123">
        <v>11392</v>
      </c>
      <c r="K1123" t="s">
        <v>142</v>
      </c>
      <c r="L1123" t="s">
        <v>142</v>
      </c>
      <c r="M1123" t="s">
        <v>146</v>
      </c>
      <c r="N1123" t="s">
        <v>147</v>
      </c>
      <c r="O1123" t="s">
        <v>64</v>
      </c>
      <c r="P1123">
        <v>532</v>
      </c>
      <c r="Q1123" t="s">
        <v>117</v>
      </c>
      <c r="R1123" t="s">
        <v>158</v>
      </c>
      <c r="S1123">
        <v>3</v>
      </c>
      <c r="T1123">
        <v>5</v>
      </c>
      <c r="U1123">
        <v>13</v>
      </c>
      <c r="V1123">
        <v>16</v>
      </c>
      <c r="W1123">
        <v>0.71</v>
      </c>
      <c r="X1123">
        <v>0.6</v>
      </c>
      <c r="Y1123">
        <v>3.2</v>
      </c>
      <c r="Z1123">
        <v>211.36</v>
      </c>
      <c r="AA1123" t="s">
        <v>46</v>
      </c>
      <c r="AB1123" t="s">
        <v>77</v>
      </c>
      <c r="AC1123" t="s">
        <v>145</v>
      </c>
      <c r="AE1123" s="39">
        <v>46211.8752662037</v>
      </c>
      <c r="AG1123" t="str">
        <f t="shared" si="136"/>
        <v>Julho-26</v>
      </c>
      <c r="AH1123" s="36">
        <f>_xlfn.XLOOKUP(AK1123,'Base de Preços'!P$7:P$3001,'Base de Preços'!J$7:J$3001,"",0)</f>
        <v>618.69000000000005</v>
      </c>
      <c r="AI1123" s="37">
        <f t="shared" si="137"/>
        <v>0</v>
      </c>
      <c r="AJ1123" t="str">
        <f>_xlfn.XLOOKUP(N1123,Agrupamentos!C$3:C$496,Agrupamentos!D$3:D$496,"",0)</f>
        <v>IRRIGAÇÃO DE PLANTIO</v>
      </c>
      <c r="AK1123" t="str">
        <f t="shared" si="138"/>
        <v>2ª SERV IRRIGACAO NIVEL 1 AGRIC - TRANSPORTE ATÉ 5,0GN1410336-2</v>
      </c>
      <c r="AL1123" s="57" t="str">
        <f t="shared" si="139"/>
        <v>47344GN1410Operador de Trator de PneuDOUGLAS BOTELHO GOMES2ª SERV IRRIGACAO NIVEL 1 AGRIC - TRANSPORTE ATÉ 5,0NOSSA SENHORA APARECIDA IX001-01Apoio5Julho-26131646211,875266203746211</v>
      </c>
      <c r="AM1123" s="79">
        <f t="shared" si="140"/>
        <v>22.535211267605636</v>
      </c>
      <c r="AN1123" s="80">
        <f t="shared" si="141"/>
        <v>4763.0422535211273</v>
      </c>
      <c r="AO1123" s="36">
        <f t="shared" si="142"/>
        <v>1056.8000000000002</v>
      </c>
      <c r="AP1123" s="83">
        <f t="shared" si="143"/>
        <v>-3706.2422535211272</v>
      </c>
    </row>
    <row r="1124" spans="1:42" hidden="1">
      <c r="A1124">
        <v>47361</v>
      </c>
      <c r="B1124" s="38">
        <v>46211</v>
      </c>
      <c r="C1124" t="s">
        <v>268</v>
      </c>
      <c r="D1124" t="s">
        <v>105</v>
      </c>
      <c r="E1124" t="s">
        <v>106</v>
      </c>
      <c r="F1124" t="s">
        <v>49</v>
      </c>
      <c r="G1124">
        <v>8</v>
      </c>
      <c r="H1124" s="43">
        <v>11065</v>
      </c>
      <c r="I1124" t="s">
        <v>107</v>
      </c>
      <c r="J1124">
        <v>11078</v>
      </c>
      <c r="K1124" t="s">
        <v>154</v>
      </c>
      <c r="L1124" t="s">
        <v>154</v>
      </c>
      <c r="M1124" t="s">
        <v>155</v>
      </c>
      <c r="N1124" t="s">
        <v>156</v>
      </c>
      <c r="O1124" t="s">
        <v>43</v>
      </c>
      <c r="P1124">
        <v>612</v>
      </c>
      <c r="Q1124" t="s">
        <v>379</v>
      </c>
      <c r="R1124" t="s">
        <v>393</v>
      </c>
      <c r="S1124">
        <v>26</v>
      </c>
      <c r="T1124">
        <v>1</v>
      </c>
      <c r="U1124">
        <v>0</v>
      </c>
      <c r="V1124">
        <v>26</v>
      </c>
      <c r="W1124">
        <v>0</v>
      </c>
      <c r="X1124">
        <v>26</v>
      </c>
      <c r="Y1124">
        <v>26</v>
      </c>
      <c r="Z1124" s="3">
        <v>3133.15</v>
      </c>
      <c r="AA1124" t="s">
        <v>55</v>
      </c>
      <c r="AB1124" t="s">
        <v>47</v>
      </c>
      <c r="AC1124" t="s">
        <v>159</v>
      </c>
      <c r="AD1124" t="s">
        <v>120</v>
      </c>
      <c r="AE1124" s="39">
        <v>46212.356226851851</v>
      </c>
      <c r="AG1124" t="str">
        <f t="shared" si="136"/>
        <v>Julho-26</v>
      </c>
      <c r="AH1124" s="36">
        <f>_xlfn.XLOOKUP(AK1124,'Base de Preços'!P$7:P$3001,'Base de Preços'!J$7:J$3001,"",0)</f>
        <v>3133.15</v>
      </c>
      <c r="AI1124" s="37">
        <f t="shared" si="137"/>
        <v>3133.15</v>
      </c>
      <c r="AJ1124" t="str">
        <f>_xlfn.XLOOKUP(N1124,Agrupamentos!C$3:C$496,Agrupamentos!D$3:D$496,"",0)</f>
        <v>BRIGADINHA MSFL</v>
      </c>
      <c r="AK1124" t="str">
        <f t="shared" si="138"/>
        <v>EQUIPE DE BRIGADINHA FLORESTALGN1410IMP21</v>
      </c>
      <c r="AL1124" s="57" t="str">
        <f t="shared" si="139"/>
        <v>47361GN1410Trabalhador FlorestalNATAN SANTOS MORAISEQUIPE DE BRIGADINHA FLORESTALRIBEIRÃO LIMPO - CPG028-01Principal1Julho-2602646212,356226851946211</v>
      </c>
      <c r="AM1124" s="79" t="str">
        <f t="shared" si="140"/>
        <v/>
      </c>
      <c r="AN1124" s="80" t="str">
        <f t="shared" si="141"/>
        <v/>
      </c>
      <c r="AO1124" s="36">
        <f t="shared" si="142"/>
        <v>3133.15</v>
      </c>
      <c r="AP1124" s="83" t="str">
        <f t="shared" si="143"/>
        <v/>
      </c>
    </row>
    <row r="1125" spans="1:42" hidden="1">
      <c r="A1125">
        <v>47361</v>
      </c>
      <c r="B1125" s="38">
        <v>46211</v>
      </c>
      <c r="C1125" t="s">
        <v>268</v>
      </c>
      <c r="D1125" t="s">
        <v>105</v>
      </c>
      <c r="E1125" t="s">
        <v>106</v>
      </c>
      <c r="F1125" t="s">
        <v>37</v>
      </c>
      <c r="G1125">
        <v>8</v>
      </c>
      <c r="H1125" s="43">
        <v>11065</v>
      </c>
      <c r="I1125" t="s">
        <v>107</v>
      </c>
      <c r="J1125">
        <v>11078</v>
      </c>
      <c r="K1125" t="s">
        <v>154</v>
      </c>
      <c r="L1125" t="s">
        <v>154</v>
      </c>
      <c r="M1125" t="s">
        <v>155</v>
      </c>
      <c r="N1125" t="s">
        <v>156</v>
      </c>
      <c r="O1125" t="s">
        <v>43</v>
      </c>
      <c r="P1125">
        <v>503</v>
      </c>
      <c r="Q1125" t="s">
        <v>181</v>
      </c>
      <c r="R1125" t="s">
        <v>401</v>
      </c>
      <c r="S1125">
        <v>16</v>
      </c>
      <c r="T1125">
        <v>1</v>
      </c>
      <c r="U1125">
        <v>0</v>
      </c>
      <c r="V1125">
        <v>16</v>
      </c>
      <c r="W1125">
        <v>0</v>
      </c>
      <c r="X1125">
        <v>16</v>
      </c>
      <c r="Y1125">
        <v>16</v>
      </c>
      <c r="Z1125">
        <v>0</v>
      </c>
      <c r="AA1125" t="s">
        <v>55</v>
      </c>
      <c r="AB1125" t="s">
        <v>77</v>
      </c>
      <c r="AC1125" t="s">
        <v>159</v>
      </c>
      <c r="AD1125" t="s">
        <v>120</v>
      </c>
      <c r="AE1125" s="39">
        <v>46212.361076388886</v>
      </c>
      <c r="AG1125" t="str">
        <f t="shared" si="136"/>
        <v>Julho-26</v>
      </c>
      <c r="AH1125" s="36">
        <f>_xlfn.XLOOKUP(AK1125,'Base de Preços'!P$7:P$3001,'Base de Preços'!J$7:J$3001,"",0)</f>
        <v>3133.15</v>
      </c>
      <c r="AI1125" s="37">
        <f t="shared" si="137"/>
        <v>0</v>
      </c>
      <c r="AJ1125" t="str">
        <f>_xlfn.XLOOKUP(N1125,Agrupamentos!C$3:C$496,Agrupamentos!D$3:D$496,"",0)</f>
        <v>BRIGADINHA MSFL</v>
      </c>
      <c r="AK1125" t="str">
        <f t="shared" si="138"/>
        <v>EQUIPE DE BRIGADINHA FLORESTALGN1410IMP21</v>
      </c>
      <c r="AL1125" s="57" t="str">
        <f t="shared" si="139"/>
        <v>47361GN1410MotoristaNATAN SANTOS MORAISEQUIPE DE BRIGADINHA FLORESTALMÃE SANTA GLEBA A022-01Apoio1Julho-2601646212,361076388946211</v>
      </c>
      <c r="AM1125" s="79" t="str">
        <f t="shared" si="140"/>
        <v/>
      </c>
      <c r="AN1125" s="80" t="str">
        <f t="shared" si="141"/>
        <v/>
      </c>
      <c r="AO1125" s="36">
        <f t="shared" si="142"/>
        <v>0</v>
      </c>
      <c r="AP1125" s="83" t="str">
        <f t="shared" si="143"/>
        <v/>
      </c>
    </row>
    <row r="1126" spans="1:42" hidden="1">
      <c r="A1126">
        <v>47361</v>
      </c>
      <c r="B1126" s="38">
        <v>46211</v>
      </c>
      <c r="C1126" t="s">
        <v>268</v>
      </c>
      <c r="D1126" t="s">
        <v>105</v>
      </c>
      <c r="E1126" t="s">
        <v>106</v>
      </c>
      <c r="F1126" t="s">
        <v>37</v>
      </c>
      <c r="G1126">
        <v>8</v>
      </c>
      <c r="H1126" s="43">
        <v>11065</v>
      </c>
      <c r="I1126" t="s">
        <v>107</v>
      </c>
      <c r="J1126">
        <v>11078</v>
      </c>
      <c r="K1126" t="s">
        <v>154</v>
      </c>
      <c r="L1126" t="s">
        <v>154</v>
      </c>
      <c r="M1126" t="s">
        <v>155</v>
      </c>
      <c r="N1126" t="s">
        <v>156</v>
      </c>
      <c r="O1126" t="s">
        <v>43</v>
      </c>
      <c r="P1126">
        <v>612</v>
      </c>
      <c r="Q1126" t="s">
        <v>379</v>
      </c>
      <c r="R1126" t="s">
        <v>393</v>
      </c>
      <c r="S1126">
        <v>10</v>
      </c>
      <c r="T1126">
        <v>1</v>
      </c>
      <c r="U1126">
        <v>0</v>
      </c>
      <c r="V1126">
        <v>10</v>
      </c>
      <c r="W1126">
        <v>0</v>
      </c>
      <c r="X1126">
        <v>10</v>
      </c>
      <c r="Y1126">
        <v>10</v>
      </c>
      <c r="Z1126">
        <v>0</v>
      </c>
      <c r="AA1126" t="s">
        <v>55</v>
      </c>
      <c r="AB1126" t="s">
        <v>77</v>
      </c>
      <c r="AC1126" t="s">
        <v>159</v>
      </c>
      <c r="AD1126" t="s">
        <v>120</v>
      </c>
      <c r="AE1126" s="39">
        <v>46212.359224537038</v>
      </c>
      <c r="AG1126" t="str">
        <f t="shared" si="136"/>
        <v>Julho-26</v>
      </c>
      <c r="AH1126" s="36">
        <f>_xlfn.XLOOKUP(AK1126,'Base de Preços'!P$7:P$3001,'Base de Preços'!J$7:J$3001,"",0)</f>
        <v>3133.15</v>
      </c>
      <c r="AI1126" s="37">
        <f t="shared" si="137"/>
        <v>0</v>
      </c>
      <c r="AJ1126" t="str">
        <f>_xlfn.XLOOKUP(N1126,Agrupamentos!C$3:C$496,Agrupamentos!D$3:D$496,"",0)</f>
        <v>BRIGADINHA MSFL</v>
      </c>
      <c r="AK1126" t="str">
        <f t="shared" si="138"/>
        <v>EQUIPE DE BRIGADINHA FLORESTALGN1410IMP21</v>
      </c>
      <c r="AL1126" s="57" t="str">
        <f t="shared" si="139"/>
        <v>47361GN1410MotoristaNATAN SANTOS MORAISEQUIPE DE BRIGADINHA FLORESTALRIBEIRÃO LIMPO - CPG028-01Apoio1Julho-2601046212,35922453746211</v>
      </c>
      <c r="AM1126" s="79" t="str">
        <f t="shared" si="140"/>
        <v/>
      </c>
      <c r="AN1126" s="80" t="str">
        <f t="shared" si="141"/>
        <v/>
      </c>
      <c r="AO1126" s="36">
        <f t="shared" si="142"/>
        <v>0</v>
      </c>
      <c r="AP1126" s="83" t="str">
        <f t="shared" si="143"/>
        <v/>
      </c>
    </row>
    <row r="1127" spans="1:42" hidden="1">
      <c r="A1127">
        <v>47361</v>
      </c>
      <c r="B1127" s="38">
        <v>46211</v>
      </c>
      <c r="C1127" t="s">
        <v>268</v>
      </c>
      <c r="D1127" t="s">
        <v>105</v>
      </c>
      <c r="E1127" t="s">
        <v>106</v>
      </c>
      <c r="F1127" t="s">
        <v>49</v>
      </c>
      <c r="G1127">
        <v>8</v>
      </c>
      <c r="H1127" s="43">
        <v>11065</v>
      </c>
      <c r="I1127" t="s">
        <v>107</v>
      </c>
      <c r="J1127">
        <v>11078</v>
      </c>
      <c r="K1127" t="s">
        <v>154</v>
      </c>
      <c r="L1127" t="s">
        <v>154</v>
      </c>
      <c r="M1127" t="s">
        <v>155</v>
      </c>
      <c r="N1127" t="s">
        <v>156</v>
      </c>
      <c r="O1127" t="s">
        <v>43</v>
      </c>
      <c r="P1127">
        <v>503</v>
      </c>
      <c r="Q1127" t="s">
        <v>181</v>
      </c>
      <c r="R1127" t="s">
        <v>401</v>
      </c>
      <c r="S1127">
        <v>32</v>
      </c>
      <c r="T1127">
        <v>1</v>
      </c>
      <c r="U1127">
        <v>0</v>
      </c>
      <c r="V1127">
        <v>32</v>
      </c>
      <c r="W1127">
        <v>0</v>
      </c>
      <c r="X1127">
        <v>32</v>
      </c>
      <c r="Y1127">
        <v>32</v>
      </c>
      <c r="Z1127" s="3">
        <v>3133.15</v>
      </c>
      <c r="AA1127" t="s">
        <v>55</v>
      </c>
      <c r="AB1127" t="s">
        <v>47</v>
      </c>
      <c r="AC1127" t="s">
        <v>159</v>
      </c>
      <c r="AD1127" t="s">
        <v>120</v>
      </c>
      <c r="AE1127" s="39">
        <v>46212.360729166663</v>
      </c>
      <c r="AG1127" t="str">
        <f t="shared" si="136"/>
        <v>Julho-26</v>
      </c>
      <c r="AH1127" s="36">
        <f>_xlfn.XLOOKUP(AK1127,'Base de Preços'!P$7:P$3001,'Base de Preços'!J$7:J$3001,"",0)</f>
        <v>3133.15</v>
      </c>
      <c r="AI1127" s="37">
        <f t="shared" si="137"/>
        <v>3133.15</v>
      </c>
      <c r="AJ1127" t="str">
        <f>_xlfn.XLOOKUP(N1127,Agrupamentos!C$3:C$496,Agrupamentos!D$3:D$496,"",0)</f>
        <v>BRIGADINHA MSFL</v>
      </c>
      <c r="AK1127" t="str">
        <f t="shared" si="138"/>
        <v>EQUIPE DE BRIGADINHA FLORESTALGN1410IMP21</v>
      </c>
      <c r="AL1127" s="57" t="str">
        <f t="shared" si="139"/>
        <v>47361GN1410Trabalhador FlorestalNATAN SANTOS MORAISEQUIPE DE BRIGADINHA FLORESTALMÃE SANTA GLEBA A022-01Principal1Julho-2603246212,360729166746211</v>
      </c>
      <c r="AM1127" s="79" t="str">
        <f t="shared" si="140"/>
        <v/>
      </c>
      <c r="AN1127" s="80" t="str">
        <f t="shared" si="141"/>
        <v/>
      </c>
      <c r="AO1127" s="36">
        <f t="shared" si="142"/>
        <v>3133.15</v>
      </c>
      <c r="AP1127" s="83" t="str">
        <f t="shared" si="143"/>
        <v/>
      </c>
    </row>
    <row r="1128" spans="1:42" hidden="1">
      <c r="A1128">
        <v>47361</v>
      </c>
      <c r="B1128" s="38">
        <v>46211</v>
      </c>
      <c r="C1128" t="s">
        <v>268</v>
      </c>
      <c r="D1128" t="s">
        <v>105</v>
      </c>
      <c r="E1128" t="s">
        <v>106</v>
      </c>
      <c r="F1128" t="s">
        <v>153</v>
      </c>
      <c r="G1128">
        <v>8</v>
      </c>
      <c r="H1128" s="43">
        <v>11065</v>
      </c>
      <c r="I1128" t="s">
        <v>107</v>
      </c>
      <c r="J1128">
        <v>11078</v>
      </c>
      <c r="K1128" t="s">
        <v>154</v>
      </c>
      <c r="L1128" t="s">
        <v>154</v>
      </c>
      <c r="M1128" t="s">
        <v>155</v>
      </c>
      <c r="N1128" t="s">
        <v>156</v>
      </c>
      <c r="O1128" t="s">
        <v>43</v>
      </c>
      <c r="P1128">
        <v>515</v>
      </c>
      <c r="Q1128" t="s">
        <v>454</v>
      </c>
      <c r="R1128" t="s">
        <v>111</v>
      </c>
      <c r="S1128">
        <v>0</v>
      </c>
      <c r="T1128">
        <v>1</v>
      </c>
      <c r="U1128">
        <v>8</v>
      </c>
      <c r="V1128">
        <v>8</v>
      </c>
      <c r="W1128">
        <v>0</v>
      </c>
      <c r="X1128">
        <v>0</v>
      </c>
      <c r="Y1128">
        <v>8</v>
      </c>
      <c r="Z1128">
        <v>0</v>
      </c>
      <c r="AA1128" t="s">
        <v>55</v>
      </c>
      <c r="AB1128" t="s">
        <v>56</v>
      </c>
      <c r="AC1128" t="s">
        <v>159</v>
      </c>
      <c r="AD1128" t="s">
        <v>120</v>
      </c>
      <c r="AE1128" s="39">
        <v>46212.359756944446</v>
      </c>
      <c r="AG1128" t="str">
        <f t="shared" si="136"/>
        <v>Julho-26</v>
      </c>
      <c r="AH1128" s="36">
        <f>_xlfn.XLOOKUP(AK1128,'Base de Preços'!P$7:P$3001,'Base de Preços'!J$7:J$3001,"",0)</f>
        <v>3133.15</v>
      </c>
      <c r="AI1128" s="37">
        <f t="shared" si="137"/>
        <v>0</v>
      </c>
      <c r="AJ1128" t="str">
        <f>_xlfn.XLOOKUP(N1128,Agrupamentos!C$3:C$496,Agrupamentos!D$3:D$496,"",0)</f>
        <v>BRIGADINHA MSFL</v>
      </c>
      <c r="AK1128" t="str">
        <f t="shared" si="138"/>
        <v>EQUIPE DE BRIGADINHA FLORESTALGN1410IMP21</v>
      </c>
      <c r="AL1128" s="57" t="str">
        <f t="shared" si="139"/>
        <v>47361GN1410Operador de Máquinas SêniorNATAN SANTOS MORAISEQUIPE DE BRIGADINHA FLORESTALMONTE BELO GLEBA A014-01Suporte1Julho-268846212,359756944446211</v>
      </c>
      <c r="AM1128" s="79" t="str">
        <f t="shared" si="140"/>
        <v/>
      </c>
      <c r="AN1128" s="80" t="str">
        <f t="shared" si="141"/>
        <v/>
      </c>
      <c r="AO1128" s="36">
        <f t="shared" si="142"/>
        <v>0</v>
      </c>
      <c r="AP1128" s="83" t="str">
        <f t="shared" si="143"/>
        <v/>
      </c>
    </row>
    <row r="1129" spans="1:42" hidden="1">
      <c r="A1129">
        <v>47367</v>
      </c>
      <c r="B1129" s="38">
        <v>46211</v>
      </c>
      <c r="C1129" t="s">
        <v>258</v>
      </c>
      <c r="D1129" t="s">
        <v>105</v>
      </c>
      <c r="E1129" t="s">
        <v>106</v>
      </c>
      <c r="F1129" t="s">
        <v>37</v>
      </c>
      <c r="G1129">
        <v>8</v>
      </c>
      <c r="H1129" s="43">
        <v>11331</v>
      </c>
      <c r="I1129" t="s">
        <v>112</v>
      </c>
      <c r="J1129">
        <v>11752</v>
      </c>
      <c r="K1129" t="s">
        <v>149</v>
      </c>
      <c r="L1129" t="s">
        <v>149</v>
      </c>
      <c r="M1129" t="s">
        <v>115</v>
      </c>
      <c r="N1129" t="s">
        <v>116</v>
      </c>
      <c r="O1129" t="s">
        <v>64</v>
      </c>
      <c r="P1129">
        <v>503</v>
      </c>
      <c r="Q1129" t="s">
        <v>181</v>
      </c>
      <c r="R1129" t="s">
        <v>134</v>
      </c>
      <c r="S1129">
        <v>8</v>
      </c>
      <c r="T1129">
        <v>34</v>
      </c>
      <c r="U1129">
        <v>2</v>
      </c>
      <c r="V1129">
        <v>10</v>
      </c>
      <c r="W1129">
        <v>0.14000000000000001</v>
      </c>
      <c r="X1129">
        <v>0.24</v>
      </c>
      <c r="Y1129">
        <v>0.28999999999999998</v>
      </c>
      <c r="Z1129">
        <v>58.86</v>
      </c>
      <c r="AA1129" t="s">
        <v>55</v>
      </c>
      <c r="AB1129" t="s">
        <v>77</v>
      </c>
      <c r="AC1129" t="s">
        <v>120</v>
      </c>
      <c r="AE1129" s="39">
        <v>46212.372696759259</v>
      </c>
      <c r="AG1129" t="str">
        <f t="shared" si="136"/>
        <v>Julho-26</v>
      </c>
      <c r="AH1129" s="36">
        <f>_xlfn.XLOOKUP(AK1129,'Base de Preços'!P$7:P$3001,'Base de Preços'!J$7:J$3001,"",0)</f>
        <v>212.62</v>
      </c>
      <c r="AI1129" s="37">
        <f t="shared" si="137"/>
        <v>0</v>
      </c>
      <c r="AJ1129" t="str">
        <f>_xlfn.XLOOKUP(N1129,Agrupamentos!C$3:C$496,Agrupamentos!D$3:D$496,"",0)</f>
        <v>HERBICIDA MEC</v>
      </c>
      <c r="AK1129" t="str">
        <f t="shared" si="138"/>
        <v>SERV CAP QUIM PRE EMERG 3 LINHASGN1410IMP97</v>
      </c>
      <c r="AL1129" s="57" t="str">
        <f t="shared" si="139"/>
        <v>47367GN1410MotoristaMATEUS SANCHES PERES BIENIEKSERV CAP QUIM PRE EMERG 3 LINHASMÃE SANTA GLEBA A002-01Apoio34Julho-2621046212,372696759346211</v>
      </c>
      <c r="AM1129" s="79">
        <f t="shared" si="140"/>
        <v>71.428571428571416</v>
      </c>
      <c r="AN1129" s="80">
        <f t="shared" si="141"/>
        <v>4204.2857142857138</v>
      </c>
      <c r="AO1129" s="36">
        <f t="shared" si="142"/>
        <v>2001.24</v>
      </c>
      <c r="AP1129" s="83">
        <f t="shared" si="143"/>
        <v>-2203.045714285714</v>
      </c>
    </row>
    <row r="1130" spans="1:42" hidden="1">
      <c r="A1130">
        <v>47367</v>
      </c>
      <c r="B1130" s="38">
        <v>46211</v>
      </c>
      <c r="C1130" t="s">
        <v>258</v>
      </c>
      <c r="D1130" t="s">
        <v>105</v>
      </c>
      <c r="E1130" t="s">
        <v>106</v>
      </c>
      <c r="F1130" t="s">
        <v>49</v>
      </c>
      <c r="G1130">
        <v>8</v>
      </c>
      <c r="H1130" s="43">
        <v>11331</v>
      </c>
      <c r="I1130" t="s">
        <v>112</v>
      </c>
      <c r="J1130">
        <v>11752</v>
      </c>
      <c r="K1130" t="s">
        <v>149</v>
      </c>
      <c r="L1130" t="s">
        <v>149</v>
      </c>
      <c r="M1130">
        <v>1</v>
      </c>
      <c r="N1130" t="s">
        <v>109</v>
      </c>
      <c r="O1130" t="s">
        <v>64</v>
      </c>
      <c r="P1130">
        <v>503</v>
      </c>
      <c r="Q1130" t="s">
        <v>181</v>
      </c>
      <c r="R1130" t="s">
        <v>134</v>
      </c>
      <c r="S1130">
        <v>10</v>
      </c>
      <c r="T1130">
        <v>0</v>
      </c>
      <c r="U1130">
        <v>0</v>
      </c>
      <c r="V1130">
        <v>10</v>
      </c>
      <c r="W1130">
        <v>0</v>
      </c>
      <c r="X1130">
        <v>0</v>
      </c>
      <c r="Y1130">
        <v>0</v>
      </c>
      <c r="Z1130">
        <v>0</v>
      </c>
      <c r="AA1130" t="s">
        <v>55</v>
      </c>
      <c r="AB1130" t="s">
        <v>56</v>
      </c>
      <c r="AC1130" t="s">
        <v>120</v>
      </c>
      <c r="AE1130" s="39">
        <v>46212.372696759259</v>
      </c>
      <c r="AG1130" t="str">
        <f t="shared" si="136"/>
        <v>Julho-26</v>
      </c>
      <c r="AH1130" s="36">
        <f>_xlfn.XLOOKUP(AK1130,'Base de Preços'!P$7:P$3001,'Base de Preços'!J$7:J$3001,"",0)</f>
        <v>0</v>
      </c>
      <c r="AI1130" s="37">
        <f t="shared" si="137"/>
        <v>0</v>
      </c>
      <c r="AJ1130" t="str">
        <f>_xlfn.XLOOKUP(N1130,Agrupamentos!C$3:C$496,Agrupamentos!D$3:D$496,"",0)</f>
        <v>APOIO E MANUTENÇÃO</v>
      </c>
      <c r="AK1130" t="str">
        <f t="shared" si="138"/>
        <v>APOIO E MANUTEÇÃO 1410GN14101</v>
      </c>
      <c r="AL1130" s="57" t="str">
        <f t="shared" si="139"/>
        <v>47367GN1410Trabalhador FlorestalMATEUS SANCHES PERES BIENIEKAPOIO E MANUTEÇÃO 1410MÃE SANTA GLEBA A002-01Suporte0Julho-2601046212,372696759346211</v>
      </c>
      <c r="AM1130" s="79" t="str">
        <f t="shared" si="140"/>
        <v/>
      </c>
      <c r="AN1130" s="80" t="str">
        <f t="shared" si="141"/>
        <v/>
      </c>
      <c r="AO1130" s="36">
        <f t="shared" si="142"/>
        <v>0</v>
      </c>
      <c r="AP1130" s="83" t="str">
        <f t="shared" si="143"/>
        <v/>
      </c>
    </row>
    <row r="1131" spans="1:42" hidden="1">
      <c r="A1131">
        <v>47367</v>
      </c>
      <c r="B1131" s="38">
        <v>46211</v>
      </c>
      <c r="C1131" t="s">
        <v>258</v>
      </c>
      <c r="D1131" t="s">
        <v>105</v>
      </c>
      <c r="E1131" t="s">
        <v>106</v>
      </c>
      <c r="F1131" t="s">
        <v>59</v>
      </c>
      <c r="G1131">
        <v>8</v>
      </c>
      <c r="H1131" s="43">
        <v>11331</v>
      </c>
      <c r="I1131" t="s">
        <v>112</v>
      </c>
      <c r="J1131">
        <v>11752</v>
      </c>
      <c r="K1131" t="s">
        <v>149</v>
      </c>
      <c r="L1131" t="s">
        <v>149</v>
      </c>
      <c r="M1131" t="s">
        <v>115</v>
      </c>
      <c r="N1131" t="s">
        <v>116</v>
      </c>
      <c r="O1131" t="s">
        <v>64</v>
      </c>
      <c r="P1131">
        <v>503</v>
      </c>
      <c r="Q1131" t="s">
        <v>181</v>
      </c>
      <c r="R1131" t="s">
        <v>134</v>
      </c>
      <c r="S1131">
        <v>9</v>
      </c>
      <c r="T1131">
        <v>34</v>
      </c>
      <c r="U1131">
        <v>11</v>
      </c>
      <c r="V1131">
        <v>20</v>
      </c>
      <c r="W1131">
        <v>0.42</v>
      </c>
      <c r="X1131">
        <v>0.26</v>
      </c>
      <c r="Y1131">
        <v>0.59</v>
      </c>
      <c r="Z1131">
        <v>143.63999999999999</v>
      </c>
      <c r="AA1131" t="s">
        <v>55</v>
      </c>
      <c r="AB1131" t="s">
        <v>47</v>
      </c>
      <c r="AC1131" t="s">
        <v>120</v>
      </c>
      <c r="AD1131" t="s">
        <v>120</v>
      </c>
      <c r="AE1131" s="39">
        <v>46212.372696759259</v>
      </c>
      <c r="AG1131" t="str">
        <f t="shared" si="136"/>
        <v>Julho-26</v>
      </c>
      <c r="AH1131" s="36">
        <f>_xlfn.XLOOKUP(AK1131,'Base de Preços'!P$7:P$3001,'Base de Preços'!J$7:J$3001,"",0)</f>
        <v>212.62</v>
      </c>
      <c r="AI1131" s="37">
        <f t="shared" si="137"/>
        <v>7229.08</v>
      </c>
      <c r="AJ1131" t="str">
        <f>_xlfn.XLOOKUP(N1131,Agrupamentos!C$3:C$496,Agrupamentos!D$3:D$496,"",0)</f>
        <v>HERBICIDA MEC</v>
      </c>
      <c r="AK1131" t="str">
        <f t="shared" si="138"/>
        <v>SERV CAP QUIM PRE EMERG 3 LINHASGN1410IMP97</v>
      </c>
      <c r="AL1131" s="57" t="str">
        <f t="shared" si="139"/>
        <v>47367GN1410Operador de Trator de PneuMATEUS SANCHES PERES BIENIEKSERV CAP QUIM PRE EMERG 3 LINHASMÃE SANTA GLEBA A002-01Principal34Julho-26112046212,372696759346211</v>
      </c>
      <c r="AM1131" s="79">
        <f t="shared" si="140"/>
        <v>47.61904761904762</v>
      </c>
      <c r="AN1131" s="80">
        <f t="shared" si="141"/>
        <v>6839.9999999999991</v>
      </c>
      <c r="AO1131" s="36">
        <f t="shared" si="142"/>
        <v>4883.7599999999993</v>
      </c>
      <c r="AP1131" s="83">
        <f t="shared" si="143"/>
        <v>-1956.2399999999998</v>
      </c>
    </row>
    <row r="1132" spans="1:42" hidden="1">
      <c r="A1132">
        <v>47370</v>
      </c>
      <c r="B1132" s="38">
        <v>46211</v>
      </c>
      <c r="C1132" t="s">
        <v>268</v>
      </c>
      <c r="D1132" t="s">
        <v>105</v>
      </c>
      <c r="E1132" t="s">
        <v>106</v>
      </c>
      <c r="F1132" t="s">
        <v>59</v>
      </c>
      <c r="G1132">
        <v>8</v>
      </c>
      <c r="H1132" s="43">
        <v>11065</v>
      </c>
      <c r="I1132" t="s">
        <v>107</v>
      </c>
      <c r="J1132" t="s">
        <v>50</v>
      </c>
      <c r="K1132" t="s">
        <v>51</v>
      </c>
      <c r="L1132" t="s">
        <v>108</v>
      </c>
      <c r="M1132">
        <v>1</v>
      </c>
      <c r="N1132" t="s">
        <v>109</v>
      </c>
      <c r="O1132" t="s">
        <v>64</v>
      </c>
      <c r="P1132">
        <v>701</v>
      </c>
      <c r="Q1132" t="s">
        <v>460</v>
      </c>
      <c r="R1132" t="s">
        <v>461</v>
      </c>
      <c r="S1132">
        <v>0</v>
      </c>
      <c r="T1132">
        <v>0</v>
      </c>
      <c r="U1132">
        <v>8</v>
      </c>
      <c r="V1132">
        <v>8</v>
      </c>
      <c r="W1132">
        <v>0</v>
      </c>
      <c r="X1132">
        <v>0</v>
      </c>
      <c r="Y1132">
        <v>0</v>
      </c>
      <c r="Z1132">
        <v>0</v>
      </c>
      <c r="AA1132" t="s">
        <v>55</v>
      </c>
      <c r="AB1132" t="s">
        <v>56</v>
      </c>
      <c r="AC1132" t="s">
        <v>120</v>
      </c>
      <c r="AD1132" t="s">
        <v>120</v>
      </c>
      <c r="AE1132" s="39">
        <v>46212.377187500002</v>
      </c>
      <c r="AG1132" t="str">
        <f t="shared" si="136"/>
        <v>Julho-26</v>
      </c>
      <c r="AH1132" s="36">
        <f>_xlfn.XLOOKUP(AK1132,'Base de Preços'!P$7:P$3001,'Base de Preços'!J$7:J$3001,"",0)</f>
        <v>0</v>
      </c>
      <c r="AI1132" s="37">
        <f t="shared" si="137"/>
        <v>0</v>
      </c>
      <c r="AJ1132" t="str">
        <f>_xlfn.XLOOKUP(N1132,Agrupamentos!C$3:C$496,Agrupamentos!D$3:D$496,"",0)</f>
        <v>APOIO E MANUTENÇÃO</v>
      </c>
      <c r="AK1132" t="str">
        <f t="shared" si="138"/>
        <v>APOIO E MANUTEÇÃO 1410GN14101</v>
      </c>
      <c r="AL1132" s="57" t="str">
        <f t="shared" si="139"/>
        <v>47370GN1410Operador de Trator de PneuLEANDRA DE MIRANDA SOUZA COSTAAPOIO E MANUTEÇÃO 1410SANTA RITA - RRP030-01Suporte0Julho-268846212,377187546211</v>
      </c>
      <c r="AM1132" s="79" t="str">
        <f t="shared" si="140"/>
        <v/>
      </c>
      <c r="AN1132" s="80" t="str">
        <f t="shared" si="141"/>
        <v/>
      </c>
      <c r="AO1132" s="36">
        <f t="shared" si="142"/>
        <v>0</v>
      </c>
      <c r="AP1132" s="83" t="str">
        <f t="shared" si="143"/>
        <v/>
      </c>
    </row>
    <row r="1133" spans="1:42" hidden="1">
      <c r="A1133">
        <v>47370</v>
      </c>
      <c r="B1133" s="38">
        <v>46211</v>
      </c>
      <c r="C1133" t="s">
        <v>268</v>
      </c>
      <c r="D1133" t="s">
        <v>105</v>
      </c>
      <c r="E1133" t="s">
        <v>106</v>
      </c>
      <c r="F1133" t="s">
        <v>49</v>
      </c>
      <c r="G1133">
        <v>8</v>
      </c>
      <c r="H1133" s="43">
        <v>11065</v>
      </c>
      <c r="I1133" t="s">
        <v>107</v>
      </c>
      <c r="J1133" t="s">
        <v>50</v>
      </c>
      <c r="K1133" t="s">
        <v>51</v>
      </c>
      <c r="L1133" t="s">
        <v>108</v>
      </c>
      <c r="M1133">
        <v>1</v>
      </c>
      <c r="N1133" t="s">
        <v>109</v>
      </c>
      <c r="O1133" t="s">
        <v>64</v>
      </c>
      <c r="P1133">
        <v>701</v>
      </c>
      <c r="Q1133" t="s">
        <v>460</v>
      </c>
      <c r="R1133" t="s">
        <v>461</v>
      </c>
      <c r="S1133">
        <v>0</v>
      </c>
      <c r="T1133">
        <v>0</v>
      </c>
      <c r="U1133">
        <v>120</v>
      </c>
      <c r="V1133">
        <v>120</v>
      </c>
      <c r="W1133">
        <v>0</v>
      </c>
      <c r="X1133">
        <v>0</v>
      </c>
      <c r="Y1133">
        <v>0</v>
      </c>
      <c r="Z1133">
        <v>0</v>
      </c>
      <c r="AA1133" t="s">
        <v>55</v>
      </c>
      <c r="AB1133" t="s">
        <v>56</v>
      </c>
      <c r="AC1133" t="s">
        <v>120</v>
      </c>
      <c r="AD1133" t="s">
        <v>120</v>
      </c>
      <c r="AE1133" s="39">
        <v>46212.376851851855</v>
      </c>
      <c r="AG1133" t="str">
        <f t="shared" si="136"/>
        <v>Julho-26</v>
      </c>
      <c r="AH1133" s="36">
        <f>_xlfn.XLOOKUP(AK1133,'Base de Preços'!P$7:P$3001,'Base de Preços'!J$7:J$3001,"",0)</f>
        <v>0</v>
      </c>
      <c r="AI1133" s="37">
        <f t="shared" si="137"/>
        <v>0</v>
      </c>
      <c r="AJ1133" t="str">
        <f>_xlfn.XLOOKUP(N1133,Agrupamentos!C$3:C$496,Agrupamentos!D$3:D$496,"",0)</f>
        <v>APOIO E MANUTENÇÃO</v>
      </c>
      <c r="AK1133" t="str">
        <f t="shared" si="138"/>
        <v>APOIO E MANUTEÇÃO 1410GN14101</v>
      </c>
      <c r="AL1133" s="57" t="str">
        <f t="shared" si="139"/>
        <v>47370GN1410Trabalhador FlorestalLEANDRA DE MIRANDA SOUZA COSTAAPOIO E MANUTEÇÃO 1410SANTA RITA - RRP030-01Suporte0Julho-2612012046212,376851851946211</v>
      </c>
      <c r="AM1133" s="79" t="str">
        <f t="shared" si="140"/>
        <v/>
      </c>
      <c r="AN1133" s="80" t="str">
        <f t="shared" si="141"/>
        <v/>
      </c>
      <c r="AO1133" s="36">
        <f t="shared" si="142"/>
        <v>0</v>
      </c>
      <c r="AP1133" s="83" t="str">
        <f t="shared" si="143"/>
        <v/>
      </c>
    </row>
    <row r="1134" spans="1:42" hidden="1">
      <c r="A1134">
        <v>47373</v>
      </c>
      <c r="B1134" s="38">
        <v>46211</v>
      </c>
      <c r="C1134" t="s">
        <v>268</v>
      </c>
      <c r="D1134" t="s">
        <v>105</v>
      </c>
      <c r="E1134" t="s">
        <v>106</v>
      </c>
      <c r="F1134" t="s">
        <v>59</v>
      </c>
      <c r="G1134">
        <v>8</v>
      </c>
      <c r="H1134" s="43">
        <v>11331</v>
      </c>
      <c r="I1134" t="s">
        <v>112</v>
      </c>
      <c r="J1134">
        <v>11278</v>
      </c>
      <c r="K1134" t="s">
        <v>381</v>
      </c>
      <c r="L1134" t="s">
        <v>381</v>
      </c>
      <c r="M1134" t="s">
        <v>129</v>
      </c>
      <c r="N1134" t="s">
        <v>130</v>
      </c>
      <c r="O1134" t="s">
        <v>64</v>
      </c>
      <c r="P1134">
        <v>733</v>
      </c>
      <c r="Q1134" t="s">
        <v>176</v>
      </c>
      <c r="R1134" t="s">
        <v>158</v>
      </c>
      <c r="S1134">
        <v>7</v>
      </c>
      <c r="T1134">
        <v>17</v>
      </c>
      <c r="U1134">
        <v>0</v>
      </c>
      <c r="V1134">
        <v>7</v>
      </c>
      <c r="W1134">
        <v>0.5</v>
      </c>
      <c r="X1134">
        <v>0.41</v>
      </c>
      <c r="Y1134">
        <v>0.41</v>
      </c>
      <c r="Z1134">
        <v>142.16</v>
      </c>
      <c r="AA1134" t="s">
        <v>55</v>
      </c>
      <c r="AB1134" t="s">
        <v>47</v>
      </c>
      <c r="AC1134" t="s">
        <v>382</v>
      </c>
      <c r="AD1134" t="s">
        <v>120</v>
      </c>
      <c r="AE1134" s="39">
        <v>46212.400949074072</v>
      </c>
      <c r="AG1134" t="str">
        <f t="shared" si="136"/>
        <v>Julho-26</v>
      </c>
      <c r="AH1134" s="36">
        <f>_xlfn.XLOOKUP(AK1134,'Base de Preços'!P$7:P$3001,'Base de Preços'!J$7:J$3001,"",0)</f>
        <v>204.98</v>
      </c>
      <c r="AI1134" s="37">
        <f t="shared" si="137"/>
        <v>3484.66</v>
      </c>
      <c r="AJ1134" t="str">
        <f>_xlfn.XLOOKUP(N1134,Agrupamentos!C$3:C$496,Agrupamentos!D$3:D$496,"",0)</f>
        <v>HERBICIDA MEC</v>
      </c>
      <c r="AK1134" t="str">
        <f t="shared" si="138"/>
        <v>SERV CAP QUIM AREA TOTALGN1410IMP153</v>
      </c>
      <c r="AL1134" s="57" t="str">
        <f t="shared" si="139"/>
        <v>47373GN1410Operador de Trator de PneuNONATO JOSE COSTA JUNIORSERV CAP QUIM AREA TOTALRIBEIRÃO CLARO001-01Principal17Julho-260746212,400949074146211</v>
      </c>
      <c r="AM1134" s="79">
        <f t="shared" si="140"/>
        <v>14</v>
      </c>
      <c r="AN1134" s="80">
        <f t="shared" si="141"/>
        <v>1990.24</v>
      </c>
      <c r="AO1134" s="36">
        <f t="shared" si="142"/>
        <v>2416.7199999999998</v>
      </c>
      <c r="AP1134" s="83">
        <f t="shared" si="143"/>
        <v>426.47999999999979</v>
      </c>
    </row>
    <row r="1135" spans="1:42" hidden="1">
      <c r="A1135">
        <v>47373</v>
      </c>
      <c r="B1135" s="38">
        <v>46211</v>
      </c>
      <c r="C1135" t="s">
        <v>268</v>
      </c>
      <c r="D1135" t="s">
        <v>105</v>
      </c>
      <c r="E1135" t="s">
        <v>106</v>
      </c>
      <c r="F1135" t="s">
        <v>49</v>
      </c>
      <c r="G1135">
        <v>8</v>
      </c>
      <c r="H1135" s="43">
        <v>11331</v>
      </c>
      <c r="I1135" t="s">
        <v>112</v>
      </c>
      <c r="J1135">
        <v>11278</v>
      </c>
      <c r="K1135" t="s">
        <v>381</v>
      </c>
      <c r="L1135" t="s">
        <v>381</v>
      </c>
      <c r="M1135" t="s">
        <v>129</v>
      </c>
      <c r="N1135" t="s">
        <v>130</v>
      </c>
      <c r="O1135" t="s">
        <v>64</v>
      </c>
      <c r="P1135">
        <v>733</v>
      </c>
      <c r="Q1135" t="s">
        <v>176</v>
      </c>
      <c r="R1135" t="s">
        <v>158</v>
      </c>
      <c r="S1135">
        <v>7</v>
      </c>
      <c r="T1135">
        <v>17</v>
      </c>
      <c r="U1135">
        <v>0</v>
      </c>
      <c r="V1135">
        <v>7</v>
      </c>
      <c r="W1135">
        <v>0.1</v>
      </c>
      <c r="X1135">
        <v>0.41</v>
      </c>
      <c r="Y1135">
        <v>0.41</v>
      </c>
      <c r="Z1135">
        <v>11.21</v>
      </c>
      <c r="AA1135" t="s">
        <v>55</v>
      </c>
      <c r="AB1135" t="s">
        <v>56</v>
      </c>
      <c r="AC1135" t="s">
        <v>382</v>
      </c>
      <c r="AD1135" t="s">
        <v>120</v>
      </c>
      <c r="AE1135" s="39">
        <v>46212.400949074072</v>
      </c>
      <c r="AG1135" t="str">
        <f t="shared" si="136"/>
        <v>Julho-26</v>
      </c>
      <c r="AH1135" s="36">
        <f>_xlfn.XLOOKUP(AK1135,'Base de Preços'!P$7:P$3001,'Base de Preços'!J$7:J$3001,"",0)</f>
        <v>204.98</v>
      </c>
      <c r="AI1135" s="37">
        <f t="shared" si="137"/>
        <v>0</v>
      </c>
      <c r="AJ1135" t="str">
        <f>_xlfn.XLOOKUP(N1135,Agrupamentos!C$3:C$496,Agrupamentos!D$3:D$496,"",0)</f>
        <v>HERBICIDA MEC</v>
      </c>
      <c r="AK1135" t="str">
        <f t="shared" si="138"/>
        <v>SERV CAP QUIM AREA TOTALGN1410IMP153</v>
      </c>
      <c r="AL1135" s="57" t="str">
        <f t="shared" si="139"/>
        <v>47373GN1410Trabalhador FlorestalNONATO JOSE COSTA JUNIORSERV CAP QUIM AREA TOTALRIBEIRÃO CLARO001-01Suporte17Julho-260746212,400949074146211</v>
      </c>
      <c r="AM1135" s="79">
        <f t="shared" si="140"/>
        <v>70</v>
      </c>
      <c r="AN1135" s="80">
        <f t="shared" si="141"/>
        <v>784.7</v>
      </c>
      <c r="AO1135" s="36">
        <f t="shared" si="142"/>
        <v>190.57000000000002</v>
      </c>
      <c r="AP1135" s="83">
        <f t="shared" si="143"/>
        <v>-594.13</v>
      </c>
    </row>
    <row r="1136" spans="1:42" hidden="1">
      <c r="A1136">
        <v>47373</v>
      </c>
      <c r="B1136" s="38">
        <v>46211</v>
      </c>
      <c r="C1136" t="s">
        <v>268</v>
      </c>
      <c r="D1136" t="s">
        <v>105</v>
      </c>
      <c r="E1136" t="s">
        <v>106</v>
      </c>
      <c r="F1136" t="s">
        <v>92</v>
      </c>
      <c r="G1136">
        <v>8</v>
      </c>
      <c r="H1136" s="43">
        <v>11331</v>
      </c>
      <c r="I1136" t="s">
        <v>112</v>
      </c>
      <c r="J1136">
        <v>11278</v>
      </c>
      <c r="K1136" t="s">
        <v>381</v>
      </c>
      <c r="L1136" t="s">
        <v>381</v>
      </c>
      <c r="M1136" t="s">
        <v>129</v>
      </c>
      <c r="N1136" t="s">
        <v>130</v>
      </c>
      <c r="O1136" t="s">
        <v>64</v>
      </c>
      <c r="P1136">
        <v>733</v>
      </c>
      <c r="Q1136" t="s">
        <v>176</v>
      </c>
      <c r="R1136" t="s">
        <v>408</v>
      </c>
      <c r="S1136">
        <v>1</v>
      </c>
      <c r="T1136">
        <v>1.0900000000000001</v>
      </c>
      <c r="U1136">
        <v>0</v>
      </c>
      <c r="V1136">
        <v>1</v>
      </c>
      <c r="W1136">
        <v>0.12</v>
      </c>
      <c r="X1136">
        <v>0.92</v>
      </c>
      <c r="Y1136">
        <v>0.92</v>
      </c>
      <c r="Z1136">
        <v>51.61</v>
      </c>
      <c r="AA1136" t="s">
        <v>46</v>
      </c>
      <c r="AB1136" t="s">
        <v>77</v>
      </c>
      <c r="AC1136" t="s">
        <v>382</v>
      </c>
      <c r="AD1136" t="s">
        <v>203</v>
      </c>
      <c r="AE1136" s="39">
        <v>46212.400949074072</v>
      </c>
      <c r="AG1136" t="str">
        <f t="shared" si="136"/>
        <v>Julho-26</v>
      </c>
      <c r="AH1136" s="36">
        <f>_xlfn.XLOOKUP(AK1136,'Base de Preços'!P$7:P$3001,'Base de Preços'!J$7:J$3001,"",0)</f>
        <v>204.98</v>
      </c>
      <c r="AI1136" s="37">
        <f t="shared" si="137"/>
        <v>0</v>
      </c>
      <c r="AJ1136" t="str">
        <f>_xlfn.XLOOKUP(N1136,Agrupamentos!C$3:C$496,Agrupamentos!D$3:D$496,"",0)</f>
        <v>HERBICIDA MEC</v>
      </c>
      <c r="AK1136" t="str">
        <f t="shared" si="138"/>
        <v>SERV CAP QUIM AREA TOTALGN1410IMP153</v>
      </c>
      <c r="AL1136" s="57" t="str">
        <f t="shared" si="139"/>
        <v>47373GN1410Motorista de Caminhão PipaNONATO JOSE COSTA JUNIORSERV CAP QUIM AREA TOTALRIBEIRÃO CLARO015-01Apoio1,09Julho-260146212,400949074146211</v>
      </c>
      <c r="AM1136" s="79">
        <f t="shared" si="140"/>
        <v>8.3333333333333339</v>
      </c>
      <c r="AN1136" s="80">
        <f t="shared" si="141"/>
        <v>430.08333333333337</v>
      </c>
      <c r="AO1136" s="36">
        <f t="shared" si="142"/>
        <v>56.254900000000006</v>
      </c>
      <c r="AP1136" s="83">
        <f t="shared" si="143"/>
        <v>-373.82843333333335</v>
      </c>
    </row>
    <row r="1137" spans="1:42" hidden="1">
      <c r="A1137">
        <v>47373</v>
      </c>
      <c r="B1137" s="38">
        <v>46211</v>
      </c>
      <c r="C1137" t="s">
        <v>268</v>
      </c>
      <c r="D1137" t="s">
        <v>105</v>
      </c>
      <c r="E1137" t="s">
        <v>106</v>
      </c>
      <c r="F1137" t="s">
        <v>49</v>
      </c>
      <c r="G1137">
        <v>8</v>
      </c>
      <c r="H1137" s="43">
        <v>11331</v>
      </c>
      <c r="I1137" t="s">
        <v>112</v>
      </c>
      <c r="J1137">
        <v>11278</v>
      </c>
      <c r="K1137" t="s">
        <v>381</v>
      </c>
      <c r="L1137" t="s">
        <v>381</v>
      </c>
      <c r="M1137" t="s">
        <v>129</v>
      </c>
      <c r="N1137" t="s">
        <v>130</v>
      </c>
      <c r="O1137" t="s">
        <v>64</v>
      </c>
      <c r="P1137">
        <v>733</v>
      </c>
      <c r="Q1137" t="s">
        <v>176</v>
      </c>
      <c r="R1137" t="s">
        <v>408</v>
      </c>
      <c r="S1137">
        <v>1</v>
      </c>
      <c r="T1137">
        <v>1.0900000000000001</v>
      </c>
      <c r="U1137">
        <v>0</v>
      </c>
      <c r="V1137">
        <v>1</v>
      </c>
      <c r="W1137">
        <v>0.1</v>
      </c>
      <c r="X1137">
        <v>0.92</v>
      </c>
      <c r="Y1137">
        <v>0.92</v>
      </c>
      <c r="Z1137">
        <v>11.21</v>
      </c>
      <c r="AA1137" t="s">
        <v>46</v>
      </c>
      <c r="AB1137" t="s">
        <v>56</v>
      </c>
      <c r="AC1137" t="s">
        <v>382</v>
      </c>
      <c r="AD1137" t="s">
        <v>203</v>
      </c>
      <c r="AE1137" s="39">
        <v>46212.400949074072</v>
      </c>
      <c r="AG1137" t="str">
        <f t="shared" si="136"/>
        <v>Julho-26</v>
      </c>
      <c r="AH1137" s="36">
        <f>_xlfn.XLOOKUP(AK1137,'Base de Preços'!P$7:P$3001,'Base de Preços'!J$7:J$3001,"",0)</f>
        <v>204.98</v>
      </c>
      <c r="AI1137" s="37">
        <f t="shared" si="137"/>
        <v>0</v>
      </c>
      <c r="AJ1137" t="str">
        <f>_xlfn.XLOOKUP(N1137,Agrupamentos!C$3:C$496,Agrupamentos!D$3:D$496,"",0)</f>
        <v>HERBICIDA MEC</v>
      </c>
      <c r="AK1137" t="str">
        <f t="shared" si="138"/>
        <v>SERV CAP QUIM AREA TOTALGN1410IMP153</v>
      </c>
      <c r="AL1137" s="57" t="str">
        <f t="shared" si="139"/>
        <v>47373GN1410Trabalhador FlorestalNONATO JOSE COSTA JUNIORSERV CAP QUIM AREA TOTALRIBEIRÃO CLARO015-01Suporte1,09Julho-260146212,400949074146211</v>
      </c>
      <c r="AM1137" s="79">
        <f t="shared" si="140"/>
        <v>10</v>
      </c>
      <c r="AN1137" s="80">
        <f t="shared" si="141"/>
        <v>112.10000000000001</v>
      </c>
      <c r="AO1137" s="36">
        <f t="shared" si="142"/>
        <v>12.218900000000001</v>
      </c>
      <c r="AP1137" s="83">
        <f t="shared" si="143"/>
        <v>-99.881100000000004</v>
      </c>
    </row>
    <row r="1138" spans="1:42" hidden="1">
      <c r="A1138">
        <v>47373</v>
      </c>
      <c r="B1138" s="38">
        <v>46211</v>
      </c>
      <c r="C1138" t="s">
        <v>268</v>
      </c>
      <c r="D1138" t="s">
        <v>105</v>
      </c>
      <c r="E1138" t="s">
        <v>106</v>
      </c>
      <c r="F1138" t="s">
        <v>59</v>
      </c>
      <c r="G1138">
        <v>8</v>
      </c>
      <c r="H1138" s="43">
        <v>11331</v>
      </c>
      <c r="I1138" t="s">
        <v>112</v>
      </c>
      <c r="J1138">
        <v>11278</v>
      </c>
      <c r="K1138" t="s">
        <v>381</v>
      </c>
      <c r="L1138" t="s">
        <v>381</v>
      </c>
      <c r="M1138" t="s">
        <v>129</v>
      </c>
      <c r="N1138" t="s">
        <v>130</v>
      </c>
      <c r="O1138" t="s">
        <v>64</v>
      </c>
      <c r="P1138">
        <v>733</v>
      </c>
      <c r="Q1138" t="s">
        <v>176</v>
      </c>
      <c r="R1138" t="s">
        <v>408</v>
      </c>
      <c r="S1138">
        <v>1</v>
      </c>
      <c r="T1138">
        <v>1.0900000000000001</v>
      </c>
      <c r="U1138">
        <v>0</v>
      </c>
      <c r="V1138">
        <v>1</v>
      </c>
      <c r="W1138">
        <v>0.5</v>
      </c>
      <c r="X1138">
        <v>0.92</v>
      </c>
      <c r="Y1138">
        <v>0.92</v>
      </c>
      <c r="Z1138">
        <v>142.16</v>
      </c>
      <c r="AA1138" t="s">
        <v>46</v>
      </c>
      <c r="AB1138" t="s">
        <v>47</v>
      </c>
      <c r="AC1138" t="s">
        <v>382</v>
      </c>
      <c r="AD1138" t="s">
        <v>203</v>
      </c>
      <c r="AE1138" s="39">
        <v>46212.400949074072</v>
      </c>
      <c r="AG1138" t="str">
        <f t="shared" si="136"/>
        <v>Julho-26</v>
      </c>
      <c r="AH1138" s="36">
        <f>_xlfn.XLOOKUP(AK1138,'Base de Preços'!P$7:P$3001,'Base de Preços'!J$7:J$3001,"",0)</f>
        <v>204.98</v>
      </c>
      <c r="AI1138" s="37">
        <f t="shared" si="137"/>
        <v>223.4282</v>
      </c>
      <c r="AJ1138" t="str">
        <f>_xlfn.XLOOKUP(N1138,Agrupamentos!C$3:C$496,Agrupamentos!D$3:D$496,"",0)</f>
        <v>HERBICIDA MEC</v>
      </c>
      <c r="AK1138" t="str">
        <f t="shared" si="138"/>
        <v>SERV CAP QUIM AREA TOTALGN1410IMP153</v>
      </c>
      <c r="AL1138" s="57" t="str">
        <f t="shared" si="139"/>
        <v>47373GN1410Operador de Trator de PneuNONATO JOSE COSTA JUNIORSERV CAP QUIM AREA TOTALRIBEIRÃO CLARO015-01Principal1,09Julho-260146212,400949074146211</v>
      </c>
      <c r="AM1138" s="79">
        <f t="shared" si="140"/>
        <v>2</v>
      </c>
      <c r="AN1138" s="80">
        <f t="shared" si="141"/>
        <v>284.32</v>
      </c>
      <c r="AO1138" s="36">
        <f t="shared" si="142"/>
        <v>154.95440000000002</v>
      </c>
      <c r="AP1138" s="83">
        <f t="shared" si="143"/>
        <v>-129.36559999999997</v>
      </c>
    </row>
    <row r="1139" spans="1:42" hidden="1">
      <c r="A1139">
        <v>47373</v>
      </c>
      <c r="B1139" s="38">
        <v>46211</v>
      </c>
      <c r="C1139" t="s">
        <v>268</v>
      </c>
      <c r="D1139" t="s">
        <v>105</v>
      </c>
      <c r="E1139" t="s">
        <v>106</v>
      </c>
      <c r="F1139" t="s">
        <v>92</v>
      </c>
      <c r="G1139">
        <v>8</v>
      </c>
      <c r="H1139" s="43">
        <v>11331</v>
      </c>
      <c r="I1139" t="s">
        <v>112</v>
      </c>
      <c r="J1139">
        <v>11278</v>
      </c>
      <c r="K1139" t="s">
        <v>381</v>
      </c>
      <c r="L1139" t="s">
        <v>381</v>
      </c>
      <c r="M1139" t="s">
        <v>129</v>
      </c>
      <c r="N1139" t="s">
        <v>130</v>
      </c>
      <c r="O1139" t="s">
        <v>64</v>
      </c>
      <c r="P1139">
        <v>733</v>
      </c>
      <c r="Q1139" t="s">
        <v>176</v>
      </c>
      <c r="R1139" t="s">
        <v>158</v>
      </c>
      <c r="S1139">
        <v>7</v>
      </c>
      <c r="T1139">
        <v>17</v>
      </c>
      <c r="U1139">
        <v>0</v>
      </c>
      <c r="V1139">
        <v>7</v>
      </c>
      <c r="W1139">
        <v>0.12</v>
      </c>
      <c r="X1139">
        <v>0.41</v>
      </c>
      <c r="Y1139">
        <v>0.41</v>
      </c>
      <c r="Z1139">
        <v>51.61</v>
      </c>
      <c r="AA1139" t="s">
        <v>55</v>
      </c>
      <c r="AB1139" t="s">
        <v>77</v>
      </c>
      <c r="AC1139" t="s">
        <v>382</v>
      </c>
      <c r="AD1139" t="s">
        <v>120</v>
      </c>
      <c r="AE1139" s="39">
        <v>46212.400949074072</v>
      </c>
      <c r="AG1139" t="str">
        <f t="shared" si="136"/>
        <v>Julho-26</v>
      </c>
      <c r="AH1139" s="36">
        <f>_xlfn.XLOOKUP(AK1139,'Base de Preços'!P$7:P$3001,'Base de Preços'!J$7:J$3001,"",0)</f>
        <v>204.98</v>
      </c>
      <c r="AI1139" s="37">
        <f t="shared" si="137"/>
        <v>0</v>
      </c>
      <c r="AJ1139" t="str">
        <f>_xlfn.XLOOKUP(N1139,Agrupamentos!C$3:C$496,Agrupamentos!D$3:D$496,"",0)</f>
        <v>HERBICIDA MEC</v>
      </c>
      <c r="AK1139" t="str">
        <f t="shared" si="138"/>
        <v>SERV CAP QUIM AREA TOTALGN1410IMP153</v>
      </c>
      <c r="AL1139" s="57" t="str">
        <f t="shared" si="139"/>
        <v>47373GN1410Motorista de Caminhão PipaNONATO JOSE COSTA JUNIORSERV CAP QUIM AREA TOTALRIBEIRÃO CLARO001-01Apoio17Julho-260746212,400949074146211</v>
      </c>
      <c r="AM1139" s="79">
        <f t="shared" si="140"/>
        <v>58.333333333333336</v>
      </c>
      <c r="AN1139" s="80">
        <f t="shared" si="141"/>
        <v>3010.5833333333335</v>
      </c>
      <c r="AO1139" s="36">
        <f t="shared" si="142"/>
        <v>877.37</v>
      </c>
      <c r="AP1139" s="83">
        <f t="shared" si="143"/>
        <v>-2133.2133333333336</v>
      </c>
    </row>
    <row r="1140" spans="1:42" hidden="1">
      <c r="A1140">
        <v>47353</v>
      </c>
      <c r="B1140" s="38">
        <v>46211</v>
      </c>
      <c r="C1140" t="s">
        <v>268</v>
      </c>
      <c r="D1140" t="s">
        <v>98</v>
      </c>
      <c r="E1140" t="s">
        <v>99</v>
      </c>
      <c r="F1140" t="s">
        <v>59</v>
      </c>
      <c r="G1140">
        <v>8</v>
      </c>
      <c r="H1140" s="43">
        <v>10665</v>
      </c>
      <c r="I1140" t="s">
        <v>191</v>
      </c>
      <c r="J1140">
        <v>10781</v>
      </c>
      <c r="K1140" t="s">
        <v>192</v>
      </c>
      <c r="L1140" t="s">
        <v>192</v>
      </c>
      <c r="M1140" t="s">
        <v>500</v>
      </c>
      <c r="N1140" t="s">
        <v>501</v>
      </c>
      <c r="O1140" t="s">
        <v>64</v>
      </c>
      <c r="P1140">
        <v>457</v>
      </c>
      <c r="Q1140" t="s">
        <v>511</v>
      </c>
      <c r="R1140">
        <v>17</v>
      </c>
      <c r="S1140">
        <v>8</v>
      </c>
      <c r="T1140">
        <v>11.16</v>
      </c>
      <c r="U1140">
        <v>16</v>
      </c>
      <c r="V1140">
        <v>24</v>
      </c>
      <c r="W1140">
        <v>0.86</v>
      </c>
      <c r="X1140">
        <v>0.72</v>
      </c>
      <c r="Y1140">
        <v>2.15</v>
      </c>
      <c r="Z1140">
        <v>302.07</v>
      </c>
      <c r="AA1140" t="s">
        <v>46</v>
      </c>
      <c r="AB1140" t="s">
        <v>47</v>
      </c>
      <c r="AC1140" t="s">
        <v>195</v>
      </c>
      <c r="AD1140" t="s">
        <v>228</v>
      </c>
      <c r="AE1140" s="39">
        <v>46212.009340277778</v>
      </c>
      <c r="AF1140" t="s">
        <v>523</v>
      </c>
      <c r="AG1140" t="str">
        <f t="shared" si="136"/>
        <v>Julho-26</v>
      </c>
      <c r="AH1140" s="36">
        <f>_xlfn.XLOOKUP(AK1140,'Base de Preços'!P$7:P$3001,'Base de Preços'!J$7:J$3001,"",0)</f>
        <v>376.71</v>
      </c>
      <c r="AI1140" s="37">
        <f t="shared" si="137"/>
        <v>4204.0835999999999</v>
      </c>
      <c r="AJ1140" t="str">
        <f>_xlfn.XLOOKUP(N1140,Agrupamentos!C$3:C$496,Agrupamentos!D$3:D$496,"",0)</f>
        <v>ADUBAÇÃO MEC</v>
      </c>
      <c r="AK1140" t="str">
        <f t="shared" si="138"/>
        <v>READUBAÇÃO MECANIZADA DE 18 MESESGN1420IMP366</v>
      </c>
      <c r="AL1140" s="57" t="str">
        <f t="shared" si="139"/>
        <v>47353GN1420Operador de Trator de PneuTHIAGO DE SOUZA AVELARREADUBAÇÃO MECANIZADA DE 18 MESESRibeirãozinho17Principal11,16Julho-26162446212,009340277846211</v>
      </c>
      <c r="AM1140" s="79">
        <f t="shared" si="140"/>
        <v>27.906976744186046</v>
      </c>
      <c r="AN1140" s="80">
        <f t="shared" si="141"/>
        <v>8429.8604651162786</v>
      </c>
      <c r="AO1140" s="36">
        <f t="shared" si="142"/>
        <v>3371.1012000000001</v>
      </c>
      <c r="AP1140" s="83">
        <f t="shared" si="143"/>
        <v>-5058.7592651162786</v>
      </c>
    </row>
    <row r="1141" spans="1:42" hidden="1">
      <c r="A1141">
        <v>47353</v>
      </c>
      <c r="B1141" s="38">
        <v>46211</v>
      </c>
      <c r="C1141" t="s">
        <v>268</v>
      </c>
      <c r="D1141" t="s">
        <v>98</v>
      </c>
      <c r="E1141" t="s">
        <v>99</v>
      </c>
      <c r="F1141" t="s">
        <v>59</v>
      </c>
      <c r="G1141">
        <v>8</v>
      </c>
      <c r="H1141" s="43">
        <v>10665</v>
      </c>
      <c r="I1141" t="s">
        <v>191</v>
      </c>
      <c r="J1141">
        <v>10781</v>
      </c>
      <c r="K1141" t="s">
        <v>192</v>
      </c>
      <c r="L1141" t="s">
        <v>192</v>
      </c>
      <c r="M1141" t="s">
        <v>500</v>
      </c>
      <c r="N1141" t="s">
        <v>501</v>
      </c>
      <c r="O1141" t="s">
        <v>64</v>
      </c>
      <c r="P1141">
        <v>457</v>
      </c>
      <c r="Q1141" t="s">
        <v>511</v>
      </c>
      <c r="R1141">
        <v>9</v>
      </c>
      <c r="S1141">
        <v>8</v>
      </c>
      <c r="T1141">
        <v>5.3</v>
      </c>
      <c r="U1141">
        <v>0</v>
      </c>
      <c r="V1141">
        <v>8</v>
      </c>
      <c r="W1141">
        <v>0.86</v>
      </c>
      <c r="X1141">
        <v>1.51</v>
      </c>
      <c r="Y1141">
        <v>1.51</v>
      </c>
      <c r="Z1141">
        <v>302.07</v>
      </c>
      <c r="AA1141" t="s">
        <v>46</v>
      </c>
      <c r="AB1141" t="s">
        <v>47</v>
      </c>
      <c r="AC1141" t="s">
        <v>195</v>
      </c>
      <c r="AD1141" t="s">
        <v>228</v>
      </c>
      <c r="AE1141" s="39">
        <v>46212.418877314813</v>
      </c>
      <c r="AF1141" t="s">
        <v>523</v>
      </c>
      <c r="AG1141" t="str">
        <f t="shared" si="136"/>
        <v>Julho-26</v>
      </c>
      <c r="AH1141" s="36">
        <f>_xlfn.XLOOKUP(AK1141,'Base de Preços'!P$7:P$3001,'Base de Preços'!J$7:J$3001,"",0)</f>
        <v>376.71</v>
      </c>
      <c r="AI1141" s="37">
        <f t="shared" si="137"/>
        <v>1996.5629999999999</v>
      </c>
      <c r="AJ1141" t="str">
        <f>_xlfn.XLOOKUP(N1141,Agrupamentos!C$3:C$496,Agrupamentos!D$3:D$496,"",0)</f>
        <v>ADUBAÇÃO MEC</v>
      </c>
      <c r="AK1141" t="str">
        <f t="shared" si="138"/>
        <v>READUBAÇÃO MECANIZADA DE 18 MESESGN1420IMP366</v>
      </c>
      <c r="AL1141" s="57" t="str">
        <f t="shared" si="139"/>
        <v>47353GN1420Operador de Trator de PneuTHIAGO DE SOUZA AVELARREADUBAÇÃO MECANIZADA DE 18 MESESRibeirãozinho9Principal5,3Julho-260846212,418877314846211</v>
      </c>
      <c r="AM1141" s="79">
        <f t="shared" si="140"/>
        <v>9.3023255813953494</v>
      </c>
      <c r="AN1141" s="80">
        <f t="shared" si="141"/>
        <v>2809.953488372093</v>
      </c>
      <c r="AO1141" s="36">
        <f t="shared" si="142"/>
        <v>1600.971</v>
      </c>
      <c r="AP1141" s="83">
        <f t="shared" si="143"/>
        <v>-1208.982488372093</v>
      </c>
    </row>
    <row r="1142" spans="1:42" hidden="1">
      <c r="A1142">
        <v>47353</v>
      </c>
      <c r="B1142" s="38">
        <v>46211</v>
      </c>
      <c r="C1142" t="s">
        <v>268</v>
      </c>
      <c r="D1142" t="s">
        <v>98</v>
      </c>
      <c r="E1142" t="s">
        <v>99</v>
      </c>
      <c r="F1142" t="s">
        <v>37</v>
      </c>
      <c r="G1142">
        <v>8</v>
      </c>
      <c r="H1142" s="43">
        <v>10665</v>
      </c>
      <c r="I1142" t="s">
        <v>191</v>
      </c>
      <c r="J1142">
        <v>10781</v>
      </c>
      <c r="K1142" t="s">
        <v>192</v>
      </c>
      <c r="L1142" t="s">
        <v>192</v>
      </c>
      <c r="M1142" t="s">
        <v>517</v>
      </c>
      <c r="N1142" t="s">
        <v>515</v>
      </c>
      <c r="O1142" t="s">
        <v>245</v>
      </c>
      <c r="P1142">
        <v>457</v>
      </c>
      <c r="Q1142" t="s">
        <v>511</v>
      </c>
      <c r="R1142">
        <v>4</v>
      </c>
      <c r="S1142">
        <v>0</v>
      </c>
      <c r="T1142">
        <v>120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13.87</v>
      </c>
      <c r="AA1142" t="s">
        <v>55</v>
      </c>
      <c r="AB1142" t="s">
        <v>47</v>
      </c>
      <c r="AC1142" t="s">
        <v>195</v>
      </c>
      <c r="AD1142" t="s">
        <v>228</v>
      </c>
      <c r="AE1142" s="39">
        <v>46212.386643518519</v>
      </c>
      <c r="AF1142" t="s">
        <v>523</v>
      </c>
      <c r="AG1142" t="str">
        <f t="shared" si="136"/>
        <v>Julho-26</v>
      </c>
      <c r="AH1142" s="36">
        <f>_xlfn.XLOOKUP(AK1142,'Base de Preços'!P$7:P$3001,'Base de Preços'!J$7:J$3001,"",0)</f>
        <v>13.87</v>
      </c>
      <c r="AI1142" s="37">
        <f t="shared" si="137"/>
        <v>1664.3999999999999</v>
      </c>
      <c r="AJ1142" t="str">
        <f>_xlfn.XLOOKUP(N1142,Agrupamentos!C$3:C$496,Agrupamentos!D$3:D$496,"",0)</f>
        <v>CAMINHÃO</v>
      </c>
      <c r="AK1142" t="str">
        <f t="shared" si="138"/>
        <v>CAMINHÃO PRANCHA (KM)GN1420IMP336</v>
      </c>
      <c r="AL1142" s="57" t="str">
        <f t="shared" si="139"/>
        <v>47353GN1420MotoristaTHIAGO DE SOUZA AVELARCAMINHÃO PRANCHA (KM)Ribeirãozinho4Principal120Julho-260046212,386643518546211</v>
      </c>
      <c r="AM1142" s="79" t="str">
        <f t="shared" si="140"/>
        <v/>
      </c>
      <c r="AN1142" s="80" t="str">
        <f t="shared" si="141"/>
        <v/>
      </c>
      <c r="AO1142" s="36">
        <f t="shared" si="142"/>
        <v>1664.3999999999999</v>
      </c>
      <c r="AP1142" s="83" t="str">
        <f t="shared" si="143"/>
        <v/>
      </c>
    </row>
    <row r="1143" spans="1:42" hidden="1">
      <c r="A1143">
        <v>47353</v>
      </c>
      <c r="B1143" s="38">
        <v>46211</v>
      </c>
      <c r="C1143" t="s">
        <v>268</v>
      </c>
      <c r="D1143" t="s">
        <v>98</v>
      </c>
      <c r="E1143" t="s">
        <v>99</v>
      </c>
      <c r="F1143" t="s">
        <v>49</v>
      </c>
      <c r="G1143">
        <v>8</v>
      </c>
      <c r="H1143" s="43">
        <v>10665</v>
      </c>
      <c r="I1143" t="s">
        <v>191</v>
      </c>
      <c r="J1143">
        <v>10781</v>
      </c>
      <c r="K1143" t="s">
        <v>192</v>
      </c>
      <c r="L1143" t="s">
        <v>192</v>
      </c>
      <c r="M1143">
        <v>2</v>
      </c>
      <c r="N1143" t="s">
        <v>42</v>
      </c>
      <c r="O1143" t="s">
        <v>64</v>
      </c>
      <c r="P1143">
        <v>457</v>
      </c>
      <c r="Q1143" t="s">
        <v>511</v>
      </c>
      <c r="R1143">
        <v>2</v>
      </c>
      <c r="S1143">
        <v>8</v>
      </c>
      <c r="T1143">
        <v>0</v>
      </c>
      <c r="U1143">
        <v>0</v>
      </c>
      <c r="V1143">
        <v>8</v>
      </c>
      <c r="W1143">
        <v>0</v>
      </c>
      <c r="X1143">
        <v>0</v>
      </c>
      <c r="Y1143">
        <v>0</v>
      </c>
      <c r="Z1143">
        <v>0</v>
      </c>
      <c r="AA1143" t="s">
        <v>46</v>
      </c>
      <c r="AB1143" t="s">
        <v>56</v>
      </c>
      <c r="AC1143" t="s">
        <v>195</v>
      </c>
      <c r="AE1143" s="39">
        <v>46212.009340277778</v>
      </c>
      <c r="AF1143" t="s">
        <v>523</v>
      </c>
      <c r="AG1143" t="str">
        <f t="shared" si="136"/>
        <v>Julho-26</v>
      </c>
      <c r="AH1143" s="36">
        <f>_xlfn.XLOOKUP(AK1143,'Base de Preços'!P$7:P$3001,'Base de Preços'!J$7:J$3001,"",0)</f>
        <v>0</v>
      </c>
      <c r="AI1143" s="37">
        <f t="shared" si="137"/>
        <v>0</v>
      </c>
      <c r="AJ1143" t="str">
        <f>_xlfn.XLOOKUP(N1143,Agrupamentos!C$3:C$496,Agrupamentos!D$3:D$496,"",0)</f>
        <v>APOIO E MANUTENÇÃO</v>
      </c>
      <c r="AK1143" t="str">
        <f t="shared" si="138"/>
        <v>APOIO E MANUTEÇÃOGN14202</v>
      </c>
      <c r="AL1143" s="57" t="str">
        <f t="shared" si="139"/>
        <v>47353GN1420Trabalhador FlorestalTHIAGO DE SOUZA AVELARAPOIO E MANUTEÇÃORibeirãozinho2Suporte0Julho-260846212,009340277846211</v>
      </c>
      <c r="AM1143" s="79" t="str">
        <f t="shared" si="140"/>
        <v/>
      </c>
      <c r="AN1143" s="80" t="str">
        <f t="shared" si="141"/>
        <v/>
      </c>
      <c r="AO1143" s="36">
        <f t="shared" si="142"/>
        <v>0</v>
      </c>
      <c r="AP1143" s="83" t="str">
        <f t="shared" si="143"/>
        <v/>
      </c>
    </row>
    <row r="1144" spans="1:42" hidden="1">
      <c r="A1144">
        <v>47353</v>
      </c>
      <c r="B1144" s="38">
        <v>46211</v>
      </c>
      <c r="C1144" t="s">
        <v>268</v>
      </c>
      <c r="D1144" t="s">
        <v>98</v>
      </c>
      <c r="E1144" t="s">
        <v>99</v>
      </c>
      <c r="F1144" t="s">
        <v>37</v>
      </c>
      <c r="G1144">
        <v>8</v>
      </c>
      <c r="H1144" s="43">
        <v>10665</v>
      </c>
      <c r="I1144" t="s">
        <v>191</v>
      </c>
      <c r="J1144">
        <v>10781</v>
      </c>
      <c r="K1144" t="s">
        <v>192</v>
      </c>
      <c r="L1144" t="s">
        <v>192</v>
      </c>
      <c r="M1144" t="s">
        <v>512</v>
      </c>
      <c r="N1144" t="s">
        <v>513</v>
      </c>
      <c r="O1144" t="s">
        <v>43</v>
      </c>
      <c r="P1144">
        <v>457</v>
      </c>
      <c r="Q1144" t="s">
        <v>511</v>
      </c>
      <c r="R1144">
        <v>4</v>
      </c>
      <c r="S1144">
        <v>0</v>
      </c>
      <c r="T1144">
        <v>7.0000000000000007E-2</v>
      </c>
      <c r="U1144">
        <v>0</v>
      </c>
      <c r="V1144">
        <v>0</v>
      </c>
      <c r="W1144">
        <v>0</v>
      </c>
      <c r="X1144">
        <v>0</v>
      </c>
      <c r="Y1144">
        <v>0</v>
      </c>
      <c r="Z1144" s="3">
        <v>3468.92</v>
      </c>
      <c r="AA1144" t="s">
        <v>55</v>
      </c>
      <c r="AB1144" t="s">
        <v>47</v>
      </c>
      <c r="AC1144" t="s">
        <v>195</v>
      </c>
      <c r="AD1144" t="s">
        <v>228</v>
      </c>
      <c r="AE1144" s="39">
        <v>46212.387303240743</v>
      </c>
      <c r="AF1144" t="s">
        <v>523</v>
      </c>
      <c r="AG1144" t="str">
        <f t="shared" si="136"/>
        <v>Julho-26</v>
      </c>
      <c r="AH1144" s="36">
        <f>_xlfn.XLOOKUP(AK1144,'Base de Preços'!P$7:P$3001,'Base de Preços'!J$7:J$3001,"",0)</f>
        <v>3468.92</v>
      </c>
      <c r="AI1144" s="37">
        <f t="shared" si="137"/>
        <v>242.82440000000003</v>
      </c>
      <c r="AJ1144" t="str">
        <f>_xlfn.XLOOKUP(N1144,Agrupamentos!C$3:C$496,Agrupamentos!D$3:D$496,"",0)</f>
        <v>CAMINHÃO</v>
      </c>
      <c r="AK1144" t="str">
        <f t="shared" si="138"/>
        <v>CAMINHÃO MUNCK (Diária)GN1420IMP335</v>
      </c>
      <c r="AL1144" s="57" t="str">
        <f t="shared" si="139"/>
        <v>47353GN1420MotoristaTHIAGO DE SOUZA AVELARCAMINHÃO MUNCK (Diária)Ribeirãozinho4Principal0,07Julho-260046212,387303240746211</v>
      </c>
      <c r="AM1144" s="79" t="str">
        <f t="shared" si="140"/>
        <v/>
      </c>
      <c r="AN1144" s="80" t="str">
        <f t="shared" si="141"/>
        <v/>
      </c>
      <c r="AO1144" s="36">
        <f t="shared" si="142"/>
        <v>242.82440000000003</v>
      </c>
      <c r="AP1144" s="83" t="str">
        <f t="shared" si="143"/>
        <v/>
      </c>
    </row>
    <row r="1145" spans="1:42" hidden="1">
      <c r="A1145">
        <v>47353</v>
      </c>
      <c r="B1145" s="38">
        <v>46211</v>
      </c>
      <c r="C1145" t="s">
        <v>268</v>
      </c>
      <c r="D1145" t="s">
        <v>98</v>
      </c>
      <c r="E1145" t="s">
        <v>99</v>
      </c>
      <c r="F1145" t="s">
        <v>37</v>
      </c>
      <c r="G1145">
        <v>8</v>
      </c>
      <c r="H1145" s="43">
        <v>10665</v>
      </c>
      <c r="I1145" t="s">
        <v>191</v>
      </c>
      <c r="J1145">
        <v>10781</v>
      </c>
      <c r="K1145" t="s">
        <v>192</v>
      </c>
      <c r="L1145" t="s">
        <v>192</v>
      </c>
      <c r="M1145">
        <v>2</v>
      </c>
      <c r="N1145" t="s">
        <v>42</v>
      </c>
      <c r="O1145" t="s">
        <v>64</v>
      </c>
      <c r="P1145">
        <v>457</v>
      </c>
      <c r="Q1145" t="s">
        <v>511</v>
      </c>
      <c r="R1145">
        <v>1</v>
      </c>
      <c r="S1145">
        <v>8</v>
      </c>
      <c r="T1145">
        <v>0</v>
      </c>
      <c r="U1145">
        <v>8</v>
      </c>
      <c r="V1145">
        <v>16</v>
      </c>
      <c r="W1145">
        <v>0</v>
      </c>
      <c r="X1145">
        <v>0</v>
      </c>
      <c r="Y1145">
        <v>0</v>
      </c>
      <c r="Z1145">
        <v>0</v>
      </c>
      <c r="AA1145" t="s">
        <v>46</v>
      </c>
      <c r="AB1145" t="s">
        <v>47</v>
      </c>
      <c r="AC1145" t="s">
        <v>195</v>
      </c>
      <c r="AE1145" s="39">
        <v>46212.009340277778</v>
      </c>
      <c r="AF1145" t="s">
        <v>523</v>
      </c>
      <c r="AG1145" t="str">
        <f t="shared" si="136"/>
        <v>Julho-26</v>
      </c>
      <c r="AH1145" s="36">
        <f>_xlfn.XLOOKUP(AK1145,'Base de Preços'!P$7:P$3001,'Base de Preços'!J$7:J$3001,"",0)</f>
        <v>0</v>
      </c>
      <c r="AI1145" s="37">
        <f t="shared" si="137"/>
        <v>0</v>
      </c>
      <c r="AJ1145" t="str">
        <f>_xlfn.XLOOKUP(N1145,Agrupamentos!C$3:C$496,Agrupamentos!D$3:D$496,"",0)</f>
        <v>APOIO E MANUTENÇÃO</v>
      </c>
      <c r="AK1145" t="str">
        <f t="shared" si="138"/>
        <v>APOIO E MANUTEÇÃOGN14202</v>
      </c>
      <c r="AL1145" s="57" t="str">
        <f t="shared" si="139"/>
        <v>47353GN1420MotoristaTHIAGO DE SOUZA AVELARAPOIO E MANUTEÇÃORibeirãozinho1Principal0Julho-2681646212,009340277846211</v>
      </c>
      <c r="AM1145" s="79" t="str">
        <f t="shared" si="140"/>
        <v/>
      </c>
      <c r="AN1145" s="80" t="str">
        <f t="shared" si="141"/>
        <v/>
      </c>
      <c r="AO1145" s="36">
        <f t="shared" si="142"/>
        <v>0</v>
      </c>
      <c r="AP1145" s="83" t="str">
        <f t="shared" si="143"/>
        <v/>
      </c>
    </row>
    <row r="1146" spans="1:42" hidden="1">
      <c r="A1146">
        <v>47360</v>
      </c>
      <c r="B1146" s="38">
        <v>46211</v>
      </c>
      <c r="C1146" t="s">
        <v>268</v>
      </c>
      <c r="D1146" t="s">
        <v>98</v>
      </c>
      <c r="E1146" t="s">
        <v>99</v>
      </c>
      <c r="F1146" t="s">
        <v>49</v>
      </c>
      <c r="G1146">
        <v>8</v>
      </c>
      <c r="H1146" s="43" t="s">
        <v>100</v>
      </c>
      <c r="I1146" t="s">
        <v>101</v>
      </c>
      <c r="J1146" t="s">
        <v>50</v>
      </c>
      <c r="K1146" t="s">
        <v>51</v>
      </c>
      <c r="L1146" t="s">
        <v>102</v>
      </c>
      <c r="M1146">
        <v>2</v>
      </c>
      <c r="N1146" t="s">
        <v>42</v>
      </c>
      <c r="O1146" t="s">
        <v>64</v>
      </c>
      <c r="P1146">
        <v>635</v>
      </c>
      <c r="Q1146" t="s">
        <v>524</v>
      </c>
      <c r="R1146" t="s">
        <v>387</v>
      </c>
      <c r="S1146">
        <v>0</v>
      </c>
      <c r="T1146">
        <v>0</v>
      </c>
      <c r="U1146">
        <v>32</v>
      </c>
      <c r="V1146">
        <v>32</v>
      </c>
      <c r="W1146">
        <v>0</v>
      </c>
      <c r="X1146">
        <v>0</v>
      </c>
      <c r="Y1146">
        <v>0</v>
      </c>
      <c r="Z1146">
        <v>0</v>
      </c>
      <c r="AA1146" t="s">
        <v>55</v>
      </c>
      <c r="AB1146" t="s">
        <v>56</v>
      </c>
      <c r="AC1146" t="s">
        <v>228</v>
      </c>
      <c r="AD1146" t="s">
        <v>228</v>
      </c>
      <c r="AE1146" s="39">
        <v>46212.377916666665</v>
      </c>
      <c r="AG1146" t="str">
        <f t="shared" si="136"/>
        <v>Julho-26</v>
      </c>
      <c r="AH1146" s="36">
        <f>_xlfn.XLOOKUP(AK1146,'Base de Preços'!P$7:P$3001,'Base de Preços'!J$7:J$3001,"",0)</f>
        <v>0</v>
      </c>
      <c r="AI1146" s="37">
        <f t="shared" si="137"/>
        <v>0</v>
      </c>
      <c r="AJ1146" t="str">
        <f>_xlfn.XLOOKUP(N1146,Agrupamentos!C$3:C$496,Agrupamentos!D$3:D$496,"",0)</f>
        <v>APOIO E MANUTENÇÃO</v>
      </c>
      <c r="AK1146" t="str">
        <f t="shared" si="138"/>
        <v>APOIO E MANUTEÇÃOGN14202</v>
      </c>
      <c r="AL1146" s="57" t="str">
        <f t="shared" si="139"/>
        <v>47360GN1420Trabalhador FlorestalLEANDRA DE MIRANDA SOUZA COSTAAPOIO E MANUTEÇÃOPRUDENTINA - RRP013-01Suporte0Julho-26323246212,377916666746211</v>
      </c>
      <c r="AM1146" s="79" t="str">
        <f t="shared" si="140"/>
        <v/>
      </c>
      <c r="AN1146" s="80" t="str">
        <f t="shared" si="141"/>
        <v/>
      </c>
      <c r="AO1146" s="36">
        <f t="shared" si="142"/>
        <v>0</v>
      </c>
      <c r="AP1146" s="83" t="str">
        <f t="shared" si="143"/>
        <v/>
      </c>
    </row>
    <row r="1147" spans="1:42" hidden="1">
      <c r="A1147">
        <v>47365</v>
      </c>
      <c r="B1147" s="38">
        <v>46211</v>
      </c>
      <c r="C1147" t="s">
        <v>268</v>
      </c>
      <c r="D1147" t="s">
        <v>98</v>
      </c>
      <c r="E1147" t="s">
        <v>99</v>
      </c>
      <c r="F1147" t="s">
        <v>37</v>
      </c>
      <c r="G1147">
        <v>8</v>
      </c>
      <c r="H1147" s="43">
        <v>9241</v>
      </c>
      <c r="I1147" t="s">
        <v>189</v>
      </c>
      <c r="J1147" t="s">
        <v>39</v>
      </c>
      <c r="K1147" t="s">
        <v>40</v>
      </c>
      <c r="L1147" t="s">
        <v>502</v>
      </c>
      <c r="M1147">
        <v>2</v>
      </c>
      <c r="N1147" t="s">
        <v>42</v>
      </c>
      <c r="O1147" t="s">
        <v>64</v>
      </c>
      <c r="P1147">
        <v>390</v>
      </c>
      <c r="Q1147" t="s">
        <v>44</v>
      </c>
      <c r="R1147" t="s">
        <v>45</v>
      </c>
      <c r="S1147">
        <v>8</v>
      </c>
      <c r="T1147">
        <v>0</v>
      </c>
      <c r="U1147">
        <v>16</v>
      </c>
      <c r="V1147">
        <v>24</v>
      </c>
      <c r="W1147">
        <v>0</v>
      </c>
      <c r="X1147">
        <v>0</v>
      </c>
      <c r="Y1147">
        <v>0</v>
      </c>
      <c r="Z1147">
        <v>0</v>
      </c>
      <c r="AA1147" t="s">
        <v>46</v>
      </c>
      <c r="AB1147" t="s">
        <v>47</v>
      </c>
      <c r="AC1147" t="s">
        <v>267</v>
      </c>
      <c r="AD1147" t="s">
        <v>267</v>
      </c>
      <c r="AE1147" s="39">
        <v>46212.363449074073</v>
      </c>
      <c r="AG1147" t="str">
        <f t="shared" si="136"/>
        <v>Julho-26</v>
      </c>
      <c r="AH1147" s="36">
        <f>_xlfn.XLOOKUP(AK1147,'Base de Preços'!P$7:P$3001,'Base de Preços'!J$7:J$3001,"",0)</f>
        <v>0</v>
      </c>
      <c r="AI1147" s="37">
        <f t="shared" si="137"/>
        <v>0</v>
      </c>
      <c r="AJ1147" t="str">
        <f>_xlfn.XLOOKUP(N1147,Agrupamentos!C$3:C$496,Agrupamentos!D$3:D$496,"",0)</f>
        <v>APOIO E MANUTENÇÃO</v>
      </c>
      <c r="AK1147" t="str">
        <f t="shared" si="138"/>
        <v>APOIO E MANUTEÇÃOGN14202</v>
      </c>
      <c r="AL1147" s="57" t="str">
        <f t="shared" si="139"/>
        <v>47365GN1420MotoristaGIOVANNI RODRIGUES BORGES MORAESAPOIO E MANUTEÇÃOPátio MST01Principal0Julho-26162446212,363449074146211</v>
      </c>
      <c r="AM1147" s="79" t="str">
        <f t="shared" si="140"/>
        <v/>
      </c>
      <c r="AN1147" s="80" t="str">
        <f t="shared" si="141"/>
        <v/>
      </c>
      <c r="AO1147" s="36">
        <f t="shared" si="142"/>
        <v>0</v>
      </c>
      <c r="AP1147" s="83" t="str">
        <f t="shared" si="143"/>
        <v/>
      </c>
    </row>
    <row r="1148" spans="1:42" hidden="1">
      <c r="A1148">
        <v>47387</v>
      </c>
      <c r="B1148" s="38">
        <v>46212</v>
      </c>
      <c r="C1148" t="s">
        <v>268</v>
      </c>
      <c r="D1148" t="s">
        <v>250</v>
      </c>
      <c r="E1148" t="s">
        <v>251</v>
      </c>
      <c r="F1148" t="s">
        <v>37</v>
      </c>
      <c r="G1148">
        <v>8</v>
      </c>
      <c r="H1148" s="43">
        <v>11697</v>
      </c>
      <c r="I1148" t="s">
        <v>253</v>
      </c>
      <c r="J1148">
        <v>10837</v>
      </c>
      <c r="K1148" t="s">
        <v>254</v>
      </c>
      <c r="L1148" t="s">
        <v>254</v>
      </c>
      <c r="M1148">
        <v>2</v>
      </c>
      <c r="N1148" t="s">
        <v>42</v>
      </c>
      <c r="O1148" t="s">
        <v>64</v>
      </c>
      <c r="P1148">
        <v>657</v>
      </c>
      <c r="Q1148" t="s">
        <v>271</v>
      </c>
      <c r="R1148">
        <v>10</v>
      </c>
      <c r="S1148">
        <v>8</v>
      </c>
      <c r="T1148">
        <v>0</v>
      </c>
      <c r="U1148">
        <v>0</v>
      </c>
      <c r="V1148">
        <v>8</v>
      </c>
      <c r="W1148">
        <v>0</v>
      </c>
      <c r="X1148">
        <v>0</v>
      </c>
      <c r="Y1148">
        <v>0</v>
      </c>
      <c r="Z1148">
        <v>0</v>
      </c>
      <c r="AA1148" t="s">
        <v>46</v>
      </c>
      <c r="AB1148" t="s">
        <v>56</v>
      </c>
      <c r="AC1148" t="s">
        <v>257</v>
      </c>
      <c r="AE1148" s="39">
        <v>46212.73945601852</v>
      </c>
      <c r="AG1148" t="str">
        <f t="shared" si="136"/>
        <v>Julho-26</v>
      </c>
      <c r="AH1148" s="36">
        <f>_xlfn.XLOOKUP(AK1148,'Base de Preços'!P$7:P$3001,'Base de Preços'!J$7:J$3001,"",0)</f>
        <v>0</v>
      </c>
      <c r="AI1148" s="37">
        <f t="shared" si="137"/>
        <v>0</v>
      </c>
      <c r="AJ1148" t="str">
        <f>_xlfn.XLOOKUP(N1148,Agrupamentos!C$3:C$496,Agrupamentos!D$3:D$496,"",0)</f>
        <v>APOIO E MANUTENÇÃO</v>
      </c>
      <c r="AK1148" t="str">
        <f t="shared" si="138"/>
        <v>APOIO E MANUTEÇÃOGN12702</v>
      </c>
      <c r="AL1148" s="57" t="str">
        <f t="shared" si="139"/>
        <v>47387GN1270MotoristaJEAN CARDOSO PAIVAAPOIO E MANUTEÇÃODuas Irmãs10Suporte0Julho-260846212,739456018546212</v>
      </c>
      <c r="AM1148" s="79" t="str">
        <f t="shared" si="140"/>
        <v/>
      </c>
      <c r="AN1148" s="80" t="str">
        <f t="shared" si="141"/>
        <v/>
      </c>
      <c r="AO1148" s="36">
        <f t="shared" si="142"/>
        <v>0</v>
      </c>
      <c r="AP1148" s="83" t="str">
        <f t="shared" si="143"/>
        <v/>
      </c>
    </row>
    <row r="1149" spans="1:42" hidden="1">
      <c r="A1149">
        <v>47387</v>
      </c>
      <c r="B1149" s="38">
        <v>46212</v>
      </c>
      <c r="C1149" t="s">
        <v>268</v>
      </c>
      <c r="D1149" t="s">
        <v>250</v>
      </c>
      <c r="E1149" t="s">
        <v>251</v>
      </c>
      <c r="F1149" t="s">
        <v>49</v>
      </c>
      <c r="G1149">
        <v>8</v>
      </c>
      <c r="H1149" s="43">
        <v>11697</v>
      </c>
      <c r="I1149" t="s">
        <v>253</v>
      </c>
      <c r="J1149">
        <v>10837</v>
      </c>
      <c r="K1149" t="s">
        <v>254</v>
      </c>
      <c r="L1149" t="s">
        <v>254</v>
      </c>
      <c r="M1149">
        <v>70</v>
      </c>
      <c r="N1149" t="s">
        <v>255</v>
      </c>
      <c r="O1149" t="s">
        <v>64</v>
      </c>
      <c r="P1149">
        <v>657</v>
      </c>
      <c r="Q1149" t="s">
        <v>271</v>
      </c>
      <c r="R1149">
        <v>11</v>
      </c>
      <c r="S1149">
        <v>16</v>
      </c>
      <c r="T1149">
        <v>25</v>
      </c>
      <c r="U1149">
        <v>0</v>
      </c>
      <c r="V1149">
        <v>16</v>
      </c>
      <c r="W1149">
        <v>1.42</v>
      </c>
      <c r="X1149">
        <v>0.64</v>
      </c>
      <c r="Y1149">
        <v>0.64</v>
      </c>
      <c r="Z1149">
        <v>149.09</v>
      </c>
      <c r="AA1149" t="s">
        <v>46</v>
      </c>
      <c r="AB1149" t="s">
        <v>47</v>
      </c>
      <c r="AC1149" t="s">
        <v>257</v>
      </c>
      <c r="AE1149" s="39">
        <v>46212.73945601852</v>
      </c>
      <c r="AG1149" t="str">
        <f t="shared" si="136"/>
        <v>Julho-26</v>
      </c>
      <c r="AH1149" s="36">
        <f>_xlfn.XLOOKUP(AK1149,'Base de Preços'!P$7:P$3001,'Base de Preços'!J$7:J$3001,"",0)</f>
        <v>152.18</v>
      </c>
      <c r="AI1149" s="37">
        <f t="shared" si="137"/>
        <v>3804.5</v>
      </c>
      <c r="AJ1149" t="str">
        <f>_xlfn.XLOOKUP(N1149,Agrupamentos!C$3:C$496,Agrupamentos!D$3:D$496,"",0)</f>
        <v>COMBATE A FORMIGA MANUAL</v>
      </c>
      <c r="AK1149" t="str">
        <f t="shared" si="138"/>
        <v>COMBATE A FORMIGA MANUAL MANUTENÇÃO - ANO 01GN127070</v>
      </c>
      <c r="AL1149" s="57" t="str">
        <f t="shared" si="139"/>
        <v>47387GN1270Trabalhador FlorestalJEAN CARDOSO PAIVACOMBATE A FORMIGA MANUAL MANUTENÇÃO - ANO 01Duas Irmãs11Principal25Julho-2601646212,739456018546212</v>
      </c>
      <c r="AM1149" s="79">
        <f t="shared" si="140"/>
        <v>11.267605633802818</v>
      </c>
      <c r="AN1149" s="80">
        <f t="shared" si="141"/>
        <v>1679.8873239436621</v>
      </c>
      <c r="AO1149" s="36">
        <f t="shared" si="142"/>
        <v>3727.25</v>
      </c>
      <c r="AP1149" s="83">
        <f t="shared" si="143"/>
        <v>2047.3626760563379</v>
      </c>
    </row>
    <row r="1150" spans="1:42" hidden="1">
      <c r="A1150">
        <v>47387</v>
      </c>
      <c r="B1150" s="38">
        <v>46212</v>
      </c>
      <c r="C1150" t="s">
        <v>268</v>
      </c>
      <c r="D1150" t="s">
        <v>250</v>
      </c>
      <c r="E1150" t="s">
        <v>251</v>
      </c>
      <c r="F1150" t="s">
        <v>49</v>
      </c>
      <c r="G1150">
        <v>8</v>
      </c>
      <c r="H1150" s="43">
        <v>11697</v>
      </c>
      <c r="I1150" t="s">
        <v>253</v>
      </c>
      <c r="J1150">
        <v>10837</v>
      </c>
      <c r="K1150" t="s">
        <v>254</v>
      </c>
      <c r="L1150" t="s">
        <v>254</v>
      </c>
      <c r="M1150">
        <v>70</v>
      </c>
      <c r="N1150" t="s">
        <v>255</v>
      </c>
      <c r="O1150" t="s">
        <v>64</v>
      </c>
      <c r="P1150">
        <v>657</v>
      </c>
      <c r="Q1150" t="s">
        <v>271</v>
      </c>
      <c r="R1150">
        <v>8</v>
      </c>
      <c r="S1150">
        <v>40</v>
      </c>
      <c r="T1150">
        <v>48.46</v>
      </c>
      <c r="U1150">
        <v>0</v>
      </c>
      <c r="V1150">
        <v>40</v>
      </c>
      <c r="W1150">
        <v>1.42</v>
      </c>
      <c r="X1150">
        <v>0.83</v>
      </c>
      <c r="Y1150">
        <v>0.83</v>
      </c>
      <c r="Z1150">
        <v>149.09</v>
      </c>
      <c r="AA1150" t="s">
        <v>46</v>
      </c>
      <c r="AB1150" t="s">
        <v>47</v>
      </c>
      <c r="AC1150" t="s">
        <v>257</v>
      </c>
      <c r="AE1150" s="39">
        <v>46212.73945601852</v>
      </c>
      <c r="AG1150" t="str">
        <f t="shared" si="136"/>
        <v>Julho-26</v>
      </c>
      <c r="AH1150" s="36">
        <f>_xlfn.XLOOKUP(AK1150,'Base de Preços'!P$7:P$3001,'Base de Preços'!J$7:J$3001,"",0)</f>
        <v>152.18</v>
      </c>
      <c r="AI1150" s="37">
        <f t="shared" si="137"/>
        <v>7374.6428000000005</v>
      </c>
      <c r="AJ1150" t="str">
        <f>_xlfn.XLOOKUP(N1150,Agrupamentos!C$3:C$496,Agrupamentos!D$3:D$496,"",0)</f>
        <v>COMBATE A FORMIGA MANUAL</v>
      </c>
      <c r="AK1150" t="str">
        <f t="shared" si="138"/>
        <v>COMBATE A FORMIGA MANUAL MANUTENÇÃO - ANO 01GN127070</v>
      </c>
      <c r="AL1150" s="57" t="str">
        <f t="shared" si="139"/>
        <v>47387GN1270Trabalhador FlorestalJEAN CARDOSO PAIVACOMBATE A FORMIGA MANUAL MANUTENÇÃO - ANO 01Duas Irmãs8Principal48,46Julho-2604046212,739456018546212</v>
      </c>
      <c r="AM1150" s="79">
        <f t="shared" si="140"/>
        <v>28.169014084507044</v>
      </c>
      <c r="AN1150" s="80">
        <f t="shared" si="141"/>
        <v>4199.7183098591549</v>
      </c>
      <c r="AO1150" s="36">
        <f t="shared" si="142"/>
        <v>7224.9014000000006</v>
      </c>
      <c r="AP1150" s="83">
        <f t="shared" si="143"/>
        <v>3025.1830901408457</v>
      </c>
    </row>
    <row r="1151" spans="1:42" hidden="1">
      <c r="A1151">
        <v>47387</v>
      </c>
      <c r="B1151" s="38">
        <v>46212</v>
      </c>
      <c r="C1151" t="s">
        <v>268</v>
      </c>
      <c r="D1151" t="s">
        <v>250</v>
      </c>
      <c r="E1151" t="s">
        <v>251</v>
      </c>
      <c r="F1151" t="s">
        <v>49</v>
      </c>
      <c r="G1151">
        <v>8</v>
      </c>
      <c r="H1151" s="43">
        <v>11697</v>
      </c>
      <c r="I1151" t="s">
        <v>253</v>
      </c>
      <c r="J1151">
        <v>10837</v>
      </c>
      <c r="K1151" t="s">
        <v>254</v>
      </c>
      <c r="L1151" t="s">
        <v>254</v>
      </c>
      <c r="M1151">
        <v>70</v>
      </c>
      <c r="N1151" t="s">
        <v>255</v>
      </c>
      <c r="O1151" t="s">
        <v>64</v>
      </c>
      <c r="P1151">
        <v>657</v>
      </c>
      <c r="Q1151" t="s">
        <v>271</v>
      </c>
      <c r="R1151">
        <v>10</v>
      </c>
      <c r="S1151">
        <v>56</v>
      </c>
      <c r="T1151">
        <v>58.13</v>
      </c>
      <c r="U1151">
        <v>0</v>
      </c>
      <c r="V1151">
        <v>56</v>
      </c>
      <c r="W1151">
        <v>1.42</v>
      </c>
      <c r="X1151">
        <v>0.96</v>
      </c>
      <c r="Y1151">
        <v>0.96</v>
      </c>
      <c r="Z1151">
        <v>149.09</v>
      </c>
      <c r="AA1151" t="s">
        <v>46</v>
      </c>
      <c r="AB1151" t="s">
        <v>47</v>
      </c>
      <c r="AC1151" t="s">
        <v>257</v>
      </c>
      <c r="AE1151" s="39">
        <v>46212.73945601852</v>
      </c>
      <c r="AG1151" t="str">
        <f t="shared" si="136"/>
        <v>Julho-26</v>
      </c>
      <c r="AH1151" s="36">
        <f>_xlfn.XLOOKUP(AK1151,'Base de Preços'!P$7:P$3001,'Base de Preços'!J$7:J$3001,"",0)</f>
        <v>152.18</v>
      </c>
      <c r="AI1151" s="37">
        <f t="shared" si="137"/>
        <v>8846.2234000000008</v>
      </c>
      <c r="AJ1151" t="str">
        <f>_xlfn.XLOOKUP(N1151,Agrupamentos!C$3:C$496,Agrupamentos!D$3:D$496,"",0)</f>
        <v>COMBATE A FORMIGA MANUAL</v>
      </c>
      <c r="AK1151" t="str">
        <f t="shared" si="138"/>
        <v>COMBATE A FORMIGA MANUAL MANUTENÇÃO - ANO 01GN127070</v>
      </c>
      <c r="AL1151" s="57" t="str">
        <f t="shared" si="139"/>
        <v>47387GN1270Trabalhador FlorestalJEAN CARDOSO PAIVACOMBATE A FORMIGA MANUAL MANUTENÇÃO - ANO 01Duas Irmãs10Principal58,13Julho-2605646212,739456018546212</v>
      </c>
      <c r="AM1151" s="79">
        <f t="shared" si="140"/>
        <v>39.436619718309863</v>
      </c>
      <c r="AN1151" s="80">
        <f t="shared" si="141"/>
        <v>5879.6056338028175</v>
      </c>
      <c r="AO1151" s="36">
        <f t="shared" si="142"/>
        <v>8666.6017000000011</v>
      </c>
      <c r="AP1151" s="83">
        <f t="shared" si="143"/>
        <v>2786.9960661971836</v>
      </c>
    </row>
    <row r="1152" spans="1:42" hidden="1">
      <c r="A1152">
        <v>47387</v>
      </c>
      <c r="B1152" s="38">
        <v>46212</v>
      </c>
      <c r="C1152" t="s">
        <v>268</v>
      </c>
      <c r="D1152" t="s">
        <v>250</v>
      </c>
      <c r="E1152" t="s">
        <v>251</v>
      </c>
      <c r="F1152" t="s">
        <v>49</v>
      </c>
      <c r="G1152">
        <v>8</v>
      </c>
      <c r="H1152" s="43">
        <v>11697</v>
      </c>
      <c r="I1152" t="s">
        <v>253</v>
      </c>
      <c r="J1152">
        <v>10837</v>
      </c>
      <c r="K1152" t="s">
        <v>254</v>
      </c>
      <c r="L1152" t="s">
        <v>254</v>
      </c>
      <c r="M1152">
        <v>70</v>
      </c>
      <c r="N1152" t="s">
        <v>255</v>
      </c>
      <c r="O1152" t="s">
        <v>64</v>
      </c>
      <c r="P1152">
        <v>657</v>
      </c>
      <c r="Q1152" t="s">
        <v>271</v>
      </c>
      <c r="R1152">
        <v>9</v>
      </c>
      <c r="S1152">
        <v>56</v>
      </c>
      <c r="T1152">
        <v>50.15</v>
      </c>
      <c r="U1152">
        <v>0</v>
      </c>
      <c r="V1152">
        <v>56</v>
      </c>
      <c r="W1152">
        <v>1.42</v>
      </c>
      <c r="X1152">
        <v>1.1200000000000001</v>
      </c>
      <c r="Y1152">
        <v>1.1200000000000001</v>
      </c>
      <c r="Z1152">
        <v>149.09</v>
      </c>
      <c r="AA1152" t="s">
        <v>46</v>
      </c>
      <c r="AB1152" t="s">
        <v>47</v>
      </c>
      <c r="AC1152" t="s">
        <v>257</v>
      </c>
      <c r="AE1152" s="39">
        <v>46212.73945601852</v>
      </c>
      <c r="AG1152" t="str">
        <f t="shared" si="136"/>
        <v>Julho-26</v>
      </c>
      <c r="AH1152" s="36">
        <f>_xlfn.XLOOKUP(AK1152,'Base de Preços'!P$7:P$3001,'Base de Preços'!J$7:J$3001,"",0)</f>
        <v>152.18</v>
      </c>
      <c r="AI1152" s="37">
        <f t="shared" si="137"/>
        <v>7631.8270000000002</v>
      </c>
      <c r="AJ1152" t="str">
        <f>_xlfn.XLOOKUP(N1152,Agrupamentos!C$3:C$496,Agrupamentos!D$3:D$496,"",0)</f>
        <v>COMBATE A FORMIGA MANUAL</v>
      </c>
      <c r="AK1152" t="str">
        <f t="shared" si="138"/>
        <v>COMBATE A FORMIGA MANUAL MANUTENÇÃO - ANO 01GN127070</v>
      </c>
      <c r="AL1152" s="57" t="str">
        <f t="shared" si="139"/>
        <v>47387GN1270Trabalhador FlorestalJEAN CARDOSO PAIVACOMBATE A FORMIGA MANUAL MANUTENÇÃO - ANO 01Duas Irmãs9Principal50,15Julho-2605646212,739456018546212</v>
      </c>
      <c r="AM1152" s="79">
        <f t="shared" si="140"/>
        <v>39.436619718309863</v>
      </c>
      <c r="AN1152" s="80">
        <f t="shared" si="141"/>
        <v>5879.6056338028175</v>
      </c>
      <c r="AO1152" s="36">
        <f t="shared" si="142"/>
        <v>7476.8635000000004</v>
      </c>
      <c r="AP1152" s="83">
        <f t="shared" si="143"/>
        <v>1597.2578661971829</v>
      </c>
    </row>
    <row r="1153" spans="1:42" hidden="1">
      <c r="A1153">
        <v>47387</v>
      </c>
      <c r="B1153" s="38">
        <v>46212</v>
      </c>
      <c r="C1153" t="s">
        <v>268</v>
      </c>
      <c r="D1153" t="s">
        <v>250</v>
      </c>
      <c r="E1153" t="s">
        <v>251</v>
      </c>
      <c r="F1153" t="s">
        <v>49</v>
      </c>
      <c r="G1153">
        <v>8</v>
      </c>
      <c r="H1153" s="43">
        <v>11697</v>
      </c>
      <c r="I1153" t="s">
        <v>253</v>
      </c>
      <c r="J1153">
        <v>10837</v>
      </c>
      <c r="K1153" t="s">
        <v>254</v>
      </c>
      <c r="L1153" t="s">
        <v>254</v>
      </c>
      <c r="M1153">
        <v>70</v>
      </c>
      <c r="N1153" t="s">
        <v>255</v>
      </c>
      <c r="O1153" t="s">
        <v>64</v>
      </c>
      <c r="P1153">
        <v>657</v>
      </c>
      <c r="Q1153" t="s">
        <v>271</v>
      </c>
      <c r="R1153">
        <v>7</v>
      </c>
      <c r="S1153">
        <v>24</v>
      </c>
      <c r="T1153">
        <v>30.89</v>
      </c>
      <c r="U1153">
        <v>0</v>
      </c>
      <c r="V1153">
        <v>24</v>
      </c>
      <c r="W1153">
        <v>1.42</v>
      </c>
      <c r="X1153">
        <v>0.78</v>
      </c>
      <c r="Y1153">
        <v>0.78</v>
      </c>
      <c r="Z1153">
        <v>149.09</v>
      </c>
      <c r="AA1153" t="s">
        <v>46</v>
      </c>
      <c r="AB1153" t="s">
        <v>47</v>
      </c>
      <c r="AC1153" t="s">
        <v>257</v>
      </c>
      <c r="AE1153" s="39">
        <v>46212.73945601852</v>
      </c>
      <c r="AG1153" t="str">
        <f t="shared" si="136"/>
        <v>Julho-26</v>
      </c>
      <c r="AH1153" s="36">
        <f>_xlfn.XLOOKUP(AK1153,'Base de Preços'!P$7:P$3001,'Base de Preços'!J$7:J$3001,"",0)</f>
        <v>152.18</v>
      </c>
      <c r="AI1153" s="37">
        <f t="shared" si="137"/>
        <v>4700.8402000000006</v>
      </c>
      <c r="AJ1153" t="str">
        <f>_xlfn.XLOOKUP(N1153,Agrupamentos!C$3:C$496,Agrupamentos!D$3:D$496,"",0)</f>
        <v>COMBATE A FORMIGA MANUAL</v>
      </c>
      <c r="AK1153" t="str">
        <f t="shared" si="138"/>
        <v>COMBATE A FORMIGA MANUAL MANUTENÇÃO - ANO 01GN127070</v>
      </c>
      <c r="AL1153" s="57" t="str">
        <f t="shared" si="139"/>
        <v>47387GN1270Trabalhador FlorestalJEAN CARDOSO PAIVACOMBATE A FORMIGA MANUAL MANUTENÇÃO - ANO 01Duas Irmãs7Principal30,89Julho-2602446212,739456018546212</v>
      </c>
      <c r="AM1153" s="79">
        <f t="shared" si="140"/>
        <v>16.901408450704228</v>
      </c>
      <c r="AN1153" s="80">
        <f t="shared" si="141"/>
        <v>2519.8309859154933</v>
      </c>
      <c r="AO1153" s="36">
        <f t="shared" si="142"/>
        <v>4605.3901000000005</v>
      </c>
      <c r="AP1153" s="83">
        <f t="shared" si="143"/>
        <v>2085.5591140845072</v>
      </c>
    </row>
    <row r="1154" spans="1:42" hidden="1">
      <c r="A1154">
        <v>47432</v>
      </c>
      <c r="B1154" s="38">
        <v>46212</v>
      </c>
      <c r="C1154" t="s">
        <v>268</v>
      </c>
      <c r="D1154" t="s">
        <v>250</v>
      </c>
      <c r="E1154" t="s">
        <v>251</v>
      </c>
      <c r="F1154" t="s">
        <v>37</v>
      </c>
      <c r="G1154">
        <v>8</v>
      </c>
      <c r="H1154" s="43">
        <v>9241</v>
      </c>
      <c r="I1154" t="s">
        <v>189</v>
      </c>
      <c r="J1154" t="s">
        <v>39</v>
      </c>
      <c r="K1154" t="s">
        <v>40</v>
      </c>
      <c r="L1154" t="s">
        <v>252</v>
      </c>
      <c r="M1154">
        <v>2</v>
      </c>
      <c r="N1154" t="s">
        <v>42</v>
      </c>
      <c r="O1154" t="s">
        <v>64</v>
      </c>
      <c r="P1154">
        <v>390</v>
      </c>
      <c r="Q1154" t="s">
        <v>44</v>
      </c>
      <c r="R1154" t="s">
        <v>45</v>
      </c>
      <c r="S1154">
        <v>8</v>
      </c>
      <c r="T1154">
        <v>0</v>
      </c>
      <c r="U1154">
        <v>0</v>
      </c>
      <c r="V1154">
        <v>8</v>
      </c>
      <c r="W1154">
        <v>0</v>
      </c>
      <c r="X1154">
        <v>0</v>
      </c>
      <c r="Y1154">
        <v>0</v>
      </c>
      <c r="Z1154">
        <v>0</v>
      </c>
      <c r="AA1154" t="s">
        <v>46</v>
      </c>
      <c r="AB1154" t="s">
        <v>56</v>
      </c>
      <c r="AC1154" t="s">
        <v>267</v>
      </c>
      <c r="AD1154" t="s">
        <v>267</v>
      </c>
      <c r="AE1154" s="39">
        <v>46213.383101851854</v>
      </c>
      <c r="AG1154" t="str">
        <f t="shared" si="136"/>
        <v>Julho-26</v>
      </c>
      <c r="AH1154" s="36">
        <f>_xlfn.XLOOKUP(AK1154,'Base de Preços'!P$7:P$3001,'Base de Preços'!J$7:J$3001,"",0)</f>
        <v>0</v>
      </c>
      <c r="AI1154" s="37">
        <f t="shared" si="137"/>
        <v>0</v>
      </c>
      <c r="AJ1154" t="str">
        <f>_xlfn.XLOOKUP(N1154,Agrupamentos!C$3:C$496,Agrupamentos!D$3:D$496,"",0)</f>
        <v>APOIO E MANUTENÇÃO</v>
      </c>
      <c r="AK1154" t="str">
        <f t="shared" si="138"/>
        <v>APOIO E MANUTEÇÃOGN12702</v>
      </c>
      <c r="AL1154" s="57" t="str">
        <f t="shared" si="139"/>
        <v>47432GN1270MotoristaGIOVANNI RODRIGUES BORGES MORAESAPOIO E MANUTEÇÃOPátio MST01Suporte0Julho-260846213,383101851946212</v>
      </c>
      <c r="AM1154" s="79" t="str">
        <f t="shared" si="140"/>
        <v/>
      </c>
      <c r="AN1154" s="80" t="str">
        <f t="shared" si="141"/>
        <v/>
      </c>
      <c r="AO1154" s="36">
        <f t="shared" si="142"/>
        <v>0</v>
      </c>
      <c r="AP1154" s="83" t="str">
        <f t="shared" si="143"/>
        <v/>
      </c>
    </row>
    <row r="1155" spans="1:42" hidden="1">
      <c r="A1155">
        <v>47384</v>
      </c>
      <c r="B1155" s="38">
        <v>46212</v>
      </c>
      <c r="C1155" t="s">
        <v>268</v>
      </c>
      <c r="D1155" t="s">
        <v>185</v>
      </c>
      <c r="E1155" t="s">
        <v>186</v>
      </c>
      <c r="F1155" t="s">
        <v>37</v>
      </c>
      <c r="G1155">
        <v>8</v>
      </c>
      <c r="H1155" s="43" t="s">
        <v>100</v>
      </c>
      <c r="I1155" t="s">
        <v>101</v>
      </c>
      <c r="J1155" t="s">
        <v>50</v>
      </c>
      <c r="K1155" t="s">
        <v>51</v>
      </c>
      <c r="L1155" t="s">
        <v>187</v>
      </c>
      <c r="M1155">
        <v>43</v>
      </c>
      <c r="N1155" t="s">
        <v>42</v>
      </c>
      <c r="O1155" t="s">
        <v>64</v>
      </c>
      <c r="P1155">
        <v>669</v>
      </c>
      <c r="Q1155" t="s">
        <v>223</v>
      </c>
      <c r="R1155">
        <v>35</v>
      </c>
      <c r="S1155">
        <v>0</v>
      </c>
      <c r="T1155">
        <v>0</v>
      </c>
      <c r="U1155">
        <v>8</v>
      </c>
      <c r="V1155">
        <v>8</v>
      </c>
      <c r="W1155">
        <v>0</v>
      </c>
      <c r="X1155">
        <v>0</v>
      </c>
      <c r="Y1155">
        <v>0</v>
      </c>
      <c r="Z1155">
        <v>0</v>
      </c>
      <c r="AA1155" t="s">
        <v>55</v>
      </c>
      <c r="AB1155" t="s">
        <v>47</v>
      </c>
      <c r="AC1155" t="s">
        <v>57</v>
      </c>
      <c r="AD1155" t="s">
        <v>57</v>
      </c>
      <c r="AE1155" s="39">
        <v>46212.738067129627</v>
      </c>
      <c r="AG1155" t="str">
        <f t="shared" si="136"/>
        <v>Julho-26</v>
      </c>
      <c r="AH1155" s="36">
        <f>_xlfn.XLOOKUP(AK1155,'Base de Preços'!P$7:P$3001,'Base de Preços'!J$7:J$3001,"",0)</f>
        <v>0</v>
      </c>
      <c r="AI1155" s="37">
        <f t="shared" si="137"/>
        <v>0</v>
      </c>
      <c r="AJ1155" t="str">
        <f>_xlfn.XLOOKUP(N1155,Agrupamentos!C$3:C$496,Agrupamentos!D$3:D$496,"",0)</f>
        <v>APOIO E MANUTENÇÃO</v>
      </c>
      <c r="AK1155" t="str">
        <f t="shared" si="138"/>
        <v>APOIO E MANUTEÇÃOGN140043</v>
      </c>
      <c r="AL1155" s="57" t="str">
        <f t="shared" si="139"/>
        <v>47384GN1400MotoristaLEANDRA DE MIRANDA SOUZA COSTAAPOIO E MANUTEÇÃOCASCATA35Principal0Julho-268846212,738067129646212</v>
      </c>
      <c r="AM1155" s="79" t="str">
        <f t="shared" si="140"/>
        <v/>
      </c>
      <c r="AN1155" s="80" t="str">
        <f t="shared" si="141"/>
        <v/>
      </c>
      <c r="AO1155" s="36">
        <f t="shared" si="142"/>
        <v>0</v>
      </c>
      <c r="AP1155" s="83" t="str">
        <f t="shared" si="143"/>
        <v/>
      </c>
    </row>
    <row r="1156" spans="1:42" hidden="1">
      <c r="A1156">
        <v>47384</v>
      </c>
      <c r="B1156" s="38">
        <v>46212</v>
      </c>
      <c r="C1156" t="s">
        <v>268</v>
      </c>
      <c r="D1156" t="s">
        <v>185</v>
      </c>
      <c r="E1156" t="s">
        <v>186</v>
      </c>
      <c r="F1156" t="s">
        <v>49</v>
      </c>
      <c r="G1156">
        <v>8</v>
      </c>
      <c r="H1156" s="43" t="s">
        <v>100</v>
      </c>
      <c r="I1156" t="s">
        <v>101</v>
      </c>
      <c r="J1156" t="s">
        <v>50</v>
      </c>
      <c r="K1156" t="s">
        <v>51</v>
      </c>
      <c r="L1156" t="s">
        <v>187</v>
      </c>
      <c r="M1156">
        <v>43</v>
      </c>
      <c r="N1156" t="s">
        <v>42</v>
      </c>
      <c r="O1156" t="s">
        <v>64</v>
      </c>
      <c r="P1156">
        <v>669</v>
      </c>
      <c r="Q1156" t="s">
        <v>223</v>
      </c>
      <c r="R1156">
        <v>35</v>
      </c>
      <c r="S1156">
        <v>0</v>
      </c>
      <c r="T1156">
        <v>0</v>
      </c>
      <c r="U1156">
        <v>8</v>
      </c>
      <c r="V1156">
        <v>8</v>
      </c>
      <c r="W1156">
        <v>0</v>
      </c>
      <c r="X1156">
        <v>0</v>
      </c>
      <c r="Y1156">
        <v>0</v>
      </c>
      <c r="Z1156">
        <v>0</v>
      </c>
      <c r="AA1156" t="s">
        <v>55</v>
      </c>
      <c r="AB1156" t="s">
        <v>56</v>
      </c>
      <c r="AC1156" t="s">
        <v>57</v>
      </c>
      <c r="AD1156" t="s">
        <v>57</v>
      </c>
      <c r="AE1156" s="39">
        <v>46212.738217592596</v>
      </c>
      <c r="AG1156" t="str">
        <f t="shared" si="136"/>
        <v>Julho-26</v>
      </c>
      <c r="AH1156" s="36">
        <f>_xlfn.XLOOKUP(AK1156,'Base de Preços'!P$7:P$3001,'Base de Preços'!J$7:J$3001,"",0)</f>
        <v>0</v>
      </c>
      <c r="AI1156" s="37">
        <f t="shared" si="137"/>
        <v>0</v>
      </c>
      <c r="AJ1156" t="str">
        <f>_xlfn.XLOOKUP(N1156,Agrupamentos!C$3:C$496,Agrupamentos!D$3:D$496,"",0)</f>
        <v>APOIO E MANUTENÇÃO</v>
      </c>
      <c r="AK1156" t="str">
        <f t="shared" si="138"/>
        <v>APOIO E MANUTEÇÃOGN140043</v>
      </c>
      <c r="AL1156" s="57" t="str">
        <f t="shared" si="139"/>
        <v>47384GN1400Trabalhador FlorestalLEANDRA DE MIRANDA SOUZA COSTAAPOIO E MANUTEÇÃOCASCATA35Suporte0Julho-268846212,738217592646212</v>
      </c>
      <c r="AM1156" s="79" t="str">
        <f t="shared" si="140"/>
        <v/>
      </c>
      <c r="AN1156" s="80" t="str">
        <f t="shared" si="141"/>
        <v/>
      </c>
      <c r="AO1156" s="36">
        <f t="shared" si="142"/>
        <v>0</v>
      </c>
      <c r="AP1156" s="83" t="str">
        <f t="shared" si="143"/>
        <v/>
      </c>
    </row>
    <row r="1157" spans="1:42" hidden="1">
      <c r="A1157">
        <v>47405</v>
      </c>
      <c r="B1157" s="38">
        <v>46212</v>
      </c>
      <c r="C1157" t="s">
        <v>268</v>
      </c>
      <c r="D1157" t="s">
        <v>185</v>
      </c>
      <c r="E1157" t="s">
        <v>186</v>
      </c>
      <c r="F1157" t="s">
        <v>59</v>
      </c>
      <c r="G1157">
        <v>8</v>
      </c>
      <c r="H1157" s="43">
        <v>10859</v>
      </c>
      <c r="I1157" t="s">
        <v>198</v>
      </c>
      <c r="J1157">
        <v>10315</v>
      </c>
      <c r="K1157" t="s">
        <v>206</v>
      </c>
      <c r="L1157" t="s">
        <v>206</v>
      </c>
      <c r="M1157" t="s">
        <v>224</v>
      </c>
      <c r="N1157" t="s">
        <v>225</v>
      </c>
      <c r="O1157" t="s">
        <v>64</v>
      </c>
      <c r="P1157">
        <v>502</v>
      </c>
      <c r="Q1157" t="s">
        <v>208</v>
      </c>
      <c r="R1157">
        <v>14</v>
      </c>
      <c r="S1157">
        <v>4</v>
      </c>
      <c r="T1157">
        <v>8</v>
      </c>
      <c r="U1157">
        <v>4</v>
      </c>
      <c r="V1157">
        <v>8</v>
      </c>
      <c r="W1157">
        <v>0.36</v>
      </c>
      <c r="X1157">
        <v>0.5</v>
      </c>
      <c r="Y1157">
        <v>1</v>
      </c>
      <c r="Z1157">
        <v>111.25</v>
      </c>
      <c r="AA1157" t="s">
        <v>55</v>
      </c>
      <c r="AB1157" t="s">
        <v>77</v>
      </c>
      <c r="AC1157" t="s">
        <v>209</v>
      </c>
      <c r="AE1157" s="39">
        <v>46212.900868055556</v>
      </c>
      <c r="AG1157" t="str">
        <f t="shared" si="136"/>
        <v>Julho-26</v>
      </c>
      <c r="AH1157" s="36">
        <f>_xlfn.XLOOKUP(AK1157,'Base de Preços'!P$7:P$3001,'Base de Preços'!J$7:J$3001,"",0)</f>
        <v>399</v>
      </c>
      <c r="AI1157" s="37">
        <f t="shared" si="137"/>
        <v>0</v>
      </c>
      <c r="AJ1157" t="str">
        <f>_xlfn.XLOOKUP(N1157,Agrupamentos!C$3:C$496,Agrupamentos!D$3:D$496,"",0)</f>
        <v>REPLANTIO</v>
      </c>
      <c r="AK1157" t="str">
        <f t="shared" si="138"/>
        <v>REPLANTIOGN1400IMP29</v>
      </c>
      <c r="AL1157" s="57" t="str">
        <f t="shared" si="139"/>
        <v>47405GN1400Operador de Trator de PneuANTONIO MARCIO PEREIRA DA SILVAREPLANTIOIndaia Grande I14Apoio8Julho-264846212,900868055646212</v>
      </c>
      <c r="AM1157" s="79">
        <f t="shared" si="140"/>
        <v>22.222222222222221</v>
      </c>
      <c r="AN1157" s="80">
        <f t="shared" si="141"/>
        <v>2472.2222222222222</v>
      </c>
      <c r="AO1157" s="36">
        <f t="shared" si="142"/>
        <v>890</v>
      </c>
      <c r="AP1157" s="83">
        <f t="shared" si="143"/>
        <v>-1582.2222222222222</v>
      </c>
    </row>
    <row r="1158" spans="1:42" hidden="1">
      <c r="A1158">
        <v>47405</v>
      </c>
      <c r="B1158" s="38">
        <v>46212</v>
      </c>
      <c r="C1158" t="s">
        <v>268</v>
      </c>
      <c r="D1158" t="s">
        <v>185</v>
      </c>
      <c r="E1158" t="s">
        <v>186</v>
      </c>
      <c r="F1158" t="s">
        <v>49</v>
      </c>
      <c r="G1158">
        <v>8</v>
      </c>
      <c r="H1158" s="43">
        <v>10859</v>
      </c>
      <c r="I1158" t="s">
        <v>198</v>
      </c>
      <c r="J1158">
        <v>10315</v>
      </c>
      <c r="K1158" t="s">
        <v>206</v>
      </c>
      <c r="L1158" t="s">
        <v>206</v>
      </c>
      <c r="M1158" s="4">
        <v>46028</v>
      </c>
      <c r="N1158" t="s">
        <v>207</v>
      </c>
      <c r="O1158" t="s">
        <v>64</v>
      </c>
      <c r="P1158">
        <v>502</v>
      </c>
      <c r="Q1158" t="s">
        <v>208</v>
      </c>
      <c r="R1158">
        <v>14</v>
      </c>
      <c r="S1158">
        <v>2</v>
      </c>
      <c r="T1158">
        <v>2</v>
      </c>
      <c r="U1158">
        <v>0</v>
      </c>
      <c r="V1158">
        <v>2</v>
      </c>
      <c r="W1158">
        <v>2.4</v>
      </c>
      <c r="X1158">
        <v>1</v>
      </c>
      <c r="Y1158">
        <v>1</v>
      </c>
      <c r="Z1158">
        <v>243.65</v>
      </c>
      <c r="AA1158" t="s">
        <v>55</v>
      </c>
      <c r="AB1158" t="s">
        <v>47</v>
      </c>
      <c r="AC1158" t="s">
        <v>209</v>
      </c>
      <c r="AE1158" s="39">
        <v>46212.900868055556</v>
      </c>
      <c r="AG1158" t="str">
        <f t="shared" ref="AG1158:AG1221" si="144">IF(B1158=0,"",PROPER(TEXT(IF(DAY(B1158)&gt;20,EDATE(B1158,1),B1158),"MMMM-aa")))</f>
        <v>Julho-26</v>
      </c>
      <c r="AH1158" s="36">
        <f>_xlfn.XLOOKUP(AK1158,'Base de Preços'!P$7:P$3001,'Base de Preços'!J$7:J$3001,"",0)</f>
        <v>492.5</v>
      </c>
      <c r="AI1158" s="37">
        <f t="shared" ref="AI1158:AI1221" si="145">IF(AB1158="Principal",AH1158*T1158,0)</f>
        <v>985</v>
      </c>
      <c r="AJ1158" t="str">
        <f>_xlfn.XLOOKUP(N1158,Agrupamentos!C$3:C$496,Agrupamentos!D$3:D$496,"",0)</f>
        <v>IRRIGAÇÃO DE REPLANTIO</v>
      </c>
      <c r="AK1158" t="str">
        <f t="shared" ref="AK1158:AK1221" si="146">N1158&amp;D1158&amp;M1158</f>
        <v>2º IRRIGAÇÃO DE REPLANTIOGN140046028</v>
      </c>
      <c r="AL1158" s="57" t="str">
        <f t="shared" ref="AL1158:AL1221" si="147">CONCATENATE(A1158,D1158,F1158,K1158,N1158,Q1158,R1158,AB1158,T1158,AG1158,U1158,V1158,AE1158,B1158)</f>
        <v>47405GN1400Trabalhador FlorestalANTONIO MARCIO PEREIRA DA SILVA2º IRRIGAÇÃO DE REPLANTIOIndaia Grande I14Principal2Julho-260246212,900868055646212</v>
      </c>
      <c r="AM1158" s="79">
        <f t="shared" ref="AM1158:AM1221" si="148">IFERROR(V1158/W1158,"")</f>
        <v>0.83333333333333337</v>
      </c>
      <c r="AN1158" s="80">
        <f t="shared" ref="AN1158:AN1221" si="149">IFERROR(AM1158*Z1158,"")</f>
        <v>203.04166666666669</v>
      </c>
      <c r="AO1158" s="36">
        <f t="shared" ref="AO1158:AO1221" si="150">Z1158*T1158</f>
        <v>487.3</v>
      </c>
      <c r="AP1158" s="83">
        <f t="shared" ref="AP1158:AP1221" si="151">IFERROR(AO1158-AN1158,"")</f>
        <v>284.25833333333333</v>
      </c>
    </row>
    <row r="1159" spans="1:42" hidden="1">
      <c r="A1159">
        <v>47405</v>
      </c>
      <c r="B1159" s="38">
        <v>46212</v>
      </c>
      <c r="C1159" t="s">
        <v>268</v>
      </c>
      <c r="D1159" t="s">
        <v>185</v>
      </c>
      <c r="E1159" t="s">
        <v>186</v>
      </c>
      <c r="F1159" t="s">
        <v>49</v>
      </c>
      <c r="G1159">
        <v>8</v>
      </c>
      <c r="H1159" s="43">
        <v>10859</v>
      </c>
      <c r="I1159" t="s">
        <v>198</v>
      </c>
      <c r="J1159">
        <v>10315</v>
      </c>
      <c r="K1159" t="s">
        <v>206</v>
      </c>
      <c r="L1159" t="s">
        <v>206</v>
      </c>
      <c r="M1159" t="s">
        <v>330</v>
      </c>
      <c r="N1159" t="s">
        <v>331</v>
      </c>
      <c r="O1159" t="s">
        <v>168</v>
      </c>
      <c r="P1159">
        <v>502</v>
      </c>
      <c r="Q1159" t="s">
        <v>208</v>
      </c>
      <c r="R1159">
        <v>10</v>
      </c>
      <c r="S1159">
        <v>8</v>
      </c>
      <c r="T1159">
        <v>8</v>
      </c>
      <c r="U1159">
        <v>8</v>
      </c>
      <c r="V1159">
        <v>16</v>
      </c>
      <c r="W1159">
        <v>0</v>
      </c>
      <c r="X1159">
        <v>1</v>
      </c>
      <c r="Y1159">
        <v>2</v>
      </c>
      <c r="Z1159">
        <v>93.08</v>
      </c>
      <c r="AA1159" t="s">
        <v>55</v>
      </c>
      <c r="AB1159" t="s">
        <v>47</v>
      </c>
      <c r="AC1159" t="s">
        <v>209</v>
      </c>
      <c r="AD1159" t="s">
        <v>96</v>
      </c>
      <c r="AE1159" s="39">
        <v>46212.900868055556</v>
      </c>
      <c r="AG1159" t="str">
        <f t="shared" si="144"/>
        <v>Julho-26</v>
      </c>
      <c r="AH1159" s="36">
        <f>_xlfn.XLOOKUP(AK1159,'Base de Preços'!P$7:P$3001,'Base de Preços'!J$7:J$3001,"",0)</f>
        <v>93.08</v>
      </c>
      <c r="AI1159" s="37">
        <f t="shared" si="145"/>
        <v>744.64</v>
      </c>
      <c r="AJ1159" t="str">
        <f>_xlfn.XLOOKUP(N1159,Agrupamentos!C$3:C$496,Agrupamentos!D$3:D$496,"",0)</f>
        <v>DIARIAS HOMEM</v>
      </c>
      <c r="AK1159" t="str">
        <f t="shared" si="146"/>
        <v>AUXILIAR FLORESTAL- IMPLANTAÇÃOGN1400IMP34</v>
      </c>
      <c r="AL1159" s="57" t="str">
        <f t="shared" si="147"/>
        <v>47405GN1400Trabalhador FlorestalANTONIO MARCIO PEREIRA DA SILVAAUXILIAR FLORESTAL- IMPLANTAÇÃOIndaia Grande I10Principal8Julho-2681646212,900868055646212</v>
      </c>
      <c r="AM1159" s="79" t="str">
        <f t="shared" si="148"/>
        <v/>
      </c>
      <c r="AN1159" s="80" t="str">
        <f t="shared" si="149"/>
        <v/>
      </c>
      <c r="AO1159" s="36">
        <f t="shared" si="150"/>
        <v>744.64</v>
      </c>
      <c r="AP1159" s="83" t="str">
        <f t="shared" si="151"/>
        <v/>
      </c>
    </row>
    <row r="1160" spans="1:42" hidden="1">
      <c r="A1160">
        <v>47405</v>
      </c>
      <c r="B1160" s="38">
        <v>46212</v>
      </c>
      <c r="C1160" t="s">
        <v>268</v>
      </c>
      <c r="D1160" t="s">
        <v>185</v>
      </c>
      <c r="E1160" t="s">
        <v>186</v>
      </c>
      <c r="F1160" t="s">
        <v>49</v>
      </c>
      <c r="G1160">
        <v>8</v>
      </c>
      <c r="H1160" s="43">
        <v>10859</v>
      </c>
      <c r="I1160" t="s">
        <v>198</v>
      </c>
      <c r="J1160">
        <v>10315</v>
      </c>
      <c r="K1160" t="s">
        <v>206</v>
      </c>
      <c r="L1160" t="s">
        <v>206</v>
      </c>
      <c r="M1160" t="s">
        <v>226</v>
      </c>
      <c r="N1160" t="s">
        <v>227</v>
      </c>
      <c r="O1160" t="s">
        <v>64</v>
      </c>
      <c r="P1160">
        <v>502</v>
      </c>
      <c r="Q1160" t="s">
        <v>208</v>
      </c>
      <c r="R1160">
        <v>14</v>
      </c>
      <c r="S1160">
        <v>14</v>
      </c>
      <c r="T1160">
        <v>8</v>
      </c>
      <c r="U1160">
        <v>17</v>
      </c>
      <c r="V1160">
        <v>31</v>
      </c>
      <c r="W1160">
        <v>2.4</v>
      </c>
      <c r="X1160">
        <v>1.75</v>
      </c>
      <c r="Y1160">
        <v>3.88</v>
      </c>
      <c r="Z1160">
        <v>243.65</v>
      </c>
      <c r="AA1160" t="s">
        <v>55</v>
      </c>
      <c r="AB1160" t="s">
        <v>47</v>
      </c>
      <c r="AC1160" t="s">
        <v>209</v>
      </c>
      <c r="AE1160" s="39">
        <v>46212.900868055556</v>
      </c>
      <c r="AG1160" t="str">
        <f t="shared" si="144"/>
        <v>Julho-26</v>
      </c>
      <c r="AH1160" s="36">
        <f>_xlfn.XLOOKUP(AK1160,'Base de Preços'!P$7:P$3001,'Base de Preços'!J$7:J$3001,"",0)</f>
        <v>492.5</v>
      </c>
      <c r="AI1160" s="37">
        <f t="shared" si="145"/>
        <v>3940</v>
      </c>
      <c r="AJ1160" t="str">
        <f>_xlfn.XLOOKUP(N1160,Agrupamentos!C$3:C$496,Agrupamentos!D$3:D$496,"",0)</f>
        <v>IRRIGAÇÃO DE REPLANTIO</v>
      </c>
      <c r="AK1160" t="str">
        <f t="shared" si="146"/>
        <v>IRRIGAÇÃO DE REPLANTIOGN1400IMP32</v>
      </c>
      <c r="AL1160" s="57" t="str">
        <f t="shared" si="147"/>
        <v>47405GN1400Trabalhador FlorestalANTONIO MARCIO PEREIRA DA SILVAIRRIGAÇÃO DE REPLANTIOIndaia Grande I14Principal8Julho-26173146212,900868055646212</v>
      </c>
      <c r="AM1160" s="79">
        <f t="shared" si="148"/>
        <v>12.916666666666668</v>
      </c>
      <c r="AN1160" s="80">
        <f t="shared" si="149"/>
        <v>3147.1458333333335</v>
      </c>
      <c r="AO1160" s="36">
        <f t="shared" si="150"/>
        <v>1949.2</v>
      </c>
      <c r="AP1160" s="83">
        <f t="shared" si="151"/>
        <v>-1197.9458333333334</v>
      </c>
    </row>
    <row r="1161" spans="1:42" hidden="1">
      <c r="A1161">
        <v>47405</v>
      </c>
      <c r="B1161" s="38">
        <v>46212</v>
      </c>
      <c r="C1161" t="s">
        <v>268</v>
      </c>
      <c r="D1161" t="s">
        <v>185</v>
      </c>
      <c r="E1161" t="s">
        <v>186</v>
      </c>
      <c r="F1161" t="s">
        <v>37</v>
      </c>
      <c r="G1161">
        <v>8</v>
      </c>
      <c r="H1161" s="43">
        <v>10859</v>
      </c>
      <c r="I1161" t="s">
        <v>198</v>
      </c>
      <c r="J1161">
        <v>10315</v>
      </c>
      <c r="K1161" t="s">
        <v>206</v>
      </c>
      <c r="L1161" t="s">
        <v>206</v>
      </c>
      <c r="M1161" s="4">
        <v>46028</v>
      </c>
      <c r="N1161" t="s">
        <v>207</v>
      </c>
      <c r="O1161" t="s">
        <v>64</v>
      </c>
      <c r="P1161">
        <v>502</v>
      </c>
      <c r="Q1161" t="s">
        <v>208</v>
      </c>
      <c r="R1161">
        <v>14</v>
      </c>
      <c r="S1161">
        <v>3</v>
      </c>
      <c r="T1161">
        <v>2</v>
      </c>
      <c r="U1161">
        <v>0</v>
      </c>
      <c r="V1161">
        <v>3</v>
      </c>
      <c r="W1161">
        <v>0.16</v>
      </c>
      <c r="X1161">
        <v>1.5</v>
      </c>
      <c r="Y1161">
        <v>1.5</v>
      </c>
      <c r="Z1161">
        <v>63.16</v>
      </c>
      <c r="AA1161" t="s">
        <v>55</v>
      </c>
      <c r="AB1161" t="s">
        <v>77</v>
      </c>
      <c r="AC1161" t="s">
        <v>209</v>
      </c>
      <c r="AE1161" s="39">
        <v>46212.900868055556</v>
      </c>
      <c r="AG1161" t="str">
        <f t="shared" si="144"/>
        <v>Julho-26</v>
      </c>
      <c r="AH1161" s="36">
        <f>_xlfn.XLOOKUP(AK1161,'Base de Preços'!P$7:P$3001,'Base de Preços'!J$7:J$3001,"",0)</f>
        <v>492.5</v>
      </c>
      <c r="AI1161" s="37">
        <f t="shared" si="145"/>
        <v>0</v>
      </c>
      <c r="AJ1161" t="str">
        <f>_xlfn.XLOOKUP(N1161,Agrupamentos!C$3:C$496,Agrupamentos!D$3:D$496,"",0)</f>
        <v>IRRIGAÇÃO DE REPLANTIO</v>
      </c>
      <c r="AK1161" t="str">
        <f t="shared" si="146"/>
        <v>2º IRRIGAÇÃO DE REPLANTIOGN140046028</v>
      </c>
      <c r="AL1161" s="57" t="str">
        <f t="shared" si="147"/>
        <v>47405GN1400MotoristaANTONIO MARCIO PEREIRA DA SILVA2º IRRIGAÇÃO DE REPLANTIOIndaia Grande I14Apoio2Julho-260346212,900868055646212</v>
      </c>
      <c r="AM1161" s="79">
        <f t="shared" si="148"/>
        <v>18.75</v>
      </c>
      <c r="AN1161" s="80">
        <f t="shared" si="149"/>
        <v>1184.25</v>
      </c>
      <c r="AO1161" s="36">
        <f t="shared" si="150"/>
        <v>126.32</v>
      </c>
      <c r="AP1161" s="83">
        <f t="shared" si="151"/>
        <v>-1057.93</v>
      </c>
    </row>
    <row r="1162" spans="1:42" hidden="1">
      <c r="A1162">
        <v>47405</v>
      </c>
      <c r="B1162" s="38">
        <v>46212</v>
      </c>
      <c r="C1162" t="s">
        <v>268</v>
      </c>
      <c r="D1162" t="s">
        <v>185</v>
      </c>
      <c r="E1162" t="s">
        <v>186</v>
      </c>
      <c r="F1162" t="s">
        <v>59</v>
      </c>
      <c r="G1162">
        <v>8</v>
      </c>
      <c r="H1162" s="43">
        <v>10859</v>
      </c>
      <c r="I1162" t="s">
        <v>198</v>
      </c>
      <c r="J1162">
        <v>10315</v>
      </c>
      <c r="K1162" t="s">
        <v>206</v>
      </c>
      <c r="L1162" t="s">
        <v>206</v>
      </c>
      <c r="M1162" s="4">
        <v>46028</v>
      </c>
      <c r="N1162" t="s">
        <v>207</v>
      </c>
      <c r="O1162" t="s">
        <v>64</v>
      </c>
      <c r="P1162">
        <v>502</v>
      </c>
      <c r="Q1162" t="s">
        <v>208</v>
      </c>
      <c r="R1162">
        <v>14</v>
      </c>
      <c r="S1162">
        <v>1</v>
      </c>
      <c r="T1162">
        <v>2</v>
      </c>
      <c r="U1162">
        <v>0</v>
      </c>
      <c r="V1162">
        <v>1</v>
      </c>
      <c r="W1162">
        <v>0.48</v>
      </c>
      <c r="X1162">
        <v>0.5</v>
      </c>
      <c r="Y1162">
        <v>0.5</v>
      </c>
      <c r="Z1162">
        <v>185.69</v>
      </c>
      <c r="AA1162" t="s">
        <v>55</v>
      </c>
      <c r="AB1162" t="s">
        <v>56</v>
      </c>
      <c r="AC1162" t="s">
        <v>209</v>
      </c>
      <c r="AE1162" s="39">
        <v>46212.900868055556</v>
      </c>
      <c r="AG1162" t="str">
        <f t="shared" si="144"/>
        <v>Julho-26</v>
      </c>
      <c r="AH1162" s="36">
        <f>_xlfn.XLOOKUP(AK1162,'Base de Preços'!P$7:P$3001,'Base de Preços'!J$7:J$3001,"",0)</f>
        <v>492.5</v>
      </c>
      <c r="AI1162" s="37">
        <f t="shared" si="145"/>
        <v>0</v>
      </c>
      <c r="AJ1162" t="str">
        <f>_xlfn.XLOOKUP(N1162,Agrupamentos!C$3:C$496,Agrupamentos!D$3:D$496,"",0)</f>
        <v>IRRIGAÇÃO DE REPLANTIO</v>
      </c>
      <c r="AK1162" t="str">
        <f t="shared" si="146"/>
        <v>2º IRRIGAÇÃO DE REPLANTIOGN140046028</v>
      </c>
      <c r="AL1162" s="57" t="str">
        <f t="shared" si="147"/>
        <v>47405GN1400Operador de Trator de PneuANTONIO MARCIO PEREIRA DA SILVA2º IRRIGAÇÃO DE REPLANTIOIndaia Grande I14Suporte2Julho-260146212,900868055646212</v>
      </c>
      <c r="AM1162" s="79">
        <f t="shared" si="148"/>
        <v>2.0833333333333335</v>
      </c>
      <c r="AN1162" s="80">
        <f t="shared" si="149"/>
        <v>386.85416666666669</v>
      </c>
      <c r="AO1162" s="36">
        <f t="shared" si="150"/>
        <v>371.38</v>
      </c>
      <c r="AP1162" s="83">
        <f t="shared" si="151"/>
        <v>-15.47416666666669</v>
      </c>
    </row>
    <row r="1163" spans="1:42" hidden="1">
      <c r="A1163">
        <v>47405</v>
      </c>
      <c r="B1163" s="38">
        <v>46212</v>
      </c>
      <c r="C1163" t="s">
        <v>268</v>
      </c>
      <c r="D1163" t="s">
        <v>185</v>
      </c>
      <c r="E1163" t="s">
        <v>186</v>
      </c>
      <c r="F1163" t="s">
        <v>49</v>
      </c>
      <c r="G1163">
        <v>8</v>
      </c>
      <c r="H1163" s="43">
        <v>10859</v>
      </c>
      <c r="I1163" t="s">
        <v>198</v>
      </c>
      <c r="J1163">
        <v>10315</v>
      </c>
      <c r="K1163" t="s">
        <v>206</v>
      </c>
      <c r="L1163" t="s">
        <v>206</v>
      </c>
      <c r="M1163" t="s">
        <v>224</v>
      </c>
      <c r="N1163" t="s">
        <v>225</v>
      </c>
      <c r="O1163" t="s">
        <v>64</v>
      </c>
      <c r="P1163">
        <v>502</v>
      </c>
      <c r="Q1163" t="s">
        <v>208</v>
      </c>
      <c r="R1163">
        <v>14</v>
      </c>
      <c r="S1163">
        <v>12</v>
      </c>
      <c r="T1163">
        <v>8</v>
      </c>
      <c r="U1163">
        <v>12</v>
      </c>
      <c r="V1163">
        <v>24</v>
      </c>
      <c r="W1163">
        <v>2.84</v>
      </c>
      <c r="X1163">
        <v>1.5</v>
      </c>
      <c r="Y1163">
        <v>3</v>
      </c>
      <c r="Z1163">
        <v>287.75</v>
      </c>
      <c r="AA1163" t="s">
        <v>55</v>
      </c>
      <c r="AB1163" t="s">
        <v>47</v>
      </c>
      <c r="AC1163" t="s">
        <v>209</v>
      </c>
      <c r="AE1163" s="39">
        <v>46212.900868055556</v>
      </c>
      <c r="AG1163" t="str">
        <f t="shared" si="144"/>
        <v>Julho-26</v>
      </c>
      <c r="AH1163" s="36">
        <f>_xlfn.XLOOKUP(AK1163,'Base de Preços'!P$7:P$3001,'Base de Preços'!J$7:J$3001,"",0)</f>
        <v>399</v>
      </c>
      <c r="AI1163" s="37">
        <f t="shared" si="145"/>
        <v>3192</v>
      </c>
      <c r="AJ1163" t="str">
        <f>_xlfn.XLOOKUP(N1163,Agrupamentos!C$3:C$496,Agrupamentos!D$3:D$496,"",0)</f>
        <v>REPLANTIO</v>
      </c>
      <c r="AK1163" t="str">
        <f t="shared" si="146"/>
        <v>REPLANTIOGN1400IMP29</v>
      </c>
      <c r="AL1163" s="57" t="str">
        <f t="shared" si="147"/>
        <v>47405GN1400Trabalhador FlorestalANTONIO MARCIO PEREIRA DA SILVAREPLANTIOIndaia Grande I14Principal8Julho-26122446212,900868055646212</v>
      </c>
      <c r="AM1163" s="79">
        <f t="shared" si="148"/>
        <v>8.4507042253521139</v>
      </c>
      <c r="AN1163" s="80">
        <f t="shared" si="149"/>
        <v>2431.6901408450708</v>
      </c>
      <c r="AO1163" s="36">
        <f t="shared" si="150"/>
        <v>2302</v>
      </c>
      <c r="AP1163" s="83">
        <f t="shared" si="151"/>
        <v>-129.6901408450708</v>
      </c>
    </row>
    <row r="1164" spans="1:42" hidden="1">
      <c r="A1164">
        <v>47405</v>
      </c>
      <c r="B1164" s="38">
        <v>46212</v>
      </c>
      <c r="C1164" t="s">
        <v>268</v>
      </c>
      <c r="D1164" t="s">
        <v>185</v>
      </c>
      <c r="E1164" t="s">
        <v>186</v>
      </c>
      <c r="F1164" t="s">
        <v>59</v>
      </c>
      <c r="G1164">
        <v>8</v>
      </c>
      <c r="H1164" s="43">
        <v>10859</v>
      </c>
      <c r="I1164" t="s">
        <v>198</v>
      </c>
      <c r="J1164">
        <v>10315</v>
      </c>
      <c r="K1164" t="s">
        <v>206</v>
      </c>
      <c r="L1164" t="s">
        <v>206</v>
      </c>
      <c r="M1164" t="s">
        <v>226</v>
      </c>
      <c r="N1164" t="s">
        <v>227</v>
      </c>
      <c r="O1164" t="s">
        <v>64</v>
      </c>
      <c r="P1164">
        <v>502</v>
      </c>
      <c r="Q1164" t="s">
        <v>208</v>
      </c>
      <c r="R1164">
        <v>14</v>
      </c>
      <c r="S1164">
        <v>3</v>
      </c>
      <c r="T1164">
        <v>8</v>
      </c>
      <c r="U1164">
        <v>4</v>
      </c>
      <c r="V1164">
        <v>7</v>
      </c>
      <c r="W1164">
        <v>0.48</v>
      </c>
      <c r="X1164">
        <v>0.38</v>
      </c>
      <c r="Y1164">
        <v>0.88</v>
      </c>
      <c r="Z1164">
        <v>185.69</v>
      </c>
      <c r="AA1164" t="s">
        <v>55</v>
      </c>
      <c r="AB1164" t="s">
        <v>56</v>
      </c>
      <c r="AC1164" t="s">
        <v>209</v>
      </c>
      <c r="AE1164" s="39">
        <v>46212.900868055556</v>
      </c>
      <c r="AG1164" t="str">
        <f t="shared" si="144"/>
        <v>Julho-26</v>
      </c>
      <c r="AH1164" s="36">
        <f>_xlfn.XLOOKUP(AK1164,'Base de Preços'!P$7:P$3001,'Base de Preços'!J$7:J$3001,"",0)</f>
        <v>492.5</v>
      </c>
      <c r="AI1164" s="37">
        <f t="shared" si="145"/>
        <v>0</v>
      </c>
      <c r="AJ1164" t="str">
        <f>_xlfn.XLOOKUP(N1164,Agrupamentos!C$3:C$496,Agrupamentos!D$3:D$496,"",0)</f>
        <v>IRRIGAÇÃO DE REPLANTIO</v>
      </c>
      <c r="AK1164" t="str">
        <f t="shared" si="146"/>
        <v>IRRIGAÇÃO DE REPLANTIOGN1400IMP32</v>
      </c>
      <c r="AL1164" s="57" t="str">
        <f t="shared" si="147"/>
        <v>47405GN1400Operador de Trator de PneuANTONIO MARCIO PEREIRA DA SILVAIRRIGAÇÃO DE REPLANTIOIndaia Grande I14Suporte8Julho-264746212,900868055646212</v>
      </c>
      <c r="AM1164" s="79">
        <f t="shared" si="148"/>
        <v>14.583333333333334</v>
      </c>
      <c r="AN1164" s="80">
        <f t="shared" si="149"/>
        <v>2707.979166666667</v>
      </c>
      <c r="AO1164" s="36">
        <f t="shared" si="150"/>
        <v>1485.52</v>
      </c>
      <c r="AP1164" s="83">
        <f t="shared" si="151"/>
        <v>-1222.459166666667</v>
      </c>
    </row>
    <row r="1165" spans="1:42" hidden="1">
      <c r="A1165">
        <v>47405</v>
      </c>
      <c r="B1165" s="38">
        <v>46212</v>
      </c>
      <c r="C1165" t="s">
        <v>268</v>
      </c>
      <c r="D1165" t="s">
        <v>185</v>
      </c>
      <c r="E1165" t="s">
        <v>186</v>
      </c>
      <c r="F1165" t="s">
        <v>37</v>
      </c>
      <c r="G1165">
        <v>8</v>
      </c>
      <c r="H1165" s="43">
        <v>10859</v>
      </c>
      <c r="I1165" t="s">
        <v>198</v>
      </c>
      <c r="J1165">
        <v>10315</v>
      </c>
      <c r="K1165" t="s">
        <v>206</v>
      </c>
      <c r="L1165" t="s">
        <v>206</v>
      </c>
      <c r="M1165" t="s">
        <v>226</v>
      </c>
      <c r="N1165" t="s">
        <v>227</v>
      </c>
      <c r="O1165" t="s">
        <v>64</v>
      </c>
      <c r="P1165">
        <v>502</v>
      </c>
      <c r="Q1165" t="s">
        <v>208</v>
      </c>
      <c r="R1165">
        <v>14</v>
      </c>
      <c r="S1165">
        <v>6</v>
      </c>
      <c r="T1165">
        <v>8</v>
      </c>
      <c r="U1165">
        <v>0</v>
      </c>
      <c r="V1165">
        <v>6</v>
      </c>
      <c r="W1165">
        <v>0.16</v>
      </c>
      <c r="X1165">
        <v>0.75</v>
      </c>
      <c r="Y1165">
        <v>0.75</v>
      </c>
      <c r="Z1165">
        <v>63.16</v>
      </c>
      <c r="AA1165" t="s">
        <v>55</v>
      </c>
      <c r="AB1165" t="s">
        <v>77</v>
      </c>
      <c r="AC1165" t="s">
        <v>209</v>
      </c>
      <c r="AE1165" s="39">
        <v>46212.900868055556</v>
      </c>
      <c r="AG1165" t="str">
        <f t="shared" si="144"/>
        <v>Julho-26</v>
      </c>
      <c r="AH1165" s="36">
        <f>_xlfn.XLOOKUP(AK1165,'Base de Preços'!P$7:P$3001,'Base de Preços'!J$7:J$3001,"",0)</f>
        <v>492.5</v>
      </c>
      <c r="AI1165" s="37">
        <f t="shared" si="145"/>
        <v>0</v>
      </c>
      <c r="AJ1165" t="str">
        <f>_xlfn.XLOOKUP(N1165,Agrupamentos!C$3:C$496,Agrupamentos!D$3:D$496,"",0)</f>
        <v>IRRIGAÇÃO DE REPLANTIO</v>
      </c>
      <c r="AK1165" t="str">
        <f t="shared" si="146"/>
        <v>IRRIGAÇÃO DE REPLANTIOGN1400IMP32</v>
      </c>
      <c r="AL1165" s="57" t="str">
        <f t="shared" si="147"/>
        <v>47405GN1400MotoristaANTONIO MARCIO PEREIRA DA SILVAIRRIGAÇÃO DE REPLANTIOIndaia Grande I14Apoio8Julho-260646212,900868055646212</v>
      </c>
      <c r="AM1165" s="79">
        <f t="shared" si="148"/>
        <v>37.5</v>
      </c>
      <c r="AN1165" s="80">
        <f t="shared" si="149"/>
        <v>2368.5</v>
      </c>
      <c r="AO1165" s="36">
        <f t="shared" si="150"/>
        <v>505.28</v>
      </c>
      <c r="AP1165" s="83">
        <f t="shared" si="151"/>
        <v>-1863.22</v>
      </c>
    </row>
    <row r="1166" spans="1:42" hidden="1">
      <c r="A1166">
        <v>47407</v>
      </c>
      <c r="B1166" s="38">
        <v>46212</v>
      </c>
      <c r="C1166" t="s">
        <v>268</v>
      </c>
      <c r="D1166" t="s">
        <v>185</v>
      </c>
      <c r="E1166" t="s">
        <v>186</v>
      </c>
      <c r="F1166" t="s">
        <v>49</v>
      </c>
      <c r="G1166">
        <v>8</v>
      </c>
      <c r="H1166" s="43">
        <v>10859</v>
      </c>
      <c r="I1166" t="s">
        <v>198</v>
      </c>
      <c r="J1166">
        <v>10093</v>
      </c>
      <c r="K1166" t="s">
        <v>199</v>
      </c>
      <c r="L1166" t="s">
        <v>199</v>
      </c>
      <c r="M1166" t="s">
        <v>240</v>
      </c>
      <c r="N1166" t="s">
        <v>241</v>
      </c>
      <c r="O1166" t="s">
        <v>168</v>
      </c>
      <c r="P1166">
        <v>400</v>
      </c>
      <c r="Q1166" t="s">
        <v>233</v>
      </c>
      <c r="R1166">
        <v>360</v>
      </c>
      <c r="S1166">
        <v>0</v>
      </c>
      <c r="T1166">
        <v>140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104.25</v>
      </c>
      <c r="AA1166" t="s">
        <v>55</v>
      </c>
      <c r="AB1166" t="s">
        <v>47</v>
      </c>
      <c r="AC1166" t="s">
        <v>202</v>
      </c>
      <c r="AD1166" t="s">
        <v>96</v>
      </c>
      <c r="AE1166" s="39">
        <v>46213.408518518518</v>
      </c>
      <c r="AF1166" t="s">
        <v>332</v>
      </c>
      <c r="AG1166" t="str">
        <f t="shared" si="144"/>
        <v>Julho-26</v>
      </c>
      <c r="AH1166" s="36">
        <f>_xlfn.XLOOKUP(AK1166,'Base de Preços'!P$7:P$3001,'Base de Preços'!J$7:J$3001,"",0)</f>
        <v>104.25</v>
      </c>
      <c r="AI1166" s="37">
        <f t="shared" si="145"/>
        <v>14595</v>
      </c>
      <c r="AJ1166" t="str">
        <f>_xlfn.XLOOKUP(N1166,Agrupamentos!C$3:C$496,Agrupamentos!D$3:D$496,"",0)</f>
        <v>DIARIAS HOMEM</v>
      </c>
      <c r="AK1166" t="str">
        <f t="shared" si="146"/>
        <v>AUXILIAR FLORESTAL- REFORMAGN1400REF34</v>
      </c>
      <c r="AL1166" s="57" t="str">
        <f t="shared" si="147"/>
        <v>47407GN1400Trabalhador FlorestalJONATHAN FONSECA DE OLIVEIRAAUXILIAR FLORESTAL- REFORMARosa Maria360Principal140Julho-260046213,408518518546212</v>
      </c>
      <c r="AM1166" s="79" t="str">
        <f t="shared" si="148"/>
        <v/>
      </c>
      <c r="AN1166" s="80" t="str">
        <f t="shared" si="149"/>
        <v/>
      </c>
      <c r="AO1166" s="36">
        <f t="shared" si="150"/>
        <v>14595</v>
      </c>
      <c r="AP1166" s="83" t="str">
        <f t="shared" si="151"/>
        <v/>
      </c>
    </row>
    <row r="1167" spans="1:42" hidden="1">
      <c r="A1167">
        <v>47407</v>
      </c>
      <c r="B1167" s="38">
        <v>46212</v>
      </c>
      <c r="C1167" t="s">
        <v>268</v>
      </c>
      <c r="D1167" t="s">
        <v>185</v>
      </c>
      <c r="E1167" t="s">
        <v>186</v>
      </c>
      <c r="F1167" t="s">
        <v>49</v>
      </c>
      <c r="G1167">
        <v>8</v>
      </c>
      <c r="H1167" s="43">
        <v>10859</v>
      </c>
      <c r="I1167" t="s">
        <v>198</v>
      </c>
      <c r="J1167">
        <v>10093</v>
      </c>
      <c r="K1167" t="s">
        <v>199</v>
      </c>
      <c r="L1167" t="s">
        <v>199</v>
      </c>
      <c r="M1167" t="s">
        <v>282</v>
      </c>
      <c r="N1167" t="s">
        <v>283</v>
      </c>
      <c r="O1167" t="s">
        <v>64</v>
      </c>
      <c r="P1167">
        <v>400</v>
      </c>
      <c r="Q1167" t="s">
        <v>233</v>
      </c>
      <c r="R1167">
        <v>369</v>
      </c>
      <c r="S1167">
        <v>80</v>
      </c>
      <c r="T1167">
        <v>10</v>
      </c>
      <c r="U1167">
        <v>0</v>
      </c>
      <c r="V1167">
        <v>80</v>
      </c>
      <c r="W1167">
        <v>2.69</v>
      </c>
      <c r="X1167">
        <v>8</v>
      </c>
      <c r="Y1167">
        <v>8</v>
      </c>
      <c r="Z1167">
        <v>272.89</v>
      </c>
      <c r="AA1167" t="s">
        <v>55</v>
      </c>
      <c r="AB1167" t="s">
        <v>47</v>
      </c>
      <c r="AC1167" t="s">
        <v>202</v>
      </c>
      <c r="AE1167" s="39">
        <v>46212.912916666668</v>
      </c>
      <c r="AF1167" t="s">
        <v>332</v>
      </c>
      <c r="AG1167" t="str">
        <f t="shared" si="144"/>
        <v>Julho-26</v>
      </c>
      <c r="AH1167" s="36">
        <f>_xlfn.XLOOKUP(AK1167,'Base de Preços'!P$7:P$3001,'Base de Preços'!J$7:J$3001,"",0)</f>
        <v>551.6</v>
      </c>
      <c r="AI1167" s="37">
        <f t="shared" si="145"/>
        <v>5516</v>
      </c>
      <c r="AJ1167" t="str">
        <f>_xlfn.XLOOKUP(N1167,Agrupamentos!C$3:C$496,Agrupamentos!D$3:D$496,"",0)</f>
        <v>IRRIGAÇÃO DE REPLANTIO</v>
      </c>
      <c r="AK1167" t="str">
        <f t="shared" si="146"/>
        <v>1ª IRRIGAÇÃO DE REPLANTIOGN1400REF32 - 01</v>
      </c>
      <c r="AL1167" s="57" t="str">
        <f t="shared" si="147"/>
        <v>47407GN1400Trabalhador FlorestalJONATHAN FONSECA DE OLIVEIRA1ª IRRIGAÇÃO DE REPLANTIORosa Maria369Principal10Julho-2608046212,912916666746212</v>
      </c>
      <c r="AM1167" s="79">
        <f t="shared" si="148"/>
        <v>29.739776951672862</v>
      </c>
      <c r="AN1167" s="80">
        <f t="shared" si="149"/>
        <v>8115.6877323420067</v>
      </c>
      <c r="AO1167" s="36">
        <f t="shared" si="150"/>
        <v>2728.8999999999996</v>
      </c>
      <c r="AP1167" s="83">
        <f t="shared" si="151"/>
        <v>-5386.7877323420071</v>
      </c>
    </row>
    <row r="1168" spans="1:42" hidden="1">
      <c r="A1168">
        <v>47407</v>
      </c>
      <c r="B1168" s="38">
        <v>46212</v>
      </c>
      <c r="C1168" t="s">
        <v>268</v>
      </c>
      <c r="D1168" t="s">
        <v>185</v>
      </c>
      <c r="E1168" t="s">
        <v>186</v>
      </c>
      <c r="F1168" t="s">
        <v>59</v>
      </c>
      <c r="G1168">
        <v>8</v>
      </c>
      <c r="H1168" s="43">
        <v>10859</v>
      </c>
      <c r="I1168" t="s">
        <v>198</v>
      </c>
      <c r="J1168">
        <v>10093</v>
      </c>
      <c r="K1168" t="s">
        <v>199</v>
      </c>
      <c r="L1168" t="s">
        <v>199</v>
      </c>
      <c r="M1168" t="s">
        <v>282</v>
      </c>
      <c r="N1168" t="s">
        <v>283</v>
      </c>
      <c r="O1168" t="s">
        <v>64</v>
      </c>
      <c r="P1168">
        <v>400</v>
      </c>
      <c r="Q1168" t="s">
        <v>233</v>
      </c>
      <c r="R1168">
        <v>369</v>
      </c>
      <c r="S1168">
        <v>1</v>
      </c>
      <c r="T1168">
        <v>10</v>
      </c>
      <c r="U1168">
        <v>23</v>
      </c>
      <c r="V1168">
        <v>24</v>
      </c>
      <c r="W1168">
        <v>0.54</v>
      </c>
      <c r="X1168">
        <v>0.1</v>
      </c>
      <c r="Y1168">
        <v>2.4</v>
      </c>
      <c r="Z1168">
        <v>207.97</v>
      </c>
      <c r="AA1168" t="s">
        <v>55</v>
      </c>
      <c r="AB1168" t="s">
        <v>77</v>
      </c>
      <c r="AC1168" t="s">
        <v>202</v>
      </c>
      <c r="AD1168" t="s">
        <v>203</v>
      </c>
      <c r="AE1168" s="39">
        <v>46212.912916666668</v>
      </c>
      <c r="AF1168" t="s">
        <v>332</v>
      </c>
      <c r="AG1168" t="str">
        <f t="shared" si="144"/>
        <v>Julho-26</v>
      </c>
      <c r="AH1168" s="36">
        <f>_xlfn.XLOOKUP(AK1168,'Base de Preços'!P$7:P$3001,'Base de Preços'!J$7:J$3001,"",0)</f>
        <v>551.6</v>
      </c>
      <c r="AI1168" s="37">
        <f t="shared" si="145"/>
        <v>0</v>
      </c>
      <c r="AJ1168" t="str">
        <f>_xlfn.XLOOKUP(N1168,Agrupamentos!C$3:C$496,Agrupamentos!D$3:D$496,"",0)</f>
        <v>IRRIGAÇÃO DE REPLANTIO</v>
      </c>
      <c r="AK1168" t="str">
        <f t="shared" si="146"/>
        <v>1ª IRRIGAÇÃO DE REPLANTIOGN1400REF32 - 01</v>
      </c>
      <c r="AL1168" s="57" t="str">
        <f t="shared" si="147"/>
        <v>47407GN1400Operador de Trator de PneuJONATHAN FONSECA DE OLIVEIRA1ª IRRIGAÇÃO DE REPLANTIORosa Maria369Apoio10Julho-26232446212,912916666746212</v>
      </c>
      <c r="AM1168" s="79">
        <f t="shared" si="148"/>
        <v>44.444444444444443</v>
      </c>
      <c r="AN1168" s="80">
        <f t="shared" si="149"/>
        <v>9243.1111111111113</v>
      </c>
      <c r="AO1168" s="36">
        <f t="shared" si="150"/>
        <v>2079.6999999999998</v>
      </c>
      <c r="AP1168" s="83">
        <f t="shared" si="151"/>
        <v>-7163.4111111111115</v>
      </c>
    </row>
    <row r="1169" spans="1:42" hidden="1">
      <c r="A1169">
        <v>47407</v>
      </c>
      <c r="B1169" s="38">
        <v>46212</v>
      </c>
      <c r="C1169" t="s">
        <v>268</v>
      </c>
      <c r="D1169" t="s">
        <v>185</v>
      </c>
      <c r="E1169" t="s">
        <v>186</v>
      </c>
      <c r="F1169" t="s">
        <v>49</v>
      </c>
      <c r="G1169">
        <v>8</v>
      </c>
      <c r="H1169" s="43">
        <v>10859</v>
      </c>
      <c r="I1169" t="s">
        <v>198</v>
      </c>
      <c r="J1169">
        <v>10093</v>
      </c>
      <c r="K1169" t="s">
        <v>199</v>
      </c>
      <c r="L1169" t="s">
        <v>199</v>
      </c>
      <c r="M1169" t="s">
        <v>71</v>
      </c>
      <c r="N1169" t="s">
        <v>225</v>
      </c>
      <c r="O1169" t="s">
        <v>64</v>
      </c>
      <c r="P1169">
        <v>400</v>
      </c>
      <c r="Q1169" t="s">
        <v>233</v>
      </c>
      <c r="R1169">
        <v>369</v>
      </c>
      <c r="S1169">
        <v>80</v>
      </c>
      <c r="T1169">
        <v>10</v>
      </c>
      <c r="U1169">
        <v>0</v>
      </c>
      <c r="V1169">
        <v>80</v>
      </c>
      <c r="W1169">
        <v>3.18</v>
      </c>
      <c r="X1169">
        <v>8</v>
      </c>
      <c r="Y1169">
        <v>8</v>
      </c>
      <c r="Z1169">
        <v>322.27999999999997</v>
      </c>
      <c r="AA1169" t="s">
        <v>46</v>
      </c>
      <c r="AB1169" t="s">
        <v>47</v>
      </c>
      <c r="AC1169" t="s">
        <v>202</v>
      </c>
      <c r="AE1169" s="39">
        <v>46212.912916666668</v>
      </c>
      <c r="AF1169" t="s">
        <v>332</v>
      </c>
      <c r="AG1169" t="str">
        <f t="shared" si="144"/>
        <v>Julho-26</v>
      </c>
      <c r="AH1169" s="36">
        <f>_xlfn.XLOOKUP(AK1169,'Base de Preços'!P$7:P$3001,'Base de Preços'!J$7:J$3001,"",0)</f>
        <v>446.88</v>
      </c>
      <c r="AI1169" s="37">
        <f t="shared" si="145"/>
        <v>4468.8</v>
      </c>
      <c r="AJ1169" t="str">
        <f>_xlfn.XLOOKUP(N1169,Agrupamentos!C$3:C$496,Agrupamentos!D$3:D$496,"",0)</f>
        <v>REPLANTIO</v>
      </c>
      <c r="AK1169" t="str">
        <f t="shared" si="146"/>
        <v>REPLANTIOGN1400REF29</v>
      </c>
      <c r="AL1169" s="57" t="str">
        <f t="shared" si="147"/>
        <v>47407GN1400Trabalhador FlorestalJONATHAN FONSECA DE OLIVEIRAREPLANTIORosa Maria369Principal10Julho-2608046212,912916666746212</v>
      </c>
      <c r="AM1169" s="79">
        <f t="shared" si="148"/>
        <v>25.157232704402514</v>
      </c>
      <c r="AN1169" s="80">
        <f t="shared" si="149"/>
        <v>8107.672955974841</v>
      </c>
      <c r="AO1169" s="36">
        <f t="shared" si="150"/>
        <v>3222.7999999999997</v>
      </c>
      <c r="AP1169" s="83">
        <f t="shared" si="151"/>
        <v>-4884.8729559748408</v>
      </c>
    </row>
    <row r="1170" spans="1:42" hidden="1">
      <c r="A1170">
        <v>47407</v>
      </c>
      <c r="B1170" s="38">
        <v>46212</v>
      </c>
      <c r="C1170" t="s">
        <v>268</v>
      </c>
      <c r="D1170" t="s">
        <v>185</v>
      </c>
      <c r="E1170" t="s">
        <v>186</v>
      </c>
      <c r="F1170" t="s">
        <v>37</v>
      </c>
      <c r="G1170">
        <v>8</v>
      </c>
      <c r="H1170" s="43">
        <v>10859</v>
      </c>
      <c r="I1170" t="s">
        <v>198</v>
      </c>
      <c r="J1170">
        <v>10093</v>
      </c>
      <c r="K1170" t="s">
        <v>199</v>
      </c>
      <c r="L1170" t="s">
        <v>199</v>
      </c>
      <c r="M1170" t="s">
        <v>243</v>
      </c>
      <c r="N1170" t="s">
        <v>244</v>
      </c>
      <c r="O1170" t="s">
        <v>245</v>
      </c>
      <c r="P1170">
        <v>400</v>
      </c>
      <c r="Q1170" t="s">
        <v>233</v>
      </c>
      <c r="R1170">
        <v>360</v>
      </c>
      <c r="S1170">
        <v>0</v>
      </c>
      <c r="T1170" s="3">
        <v>1527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15.79</v>
      </c>
      <c r="AA1170" t="s">
        <v>55</v>
      </c>
      <c r="AB1170" t="s">
        <v>47</v>
      </c>
      <c r="AC1170" t="s">
        <v>202</v>
      </c>
      <c r="AD1170" t="s">
        <v>96</v>
      </c>
      <c r="AE1170" s="39">
        <v>46213.409409722219</v>
      </c>
      <c r="AF1170" t="s">
        <v>332</v>
      </c>
      <c r="AG1170" t="str">
        <f t="shared" si="144"/>
        <v>Julho-26</v>
      </c>
      <c r="AH1170" s="36">
        <f>_xlfn.XLOOKUP(AK1170,'Base de Preços'!P$7:P$3001,'Base de Preços'!J$7:J$3001,"",0)</f>
        <v>15.79</v>
      </c>
      <c r="AI1170" s="37">
        <f t="shared" si="145"/>
        <v>24111.329999999998</v>
      </c>
      <c r="AJ1170" t="str">
        <f>_xlfn.XLOOKUP(N1170,Agrupamentos!C$3:C$496,Agrupamentos!D$3:D$496,"",0)</f>
        <v>CAMINHÃO</v>
      </c>
      <c r="AK1170" t="str">
        <f t="shared" si="146"/>
        <v>CAMINHÃO MUNCK (Km)GN1400REF41</v>
      </c>
      <c r="AL1170" s="57" t="str">
        <f t="shared" si="147"/>
        <v>47407GN1400MotoristaJONATHAN FONSECA DE OLIVEIRACAMINHÃO MUNCK (Km)Rosa Maria360Principal1527Julho-260046213,409409722246212</v>
      </c>
      <c r="AM1170" s="79" t="str">
        <f t="shared" si="148"/>
        <v/>
      </c>
      <c r="AN1170" s="80" t="str">
        <f t="shared" si="149"/>
        <v/>
      </c>
      <c r="AO1170" s="36">
        <f t="shared" si="150"/>
        <v>24111.329999999998</v>
      </c>
      <c r="AP1170" s="83" t="str">
        <f t="shared" si="151"/>
        <v/>
      </c>
    </row>
    <row r="1171" spans="1:42" hidden="1">
      <c r="A1171">
        <v>47407</v>
      </c>
      <c r="B1171" s="38">
        <v>46212</v>
      </c>
      <c r="C1171" t="s">
        <v>268</v>
      </c>
      <c r="D1171" t="s">
        <v>185</v>
      </c>
      <c r="E1171" t="s">
        <v>186</v>
      </c>
      <c r="F1171" t="s">
        <v>37</v>
      </c>
      <c r="G1171">
        <v>8</v>
      </c>
      <c r="H1171" s="43">
        <v>10859</v>
      </c>
      <c r="I1171" t="s">
        <v>198</v>
      </c>
      <c r="J1171">
        <v>10093</v>
      </c>
      <c r="K1171" t="s">
        <v>199</v>
      </c>
      <c r="L1171" t="s">
        <v>199</v>
      </c>
      <c r="M1171" t="s">
        <v>312</v>
      </c>
      <c r="N1171" t="s">
        <v>313</v>
      </c>
      <c r="O1171" t="s">
        <v>168</v>
      </c>
      <c r="P1171">
        <v>400</v>
      </c>
      <c r="Q1171" t="s">
        <v>233</v>
      </c>
      <c r="R1171">
        <v>360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469.73</v>
      </c>
      <c r="AA1171" t="s">
        <v>55</v>
      </c>
      <c r="AB1171" t="s">
        <v>47</v>
      </c>
      <c r="AC1171" t="s">
        <v>202</v>
      </c>
      <c r="AD1171" t="s">
        <v>96</v>
      </c>
      <c r="AE1171" s="39">
        <v>46213.409097222226</v>
      </c>
      <c r="AF1171" t="s">
        <v>332</v>
      </c>
      <c r="AG1171" t="str">
        <f t="shared" si="144"/>
        <v>Julho-26</v>
      </c>
      <c r="AH1171" s="36">
        <f>_xlfn.XLOOKUP(AK1171,'Base de Preços'!P$7:P$3001,'Base de Preços'!J$7:J$3001,"",0)</f>
        <v>469.73</v>
      </c>
      <c r="AI1171" s="37">
        <f t="shared" si="145"/>
        <v>469.73</v>
      </c>
      <c r="AJ1171" t="str">
        <f>_xlfn.XLOOKUP(N1171,Agrupamentos!C$3:C$496,Agrupamentos!D$3:D$496,"",0)</f>
        <v>CAMINHÃO</v>
      </c>
      <c r="AK1171" t="str">
        <f t="shared" si="146"/>
        <v>CAMINHÃO MUNCK (Hora)GN1400REF42</v>
      </c>
      <c r="AL1171" s="57" t="str">
        <f t="shared" si="147"/>
        <v>47407GN1400MotoristaJONATHAN FONSECA DE OLIVEIRACAMINHÃO MUNCK (Hora)Rosa Maria360Principal1Julho-260046213,409097222246212</v>
      </c>
      <c r="AM1171" s="79" t="str">
        <f t="shared" si="148"/>
        <v/>
      </c>
      <c r="AN1171" s="80" t="str">
        <f t="shared" si="149"/>
        <v/>
      </c>
      <c r="AO1171" s="36">
        <f t="shared" si="150"/>
        <v>469.73</v>
      </c>
      <c r="AP1171" s="83" t="str">
        <f t="shared" si="151"/>
        <v/>
      </c>
    </row>
    <row r="1172" spans="1:42" hidden="1">
      <c r="A1172">
        <v>47407</v>
      </c>
      <c r="B1172" s="38">
        <v>46212</v>
      </c>
      <c r="C1172" t="s">
        <v>268</v>
      </c>
      <c r="D1172" t="s">
        <v>185</v>
      </c>
      <c r="E1172" t="s">
        <v>186</v>
      </c>
      <c r="F1172" t="s">
        <v>92</v>
      </c>
      <c r="G1172">
        <v>8</v>
      </c>
      <c r="H1172" s="43">
        <v>10859</v>
      </c>
      <c r="I1172" t="s">
        <v>198</v>
      </c>
      <c r="J1172">
        <v>10093</v>
      </c>
      <c r="K1172" t="s">
        <v>199</v>
      </c>
      <c r="L1172" t="s">
        <v>199</v>
      </c>
      <c r="M1172" t="s">
        <v>333</v>
      </c>
      <c r="N1172" t="s">
        <v>334</v>
      </c>
      <c r="O1172" t="s">
        <v>168</v>
      </c>
      <c r="P1172">
        <v>400</v>
      </c>
      <c r="Q1172" t="s">
        <v>233</v>
      </c>
      <c r="R1172">
        <v>360</v>
      </c>
      <c r="S1172">
        <v>0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524.33000000000004</v>
      </c>
      <c r="AA1172" t="s">
        <v>55</v>
      </c>
      <c r="AB1172" t="s">
        <v>47</v>
      </c>
      <c r="AC1172" t="s">
        <v>202</v>
      </c>
      <c r="AD1172" t="s">
        <v>96</v>
      </c>
      <c r="AE1172" s="39">
        <v>46213.408125000002</v>
      </c>
      <c r="AF1172" t="s">
        <v>332</v>
      </c>
      <c r="AG1172" t="str">
        <f t="shared" si="144"/>
        <v>Julho-26</v>
      </c>
      <c r="AH1172" s="36">
        <f>_xlfn.XLOOKUP(AK1172,'Base de Preços'!P$7:P$3001,'Base de Preços'!J$7:J$3001,"",0)</f>
        <v>524.33000000000004</v>
      </c>
      <c r="AI1172" s="37">
        <f t="shared" si="145"/>
        <v>3670.3100000000004</v>
      </c>
      <c r="AJ1172" t="str">
        <f>_xlfn.XLOOKUP(N1172,Agrupamentos!C$3:C$496,Agrupamentos!D$3:D$496,"",0)</f>
        <v>CAMINHÃO</v>
      </c>
      <c r="AK1172" t="str">
        <f t="shared" si="146"/>
        <v>CAMINHÃO PIPA (Hora)GN1400REF45</v>
      </c>
      <c r="AL1172" s="57" t="str">
        <f t="shared" si="147"/>
        <v>47407GN1400Motorista de Caminhão PipaJONATHAN FONSECA DE OLIVEIRACAMINHÃO PIPA (Hora)Rosa Maria360Principal7Julho-260046213,40812546212</v>
      </c>
      <c r="AM1172" s="79" t="str">
        <f t="shared" si="148"/>
        <v/>
      </c>
      <c r="AN1172" s="80" t="str">
        <f t="shared" si="149"/>
        <v/>
      </c>
      <c r="AO1172" s="36">
        <f t="shared" si="150"/>
        <v>3670.3100000000004</v>
      </c>
      <c r="AP1172" s="83" t="str">
        <f t="shared" si="151"/>
        <v/>
      </c>
    </row>
    <row r="1173" spans="1:42" hidden="1">
      <c r="A1173">
        <v>47407</v>
      </c>
      <c r="B1173" s="38">
        <v>46212</v>
      </c>
      <c r="C1173" t="s">
        <v>268</v>
      </c>
      <c r="D1173" t="s">
        <v>185</v>
      </c>
      <c r="E1173" t="s">
        <v>186</v>
      </c>
      <c r="F1173" t="s">
        <v>37</v>
      </c>
      <c r="G1173">
        <v>8</v>
      </c>
      <c r="H1173" s="43">
        <v>10859</v>
      </c>
      <c r="I1173" t="s">
        <v>198</v>
      </c>
      <c r="J1173">
        <v>10093</v>
      </c>
      <c r="K1173" t="s">
        <v>199</v>
      </c>
      <c r="L1173" t="s">
        <v>199</v>
      </c>
      <c r="M1173">
        <v>43</v>
      </c>
      <c r="N1173" t="s">
        <v>42</v>
      </c>
      <c r="O1173" t="s">
        <v>64</v>
      </c>
      <c r="P1173">
        <v>400</v>
      </c>
      <c r="Q1173" t="s">
        <v>233</v>
      </c>
      <c r="R1173">
        <v>377</v>
      </c>
      <c r="S1173">
        <v>8</v>
      </c>
      <c r="T1173">
        <v>0</v>
      </c>
      <c r="U1173">
        <v>8</v>
      </c>
      <c r="V1173">
        <v>16</v>
      </c>
      <c r="W1173">
        <v>0</v>
      </c>
      <c r="X1173">
        <v>0</v>
      </c>
      <c r="Y1173">
        <v>0</v>
      </c>
      <c r="Z1173">
        <v>0</v>
      </c>
      <c r="AA1173" t="s">
        <v>46</v>
      </c>
      <c r="AB1173" t="s">
        <v>47</v>
      </c>
      <c r="AC1173" t="s">
        <v>202</v>
      </c>
      <c r="AD1173" t="s">
        <v>203</v>
      </c>
      <c r="AE1173" s="39">
        <v>46212.912916666668</v>
      </c>
      <c r="AF1173" t="s">
        <v>332</v>
      </c>
      <c r="AG1173" t="str">
        <f t="shared" si="144"/>
        <v>Julho-26</v>
      </c>
      <c r="AH1173" s="36">
        <f>_xlfn.XLOOKUP(AK1173,'Base de Preços'!P$7:P$3001,'Base de Preços'!J$7:J$3001,"",0)</f>
        <v>0</v>
      </c>
      <c r="AI1173" s="37">
        <f t="shared" si="145"/>
        <v>0</v>
      </c>
      <c r="AJ1173" t="str">
        <f>_xlfn.XLOOKUP(N1173,Agrupamentos!C$3:C$496,Agrupamentos!D$3:D$496,"",0)</f>
        <v>APOIO E MANUTENÇÃO</v>
      </c>
      <c r="AK1173" t="str">
        <f t="shared" si="146"/>
        <v>APOIO E MANUTEÇÃOGN140043</v>
      </c>
      <c r="AL1173" s="57" t="str">
        <f t="shared" si="147"/>
        <v>47407GN1400MotoristaJONATHAN FONSECA DE OLIVEIRAAPOIO E MANUTEÇÃORosa Maria377Principal0Julho-2681646212,912916666746212</v>
      </c>
      <c r="AM1173" s="79" t="str">
        <f t="shared" si="148"/>
        <v/>
      </c>
      <c r="AN1173" s="80" t="str">
        <f t="shared" si="149"/>
        <v/>
      </c>
      <c r="AO1173" s="36">
        <f t="shared" si="150"/>
        <v>0</v>
      </c>
      <c r="AP1173" s="83" t="str">
        <f t="shared" si="151"/>
        <v/>
      </c>
    </row>
    <row r="1174" spans="1:42" hidden="1">
      <c r="A1174">
        <v>47407</v>
      </c>
      <c r="B1174" s="38">
        <v>46212</v>
      </c>
      <c r="C1174" t="s">
        <v>268</v>
      </c>
      <c r="D1174" t="s">
        <v>185</v>
      </c>
      <c r="E1174" t="s">
        <v>186</v>
      </c>
      <c r="F1174" t="s">
        <v>59</v>
      </c>
      <c r="G1174">
        <v>8</v>
      </c>
      <c r="H1174" s="43">
        <v>10859</v>
      </c>
      <c r="I1174" t="s">
        <v>198</v>
      </c>
      <c r="J1174">
        <v>10093</v>
      </c>
      <c r="K1174" t="s">
        <v>199</v>
      </c>
      <c r="L1174" t="s">
        <v>199</v>
      </c>
      <c r="M1174" t="s">
        <v>335</v>
      </c>
      <c r="N1174" t="s">
        <v>336</v>
      </c>
      <c r="O1174" t="s">
        <v>43</v>
      </c>
      <c r="P1174">
        <v>400</v>
      </c>
      <c r="Q1174" t="s">
        <v>233</v>
      </c>
      <c r="R1174">
        <v>360</v>
      </c>
      <c r="S1174">
        <v>0</v>
      </c>
      <c r="T1174">
        <v>21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372.88</v>
      </c>
      <c r="AA1174" t="s">
        <v>55</v>
      </c>
      <c r="AB1174" t="s">
        <v>47</v>
      </c>
      <c r="AC1174" t="s">
        <v>202</v>
      </c>
      <c r="AD1174" t="s">
        <v>96</v>
      </c>
      <c r="AE1174" s="39">
        <v>46213.407650462963</v>
      </c>
      <c r="AF1174" t="s">
        <v>332</v>
      </c>
      <c r="AG1174" t="str">
        <f t="shared" si="144"/>
        <v>Julho-26</v>
      </c>
      <c r="AH1174" s="36">
        <f>_xlfn.XLOOKUP(AK1174,'Base de Preços'!P$7:P$3001,'Base de Preços'!J$7:J$3001,"",0)</f>
        <v>372.88</v>
      </c>
      <c r="AI1174" s="37">
        <f t="shared" si="145"/>
        <v>7830.48</v>
      </c>
      <c r="AJ1174" t="str">
        <f>_xlfn.XLOOKUP(N1174,Agrupamentos!C$3:C$496,Agrupamentos!D$3:D$496,"",0)</f>
        <v>HORA TRATOR</v>
      </c>
      <c r="AK1174" t="str">
        <f t="shared" si="146"/>
        <v>MÁQUINA LEVE-75 HPGN1400REF35</v>
      </c>
      <c r="AL1174" s="57" t="str">
        <f t="shared" si="147"/>
        <v>47407GN1400Operador de Trator de PneuJONATHAN FONSECA DE OLIVEIRAMÁQUINA LEVE-75 HPRosa Maria360Principal21Julho-260046213,40765046346212</v>
      </c>
      <c r="AM1174" s="79" t="str">
        <f t="shared" si="148"/>
        <v/>
      </c>
      <c r="AN1174" s="80" t="str">
        <f t="shared" si="149"/>
        <v/>
      </c>
      <c r="AO1174" s="36">
        <f t="shared" si="150"/>
        <v>7830.48</v>
      </c>
      <c r="AP1174" s="83" t="str">
        <f t="shared" si="151"/>
        <v/>
      </c>
    </row>
    <row r="1175" spans="1:42" hidden="1">
      <c r="A1175">
        <v>47408</v>
      </c>
      <c r="B1175" s="38">
        <v>46212</v>
      </c>
      <c r="C1175" t="s">
        <v>268</v>
      </c>
      <c r="D1175" t="s">
        <v>185</v>
      </c>
      <c r="E1175" t="s">
        <v>186</v>
      </c>
      <c r="F1175" t="s">
        <v>92</v>
      </c>
      <c r="G1175">
        <v>10</v>
      </c>
      <c r="H1175" s="43">
        <v>10859</v>
      </c>
      <c r="I1175" t="s">
        <v>198</v>
      </c>
      <c r="J1175">
        <v>11772</v>
      </c>
      <c r="K1175" t="s">
        <v>211</v>
      </c>
      <c r="L1175" t="s">
        <v>211</v>
      </c>
      <c r="M1175" t="s">
        <v>326</v>
      </c>
      <c r="N1175" t="s">
        <v>327</v>
      </c>
      <c r="O1175" t="s">
        <v>64</v>
      </c>
      <c r="P1175">
        <v>669</v>
      </c>
      <c r="Q1175" t="s">
        <v>223</v>
      </c>
      <c r="R1175">
        <v>1</v>
      </c>
      <c r="S1175">
        <v>10</v>
      </c>
      <c r="T1175">
        <v>6.52</v>
      </c>
      <c r="U1175">
        <v>0</v>
      </c>
      <c r="V1175">
        <v>10</v>
      </c>
      <c r="W1175">
        <v>0.51</v>
      </c>
      <c r="X1175">
        <v>1.53</v>
      </c>
      <c r="Y1175">
        <v>1.53</v>
      </c>
      <c r="Z1175">
        <v>199.41</v>
      </c>
      <c r="AA1175" t="s">
        <v>55</v>
      </c>
      <c r="AB1175" t="s">
        <v>56</v>
      </c>
      <c r="AC1175" t="s">
        <v>212</v>
      </c>
      <c r="AD1175" t="s">
        <v>203</v>
      </c>
      <c r="AE1175" s="39">
        <v>46213.331226851849</v>
      </c>
      <c r="AG1175" t="str">
        <f t="shared" si="144"/>
        <v>Julho-26</v>
      </c>
      <c r="AH1175" s="36">
        <f>_xlfn.XLOOKUP(AK1175,'Base de Preços'!P$7:P$3001,'Base de Preços'!J$7:J$3001,"",0)</f>
        <v>930</v>
      </c>
      <c r="AI1175" s="37">
        <f t="shared" si="145"/>
        <v>0</v>
      </c>
      <c r="AJ1175" t="str">
        <f>_xlfn.XLOOKUP(N1175,Agrupamentos!C$3:C$496,Agrupamentos!D$3:D$496,"",0)</f>
        <v>IRRIGAÇÃO DE PLANTIO</v>
      </c>
      <c r="AK1175" t="str">
        <f t="shared" si="146"/>
        <v>2ª IRRIGAÇÃO DE PLANTIO 4 a 5L/Planta+Polímero,  tomadas d'água a 5 a 10KM da Operação, incluindo Captação de ÁguaGN1400IMP15</v>
      </c>
      <c r="AL1175" s="57" t="str">
        <f t="shared" si="147"/>
        <v>47408GN1400Motorista de Caminhão PipaALCIMAR CONCEIÇAO DOS SANTOS2ª IRRIGAÇÃO DE PLANTIO 4 a 5L/Planta+Polímero,  tomadas d'água a 5 a 10KM da Operação, incluindo Captação de ÁguaCASCATA1Suporte6,52Julho-2601046213,331226851846212</v>
      </c>
      <c r="AM1175" s="79">
        <f t="shared" si="148"/>
        <v>19.607843137254903</v>
      </c>
      <c r="AN1175" s="80">
        <f t="shared" si="149"/>
        <v>3910</v>
      </c>
      <c r="AO1175" s="36">
        <f t="shared" si="150"/>
        <v>1300.1532</v>
      </c>
      <c r="AP1175" s="83">
        <f t="shared" si="151"/>
        <v>-2609.8468000000003</v>
      </c>
    </row>
    <row r="1176" spans="1:42" hidden="1">
      <c r="A1176">
        <v>47408</v>
      </c>
      <c r="B1176" s="38">
        <v>46212</v>
      </c>
      <c r="C1176" t="s">
        <v>268</v>
      </c>
      <c r="D1176" t="s">
        <v>185</v>
      </c>
      <c r="E1176" t="s">
        <v>186</v>
      </c>
      <c r="F1176" t="s">
        <v>49</v>
      </c>
      <c r="G1176">
        <v>10</v>
      </c>
      <c r="H1176" s="43">
        <v>10859</v>
      </c>
      <c r="I1176" t="s">
        <v>198</v>
      </c>
      <c r="J1176">
        <v>11772</v>
      </c>
      <c r="K1176" t="s">
        <v>211</v>
      </c>
      <c r="L1176" t="s">
        <v>211</v>
      </c>
      <c r="M1176" t="s">
        <v>200</v>
      </c>
      <c r="N1176" t="s">
        <v>201</v>
      </c>
      <c r="O1176" t="s">
        <v>64</v>
      </c>
      <c r="P1176">
        <v>669</v>
      </c>
      <c r="Q1176" t="s">
        <v>223</v>
      </c>
      <c r="R1176">
        <v>6</v>
      </c>
      <c r="S1176">
        <v>80</v>
      </c>
      <c r="T1176">
        <v>12</v>
      </c>
      <c r="U1176">
        <v>0</v>
      </c>
      <c r="V1176">
        <v>80</v>
      </c>
      <c r="W1176">
        <v>4.09</v>
      </c>
      <c r="X1176">
        <v>6.67</v>
      </c>
      <c r="Y1176">
        <v>6.67</v>
      </c>
      <c r="Z1176">
        <v>210.47</v>
      </c>
      <c r="AA1176" t="s">
        <v>46</v>
      </c>
      <c r="AB1176" t="s">
        <v>47</v>
      </c>
      <c r="AC1176" t="s">
        <v>212</v>
      </c>
      <c r="AD1176" t="s">
        <v>96</v>
      </c>
      <c r="AE1176" s="39">
        <v>46212.948275462964</v>
      </c>
      <c r="AG1176" t="str">
        <f t="shared" si="144"/>
        <v>Julho-26</v>
      </c>
      <c r="AH1176" s="36">
        <f>_xlfn.XLOOKUP(AK1176,'Base de Preços'!P$7:P$3001,'Base de Preços'!J$7:J$3001,"",0)</f>
        <v>930</v>
      </c>
      <c r="AI1176" s="37">
        <f t="shared" si="145"/>
        <v>11160</v>
      </c>
      <c r="AJ1176" t="str">
        <f>_xlfn.XLOOKUP(N1176,Agrupamentos!C$3:C$496,Agrupamentos!D$3:D$496,"",0)</f>
        <v>IRRIGAÇÃO DE PLANTIO</v>
      </c>
      <c r="AK1176" t="str">
        <f t="shared" si="146"/>
        <v>Irrigação de Plantio 4 a 5L/Planta+Polímero, tomadas d'água a 5 a 10KM da Operação, incluindo Capitação de ÁguaGN1400IMP14</v>
      </c>
      <c r="AL1176" s="57" t="str">
        <f t="shared" si="147"/>
        <v>47408GN1400Trabalhador FlorestalALCIMAR CONCEIÇAO DOS SANTOSIrrigação de Plantio 4 a 5L/Planta+Polímero, tomadas d'água a 5 a 10KM da Operação, incluindo Capitação de ÁguaCASCATA6Principal12Julho-2608046212,94827546346212</v>
      </c>
      <c r="AM1176" s="79">
        <f t="shared" si="148"/>
        <v>19.559902200488999</v>
      </c>
      <c r="AN1176" s="80">
        <f t="shared" si="149"/>
        <v>4116.7726161369192</v>
      </c>
      <c r="AO1176" s="36">
        <f t="shared" si="150"/>
        <v>2525.64</v>
      </c>
      <c r="AP1176" s="83">
        <f t="shared" si="151"/>
        <v>-1591.1326161369193</v>
      </c>
    </row>
    <row r="1177" spans="1:42" hidden="1">
      <c r="A1177">
        <v>47408</v>
      </c>
      <c r="B1177" s="38">
        <v>46212</v>
      </c>
      <c r="C1177" t="s">
        <v>268</v>
      </c>
      <c r="D1177" t="s">
        <v>185</v>
      </c>
      <c r="E1177" t="s">
        <v>186</v>
      </c>
      <c r="F1177" t="s">
        <v>49</v>
      </c>
      <c r="G1177">
        <v>10</v>
      </c>
      <c r="H1177" s="43">
        <v>10859</v>
      </c>
      <c r="I1177" t="s">
        <v>198</v>
      </c>
      <c r="J1177">
        <v>11772</v>
      </c>
      <c r="K1177" t="s">
        <v>211</v>
      </c>
      <c r="L1177" t="s">
        <v>211</v>
      </c>
      <c r="M1177" t="s">
        <v>326</v>
      </c>
      <c r="N1177" t="s">
        <v>327</v>
      </c>
      <c r="O1177" t="s">
        <v>64</v>
      </c>
      <c r="P1177">
        <v>669</v>
      </c>
      <c r="Q1177" t="s">
        <v>223</v>
      </c>
      <c r="R1177">
        <v>1</v>
      </c>
      <c r="S1177">
        <v>60</v>
      </c>
      <c r="T1177">
        <v>6.52</v>
      </c>
      <c r="U1177">
        <v>0</v>
      </c>
      <c r="V1177">
        <v>60</v>
      </c>
      <c r="W1177">
        <v>4.09</v>
      </c>
      <c r="X1177">
        <v>9.1999999999999993</v>
      </c>
      <c r="Y1177">
        <v>9.1999999999999993</v>
      </c>
      <c r="Z1177">
        <v>210.47</v>
      </c>
      <c r="AA1177" t="s">
        <v>55</v>
      </c>
      <c r="AB1177" t="s">
        <v>47</v>
      </c>
      <c r="AC1177" t="s">
        <v>212</v>
      </c>
      <c r="AD1177" t="s">
        <v>203</v>
      </c>
      <c r="AE1177" s="39">
        <v>46212.948275462964</v>
      </c>
      <c r="AG1177" t="str">
        <f t="shared" si="144"/>
        <v>Julho-26</v>
      </c>
      <c r="AH1177" s="36">
        <f>_xlfn.XLOOKUP(AK1177,'Base de Preços'!P$7:P$3001,'Base de Preços'!J$7:J$3001,"",0)</f>
        <v>930</v>
      </c>
      <c r="AI1177" s="37">
        <f t="shared" si="145"/>
        <v>6063.5999999999995</v>
      </c>
      <c r="AJ1177" t="str">
        <f>_xlfn.XLOOKUP(N1177,Agrupamentos!C$3:C$496,Agrupamentos!D$3:D$496,"",0)</f>
        <v>IRRIGAÇÃO DE PLANTIO</v>
      </c>
      <c r="AK1177" t="str">
        <f t="shared" si="146"/>
        <v>2ª IRRIGAÇÃO DE PLANTIO 4 a 5L/Planta+Polímero,  tomadas d'água a 5 a 10KM da Operação, incluindo Captação de ÁguaGN1400IMP15</v>
      </c>
      <c r="AL1177" s="57" t="str">
        <f t="shared" si="147"/>
        <v>47408GN1400Trabalhador FlorestalALCIMAR CONCEIÇAO DOS SANTOS2ª IRRIGAÇÃO DE PLANTIO 4 a 5L/Planta+Polímero,  tomadas d'água a 5 a 10KM da Operação, incluindo Captação de ÁguaCASCATA1Principal6,52Julho-2606046212,94827546346212</v>
      </c>
      <c r="AM1177" s="79">
        <f t="shared" si="148"/>
        <v>14.669926650366749</v>
      </c>
      <c r="AN1177" s="80">
        <f t="shared" si="149"/>
        <v>3087.5794621026898</v>
      </c>
      <c r="AO1177" s="36">
        <f t="shared" si="150"/>
        <v>1372.2643999999998</v>
      </c>
      <c r="AP1177" s="83">
        <f t="shared" si="151"/>
        <v>-1715.31506210269</v>
      </c>
    </row>
    <row r="1178" spans="1:42" hidden="1">
      <c r="A1178">
        <v>47408</v>
      </c>
      <c r="B1178" s="38">
        <v>46212</v>
      </c>
      <c r="C1178" t="s">
        <v>268</v>
      </c>
      <c r="D1178" t="s">
        <v>185</v>
      </c>
      <c r="E1178" t="s">
        <v>186</v>
      </c>
      <c r="F1178" t="s">
        <v>59</v>
      </c>
      <c r="G1178">
        <v>10</v>
      </c>
      <c r="H1178" s="43">
        <v>10859</v>
      </c>
      <c r="I1178" t="s">
        <v>198</v>
      </c>
      <c r="J1178">
        <v>11772</v>
      </c>
      <c r="K1178" t="s">
        <v>211</v>
      </c>
      <c r="L1178" t="s">
        <v>211</v>
      </c>
      <c r="M1178" t="s">
        <v>200</v>
      </c>
      <c r="N1178" t="s">
        <v>201</v>
      </c>
      <c r="O1178" t="s">
        <v>64</v>
      </c>
      <c r="P1178">
        <v>669</v>
      </c>
      <c r="Q1178" t="s">
        <v>223</v>
      </c>
      <c r="R1178">
        <v>6</v>
      </c>
      <c r="S1178">
        <v>20</v>
      </c>
      <c r="T1178">
        <v>12</v>
      </c>
      <c r="U1178">
        <v>0</v>
      </c>
      <c r="V1178">
        <v>20</v>
      </c>
      <c r="W1178">
        <v>0.82</v>
      </c>
      <c r="X1178">
        <v>1.67</v>
      </c>
      <c r="Y1178">
        <v>1.67</v>
      </c>
      <c r="Z1178">
        <v>520.12</v>
      </c>
      <c r="AA1178" t="s">
        <v>46</v>
      </c>
      <c r="AB1178" t="s">
        <v>56</v>
      </c>
      <c r="AC1178" t="s">
        <v>212</v>
      </c>
      <c r="AD1178" t="s">
        <v>96</v>
      </c>
      <c r="AE1178" s="39">
        <v>46212.948275462964</v>
      </c>
      <c r="AG1178" t="str">
        <f t="shared" si="144"/>
        <v>Julho-26</v>
      </c>
      <c r="AH1178" s="36">
        <f>_xlfn.XLOOKUP(AK1178,'Base de Preços'!P$7:P$3001,'Base de Preços'!J$7:J$3001,"",0)</f>
        <v>930</v>
      </c>
      <c r="AI1178" s="37">
        <f t="shared" si="145"/>
        <v>0</v>
      </c>
      <c r="AJ1178" t="str">
        <f>_xlfn.XLOOKUP(N1178,Agrupamentos!C$3:C$496,Agrupamentos!D$3:D$496,"",0)</f>
        <v>IRRIGAÇÃO DE PLANTIO</v>
      </c>
      <c r="AK1178" t="str">
        <f t="shared" si="146"/>
        <v>Irrigação de Plantio 4 a 5L/Planta+Polímero, tomadas d'água a 5 a 10KM da Operação, incluindo Capitação de ÁguaGN1400IMP14</v>
      </c>
      <c r="AL1178" s="57" t="str">
        <f t="shared" si="147"/>
        <v>47408GN1400Operador de Trator de PneuALCIMAR CONCEIÇAO DOS SANTOSIrrigação de Plantio 4 a 5L/Planta+Polímero, tomadas d'água a 5 a 10KM da Operação, incluindo Capitação de ÁguaCASCATA6Suporte12Julho-2602046212,94827546346212</v>
      </c>
      <c r="AM1178" s="79">
        <f t="shared" si="148"/>
        <v>24.390243902439025</v>
      </c>
      <c r="AN1178" s="80">
        <f t="shared" si="149"/>
        <v>12685.853658536585</v>
      </c>
      <c r="AO1178" s="36">
        <f t="shared" si="150"/>
        <v>6241.4400000000005</v>
      </c>
      <c r="AP1178" s="83">
        <f t="shared" si="151"/>
        <v>-6444.413658536585</v>
      </c>
    </row>
    <row r="1179" spans="1:42" hidden="1">
      <c r="A1179">
        <v>47408</v>
      </c>
      <c r="B1179" s="38">
        <v>46212</v>
      </c>
      <c r="C1179" t="s">
        <v>268</v>
      </c>
      <c r="D1179" t="s">
        <v>185</v>
      </c>
      <c r="E1179" t="s">
        <v>186</v>
      </c>
      <c r="F1179" t="s">
        <v>59</v>
      </c>
      <c r="G1179">
        <v>10</v>
      </c>
      <c r="H1179" s="43">
        <v>10859</v>
      </c>
      <c r="I1179" t="s">
        <v>198</v>
      </c>
      <c r="J1179">
        <v>11772</v>
      </c>
      <c r="K1179" t="s">
        <v>211</v>
      </c>
      <c r="L1179" t="s">
        <v>211</v>
      </c>
      <c r="M1179" t="s">
        <v>326</v>
      </c>
      <c r="N1179" t="s">
        <v>327</v>
      </c>
      <c r="O1179" t="s">
        <v>64</v>
      </c>
      <c r="P1179">
        <v>669</v>
      </c>
      <c r="Q1179" t="s">
        <v>223</v>
      </c>
      <c r="R1179">
        <v>1</v>
      </c>
      <c r="S1179">
        <v>10</v>
      </c>
      <c r="T1179">
        <v>6.52</v>
      </c>
      <c r="U1179">
        <v>0</v>
      </c>
      <c r="V1179">
        <v>10</v>
      </c>
      <c r="W1179">
        <v>0.82</v>
      </c>
      <c r="X1179">
        <v>1.53</v>
      </c>
      <c r="Y1179">
        <v>1.53</v>
      </c>
      <c r="Z1179">
        <v>520.12</v>
      </c>
      <c r="AA1179" t="s">
        <v>55</v>
      </c>
      <c r="AB1179" t="s">
        <v>56</v>
      </c>
      <c r="AC1179" t="s">
        <v>212</v>
      </c>
      <c r="AE1179" s="39">
        <v>46212.948275462964</v>
      </c>
      <c r="AG1179" t="str">
        <f t="shared" si="144"/>
        <v>Julho-26</v>
      </c>
      <c r="AH1179" s="36">
        <f>_xlfn.XLOOKUP(AK1179,'Base de Preços'!P$7:P$3001,'Base de Preços'!J$7:J$3001,"",0)</f>
        <v>930</v>
      </c>
      <c r="AI1179" s="37">
        <f t="shared" si="145"/>
        <v>0</v>
      </c>
      <c r="AJ1179" t="str">
        <f>_xlfn.XLOOKUP(N1179,Agrupamentos!C$3:C$496,Agrupamentos!D$3:D$496,"",0)</f>
        <v>IRRIGAÇÃO DE PLANTIO</v>
      </c>
      <c r="AK1179" t="str">
        <f t="shared" si="146"/>
        <v>2ª IRRIGAÇÃO DE PLANTIO 4 a 5L/Planta+Polímero,  tomadas d'água a 5 a 10KM da Operação, incluindo Captação de ÁguaGN1400IMP15</v>
      </c>
      <c r="AL1179" s="57" t="str">
        <f t="shared" si="147"/>
        <v>47408GN1400Operador de Trator de PneuALCIMAR CONCEIÇAO DOS SANTOS2ª IRRIGAÇÃO DE PLANTIO 4 a 5L/Planta+Polímero,  tomadas d'água a 5 a 10KM da Operação, incluindo Captação de ÁguaCASCATA1Suporte6,52Julho-2601046212,94827546346212</v>
      </c>
      <c r="AM1179" s="79">
        <f t="shared" si="148"/>
        <v>12.195121951219512</v>
      </c>
      <c r="AN1179" s="80">
        <f t="shared" si="149"/>
        <v>6342.9268292682927</v>
      </c>
      <c r="AO1179" s="36">
        <f t="shared" si="150"/>
        <v>3391.1823999999997</v>
      </c>
      <c r="AP1179" s="83">
        <f t="shared" si="151"/>
        <v>-2951.7444292682931</v>
      </c>
    </row>
    <row r="1180" spans="1:42" hidden="1">
      <c r="A1180">
        <v>47408</v>
      </c>
      <c r="B1180" s="38">
        <v>46212</v>
      </c>
      <c r="C1180" t="s">
        <v>268</v>
      </c>
      <c r="D1180" t="s">
        <v>185</v>
      </c>
      <c r="E1180" t="s">
        <v>186</v>
      </c>
      <c r="F1180" t="s">
        <v>92</v>
      </c>
      <c r="G1180">
        <v>10</v>
      </c>
      <c r="H1180" s="43">
        <v>10859</v>
      </c>
      <c r="I1180" t="s">
        <v>198</v>
      </c>
      <c r="J1180">
        <v>11772</v>
      </c>
      <c r="K1180" t="s">
        <v>211</v>
      </c>
      <c r="L1180" t="s">
        <v>211</v>
      </c>
      <c r="M1180" t="s">
        <v>200</v>
      </c>
      <c r="N1180" t="s">
        <v>201</v>
      </c>
      <c r="O1180" t="s">
        <v>64</v>
      </c>
      <c r="P1180">
        <v>669</v>
      </c>
      <c r="Q1180" t="s">
        <v>223</v>
      </c>
      <c r="R1180">
        <v>6</v>
      </c>
      <c r="S1180">
        <v>10</v>
      </c>
      <c r="T1180">
        <v>12</v>
      </c>
      <c r="U1180">
        <v>0</v>
      </c>
      <c r="V1180">
        <v>10</v>
      </c>
      <c r="W1180">
        <v>0.51</v>
      </c>
      <c r="X1180">
        <v>0.83</v>
      </c>
      <c r="Y1180">
        <v>0.83</v>
      </c>
      <c r="Z1180">
        <v>199.41</v>
      </c>
      <c r="AA1180" t="s">
        <v>46</v>
      </c>
      <c r="AB1180" t="s">
        <v>56</v>
      </c>
      <c r="AC1180" t="s">
        <v>212</v>
      </c>
      <c r="AD1180" t="s">
        <v>96</v>
      </c>
      <c r="AE1180" s="39">
        <v>46212.948275462964</v>
      </c>
      <c r="AG1180" t="str">
        <f t="shared" si="144"/>
        <v>Julho-26</v>
      </c>
      <c r="AH1180" s="36">
        <f>_xlfn.XLOOKUP(AK1180,'Base de Preços'!P$7:P$3001,'Base de Preços'!J$7:J$3001,"",0)</f>
        <v>930</v>
      </c>
      <c r="AI1180" s="37">
        <f t="shared" si="145"/>
        <v>0</v>
      </c>
      <c r="AJ1180" t="str">
        <f>_xlfn.XLOOKUP(N1180,Agrupamentos!C$3:C$496,Agrupamentos!D$3:D$496,"",0)</f>
        <v>IRRIGAÇÃO DE PLANTIO</v>
      </c>
      <c r="AK1180" t="str">
        <f t="shared" si="146"/>
        <v>Irrigação de Plantio 4 a 5L/Planta+Polímero, tomadas d'água a 5 a 10KM da Operação, incluindo Capitação de ÁguaGN1400IMP14</v>
      </c>
      <c r="AL1180" s="57" t="str">
        <f t="shared" si="147"/>
        <v>47408GN1400Motorista de Caminhão PipaALCIMAR CONCEIÇAO DOS SANTOSIrrigação de Plantio 4 a 5L/Planta+Polímero, tomadas d'água a 5 a 10KM da Operação, incluindo Capitação de ÁguaCASCATA6Suporte12Julho-2601046212,94827546346212</v>
      </c>
      <c r="AM1180" s="79">
        <f t="shared" si="148"/>
        <v>19.607843137254903</v>
      </c>
      <c r="AN1180" s="80">
        <f t="shared" si="149"/>
        <v>3910</v>
      </c>
      <c r="AO1180" s="36">
        <f t="shared" si="150"/>
        <v>2392.92</v>
      </c>
      <c r="AP1180" s="83">
        <f t="shared" si="151"/>
        <v>-1517.08</v>
      </c>
    </row>
    <row r="1181" spans="1:42" hidden="1">
      <c r="A1181">
        <v>47410</v>
      </c>
      <c r="B1181" s="38">
        <v>46212</v>
      </c>
      <c r="C1181" t="s">
        <v>268</v>
      </c>
      <c r="D1181" t="s">
        <v>185</v>
      </c>
      <c r="E1181" t="s">
        <v>186</v>
      </c>
      <c r="F1181" t="s">
        <v>59</v>
      </c>
      <c r="G1181">
        <v>10</v>
      </c>
      <c r="H1181" s="43">
        <v>10859</v>
      </c>
      <c r="I1181" t="s">
        <v>198</v>
      </c>
      <c r="J1181">
        <v>9900</v>
      </c>
      <c r="K1181" t="s">
        <v>218</v>
      </c>
      <c r="L1181" t="s">
        <v>218</v>
      </c>
      <c r="M1181" t="s">
        <v>214</v>
      </c>
      <c r="N1181" t="s">
        <v>215</v>
      </c>
      <c r="O1181" t="s">
        <v>64</v>
      </c>
      <c r="P1181">
        <v>481</v>
      </c>
      <c r="Q1181" t="s">
        <v>287</v>
      </c>
      <c r="R1181">
        <v>7</v>
      </c>
      <c r="S1181">
        <v>16</v>
      </c>
      <c r="T1181">
        <v>39.159999999999997</v>
      </c>
      <c r="U1181">
        <v>4</v>
      </c>
      <c r="V1181">
        <v>20</v>
      </c>
      <c r="W1181">
        <v>0.38</v>
      </c>
      <c r="X1181">
        <v>0.41</v>
      </c>
      <c r="Y1181">
        <v>0.51</v>
      </c>
      <c r="Z1181">
        <v>159.09</v>
      </c>
      <c r="AA1181" t="s">
        <v>46</v>
      </c>
      <c r="AB1181" t="s">
        <v>47</v>
      </c>
      <c r="AC1181" t="s">
        <v>220</v>
      </c>
      <c r="AE1181" s="39">
        <v>46212.969849537039</v>
      </c>
      <c r="AG1181" t="str">
        <f t="shared" si="144"/>
        <v>Julho-26</v>
      </c>
      <c r="AH1181" s="36">
        <f>_xlfn.XLOOKUP(AK1181,'Base de Preços'!P$7:P$3001,'Base de Preços'!J$7:J$3001,"",0)</f>
        <v>193.73</v>
      </c>
      <c r="AI1181" s="37">
        <f t="shared" si="145"/>
        <v>7586.4667999999992</v>
      </c>
      <c r="AJ1181" t="str">
        <f>_xlfn.XLOOKUP(N1181,Agrupamentos!C$3:C$496,Agrupamentos!D$3:D$496,"",0)</f>
        <v>COMBATE A FORMIGA MECANIZADO</v>
      </c>
      <c r="AK1181" t="str">
        <f t="shared" si="146"/>
        <v>COMBATE A FORMIGA PÓS PLANTIO MECANIZADO- 3 a 5kg/ha isca granulada ou MIPISGN1400IMP17</v>
      </c>
      <c r="AL1181" s="57" t="str">
        <f t="shared" si="147"/>
        <v>47410GN1400Operador de Trator de PneuCARLOS ALVES DOS SANTOSCOMBATE A FORMIGA PÓS PLANTIO MECANIZADO- 3 a 5kg/ha isca granulada ou MIPISSANTA ANA7Principal39,16Julho-2642046212,96984953746212</v>
      </c>
      <c r="AM1181" s="79">
        <f t="shared" si="148"/>
        <v>52.631578947368418</v>
      </c>
      <c r="AN1181" s="80">
        <f t="shared" si="149"/>
        <v>8373.1578947368416</v>
      </c>
      <c r="AO1181" s="36">
        <f t="shared" si="150"/>
        <v>6229.9643999999998</v>
      </c>
      <c r="AP1181" s="83">
        <f t="shared" si="151"/>
        <v>-2143.1934947368418</v>
      </c>
    </row>
    <row r="1182" spans="1:42" hidden="1">
      <c r="A1182">
        <v>47410</v>
      </c>
      <c r="B1182" s="38">
        <v>46212</v>
      </c>
      <c r="C1182" t="s">
        <v>268</v>
      </c>
      <c r="D1182" t="s">
        <v>185</v>
      </c>
      <c r="E1182" t="s">
        <v>186</v>
      </c>
      <c r="F1182" t="s">
        <v>59</v>
      </c>
      <c r="G1182">
        <v>10</v>
      </c>
      <c r="H1182" s="43">
        <v>10859</v>
      </c>
      <c r="I1182" t="s">
        <v>198</v>
      </c>
      <c r="J1182">
        <v>9900</v>
      </c>
      <c r="K1182" t="s">
        <v>218</v>
      </c>
      <c r="L1182" t="s">
        <v>218</v>
      </c>
      <c r="M1182" t="s">
        <v>214</v>
      </c>
      <c r="N1182" t="s">
        <v>215</v>
      </c>
      <c r="O1182" t="s">
        <v>64</v>
      </c>
      <c r="P1182">
        <v>481</v>
      </c>
      <c r="Q1182" t="s">
        <v>287</v>
      </c>
      <c r="R1182">
        <v>5</v>
      </c>
      <c r="S1182">
        <v>20</v>
      </c>
      <c r="T1182">
        <v>65.400000000000006</v>
      </c>
      <c r="U1182">
        <v>0</v>
      </c>
      <c r="V1182">
        <v>20</v>
      </c>
      <c r="W1182">
        <v>0.38</v>
      </c>
      <c r="X1182">
        <v>0.31</v>
      </c>
      <c r="Y1182">
        <v>0.31</v>
      </c>
      <c r="Z1182">
        <v>159.09</v>
      </c>
      <c r="AA1182" t="s">
        <v>46</v>
      </c>
      <c r="AB1182" t="s">
        <v>47</v>
      </c>
      <c r="AC1182" t="s">
        <v>220</v>
      </c>
      <c r="AE1182" s="39">
        <v>46212.969849537039</v>
      </c>
      <c r="AG1182" t="str">
        <f t="shared" si="144"/>
        <v>Julho-26</v>
      </c>
      <c r="AH1182" s="36">
        <f>_xlfn.XLOOKUP(AK1182,'Base de Preços'!P$7:P$3001,'Base de Preços'!J$7:J$3001,"",0)</f>
        <v>193.73</v>
      </c>
      <c r="AI1182" s="37">
        <f t="shared" si="145"/>
        <v>12669.942000000001</v>
      </c>
      <c r="AJ1182" t="str">
        <f>_xlfn.XLOOKUP(N1182,Agrupamentos!C$3:C$496,Agrupamentos!D$3:D$496,"",0)</f>
        <v>COMBATE A FORMIGA MECANIZADO</v>
      </c>
      <c r="AK1182" t="str">
        <f t="shared" si="146"/>
        <v>COMBATE A FORMIGA PÓS PLANTIO MECANIZADO- 3 a 5kg/ha isca granulada ou MIPISGN1400IMP17</v>
      </c>
      <c r="AL1182" s="57" t="str">
        <f t="shared" si="147"/>
        <v>47410GN1400Operador de Trator de PneuCARLOS ALVES DOS SANTOSCOMBATE A FORMIGA PÓS PLANTIO MECANIZADO- 3 a 5kg/ha isca granulada ou MIPISSANTA ANA5Principal65,4Julho-2602046212,96984953746212</v>
      </c>
      <c r="AM1182" s="79">
        <f t="shared" si="148"/>
        <v>52.631578947368418</v>
      </c>
      <c r="AN1182" s="80">
        <f t="shared" si="149"/>
        <v>8373.1578947368416</v>
      </c>
      <c r="AO1182" s="36">
        <f t="shared" si="150"/>
        <v>10404.486000000001</v>
      </c>
      <c r="AP1182" s="83">
        <f t="shared" si="151"/>
        <v>2031.3281052631592</v>
      </c>
    </row>
    <row r="1183" spans="1:42" hidden="1">
      <c r="A1183">
        <v>47418</v>
      </c>
      <c r="B1183" s="38">
        <v>46212</v>
      </c>
      <c r="C1183" t="s">
        <v>268</v>
      </c>
      <c r="D1183" t="s">
        <v>185</v>
      </c>
      <c r="E1183" t="s">
        <v>186</v>
      </c>
      <c r="F1183" t="s">
        <v>59</v>
      </c>
      <c r="G1183">
        <v>10</v>
      </c>
      <c r="H1183" s="43">
        <v>10859</v>
      </c>
      <c r="I1183" t="s">
        <v>198</v>
      </c>
      <c r="J1183">
        <v>11034</v>
      </c>
      <c r="K1183" t="s">
        <v>213</v>
      </c>
      <c r="L1183" t="s">
        <v>213</v>
      </c>
      <c r="M1183" t="s">
        <v>214</v>
      </c>
      <c r="N1183" t="s">
        <v>215</v>
      </c>
      <c r="O1183" t="s">
        <v>64</v>
      </c>
      <c r="P1183">
        <v>561</v>
      </c>
      <c r="Q1183" t="s">
        <v>337</v>
      </c>
      <c r="R1183">
        <v>74</v>
      </c>
      <c r="S1183">
        <v>16</v>
      </c>
      <c r="T1183">
        <v>64</v>
      </c>
      <c r="U1183">
        <v>4</v>
      </c>
      <c r="V1183">
        <v>20</v>
      </c>
      <c r="W1183">
        <v>0.38</v>
      </c>
      <c r="X1183">
        <v>0.25</v>
      </c>
      <c r="Y1183">
        <v>0.31</v>
      </c>
      <c r="Z1183">
        <v>159.09</v>
      </c>
      <c r="AA1183" t="s">
        <v>46</v>
      </c>
      <c r="AB1183" t="s">
        <v>47</v>
      </c>
      <c r="AC1183" t="s">
        <v>217</v>
      </c>
      <c r="AE1183" s="39">
        <v>46213.300763888888</v>
      </c>
      <c r="AG1183" t="str">
        <f t="shared" si="144"/>
        <v>Julho-26</v>
      </c>
      <c r="AH1183" s="36">
        <f>_xlfn.XLOOKUP(AK1183,'Base de Preços'!P$7:P$3001,'Base de Preços'!J$7:J$3001,"",0)</f>
        <v>193.73</v>
      </c>
      <c r="AI1183" s="37">
        <f t="shared" si="145"/>
        <v>12398.72</v>
      </c>
      <c r="AJ1183" t="str">
        <f>_xlfn.XLOOKUP(N1183,Agrupamentos!C$3:C$496,Agrupamentos!D$3:D$496,"",0)</f>
        <v>COMBATE A FORMIGA MECANIZADO</v>
      </c>
      <c r="AK1183" t="str">
        <f t="shared" si="146"/>
        <v>COMBATE A FORMIGA PÓS PLANTIO MECANIZADO- 3 a 5kg/ha isca granulada ou MIPISGN1400IMP17</v>
      </c>
      <c r="AL1183" s="57" t="str">
        <f t="shared" si="147"/>
        <v>47418GN1400Operador de Trator de PneuJOAO VITOR TONETO SILVACOMBATE A FORMIGA PÓS PLANTIO MECANIZADO- 3 a 5kg/ha isca granulada ou MIPISBalsamo74Principal64Julho-2642046213,300763888946212</v>
      </c>
      <c r="AM1183" s="79">
        <f t="shared" si="148"/>
        <v>52.631578947368418</v>
      </c>
      <c r="AN1183" s="80">
        <f t="shared" si="149"/>
        <v>8373.1578947368416</v>
      </c>
      <c r="AO1183" s="36">
        <f t="shared" si="150"/>
        <v>10181.76</v>
      </c>
      <c r="AP1183" s="83">
        <f t="shared" si="151"/>
        <v>1808.6021052631586</v>
      </c>
    </row>
    <row r="1184" spans="1:42" hidden="1">
      <c r="A1184">
        <v>47418</v>
      </c>
      <c r="B1184" s="38">
        <v>46212</v>
      </c>
      <c r="C1184" t="s">
        <v>268</v>
      </c>
      <c r="D1184" t="s">
        <v>185</v>
      </c>
      <c r="E1184" t="s">
        <v>186</v>
      </c>
      <c r="F1184" t="s">
        <v>59</v>
      </c>
      <c r="G1184">
        <v>10</v>
      </c>
      <c r="H1184" s="43">
        <v>10859</v>
      </c>
      <c r="I1184" t="s">
        <v>198</v>
      </c>
      <c r="J1184">
        <v>11034</v>
      </c>
      <c r="K1184" t="s">
        <v>213</v>
      </c>
      <c r="L1184" t="s">
        <v>213</v>
      </c>
      <c r="M1184" t="s">
        <v>214</v>
      </c>
      <c r="N1184" t="s">
        <v>215</v>
      </c>
      <c r="O1184" t="s">
        <v>64</v>
      </c>
      <c r="P1184">
        <v>561</v>
      </c>
      <c r="Q1184" t="s">
        <v>337</v>
      </c>
      <c r="R1184">
        <v>75</v>
      </c>
      <c r="S1184">
        <v>16</v>
      </c>
      <c r="T1184">
        <v>9.25</v>
      </c>
      <c r="U1184">
        <v>4</v>
      </c>
      <c r="V1184">
        <v>20</v>
      </c>
      <c r="W1184">
        <v>0.38</v>
      </c>
      <c r="X1184">
        <v>1.73</v>
      </c>
      <c r="Y1184">
        <v>2.16</v>
      </c>
      <c r="Z1184">
        <v>159.09</v>
      </c>
      <c r="AA1184" t="s">
        <v>46</v>
      </c>
      <c r="AB1184" t="s">
        <v>47</v>
      </c>
      <c r="AC1184" t="s">
        <v>217</v>
      </c>
      <c r="AD1184" t="s">
        <v>96</v>
      </c>
      <c r="AE1184" s="39">
        <v>46213.300763888888</v>
      </c>
      <c r="AG1184" t="str">
        <f t="shared" si="144"/>
        <v>Julho-26</v>
      </c>
      <c r="AH1184" s="36">
        <f>_xlfn.XLOOKUP(AK1184,'Base de Preços'!P$7:P$3001,'Base de Preços'!J$7:J$3001,"",0)</f>
        <v>193.73</v>
      </c>
      <c r="AI1184" s="37">
        <f t="shared" si="145"/>
        <v>1792.0024999999998</v>
      </c>
      <c r="AJ1184" t="str">
        <f>_xlfn.XLOOKUP(N1184,Agrupamentos!C$3:C$496,Agrupamentos!D$3:D$496,"",0)</f>
        <v>COMBATE A FORMIGA MECANIZADO</v>
      </c>
      <c r="AK1184" t="str">
        <f t="shared" si="146"/>
        <v>COMBATE A FORMIGA PÓS PLANTIO MECANIZADO- 3 a 5kg/ha isca granulada ou MIPISGN1400IMP17</v>
      </c>
      <c r="AL1184" s="57" t="str">
        <f t="shared" si="147"/>
        <v>47418GN1400Operador de Trator de PneuJOAO VITOR TONETO SILVACOMBATE A FORMIGA PÓS PLANTIO MECANIZADO- 3 a 5kg/ha isca granulada ou MIPISBalsamo75Principal9,25Julho-2642046213,300763888946212</v>
      </c>
      <c r="AM1184" s="79">
        <f t="shared" si="148"/>
        <v>52.631578947368418</v>
      </c>
      <c r="AN1184" s="80">
        <f t="shared" si="149"/>
        <v>8373.1578947368416</v>
      </c>
      <c r="AO1184" s="36">
        <f t="shared" si="150"/>
        <v>1471.5825</v>
      </c>
      <c r="AP1184" s="83">
        <f t="shared" si="151"/>
        <v>-6901.5753947368412</v>
      </c>
    </row>
    <row r="1185" spans="1:42" hidden="1">
      <c r="A1185">
        <v>47418</v>
      </c>
      <c r="B1185" s="38">
        <v>46212</v>
      </c>
      <c r="C1185" t="s">
        <v>268</v>
      </c>
      <c r="D1185" t="s">
        <v>185</v>
      </c>
      <c r="E1185" t="s">
        <v>186</v>
      </c>
      <c r="F1185" t="s">
        <v>59</v>
      </c>
      <c r="G1185">
        <v>10</v>
      </c>
      <c r="H1185" s="43">
        <v>10859</v>
      </c>
      <c r="I1185" t="s">
        <v>198</v>
      </c>
      <c r="J1185">
        <v>11034</v>
      </c>
      <c r="K1185" t="s">
        <v>213</v>
      </c>
      <c r="L1185" t="s">
        <v>213</v>
      </c>
      <c r="M1185" t="s">
        <v>329</v>
      </c>
      <c r="N1185" t="s">
        <v>279</v>
      </c>
      <c r="O1185" t="s">
        <v>64</v>
      </c>
      <c r="P1185">
        <v>607</v>
      </c>
      <c r="Q1185" t="s">
        <v>188</v>
      </c>
      <c r="R1185">
        <v>47</v>
      </c>
      <c r="S1185">
        <v>5</v>
      </c>
      <c r="T1185">
        <v>9</v>
      </c>
      <c r="U1185">
        <v>0</v>
      </c>
      <c r="V1185">
        <v>5</v>
      </c>
      <c r="W1185">
        <v>1.42</v>
      </c>
      <c r="X1185">
        <v>0.56000000000000005</v>
      </c>
      <c r="Y1185">
        <v>0.56000000000000005</v>
      </c>
      <c r="Z1185">
        <v>986.36</v>
      </c>
      <c r="AA1185" t="s">
        <v>46</v>
      </c>
      <c r="AB1185" t="s">
        <v>47</v>
      </c>
      <c r="AC1185" t="s">
        <v>217</v>
      </c>
      <c r="AE1185" s="39">
        <v>46213.300763888888</v>
      </c>
      <c r="AG1185" t="str">
        <f t="shared" si="144"/>
        <v>Julho-26</v>
      </c>
      <c r="AH1185" s="36">
        <f>_xlfn.XLOOKUP(AK1185,'Base de Preços'!P$7:P$3001,'Base de Preços'!J$7:J$3001,"",0)</f>
        <v>1128.28</v>
      </c>
      <c r="AI1185" s="37">
        <f t="shared" si="145"/>
        <v>10154.52</v>
      </c>
      <c r="AJ1185" t="str">
        <f>_xlfn.XLOOKUP(N1185,Agrupamentos!C$3:C$496,Agrupamentos!D$3:D$496,"",0)</f>
        <v>SUBSOSALGEM</v>
      </c>
      <c r="AK1185" t="str">
        <f t="shared" si="146"/>
        <v>SUBSOLAGEM COM ADUBAÇÃO 350 a 400kg/ha, 40 a 50cm de profundidade, com bacia 3 a 4 litros, 2 turnosGN1400IMP11</v>
      </c>
      <c r="AL1185" s="57" t="str">
        <f t="shared" si="147"/>
        <v>47418GN1400Operador de Trator de PneuJOAO VITOR TONETO SILVASUBSOLAGEM COM ADUBAÇÃO 350 a 400kg/ha, 40 a 50cm de profundidade, com bacia 3 a 4 litros, 2 turnosSelena47Principal9Julho-260546213,300763888946212</v>
      </c>
      <c r="AM1185" s="79">
        <f t="shared" si="148"/>
        <v>3.5211267605633805</v>
      </c>
      <c r="AN1185" s="80">
        <f t="shared" si="149"/>
        <v>3473.0985915492961</v>
      </c>
      <c r="AO1185" s="36">
        <f t="shared" si="150"/>
        <v>8877.24</v>
      </c>
      <c r="AP1185" s="83">
        <f t="shared" si="151"/>
        <v>5404.1414084507032</v>
      </c>
    </row>
    <row r="1186" spans="1:42" hidden="1">
      <c r="A1186">
        <v>47418</v>
      </c>
      <c r="B1186" s="38">
        <v>46212</v>
      </c>
      <c r="C1186" t="s">
        <v>268</v>
      </c>
      <c r="D1186" t="s">
        <v>185</v>
      </c>
      <c r="E1186" t="s">
        <v>186</v>
      </c>
      <c r="F1186" t="s">
        <v>59</v>
      </c>
      <c r="G1186">
        <v>10</v>
      </c>
      <c r="H1186" s="43">
        <v>10859</v>
      </c>
      <c r="I1186" t="s">
        <v>198</v>
      </c>
      <c r="J1186">
        <v>11034</v>
      </c>
      <c r="K1186" t="s">
        <v>213</v>
      </c>
      <c r="L1186" t="s">
        <v>213</v>
      </c>
      <c r="M1186" t="s">
        <v>329</v>
      </c>
      <c r="N1186" t="s">
        <v>279</v>
      </c>
      <c r="O1186" t="s">
        <v>64</v>
      </c>
      <c r="P1186">
        <v>607</v>
      </c>
      <c r="Q1186" t="s">
        <v>188</v>
      </c>
      <c r="R1186">
        <v>48</v>
      </c>
      <c r="S1186">
        <v>5</v>
      </c>
      <c r="T1186">
        <v>6</v>
      </c>
      <c r="U1186">
        <v>0</v>
      </c>
      <c r="V1186">
        <v>5</v>
      </c>
      <c r="W1186">
        <v>1.42</v>
      </c>
      <c r="X1186">
        <v>0.83</v>
      </c>
      <c r="Y1186">
        <v>0.83</v>
      </c>
      <c r="Z1186">
        <v>986.36</v>
      </c>
      <c r="AA1186" t="s">
        <v>46</v>
      </c>
      <c r="AB1186" t="s">
        <v>47</v>
      </c>
      <c r="AC1186" t="s">
        <v>217</v>
      </c>
      <c r="AE1186" s="39">
        <v>46213.300763888888</v>
      </c>
      <c r="AG1186" t="str">
        <f t="shared" si="144"/>
        <v>Julho-26</v>
      </c>
      <c r="AH1186" s="36">
        <f>_xlfn.XLOOKUP(AK1186,'Base de Preços'!P$7:P$3001,'Base de Preços'!J$7:J$3001,"",0)</f>
        <v>1128.28</v>
      </c>
      <c r="AI1186" s="37">
        <f t="shared" si="145"/>
        <v>6769.68</v>
      </c>
      <c r="AJ1186" t="str">
        <f>_xlfn.XLOOKUP(N1186,Agrupamentos!C$3:C$496,Agrupamentos!D$3:D$496,"",0)</f>
        <v>SUBSOSALGEM</v>
      </c>
      <c r="AK1186" t="str">
        <f t="shared" si="146"/>
        <v>SUBSOLAGEM COM ADUBAÇÃO 350 a 400kg/ha, 40 a 50cm de profundidade, com bacia 3 a 4 litros, 2 turnosGN1400IMP11</v>
      </c>
      <c r="AL1186" s="57" t="str">
        <f t="shared" si="147"/>
        <v>47418GN1400Operador de Trator de PneuJOAO VITOR TONETO SILVASUBSOLAGEM COM ADUBAÇÃO 350 a 400kg/ha, 40 a 50cm de profundidade, com bacia 3 a 4 litros, 2 turnosSelena48Principal6Julho-260546213,300763888946212</v>
      </c>
      <c r="AM1186" s="79">
        <f t="shared" si="148"/>
        <v>3.5211267605633805</v>
      </c>
      <c r="AN1186" s="80">
        <f t="shared" si="149"/>
        <v>3473.0985915492961</v>
      </c>
      <c r="AO1186" s="36">
        <f t="shared" si="150"/>
        <v>5918.16</v>
      </c>
      <c r="AP1186" s="83">
        <f t="shared" si="151"/>
        <v>2445.0614084507038</v>
      </c>
    </row>
    <row r="1187" spans="1:42" hidden="1">
      <c r="A1187">
        <v>47418</v>
      </c>
      <c r="B1187" s="38">
        <v>46212</v>
      </c>
      <c r="C1187" t="s">
        <v>268</v>
      </c>
      <c r="D1187" t="s">
        <v>185</v>
      </c>
      <c r="E1187" t="s">
        <v>186</v>
      </c>
      <c r="F1187" t="s">
        <v>49</v>
      </c>
      <c r="G1187">
        <v>10</v>
      </c>
      <c r="H1187" s="43">
        <v>10859</v>
      </c>
      <c r="I1187" t="s">
        <v>198</v>
      </c>
      <c r="J1187">
        <v>11034</v>
      </c>
      <c r="K1187" t="s">
        <v>213</v>
      </c>
      <c r="L1187" t="s">
        <v>213</v>
      </c>
      <c r="M1187" t="s">
        <v>214</v>
      </c>
      <c r="N1187" t="s">
        <v>215</v>
      </c>
      <c r="O1187" t="s">
        <v>64</v>
      </c>
      <c r="P1187">
        <v>561</v>
      </c>
      <c r="Q1187" t="s">
        <v>337</v>
      </c>
      <c r="R1187">
        <v>75</v>
      </c>
      <c r="S1187">
        <v>10</v>
      </c>
      <c r="T1187">
        <v>9.25</v>
      </c>
      <c r="U1187">
        <v>0</v>
      </c>
      <c r="V1187">
        <v>10</v>
      </c>
      <c r="W1187">
        <v>0.13</v>
      </c>
      <c r="X1187">
        <v>1.08</v>
      </c>
      <c r="Y1187">
        <v>1.08</v>
      </c>
      <c r="Z1187">
        <v>18.850000000000001</v>
      </c>
      <c r="AA1187" t="s">
        <v>46</v>
      </c>
      <c r="AB1187" t="s">
        <v>56</v>
      </c>
      <c r="AC1187" t="s">
        <v>217</v>
      </c>
      <c r="AE1187" s="39">
        <v>46213.300763888888</v>
      </c>
      <c r="AG1187" t="str">
        <f t="shared" si="144"/>
        <v>Julho-26</v>
      </c>
      <c r="AH1187" s="36">
        <f>_xlfn.XLOOKUP(AK1187,'Base de Preços'!P$7:P$3001,'Base de Preços'!J$7:J$3001,"",0)</f>
        <v>193.73</v>
      </c>
      <c r="AI1187" s="37">
        <f t="shared" si="145"/>
        <v>0</v>
      </c>
      <c r="AJ1187" t="str">
        <f>_xlfn.XLOOKUP(N1187,Agrupamentos!C$3:C$496,Agrupamentos!D$3:D$496,"",0)</f>
        <v>COMBATE A FORMIGA MECANIZADO</v>
      </c>
      <c r="AK1187" t="str">
        <f t="shared" si="146"/>
        <v>COMBATE A FORMIGA PÓS PLANTIO MECANIZADO- 3 a 5kg/ha isca granulada ou MIPISGN1400IMP17</v>
      </c>
      <c r="AL1187" s="57" t="str">
        <f t="shared" si="147"/>
        <v>47418GN1400Trabalhador FlorestalJOAO VITOR TONETO SILVACOMBATE A FORMIGA PÓS PLANTIO MECANIZADO- 3 a 5kg/ha isca granulada ou MIPISBalsamo75Suporte9,25Julho-2601046213,300763888946212</v>
      </c>
      <c r="AM1187" s="79">
        <f t="shared" si="148"/>
        <v>76.92307692307692</v>
      </c>
      <c r="AN1187" s="80">
        <f t="shared" si="149"/>
        <v>1450</v>
      </c>
      <c r="AO1187" s="36">
        <f t="shared" si="150"/>
        <v>174.36250000000001</v>
      </c>
      <c r="AP1187" s="83">
        <f t="shared" si="151"/>
        <v>-1275.6375</v>
      </c>
    </row>
    <row r="1188" spans="1:42" hidden="1">
      <c r="A1188">
        <v>47429</v>
      </c>
      <c r="B1188" s="38">
        <v>46212</v>
      </c>
      <c r="C1188" t="s">
        <v>268</v>
      </c>
      <c r="D1188" t="s">
        <v>185</v>
      </c>
      <c r="E1188" t="s">
        <v>186</v>
      </c>
      <c r="F1188" t="s">
        <v>37</v>
      </c>
      <c r="G1188">
        <v>8</v>
      </c>
      <c r="H1188" s="43">
        <v>9241</v>
      </c>
      <c r="I1188" t="s">
        <v>189</v>
      </c>
      <c r="J1188" t="s">
        <v>39</v>
      </c>
      <c r="K1188" t="s">
        <v>40</v>
      </c>
      <c r="L1188" t="s">
        <v>190</v>
      </c>
      <c r="M1188">
        <v>43</v>
      </c>
      <c r="N1188" t="s">
        <v>42</v>
      </c>
      <c r="O1188" t="s">
        <v>64</v>
      </c>
      <c r="P1188">
        <v>459</v>
      </c>
      <c r="Q1188" t="s">
        <v>338</v>
      </c>
      <c r="R1188" t="s">
        <v>339</v>
      </c>
      <c r="S1188">
        <v>0</v>
      </c>
      <c r="T1188">
        <v>0</v>
      </c>
      <c r="U1188">
        <v>8</v>
      </c>
      <c r="V1188">
        <v>8</v>
      </c>
      <c r="W1188">
        <v>0</v>
      </c>
      <c r="X1188">
        <v>0</v>
      </c>
      <c r="Y1188">
        <v>0</v>
      </c>
      <c r="Z1188">
        <v>0</v>
      </c>
      <c r="AA1188" t="s">
        <v>55</v>
      </c>
      <c r="AB1188" t="s">
        <v>47</v>
      </c>
      <c r="AC1188" t="s">
        <v>267</v>
      </c>
      <c r="AD1188" t="s">
        <v>96</v>
      </c>
      <c r="AE1188" s="39">
        <v>46213.412418981483</v>
      </c>
      <c r="AG1188" t="str">
        <f t="shared" si="144"/>
        <v>Julho-26</v>
      </c>
      <c r="AH1188" s="36">
        <f>_xlfn.XLOOKUP(AK1188,'Base de Preços'!P$7:P$3001,'Base de Preços'!J$7:J$3001,"",0)</f>
        <v>0</v>
      </c>
      <c r="AI1188" s="37">
        <f t="shared" si="145"/>
        <v>0</v>
      </c>
      <c r="AJ1188" t="str">
        <f>_xlfn.XLOOKUP(N1188,Agrupamentos!C$3:C$496,Agrupamentos!D$3:D$496,"",0)</f>
        <v>APOIO E MANUTENÇÃO</v>
      </c>
      <c r="AK1188" t="str">
        <f t="shared" si="146"/>
        <v>APOIO E MANUTEÇÃOGN140043</v>
      </c>
      <c r="AL1188" s="57" t="str">
        <f t="shared" si="147"/>
        <v>47429GN1400MotoristaGIOVANNI RODRIGUES BORGES MORAESAPOIO E MANUTEÇÃOPau Dalho432NPrincipal0Julho-268846213,412418981546212</v>
      </c>
      <c r="AM1188" s="79" t="str">
        <f t="shared" si="148"/>
        <v/>
      </c>
      <c r="AN1188" s="80" t="str">
        <f t="shared" si="149"/>
        <v/>
      </c>
      <c r="AO1188" s="36">
        <f t="shared" si="150"/>
        <v>0</v>
      </c>
      <c r="AP1188" s="83" t="str">
        <f t="shared" si="151"/>
        <v/>
      </c>
    </row>
    <row r="1189" spans="1:42" hidden="1">
      <c r="A1189">
        <v>47381</v>
      </c>
      <c r="B1189" s="38">
        <v>46212</v>
      </c>
      <c r="C1189" t="s">
        <v>268</v>
      </c>
      <c r="D1189" t="s">
        <v>105</v>
      </c>
      <c r="E1189" t="s">
        <v>106</v>
      </c>
      <c r="F1189" t="s">
        <v>59</v>
      </c>
      <c r="G1189">
        <v>8</v>
      </c>
      <c r="H1189" s="43">
        <v>11065</v>
      </c>
      <c r="I1189" t="s">
        <v>107</v>
      </c>
      <c r="J1189" t="s">
        <v>50</v>
      </c>
      <c r="K1189" t="s">
        <v>51</v>
      </c>
      <c r="L1189" t="s">
        <v>108</v>
      </c>
      <c r="M1189">
        <v>1</v>
      </c>
      <c r="N1189" t="s">
        <v>109</v>
      </c>
      <c r="O1189" t="s">
        <v>64</v>
      </c>
      <c r="P1189">
        <v>747</v>
      </c>
      <c r="Q1189" t="s">
        <v>462</v>
      </c>
      <c r="R1189" t="s">
        <v>170</v>
      </c>
      <c r="S1189">
        <v>0</v>
      </c>
      <c r="T1189">
        <v>0</v>
      </c>
      <c r="U1189">
        <v>8</v>
      </c>
      <c r="V1189">
        <v>8</v>
      </c>
      <c r="W1189">
        <v>0</v>
      </c>
      <c r="X1189">
        <v>0</v>
      </c>
      <c r="Y1189">
        <v>0</v>
      </c>
      <c r="Z1189">
        <v>0</v>
      </c>
      <c r="AA1189" t="s">
        <v>55</v>
      </c>
      <c r="AB1189" t="s">
        <v>56</v>
      </c>
      <c r="AC1189" t="s">
        <v>57</v>
      </c>
      <c r="AD1189" t="s">
        <v>57</v>
      </c>
      <c r="AE1189" s="39">
        <v>46212.734525462962</v>
      </c>
      <c r="AG1189" t="str">
        <f t="shared" si="144"/>
        <v>Julho-26</v>
      </c>
      <c r="AH1189" s="36">
        <f>_xlfn.XLOOKUP(AK1189,'Base de Preços'!P$7:P$3001,'Base de Preços'!J$7:J$3001,"",0)</f>
        <v>0</v>
      </c>
      <c r="AI1189" s="37">
        <f t="shared" si="145"/>
        <v>0</v>
      </c>
      <c r="AJ1189" t="str">
        <f>_xlfn.XLOOKUP(N1189,Agrupamentos!C$3:C$496,Agrupamentos!D$3:D$496,"",0)</f>
        <v>APOIO E MANUTENÇÃO</v>
      </c>
      <c r="AK1189" t="str">
        <f t="shared" si="146"/>
        <v>APOIO E MANUTEÇÃO 1410GN14101</v>
      </c>
      <c r="AL1189" s="57" t="str">
        <f t="shared" si="147"/>
        <v>47381GN1410Operador de Trator de PneuLEANDRA DE MIRANDA SOUZA COSTAAPOIO E MANUTEÇÃO 1410MISTÉRIO - RRP011-01Suporte0Julho-268846212,73452546346212</v>
      </c>
      <c r="AM1189" s="79" t="str">
        <f t="shared" si="148"/>
        <v/>
      </c>
      <c r="AN1189" s="80" t="str">
        <f t="shared" si="149"/>
        <v/>
      </c>
      <c r="AO1189" s="36">
        <f t="shared" si="150"/>
        <v>0</v>
      </c>
      <c r="AP1189" s="83" t="str">
        <f t="shared" si="151"/>
        <v/>
      </c>
    </row>
    <row r="1190" spans="1:42" hidden="1">
      <c r="A1190">
        <v>47381</v>
      </c>
      <c r="B1190" s="38">
        <v>46212</v>
      </c>
      <c r="C1190" t="s">
        <v>268</v>
      </c>
      <c r="D1190" t="s">
        <v>105</v>
      </c>
      <c r="E1190" t="s">
        <v>106</v>
      </c>
      <c r="F1190" t="s">
        <v>49</v>
      </c>
      <c r="G1190">
        <v>8</v>
      </c>
      <c r="H1190" s="43">
        <v>11065</v>
      </c>
      <c r="I1190" t="s">
        <v>107</v>
      </c>
      <c r="J1190" t="s">
        <v>50</v>
      </c>
      <c r="K1190" t="s">
        <v>51</v>
      </c>
      <c r="L1190" t="s">
        <v>108</v>
      </c>
      <c r="M1190">
        <v>1</v>
      </c>
      <c r="N1190" t="s">
        <v>109</v>
      </c>
      <c r="O1190" t="s">
        <v>64</v>
      </c>
      <c r="P1190">
        <v>747</v>
      </c>
      <c r="Q1190" t="s">
        <v>462</v>
      </c>
      <c r="R1190" t="s">
        <v>170</v>
      </c>
      <c r="S1190">
        <v>0</v>
      </c>
      <c r="T1190">
        <v>0</v>
      </c>
      <c r="U1190">
        <v>128</v>
      </c>
      <c r="V1190">
        <v>128</v>
      </c>
      <c r="W1190">
        <v>0</v>
      </c>
      <c r="X1190">
        <v>0</v>
      </c>
      <c r="Y1190">
        <v>0</v>
      </c>
      <c r="Z1190">
        <v>0</v>
      </c>
      <c r="AA1190" t="s">
        <v>55</v>
      </c>
      <c r="AB1190" t="s">
        <v>56</v>
      </c>
      <c r="AC1190" t="s">
        <v>57</v>
      </c>
      <c r="AD1190" t="s">
        <v>120</v>
      </c>
      <c r="AE1190" s="39">
        <v>46212.733749999999</v>
      </c>
      <c r="AG1190" t="str">
        <f t="shared" si="144"/>
        <v>Julho-26</v>
      </c>
      <c r="AH1190" s="36">
        <f>_xlfn.XLOOKUP(AK1190,'Base de Preços'!P$7:P$3001,'Base de Preços'!J$7:J$3001,"",0)</f>
        <v>0</v>
      </c>
      <c r="AI1190" s="37">
        <f t="shared" si="145"/>
        <v>0</v>
      </c>
      <c r="AJ1190" t="str">
        <f>_xlfn.XLOOKUP(N1190,Agrupamentos!C$3:C$496,Agrupamentos!D$3:D$496,"",0)</f>
        <v>APOIO E MANUTENÇÃO</v>
      </c>
      <c r="AK1190" t="str">
        <f t="shared" si="146"/>
        <v>APOIO E MANUTEÇÃO 1410GN14101</v>
      </c>
      <c r="AL1190" s="57" t="str">
        <f t="shared" si="147"/>
        <v>47381GN1410Trabalhador FlorestalLEANDRA DE MIRANDA SOUZA COSTAAPOIO E MANUTEÇÃO 1410MISTÉRIO - RRP011-01Suporte0Julho-2612812846212,7337546212</v>
      </c>
      <c r="AM1190" s="79" t="str">
        <f t="shared" si="148"/>
        <v/>
      </c>
      <c r="AN1190" s="80" t="str">
        <f t="shared" si="149"/>
        <v/>
      </c>
      <c r="AO1190" s="36">
        <f t="shared" si="150"/>
        <v>0</v>
      </c>
      <c r="AP1190" s="83" t="str">
        <f t="shared" si="151"/>
        <v/>
      </c>
    </row>
    <row r="1191" spans="1:42" hidden="1">
      <c r="A1191">
        <v>47396</v>
      </c>
      <c r="B1191" s="38">
        <v>46212</v>
      </c>
      <c r="C1191" t="s">
        <v>268</v>
      </c>
      <c r="D1191" t="s">
        <v>105</v>
      </c>
      <c r="E1191" t="s">
        <v>106</v>
      </c>
      <c r="F1191" t="s">
        <v>59</v>
      </c>
      <c r="G1191">
        <v>10</v>
      </c>
      <c r="H1191" s="43">
        <v>11331</v>
      </c>
      <c r="I1191" t="s">
        <v>112</v>
      </c>
      <c r="J1191">
        <v>11838</v>
      </c>
      <c r="K1191" t="s">
        <v>113</v>
      </c>
      <c r="L1191" t="s">
        <v>114</v>
      </c>
      <c r="M1191" t="s">
        <v>115</v>
      </c>
      <c r="N1191" t="s">
        <v>116</v>
      </c>
      <c r="O1191" t="s">
        <v>64</v>
      </c>
      <c r="P1191">
        <v>555</v>
      </c>
      <c r="Q1191" t="s">
        <v>413</v>
      </c>
      <c r="R1191" t="s">
        <v>140</v>
      </c>
      <c r="S1191">
        <v>4</v>
      </c>
      <c r="T1191">
        <v>3.46</v>
      </c>
      <c r="U1191">
        <v>1</v>
      </c>
      <c r="V1191">
        <v>5</v>
      </c>
      <c r="W1191">
        <v>0.42</v>
      </c>
      <c r="X1191">
        <v>1.1599999999999999</v>
      </c>
      <c r="Y1191">
        <v>1.45</v>
      </c>
      <c r="Z1191">
        <v>143.63999999999999</v>
      </c>
      <c r="AA1191" t="s">
        <v>55</v>
      </c>
      <c r="AB1191" t="s">
        <v>47</v>
      </c>
      <c r="AC1191" t="s">
        <v>119</v>
      </c>
      <c r="AD1191" t="s">
        <v>120</v>
      </c>
      <c r="AE1191" s="39">
        <v>46212.811493055553</v>
      </c>
      <c r="AG1191" t="str">
        <f t="shared" si="144"/>
        <v>Julho-26</v>
      </c>
      <c r="AH1191" s="36">
        <f>_xlfn.XLOOKUP(AK1191,'Base de Preços'!P$7:P$3001,'Base de Preços'!J$7:J$3001,"",0)</f>
        <v>212.62</v>
      </c>
      <c r="AI1191" s="37">
        <f t="shared" si="145"/>
        <v>735.66520000000003</v>
      </c>
      <c r="AJ1191" t="str">
        <f>_xlfn.XLOOKUP(N1191,Agrupamentos!C$3:C$496,Agrupamentos!D$3:D$496,"",0)</f>
        <v>HERBICIDA MEC</v>
      </c>
      <c r="AK1191" t="str">
        <f t="shared" si="146"/>
        <v>SERV CAP QUIM PRE EMERG 3 LINHASGN1410IMP97</v>
      </c>
      <c r="AL1191" s="57" t="str">
        <f t="shared" si="147"/>
        <v>47396GN1410Operador de Trator de PneuRENILDO DA CONCEICAO OLIVEIRASERV CAP QUIM PRE EMERG 3 LINHASMORUMBI - SRP010-01Principal3,46Julho-261546212,811493055646212</v>
      </c>
      <c r="AM1191" s="79">
        <f t="shared" si="148"/>
        <v>11.904761904761905</v>
      </c>
      <c r="AN1191" s="80">
        <f t="shared" si="149"/>
        <v>1709.9999999999998</v>
      </c>
      <c r="AO1191" s="36">
        <f t="shared" si="150"/>
        <v>496.99439999999993</v>
      </c>
      <c r="AP1191" s="83">
        <f t="shared" si="151"/>
        <v>-1213.0056</v>
      </c>
    </row>
    <row r="1192" spans="1:42" hidden="1">
      <c r="A1192">
        <v>47396</v>
      </c>
      <c r="B1192" s="38">
        <v>46212</v>
      </c>
      <c r="C1192" t="s">
        <v>268</v>
      </c>
      <c r="D1192" t="s">
        <v>105</v>
      </c>
      <c r="E1192" t="s">
        <v>106</v>
      </c>
      <c r="F1192" t="s">
        <v>59</v>
      </c>
      <c r="G1192">
        <v>10</v>
      </c>
      <c r="H1192" s="43">
        <v>11331</v>
      </c>
      <c r="I1192" t="s">
        <v>112</v>
      </c>
      <c r="J1192">
        <v>11838</v>
      </c>
      <c r="K1192" t="s">
        <v>113</v>
      </c>
      <c r="L1192" t="s">
        <v>114</v>
      </c>
      <c r="M1192" t="s">
        <v>115</v>
      </c>
      <c r="N1192" t="s">
        <v>116</v>
      </c>
      <c r="O1192" t="s">
        <v>64</v>
      </c>
      <c r="P1192">
        <v>555</v>
      </c>
      <c r="Q1192" t="s">
        <v>413</v>
      </c>
      <c r="R1192" t="s">
        <v>104</v>
      </c>
      <c r="S1192">
        <v>5</v>
      </c>
      <c r="T1192">
        <v>12.97</v>
      </c>
      <c r="U1192">
        <v>0</v>
      </c>
      <c r="V1192">
        <v>5</v>
      </c>
      <c r="W1192">
        <v>0.42</v>
      </c>
      <c r="X1192">
        <v>0.39</v>
      </c>
      <c r="Y1192">
        <v>0.39</v>
      </c>
      <c r="Z1192">
        <v>143.63999999999999</v>
      </c>
      <c r="AA1192" t="s">
        <v>46</v>
      </c>
      <c r="AB1192" t="s">
        <v>47</v>
      </c>
      <c r="AC1192" t="s">
        <v>119</v>
      </c>
      <c r="AD1192" t="s">
        <v>120</v>
      </c>
      <c r="AE1192" s="39">
        <v>46212.811493055553</v>
      </c>
      <c r="AG1192" t="str">
        <f t="shared" si="144"/>
        <v>Julho-26</v>
      </c>
      <c r="AH1192" s="36">
        <f>_xlfn.XLOOKUP(AK1192,'Base de Preços'!P$7:P$3001,'Base de Preços'!J$7:J$3001,"",0)</f>
        <v>212.62</v>
      </c>
      <c r="AI1192" s="37">
        <f t="shared" si="145"/>
        <v>2757.6814000000004</v>
      </c>
      <c r="AJ1192" t="str">
        <f>_xlfn.XLOOKUP(N1192,Agrupamentos!C$3:C$496,Agrupamentos!D$3:D$496,"",0)</f>
        <v>HERBICIDA MEC</v>
      </c>
      <c r="AK1192" t="str">
        <f t="shared" si="146"/>
        <v>SERV CAP QUIM PRE EMERG 3 LINHASGN1410IMP97</v>
      </c>
      <c r="AL1192" s="57" t="str">
        <f t="shared" si="147"/>
        <v>47396GN1410Operador de Trator de PneuRENILDO DA CONCEICAO OLIVEIRASERV CAP QUIM PRE EMERG 3 LINHASMORUMBI - SRP007-01Principal12,97Julho-260546212,811493055646212</v>
      </c>
      <c r="AM1192" s="79">
        <f t="shared" si="148"/>
        <v>11.904761904761905</v>
      </c>
      <c r="AN1192" s="80">
        <f t="shared" si="149"/>
        <v>1709.9999999999998</v>
      </c>
      <c r="AO1192" s="36">
        <f t="shared" si="150"/>
        <v>1863.0108</v>
      </c>
      <c r="AP1192" s="83">
        <f t="shared" si="151"/>
        <v>153.01080000000024</v>
      </c>
    </row>
    <row r="1193" spans="1:42" hidden="1">
      <c r="A1193">
        <v>47396</v>
      </c>
      <c r="B1193" s="38">
        <v>46212</v>
      </c>
      <c r="C1193" t="s">
        <v>268</v>
      </c>
      <c r="D1193" t="s">
        <v>105</v>
      </c>
      <c r="E1193" t="s">
        <v>106</v>
      </c>
      <c r="F1193" t="s">
        <v>49</v>
      </c>
      <c r="G1193">
        <v>10</v>
      </c>
      <c r="H1193" s="43">
        <v>11331</v>
      </c>
      <c r="I1193" t="s">
        <v>112</v>
      </c>
      <c r="J1193">
        <v>11838</v>
      </c>
      <c r="K1193" t="s">
        <v>113</v>
      </c>
      <c r="L1193" t="s">
        <v>114</v>
      </c>
      <c r="M1193" t="s">
        <v>115</v>
      </c>
      <c r="N1193" t="s">
        <v>116</v>
      </c>
      <c r="O1193" t="s">
        <v>64</v>
      </c>
      <c r="P1193">
        <v>555</v>
      </c>
      <c r="Q1193" t="s">
        <v>413</v>
      </c>
      <c r="R1193" t="s">
        <v>140</v>
      </c>
      <c r="S1193">
        <v>4</v>
      </c>
      <c r="T1193">
        <v>3.46</v>
      </c>
      <c r="U1193">
        <v>1</v>
      </c>
      <c r="V1193">
        <v>5</v>
      </c>
      <c r="W1193">
        <v>0.08</v>
      </c>
      <c r="X1193">
        <v>1.1599999999999999</v>
      </c>
      <c r="Y1193">
        <v>1.45</v>
      </c>
      <c r="Z1193">
        <v>10.130000000000001</v>
      </c>
      <c r="AA1193" t="s">
        <v>55</v>
      </c>
      <c r="AB1193" t="s">
        <v>56</v>
      </c>
      <c r="AC1193" t="s">
        <v>119</v>
      </c>
      <c r="AD1193" t="s">
        <v>120</v>
      </c>
      <c r="AE1193" s="39">
        <v>46212.811493055553</v>
      </c>
      <c r="AG1193" t="str">
        <f t="shared" si="144"/>
        <v>Julho-26</v>
      </c>
      <c r="AH1193" s="36">
        <f>_xlfn.XLOOKUP(AK1193,'Base de Preços'!P$7:P$3001,'Base de Preços'!J$7:J$3001,"",0)</f>
        <v>212.62</v>
      </c>
      <c r="AI1193" s="37">
        <f t="shared" si="145"/>
        <v>0</v>
      </c>
      <c r="AJ1193" t="str">
        <f>_xlfn.XLOOKUP(N1193,Agrupamentos!C$3:C$496,Agrupamentos!D$3:D$496,"",0)</f>
        <v>HERBICIDA MEC</v>
      </c>
      <c r="AK1193" t="str">
        <f t="shared" si="146"/>
        <v>SERV CAP QUIM PRE EMERG 3 LINHASGN1410IMP97</v>
      </c>
      <c r="AL1193" s="57" t="str">
        <f t="shared" si="147"/>
        <v>47396GN1410Trabalhador FlorestalRENILDO DA CONCEICAO OLIVEIRASERV CAP QUIM PRE EMERG 3 LINHASMORUMBI - SRP010-01Suporte3,46Julho-261546212,811493055646212</v>
      </c>
      <c r="AM1193" s="79">
        <f t="shared" si="148"/>
        <v>62.5</v>
      </c>
      <c r="AN1193" s="80">
        <f t="shared" si="149"/>
        <v>633.125</v>
      </c>
      <c r="AO1193" s="36">
        <f t="shared" si="150"/>
        <v>35.049800000000005</v>
      </c>
      <c r="AP1193" s="83">
        <f t="shared" si="151"/>
        <v>-598.0752</v>
      </c>
    </row>
    <row r="1194" spans="1:42" hidden="1">
      <c r="A1194">
        <v>47396</v>
      </c>
      <c r="B1194" s="38">
        <v>46212</v>
      </c>
      <c r="C1194" t="s">
        <v>268</v>
      </c>
      <c r="D1194" t="s">
        <v>105</v>
      </c>
      <c r="E1194" t="s">
        <v>106</v>
      </c>
      <c r="F1194" t="s">
        <v>49</v>
      </c>
      <c r="G1194">
        <v>10</v>
      </c>
      <c r="H1194" s="43">
        <v>11331</v>
      </c>
      <c r="I1194" t="s">
        <v>112</v>
      </c>
      <c r="J1194">
        <v>11838</v>
      </c>
      <c r="K1194" t="s">
        <v>113</v>
      </c>
      <c r="L1194" t="s">
        <v>114</v>
      </c>
      <c r="M1194" t="s">
        <v>115</v>
      </c>
      <c r="N1194" t="s">
        <v>116</v>
      </c>
      <c r="O1194" t="s">
        <v>64</v>
      </c>
      <c r="P1194">
        <v>555</v>
      </c>
      <c r="Q1194" t="s">
        <v>413</v>
      </c>
      <c r="R1194" t="s">
        <v>104</v>
      </c>
      <c r="S1194">
        <v>5</v>
      </c>
      <c r="T1194">
        <v>12.97</v>
      </c>
      <c r="U1194">
        <v>0</v>
      </c>
      <c r="V1194">
        <v>5</v>
      </c>
      <c r="W1194">
        <v>0.08</v>
      </c>
      <c r="X1194">
        <v>0.39</v>
      </c>
      <c r="Y1194">
        <v>0.39</v>
      </c>
      <c r="Z1194">
        <v>10.130000000000001</v>
      </c>
      <c r="AA1194" t="s">
        <v>46</v>
      </c>
      <c r="AB1194" t="s">
        <v>56</v>
      </c>
      <c r="AC1194" t="s">
        <v>119</v>
      </c>
      <c r="AD1194" t="s">
        <v>120</v>
      </c>
      <c r="AE1194" s="39">
        <v>46212.811493055553</v>
      </c>
      <c r="AG1194" t="str">
        <f t="shared" si="144"/>
        <v>Julho-26</v>
      </c>
      <c r="AH1194" s="36">
        <f>_xlfn.XLOOKUP(AK1194,'Base de Preços'!P$7:P$3001,'Base de Preços'!J$7:J$3001,"",0)</f>
        <v>212.62</v>
      </c>
      <c r="AI1194" s="37">
        <f t="shared" si="145"/>
        <v>0</v>
      </c>
      <c r="AJ1194" t="str">
        <f>_xlfn.XLOOKUP(N1194,Agrupamentos!C$3:C$496,Agrupamentos!D$3:D$496,"",0)</f>
        <v>HERBICIDA MEC</v>
      </c>
      <c r="AK1194" t="str">
        <f t="shared" si="146"/>
        <v>SERV CAP QUIM PRE EMERG 3 LINHASGN1410IMP97</v>
      </c>
      <c r="AL1194" s="57" t="str">
        <f t="shared" si="147"/>
        <v>47396GN1410Trabalhador FlorestalRENILDO DA CONCEICAO OLIVEIRASERV CAP QUIM PRE EMERG 3 LINHASMORUMBI - SRP007-01Suporte12,97Julho-260546212,811493055646212</v>
      </c>
      <c r="AM1194" s="79">
        <f t="shared" si="148"/>
        <v>62.5</v>
      </c>
      <c r="AN1194" s="80">
        <f t="shared" si="149"/>
        <v>633.125</v>
      </c>
      <c r="AO1194" s="36">
        <f t="shared" si="150"/>
        <v>131.38610000000003</v>
      </c>
      <c r="AP1194" s="83">
        <f t="shared" si="151"/>
        <v>-501.73889999999994</v>
      </c>
    </row>
    <row r="1195" spans="1:42" hidden="1">
      <c r="A1195">
        <v>47396</v>
      </c>
      <c r="B1195" s="38">
        <v>46212</v>
      </c>
      <c r="C1195" t="s">
        <v>268</v>
      </c>
      <c r="D1195" t="s">
        <v>105</v>
      </c>
      <c r="E1195" t="s">
        <v>106</v>
      </c>
      <c r="F1195" t="s">
        <v>37</v>
      </c>
      <c r="G1195">
        <v>10</v>
      </c>
      <c r="H1195" s="43">
        <v>11331</v>
      </c>
      <c r="I1195" t="s">
        <v>112</v>
      </c>
      <c r="J1195">
        <v>11838</v>
      </c>
      <c r="K1195" t="s">
        <v>113</v>
      </c>
      <c r="L1195" t="s">
        <v>114</v>
      </c>
      <c r="M1195">
        <v>1</v>
      </c>
      <c r="N1195" t="s">
        <v>109</v>
      </c>
      <c r="O1195" t="s">
        <v>64</v>
      </c>
      <c r="P1195">
        <v>555</v>
      </c>
      <c r="Q1195" t="s">
        <v>413</v>
      </c>
      <c r="R1195" t="s">
        <v>104</v>
      </c>
      <c r="S1195">
        <v>4</v>
      </c>
      <c r="T1195">
        <v>0</v>
      </c>
      <c r="U1195">
        <v>1</v>
      </c>
      <c r="V1195">
        <v>5</v>
      </c>
      <c r="W1195">
        <v>0</v>
      </c>
      <c r="X1195">
        <v>0</v>
      </c>
      <c r="Y1195">
        <v>0</v>
      </c>
      <c r="Z1195">
        <v>0</v>
      </c>
      <c r="AA1195" t="s">
        <v>46</v>
      </c>
      <c r="AB1195" t="s">
        <v>47</v>
      </c>
      <c r="AC1195" t="s">
        <v>119</v>
      </c>
      <c r="AD1195" t="s">
        <v>120</v>
      </c>
      <c r="AE1195" s="39">
        <v>46212.811493055553</v>
      </c>
      <c r="AG1195" t="str">
        <f t="shared" si="144"/>
        <v>Julho-26</v>
      </c>
      <c r="AH1195" s="36">
        <f>_xlfn.XLOOKUP(AK1195,'Base de Preços'!P$7:P$3001,'Base de Preços'!J$7:J$3001,"",0)</f>
        <v>0</v>
      </c>
      <c r="AI1195" s="37">
        <f t="shared" si="145"/>
        <v>0</v>
      </c>
      <c r="AJ1195" t="str">
        <f>_xlfn.XLOOKUP(N1195,Agrupamentos!C$3:C$496,Agrupamentos!D$3:D$496,"",0)</f>
        <v>APOIO E MANUTENÇÃO</v>
      </c>
      <c r="AK1195" t="str">
        <f t="shared" si="146"/>
        <v>APOIO E MANUTEÇÃO 1410GN14101</v>
      </c>
      <c r="AL1195" s="57" t="str">
        <f t="shared" si="147"/>
        <v>47396GN1410MotoristaRENILDO DA CONCEICAO OLIVEIRAAPOIO E MANUTEÇÃO 1410MORUMBI - SRP007-01Principal0Julho-261546212,811493055646212</v>
      </c>
      <c r="AM1195" s="79" t="str">
        <f t="shared" si="148"/>
        <v/>
      </c>
      <c r="AN1195" s="80" t="str">
        <f t="shared" si="149"/>
        <v/>
      </c>
      <c r="AO1195" s="36">
        <f t="shared" si="150"/>
        <v>0</v>
      </c>
      <c r="AP1195" s="83" t="str">
        <f t="shared" si="151"/>
        <v/>
      </c>
    </row>
    <row r="1196" spans="1:42" hidden="1">
      <c r="A1196">
        <v>47396</v>
      </c>
      <c r="B1196" s="38">
        <v>46212</v>
      </c>
      <c r="C1196" t="s">
        <v>268</v>
      </c>
      <c r="D1196" t="s">
        <v>105</v>
      </c>
      <c r="E1196" t="s">
        <v>106</v>
      </c>
      <c r="F1196" t="s">
        <v>37</v>
      </c>
      <c r="G1196">
        <v>10</v>
      </c>
      <c r="H1196" s="43">
        <v>11331</v>
      </c>
      <c r="I1196" t="s">
        <v>112</v>
      </c>
      <c r="J1196">
        <v>11838</v>
      </c>
      <c r="K1196" t="s">
        <v>113</v>
      </c>
      <c r="L1196" t="s">
        <v>114</v>
      </c>
      <c r="M1196">
        <v>1</v>
      </c>
      <c r="N1196" t="s">
        <v>109</v>
      </c>
      <c r="O1196" t="s">
        <v>64</v>
      </c>
      <c r="P1196">
        <v>555</v>
      </c>
      <c r="Q1196" t="s">
        <v>413</v>
      </c>
      <c r="R1196" t="s">
        <v>140</v>
      </c>
      <c r="S1196">
        <v>5</v>
      </c>
      <c r="T1196">
        <v>0</v>
      </c>
      <c r="U1196">
        <v>0</v>
      </c>
      <c r="V1196">
        <v>5</v>
      </c>
      <c r="W1196">
        <v>0</v>
      </c>
      <c r="X1196">
        <v>0</v>
      </c>
      <c r="Y1196">
        <v>0</v>
      </c>
      <c r="Z1196">
        <v>0</v>
      </c>
      <c r="AA1196" t="s">
        <v>55</v>
      </c>
      <c r="AB1196" t="s">
        <v>47</v>
      </c>
      <c r="AC1196" t="s">
        <v>119</v>
      </c>
      <c r="AE1196" s="39">
        <v>46212.811493055553</v>
      </c>
      <c r="AG1196" t="str">
        <f t="shared" si="144"/>
        <v>Julho-26</v>
      </c>
      <c r="AH1196" s="36">
        <f>_xlfn.XLOOKUP(AK1196,'Base de Preços'!P$7:P$3001,'Base de Preços'!J$7:J$3001,"",0)</f>
        <v>0</v>
      </c>
      <c r="AI1196" s="37">
        <f t="shared" si="145"/>
        <v>0</v>
      </c>
      <c r="AJ1196" t="str">
        <f>_xlfn.XLOOKUP(N1196,Agrupamentos!C$3:C$496,Agrupamentos!D$3:D$496,"",0)</f>
        <v>APOIO E MANUTENÇÃO</v>
      </c>
      <c r="AK1196" t="str">
        <f t="shared" si="146"/>
        <v>APOIO E MANUTEÇÃO 1410GN14101</v>
      </c>
      <c r="AL1196" s="57" t="str">
        <f t="shared" si="147"/>
        <v>47396GN1410MotoristaRENILDO DA CONCEICAO OLIVEIRAAPOIO E MANUTEÇÃO 1410MORUMBI - SRP010-01Principal0Julho-260546212,811493055646212</v>
      </c>
      <c r="AM1196" s="79" t="str">
        <f t="shared" si="148"/>
        <v/>
      </c>
      <c r="AN1196" s="80" t="str">
        <f t="shared" si="149"/>
        <v/>
      </c>
      <c r="AO1196" s="36">
        <f t="shared" si="150"/>
        <v>0</v>
      </c>
      <c r="AP1196" s="83" t="str">
        <f t="shared" si="151"/>
        <v/>
      </c>
    </row>
    <row r="1197" spans="1:42" hidden="1">
      <c r="A1197">
        <v>47399</v>
      </c>
      <c r="B1197" s="38">
        <v>46212</v>
      </c>
      <c r="C1197" t="s">
        <v>268</v>
      </c>
      <c r="D1197" t="s">
        <v>105</v>
      </c>
      <c r="E1197" t="s">
        <v>106</v>
      </c>
      <c r="F1197" t="s">
        <v>49</v>
      </c>
      <c r="G1197">
        <v>10</v>
      </c>
      <c r="H1197" s="43">
        <v>11331</v>
      </c>
      <c r="I1197" t="s">
        <v>112</v>
      </c>
      <c r="J1197">
        <v>11278</v>
      </c>
      <c r="K1197" t="s">
        <v>381</v>
      </c>
      <c r="L1197" t="s">
        <v>381</v>
      </c>
      <c r="M1197">
        <v>1</v>
      </c>
      <c r="N1197" t="s">
        <v>109</v>
      </c>
      <c r="O1197" t="s">
        <v>64</v>
      </c>
      <c r="P1197">
        <v>514</v>
      </c>
      <c r="Q1197" t="s">
        <v>463</v>
      </c>
      <c r="R1197" t="s">
        <v>158</v>
      </c>
      <c r="S1197">
        <v>10</v>
      </c>
      <c r="T1197">
        <v>0</v>
      </c>
      <c r="U1197">
        <v>0</v>
      </c>
      <c r="V1197">
        <v>10</v>
      </c>
      <c r="W1197">
        <v>0</v>
      </c>
      <c r="X1197">
        <v>0</v>
      </c>
      <c r="Y1197">
        <v>0</v>
      </c>
      <c r="Z1197">
        <v>0</v>
      </c>
      <c r="AA1197" t="s">
        <v>55</v>
      </c>
      <c r="AB1197" t="s">
        <v>56</v>
      </c>
      <c r="AC1197" t="s">
        <v>382</v>
      </c>
      <c r="AD1197" t="s">
        <v>120</v>
      </c>
      <c r="AE1197" s="39">
        <v>46212.870937500003</v>
      </c>
      <c r="AG1197" t="str">
        <f t="shared" si="144"/>
        <v>Julho-26</v>
      </c>
      <c r="AH1197" s="36">
        <f>_xlfn.XLOOKUP(AK1197,'Base de Preços'!P$7:P$3001,'Base de Preços'!J$7:J$3001,"",0)</f>
        <v>0</v>
      </c>
      <c r="AI1197" s="37">
        <f t="shared" si="145"/>
        <v>0</v>
      </c>
      <c r="AJ1197" t="str">
        <f>_xlfn.XLOOKUP(N1197,Agrupamentos!C$3:C$496,Agrupamentos!D$3:D$496,"",0)</f>
        <v>APOIO E MANUTENÇÃO</v>
      </c>
      <c r="AK1197" t="str">
        <f t="shared" si="146"/>
        <v>APOIO E MANUTEÇÃO 1410GN14101</v>
      </c>
      <c r="AL1197" s="57" t="str">
        <f t="shared" si="147"/>
        <v>47399GN1410Trabalhador FlorestalNONATO JOSE COSTA JUNIORAPOIO E MANUTEÇÃO 1410CRISTAL001-01Suporte0Julho-2601046212,870937546212</v>
      </c>
      <c r="AM1197" s="79" t="str">
        <f t="shared" si="148"/>
        <v/>
      </c>
      <c r="AN1197" s="80" t="str">
        <f t="shared" si="149"/>
        <v/>
      </c>
      <c r="AO1197" s="36">
        <f t="shared" si="150"/>
        <v>0</v>
      </c>
      <c r="AP1197" s="83" t="str">
        <f t="shared" si="151"/>
        <v/>
      </c>
    </row>
    <row r="1198" spans="1:42" hidden="1">
      <c r="A1198">
        <v>47399</v>
      </c>
      <c r="B1198" s="38">
        <v>46212</v>
      </c>
      <c r="C1198" t="s">
        <v>268</v>
      </c>
      <c r="D1198" t="s">
        <v>105</v>
      </c>
      <c r="E1198" t="s">
        <v>106</v>
      </c>
      <c r="F1198" t="s">
        <v>59</v>
      </c>
      <c r="G1198">
        <v>10</v>
      </c>
      <c r="H1198" s="43">
        <v>11331</v>
      </c>
      <c r="I1198" t="s">
        <v>112</v>
      </c>
      <c r="J1198">
        <v>11278</v>
      </c>
      <c r="K1198" t="s">
        <v>381</v>
      </c>
      <c r="L1198" t="s">
        <v>381</v>
      </c>
      <c r="M1198" t="s">
        <v>129</v>
      </c>
      <c r="N1198" t="s">
        <v>130</v>
      </c>
      <c r="O1198" t="s">
        <v>64</v>
      </c>
      <c r="P1198">
        <v>514</v>
      </c>
      <c r="Q1198" t="s">
        <v>463</v>
      </c>
      <c r="R1198" t="s">
        <v>158</v>
      </c>
      <c r="S1198">
        <v>9</v>
      </c>
      <c r="T1198">
        <v>41</v>
      </c>
      <c r="U1198">
        <v>1</v>
      </c>
      <c r="V1198">
        <v>10</v>
      </c>
      <c r="W1198">
        <v>0.5</v>
      </c>
      <c r="X1198">
        <v>0.22</v>
      </c>
      <c r="Y1198">
        <v>0.24</v>
      </c>
      <c r="Z1198">
        <v>142.16</v>
      </c>
      <c r="AA1198" t="s">
        <v>55</v>
      </c>
      <c r="AB1198" t="s">
        <v>47</v>
      </c>
      <c r="AC1198" t="s">
        <v>382</v>
      </c>
      <c r="AD1198" t="s">
        <v>120</v>
      </c>
      <c r="AE1198" s="39">
        <v>46212.870937500003</v>
      </c>
      <c r="AG1198" t="str">
        <f t="shared" si="144"/>
        <v>Julho-26</v>
      </c>
      <c r="AH1198" s="36">
        <f>_xlfn.XLOOKUP(AK1198,'Base de Preços'!P$7:P$3001,'Base de Preços'!J$7:J$3001,"",0)</f>
        <v>204.98</v>
      </c>
      <c r="AI1198" s="37">
        <f t="shared" si="145"/>
        <v>8404.18</v>
      </c>
      <c r="AJ1198" t="str">
        <f>_xlfn.XLOOKUP(N1198,Agrupamentos!C$3:C$496,Agrupamentos!D$3:D$496,"",0)</f>
        <v>HERBICIDA MEC</v>
      </c>
      <c r="AK1198" t="str">
        <f t="shared" si="146"/>
        <v>SERV CAP QUIM AREA TOTALGN1410IMP153</v>
      </c>
      <c r="AL1198" s="57" t="str">
        <f t="shared" si="147"/>
        <v>47399GN1410Operador de Trator de PneuNONATO JOSE COSTA JUNIORSERV CAP QUIM AREA TOTALCRISTAL001-01Principal41Julho-2611046212,870937546212</v>
      </c>
      <c r="AM1198" s="79">
        <f t="shared" si="148"/>
        <v>20</v>
      </c>
      <c r="AN1198" s="80">
        <f t="shared" si="149"/>
        <v>2843.2</v>
      </c>
      <c r="AO1198" s="36">
        <f t="shared" si="150"/>
        <v>5828.5599999999995</v>
      </c>
      <c r="AP1198" s="83">
        <f t="shared" si="151"/>
        <v>2985.3599999999997</v>
      </c>
    </row>
    <row r="1199" spans="1:42" hidden="1">
      <c r="A1199">
        <v>47402</v>
      </c>
      <c r="B1199" s="38">
        <v>46212</v>
      </c>
      <c r="C1199" t="s">
        <v>268</v>
      </c>
      <c r="D1199" t="s">
        <v>105</v>
      </c>
      <c r="E1199" t="s">
        <v>106</v>
      </c>
      <c r="F1199" t="s">
        <v>49</v>
      </c>
      <c r="G1199">
        <v>8</v>
      </c>
      <c r="H1199" s="43">
        <v>11065</v>
      </c>
      <c r="I1199" t="s">
        <v>107</v>
      </c>
      <c r="J1199">
        <v>11392</v>
      </c>
      <c r="K1199" t="s">
        <v>142</v>
      </c>
      <c r="L1199" t="s">
        <v>142</v>
      </c>
      <c r="M1199" t="s">
        <v>146</v>
      </c>
      <c r="N1199" t="s">
        <v>147</v>
      </c>
      <c r="O1199" t="s">
        <v>64</v>
      </c>
      <c r="P1199">
        <v>532</v>
      </c>
      <c r="Q1199" t="s">
        <v>117</v>
      </c>
      <c r="R1199" t="s">
        <v>118</v>
      </c>
      <c r="S1199">
        <v>34</v>
      </c>
      <c r="T1199">
        <v>6</v>
      </c>
      <c r="U1199">
        <v>0</v>
      </c>
      <c r="V1199">
        <v>34</v>
      </c>
      <c r="W1199">
        <v>3.57</v>
      </c>
      <c r="X1199">
        <v>5.67</v>
      </c>
      <c r="Y1199">
        <v>5.67</v>
      </c>
      <c r="Z1199">
        <v>269.95999999999998</v>
      </c>
      <c r="AA1199" t="s">
        <v>55</v>
      </c>
      <c r="AB1199" t="s">
        <v>47</v>
      </c>
      <c r="AC1199" t="s">
        <v>145</v>
      </c>
      <c r="AE1199" s="39">
        <v>46212.887650462966</v>
      </c>
      <c r="AG1199" t="str">
        <f t="shared" si="144"/>
        <v>Julho-26</v>
      </c>
      <c r="AH1199" s="36">
        <f>_xlfn.XLOOKUP(AK1199,'Base de Preços'!P$7:P$3001,'Base de Preços'!J$7:J$3001,"",0)</f>
        <v>618.69000000000005</v>
      </c>
      <c r="AI1199" s="37">
        <f t="shared" si="145"/>
        <v>3712.1400000000003</v>
      </c>
      <c r="AJ1199" t="str">
        <f>_xlfn.XLOOKUP(N1199,Agrupamentos!C$3:C$496,Agrupamentos!D$3:D$496,"",0)</f>
        <v>IRRIGAÇÃO DE PLANTIO</v>
      </c>
      <c r="AK1199" t="str">
        <f t="shared" si="146"/>
        <v>2ª SERV IRRIGACAO NIVEL 1 AGRIC - TRANSPORTE ATÉ 5,0GN1410336-2</v>
      </c>
      <c r="AL1199" s="57" t="str">
        <f t="shared" si="147"/>
        <v>47402GN1410Trabalhador FlorestalDOUGLAS BOTELHO GOMES2ª SERV IRRIGACAO NIVEL 1 AGRIC - TRANSPORTE ATÉ 5,0NOSSA SENHORA APARECIDA IX003-01Principal6Julho-2603446212,88765046346212</v>
      </c>
      <c r="AM1199" s="79">
        <f t="shared" si="148"/>
        <v>9.5238095238095237</v>
      </c>
      <c r="AN1199" s="80">
        <f t="shared" si="149"/>
        <v>2571.0476190476188</v>
      </c>
      <c r="AO1199" s="36">
        <f t="shared" si="150"/>
        <v>1619.7599999999998</v>
      </c>
      <c r="AP1199" s="83">
        <f t="shared" si="151"/>
        <v>-951.28761904761905</v>
      </c>
    </row>
    <row r="1200" spans="1:42" hidden="1">
      <c r="A1200">
        <v>47402</v>
      </c>
      <c r="B1200" s="38">
        <v>46212</v>
      </c>
      <c r="C1200" t="s">
        <v>268</v>
      </c>
      <c r="D1200" t="s">
        <v>105</v>
      </c>
      <c r="E1200" t="s">
        <v>106</v>
      </c>
      <c r="F1200" t="s">
        <v>59</v>
      </c>
      <c r="G1200">
        <v>8</v>
      </c>
      <c r="H1200" s="43">
        <v>11065</v>
      </c>
      <c r="I1200" t="s">
        <v>107</v>
      </c>
      <c r="J1200">
        <v>11392</v>
      </c>
      <c r="K1200" t="s">
        <v>142</v>
      </c>
      <c r="L1200" t="s">
        <v>142</v>
      </c>
      <c r="M1200" t="s">
        <v>146</v>
      </c>
      <c r="N1200" t="s">
        <v>147</v>
      </c>
      <c r="O1200" t="s">
        <v>64</v>
      </c>
      <c r="P1200">
        <v>532</v>
      </c>
      <c r="Q1200" t="s">
        <v>117</v>
      </c>
      <c r="R1200" t="s">
        <v>118</v>
      </c>
      <c r="S1200">
        <v>3</v>
      </c>
      <c r="T1200">
        <v>6</v>
      </c>
      <c r="U1200">
        <v>7</v>
      </c>
      <c r="V1200">
        <v>10</v>
      </c>
      <c r="W1200">
        <v>0.71</v>
      </c>
      <c r="X1200">
        <v>0.5</v>
      </c>
      <c r="Y1200">
        <v>1.67</v>
      </c>
      <c r="Z1200">
        <v>211.36</v>
      </c>
      <c r="AA1200" t="s">
        <v>55</v>
      </c>
      <c r="AB1200" t="s">
        <v>77</v>
      </c>
      <c r="AC1200" t="s">
        <v>145</v>
      </c>
      <c r="AD1200" t="s">
        <v>120</v>
      </c>
      <c r="AE1200" s="39">
        <v>46212.887650462966</v>
      </c>
      <c r="AG1200" t="str">
        <f t="shared" si="144"/>
        <v>Julho-26</v>
      </c>
      <c r="AH1200" s="36">
        <f>_xlfn.XLOOKUP(AK1200,'Base de Preços'!P$7:P$3001,'Base de Preços'!J$7:J$3001,"",0)</f>
        <v>618.69000000000005</v>
      </c>
      <c r="AI1200" s="37">
        <f t="shared" si="145"/>
        <v>0</v>
      </c>
      <c r="AJ1200" t="str">
        <f>_xlfn.XLOOKUP(N1200,Agrupamentos!C$3:C$496,Agrupamentos!D$3:D$496,"",0)</f>
        <v>IRRIGAÇÃO DE PLANTIO</v>
      </c>
      <c r="AK1200" t="str">
        <f t="shared" si="146"/>
        <v>2ª SERV IRRIGACAO NIVEL 1 AGRIC - TRANSPORTE ATÉ 5,0GN1410336-2</v>
      </c>
      <c r="AL1200" s="57" t="str">
        <f t="shared" si="147"/>
        <v>47402GN1410Operador de Trator de PneuDOUGLAS BOTELHO GOMES2ª SERV IRRIGACAO NIVEL 1 AGRIC - TRANSPORTE ATÉ 5,0NOSSA SENHORA APARECIDA IX003-01Apoio6Julho-2671046212,88765046346212</v>
      </c>
      <c r="AM1200" s="79">
        <f t="shared" si="148"/>
        <v>14.084507042253522</v>
      </c>
      <c r="AN1200" s="80">
        <f t="shared" si="149"/>
        <v>2976.9014084507044</v>
      </c>
      <c r="AO1200" s="36">
        <f t="shared" si="150"/>
        <v>1268.1600000000001</v>
      </c>
      <c r="AP1200" s="83">
        <f t="shared" si="151"/>
        <v>-1708.7414084507043</v>
      </c>
    </row>
    <row r="1201" spans="1:42" hidden="1">
      <c r="A1201">
        <v>47402</v>
      </c>
      <c r="B1201" s="38">
        <v>46212</v>
      </c>
      <c r="C1201" t="s">
        <v>268</v>
      </c>
      <c r="D1201" t="s">
        <v>105</v>
      </c>
      <c r="E1201" t="s">
        <v>106</v>
      </c>
      <c r="F1201" t="s">
        <v>37</v>
      </c>
      <c r="G1201">
        <v>8</v>
      </c>
      <c r="H1201" s="43">
        <v>11065</v>
      </c>
      <c r="I1201" t="s">
        <v>107</v>
      </c>
      <c r="J1201">
        <v>11392</v>
      </c>
      <c r="K1201" t="s">
        <v>142</v>
      </c>
      <c r="L1201" t="s">
        <v>142</v>
      </c>
      <c r="M1201">
        <v>1</v>
      </c>
      <c r="N1201" t="s">
        <v>109</v>
      </c>
      <c r="O1201" t="s">
        <v>64</v>
      </c>
      <c r="P1201">
        <v>532</v>
      </c>
      <c r="Q1201" t="s">
        <v>117</v>
      </c>
      <c r="R1201" t="s">
        <v>118</v>
      </c>
      <c r="S1201">
        <v>24</v>
      </c>
      <c r="T1201">
        <v>0</v>
      </c>
      <c r="U1201">
        <v>12</v>
      </c>
      <c r="V1201">
        <v>36</v>
      </c>
      <c r="W1201">
        <v>0</v>
      </c>
      <c r="X1201">
        <v>0</v>
      </c>
      <c r="Y1201">
        <v>0</v>
      </c>
      <c r="Z1201">
        <v>0</v>
      </c>
      <c r="AA1201" t="s">
        <v>55</v>
      </c>
      <c r="AB1201" t="s">
        <v>47</v>
      </c>
      <c r="AC1201" t="s">
        <v>145</v>
      </c>
      <c r="AD1201" t="s">
        <v>120</v>
      </c>
      <c r="AE1201" s="39">
        <v>46212.887650462966</v>
      </c>
      <c r="AG1201" t="str">
        <f t="shared" si="144"/>
        <v>Julho-26</v>
      </c>
      <c r="AH1201" s="36">
        <f>_xlfn.XLOOKUP(AK1201,'Base de Preços'!P$7:P$3001,'Base de Preços'!J$7:J$3001,"",0)</f>
        <v>0</v>
      </c>
      <c r="AI1201" s="37">
        <f t="shared" si="145"/>
        <v>0</v>
      </c>
      <c r="AJ1201" t="str">
        <f>_xlfn.XLOOKUP(N1201,Agrupamentos!C$3:C$496,Agrupamentos!D$3:D$496,"",0)</f>
        <v>APOIO E MANUTENÇÃO</v>
      </c>
      <c r="AK1201" t="str">
        <f t="shared" si="146"/>
        <v>APOIO E MANUTEÇÃO 1410GN14101</v>
      </c>
      <c r="AL1201" s="57" t="str">
        <f t="shared" si="147"/>
        <v>47402GN1410MotoristaDOUGLAS BOTELHO GOMESAPOIO E MANUTEÇÃO 1410NOSSA SENHORA APARECIDA IX003-01Principal0Julho-26123646212,88765046346212</v>
      </c>
      <c r="AM1201" s="79" t="str">
        <f t="shared" si="148"/>
        <v/>
      </c>
      <c r="AN1201" s="80" t="str">
        <f t="shared" si="149"/>
        <v/>
      </c>
      <c r="AO1201" s="36">
        <f t="shared" si="150"/>
        <v>0</v>
      </c>
      <c r="AP1201" s="83" t="str">
        <f t="shared" si="151"/>
        <v/>
      </c>
    </row>
    <row r="1202" spans="1:42" hidden="1">
      <c r="A1202">
        <v>47402</v>
      </c>
      <c r="B1202" s="38">
        <v>46212</v>
      </c>
      <c r="C1202" t="s">
        <v>268</v>
      </c>
      <c r="D1202" t="s">
        <v>105</v>
      </c>
      <c r="E1202" t="s">
        <v>106</v>
      </c>
      <c r="F1202" t="s">
        <v>49</v>
      </c>
      <c r="G1202">
        <v>8</v>
      </c>
      <c r="H1202" s="43">
        <v>11065</v>
      </c>
      <c r="I1202" t="s">
        <v>107</v>
      </c>
      <c r="J1202">
        <v>11392</v>
      </c>
      <c r="K1202" t="s">
        <v>142</v>
      </c>
      <c r="L1202" t="s">
        <v>142</v>
      </c>
      <c r="M1202">
        <v>478</v>
      </c>
      <c r="N1202" t="s">
        <v>143</v>
      </c>
      <c r="O1202" t="s">
        <v>64</v>
      </c>
      <c r="P1202">
        <v>532</v>
      </c>
      <c r="Q1202" t="s">
        <v>117</v>
      </c>
      <c r="R1202" t="s">
        <v>118</v>
      </c>
      <c r="S1202">
        <v>192</v>
      </c>
      <c r="T1202">
        <v>18</v>
      </c>
      <c r="U1202">
        <v>0</v>
      </c>
      <c r="V1202">
        <v>192</v>
      </c>
      <c r="W1202">
        <v>11.26</v>
      </c>
      <c r="X1202">
        <v>10.67</v>
      </c>
      <c r="Y1202">
        <v>10.67</v>
      </c>
      <c r="Z1202">
        <v>851.63</v>
      </c>
      <c r="AA1202" t="s">
        <v>55</v>
      </c>
      <c r="AB1202" t="s">
        <v>47</v>
      </c>
      <c r="AC1202" t="s">
        <v>145</v>
      </c>
      <c r="AD1202" t="s">
        <v>120</v>
      </c>
      <c r="AE1202" s="39">
        <v>46212.887650462966</v>
      </c>
      <c r="AG1202" t="str">
        <f t="shared" si="144"/>
        <v>Julho-26</v>
      </c>
      <c r="AH1202" s="36">
        <f>_xlfn.XLOOKUP(AK1202,'Base de Preços'!P$7:P$3001,'Base de Preços'!J$7:J$3001,"",0)</f>
        <v>1235.0899999999999</v>
      </c>
      <c r="AI1202" s="37">
        <f t="shared" si="145"/>
        <v>22231.62</v>
      </c>
      <c r="AJ1202" t="str">
        <f>_xlfn.XLOOKUP(N1202,Agrupamentos!C$3:C$496,Agrupamentos!D$3:D$496,"",0)</f>
        <v>IRRIGAÇÃO DE PLANTIO</v>
      </c>
      <c r="AK1202" t="str">
        <f t="shared" si="146"/>
        <v>SERV PLANTIO IRRIGADO NIVEL 1 AGRIC - TRANSPORTE ATÉ 5 KMGN1410478</v>
      </c>
      <c r="AL1202" s="57" t="str">
        <f t="shared" si="147"/>
        <v>47402GN1410Trabalhador FlorestalDOUGLAS BOTELHO GOMESSERV PLANTIO IRRIGADO NIVEL 1 AGRIC - TRANSPORTE ATÉ 5 KMNOSSA SENHORA APARECIDA IX003-01Principal18Julho-26019246212,88765046346212</v>
      </c>
      <c r="AM1202" s="79">
        <f t="shared" si="148"/>
        <v>17.051509769094139</v>
      </c>
      <c r="AN1202" s="80">
        <f t="shared" si="149"/>
        <v>14521.577264653641</v>
      </c>
      <c r="AO1202" s="36">
        <f t="shared" si="150"/>
        <v>15329.34</v>
      </c>
      <c r="AP1202" s="83">
        <f t="shared" si="151"/>
        <v>807.76273534635948</v>
      </c>
    </row>
    <row r="1203" spans="1:42" hidden="1">
      <c r="A1203">
        <v>47402</v>
      </c>
      <c r="B1203" s="38">
        <v>46212</v>
      </c>
      <c r="C1203" t="s">
        <v>268</v>
      </c>
      <c r="D1203" t="s">
        <v>105</v>
      </c>
      <c r="E1203" t="s">
        <v>106</v>
      </c>
      <c r="F1203" t="s">
        <v>49</v>
      </c>
      <c r="G1203">
        <v>8</v>
      </c>
      <c r="H1203" s="43">
        <v>11065</v>
      </c>
      <c r="I1203" t="s">
        <v>107</v>
      </c>
      <c r="J1203">
        <v>11392</v>
      </c>
      <c r="K1203" t="s">
        <v>142</v>
      </c>
      <c r="L1203" t="s">
        <v>142</v>
      </c>
      <c r="M1203">
        <v>298</v>
      </c>
      <c r="N1203" t="s">
        <v>132</v>
      </c>
      <c r="O1203" t="s">
        <v>43</v>
      </c>
      <c r="P1203">
        <v>532</v>
      </c>
      <c r="Q1203" t="s">
        <v>117</v>
      </c>
      <c r="R1203" t="s">
        <v>118</v>
      </c>
      <c r="S1203">
        <v>16</v>
      </c>
      <c r="T1203">
        <v>2</v>
      </c>
      <c r="U1203">
        <v>0</v>
      </c>
      <c r="V1203">
        <v>16</v>
      </c>
      <c r="W1203">
        <v>0</v>
      </c>
      <c r="X1203">
        <v>8</v>
      </c>
      <c r="Y1203">
        <v>8</v>
      </c>
      <c r="Z1203">
        <v>589.29</v>
      </c>
      <c r="AA1203" t="s">
        <v>55</v>
      </c>
      <c r="AB1203" t="s">
        <v>47</v>
      </c>
      <c r="AC1203" t="s">
        <v>145</v>
      </c>
      <c r="AD1203" t="s">
        <v>120</v>
      </c>
      <c r="AE1203" s="39">
        <v>46212.887650462966</v>
      </c>
      <c r="AG1203" t="str">
        <f t="shared" si="144"/>
        <v>Julho-26</v>
      </c>
      <c r="AH1203" s="36">
        <f>_xlfn.XLOOKUP(AK1203,'Base de Preços'!P$7:P$3001,'Base de Preços'!J$7:J$3001,"",0)</f>
        <v>589.29</v>
      </c>
      <c r="AI1203" s="37">
        <f t="shared" si="145"/>
        <v>1178.58</v>
      </c>
      <c r="AJ1203" t="str">
        <f>_xlfn.XLOOKUP(N1203,Agrupamentos!C$3:C$496,Agrupamentos!D$3:D$496,"",0)</f>
        <v>DIARIAS HOMEM</v>
      </c>
      <c r="AK1203" t="str">
        <f t="shared" si="146"/>
        <v>SERV GERAIS LAVOURA AGRICGN1410298</v>
      </c>
      <c r="AL1203" s="57" t="str">
        <f t="shared" si="147"/>
        <v>47402GN1410Trabalhador FlorestalDOUGLAS BOTELHO GOMESSERV GERAIS LAVOURA AGRICNOSSA SENHORA APARECIDA IX003-01Principal2Julho-2601646212,88765046346212</v>
      </c>
      <c r="AM1203" s="79" t="str">
        <f t="shared" si="148"/>
        <v/>
      </c>
      <c r="AN1203" s="80" t="str">
        <f t="shared" si="149"/>
        <v/>
      </c>
      <c r="AO1203" s="36">
        <f t="shared" si="150"/>
        <v>1178.58</v>
      </c>
      <c r="AP1203" s="83" t="str">
        <f t="shared" si="151"/>
        <v/>
      </c>
    </row>
    <row r="1204" spans="1:42" hidden="1">
      <c r="A1204">
        <v>47402</v>
      </c>
      <c r="B1204" s="38">
        <v>46212</v>
      </c>
      <c r="C1204" t="s">
        <v>268</v>
      </c>
      <c r="D1204" t="s">
        <v>105</v>
      </c>
      <c r="E1204" t="s">
        <v>106</v>
      </c>
      <c r="F1204" t="s">
        <v>59</v>
      </c>
      <c r="G1204">
        <v>8</v>
      </c>
      <c r="H1204" s="43">
        <v>11065</v>
      </c>
      <c r="I1204" t="s">
        <v>107</v>
      </c>
      <c r="J1204">
        <v>11392</v>
      </c>
      <c r="K1204" t="s">
        <v>142</v>
      </c>
      <c r="L1204" t="s">
        <v>142</v>
      </c>
      <c r="M1204">
        <v>478</v>
      </c>
      <c r="N1204" t="s">
        <v>143</v>
      </c>
      <c r="O1204" t="s">
        <v>64</v>
      </c>
      <c r="P1204">
        <v>532</v>
      </c>
      <c r="Q1204" t="s">
        <v>117</v>
      </c>
      <c r="R1204" t="s">
        <v>118</v>
      </c>
      <c r="S1204">
        <v>10</v>
      </c>
      <c r="T1204">
        <v>18</v>
      </c>
      <c r="U1204">
        <v>10</v>
      </c>
      <c r="V1204">
        <v>20</v>
      </c>
      <c r="W1204">
        <v>0.74</v>
      </c>
      <c r="X1204">
        <v>0.56000000000000005</v>
      </c>
      <c r="Y1204">
        <v>1.1100000000000001</v>
      </c>
      <c r="Z1204">
        <v>239.79</v>
      </c>
      <c r="AA1204" t="s">
        <v>55</v>
      </c>
      <c r="AB1204" t="s">
        <v>56</v>
      </c>
      <c r="AC1204" t="s">
        <v>145</v>
      </c>
      <c r="AD1204" t="s">
        <v>120</v>
      </c>
      <c r="AE1204" s="39">
        <v>46212.887650462966</v>
      </c>
      <c r="AG1204" t="str">
        <f t="shared" si="144"/>
        <v>Julho-26</v>
      </c>
      <c r="AH1204" s="36">
        <f>_xlfn.XLOOKUP(AK1204,'Base de Preços'!P$7:P$3001,'Base de Preços'!J$7:J$3001,"",0)</f>
        <v>1235.0899999999999</v>
      </c>
      <c r="AI1204" s="37">
        <f t="shared" si="145"/>
        <v>0</v>
      </c>
      <c r="AJ1204" t="str">
        <f>_xlfn.XLOOKUP(N1204,Agrupamentos!C$3:C$496,Agrupamentos!D$3:D$496,"",0)</f>
        <v>IRRIGAÇÃO DE PLANTIO</v>
      </c>
      <c r="AK1204" t="str">
        <f t="shared" si="146"/>
        <v>SERV PLANTIO IRRIGADO NIVEL 1 AGRIC - TRANSPORTE ATÉ 5 KMGN1410478</v>
      </c>
      <c r="AL1204" s="57" t="str">
        <f t="shared" si="147"/>
        <v>47402GN1410Operador de Trator de PneuDOUGLAS BOTELHO GOMESSERV PLANTIO IRRIGADO NIVEL 1 AGRIC - TRANSPORTE ATÉ 5 KMNOSSA SENHORA APARECIDA IX003-01Suporte18Julho-26102046212,88765046346212</v>
      </c>
      <c r="AM1204" s="79">
        <f t="shared" si="148"/>
        <v>27.027027027027028</v>
      </c>
      <c r="AN1204" s="80">
        <f t="shared" si="149"/>
        <v>6480.8108108108108</v>
      </c>
      <c r="AO1204" s="36">
        <f t="shared" si="150"/>
        <v>4316.22</v>
      </c>
      <c r="AP1204" s="83">
        <f t="shared" si="151"/>
        <v>-2164.5908108108106</v>
      </c>
    </row>
    <row r="1205" spans="1:42" hidden="1">
      <c r="A1205">
        <v>47413</v>
      </c>
      <c r="B1205" s="38">
        <v>46212</v>
      </c>
      <c r="C1205" t="s">
        <v>268</v>
      </c>
      <c r="D1205" t="s">
        <v>105</v>
      </c>
      <c r="E1205" t="s">
        <v>106</v>
      </c>
      <c r="F1205" t="s">
        <v>59</v>
      </c>
      <c r="G1205">
        <v>8</v>
      </c>
      <c r="H1205" s="43">
        <v>11331</v>
      </c>
      <c r="I1205" t="s">
        <v>112</v>
      </c>
      <c r="J1205">
        <v>11362</v>
      </c>
      <c r="K1205" t="s">
        <v>131</v>
      </c>
      <c r="L1205" t="s">
        <v>131</v>
      </c>
      <c r="M1205">
        <v>1</v>
      </c>
      <c r="N1205" t="s">
        <v>109</v>
      </c>
      <c r="O1205" t="s">
        <v>64</v>
      </c>
      <c r="P1205">
        <v>537</v>
      </c>
      <c r="Q1205" t="s">
        <v>368</v>
      </c>
      <c r="R1205" t="s">
        <v>170</v>
      </c>
      <c r="S1205">
        <v>0</v>
      </c>
      <c r="T1205">
        <v>0</v>
      </c>
      <c r="U1205">
        <v>30</v>
      </c>
      <c r="V1205">
        <v>30</v>
      </c>
      <c r="W1205">
        <v>0</v>
      </c>
      <c r="X1205">
        <v>0</v>
      </c>
      <c r="Y1205">
        <v>0</v>
      </c>
      <c r="Z1205">
        <v>0</v>
      </c>
      <c r="AA1205" t="s">
        <v>46</v>
      </c>
      <c r="AB1205" t="s">
        <v>56</v>
      </c>
      <c r="AC1205" t="s">
        <v>135</v>
      </c>
      <c r="AE1205" s="39">
        <v>46212.988043981481</v>
      </c>
      <c r="AF1205" t="s">
        <v>464</v>
      </c>
      <c r="AG1205" t="str">
        <f t="shared" si="144"/>
        <v>Julho-26</v>
      </c>
      <c r="AH1205" s="36">
        <f>_xlfn.XLOOKUP(AK1205,'Base de Preços'!P$7:P$3001,'Base de Preços'!J$7:J$3001,"",0)</f>
        <v>0</v>
      </c>
      <c r="AI1205" s="37">
        <f t="shared" si="145"/>
        <v>0</v>
      </c>
      <c r="AJ1205" t="str">
        <f>_xlfn.XLOOKUP(N1205,Agrupamentos!C$3:C$496,Agrupamentos!D$3:D$496,"",0)</f>
        <v>APOIO E MANUTENÇÃO</v>
      </c>
      <c r="AK1205" t="str">
        <f t="shared" si="146"/>
        <v>APOIO E MANUTEÇÃO 1410GN14101</v>
      </c>
      <c r="AL1205" s="57" t="str">
        <f t="shared" si="147"/>
        <v>47413GN1410Operador de Trator de PneuGABRIEL GONCALVES PINHEIROAPOIO E MANUTEÇÃO 1410GALILÉIA011-01Suporte0Julho-26303046212,988043981546212</v>
      </c>
      <c r="AM1205" s="79" t="str">
        <f t="shared" si="148"/>
        <v/>
      </c>
      <c r="AN1205" s="80" t="str">
        <f t="shared" si="149"/>
        <v/>
      </c>
      <c r="AO1205" s="36">
        <f t="shared" si="150"/>
        <v>0</v>
      </c>
      <c r="AP1205" s="83" t="str">
        <f t="shared" si="151"/>
        <v/>
      </c>
    </row>
    <row r="1206" spans="1:42" hidden="1">
      <c r="A1206">
        <v>47413</v>
      </c>
      <c r="B1206" s="38">
        <v>46212</v>
      </c>
      <c r="C1206" t="s">
        <v>268</v>
      </c>
      <c r="D1206" t="s">
        <v>105</v>
      </c>
      <c r="E1206" t="s">
        <v>106</v>
      </c>
      <c r="F1206" t="s">
        <v>37</v>
      </c>
      <c r="G1206">
        <v>8</v>
      </c>
      <c r="H1206" s="43">
        <v>11331</v>
      </c>
      <c r="I1206" t="s">
        <v>112</v>
      </c>
      <c r="J1206">
        <v>11362</v>
      </c>
      <c r="K1206" t="s">
        <v>131</v>
      </c>
      <c r="L1206" t="s">
        <v>131</v>
      </c>
      <c r="M1206">
        <v>1</v>
      </c>
      <c r="N1206" t="s">
        <v>109</v>
      </c>
      <c r="O1206" t="s">
        <v>64</v>
      </c>
      <c r="P1206">
        <v>537</v>
      </c>
      <c r="Q1206" t="s">
        <v>368</v>
      </c>
      <c r="R1206" t="s">
        <v>170</v>
      </c>
      <c r="S1206">
        <v>8</v>
      </c>
      <c r="T1206">
        <v>0</v>
      </c>
      <c r="U1206">
        <v>0</v>
      </c>
      <c r="V1206">
        <v>8</v>
      </c>
      <c r="W1206">
        <v>0</v>
      </c>
      <c r="X1206">
        <v>0</v>
      </c>
      <c r="Y1206">
        <v>0</v>
      </c>
      <c r="Z1206">
        <v>0</v>
      </c>
      <c r="AA1206" t="s">
        <v>46</v>
      </c>
      <c r="AB1206" t="s">
        <v>47</v>
      </c>
      <c r="AC1206" t="s">
        <v>135</v>
      </c>
      <c r="AE1206" s="39">
        <v>46212.988043981481</v>
      </c>
      <c r="AF1206" t="s">
        <v>464</v>
      </c>
      <c r="AG1206" t="str">
        <f t="shared" si="144"/>
        <v>Julho-26</v>
      </c>
      <c r="AH1206" s="36">
        <f>_xlfn.XLOOKUP(AK1206,'Base de Preços'!P$7:P$3001,'Base de Preços'!J$7:J$3001,"",0)</f>
        <v>0</v>
      </c>
      <c r="AI1206" s="37">
        <f t="shared" si="145"/>
        <v>0</v>
      </c>
      <c r="AJ1206" t="str">
        <f>_xlfn.XLOOKUP(N1206,Agrupamentos!C$3:C$496,Agrupamentos!D$3:D$496,"",0)</f>
        <v>APOIO E MANUTENÇÃO</v>
      </c>
      <c r="AK1206" t="str">
        <f t="shared" si="146"/>
        <v>APOIO E MANUTEÇÃO 1410GN14101</v>
      </c>
      <c r="AL1206" s="57" t="str">
        <f t="shared" si="147"/>
        <v>47413GN1410MotoristaGABRIEL GONCALVES PINHEIROAPOIO E MANUTEÇÃO 1410GALILÉIA011-01Principal0Julho-260846212,988043981546212</v>
      </c>
      <c r="AM1206" s="79" t="str">
        <f t="shared" si="148"/>
        <v/>
      </c>
      <c r="AN1206" s="80" t="str">
        <f t="shared" si="149"/>
        <v/>
      </c>
      <c r="AO1206" s="36">
        <f t="shared" si="150"/>
        <v>0</v>
      </c>
      <c r="AP1206" s="83" t="str">
        <f t="shared" si="151"/>
        <v/>
      </c>
    </row>
    <row r="1207" spans="1:42" hidden="1">
      <c r="A1207">
        <v>47413</v>
      </c>
      <c r="B1207" s="38">
        <v>46212</v>
      </c>
      <c r="C1207" t="s">
        <v>268</v>
      </c>
      <c r="D1207" t="s">
        <v>105</v>
      </c>
      <c r="E1207" t="s">
        <v>106</v>
      </c>
      <c r="F1207" t="s">
        <v>59</v>
      </c>
      <c r="G1207">
        <v>8</v>
      </c>
      <c r="H1207" s="43">
        <v>11331</v>
      </c>
      <c r="I1207" t="s">
        <v>112</v>
      </c>
      <c r="J1207">
        <v>11362</v>
      </c>
      <c r="K1207" t="s">
        <v>131</v>
      </c>
      <c r="L1207" t="s">
        <v>131</v>
      </c>
      <c r="M1207" t="s">
        <v>137</v>
      </c>
      <c r="N1207" t="s">
        <v>138</v>
      </c>
      <c r="O1207" t="s">
        <v>64</v>
      </c>
      <c r="P1207">
        <v>537</v>
      </c>
      <c r="Q1207" t="s">
        <v>368</v>
      </c>
      <c r="R1207" t="s">
        <v>170</v>
      </c>
      <c r="S1207">
        <v>10</v>
      </c>
      <c r="T1207">
        <v>12.72</v>
      </c>
      <c r="U1207">
        <v>0</v>
      </c>
      <c r="V1207">
        <v>10</v>
      </c>
      <c r="W1207">
        <v>0.68</v>
      </c>
      <c r="X1207">
        <v>0.79</v>
      </c>
      <c r="Y1207">
        <v>0.79</v>
      </c>
      <c r="Z1207">
        <v>221.69</v>
      </c>
      <c r="AA1207" t="s">
        <v>46</v>
      </c>
      <c r="AB1207" t="s">
        <v>47</v>
      </c>
      <c r="AC1207" t="s">
        <v>135</v>
      </c>
      <c r="AE1207" s="39">
        <v>46212.988043981481</v>
      </c>
      <c r="AF1207" t="s">
        <v>464</v>
      </c>
      <c r="AG1207" t="str">
        <f t="shared" si="144"/>
        <v>Julho-26</v>
      </c>
      <c r="AH1207" s="36">
        <f>_xlfn.XLOOKUP(AK1207,'Base de Preços'!P$7:P$3001,'Base de Preços'!J$7:J$3001,"",0)</f>
        <v>343.68</v>
      </c>
      <c r="AI1207" s="37">
        <f t="shared" si="145"/>
        <v>4371.6096000000007</v>
      </c>
      <c r="AJ1207" t="str">
        <f>_xlfn.XLOOKUP(N1207,Agrupamentos!C$3:C$496,Agrupamentos!D$3:D$496,"",0)</f>
        <v>HERBICIDA MEC</v>
      </c>
      <c r="AK1207" t="str">
        <f t="shared" si="146"/>
        <v>SERV CAP QUIM MEC BARRA AGRICGN1410IMP96</v>
      </c>
      <c r="AL1207" s="57" t="str">
        <f t="shared" si="147"/>
        <v>47413GN1410Operador de Trator de PneuGABRIEL GONCALVES PINHEIROSERV CAP QUIM MEC BARRA AGRICGALILÉIA011-01Principal12,72Julho-2601046212,988043981546212</v>
      </c>
      <c r="AM1207" s="79">
        <f t="shared" si="148"/>
        <v>14.705882352941176</v>
      </c>
      <c r="AN1207" s="80">
        <f t="shared" si="149"/>
        <v>3260.1470588235293</v>
      </c>
      <c r="AO1207" s="36">
        <f t="shared" si="150"/>
        <v>2819.8968</v>
      </c>
      <c r="AP1207" s="83">
        <f t="shared" si="151"/>
        <v>-440.25025882352929</v>
      </c>
    </row>
    <row r="1208" spans="1:42" hidden="1">
      <c r="A1208">
        <v>47413</v>
      </c>
      <c r="B1208" s="38">
        <v>46212</v>
      </c>
      <c r="C1208" t="s">
        <v>268</v>
      </c>
      <c r="D1208" t="s">
        <v>105</v>
      </c>
      <c r="E1208" t="s">
        <v>106</v>
      </c>
      <c r="F1208" t="s">
        <v>49</v>
      </c>
      <c r="G1208">
        <v>8</v>
      </c>
      <c r="H1208" s="43">
        <v>11331</v>
      </c>
      <c r="I1208" t="s">
        <v>112</v>
      </c>
      <c r="J1208">
        <v>11362</v>
      </c>
      <c r="K1208" t="s">
        <v>131</v>
      </c>
      <c r="L1208" t="s">
        <v>131</v>
      </c>
      <c r="M1208">
        <v>1</v>
      </c>
      <c r="N1208" t="s">
        <v>109</v>
      </c>
      <c r="O1208" t="s">
        <v>64</v>
      </c>
      <c r="P1208">
        <v>537</v>
      </c>
      <c r="Q1208" t="s">
        <v>368</v>
      </c>
      <c r="R1208" t="s">
        <v>170</v>
      </c>
      <c r="S1208">
        <v>8</v>
      </c>
      <c r="T1208">
        <v>0</v>
      </c>
      <c r="U1208">
        <v>0</v>
      </c>
      <c r="V1208">
        <v>8</v>
      </c>
      <c r="W1208">
        <v>0</v>
      </c>
      <c r="X1208">
        <v>0</v>
      </c>
      <c r="Y1208">
        <v>0</v>
      </c>
      <c r="Z1208">
        <v>0</v>
      </c>
      <c r="AA1208" t="s">
        <v>46</v>
      </c>
      <c r="AB1208" t="s">
        <v>56</v>
      </c>
      <c r="AC1208" t="s">
        <v>135</v>
      </c>
      <c r="AE1208" s="39">
        <v>46212.988043981481</v>
      </c>
      <c r="AF1208" t="s">
        <v>464</v>
      </c>
      <c r="AG1208" t="str">
        <f t="shared" si="144"/>
        <v>Julho-26</v>
      </c>
      <c r="AH1208" s="36">
        <f>_xlfn.XLOOKUP(AK1208,'Base de Preços'!P$7:P$3001,'Base de Preços'!J$7:J$3001,"",0)</f>
        <v>0</v>
      </c>
      <c r="AI1208" s="37">
        <f t="shared" si="145"/>
        <v>0</v>
      </c>
      <c r="AJ1208" t="str">
        <f>_xlfn.XLOOKUP(N1208,Agrupamentos!C$3:C$496,Agrupamentos!D$3:D$496,"",0)</f>
        <v>APOIO E MANUTENÇÃO</v>
      </c>
      <c r="AK1208" t="str">
        <f t="shared" si="146"/>
        <v>APOIO E MANUTEÇÃO 1410GN14101</v>
      </c>
      <c r="AL1208" s="57" t="str">
        <f t="shared" si="147"/>
        <v>47413GN1410Trabalhador FlorestalGABRIEL GONCALVES PINHEIROAPOIO E MANUTEÇÃO 1410GALILÉIA011-01Suporte0Julho-260846212,988043981546212</v>
      </c>
      <c r="AM1208" s="79" t="str">
        <f t="shared" si="148"/>
        <v/>
      </c>
      <c r="AN1208" s="80" t="str">
        <f t="shared" si="149"/>
        <v/>
      </c>
      <c r="AO1208" s="36">
        <f t="shared" si="150"/>
        <v>0</v>
      </c>
      <c r="AP1208" s="83" t="str">
        <f t="shared" si="151"/>
        <v/>
      </c>
    </row>
    <row r="1209" spans="1:42" hidden="1">
      <c r="A1209">
        <v>47413</v>
      </c>
      <c r="B1209" s="38">
        <v>46212</v>
      </c>
      <c r="C1209" t="s">
        <v>268</v>
      </c>
      <c r="D1209" t="s">
        <v>105</v>
      </c>
      <c r="E1209" t="s">
        <v>106</v>
      </c>
      <c r="F1209" t="s">
        <v>59</v>
      </c>
      <c r="G1209">
        <v>8</v>
      </c>
      <c r="H1209" s="43">
        <v>11331</v>
      </c>
      <c r="I1209" t="s">
        <v>112</v>
      </c>
      <c r="J1209">
        <v>11362</v>
      </c>
      <c r="K1209" t="s">
        <v>131</v>
      </c>
      <c r="L1209" t="s">
        <v>131</v>
      </c>
      <c r="M1209" t="s">
        <v>166</v>
      </c>
      <c r="N1209" t="s">
        <v>167</v>
      </c>
      <c r="O1209" t="s">
        <v>168</v>
      </c>
      <c r="P1209">
        <v>750</v>
      </c>
      <c r="Q1209" t="s">
        <v>465</v>
      </c>
      <c r="R1209" t="s">
        <v>158</v>
      </c>
      <c r="S1209">
        <v>16</v>
      </c>
      <c r="T1209">
        <v>16</v>
      </c>
      <c r="U1209">
        <v>0</v>
      </c>
      <c r="V1209">
        <v>16</v>
      </c>
      <c r="W1209">
        <v>0</v>
      </c>
      <c r="X1209">
        <v>1</v>
      </c>
      <c r="Y1209">
        <v>1</v>
      </c>
      <c r="Z1209">
        <v>290.54000000000002</v>
      </c>
      <c r="AA1209" t="s">
        <v>46</v>
      </c>
      <c r="AB1209" t="s">
        <v>47</v>
      </c>
      <c r="AC1209" t="s">
        <v>135</v>
      </c>
      <c r="AE1209" s="39">
        <v>46212.988043981481</v>
      </c>
      <c r="AF1209" t="s">
        <v>464</v>
      </c>
      <c r="AG1209" t="str">
        <f t="shared" si="144"/>
        <v>Julho-26</v>
      </c>
      <c r="AH1209" s="36">
        <f>_xlfn.XLOOKUP(AK1209,'Base de Preços'!P$7:P$3001,'Base de Preços'!J$7:J$3001,"",0)</f>
        <v>290.54000000000002</v>
      </c>
      <c r="AI1209" s="37">
        <f t="shared" si="145"/>
        <v>4648.6400000000003</v>
      </c>
      <c r="AJ1209" t="str">
        <f>_xlfn.XLOOKUP(N1209,Agrupamentos!C$3:C$496,Agrupamentos!D$3:D$496,"",0)</f>
        <v>HORA TRATOR</v>
      </c>
      <c r="AK1209" t="str">
        <f t="shared" si="146"/>
        <v>SERV HORA TRATOR PNEU 100CV AGRICGN1410REF223</v>
      </c>
      <c r="AL1209" s="57" t="str">
        <f t="shared" si="147"/>
        <v>47413GN1410Operador de Trator de PneuGABRIEL GONCALVES PINHEIROSERV HORA TRATOR PNEU 100CV AGRICPONTAL III GLEBA A - RRP001-01Principal16Julho-2601646212,988043981546212</v>
      </c>
      <c r="AM1209" s="79" t="str">
        <f t="shared" si="148"/>
        <v/>
      </c>
      <c r="AN1209" s="80" t="str">
        <f t="shared" si="149"/>
        <v/>
      </c>
      <c r="AO1209" s="36">
        <f t="shared" si="150"/>
        <v>4648.6400000000003</v>
      </c>
      <c r="AP1209" s="83" t="str">
        <f t="shared" si="151"/>
        <v/>
      </c>
    </row>
    <row r="1210" spans="1:42" hidden="1">
      <c r="A1210">
        <v>47413</v>
      </c>
      <c r="B1210" s="38">
        <v>46212</v>
      </c>
      <c r="C1210" t="s">
        <v>268</v>
      </c>
      <c r="D1210" t="s">
        <v>105</v>
      </c>
      <c r="E1210" t="s">
        <v>106</v>
      </c>
      <c r="F1210" t="s">
        <v>49</v>
      </c>
      <c r="G1210">
        <v>8</v>
      </c>
      <c r="H1210" s="43">
        <v>11331</v>
      </c>
      <c r="I1210" t="s">
        <v>112</v>
      </c>
      <c r="J1210">
        <v>11362</v>
      </c>
      <c r="K1210" t="s">
        <v>131</v>
      </c>
      <c r="L1210" t="s">
        <v>131</v>
      </c>
      <c r="M1210" t="s">
        <v>137</v>
      </c>
      <c r="N1210" t="s">
        <v>138</v>
      </c>
      <c r="O1210" t="s">
        <v>64</v>
      </c>
      <c r="P1210">
        <v>537</v>
      </c>
      <c r="Q1210" t="s">
        <v>368</v>
      </c>
      <c r="R1210" t="s">
        <v>170</v>
      </c>
      <c r="S1210">
        <v>4</v>
      </c>
      <c r="T1210">
        <v>12.72</v>
      </c>
      <c r="U1210">
        <v>4</v>
      </c>
      <c r="V1210">
        <v>8</v>
      </c>
      <c r="W1210">
        <v>0.23</v>
      </c>
      <c r="X1210">
        <v>0.31</v>
      </c>
      <c r="Y1210">
        <v>0.63</v>
      </c>
      <c r="Z1210">
        <v>26.68</v>
      </c>
      <c r="AA1210" t="s">
        <v>46</v>
      </c>
      <c r="AB1210" t="s">
        <v>56</v>
      </c>
      <c r="AC1210" t="s">
        <v>135</v>
      </c>
      <c r="AE1210" s="39">
        <v>46212.988043981481</v>
      </c>
      <c r="AF1210" t="s">
        <v>464</v>
      </c>
      <c r="AG1210" t="str">
        <f t="shared" si="144"/>
        <v>Julho-26</v>
      </c>
      <c r="AH1210" s="36">
        <f>_xlfn.XLOOKUP(AK1210,'Base de Preços'!P$7:P$3001,'Base de Preços'!J$7:J$3001,"",0)</f>
        <v>343.68</v>
      </c>
      <c r="AI1210" s="37">
        <f t="shared" si="145"/>
        <v>0</v>
      </c>
      <c r="AJ1210" t="str">
        <f>_xlfn.XLOOKUP(N1210,Agrupamentos!C$3:C$496,Agrupamentos!D$3:D$496,"",0)</f>
        <v>HERBICIDA MEC</v>
      </c>
      <c r="AK1210" t="str">
        <f t="shared" si="146"/>
        <v>SERV CAP QUIM MEC BARRA AGRICGN1410IMP96</v>
      </c>
      <c r="AL1210" s="57" t="str">
        <f t="shared" si="147"/>
        <v>47413GN1410Trabalhador FlorestalGABRIEL GONCALVES PINHEIROSERV CAP QUIM MEC BARRA AGRICGALILÉIA011-01Suporte12,72Julho-264846212,988043981546212</v>
      </c>
      <c r="AM1210" s="79">
        <f t="shared" si="148"/>
        <v>34.782608695652172</v>
      </c>
      <c r="AN1210" s="80">
        <f t="shared" si="149"/>
        <v>927.99999999999989</v>
      </c>
      <c r="AO1210" s="36">
        <f t="shared" si="150"/>
        <v>339.36959999999999</v>
      </c>
      <c r="AP1210" s="83">
        <f t="shared" si="151"/>
        <v>-588.6303999999999</v>
      </c>
    </row>
    <row r="1211" spans="1:42" hidden="1">
      <c r="A1211">
        <v>47417</v>
      </c>
      <c r="B1211" s="38">
        <v>46212</v>
      </c>
      <c r="C1211" t="s">
        <v>268</v>
      </c>
      <c r="D1211" t="s">
        <v>105</v>
      </c>
      <c r="E1211" t="s">
        <v>106</v>
      </c>
      <c r="F1211" t="s">
        <v>49</v>
      </c>
      <c r="G1211">
        <v>8</v>
      </c>
      <c r="H1211" s="43">
        <v>11065</v>
      </c>
      <c r="I1211" t="s">
        <v>107</v>
      </c>
      <c r="J1211">
        <v>11390</v>
      </c>
      <c r="K1211" t="s">
        <v>123</v>
      </c>
      <c r="L1211" t="s">
        <v>123</v>
      </c>
      <c r="M1211" t="s">
        <v>124</v>
      </c>
      <c r="N1211" t="s">
        <v>125</v>
      </c>
      <c r="O1211" t="s">
        <v>64</v>
      </c>
      <c r="P1211">
        <v>532</v>
      </c>
      <c r="Q1211" t="s">
        <v>117</v>
      </c>
      <c r="R1211" t="s">
        <v>121</v>
      </c>
      <c r="S1211">
        <v>184</v>
      </c>
      <c r="T1211">
        <v>97.84</v>
      </c>
      <c r="U1211">
        <v>0</v>
      </c>
      <c r="V1211">
        <v>184</v>
      </c>
      <c r="W1211">
        <v>1.51</v>
      </c>
      <c r="X1211">
        <v>1.88</v>
      </c>
      <c r="Y1211">
        <v>1.88</v>
      </c>
      <c r="Z1211">
        <v>112.28</v>
      </c>
      <c r="AA1211" t="s">
        <v>46</v>
      </c>
      <c r="AB1211" t="s">
        <v>47</v>
      </c>
      <c r="AC1211" t="s">
        <v>127</v>
      </c>
      <c r="AD1211" t="s">
        <v>120</v>
      </c>
      <c r="AE1211" s="39">
        <v>46213.265925925924</v>
      </c>
      <c r="AG1211" t="str">
        <f t="shared" si="144"/>
        <v>Julho-26</v>
      </c>
      <c r="AH1211" s="36">
        <f>_xlfn.XLOOKUP(AK1211,'Base de Preços'!P$7:P$3001,'Base de Preços'!J$7:J$3001,"",0)</f>
        <v>143.12</v>
      </c>
      <c r="AI1211" s="37">
        <f t="shared" si="145"/>
        <v>14002.8608</v>
      </c>
      <c r="AJ1211" t="str">
        <f>_xlfn.XLOOKUP(N1211,Agrupamentos!C$3:C$496,Agrupamentos!D$3:D$496,"",0)</f>
        <v>COMB FORMIGA MANUAL SISTEMATICO</v>
      </c>
      <c r="AK1211" t="str">
        <f t="shared" si="146"/>
        <v>SERV COMB FORMIGA MANUAL SISTEMATICOGN1410IMP179</v>
      </c>
      <c r="AL1211" s="57" t="str">
        <f t="shared" si="147"/>
        <v>47417GN1410Trabalhador FlorestalDIEMISSON DE ALMEIDA SANTOSSERV COMB FORMIGA MANUAL SISTEMATICONOSSA SENHORA APARECIDA IX002-02Principal97,84Julho-26018446213,265925925946212</v>
      </c>
      <c r="AM1211" s="79">
        <f t="shared" si="148"/>
        <v>121.85430463576159</v>
      </c>
      <c r="AN1211" s="80">
        <f t="shared" si="149"/>
        <v>13681.801324503313</v>
      </c>
      <c r="AO1211" s="36">
        <f t="shared" si="150"/>
        <v>10985.475200000001</v>
      </c>
      <c r="AP1211" s="83">
        <f t="shared" si="151"/>
        <v>-2696.3261245033118</v>
      </c>
    </row>
    <row r="1212" spans="1:42" hidden="1">
      <c r="A1212">
        <v>47417</v>
      </c>
      <c r="B1212" s="38">
        <v>46212</v>
      </c>
      <c r="C1212" t="s">
        <v>268</v>
      </c>
      <c r="D1212" t="s">
        <v>105</v>
      </c>
      <c r="E1212" t="s">
        <v>106</v>
      </c>
      <c r="F1212" t="s">
        <v>59</v>
      </c>
      <c r="G1212">
        <v>8</v>
      </c>
      <c r="H1212" s="43">
        <v>11065</v>
      </c>
      <c r="I1212" t="s">
        <v>107</v>
      </c>
      <c r="J1212">
        <v>11390</v>
      </c>
      <c r="K1212" t="s">
        <v>123</v>
      </c>
      <c r="L1212" t="s">
        <v>123</v>
      </c>
      <c r="M1212">
        <v>1</v>
      </c>
      <c r="N1212" t="s">
        <v>109</v>
      </c>
      <c r="O1212" t="s">
        <v>64</v>
      </c>
      <c r="P1212">
        <v>710</v>
      </c>
      <c r="Q1212" t="s">
        <v>466</v>
      </c>
      <c r="R1212" t="s">
        <v>134</v>
      </c>
      <c r="S1212">
        <v>0</v>
      </c>
      <c r="T1212">
        <v>0</v>
      </c>
      <c r="U1212">
        <v>8</v>
      </c>
      <c r="V1212">
        <v>8</v>
      </c>
      <c r="W1212">
        <v>0</v>
      </c>
      <c r="X1212">
        <v>0</v>
      </c>
      <c r="Y1212">
        <v>0</v>
      </c>
      <c r="Z1212">
        <v>0</v>
      </c>
      <c r="AA1212" t="s">
        <v>55</v>
      </c>
      <c r="AB1212" t="s">
        <v>56</v>
      </c>
      <c r="AC1212" t="s">
        <v>127</v>
      </c>
      <c r="AD1212" t="s">
        <v>120</v>
      </c>
      <c r="AE1212" s="39">
        <v>46213.414895833332</v>
      </c>
      <c r="AG1212" t="str">
        <f t="shared" si="144"/>
        <v>Julho-26</v>
      </c>
      <c r="AH1212" s="36">
        <f>_xlfn.XLOOKUP(AK1212,'Base de Preços'!P$7:P$3001,'Base de Preços'!J$7:J$3001,"",0)</f>
        <v>0</v>
      </c>
      <c r="AI1212" s="37">
        <f t="shared" si="145"/>
        <v>0</v>
      </c>
      <c r="AJ1212" t="str">
        <f>_xlfn.XLOOKUP(N1212,Agrupamentos!C$3:C$496,Agrupamentos!D$3:D$496,"",0)</f>
        <v>APOIO E MANUTENÇÃO</v>
      </c>
      <c r="AK1212" t="str">
        <f t="shared" si="146"/>
        <v>APOIO E MANUTEÇÃO 1410GN14101</v>
      </c>
      <c r="AL1212" s="57" t="str">
        <f t="shared" si="147"/>
        <v>47417GN1410Operador de Trator de PneuDIEMISSON DE ALMEIDA SANTOSAPOIO E MANUTEÇÃO 1410NOSSA SENHORA APARECIDA XII - SRP002-01Suporte0Julho-268846213,414895833346212</v>
      </c>
      <c r="AM1212" s="79" t="str">
        <f t="shared" si="148"/>
        <v/>
      </c>
      <c r="AN1212" s="80" t="str">
        <f t="shared" si="149"/>
        <v/>
      </c>
      <c r="AO1212" s="36">
        <f t="shared" si="150"/>
        <v>0</v>
      </c>
      <c r="AP1212" s="83" t="str">
        <f t="shared" si="151"/>
        <v/>
      </c>
    </row>
    <row r="1213" spans="1:42" hidden="1">
      <c r="A1213">
        <v>47417</v>
      </c>
      <c r="B1213" s="38">
        <v>46212</v>
      </c>
      <c r="C1213" t="s">
        <v>268</v>
      </c>
      <c r="D1213" t="s">
        <v>105</v>
      </c>
      <c r="E1213" t="s">
        <v>106</v>
      </c>
      <c r="F1213" t="s">
        <v>37</v>
      </c>
      <c r="G1213">
        <v>8</v>
      </c>
      <c r="H1213" s="43">
        <v>11065</v>
      </c>
      <c r="I1213" t="s">
        <v>107</v>
      </c>
      <c r="J1213">
        <v>11390</v>
      </c>
      <c r="K1213" t="s">
        <v>123</v>
      </c>
      <c r="L1213" t="s">
        <v>123</v>
      </c>
      <c r="M1213">
        <v>1</v>
      </c>
      <c r="N1213" t="s">
        <v>109</v>
      </c>
      <c r="O1213" t="s">
        <v>64</v>
      </c>
      <c r="P1213">
        <v>532</v>
      </c>
      <c r="Q1213" t="s">
        <v>117</v>
      </c>
      <c r="R1213" t="s">
        <v>121</v>
      </c>
      <c r="S1213">
        <v>8</v>
      </c>
      <c r="T1213">
        <v>0</v>
      </c>
      <c r="U1213">
        <v>0</v>
      </c>
      <c r="V1213">
        <v>8</v>
      </c>
      <c r="W1213">
        <v>0</v>
      </c>
      <c r="X1213">
        <v>0</v>
      </c>
      <c r="Y1213">
        <v>0</v>
      </c>
      <c r="Z1213">
        <v>0</v>
      </c>
      <c r="AA1213" t="s">
        <v>46</v>
      </c>
      <c r="AB1213" t="s">
        <v>47</v>
      </c>
      <c r="AC1213" t="s">
        <v>127</v>
      </c>
      <c r="AD1213" t="s">
        <v>58</v>
      </c>
      <c r="AE1213" s="39">
        <v>46213.265925925924</v>
      </c>
      <c r="AG1213" t="str">
        <f t="shared" si="144"/>
        <v>Julho-26</v>
      </c>
      <c r="AH1213" s="36">
        <f>_xlfn.XLOOKUP(AK1213,'Base de Preços'!P$7:P$3001,'Base de Preços'!J$7:J$3001,"",0)</f>
        <v>0</v>
      </c>
      <c r="AI1213" s="37">
        <f t="shared" si="145"/>
        <v>0</v>
      </c>
      <c r="AJ1213" t="str">
        <f>_xlfn.XLOOKUP(N1213,Agrupamentos!C$3:C$496,Agrupamentos!D$3:D$496,"",0)</f>
        <v>APOIO E MANUTENÇÃO</v>
      </c>
      <c r="AK1213" t="str">
        <f t="shared" si="146"/>
        <v>APOIO E MANUTEÇÃO 1410GN14101</v>
      </c>
      <c r="AL1213" s="57" t="str">
        <f t="shared" si="147"/>
        <v>47417GN1410MotoristaDIEMISSON DE ALMEIDA SANTOSAPOIO E MANUTEÇÃO 1410NOSSA SENHORA APARECIDA IX002-02Principal0Julho-260846213,265925925946212</v>
      </c>
      <c r="AM1213" s="79" t="str">
        <f t="shared" si="148"/>
        <v/>
      </c>
      <c r="AN1213" s="80" t="str">
        <f t="shared" si="149"/>
        <v/>
      </c>
      <c r="AO1213" s="36">
        <f t="shared" si="150"/>
        <v>0</v>
      </c>
      <c r="AP1213" s="83" t="str">
        <f t="shared" si="151"/>
        <v/>
      </c>
    </row>
    <row r="1214" spans="1:42" hidden="1">
      <c r="A1214">
        <v>47430</v>
      </c>
      <c r="B1214" s="38">
        <v>46212</v>
      </c>
      <c r="C1214" t="s">
        <v>268</v>
      </c>
      <c r="D1214" t="s">
        <v>105</v>
      </c>
      <c r="E1214" t="s">
        <v>106</v>
      </c>
      <c r="F1214" t="s">
        <v>59</v>
      </c>
      <c r="G1214">
        <v>8</v>
      </c>
      <c r="H1214" s="43">
        <v>11331</v>
      </c>
      <c r="I1214" t="s">
        <v>112</v>
      </c>
      <c r="J1214">
        <v>11752</v>
      </c>
      <c r="K1214" t="s">
        <v>149</v>
      </c>
      <c r="L1214" t="s">
        <v>149</v>
      </c>
      <c r="M1214" t="s">
        <v>115</v>
      </c>
      <c r="N1214" t="s">
        <v>116</v>
      </c>
      <c r="O1214" t="s">
        <v>64</v>
      </c>
      <c r="P1214">
        <v>503</v>
      </c>
      <c r="Q1214" t="s">
        <v>181</v>
      </c>
      <c r="R1214" t="s">
        <v>121</v>
      </c>
      <c r="S1214">
        <v>8</v>
      </c>
      <c r="T1214">
        <v>20.190000000000001</v>
      </c>
      <c r="U1214">
        <v>44</v>
      </c>
      <c r="V1214">
        <v>52</v>
      </c>
      <c r="W1214">
        <v>0.42</v>
      </c>
      <c r="X1214">
        <v>0.4</v>
      </c>
      <c r="Y1214">
        <v>2.58</v>
      </c>
      <c r="Z1214">
        <v>143.63999999999999</v>
      </c>
      <c r="AA1214" t="s">
        <v>46</v>
      </c>
      <c r="AB1214" t="s">
        <v>47</v>
      </c>
      <c r="AC1214" t="s">
        <v>120</v>
      </c>
      <c r="AD1214" t="s">
        <v>120</v>
      </c>
      <c r="AE1214" s="39">
        <v>46213.381076388891</v>
      </c>
      <c r="AG1214" t="str">
        <f t="shared" si="144"/>
        <v>Julho-26</v>
      </c>
      <c r="AH1214" s="36">
        <f>_xlfn.XLOOKUP(AK1214,'Base de Preços'!P$7:P$3001,'Base de Preços'!J$7:J$3001,"",0)</f>
        <v>212.62</v>
      </c>
      <c r="AI1214" s="37">
        <f t="shared" si="145"/>
        <v>4292.7978000000003</v>
      </c>
      <c r="AJ1214" t="str">
        <f>_xlfn.XLOOKUP(N1214,Agrupamentos!C$3:C$496,Agrupamentos!D$3:D$496,"",0)</f>
        <v>HERBICIDA MEC</v>
      </c>
      <c r="AK1214" t="str">
        <f t="shared" si="146"/>
        <v>SERV CAP QUIM PRE EMERG 3 LINHASGN1410IMP97</v>
      </c>
      <c r="AL1214" s="57" t="str">
        <f t="shared" si="147"/>
        <v>47430GN1410Operador de Trator de PneuMATEUS SANCHES PERES BIENIEKSERV CAP QUIM PRE EMERG 3 LINHASMÃE SANTA GLEBA A002-02Principal20,19Julho-26445246213,381076388946212</v>
      </c>
      <c r="AM1214" s="79">
        <f t="shared" si="148"/>
        <v>123.80952380952381</v>
      </c>
      <c r="AN1214" s="80">
        <f t="shared" si="149"/>
        <v>17784</v>
      </c>
      <c r="AO1214" s="36">
        <f t="shared" si="150"/>
        <v>2900.0915999999997</v>
      </c>
      <c r="AP1214" s="83">
        <f t="shared" si="151"/>
        <v>-14883.9084</v>
      </c>
    </row>
    <row r="1215" spans="1:42" hidden="1">
      <c r="A1215">
        <v>47430</v>
      </c>
      <c r="B1215" s="38">
        <v>46212</v>
      </c>
      <c r="C1215" t="s">
        <v>268</v>
      </c>
      <c r="D1215" t="s">
        <v>105</v>
      </c>
      <c r="E1215" t="s">
        <v>106</v>
      </c>
      <c r="F1215" t="s">
        <v>49</v>
      </c>
      <c r="G1215">
        <v>8</v>
      </c>
      <c r="H1215" s="43">
        <v>11331</v>
      </c>
      <c r="I1215" t="s">
        <v>112</v>
      </c>
      <c r="J1215">
        <v>11752</v>
      </c>
      <c r="K1215" t="s">
        <v>149</v>
      </c>
      <c r="L1215" t="s">
        <v>149</v>
      </c>
      <c r="M1215">
        <v>1</v>
      </c>
      <c r="N1215" t="s">
        <v>109</v>
      </c>
      <c r="O1215" t="s">
        <v>64</v>
      </c>
      <c r="P1215">
        <v>503</v>
      </c>
      <c r="Q1215" t="s">
        <v>181</v>
      </c>
      <c r="R1215" t="s">
        <v>121</v>
      </c>
      <c r="S1215">
        <v>8</v>
      </c>
      <c r="T1215">
        <v>20.190000000000001</v>
      </c>
      <c r="U1215">
        <v>2</v>
      </c>
      <c r="V1215">
        <v>10</v>
      </c>
      <c r="W1215">
        <v>0</v>
      </c>
      <c r="X1215">
        <v>0.4</v>
      </c>
      <c r="Y1215">
        <v>0.5</v>
      </c>
      <c r="Z1215">
        <v>0</v>
      </c>
      <c r="AA1215" t="s">
        <v>55</v>
      </c>
      <c r="AB1215" t="s">
        <v>56</v>
      </c>
      <c r="AC1215" t="s">
        <v>120</v>
      </c>
      <c r="AD1215" t="s">
        <v>120</v>
      </c>
      <c r="AE1215" s="39">
        <v>46213.387407407405</v>
      </c>
      <c r="AG1215" t="str">
        <f t="shared" si="144"/>
        <v>Julho-26</v>
      </c>
      <c r="AH1215" s="36">
        <f>_xlfn.XLOOKUP(AK1215,'Base de Preços'!P$7:P$3001,'Base de Preços'!J$7:J$3001,"",0)</f>
        <v>0</v>
      </c>
      <c r="AI1215" s="37">
        <f t="shared" si="145"/>
        <v>0</v>
      </c>
      <c r="AJ1215" t="str">
        <f>_xlfn.XLOOKUP(N1215,Agrupamentos!C$3:C$496,Agrupamentos!D$3:D$496,"",0)</f>
        <v>APOIO E MANUTENÇÃO</v>
      </c>
      <c r="AK1215" t="str">
        <f t="shared" si="146"/>
        <v>APOIO E MANUTEÇÃO 1410GN14101</v>
      </c>
      <c r="AL1215" s="57" t="str">
        <f t="shared" si="147"/>
        <v>47430GN1410Trabalhador FlorestalMATEUS SANCHES PERES BIENIEKAPOIO E MANUTEÇÃO 1410MÃE SANTA GLEBA A002-02Suporte20,19Julho-2621046213,387407407446212</v>
      </c>
      <c r="AM1215" s="79" t="str">
        <f t="shared" si="148"/>
        <v/>
      </c>
      <c r="AN1215" s="80" t="str">
        <f t="shared" si="149"/>
        <v/>
      </c>
      <c r="AO1215" s="36">
        <f t="shared" si="150"/>
        <v>0</v>
      </c>
      <c r="AP1215" s="83" t="str">
        <f t="shared" si="151"/>
        <v/>
      </c>
    </row>
    <row r="1216" spans="1:42" hidden="1">
      <c r="A1216">
        <v>47430</v>
      </c>
      <c r="B1216" s="38">
        <v>46212</v>
      </c>
      <c r="C1216" t="s">
        <v>268</v>
      </c>
      <c r="D1216" t="s">
        <v>105</v>
      </c>
      <c r="E1216" t="s">
        <v>106</v>
      </c>
      <c r="F1216" t="s">
        <v>37</v>
      </c>
      <c r="G1216">
        <v>8</v>
      </c>
      <c r="H1216" s="43">
        <v>11331</v>
      </c>
      <c r="I1216" t="s">
        <v>112</v>
      </c>
      <c r="J1216">
        <v>11752</v>
      </c>
      <c r="K1216" t="s">
        <v>149</v>
      </c>
      <c r="L1216" t="s">
        <v>149</v>
      </c>
      <c r="M1216" t="s">
        <v>115</v>
      </c>
      <c r="N1216" t="s">
        <v>116</v>
      </c>
      <c r="O1216" t="s">
        <v>64</v>
      </c>
      <c r="P1216">
        <v>503</v>
      </c>
      <c r="Q1216" t="s">
        <v>181</v>
      </c>
      <c r="R1216" t="s">
        <v>121</v>
      </c>
      <c r="S1216">
        <v>8</v>
      </c>
      <c r="T1216">
        <v>20.190000000000001</v>
      </c>
      <c r="U1216">
        <v>2</v>
      </c>
      <c r="V1216">
        <v>10</v>
      </c>
      <c r="W1216">
        <v>0.14000000000000001</v>
      </c>
      <c r="X1216">
        <v>0.4</v>
      </c>
      <c r="Y1216">
        <v>0.5</v>
      </c>
      <c r="Z1216">
        <v>58.86</v>
      </c>
      <c r="AA1216" t="s">
        <v>46</v>
      </c>
      <c r="AB1216" t="s">
        <v>77</v>
      </c>
      <c r="AC1216" t="s">
        <v>120</v>
      </c>
      <c r="AD1216" t="s">
        <v>120</v>
      </c>
      <c r="AE1216" s="39">
        <v>46213.381076388891</v>
      </c>
      <c r="AG1216" t="str">
        <f t="shared" si="144"/>
        <v>Julho-26</v>
      </c>
      <c r="AH1216" s="36">
        <f>_xlfn.XLOOKUP(AK1216,'Base de Preços'!P$7:P$3001,'Base de Preços'!J$7:J$3001,"",0)</f>
        <v>212.62</v>
      </c>
      <c r="AI1216" s="37">
        <f t="shared" si="145"/>
        <v>0</v>
      </c>
      <c r="AJ1216" t="str">
        <f>_xlfn.XLOOKUP(N1216,Agrupamentos!C$3:C$496,Agrupamentos!D$3:D$496,"",0)</f>
        <v>HERBICIDA MEC</v>
      </c>
      <c r="AK1216" t="str">
        <f t="shared" si="146"/>
        <v>SERV CAP QUIM PRE EMERG 3 LINHASGN1410IMP97</v>
      </c>
      <c r="AL1216" s="57" t="str">
        <f t="shared" si="147"/>
        <v>47430GN1410MotoristaMATEUS SANCHES PERES BIENIEKSERV CAP QUIM PRE EMERG 3 LINHASMÃE SANTA GLEBA A002-02Apoio20,19Julho-2621046213,381076388946212</v>
      </c>
      <c r="AM1216" s="79">
        <f t="shared" si="148"/>
        <v>71.428571428571416</v>
      </c>
      <c r="AN1216" s="80">
        <f t="shared" si="149"/>
        <v>4204.2857142857138</v>
      </c>
      <c r="AO1216" s="36">
        <f t="shared" si="150"/>
        <v>1188.3834000000002</v>
      </c>
      <c r="AP1216" s="83">
        <f t="shared" si="151"/>
        <v>-3015.9023142857136</v>
      </c>
    </row>
    <row r="1217" spans="1:42" hidden="1">
      <c r="A1217">
        <v>47431</v>
      </c>
      <c r="B1217" s="38">
        <v>46212</v>
      </c>
      <c r="C1217" t="s">
        <v>268</v>
      </c>
      <c r="D1217" t="s">
        <v>105</v>
      </c>
      <c r="E1217" t="s">
        <v>106</v>
      </c>
      <c r="F1217" t="s">
        <v>49</v>
      </c>
      <c r="G1217">
        <v>8</v>
      </c>
      <c r="H1217" s="43">
        <v>11065</v>
      </c>
      <c r="I1217" t="s">
        <v>107</v>
      </c>
      <c r="J1217">
        <v>11078</v>
      </c>
      <c r="K1217" t="s">
        <v>154</v>
      </c>
      <c r="L1217" t="s">
        <v>154</v>
      </c>
      <c r="M1217">
        <v>1</v>
      </c>
      <c r="N1217" t="s">
        <v>109</v>
      </c>
      <c r="O1217" t="s">
        <v>64</v>
      </c>
      <c r="P1217">
        <v>503</v>
      </c>
      <c r="Q1217" t="s">
        <v>181</v>
      </c>
      <c r="R1217" t="s">
        <v>401</v>
      </c>
      <c r="S1217">
        <v>32</v>
      </c>
      <c r="T1217">
        <v>2</v>
      </c>
      <c r="U1217">
        <v>0</v>
      </c>
      <c r="V1217">
        <v>32</v>
      </c>
      <c r="W1217">
        <v>0</v>
      </c>
      <c r="X1217">
        <v>16</v>
      </c>
      <c r="Y1217">
        <v>16</v>
      </c>
      <c r="Z1217">
        <v>0</v>
      </c>
      <c r="AA1217" t="s">
        <v>55</v>
      </c>
      <c r="AB1217" t="s">
        <v>56</v>
      </c>
      <c r="AC1217" t="s">
        <v>159</v>
      </c>
      <c r="AD1217" t="s">
        <v>120</v>
      </c>
      <c r="AE1217" s="39">
        <v>46213.388599537036</v>
      </c>
      <c r="AG1217" t="str">
        <f t="shared" si="144"/>
        <v>Julho-26</v>
      </c>
      <c r="AH1217" s="36">
        <f>_xlfn.XLOOKUP(AK1217,'Base de Preços'!P$7:P$3001,'Base de Preços'!J$7:J$3001,"",0)</f>
        <v>0</v>
      </c>
      <c r="AI1217" s="37">
        <f t="shared" si="145"/>
        <v>0</v>
      </c>
      <c r="AJ1217" t="str">
        <f>_xlfn.XLOOKUP(N1217,Agrupamentos!C$3:C$496,Agrupamentos!D$3:D$496,"",0)</f>
        <v>APOIO E MANUTENÇÃO</v>
      </c>
      <c r="AK1217" t="str">
        <f t="shared" si="146"/>
        <v>APOIO E MANUTEÇÃO 1410GN14101</v>
      </c>
      <c r="AL1217" s="57" t="str">
        <f t="shared" si="147"/>
        <v>47431GN1410Trabalhador FlorestalNATAN SANTOS MORAISAPOIO E MANUTEÇÃO 1410MÃE SANTA GLEBA A022-01Suporte2Julho-2603246213,38859953746212</v>
      </c>
      <c r="AM1217" s="79" t="str">
        <f t="shared" si="148"/>
        <v/>
      </c>
      <c r="AN1217" s="80" t="str">
        <f t="shared" si="149"/>
        <v/>
      </c>
      <c r="AO1217" s="36">
        <f t="shared" si="150"/>
        <v>0</v>
      </c>
      <c r="AP1217" s="83" t="str">
        <f t="shared" si="151"/>
        <v/>
      </c>
    </row>
    <row r="1218" spans="1:42" hidden="1">
      <c r="A1218">
        <v>47431</v>
      </c>
      <c r="B1218" s="38">
        <v>46212</v>
      </c>
      <c r="C1218" t="s">
        <v>268</v>
      </c>
      <c r="D1218" t="s">
        <v>105</v>
      </c>
      <c r="E1218" t="s">
        <v>106</v>
      </c>
      <c r="F1218" t="s">
        <v>49</v>
      </c>
      <c r="G1218">
        <v>8</v>
      </c>
      <c r="H1218" s="43">
        <v>11065</v>
      </c>
      <c r="I1218" t="s">
        <v>107</v>
      </c>
      <c r="J1218">
        <v>11078</v>
      </c>
      <c r="K1218" t="s">
        <v>154</v>
      </c>
      <c r="L1218" t="s">
        <v>154</v>
      </c>
      <c r="M1218" t="s">
        <v>155</v>
      </c>
      <c r="N1218" t="s">
        <v>156</v>
      </c>
      <c r="O1218" t="s">
        <v>43</v>
      </c>
      <c r="P1218">
        <v>612</v>
      </c>
      <c r="Q1218" t="s">
        <v>379</v>
      </c>
      <c r="R1218" t="s">
        <v>393</v>
      </c>
      <c r="S1218">
        <v>24</v>
      </c>
      <c r="T1218">
        <v>2</v>
      </c>
      <c r="U1218">
        <v>0</v>
      </c>
      <c r="V1218">
        <v>24</v>
      </c>
      <c r="W1218">
        <v>0</v>
      </c>
      <c r="X1218">
        <v>12</v>
      </c>
      <c r="Y1218">
        <v>12</v>
      </c>
      <c r="Z1218" s="3">
        <v>3133.15</v>
      </c>
      <c r="AA1218" t="s">
        <v>55</v>
      </c>
      <c r="AB1218" t="s">
        <v>47</v>
      </c>
      <c r="AC1218" t="s">
        <v>159</v>
      </c>
      <c r="AD1218" t="s">
        <v>120</v>
      </c>
      <c r="AE1218" s="39">
        <v>46213.387164351851</v>
      </c>
      <c r="AG1218" t="str">
        <f t="shared" si="144"/>
        <v>Julho-26</v>
      </c>
      <c r="AH1218" s="36">
        <f>_xlfn.XLOOKUP(AK1218,'Base de Preços'!P$7:P$3001,'Base de Preços'!J$7:J$3001,"",0)</f>
        <v>3133.15</v>
      </c>
      <c r="AI1218" s="37">
        <f t="shared" si="145"/>
        <v>6266.3</v>
      </c>
      <c r="AJ1218" t="str">
        <f>_xlfn.XLOOKUP(N1218,Agrupamentos!C$3:C$496,Agrupamentos!D$3:D$496,"",0)</f>
        <v>BRIGADINHA MSFL</v>
      </c>
      <c r="AK1218" t="str">
        <f t="shared" si="146"/>
        <v>EQUIPE DE BRIGADINHA FLORESTALGN1410IMP21</v>
      </c>
      <c r="AL1218" s="57" t="str">
        <f t="shared" si="147"/>
        <v>47431GN1410Trabalhador FlorestalNATAN SANTOS MORAISEQUIPE DE BRIGADINHA FLORESTALRIBEIRÃO LIMPO - CPG028-01Principal2Julho-2602446213,387164351946212</v>
      </c>
      <c r="AM1218" s="79" t="str">
        <f t="shared" si="148"/>
        <v/>
      </c>
      <c r="AN1218" s="80" t="str">
        <f t="shared" si="149"/>
        <v/>
      </c>
      <c r="AO1218" s="36">
        <f t="shared" si="150"/>
        <v>6266.3</v>
      </c>
      <c r="AP1218" s="83" t="str">
        <f t="shared" si="151"/>
        <v/>
      </c>
    </row>
    <row r="1219" spans="1:42" hidden="1">
      <c r="A1219">
        <v>47431</v>
      </c>
      <c r="B1219" s="38">
        <v>46212</v>
      </c>
      <c r="C1219" t="s">
        <v>268</v>
      </c>
      <c r="D1219" t="s">
        <v>105</v>
      </c>
      <c r="E1219" t="s">
        <v>106</v>
      </c>
      <c r="F1219" t="s">
        <v>37</v>
      </c>
      <c r="G1219">
        <v>8</v>
      </c>
      <c r="H1219" s="43">
        <v>11065</v>
      </c>
      <c r="I1219" t="s">
        <v>107</v>
      </c>
      <c r="J1219">
        <v>11078</v>
      </c>
      <c r="K1219" t="s">
        <v>154</v>
      </c>
      <c r="L1219" t="s">
        <v>154</v>
      </c>
      <c r="M1219">
        <v>1</v>
      </c>
      <c r="N1219" t="s">
        <v>109</v>
      </c>
      <c r="O1219" t="s">
        <v>64</v>
      </c>
      <c r="P1219">
        <v>503</v>
      </c>
      <c r="Q1219" t="s">
        <v>181</v>
      </c>
      <c r="R1219" t="s">
        <v>401</v>
      </c>
      <c r="S1219">
        <v>16</v>
      </c>
      <c r="T1219">
        <v>2</v>
      </c>
      <c r="U1219">
        <v>0</v>
      </c>
      <c r="V1219">
        <v>16</v>
      </c>
      <c r="W1219">
        <v>0</v>
      </c>
      <c r="X1219">
        <v>8</v>
      </c>
      <c r="Y1219">
        <v>8</v>
      </c>
      <c r="Z1219">
        <v>0</v>
      </c>
      <c r="AA1219" t="s">
        <v>55</v>
      </c>
      <c r="AB1219" t="s">
        <v>47</v>
      </c>
      <c r="AC1219" t="s">
        <v>159</v>
      </c>
      <c r="AD1219" t="s">
        <v>120</v>
      </c>
      <c r="AE1219" s="39">
        <v>46213.388773148145</v>
      </c>
      <c r="AG1219" t="str">
        <f t="shared" si="144"/>
        <v>Julho-26</v>
      </c>
      <c r="AH1219" s="36">
        <f>_xlfn.XLOOKUP(AK1219,'Base de Preços'!P$7:P$3001,'Base de Preços'!J$7:J$3001,"",0)</f>
        <v>0</v>
      </c>
      <c r="AI1219" s="37">
        <f t="shared" si="145"/>
        <v>0</v>
      </c>
      <c r="AJ1219" t="str">
        <f>_xlfn.XLOOKUP(N1219,Agrupamentos!C$3:C$496,Agrupamentos!D$3:D$496,"",0)</f>
        <v>APOIO E MANUTENÇÃO</v>
      </c>
      <c r="AK1219" t="str">
        <f t="shared" si="146"/>
        <v>APOIO E MANUTEÇÃO 1410GN14101</v>
      </c>
      <c r="AL1219" s="57" t="str">
        <f t="shared" si="147"/>
        <v>47431GN1410MotoristaNATAN SANTOS MORAISAPOIO E MANUTEÇÃO 1410MÃE SANTA GLEBA A022-01Principal2Julho-2601646213,388773148146212</v>
      </c>
      <c r="AM1219" s="79" t="str">
        <f t="shared" si="148"/>
        <v/>
      </c>
      <c r="AN1219" s="80" t="str">
        <f t="shared" si="149"/>
        <v/>
      </c>
      <c r="AO1219" s="36">
        <f t="shared" si="150"/>
        <v>0</v>
      </c>
      <c r="AP1219" s="83" t="str">
        <f t="shared" si="151"/>
        <v/>
      </c>
    </row>
    <row r="1220" spans="1:42" hidden="1">
      <c r="A1220">
        <v>47431</v>
      </c>
      <c r="B1220" s="38">
        <v>46212</v>
      </c>
      <c r="C1220" t="s">
        <v>268</v>
      </c>
      <c r="D1220" t="s">
        <v>105</v>
      </c>
      <c r="E1220" t="s">
        <v>106</v>
      </c>
      <c r="F1220" t="s">
        <v>153</v>
      </c>
      <c r="G1220">
        <v>8</v>
      </c>
      <c r="H1220" s="43">
        <v>11065</v>
      </c>
      <c r="I1220" t="s">
        <v>107</v>
      </c>
      <c r="J1220">
        <v>11078</v>
      </c>
      <c r="K1220" t="s">
        <v>154</v>
      </c>
      <c r="L1220" t="s">
        <v>154</v>
      </c>
      <c r="M1220" t="s">
        <v>155</v>
      </c>
      <c r="N1220" t="s">
        <v>156</v>
      </c>
      <c r="O1220" t="s">
        <v>43</v>
      </c>
      <c r="P1220">
        <v>503</v>
      </c>
      <c r="Q1220" t="s">
        <v>181</v>
      </c>
      <c r="R1220" t="s">
        <v>401</v>
      </c>
      <c r="S1220">
        <v>0</v>
      </c>
      <c r="T1220">
        <v>2</v>
      </c>
      <c r="U1220">
        <v>8</v>
      </c>
      <c r="V1220">
        <v>8</v>
      </c>
      <c r="W1220">
        <v>0</v>
      </c>
      <c r="X1220">
        <v>0</v>
      </c>
      <c r="Y1220">
        <v>4</v>
      </c>
      <c r="Z1220">
        <v>0</v>
      </c>
      <c r="AA1220" t="s">
        <v>55</v>
      </c>
      <c r="AB1220" t="s">
        <v>56</v>
      </c>
      <c r="AC1220" t="s">
        <v>159</v>
      </c>
      <c r="AD1220" t="s">
        <v>120</v>
      </c>
      <c r="AE1220" s="39">
        <v>46213.387777777774</v>
      </c>
      <c r="AG1220" t="str">
        <f t="shared" si="144"/>
        <v>Julho-26</v>
      </c>
      <c r="AH1220" s="36">
        <f>_xlfn.XLOOKUP(AK1220,'Base de Preços'!P$7:P$3001,'Base de Preços'!J$7:J$3001,"",0)</f>
        <v>3133.15</v>
      </c>
      <c r="AI1220" s="37">
        <f t="shared" si="145"/>
        <v>0</v>
      </c>
      <c r="AJ1220" t="str">
        <f>_xlfn.XLOOKUP(N1220,Agrupamentos!C$3:C$496,Agrupamentos!D$3:D$496,"",0)</f>
        <v>BRIGADINHA MSFL</v>
      </c>
      <c r="AK1220" t="str">
        <f t="shared" si="146"/>
        <v>EQUIPE DE BRIGADINHA FLORESTALGN1410IMP21</v>
      </c>
      <c r="AL1220" s="57" t="str">
        <f t="shared" si="147"/>
        <v>47431GN1410Operador de Máquinas SêniorNATAN SANTOS MORAISEQUIPE DE BRIGADINHA FLORESTALMÃE SANTA GLEBA A022-01Suporte2Julho-268846213,387777777846212</v>
      </c>
      <c r="AM1220" s="79" t="str">
        <f t="shared" si="148"/>
        <v/>
      </c>
      <c r="AN1220" s="80" t="str">
        <f t="shared" si="149"/>
        <v/>
      </c>
      <c r="AO1220" s="36">
        <f t="shared" si="150"/>
        <v>0</v>
      </c>
      <c r="AP1220" s="83" t="str">
        <f t="shared" si="151"/>
        <v/>
      </c>
    </row>
    <row r="1221" spans="1:42" hidden="1">
      <c r="A1221">
        <v>47431</v>
      </c>
      <c r="B1221" s="38">
        <v>46212</v>
      </c>
      <c r="C1221" t="s">
        <v>268</v>
      </c>
      <c r="D1221" t="s">
        <v>105</v>
      </c>
      <c r="E1221" t="s">
        <v>106</v>
      </c>
      <c r="F1221" t="s">
        <v>37</v>
      </c>
      <c r="G1221">
        <v>8</v>
      </c>
      <c r="H1221" s="43">
        <v>11065</v>
      </c>
      <c r="I1221" t="s">
        <v>107</v>
      </c>
      <c r="J1221">
        <v>11078</v>
      </c>
      <c r="K1221" t="s">
        <v>154</v>
      </c>
      <c r="L1221" t="s">
        <v>154</v>
      </c>
      <c r="M1221" t="s">
        <v>155</v>
      </c>
      <c r="N1221" t="s">
        <v>156</v>
      </c>
      <c r="O1221" t="s">
        <v>43</v>
      </c>
      <c r="P1221">
        <v>612</v>
      </c>
      <c r="Q1221" t="s">
        <v>379</v>
      </c>
      <c r="R1221" t="s">
        <v>393</v>
      </c>
      <c r="S1221">
        <v>10</v>
      </c>
      <c r="T1221">
        <v>2</v>
      </c>
      <c r="U1221">
        <v>0</v>
      </c>
      <c r="V1221">
        <v>10</v>
      </c>
      <c r="W1221">
        <v>0</v>
      </c>
      <c r="X1221">
        <v>5</v>
      </c>
      <c r="Y1221">
        <v>5</v>
      </c>
      <c r="Z1221">
        <v>0</v>
      </c>
      <c r="AA1221" t="s">
        <v>55</v>
      </c>
      <c r="AB1221" t="s">
        <v>77</v>
      </c>
      <c r="AC1221" t="s">
        <v>159</v>
      </c>
      <c r="AD1221" t="s">
        <v>120</v>
      </c>
      <c r="AE1221" s="39">
        <v>46213.387280092589</v>
      </c>
      <c r="AG1221" t="str">
        <f t="shared" si="144"/>
        <v>Julho-26</v>
      </c>
      <c r="AH1221" s="36">
        <f>_xlfn.XLOOKUP(AK1221,'Base de Preços'!P$7:P$3001,'Base de Preços'!J$7:J$3001,"",0)</f>
        <v>3133.15</v>
      </c>
      <c r="AI1221" s="37">
        <f t="shared" si="145"/>
        <v>0</v>
      </c>
      <c r="AJ1221" t="str">
        <f>_xlfn.XLOOKUP(N1221,Agrupamentos!C$3:C$496,Agrupamentos!D$3:D$496,"",0)</f>
        <v>BRIGADINHA MSFL</v>
      </c>
      <c r="AK1221" t="str">
        <f t="shared" si="146"/>
        <v>EQUIPE DE BRIGADINHA FLORESTALGN1410IMP21</v>
      </c>
      <c r="AL1221" s="57" t="str">
        <f t="shared" si="147"/>
        <v>47431GN1410MotoristaNATAN SANTOS MORAISEQUIPE DE BRIGADINHA FLORESTALRIBEIRÃO LIMPO - CPG028-01Apoio2Julho-2601046213,387280092646212</v>
      </c>
      <c r="AM1221" s="79" t="str">
        <f t="shared" si="148"/>
        <v/>
      </c>
      <c r="AN1221" s="80" t="str">
        <f t="shared" si="149"/>
        <v/>
      </c>
      <c r="AO1221" s="36">
        <f t="shared" si="150"/>
        <v>0</v>
      </c>
      <c r="AP1221" s="83" t="str">
        <f t="shared" si="151"/>
        <v/>
      </c>
    </row>
    <row r="1222" spans="1:42" hidden="1">
      <c r="A1222">
        <v>47386</v>
      </c>
      <c r="B1222" s="38">
        <v>46212</v>
      </c>
      <c r="C1222" t="s">
        <v>268</v>
      </c>
      <c r="D1222" t="s">
        <v>98</v>
      </c>
      <c r="E1222" t="s">
        <v>99</v>
      </c>
      <c r="F1222" t="s">
        <v>37</v>
      </c>
      <c r="G1222">
        <v>8</v>
      </c>
      <c r="H1222" s="43" t="s">
        <v>100</v>
      </c>
      <c r="I1222" t="s">
        <v>101</v>
      </c>
      <c r="J1222" t="s">
        <v>50</v>
      </c>
      <c r="K1222" t="s">
        <v>51</v>
      </c>
      <c r="L1222" t="s">
        <v>102</v>
      </c>
      <c r="M1222">
        <v>2</v>
      </c>
      <c r="N1222" t="s">
        <v>42</v>
      </c>
      <c r="O1222" t="s">
        <v>64</v>
      </c>
      <c r="P1222">
        <v>607</v>
      </c>
      <c r="Q1222" t="s">
        <v>188</v>
      </c>
      <c r="R1222">
        <v>49</v>
      </c>
      <c r="S1222">
        <v>0</v>
      </c>
      <c r="T1222">
        <v>0</v>
      </c>
      <c r="U1222">
        <v>16</v>
      </c>
      <c r="V1222">
        <v>16</v>
      </c>
      <c r="W1222">
        <v>0</v>
      </c>
      <c r="X1222">
        <v>0</v>
      </c>
      <c r="Y1222">
        <v>0</v>
      </c>
      <c r="Z1222">
        <v>0</v>
      </c>
      <c r="AA1222" t="s">
        <v>55</v>
      </c>
      <c r="AB1222" t="s">
        <v>47</v>
      </c>
      <c r="AC1222" t="s">
        <v>57</v>
      </c>
      <c r="AD1222" t="s">
        <v>57</v>
      </c>
      <c r="AE1222" s="39">
        <v>46212.740717592591</v>
      </c>
      <c r="AG1222" t="str">
        <f t="shared" ref="AG1222:AG1285" si="152">IF(B1222=0,"",PROPER(TEXT(IF(DAY(B1222)&gt;20,EDATE(B1222,1),B1222),"MMMM-aa")))</f>
        <v>Julho-26</v>
      </c>
      <c r="AH1222" s="36">
        <f>_xlfn.XLOOKUP(AK1222,'Base de Preços'!P$7:P$3001,'Base de Preços'!J$7:J$3001,"",0)</f>
        <v>0</v>
      </c>
      <c r="AI1222" s="37">
        <f t="shared" ref="AI1222:AI1285" si="153">IF(AB1222="Principal",AH1222*T1222,0)</f>
        <v>0</v>
      </c>
      <c r="AJ1222" t="str">
        <f>_xlfn.XLOOKUP(N1222,Agrupamentos!C$3:C$496,Agrupamentos!D$3:D$496,"",0)</f>
        <v>APOIO E MANUTENÇÃO</v>
      </c>
      <c r="AK1222" t="str">
        <f t="shared" ref="AK1222:AK1285" si="154">N1222&amp;D1222&amp;M1222</f>
        <v>APOIO E MANUTEÇÃOGN14202</v>
      </c>
      <c r="AL1222" s="57" t="str">
        <f t="shared" ref="AL1222:AL1285" si="155">CONCATENATE(A1222,D1222,F1222,K1222,N1222,Q1222,R1222,AB1222,T1222,AG1222,U1222,V1222,AE1222,B1222)</f>
        <v>47386GN1420MotoristaLEANDRA DE MIRANDA SOUZA COSTAAPOIO E MANUTEÇÃOSelena49Principal0Julho-26161646212,740717592646212</v>
      </c>
      <c r="AM1222" s="79" t="str">
        <f t="shared" ref="AM1222:AM1285" si="156">IFERROR(V1222/W1222,"")</f>
        <v/>
      </c>
      <c r="AN1222" s="80" t="str">
        <f t="shared" ref="AN1222:AN1285" si="157">IFERROR(AM1222*Z1222,"")</f>
        <v/>
      </c>
      <c r="AO1222" s="36">
        <f t="shared" ref="AO1222:AO1285" si="158">Z1222*T1222</f>
        <v>0</v>
      </c>
      <c r="AP1222" s="83" t="str">
        <f t="shared" ref="AP1222:AP1285" si="159">IFERROR(AO1222-AN1222,"")</f>
        <v/>
      </c>
    </row>
    <row r="1223" spans="1:42" hidden="1">
      <c r="A1223">
        <v>47386</v>
      </c>
      <c r="B1223" s="38">
        <v>46212</v>
      </c>
      <c r="C1223" t="s">
        <v>268</v>
      </c>
      <c r="D1223" t="s">
        <v>98</v>
      </c>
      <c r="E1223" t="s">
        <v>99</v>
      </c>
      <c r="F1223" t="s">
        <v>49</v>
      </c>
      <c r="G1223">
        <v>8</v>
      </c>
      <c r="H1223" s="43" t="s">
        <v>100</v>
      </c>
      <c r="I1223" t="s">
        <v>101</v>
      </c>
      <c r="J1223" t="s">
        <v>50</v>
      </c>
      <c r="K1223" t="s">
        <v>51</v>
      </c>
      <c r="L1223" t="s">
        <v>102</v>
      </c>
      <c r="M1223">
        <v>2</v>
      </c>
      <c r="N1223" t="s">
        <v>42</v>
      </c>
      <c r="O1223" t="s">
        <v>64</v>
      </c>
      <c r="P1223">
        <v>607</v>
      </c>
      <c r="Q1223" t="s">
        <v>188</v>
      </c>
      <c r="R1223">
        <v>49</v>
      </c>
      <c r="S1223">
        <v>0</v>
      </c>
      <c r="T1223">
        <v>0</v>
      </c>
      <c r="U1223">
        <v>32</v>
      </c>
      <c r="V1223">
        <v>32</v>
      </c>
      <c r="W1223">
        <v>0</v>
      </c>
      <c r="X1223">
        <v>0</v>
      </c>
      <c r="Y1223">
        <v>0</v>
      </c>
      <c r="Z1223">
        <v>0</v>
      </c>
      <c r="AA1223" t="s">
        <v>55</v>
      </c>
      <c r="AB1223" t="s">
        <v>56</v>
      </c>
      <c r="AC1223" t="s">
        <v>57</v>
      </c>
      <c r="AD1223" t="s">
        <v>57</v>
      </c>
      <c r="AE1223" s="39">
        <v>46212.740486111114</v>
      </c>
      <c r="AG1223" t="str">
        <f t="shared" si="152"/>
        <v>Julho-26</v>
      </c>
      <c r="AH1223" s="36">
        <f>_xlfn.XLOOKUP(AK1223,'Base de Preços'!P$7:P$3001,'Base de Preços'!J$7:J$3001,"",0)</f>
        <v>0</v>
      </c>
      <c r="AI1223" s="37">
        <f t="shared" si="153"/>
        <v>0</v>
      </c>
      <c r="AJ1223" t="str">
        <f>_xlfn.XLOOKUP(N1223,Agrupamentos!C$3:C$496,Agrupamentos!D$3:D$496,"",0)</f>
        <v>APOIO E MANUTENÇÃO</v>
      </c>
      <c r="AK1223" t="str">
        <f t="shared" si="154"/>
        <v>APOIO E MANUTEÇÃOGN14202</v>
      </c>
      <c r="AL1223" s="57" t="str">
        <f t="shared" si="155"/>
        <v>47386GN1420Trabalhador FlorestalLEANDRA DE MIRANDA SOUZA COSTAAPOIO E MANUTEÇÃOSelena49Suporte0Julho-26323246212,740486111146212</v>
      </c>
      <c r="AM1223" s="79" t="str">
        <f t="shared" si="156"/>
        <v/>
      </c>
      <c r="AN1223" s="80" t="str">
        <f t="shared" si="157"/>
        <v/>
      </c>
      <c r="AO1223" s="36">
        <f t="shared" si="158"/>
        <v>0</v>
      </c>
      <c r="AP1223" s="83" t="str">
        <f t="shared" si="159"/>
        <v/>
      </c>
    </row>
    <row r="1224" spans="1:42" hidden="1">
      <c r="A1224">
        <v>47411</v>
      </c>
      <c r="B1224" s="38">
        <v>46212</v>
      </c>
      <c r="C1224" t="s">
        <v>268</v>
      </c>
      <c r="D1224" t="s">
        <v>98</v>
      </c>
      <c r="E1224" t="s">
        <v>99</v>
      </c>
      <c r="F1224" t="s">
        <v>59</v>
      </c>
      <c r="G1224">
        <v>8</v>
      </c>
      <c r="H1224" s="43">
        <v>10665</v>
      </c>
      <c r="I1224" t="s">
        <v>191</v>
      </c>
      <c r="J1224">
        <v>10781</v>
      </c>
      <c r="K1224" t="s">
        <v>192</v>
      </c>
      <c r="L1224" t="s">
        <v>192</v>
      </c>
      <c r="M1224" t="s">
        <v>525</v>
      </c>
      <c r="N1224" t="s">
        <v>526</v>
      </c>
      <c r="O1224" t="s">
        <v>64</v>
      </c>
      <c r="P1224">
        <v>398</v>
      </c>
      <c r="Q1224" t="s">
        <v>527</v>
      </c>
      <c r="R1224">
        <v>16</v>
      </c>
      <c r="S1224">
        <v>0</v>
      </c>
      <c r="T1224">
        <v>0</v>
      </c>
      <c r="U1224">
        <v>32</v>
      </c>
      <c r="V1224">
        <v>32</v>
      </c>
      <c r="W1224">
        <v>0.9</v>
      </c>
      <c r="X1224">
        <v>0</v>
      </c>
      <c r="Y1224">
        <v>0</v>
      </c>
      <c r="Z1224">
        <v>315.86</v>
      </c>
      <c r="AA1224" t="s">
        <v>55</v>
      </c>
      <c r="AB1224" t="s">
        <v>47</v>
      </c>
      <c r="AC1224" t="s">
        <v>195</v>
      </c>
      <c r="AD1224" t="s">
        <v>228</v>
      </c>
      <c r="AE1224" s="39">
        <v>46212.971736111111</v>
      </c>
      <c r="AF1224" t="s">
        <v>528</v>
      </c>
      <c r="AG1224" t="str">
        <f t="shared" si="152"/>
        <v>Julho-26</v>
      </c>
      <c r="AH1224" s="36">
        <f>_xlfn.XLOOKUP(AK1224,'Base de Preços'!P$7:P$3001,'Base de Preços'!J$7:J$3001,"",0)</f>
        <v>428.63</v>
      </c>
      <c r="AI1224" s="37">
        <f t="shared" si="153"/>
        <v>0</v>
      </c>
      <c r="AJ1224" t="str">
        <f>_xlfn.XLOOKUP(N1224,Agrupamentos!C$3:C$496,Agrupamentos!D$3:D$496,"",0)</f>
        <v>HERBICIDA MEC</v>
      </c>
      <c r="AK1224" t="str">
        <f t="shared" si="154"/>
        <v>CAPINA QUÍMICA MECÂNICA ENTRELINHAGN1420IMP343</v>
      </c>
      <c r="AL1224" s="57" t="str">
        <f t="shared" si="155"/>
        <v>47411GN1420Operador de Trator de PneuTHIAGO DE SOUZA AVELARCAPINA QUÍMICA MECÂNICA ENTRELINHACéu Azul16Principal0Julho-26323246212,971736111146212</v>
      </c>
      <c r="AM1224" s="79">
        <f t="shared" si="156"/>
        <v>35.555555555555557</v>
      </c>
      <c r="AN1224" s="80">
        <f t="shared" si="157"/>
        <v>11230.577777777778</v>
      </c>
      <c r="AO1224" s="36">
        <f t="shared" si="158"/>
        <v>0</v>
      </c>
      <c r="AP1224" s="83">
        <f t="shared" si="159"/>
        <v>-11230.577777777778</v>
      </c>
    </row>
    <row r="1225" spans="1:42" hidden="1">
      <c r="A1225">
        <v>47411</v>
      </c>
      <c r="B1225" s="38">
        <v>46212</v>
      </c>
      <c r="C1225" t="s">
        <v>268</v>
      </c>
      <c r="D1225" t="s">
        <v>98</v>
      </c>
      <c r="E1225" t="s">
        <v>99</v>
      </c>
      <c r="F1225" t="s">
        <v>37</v>
      </c>
      <c r="G1225">
        <v>8</v>
      </c>
      <c r="H1225" s="43">
        <v>10665</v>
      </c>
      <c r="I1225" t="s">
        <v>191</v>
      </c>
      <c r="J1225">
        <v>10781</v>
      </c>
      <c r="K1225" t="s">
        <v>192</v>
      </c>
      <c r="L1225" t="s">
        <v>192</v>
      </c>
      <c r="M1225">
        <v>2</v>
      </c>
      <c r="N1225" t="s">
        <v>42</v>
      </c>
      <c r="O1225" t="s">
        <v>64</v>
      </c>
      <c r="P1225">
        <v>398</v>
      </c>
      <c r="Q1225" t="s">
        <v>527</v>
      </c>
      <c r="R1225">
        <v>1</v>
      </c>
      <c r="S1225">
        <v>8</v>
      </c>
      <c r="T1225">
        <v>0</v>
      </c>
      <c r="U1225">
        <v>8</v>
      </c>
      <c r="V1225">
        <v>16</v>
      </c>
      <c r="W1225">
        <v>0</v>
      </c>
      <c r="X1225">
        <v>0</v>
      </c>
      <c r="Y1225">
        <v>0</v>
      </c>
      <c r="Z1225">
        <v>0</v>
      </c>
      <c r="AA1225" t="s">
        <v>46</v>
      </c>
      <c r="AB1225" t="s">
        <v>47</v>
      </c>
      <c r="AC1225" t="s">
        <v>195</v>
      </c>
      <c r="AE1225" s="39">
        <v>46212.971736111111</v>
      </c>
      <c r="AF1225" t="s">
        <v>528</v>
      </c>
      <c r="AG1225" t="str">
        <f t="shared" si="152"/>
        <v>Julho-26</v>
      </c>
      <c r="AH1225" s="36">
        <f>_xlfn.XLOOKUP(AK1225,'Base de Preços'!P$7:P$3001,'Base de Preços'!J$7:J$3001,"",0)</f>
        <v>0</v>
      </c>
      <c r="AI1225" s="37">
        <f t="shared" si="153"/>
        <v>0</v>
      </c>
      <c r="AJ1225" t="str">
        <f>_xlfn.XLOOKUP(N1225,Agrupamentos!C$3:C$496,Agrupamentos!D$3:D$496,"",0)</f>
        <v>APOIO E MANUTENÇÃO</v>
      </c>
      <c r="AK1225" t="str">
        <f t="shared" si="154"/>
        <v>APOIO E MANUTEÇÃOGN14202</v>
      </c>
      <c r="AL1225" s="57" t="str">
        <f t="shared" si="155"/>
        <v>47411GN1420MotoristaTHIAGO DE SOUZA AVELARAPOIO E MANUTEÇÃOCéu Azul1Principal0Julho-2681646212,971736111146212</v>
      </c>
      <c r="AM1225" s="79" t="str">
        <f t="shared" si="156"/>
        <v/>
      </c>
      <c r="AN1225" s="80" t="str">
        <f t="shared" si="157"/>
        <v/>
      </c>
      <c r="AO1225" s="36">
        <f t="shared" si="158"/>
        <v>0</v>
      </c>
      <c r="AP1225" s="83" t="str">
        <f t="shared" si="159"/>
        <v/>
      </c>
    </row>
    <row r="1226" spans="1:42" hidden="1">
      <c r="A1226">
        <v>47411</v>
      </c>
      <c r="B1226" s="38">
        <v>46212</v>
      </c>
      <c r="C1226" t="s">
        <v>268</v>
      </c>
      <c r="D1226" t="s">
        <v>98</v>
      </c>
      <c r="E1226" t="s">
        <v>99</v>
      </c>
      <c r="F1226" t="s">
        <v>49</v>
      </c>
      <c r="G1226">
        <v>8</v>
      </c>
      <c r="H1226" s="43">
        <v>10665</v>
      </c>
      <c r="I1226" t="s">
        <v>191</v>
      </c>
      <c r="J1226">
        <v>10781</v>
      </c>
      <c r="K1226" t="s">
        <v>192</v>
      </c>
      <c r="L1226" t="s">
        <v>192</v>
      </c>
      <c r="M1226">
        <v>2</v>
      </c>
      <c r="N1226" t="s">
        <v>42</v>
      </c>
      <c r="O1226" t="s">
        <v>64</v>
      </c>
      <c r="P1226">
        <v>398</v>
      </c>
      <c r="Q1226" t="s">
        <v>527</v>
      </c>
      <c r="R1226">
        <v>2</v>
      </c>
      <c r="S1226">
        <v>8</v>
      </c>
      <c r="T1226">
        <v>0</v>
      </c>
      <c r="U1226">
        <v>0</v>
      </c>
      <c r="V1226">
        <v>8</v>
      </c>
      <c r="W1226">
        <v>0</v>
      </c>
      <c r="X1226">
        <v>0</v>
      </c>
      <c r="Y1226">
        <v>0</v>
      </c>
      <c r="Z1226">
        <v>0</v>
      </c>
      <c r="AA1226" t="s">
        <v>46</v>
      </c>
      <c r="AB1226" t="s">
        <v>56</v>
      </c>
      <c r="AC1226" t="s">
        <v>195</v>
      </c>
      <c r="AE1226" s="39">
        <v>46212.971736111111</v>
      </c>
      <c r="AF1226" t="s">
        <v>528</v>
      </c>
      <c r="AG1226" t="str">
        <f t="shared" si="152"/>
        <v>Julho-26</v>
      </c>
      <c r="AH1226" s="36">
        <f>_xlfn.XLOOKUP(AK1226,'Base de Preços'!P$7:P$3001,'Base de Preços'!J$7:J$3001,"",0)</f>
        <v>0</v>
      </c>
      <c r="AI1226" s="37">
        <f t="shared" si="153"/>
        <v>0</v>
      </c>
      <c r="AJ1226" t="str">
        <f>_xlfn.XLOOKUP(N1226,Agrupamentos!C$3:C$496,Agrupamentos!D$3:D$496,"",0)</f>
        <v>APOIO E MANUTENÇÃO</v>
      </c>
      <c r="AK1226" t="str">
        <f t="shared" si="154"/>
        <v>APOIO E MANUTEÇÃOGN14202</v>
      </c>
      <c r="AL1226" s="57" t="str">
        <f t="shared" si="155"/>
        <v>47411GN1420Trabalhador FlorestalTHIAGO DE SOUZA AVELARAPOIO E MANUTEÇÃOCéu Azul2Suporte0Julho-260846212,971736111146212</v>
      </c>
      <c r="AM1226" s="79" t="str">
        <f t="shared" si="156"/>
        <v/>
      </c>
      <c r="AN1226" s="80" t="str">
        <f t="shared" si="157"/>
        <v/>
      </c>
      <c r="AO1226" s="36">
        <f t="shared" si="158"/>
        <v>0</v>
      </c>
      <c r="AP1226" s="83" t="str">
        <f t="shared" si="159"/>
        <v/>
      </c>
    </row>
    <row r="1227" spans="1:42" hidden="1">
      <c r="A1227">
        <v>47424</v>
      </c>
      <c r="B1227" s="38">
        <v>46212</v>
      </c>
      <c r="C1227" t="s">
        <v>268</v>
      </c>
      <c r="D1227" t="s">
        <v>98</v>
      </c>
      <c r="E1227" t="s">
        <v>99</v>
      </c>
      <c r="F1227" t="s">
        <v>37</v>
      </c>
      <c r="G1227">
        <v>8</v>
      </c>
      <c r="H1227" s="43">
        <v>9241</v>
      </c>
      <c r="I1227" t="s">
        <v>189</v>
      </c>
      <c r="J1227" t="s">
        <v>39</v>
      </c>
      <c r="K1227" t="s">
        <v>40</v>
      </c>
      <c r="L1227" t="s">
        <v>502</v>
      </c>
      <c r="M1227">
        <v>2</v>
      </c>
      <c r="N1227" t="s">
        <v>42</v>
      </c>
      <c r="O1227" t="s">
        <v>64</v>
      </c>
      <c r="P1227">
        <v>390</v>
      </c>
      <c r="Q1227" t="s">
        <v>44</v>
      </c>
      <c r="R1227" t="s">
        <v>45</v>
      </c>
      <c r="S1227">
        <v>8</v>
      </c>
      <c r="T1227">
        <v>0</v>
      </c>
      <c r="U1227">
        <v>16</v>
      </c>
      <c r="V1227">
        <v>24</v>
      </c>
      <c r="W1227">
        <v>0</v>
      </c>
      <c r="X1227">
        <v>0</v>
      </c>
      <c r="Y1227">
        <v>0</v>
      </c>
      <c r="Z1227">
        <v>0</v>
      </c>
      <c r="AA1227" t="s">
        <v>46</v>
      </c>
      <c r="AB1227" t="s">
        <v>47</v>
      </c>
      <c r="AC1227" t="s">
        <v>267</v>
      </c>
      <c r="AD1227" t="s">
        <v>267</v>
      </c>
      <c r="AE1227" s="39">
        <v>46213.362766203703</v>
      </c>
      <c r="AG1227" t="str">
        <f t="shared" si="152"/>
        <v>Julho-26</v>
      </c>
      <c r="AH1227" s="36">
        <f>_xlfn.XLOOKUP(AK1227,'Base de Preços'!P$7:P$3001,'Base de Preços'!J$7:J$3001,"",0)</f>
        <v>0</v>
      </c>
      <c r="AI1227" s="37">
        <f t="shared" si="153"/>
        <v>0</v>
      </c>
      <c r="AJ1227" t="str">
        <f>_xlfn.XLOOKUP(N1227,Agrupamentos!C$3:C$496,Agrupamentos!D$3:D$496,"",0)</f>
        <v>APOIO E MANUTENÇÃO</v>
      </c>
      <c r="AK1227" t="str">
        <f t="shared" si="154"/>
        <v>APOIO E MANUTEÇÃOGN14202</v>
      </c>
      <c r="AL1227" s="57" t="str">
        <f t="shared" si="155"/>
        <v>47424GN1420MotoristaGIOVANNI RODRIGUES BORGES MORAESAPOIO E MANUTEÇÃOPátio MST01Principal0Julho-26162446213,362766203746212</v>
      </c>
      <c r="AM1227" s="79" t="str">
        <f t="shared" si="156"/>
        <v/>
      </c>
      <c r="AN1227" s="80" t="str">
        <f t="shared" si="157"/>
        <v/>
      </c>
      <c r="AO1227" s="36">
        <f t="shared" si="158"/>
        <v>0</v>
      </c>
      <c r="AP1227" s="83" t="str">
        <f t="shared" si="159"/>
        <v/>
      </c>
    </row>
    <row r="1228" spans="1:42" hidden="1">
      <c r="A1228">
        <v>47458</v>
      </c>
      <c r="B1228" s="38">
        <v>46213</v>
      </c>
      <c r="C1228" t="s">
        <v>268</v>
      </c>
      <c r="D1228" t="s">
        <v>250</v>
      </c>
      <c r="E1228" t="s">
        <v>251</v>
      </c>
      <c r="F1228" t="s">
        <v>49</v>
      </c>
      <c r="G1228">
        <v>10</v>
      </c>
      <c r="H1228" s="43">
        <v>11697</v>
      </c>
      <c r="I1228" t="s">
        <v>253</v>
      </c>
      <c r="J1228">
        <v>10837</v>
      </c>
      <c r="K1228" t="s">
        <v>254</v>
      </c>
      <c r="L1228" t="s">
        <v>254</v>
      </c>
      <c r="M1228">
        <v>70</v>
      </c>
      <c r="N1228" t="s">
        <v>255</v>
      </c>
      <c r="O1228" t="s">
        <v>64</v>
      </c>
      <c r="P1228">
        <v>657</v>
      </c>
      <c r="Q1228" t="s">
        <v>271</v>
      </c>
      <c r="R1228">
        <v>15</v>
      </c>
      <c r="S1228">
        <v>40</v>
      </c>
      <c r="T1228">
        <v>46.82</v>
      </c>
      <c r="U1228">
        <v>0</v>
      </c>
      <c r="V1228">
        <v>40</v>
      </c>
      <c r="W1228">
        <v>1.42</v>
      </c>
      <c r="X1228">
        <v>0.85</v>
      </c>
      <c r="Y1228">
        <v>0.85</v>
      </c>
      <c r="Z1228">
        <v>149.09</v>
      </c>
      <c r="AA1228" t="s">
        <v>46</v>
      </c>
      <c r="AB1228" t="s">
        <v>47</v>
      </c>
      <c r="AC1228" t="s">
        <v>257</v>
      </c>
      <c r="AE1228" s="39">
        <v>46213.811793981484</v>
      </c>
      <c r="AG1228" t="str">
        <f t="shared" si="152"/>
        <v>Julho-26</v>
      </c>
      <c r="AH1228" s="36">
        <f>_xlfn.XLOOKUP(AK1228,'Base de Preços'!P$7:P$3001,'Base de Preços'!J$7:J$3001,"",0)</f>
        <v>152.18</v>
      </c>
      <c r="AI1228" s="37">
        <f t="shared" si="153"/>
        <v>7125.0676000000003</v>
      </c>
      <c r="AJ1228" t="str">
        <f>_xlfn.XLOOKUP(N1228,Agrupamentos!C$3:C$496,Agrupamentos!D$3:D$496,"",0)</f>
        <v>COMBATE A FORMIGA MANUAL</v>
      </c>
      <c r="AK1228" t="str">
        <f t="shared" si="154"/>
        <v>COMBATE A FORMIGA MANUAL MANUTENÇÃO - ANO 01GN127070</v>
      </c>
      <c r="AL1228" s="57" t="str">
        <f t="shared" si="155"/>
        <v>47458GN1270Trabalhador FlorestalJEAN CARDOSO PAIVACOMBATE A FORMIGA MANUAL MANUTENÇÃO - ANO 01Duas Irmãs15Principal46,82Julho-2604046213,811793981546213</v>
      </c>
      <c r="AM1228" s="79">
        <f t="shared" si="156"/>
        <v>28.169014084507044</v>
      </c>
      <c r="AN1228" s="80">
        <f t="shared" si="157"/>
        <v>4199.7183098591549</v>
      </c>
      <c r="AO1228" s="36">
        <f t="shared" si="158"/>
        <v>6980.3937999999998</v>
      </c>
      <c r="AP1228" s="83">
        <f t="shared" si="159"/>
        <v>2780.6754901408449</v>
      </c>
    </row>
    <row r="1229" spans="1:42" hidden="1">
      <c r="A1229">
        <v>47458</v>
      </c>
      <c r="B1229" s="38">
        <v>46213</v>
      </c>
      <c r="C1229" t="s">
        <v>268</v>
      </c>
      <c r="D1229" t="s">
        <v>250</v>
      </c>
      <c r="E1229" t="s">
        <v>251</v>
      </c>
      <c r="F1229" t="s">
        <v>49</v>
      </c>
      <c r="G1229">
        <v>10</v>
      </c>
      <c r="H1229" s="43">
        <v>11697</v>
      </c>
      <c r="I1229" t="s">
        <v>253</v>
      </c>
      <c r="J1229">
        <v>10837</v>
      </c>
      <c r="K1229" t="s">
        <v>254</v>
      </c>
      <c r="L1229" t="s">
        <v>254</v>
      </c>
      <c r="M1229">
        <v>70</v>
      </c>
      <c r="N1229" t="s">
        <v>255</v>
      </c>
      <c r="O1229" t="s">
        <v>64</v>
      </c>
      <c r="P1229">
        <v>657</v>
      </c>
      <c r="Q1229" t="s">
        <v>271</v>
      </c>
      <c r="R1229">
        <v>17</v>
      </c>
      <c r="S1229">
        <v>40</v>
      </c>
      <c r="T1229">
        <v>43.6</v>
      </c>
      <c r="U1229">
        <v>0</v>
      </c>
      <c r="V1229">
        <v>40</v>
      </c>
      <c r="W1229">
        <v>1.42</v>
      </c>
      <c r="X1229">
        <v>0.92</v>
      </c>
      <c r="Y1229">
        <v>0.92</v>
      </c>
      <c r="Z1229">
        <v>149.09</v>
      </c>
      <c r="AA1229" t="s">
        <v>46</v>
      </c>
      <c r="AB1229" t="s">
        <v>47</v>
      </c>
      <c r="AC1229" t="s">
        <v>257</v>
      </c>
      <c r="AE1229" s="39">
        <v>46213.811793981484</v>
      </c>
      <c r="AG1229" t="str">
        <f t="shared" si="152"/>
        <v>Julho-26</v>
      </c>
      <c r="AH1229" s="36">
        <f>_xlfn.XLOOKUP(AK1229,'Base de Preços'!P$7:P$3001,'Base de Preços'!J$7:J$3001,"",0)</f>
        <v>152.18</v>
      </c>
      <c r="AI1229" s="37">
        <f t="shared" si="153"/>
        <v>6635.0480000000007</v>
      </c>
      <c r="AJ1229" t="str">
        <f>_xlfn.XLOOKUP(N1229,Agrupamentos!C$3:C$496,Agrupamentos!D$3:D$496,"",0)</f>
        <v>COMBATE A FORMIGA MANUAL</v>
      </c>
      <c r="AK1229" t="str">
        <f t="shared" si="154"/>
        <v>COMBATE A FORMIGA MANUAL MANUTENÇÃO - ANO 01GN127070</v>
      </c>
      <c r="AL1229" s="57" t="str">
        <f t="shared" si="155"/>
        <v>47458GN1270Trabalhador FlorestalJEAN CARDOSO PAIVACOMBATE A FORMIGA MANUAL MANUTENÇÃO - ANO 01Duas Irmãs17Principal43,6Julho-2604046213,811793981546213</v>
      </c>
      <c r="AM1229" s="79">
        <f t="shared" si="156"/>
        <v>28.169014084507044</v>
      </c>
      <c r="AN1229" s="80">
        <f t="shared" si="157"/>
        <v>4199.7183098591549</v>
      </c>
      <c r="AO1229" s="36">
        <f t="shared" si="158"/>
        <v>6500.3240000000005</v>
      </c>
      <c r="AP1229" s="83">
        <f t="shared" si="159"/>
        <v>2300.6056901408456</v>
      </c>
    </row>
    <row r="1230" spans="1:42" hidden="1">
      <c r="A1230">
        <v>47458</v>
      </c>
      <c r="B1230" s="38">
        <v>46213</v>
      </c>
      <c r="C1230" t="s">
        <v>268</v>
      </c>
      <c r="D1230" t="s">
        <v>250</v>
      </c>
      <c r="E1230" t="s">
        <v>251</v>
      </c>
      <c r="F1230" t="s">
        <v>37</v>
      </c>
      <c r="G1230">
        <v>10</v>
      </c>
      <c r="H1230" s="43">
        <v>11697</v>
      </c>
      <c r="I1230" t="s">
        <v>253</v>
      </c>
      <c r="J1230">
        <v>10837</v>
      </c>
      <c r="K1230" t="s">
        <v>254</v>
      </c>
      <c r="L1230" t="s">
        <v>254</v>
      </c>
      <c r="M1230">
        <v>2</v>
      </c>
      <c r="N1230" t="s">
        <v>42</v>
      </c>
      <c r="O1230" t="s">
        <v>64</v>
      </c>
      <c r="P1230">
        <v>657</v>
      </c>
      <c r="Q1230" t="s">
        <v>271</v>
      </c>
      <c r="R1230">
        <v>11</v>
      </c>
      <c r="S1230">
        <v>10</v>
      </c>
      <c r="T1230">
        <v>0</v>
      </c>
      <c r="U1230">
        <v>0</v>
      </c>
      <c r="V1230">
        <v>10</v>
      </c>
      <c r="W1230">
        <v>0</v>
      </c>
      <c r="X1230">
        <v>0</v>
      </c>
      <c r="Y1230">
        <v>0</v>
      </c>
      <c r="Z1230">
        <v>0</v>
      </c>
      <c r="AA1230" t="s">
        <v>46</v>
      </c>
      <c r="AB1230" t="s">
        <v>56</v>
      </c>
      <c r="AC1230" t="s">
        <v>257</v>
      </c>
      <c r="AE1230" s="39">
        <v>46213.811793981484</v>
      </c>
      <c r="AG1230" t="str">
        <f t="shared" si="152"/>
        <v>Julho-26</v>
      </c>
      <c r="AH1230" s="36">
        <f>_xlfn.XLOOKUP(AK1230,'Base de Preços'!P$7:P$3001,'Base de Preços'!J$7:J$3001,"",0)</f>
        <v>0</v>
      </c>
      <c r="AI1230" s="37">
        <f t="shared" si="153"/>
        <v>0</v>
      </c>
      <c r="AJ1230" t="str">
        <f>_xlfn.XLOOKUP(N1230,Agrupamentos!C$3:C$496,Agrupamentos!D$3:D$496,"",0)</f>
        <v>APOIO E MANUTENÇÃO</v>
      </c>
      <c r="AK1230" t="str">
        <f t="shared" si="154"/>
        <v>APOIO E MANUTEÇÃOGN12702</v>
      </c>
      <c r="AL1230" s="57" t="str">
        <f t="shared" si="155"/>
        <v>47458GN1270MotoristaJEAN CARDOSO PAIVAAPOIO E MANUTEÇÃODuas Irmãs11Suporte0Julho-2601046213,811793981546213</v>
      </c>
      <c r="AM1230" s="79" t="str">
        <f t="shared" si="156"/>
        <v/>
      </c>
      <c r="AN1230" s="80" t="str">
        <f t="shared" si="157"/>
        <v/>
      </c>
      <c r="AO1230" s="36">
        <f t="shared" si="158"/>
        <v>0</v>
      </c>
      <c r="AP1230" s="83" t="str">
        <f t="shared" si="159"/>
        <v/>
      </c>
    </row>
    <row r="1231" spans="1:42" hidden="1">
      <c r="A1231">
        <v>47458</v>
      </c>
      <c r="B1231" s="38">
        <v>46213</v>
      </c>
      <c r="C1231" t="s">
        <v>268</v>
      </c>
      <c r="D1231" t="s">
        <v>250</v>
      </c>
      <c r="E1231" t="s">
        <v>251</v>
      </c>
      <c r="F1231" t="s">
        <v>49</v>
      </c>
      <c r="G1231">
        <v>10</v>
      </c>
      <c r="H1231" s="43">
        <v>11697</v>
      </c>
      <c r="I1231" t="s">
        <v>253</v>
      </c>
      <c r="J1231">
        <v>10837</v>
      </c>
      <c r="K1231" t="s">
        <v>254</v>
      </c>
      <c r="L1231" t="s">
        <v>254</v>
      </c>
      <c r="M1231">
        <v>70</v>
      </c>
      <c r="N1231" t="s">
        <v>255</v>
      </c>
      <c r="O1231" t="s">
        <v>64</v>
      </c>
      <c r="P1231">
        <v>657</v>
      </c>
      <c r="Q1231" t="s">
        <v>271</v>
      </c>
      <c r="R1231">
        <v>18</v>
      </c>
      <c r="S1231">
        <v>30</v>
      </c>
      <c r="T1231">
        <v>38.590000000000003</v>
      </c>
      <c r="U1231">
        <v>0</v>
      </c>
      <c r="V1231">
        <v>30</v>
      </c>
      <c r="W1231">
        <v>1.42</v>
      </c>
      <c r="X1231">
        <v>0.78</v>
      </c>
      <c r="Y1231">
        <v>0.78</v>
      </c>
      <c r="Z1231">
        <v>149.09</v>
      </c>
      <c r="AA1231" t="s">
        <v>46</v>
      </c>
      <c r="AB1231" t="s">
        <v>47</v>
      </c>
      <c r="AC1231" t="s">
        <v>257</v>
      </c>
      <c r="AE1231" s="39">
        <v>46213.811793981484</v>
      </c>
      <c r="AG1231" t="str">
        <f t="shared" si="152"/>
        <v>Julho-26</v>
      </c>
      <c r="AH1231" s="36">
        <f>_xlfn.XLOOKUP(AK1231,'Base de Preços'!P$7:P$3001,'Base de Preços'!J$7:J$3001,"",0)</f>
        <v>152.18</v>
      </c>
      <c r="AI1231" s="37">
        <f t="shared" si="153"/>
        <v>5872.6262000000006</v>
      </c>
      <c r="AJ1231" t="str">
        <f>_xlfn.XLOOKUP(N1231,Agrupamentos!C$3:C$496,Agrupamentos!D$3:D$496,"",0)</f>
        <v>COMBATE A FORMIGA MANUAL</v>
      </c>
      <c r="AK1231" t="str">
        <f t="shared" si="154"/>
        <v>COMBATE A FORMIGA MANUAL MANUTENÇÃO - ANO 01GN127070</v>
      </c>
      <c r="AL1231" s="57" t="str">
        <f t="shared" si="155"/>
        <v>47458GN1270Trabalhador FlorestalJEAN CARDOSO PAIVACOMBATE A FORMIGA MANUAL MANUTENÇÃO - ANO 01Duas Irmãs18Principal38,59Julho-2603046213,811793981546213</v>
      </c>
      <c r="AM1231" s="79">
        <f t="shared" si="156"/>
        <v>21.126760563380284</v>
      </c>
      <c r="AN1231" s="80">
        <f t="shared" si="157"/>
        <v>3149.7887323943664</v>
      </c>
      <c r="AO1231" s="36">
        <f t="shared" si="158"/>
        <v>5753.3831000000009</v>
      </c>
      <c r="AP1231" s="83">
        <f t="shared" si="159"/>
        <v>2603.5943676056345</v>
      </c>
    </row>
    <row r="1232" spans="1:42" hidden="1">
      <c r="A1232">
        <v>47458</v>
      </c>
      <c r="B1232" s="38">
        <v>46213</v>
      </c>
      <c r="C1232" t="s">
        <v>268</v>
      </c>
      <c r="D1232" t="s">
        <v>250</v>
      </c>
      <c r="E1232" t="s">
        <v>251</v>
      </c>
      <c r="F1232" t="s">
        <v>49</v>
      </c>
      <c r="G1232">
        <v>10</v>
      </c>
      <c r="H1232" s="43">
        <v>11697</v>
      </c>
      <c r="I1232" t="s">
        <v>253</v>
      </c>
      <c r="J1232">
        <v>10837</v>
      </c>
      <c r="K1232" t="s">
        <v>254</v>
      </c>
      <c r="L1232" t="s">
        <v>254</v>
      </c>
      <c r="M1232">
        <v>70</v>
      </c>
      <c r="N1232" t="s">
        <v>255</v>
      </c>
      <c r="O1232" t="s">
        <v>64</v>
      </c>
      <c r="P1232">
        <v>657</v>
      </c>
      <c r="Q1232" t="s">
        <v>271</v>
      </c>
      <c r="R1232">
        <v>11</v>
      </c>
      <c r="S1232">
        <v>30</v>
      </c>
      <c r="T1232">
        <v>21.2</v>
      </c>
      <c r="U1232">
        <v>0</v>
      </c>
      <c r="V1232">
        <v>30</v>
      </c>
      <c r="W1232">
        <v>1.42</v>
      </c>
      <c r="X1232">
        <v>1.42</v>
      </c>
      <c r="Y1232">
        <v>1.42</v>
      </c>
      <c r="Z1232">
        <v>149.09</v>
      </c>
      <c r="AA1232" t="s">
        <v>46</v>
      </c>
      <c r="AB1232" t="s">
        <v>47</v>
      </c>
      <c r="AC1232" t="s">
        <v>257</v>
      </c>
      <c r="AE1232" s="39">
        <v>46213.811793981484</v>
      </c>
      <c r="AG1232" t="str">
        <f t="shared" si="152"/>
        <v>Julho-26</v>
      </c>
      <c r="AH1232" s="36">
        <f>_xlfn.XLOOKUP(AK1232,'Base de Preços'!P$7:P$3001,'Base de Preços'!J$7:J$3001,"",0)</f>
        <v>152.18</v>
      </c>
      <c r="AI1232" s="37">
        <f t="shared" si="153"/>
        <v>3226.2159999999999</v>
      </c>
      <c r="AJ1232" t="str">
        <f>_xlfn.XLOOKUP(N1232,Agrupamentos!C$3:C$496,Agrupamentos!D$3:D$496,"",0)</f>
        <v>COMBATE A FORMIGA MANUAL</v>
      </c>
      <c r="AK1232" t="str">
        <f t="shared" si="154"/>
        <v>COMBATE A FORMIGA MANUAL MANUTENÇÃO - ANO 01GN127070</v>
      </c>
      <c r="AL1232" s="57" t="str">
        <f t="shared" si="155"/>
        <v>47458GN1270Trabalhador FlorestalJEAN CARDOSO PAIVACOMBATE A FORMIGA MANUAL MANUTENÇÃO - ANO 01Duas Irmãs11Principal21,2Julho-2603046213,811793981546213</v>
      </c>
      <c r="AM1232" s="79">
        <f t="shared" si="156"/>
        <v>21.126760563380284</v>
      </c>
      <c r="AN1232" s="80">
        <f t="shared" si="157"/>
        <v>3149.7887323943664</v>
      </c>
      <c r="AO1232" s="36">
        <f t="shared" si="158"/>
        <v>3160.7080000000001</v>
      </c>
      <c r="AP1232" s="83">
        <f t="shared" si="159"/>
        <v>10.91926760563365</v>
      </c>
    </row>
    <row r="1233" spans="1:42" hidden="1">
      <c r="A1233">
        <v>47458</v>
      </c>
      <c r="B1233" s="38">
        <v>46213</v>
      </c>
      <c r="C1233" t="s">
        <v>268</v>
      </c>
      <c r="D1233" t="s">
        <v>250</v>
      </c>
      <c r="E1233" t="s">
        <v>251</v>
      </c>
      <c r="F1233" t="s">
        <v>49</v>
      </c>
      <c r="G1233">
        <v>10</v>
      </c>
      <c r="H1233" s="43">
        <v>11697</v>
      </c>
      <c r="I1233" t="s">
        <v>253</v>
      </c>
      <c r="J1233">
        <v>10837</v>
      </c>
      <c r="K1233" t="s">
        <v>254</v>
      </c>
      <c r="L1233" t="s">
        <v>254</v>
      </c>
      <c r="M1233">
        <v>70</v>
      </c>
      <c r="N1233" t="s">
        <v>255</v>
      </c>
      <c r="O1233" t="s">
        <v>64</v>
      </c>
      <c r="P1233">
        <v>657</v>
      </c>
      <c r="Q1233" t="s">
        <v>271</v>
      </c>
      <c r="R1233">
        <v>14</v>
      </c>
      <c r="S1233">
        <v>70</v>
      </c>
      <c r="T1233">
        <v>57.24</v>
      </c>
      <c r="U1233">
        <v>0</v>
      </c>
      <c r="V1233">
        <v>70</v>
      </c>
      <c r="W1233">
        <v>1.42</v>
      </c>
      <c r="X1233">
        <v>1.22</v>
      </c>
      <c r="Y1233">
        <v>1.22</v>
      </c>
      <c r="Z1233">
        <v>149.09</v>
      </c>
      <c r="AA1233" t="s">
        <v>46</v>
      </c>
      <c r="AB1233" t="s">
        <v>47</v>
      </c>
      <c r="AC1233" t="s">
        <v>257</v>
      </c>
      <c r="AE1233" s="39">
        <v>46213.811793981484</v>
      </c>
      <c r="AG1233" t="str">
        <f t="shared" si="152"/>
        <v>Julho-26</v>
      </c>
      <c r="AH1233" s="36">
        <f>_xlfn.XLOOKUP(AK1233,'Base de Preços'!P$7:P$3001,'Base de Preços'!J$7:J$3001,"",0)</f>
        <v>152.18</v>
      </c>
      <c r="AI1233" s="37">
        <f t="shared" si="153"/>
        <v>8710.7831999999999</v>
      </c>
      <c r="AJ1233" t="str">
        <f>_xlfn.XLOOKUP(N1233,Agrupamentos!C$3:C$496,Agrupamentos!D$3:D$496,"",0)</f>
        <v>COMBATE A FORMIGA MANUAL</v>
      </c>
      <c r="AK1233" t="str">
        <f t="shared" si="154"/>
        <v>COMBATE A FORMIGA MANUAL MANUTENÇÃO - ANO 01GN127070</v>
      </c>
      <c r="AL1233" s="57" t="str">
        <f t="shared" si="155"/>
        <v>47458GN1270Trabalhador FlorestalJEAN CARDOSO PAIVACOMBATE A FORMIGA MANUAL MANUTENÇÃO - ANO 01Duas Irmãs14Principal57,24Julho-2607046213,811793981546213</v>
      </c>
      <c r="AM1233" s="79">
        <f t="shared" si="156"/>
        <v>49.295774647887328</v>
      </c>
      <c r="AN1233" s="80">
        <f t="shared" si="157"/>
        <v>7349.5070422535218</v>
      </c>
      <c r="AO1233" s="36">
        <f t="shared" si="158"/>
        <v>8533.9116000000013</v>
      </c>
      <c r="AP1233" s="83">
        <f t="shared" si="159"/>
        <v>1184.4045577464794</v>
      </c>
    </row>
    <row r="1234" spans="1:42" hidden="1">
      <c r="A1234">
        <v>47458</v>
      </c>
      <c r="B1234" s="38">
        <v>46213</v>
      </c>
      <c r="C1234" t="s">
        <v>268</v>
      </c>
      <c r="D1234" t="s">
        <v>250</v>
      </c>
      <c r="E1234" t="s">
        <v>251</v>
      </c>
      <c r="F1234" t="s">
        <v>49</v>
      </c>
      <c r="G1234">
        <v>10</v>
      </c>
      <c r="H1234" s="43">
        <v>11697</v>
      </c>
      <c r="I1234" t="s">
        <v>253</v>
      </c>
      <c r="J1234">
        <v>10837</v>
      </c>
      <c r="K1234" t="s">
        <v>254</v>
      </c>
      <c r="L1234" t="s">
        <v>254</v>
      </c>
      <c r="M1234">
        <v>70</v>
      </c>
      <c r="N1234" t="s">
        <v>255</v>
      </c>
      <c r="O1234" t="s">
        <v>64</v>
      </c>
      <c r="P1234">
        <v>657</v>
      </c>
      <c r="Q1234" t="s">
        <v>271</v>
      </c>
      <c r="R1234">
        <v>16</v>
      </c>
      <c r="S1234">
        <v>40</v>
      </c>
      <c r="T1234">
        <v>41.2</v>
      </c>
      <c r="U1234">
        <v>0</v>
      </c>
      <c r="V1234">
        <v>40</v>
      </c>
      <c r="W1234">
        <v>1.42</v>
      </c>
      <c r="X1234">
        <v>0.97</v>
      </c>
      <c r="Y1234">
        <v>0.97</v>
      </c>
      <c r="Z1234">
        <v>149.09</v>
      </c>
      <c r="AA1234" t="s">
        <v>46</v>
      </c>
      <c r="AB1234" t="s">
        <v>47</v>
      </c>
      <c r="AC1234" t="s">
        <v>257</v>
      </c>
      <c r="AE1234" s="39">
        <v>46213.811793981484</v>
      </c>
      <c r="AG1234" t="str">
        <f t="shared" si="152"/>
        <v>Julho-26</v>
      </c>
      <c r="AH1234" s="36">
        <f>_xlfn.XLOOKUP(AK1234,'Base de Preços'!P$7:P$3001,'Base de Preços'!J$7:J$3001,"",0)</f>
        <v>152.18</v>
      </c>
      <c r="AI1234" s="37">
        <f t="shared" si="153"/>
        <v>6269.8160000000007</v>
      </c>
      <c r="AJ1234" t="str">
        <f>_xlfn.XLOOKUP(N1234,Agrupamentos!C$3:C$496,Agrupamentos!D$3:D$496,"",0)</f>
        <v>COMBATE A FORMIGA MANUAL</v>
      </c>
      <c r="AK1234" t="str">
        <f t="shared" si="154"/>
        <v>COMBATE A FORMIGA MANUAL MANUTENÇÃO - ANO 01GN127070</v>
      </c>
      <c r="AL1234" s="57" t="str">
        <f t="shared" si="155"/>
        <v>47458GN1270Trabalhador FlorestalJEAN CARDOSO PAIVACOMBATE A FORMIGA MANUAL MANUTENÇÃO - ANO 01Duas Irmãs16Principal41,2Julho-2604046213,811793981546213</v>
      </c>
      <c r="AM1234" s="79">
        <f t="shared" si="156"/>
        <v>28.169014084507044</v>
      </c>
      <c r="AN1234" s="80">
        <f t="shared" si="157"/>
        <v>4199.7183098591549</v>
      </c>
      <c r="AO1234" s="36">
        <f t="shared" si="158"/>
        <v>6142.5080000000007</v>
      </c>
      <c r="AP1234" s="83">
        <f t="shared" si="159"/>
        <v>1942.7896901408458</v>
      </c>
    </row>
    <row r="1235" spans="1:42" hidden="1">
      <c r="A1235">
        <v>47541</v>
      </c>
      <c r="B1235" s="38">
        <v>46213</v>
      </c>
      <c r="C1235" t="s">
        <v>268</v>
      </c>
      <c r="D1235" t="s">
        <v>250</v>
      </c>
      <c r="E1235" t="s">
        <v>251</v>
      </c>
      <c r="F1235" t="s">
        <v>37</v>
      </c>
      <c r="G1235">
        <v>8</v>
      </c>
      <c r="H1235" s="43">
        <v>9241</v>
      </c>
      <c r="I1235" t="s">
        <v>189</v>
      </c>
      <c r="J1235" t="s">
        <v>39</v>
      </c>
      <c r="K1235" t="s">
        <v>40</v>
      </c>
      <c r="L1235" t="s">
        <v>252</v>
      </c>
      <c r="M1235">
        <v>2</v>
      </c>
      <c r="N1235" t="s">
        <v>42</v>
      </c>
      <c r="O1235" t="s">
        <v>64</v>
      </c>
      <c r="P1235">
        <v>390</v>
      </c>
      <c r="Q1235" t="s">
        <v>44</v>
      </c>
      <c r="R1235" t="s">
        <v>45</v>
      </c>
      <c r="S1235">
        <v>8</v>
      </c>
      <c r="T1235">
        <v>0</v>
      </c>
      <c r="U1235">
        <v>0</v>
      </c>
      <c r="V1235">
        <v>8</v>
      </c>
      <c r="W1235">
        <v>0</v>
      </c>
      <c r="X1235">
        <v>0</v>
      </c>
      <c r="Y1235">
        <v>0</v>
      </c>
      <c r="Z1235">
        <v>0</v>
      </c>
      <c r="AA1235" t="s">
        <v>46</v>
      </c>
      <c r="AB1235" t="s">
        <v>56</v>
      </c>
      <c r="AC1235" t="s">
        <v>267</v>
      </c>
      <c r="AD1235" t="s">
        <v>228</v>
      </c>
      <c r="AE1235" s="39">
        <v>46216.362395833334</v>
      </c>
      <c r="AG1235" t="str">
        <f t="shared" si="152"/>
        <v>Julho-26</v>
      </c>
      <c r="AH1235" s="36">
        <f>_xlfn.XLOOKUP(AK1235,'Base de Preços'!P$7:P$3001,'Base de Preços'!J$7:J$3001,"",0)</f>
        <v>0</v>
      </c>
      <c r="AI1235" s="37">
        <f t="shared" si="153"/>
        <v>0</v>
      </c>
      <c r="AJ1235" t="str">
        <f>_xlfn.XLOOKUP(N1235,Agrupamentos!C$3:C$496,Agrupamentos!D$3:D$496,"",0)</f>
        <v>APOIO E MANUTENÇÃO</v>
      </c>
      <c r="AK1235" t="str">
        <f t="shared" si="154"/>
        <v>APOIO E MANUTEÇÃOGN12702</v>
      </c>
      <c r="AL1235" s="57" t="str">
        <f t="shared" si="155"/>
        <v>47541GN1270MotoristaGIOVANNI RODRIGUES BORGES MORAESAPOIO E MANUTEÇÃOPátio MST01Suporte0Julho-260846216,362395833346213</v>
      </c>
      <c r="AM1235" s="79" t="str">
        <f t="shared" si="156"/>
        <v/>
      </c>
      <c r="AN1235" s="80" t="str">
        <f t="shared" si="157"/>
        <v/>
      </c>
      <c r="AO1235" s="36">
        <f t="shared" si="158"/>
        <v>0</v>
      </c>
      <c r="AP1235" s="83" t="str">
        <f t="shared" si="159"/>
        <v/>
      </c>
    </row>
    <row r="1236" spans="1:42" hidden="1">
      <c r="A1236">
        <v>47449</v>
      </c>
      <c r="B1236" s="38">
        <v>46213</v>
      </c>
      <c r="C1236" t="s">
        <v>268</v>
      </c>
      <c r="D1236" t="s">
        <v>185</v>
      </c>
      <c r="E1236" t="s">
        <v>186</v>
      </c>
      <c r="F1236" t="s">
        <v>37</v>
      </c>
      <c r="G1236">
        <v>8</v>
      </c>
      <c r="H1236" s="43" t="s">
        <v>100</v>
      </c>
      <c r="I1236" t="s">
        <v>101</v>
      </c>
      <c r="J1236" t="s">
        <v>50</v>
      </c>
      <c r="K1236" t="s">
        <v>51</v>
      </c>
      <c r="L1236" t="s">
        <v>187</v>
      </c>
      <c r="M1236">
        <v>43</v>
      </c>
      <c r="N1236" t="s">
        <v>42</v>
      </c>
      <c r="O1236" t="s">
        <v>64</v>
      </c>
      <c r="P1236">
        <v>607</v>
      </c>
      <c r="Q1236" t="s">
        <v>188</v>
      </c>
      <c r="R1236">
        <v>47</v>
      </c>
      <c r="S1236">
        <v>0</v>
      </c>
      <c r="T1236">
        <v>0</v>
      </c>
      <c r="U1236">
        <v>8</v>
      </c>
      <c r="V1236">
        <v>8</v>
      </c>
      <c r="W1236">
        <v>0</v>
      </c>
      <c r="X1236">
        <v>0</v>
      </c>
      <c r="Y1236">
        <v>0</v>
      </c>
      <c r="Z1236">
        <v>0</v>
      </c>
      <c r="AA1236" t="s">
        <v>55</v>
      </c>
      <c r="AB1236" t="s">
        <v>47</v>
      </c>
      <c r="AC1236" t="s">
        <v>57</v>
      </c>
      <c r="AD1236" t="s">
        <v>57</v>
      </c>
      <c r="AE1236" s="39">
        <v>46213.742766203701</v>
      </c>
      <c r="AG1236" t="str">
        <f t="shared" si="152"/>
        <v>Julho-26</v>
      </c>
      <c r="AH1236" s="36">
        <f>_xlfn.XLOOKUP(AK1236,'Base de Preços'!P$7:P$3001,'Base de Preços'!J$7:J$3001,"",0)</f>
        <v>0</v>
      </c>
      <c r="AI1236" s="37">
        <f t="shared" si="153"/>
        <v>0</v>
      </c>
      <c r="AJ1236" t="str">
        <f>_xlfn.XLOOKUP(N1236,Agrupamentos!C$3:C$496,Agrupamentos!D$3:D$496,"",0)</f>
        <v>APOIO E MANUTENÇÃO</v>
      </c>
      <c r="AK1236" t="str">
        <f t="shared" si="154"/>
        <v>APOIO E MANUTEÇÃOGN140043</v>
      </c>
      <c r="AL1236" s="57" t="str">
        <f t="shared" si="155"/>
        <v>47449GN1400MotoristaLEANDRA DE MIRANDA SOUZA COSTAAPOIO E MANUTEÇÃOSelena47Principal0Julho-268846213,742766203746213</v>
      </c>
      <c r="AM1236" s="79" t="str">
        <f t="shared" si="156"/>
        <v/>
      </c>
      <c r="AN1236" s="80" t="str">
        <f t="shared" si="157"/>
        <v/>
      </c>
      <c r="AO1236" s="36">
        <f t="shared" si="158"/>
        <v>0</v>
      </c>
      <c r="AP1236" s="83" t="str">
        <f t="shared" si="159"/>
        <v/>
      </c>
    </row>
    <row r="1237" spans="1:42" hidden="1">
      <c r="A1237">
        <v>47449</v>
      </c>
      <c r="B1237" s="38">
        <v>46213</v>
      </c>
      <c r="C1237" t="s">
        <v>268</v>
      </c>
      <c r="D1237" t="s">
        <v>185</v>
      </c>
      <c r="E1237" t="s">
        <v>186</v>
      </c>
      <c r="F1237" t="s">
        <v>49</v>
      </c>
      <c r="G1237">
        <v>8</v>
      </c>
      <c r="H1237" s="43" t="s">
        <v>100</v>
      </c>
      <c r="I1237" t="s">
        <v>101</v>
      </c>
      <c r="J1237" t="s">
        <v>50</v>
      </c>
      <c r="K1237" t="s">
        <v>51</v>
      </c>
      <c r="L1237" t="s">
        <v>187</v>
      </c>
      <c r="M1237">
        <v>43</v>
      </c>
      <c r="N1237" t="s">
        <v>42</v>
      </c>
      <c r="O1237" t="s">
        <v>64</v>
      </c>
      <c r="P1237">
        <v>607</v>
      </c>
      <c r="Q1237" t="s">
        <v>188</v>
      </c>
      <c r="R1237">
        <v>47</v>
      </c>
      <c r="S1237">
        <v>0</v>
      </c>
      <c r="T1237">
        <v>0</v>
      </c>
      <c r="U1237">
        <v>8</v>
      </c>
      <c r="V1237">
        <v>8</v>
      </c>
      <c r="W1237">
        <v>0</v>
      </c>
      <c r="X1237">
        <v>0</v>
      </c>
      <c r="Y1237">
        <v>0</v>
      </c>
      <c r="Z1237">
        <v>0</v>
      </c>
      <c r="AA1237" t="s">
        <v>55</v>
      </c>
      <c r="AB1237" t="s">
        <v>56</v>
      </c>
      <c r="AC1237" t="s">
        <v>57</v>
      </c>
      <c r="AD1237" t="s">
        <v>57</v>
      </c>
      <c r="AE1237" s="39">
        <v>46213.742893518516</v>
      </c>
      <c r="AG1237" t="str">
        <f t="shared" si="152"/>
        <v>Julho-26</v>
      </c>
      <c r="AH1237" s="36">
        <f>_xlfn.XLOOKUP(AK1237,'Base de Preços'!P$7:P$3001,'Base de Preços'!J$7:J$3001,"",0)</f>
        <v>0</v>
      </c>
      <c r="AI1237" s="37">
        <f t="shared" si="153"/>
        <v>0</v>
      </c>
      <c r="AJ1237" t="str">
        <f>_xlfn.XLOOKUP(N1237,Agrupamentos!C$3:C$496,Agrupamentos!D$3:D$496,"",0)</f>
        <v>APOIO E MANUTENÇÃO</v>
      </c>
      <c r="AK1237" t="str">
        <f t="shared" si="154"/>
        <v>APOIO E MANUTEÇÃOGN140043</v>
      </c>
      <c r="AL1237" s="57" t="str">
        <f t="shared" si="155"/>
        <v>47449GN1400Trabalhador FlorestalLEANDRA DE MIRANDA SOUZA COSTAAPOIO E MANUTEÇÃOSelena47Suporte0Julho-268846213,742893518546213</v>
      </c>
      <c r="AM1237" s="79" t="str">
        <f t="shared" si="156"/>
        <v/>
      </c>
      <c r="AN1237" s="80" t="str">
        <f t="shared" si="157"/>
        <v/>
      </c>
      <c r="AO1237" s="36">
        <f t="shared" si="158"/>
        <v>0</v>
      </c>
      <c r="AP1237" s="83" t="str">
        <f t="shared" si="159"/>
        <v/>
      </c>
    </row>
    <row r="1238" spans="1:42" hidden="1">
      <c r="A1238">
        <v>47465</v>
      </c>
      <c r="B1238" s="38">
        <v>46213</v>
      </c>
      <c r="C1238" t="s">
        <v>268</v>
      </c>
      <c r="D1238" t="s">
        <v>185</v>
      </c>
      <c r="E1238" t="s">
        <v>186</v>
      </c>
      <c r="F1238" t="s">
        <v>49</v>
      </c>
      <c r="G1238">
        <v>9</v>
      </c>
      <c r="H1238" s="43">
        <v>10859</v>
      </c>
      <c r="I1238" t="s">
        <v>198</v>
      </c>
      <c r="J1238">
        <v>10315</v>
      </c>
      <c r="K1238" t="s">
        <v>206</v>
      </c>
      <c r="L1238" t="s">
        <v>206</v>
      </c>
      <c r="M1238" s="4">
        <v>46059</v>
      </c>
      <c r="N1238" t="s">
        <v>210</v>
      </c>
      <c r="O1238" t="s">
        <v>64</v>
      </c>
      <c r="P1238">
        <v>502</v>
      </c>
      <c r="Q1238" t="s">
        <v>208</v>
      </c>
      <c r="R1238">
        <v>15</v>
      </c>
      <c r="S1238">
        <v>20</v>
      </c>
      <c r="T1238">
        <v>9</v>
      </c>
      <c r="U1238">
        <v>0</v>
      </c>
      <c r="V1238">
        <v>20</v>
      </c>
      <c r="W1238">
        <v>2.4</v>
      </c>
      <c r="X1238">
        <v>2.2200000000000002</v>
      </c>
      <c r="Y1238">
        <v>2.2200000000000002</v>
      </c>
      <c r="Z1238">
        <v>243.65</v>
      </c>
      <c r="AA1238" t="s">
        <v>46</v>
      </c>
      <c r="AB1238" t="s">
        <v>47</v>
      </c>
      <c r="AC1238" t="s">
        <v>209</v>
      </c>
      <c r="AE1238" s="39">
        <v>46213.885081018518</v>
      </c>
      <c r="AG1238" t="str">
        <f t="shared" si="152"/>
        <v>Julho-26</v>
      </c>
      <c r="AH1238" s="36">
        <f>_xlfn.XLOOKUP(AK1238,'Base de Preços'!P$7:P$3001,'Base de Preços'!J$7:J$3001,"",0)</f>
        <v>492.5</v>
      </c>
      <c r="AI1238" s="37">
        <f t="shared" si="153"/>
        <v>4432.5</v>
      </c>
      <c r="AJ1238" t="str">
        <f>_xlfn.XLOOKUP(N1238,Agrupamentos!C$3:C$496,Agrupamentos!D$3:D$496,"",0)</f>
        <v>IRRIGAÇÃO DE REPLANTIO</v>
      </c>
      <c r="AK1238" t="str">
        <f t="shared" si="154"/>
        <v>3° IRRIGAÇÃO DE REPLANTIOGN140046059</v>
      </c>
      <c r="AL1238" s="57" t="str">
        <f t="shared" si="155"/>
        <v>47465GN1400Trabalhador FlorestalANTONIO MARCIO PEREIRA DA SILVA3° IRRIGAÇÃO DE REPLANTIOIndaia Grande I15Principal9Julho-2602046213,885081018546213</v>
      </c>
      <c r="AM1238" s="79">
        <f t="shared" si="156"/>
        <v>8.3333333333333339</v>
      </c>
      <c r="AN1238" s="80">
        <f t="shared" si="157"/>
        <v>2030.416666666667</v>
      </c>
      <c r="AO1238" s="36">
        <f t="shared" si="158"/>
        <v>2192.85</v>
      </c>
      <c r="AP1238" s="83">
        <f t="shared" si="159"/>
        <v>162.43333333333294</v>
      </c>
    </row>
    <row r="1239" spans="1:42" hidden="1">
      <c r="A1239">
        <v>47465</v>
      </c>
      <c r="B1239" s="38">
        <v>46213</v>
      </c>
      <c r="C1239" t="s">
        <v>268</v>
      </c>
      <c r="D1239" t="s">
        <v>185</v>
      </c>
      <c r="E1239" t="s">
        <v>186</v>
      </c>
      <c r="F1239" t="s">
        <v>37</v>
      </c>
      <c r="G1239">
        <v>9</v>
      </c>
      <c r="H1239" s="43">
        <v>10859</v>
      </c>
      <c r="I1239" t="s">
        <v>198</v>
      </c>
      <c r="J1239">
        <v>10315</v>
      </c>
      <c r="K1239" t="s">
        <v>206</v>
      </c>
      <c r="L1239" t="s">
        <v>206</v>
      </c>
      <c r="M1239" s="4">
        <v>46028</v>
      </c>
      <c r="N1239" t="s">
        <v>207</v>
      </c>
      <c r="O1239" t="s">
        <v>64</v>
      </c>
      <c r="P1239">
        <v>502</v>
      </c>
      <c r="Q1239" t="s">
        <v>208</v>
      </c>
      <c r="R1239">
        <v>14</v>
      </c>
      <c r="S1239">
        <v>2</v>
      </c>
      <c r="T1239">
        <v>8</v>
      </c>
      <c r="U1239">
        <v>0</v>
      </c>
      <c r="V1239">
        <v>2</v>
      </c>
      <c r="W1239">
        <v>0.16</v>
      </c>
      <c r="X1239">
        <v>0.25</v>
      </c>
      <c r="Y1239">
        <v>0.25</v>
      </c>
      <c r="Z1239">
        <v>63.16</v>
      </c>
      <c r="AA1239" t="s">
        <v>55</v>
      </c>
      <c r="AB1239" t="s">
        <v>77</v>
      </c>
      <c r="AC1239" t="s">
        <v>209</v>
      </c>
      <c r="AE1239" s="39">
        <v>46213.885081018518</v>
      </c>
      <c r="AG1239" t="str">
        <f t="shared" si="152"/>
        <v>Julho-26</v>
      </c>
      <c r="AH1239" s="36">
        <f>_xlfn.XLOOKUP(AK1239,'Base de Preços'!P$7:P$3001,'Base de Preços'!J$7:J$3001,"",0)</f>
        <v>492.5</v>
      </c>
      <c r="AI1239" s="37">
        <f t="shared" si="153"/>
        <v>0</v>
      </c>
      <c r="AJ1239" t="str">
        <f>_xlfn.XLOOKUP(N1239,Agrupamentos!C$3:C$496,Agrupamentos!D$3:D$496,"",0)</f>
        <v>IRRIGAÇÃO DE REPLANTIO</v>
      </c>
      <c r="AK1239" t="str">
        <f t="shared" si="154"/>
        <v>2º IRRIGAÇÃO DE REPLANTIOGN140046028</v>
      </c>
      <c r="AL1239" s="57" t="str">
        <f t="shared" si="155"/>
        <v>47465GN1400MotoristaANTONIO MARCIO PEREIRA DA SILVA2º IRRIGAÇÃO DE REPLANTIOIndaia Grande I14Apoio8Julho-260246213,885081018546213</v>
      </c>
      <c r="AM1239" s="79">
        <f t="shared" si="156"/>
        <v>12.5</v>
      </c>
      <c r="AN1239" s="80">
        <f t="shared" si="157"/>
        <v>789.5</v>
      </c>
      <c r="AO1239" s="36">
        <f t="shared" si="158"/>
        <v>505.28</v>
      </c>
      <c r="AP1239" s="83">
        <f t="shared" si="159"/>
        <v>-284.22000000000003</v>
      </c>
    </row>
    <row r="1240" spans="1:42" hidden="1">
      <c r="A1240">
        <v>47465</v>
      </c>
      <c r="B1240" s="38">
        <v>46213</v>
      </c>
      <c r="C1240" t="s">
        <v>268</v>
      </c>
      <c r="D1240" t="s">
        <v>185</v>
      </c>
      <c r="E1240" t="s">
        <v>186</v>
      </c>
      <c r="F1240" t="s">
        <v>59</v>
      </c>
      <c r="G1240">
        <v>9</v>
      </c>
      <c r="H1240" s="43">
        <v>10859</v>
      </c>
      <c r="I1240" t="s">
        <v>198</v>
      </c>
      <c r="J1240">
        <v>10315</v>
      </c>
      <c r="K1240" t="s">
        <v>206</v>
      </c>
      <c r="L1240" t="s">
        <v>206</v>
      </c>
      <c r="M1240" s="4">
        <v>46059</v>
      </c>
      <c r="N1240" t="s">
        <v>210</v>
      </c>
      <c r="O1240" t="s">
        <v>64</v>
      </c>
      <c r="P1240">
        <v>502</v>
      </c>
      <c r="Q1240" t="s">
        <v>208</v>
      </c>
      <c r="R1240">
        <v>15</v>
      </c>
      <c r="S1240">
        <v>2</v>
      </c>
      <c r="T1240">
        <v>9</v>
      </c>
      <c r="U1240">
        <v>0</v>
      </c>
      <c r="V1240">
        <v>2</v>
      </c>
      <c r="W1240">
        <v>0.48</v>
      </c>
      <c r="X1240">
        <v>0.22</v>
      </c>
      <c r="Y1240">
        <v>0.22</v>
      </c>
      <c r="Z1240">
        <v>185.69</v>
      </c>
      <c r="AA1240" t="s">
        <v>46</v>
      </c>
      <c r="AB1240" t="s">
        <v>56</v>
      </c>
      <c r="AC1240" t="s">
        <v>209</v>
      </c>
      <c r="AE1240" s="39">
        <v>46213.885081018518</v>
      </c>
      <c r="AG1240" t="str">
        <f t="shared" si="152"/>
        <v>Julho-26</v>
      </c>
      <c r="AH1240" s="36">
        <f>_xlfn.XLOOKUP(AK1240,'Base de Preços'!P$7:P$3001,'Base de Preços'!J$7:J$3001,"",0)</f>
        <v>492.5</v>
      </c>
      <c r="AI1240" s="37">
        <f t="shared" si="153"/>
        <v>0</v>
      </c>
      <c r="AJ1240" t="str">
        <f>_xlfn.XLOOKUP(N1240,Agrupamentos!C$3:C$496,Agrupamentos!D$3:D$496,"",0)</f>
        <v>IRRIGAÇÃO DE REPLANTIO</v>
      </c>
      <c r="AK1240" t="str">
        <f t="shared" si="154"/>
        <v>3° IRRIGAÇÃO DE REPLANTIOGN140046059</v>
      </c>
      <c r="AL1240" s="57" t="str">
        <f t="shared" si="155"/>
        <v>47465GN1400Operador de Trator de PneuANTONIO MARCIO PEREIRA DA SILVA3° IRRIGAÇÃO DE REPLANTIOIndaia Grande I15Suporte9Julho-260246213,885081018546213</v>
      </c>
      <c r="AM1240" s="79">
        <f t="shared" si="156"/>
        <v>4.166666666666667</v>
      </c>
      <c r="AN1240" s="80">
        <f t="shared" si="157"/>
        <v>773.70833333333337</v>
      </c>
      <c r="AO1240" s="36">
        <f t="shared" si="158"/>
        <v>1671.21</v>
      </c>
      <c r="AP1240" s="83">
        <f t="shared" si="159"/>
        <v>897.50166666666667</v>
      </c>
    </row>
    <row r="1241" spans="1:42" hidden="1">
      <c r="A1241">
        <v>47465</v>
      </c>
      <c r="B1241" s="38">
        <v>46213</v>
      </c>
      <c r="C1241" t="s">
        <v>268</v>
      </c>
      <c r="D1241" t="s">
        <v>185</v>
      </c>
      <c r="E1241" t="s">
        <v>186</v>
      </c>
      <c r="F1241" t="s">
        <v>49</v>
      </c>
      <c r="G1241">
        <v>9</v>
      </c>
      <c r="H1241" s="43">
        <v>10859</v>
      </c>
      <c r="I1241" t="s">
        <v>198</v>
      </c>
      <c r="J1241">
        <v>10315</v>
      </c>
      <c r="K1241" t="s">
        <v>206</v>
      </c>
      <c r="L1241" t="s">
        <v>206</v>
      </c>
      <c r="M1241" s="4">
        <v>46028</v>
      </c>
      <c r="N1241" t="s">
        <v>207</v>
      </c>
      <c r="O1241" t="s">
        <v>64</v>
      </c>
      <c r="P1241">
        <v>502</v>
      </c>
      <c r="Q1241" t="s">
        <v>208</v>
      </c>
      <c r="R1241">
        <v>14</v>
      </c>
      <c r="S1241">
        <v>20</v>
      </c>
      <c r="T1241">
        <v>8</v>
      </c>
      <c r="U1241">
        <v>0</v>
      </c>
      <c r="V1241">
        <v>20</v>
      </c>
      <c r="W1241">
        <v>2.4</v>
      </c>
      <c r="X1241">
        <v>2.5</v>
      </c>
      <c r="Y1241">
        <v>2.5</v>
      </c>
      <c r="Z1241">
        <v>243.65</v>
      </c>
      <c r="AA1241" t="s">
        <v>55</v>
      </c>
      <c r="AB1241" t="s">
        <v>47</v>
      </c>
      <c r="AC1241" t="s">
        <v>209</v>
      </c>
      <c r="AE1241" s="39">
        <v>46213.885081018518</v>
      </c>
      <c r="AG1241" t="str">
        <f t="shared" si="152"/>
        <v>Julho-26</v>
      </c>
      <c r="AH1241" s="36">
        <f>_xlfn.XLOOKUP(AK1241,'Base de Preços'!P$7:P$3001,'Base de Preços'!J$7:J$3001,"",0)</f>
        <v>492.5</v>
      </c>
      <c r="AI1241" s="37">
        <f t="shared" si="153"/>
        <v>3940</v>
      </c>
      <c r="AJ1241" t="str">
        <f>_xlfn.XLOOKUP(N1241,Agrupamentos!C$3:C$496,Agrupamentos!D$3:D$496,"",0)</f>
        <v>IRRIGAÇÃO DE REPLANTIO</v>
      </c>
      <c r="AK1241" t="str">
        <f t="shared" si="154"/>
        <v>2º IRRIGAÇÃO DE REPLANTIOGN140046028</v>
      </c>
      <c r="AL1241" s="57" t="str">
        <f t="shared" si="155"/>
        <v>47465GN1400Trabalhador FlorestalANTONIO MARCIO PEREIRA DA SILVA2º IRRIGAÇÃO DE REPLANTIOIndaia Grande I14Principal8Julho-2602046213,885081018546213</v>
      </c>
      <c r="AM1241" s="79">
        <f t="shared" si="156"/>
        <v>8.3333333333333339</v>
      </c>
      <c r="AN1241" s="80">
        <f t="shared" si="157"/>
        <v>2030.416666666667</v>
      </c>
      <c r="AO1241" s="36">
        <f t="shared" si="158"/>
        <v>1949.2</v>
      </c>
      <c r="AP1241" s="83">
        <f t="shared" si="159"/>
        <v>-81.216666666666924</v>
      </c>
    </row>
    <row r="1242" spans="1:42" hidden="1">
      <c r="A1242">
        <v>47465</v>
      </c>
      <c r="B1242" s="38">
        <v>46213</v>
      </c>
      <c r="C1242" t="s">
        <v>268</v>
      </c>
      <c r="D1242" t="s">
        <v>185</v>
      </c>
      <c r="E1242" t="s">
        <v>186</v>
      </c>
      <c r="F1242" t="s">
        <v>59</v>
      </c>
      <c r="G1242">
        <v>9</v>
      </c>
      <c r="H1242" s="43">
        <v>10859</v>
      </c>
      <c r="I1242" t="s">
        <v>198</v>
      </c>
      <c r="J1242">
        <v>10315</v>
      </c>
      <c r="K1242" t="s">
        <v>206</v>
      </c>
      <c r="L1242" t="s">
        <v>206</v>
      </c>
      <c r="M1242" s="4">
        <v>46059</v>
      </c>
      <c r="N1242" t="s">
        <v>210</v>
      </c>
      <c r="O1242" t="s">
        <v>64</v>
      </c>
      <c r="P1242">
        <v>502</v>
      </c>
      <c r="Q1242" t="s">
        <v>208</v>
      </c>
      <c r="R1242">
        <v>13</v>
      </c>
      <c r="S1242">
        <v>5</v>
      </c>
      <c r="T1242">
        <v>20.55</v>
      </c>
      <c r="U1242">
        <v>0</v>
      </c>
      <c r="V1242">
        <v>5</v>
      </c>
      <c r="W1242">
        <v>0.48</v>
      </c>
      <c r="X1242">
        <v>0.24</v>
      </c>
      <c r="Y1242">
        <v>0.24</v>
      </c>
      <c r="Z1242">
        <v>185.69</v>
      </c>
      <c r="AA1242" t="s">
        <v>46</v>
      </c>
      <c r="AB1242" t="s">
        <v>56</v>
      </c>
      <c r="AC1242" t="s">
        <v>209</v>
      </c>
      <c r="AE1242" s="39">
        <v>46213.885081018518</v>
      </c>
      <c r="AG1242" t="str">
        <f t="shared" si="152"/>
        <v>Julho-26</v>
      </c>
      <c r="AH1242" s="36">
        <f>_xlfn.XLOOKUP(AK1242,'Base de Preços'!P$7:P$3001,'Base de Preços'!J$7:J$3001,"",0)</f>
        <v>492.5</v>
      </c>
      <c r="AI1242" s="37">
        <f t="shared" si="153"/>
        <v>0</v>
      </c>
      <c r="AJ1242" t="str">
        <f>_xlfn.XLOOKUP(N1242,Agrupamentos!C$3:C$496,Agrupamentos!D$3:D$496,"",0)</f>
        <v>IRRIGAÇÃO DE REPLANTIO</v>
      </c>
      <c r="AK1242" t="str">
        <f t="shared" si="154"/>
        <v>3° IRRIGAÇÃO DE REPLANTIOGN140046059</v>
      </c>
      <c r="AL1242" s="57" t="str">
        <f t="shared" si="155"/>
        <v>47465GN1400Operador de Trator de PneuANTONIO MARCIO PEREIRA DA SILVA3° IRRIGAÇÃO DE REPLANTIOIndaia Grande I13Suporte20,55Julho-260546213,885081018546213</v>
      </c>
      <c r="AM1242" s="79">
        <f t="shared" si="156"/>
        <v>10.416666666666668</v>
      </c>
      <c r="AN1242" s="80">
        <f t="shared" si="157"/>
        <v>1934.2708333333335</v>
      </c>
      <c r="AO1242" s="36">
        <f t="shared" si="158"/>
        <v>3815.9295000000002</v>
      </c>
      <c r="AP1242" s="83">
        <f t="shared" si="159"/>
        <v>1881.6586666666667</v>
      </c>
    </row>
    <row r="1243" spans="1:42" hidden="1">
      <c r="A1243">
        <v>47465</v>
      </c>
      <c r="B1243" s="38">
        <v>46213</v>
      </c>
      <c r="C1243" t="s">
        <v>268</v>
      </c>
      <c r="D1243" t="s">
        <v>185</v>
      </c>
      <c r="E1243" t="s">
        <v>186</v>
      </c>
      <c r="F1243" t="s">
        <v>59</v>
      </c>
      <c r="G1243">
        <v>9</v>
      </c>
      <c r="H1243" s="43">
        <v>10859</v>
      </c>
      <c r="I1243" t="s">
        <v>198</v>
      </c>
      <c r="J1243">
        <v>10315</v>
      </c>
      <c r="K1243" t="s">
        <v>206</v>
      </c>
      <c r="L1243" t="s">
        <v>206</v>
      </c>
      <c r="M1243" s="4">
        <v>46028</v>
      </c>
      <c r="N1243" t="s">
        <v>207</v>
      </c>
      <c r="O1243" t="s">
        <v>64</v>
      </c>
      <c r="P1243">
        <v>502</v>
      </c>
      <c r="Q1243" t="s">
        <v>208</v>
      </c>
      <c r="R1243">
        <v>14</v>
      </c>
      <c r="S1243">
        <v>2</v>
      </c>
      <c r="T1243">
        <v>8</v>
      </c>
      <c r="U1243">
        <v>0</v>
      </c>
      <c r="V1243">
        <v>2</v>
      </c>
      <c r="W1243">
        <v>0.48</v>
      </c>
      <c r="X1243">
        <v>0.25</v>
      </c>
      <c r="Y1243">
        <v>0.25</v>
      </c>
      <c r="Z1243">
        <v>185.69</v>
      </c>
      <c r="AA1243" t="s">
        <v>55</v>
      </c>
      <c r="AB1243" t="s">
        <v>56</v>
      </c>
      <c r="AC1243" t="s">
        <v>209</v>
      </c>
      <c r="AE1243" s="39">
        <v>46213.885081018518</v>
      </c>
      <c r="AG1243" t="str">
        <f t="shared" si="152"/>
        <v>Julho-26</v>
      </c>
      <c r="AH1243" s="36">
        <f>_xlfn.XLOOKUP(AK1243,'Base de Preços'!P$7:P$3001,'Base de Preços'!J$7:J$3001,"",0)</f>
        <v>492.5</v>
      </c>
      <c r="AI1243" s="37">
        <f t="shared" si="153"/>
        <v>0</v>
      </c>
      <c r="AJ1243" t="str">
        <f>_xlfn.XLOOKUP(N1243,Agrupamentos!C$3:C$496,Agrupamentos!D$3:D$496,"",0)</f>
        <v>IRRIGAÇÃO DE REPLANTIO</v>
      </c>
      <c r="AK1243" t="str">
        <f t="shared" si="154"/>
        <v>2º IRRIGAÇÃO DE REPLANTIOGN140046028</v>
      </c>
      <c r="AL1243" s="57" t="str">
        <f t="shared" si="155"/>
        <v>47465GN1400Operador de Trator de PneuANTONIO MARCIO PEREIRA DA SILVA2º IRRIGAÇÃO DE REPLANTIOIndaia Grande I14Suporte8Julho-260246213,885081018546213</v>
      </c>
      <c r="AM1243" s="79">
        <f t="shared" si="156"/>
        <v>4.166666666666667</v>
      </c>
      <c r="AN1243" s="80">
        <f t="shared" si="157"/>
        <v>773.70833333333337</v>
      </c>
      <c r="AO1243" s="36">
        <f t="shared" si="158"/>
        <v>1485.52</v>
      </c>
      <c r="AP1243" s="83">
        <f t="shared" si="159"/>
        <v>711.81166666666661</v>
      </c>
    </row>
    <row r="1244" spans="1:42" hidden="1">
      <c r="A1244">
        <v>47465</v>
      </c>
      <c r="B1244" s="38">
        <v>46213</v>
      </c>
      <c r="C1244" t="s">
        <v>268</v>
      </c>
      <c r="D1244" t="s">
        <v>185</v>
      </c>
      <c r="E1244" t="s">
        <v>186</v>
      </c>
      <c r="F1244" t="s">
        <v>37</v>
      </c>
      <c r="G1244">
        <v>9</v>
      </c>
      <c r="H1244" s="43">
        <v>10859</v>
      </c>
      <c r="I1244" t="s">
        <v>198</v>
      </c>
      <c r="J1244">
        <v>10315</v>
      </c>
      <c r="K1244" t="s">
        <v>206</v>
      </c>
      <c r="L1244" t="s">
        <v>206</v>
      </c>
      <c r="M1244" s="4">
        <v>46059</v>
      </c>
      <c r="N1244" t="s">
        <v>210</v>
      </c>
      <c r="O1244" t="s">
        <v>64</v>
      </c>
      <c r="P1244">
        <v>502</v>
      </c>
      <c r="Q1244" t="s">
        <v>208</v>
      </c>
      <c r="R1244">
        <v>15</v>
      </c>
      <c r="S1244">
        <v>2</v>
      </c>
      <c r="T1244">
        <v>9</v>
      </c>
      <c r="U1244">
        <v>0</v>
      </c>
      <c r="V1244">
        <v>2</v>
      </c>
      <c r="W1244">
        <v>0.16</v>
      </c>
      <c r="X1244">
        <v>0.22</v>
      </c>
      <c r="Y1244">
        <v>0.22</v>
      </c>
      <c r="Z1244">
        <v>63.16</v>
      </c>
      <c r="AA1244" t="s">
        <v>46</v>
      </c>
      <c r="AB1244" t="s">
        <v>77</v>
      </c>
      <c r="AC1244" t="s">
        <v>209</v>
      </c>
      <c r="AE1244" s="39">
        <v>46213.885081018518</v>
      </c>
      <c r="AG1244" t="str">
        <f t="shared" si="152"/>
        <v>Julho-26</v>
      </c>
      <c r="AH1244" s="36">
        <f>_xlfn.XLOOKUP(AK1244,'Base de Preços'!P$7:P$3001,'Base de Preços'!J$7:J$3001,"",0)</f>
        <v>492.5</v>
      </c>
      <c r="AI1244" s="37">
        <f t="shared" si="153"/>
        <v>0</v>
      </c>
      <c r="AJ1244" t="str">
        <f>_xlfn.XLOOKUP(N1244,Agrupamentos!C$3:C$496,Agrupamentos!D$3:D$496,"",0)</f>
        <v>IRRIGAÇÃO DE REPLANTIO</v>
      </c>
      <c r="AK1244" t="str">
        <f t="shared" si="154"/>
        <v>3° IRRIGAÇÃO DE REPLANTIOGN140046059</v>
      </c>
      <c r="AL1244" s="57" t="str">
        <f t="shared" si="155"/>
        <v>47465GN1400MotoristaANTONIO MARCIO PEREIRA DA SILVA3° IRRIGAÇÃO DE REPLANTIOIndaia Grande I15Apoio9Julho-260246213,885081018546213</v>
      </c>
      <c r="AM1244" s="79">
        <f t="shared" si="156"/>
        <v>12.5</v>
      </c>
      <c r="AN1244" s="80">
        <f t="shared" si="157"/>
        <v>789.5</v>
      </c>
      <c r="AO1244" s="36">
        <f t="shared" si="158"/>
        <v>568.43999999999994</v>
      </c>
      <c r="AP1244" s="83">
        <f t="shared" si="159"/>
        <v>-221.06000000000006</v>
      </c>
    </row>
    <row r="1245" spans="1:42" hidden="1">
      <c r="A1245">
        <v>47465</v>
      </c>
      <c r="B1245" s="38">
        <v>46213</v>
      </c>
      <c r="C1245" t="s">
        <v>268</v>
      </c>
      <c r="D1245" t="s">
        <v>185</v>
      </c>
      <c r="E1245" t="s">
        <v>186</v>
      </c>
      <c r="F1245" t="s">
        <v>49</v>
      </c>
      <c r="G1245">
        <v>9</v>
      </c>
      <c r="H1245" s="43">
        <v>10859</v>
      </c>
      <c r="I1245" t="s">
        <v>198</v>
      </c>
      <c r="J1245">
        <v>10315</v>
      </c>
      <c r="K1245" t="s">
        <v>206</v>
      </c>
      <c r="L1245" t="s">
        <v>206</v>
      </c>
      <c r="M1245" s="4">
        <v>46059</v>
      </c>
      <c r="N1245" t="s">
        <v>210</v>
      </c>
      <c r="O1245" t="s">
        <v>64</v>
      </c>
      <c r="P1245">
        <v>502</v>
      </c>
      <c r="Q1245" t="s">
        <v>208</v>
      </c>
      <c r="R1245">
        <v>13</v>
      </c>
      <c r="S1245">
        <v>50</v>
      </c>
      <c r="T1245">
        <v>20.55</v>
      </c>
      <c r="U1245">
        <v>0</v>
      </c>
      <c r="V1245">
        <v>50</v>
      </c>
      <c r="W1245">
        <v>2.4</v>
      </c>
      <c r="X1245">
        <v>2.4300000000000002</v>
      </c>
      <c r="Y1245">
        <v>2.4300000000000002</v>
      </c>
      <c r="Z1245">
        <v>243.65</v>
      </c>
      <c r="AA1245" t="s">
        <v>46</v>
      </c>
      <c r="AB1245" t="s">
        <v>47</v>
      </c>
      <c r="AC1245" t="s">
        <v>209</v>
      </c>
      <c r="AE1245" s="39">
        <v>46213.885081018518</v>
      </c>
      <c r="AG1245" t="str">
        <f t="shared" si="152"/>
        <v>Julho-26</v>
      </c>
      <c r="AH1245" s="36">
        <f>_xlfn.XLOOKUP(AK1245,'Base de Preços'!P$7:P$3001,'Base de Preços'!J$7:J$3001,"",0)</f>
        <v>492.5</v>
      </c>
      <c r="AI1245" s="37">
        <f t="shared" si="153"/>
        <v>10120.875</v>
      </c>
      <c r="AJ1245" t="str">
        <f>_xlfn.XLOOKUP(N1245,Agrupamentos!C$3:C$496,Agrupamentos!D$3:D$496,"",0)</f>
        <v>IRRIGAÇÃO DE REPLANTIO</v>
      </c>
      <c r="AK1245" t="str">
        <f t="shared" si="154"/>
        <v>3° IRRIGAÇÃO DE REPLANTIOGN140046059</v>
      </c>
      <c r="AL1245" s="57" t="str">
        <f t="shared" si="155"/>
        <v>47465GN1400Trabalhador FlorestalANTONIO MARCIO PEREIRA DA SILVA3° IRRIGAÇÃO DE REPLANTIOIndaia Grande I13Principal20,55Julho-2605046213,885081018546213</v>
      </c>
      <c r="AM1245" s="79">
        <f t="shared" si="156"/>
        <v>20.833333333333336</v>
      </c>
      <c r="AN1245" s="80">
        <f t="shared" si="157"/>
        <v>5076.041666666667</v>
      </c>
      <c r="AO1245" s="36">
        <f t="shared" si="158"/>
        <v>5007.0075000000006</v>
      </c>
      <c r="AP1245" s="83">
        <f t="shared" si="159"/>
        <v>-69.034166666666351</v>
      </c>
    </row>
    <row r="1246" spans="1:42" hidden="1">
      <c r="A1246">
        <v>47465</v>
      </c>
      <c r="B1246" s="38">
        <v>46213</v>
      </c>
      <c r="C1246" t="s">
        <v>268</v>
      </c>
      <c r="D1246" t="s">
        <v>185</v>
      </c>
      <c r="E1246" t="s">
        <v>186</v>
      </c>
      <c r="F1246" t="s">
        <v>37</v>
      </c>
      <c r="G1246">
        <v>9</v>
      </c>
      <c r="H1246" s="43">
        <v>10859</v>
      </c>
      <c r="I1246" t="s">
        <v>198</v>
      </c>
      <c r="J1246">
        <v>10315</v>
      </c>
      <c r="K1246" t="s">
        <v>206</v>
      </c>
      <c r="L1246" t="s">
        <v>206</v>
      </c>
      <c r="M1246" s="4">
        <v>46059</v>
      </c>
      <c r="N1246" t="s">
        <v>210</v>
      </c>
      <c r="O1246" t="s">
        <v>64</v>
      </c>
      <c r="P1246">
        <v>502</v>
      </c>
      <c r="Q1246" t="s">
        <v>208</v>
      </c>
      <c r="R1246">
        <v>13</v>
      </c>
      <c r="S1246">
        <v>5</v>
      </c>
      <c r="T1246">
        <v>20.55</v>
      </c>
      <c r="U1246">
        <v>0</v>
      </c>
      <c r="V1246">
        <v>5</v>
      </c>
      <c r="W1246">
        <v>0.16</v>
      </c>
      <c r="X1246">
        <v>0.24</v>
      </c>
      <c r="Y1246">
        <v>0.24</v>
      </c>
      <c r="Z1246">
        <v>63.16</v>
      </c>
      <c r="AA1246" t="s">
        <v>46</v>
      </c>
      <c r="AB1246" t="s">
        <v>77</v>
      </c>
      <c r="AC1246" t="s">
        <v>209</v>
      </c>
      <c r="AE1246" s="39">
        <v>46213.885081018518</v>
      </c>
      <c r="AG1246" t="str">
        <f t="shared" si="152"/>
        <v>Julho-26</v>
      </c>
      <c r="AH1246" s="36">
        <f>_xlfn.XLOOKUP(AK1246,'Base de Preços'!P$7:P$3001,'Base de Preços'!J$7:J$3001,"",0)</f>
        <v>492.5</v>
      </c>
      <c r="AI1246" s="37">
        <f t="shared" si="153"/>
        <v>0</v>
      </c>
      <c r="AJ1246" t="str">
        <f>_xlfn.XLOOKUP(N1246,Agrupamentos!C$3:C$496,Agrupamentos!D$3:D$496,"",0)</f>
        <v>IRRIGAÇÃO DE REPLANTIO</v>
      </c>
      <c r="AK1246" t="str">
        <f t="shared" si="154"/>
        <v>3° IRRIGAÇÃO DE REPLANTIOGN140046059</v>
      </c>
      <c r="AL1246" s="57" t="str">
        <f t="shared" si="155"/>
        <v>47465GN1400MotoristaANTONIO MARCIO PEREIRA DA SILVA3° IRRIGAÇÃO DE REPLANTIOIndaia Grande I13Apoio20,55Julho-260546213,885081018546213</v>
      </c>
      <c r="AM1246" s="79">
        <f t="shared" si="156"/>
        <v>31.25</v>
      </c>
      <c r="AN1246" s="80">
        <f t="shared" si="157"/>
        <v>1973.75</v>
      </c>
      <c r="AO1246" s="36">
        <f t="shared" si="158"/>
        <v>1297.9379999999999</v>
      </c>
      <c r="AP1246" s="83">
        <f t="shared" si="159"/>
        <v>-675.81200000000013</v>
      </c>
    </row>
    <row r="1247" spans="1:42" hidden="1">
      <c r="A1247">
        <v>47466</v>
      </c>
      <c r="B1247" s="38">
        <v>46213</v>
      </c>
      <c r="C1247" t="s">
        <v>268</v>
      </c>
      <c r="D1247" t="s">
        <v>185</v>
      </c>
      <c r="E1247" t="s">
        <v>186</v>
      </c>
      <c r="F1247" t="s">
        <v>49</v>
      </c>
      <c r="G1247">
        <v>8</v>
      </c>
      <c r="H1247" s="43">
        <v>10859</v>
      </c>
      <c r="I1247" t="s">
        <v>198</v>
      </c>
      <c r="J1247">
        <v>11772</v>
      </c>
      <c r="K1247" t="s">
        <v>211</v>
      </c>
      <c r="L1247" t="s">
        <v>211</v>
      </c>
      <c r="M1247" t="s">
        <v>326</v>
      </c>
      <c r="N1247" t="s">
        <v>327</v>
      </c>
      <c r="O1247" t="s">
        <v>64</v>
      </c>
      <c r="P1247">
        <v>669</v>
      </c>
      <c r="Q1247" t="s">
        <v>223</v>
      </c>
      <c r="R1247">
        <v>5</v>
      </c>
      <c r="S1247">
        <v>40</v>
      </c>
      <c r="T1247">
        <v>18</v>
      </c>
      <c r="U1247">
        <v>0</v>
      </c>
      <c r="V1247">
        <v>40</v>
      </c>
      <c r="W1247">
        <v>4.09</v>
      </c>
      <c r="X1247">
        <v>2.2200000000000002</v>
      </c>
      <c r="Y1247">
        <v>2.2200000000000002</v>
      </c>
      <c r="Z1247">
        <v>210.47</v>
      </c>
      <c r="AA1247" t="s">
        <v>46</v>
      </c>
      <c r="AB1247" t="s">
        <v>47</v>
      </c>
      <c r="AC1247" t="s">
        <v>212</v>
      </c>
      <c r="AE1247" s="39">
        <v>46213.892557870371</v>
      </c>
      <c r="AG1247" t="str">
        <f t="shared" si="152"/>
        <v>Julho-26</v>
      </c>
      <c r="AH1247" s="36">
        <f>_xlfn.XLOOKUP(AK1247,'Base de Preços'!P$7:P$3001,'Base de Preços'!J$7:J$3001,"",0)</f>
        <v>930</v>
      </c>
      <c r="AI1247" s="37">
        <f t="shared" si="153"/>
        <v>16740</v>
      </c>
      <c r="AJ1247" t="str">
        <f>_xlfn.XLOOKUP(N1247,Agrupamentos!C$3:C$496,Agrupamentos!D$3:D$496,"",0)</f>
        <v>IRRIGAÇÃO DE PLANTIO</v>
      </c>
      <c r="AK1247" t="str">
        <f t="shared" si="154"/>
        <v>2ª IRRIGAÇÃO DE PLANTIO 4 a 5L/Planta+Polímero,  tomadas d'água a 5 a 10KM da Operação, incluindo Captação de ÁguaGN1400IMP15</v>
      </c>
      <c r="AL1247" s="57" t="str">
        <f t="shared" si="155"/>
        <v>47466GN1400Trabalhador FlorestalALCIMAR CONCEIÇAO DOS SANTOS2ª IRRIGAÇÃO DE PLANTIO 4 a 5L/Planta+Polímero,  tomadas d'água a 5 a 10KM da Operação, incluindo Captação de ÁguaCASCATA5Principal18Julho-2604046213,892557870446213</v>
      </c>
      <c r="AM1247" s="79">
        <f t="shared" si="156"/>
        <v>9.7799511002444994</v>
      </c>
      <c r="AN1247" s="80">
        <f t="shared" si="157"/>
        <v>2058.3863080684596</v>
      </c>
      <c r="AO1247" s="36">
        <f t="shared" si="158"/>
        <v>3788.46</v>
      </c>
      <c r="AP1247" s="83">
        <f t="shared" si="159"/>
        <v>1730.0736919315405</v>
      </c>
    </row>
    <row r="1248" spans="1:42" hidden="1">
      <c r="A1248">
        <v>47466</v>
      </c>
      <c r="B1248" s="38">
        <v>46213</v>
      </c>
      <c r="C1248" t="s">
        <v>268</v>
      </c>
      <c r="D1248" t="s">
        <v>185</v>
      </c>
      <c r="E1248" t="s">
        <v>186</v>
      </c>
      <c r="F1248" t="s">
        <v>49</v>
      </c>
      <c r="G1248">
        <v>8</v>
      </c>
      <c r="H1248" s="43">
        <v>10859</v>
      </c>
      <c r="I1248" t="s">
        <v>198</v>
      </c>
      <c r="J1248">
        <v>11772</v>
      </c>
      <c r="K1248" t="s">
        <v>211</v>
      </c>
      <c r="L1248" t="s">
        <v>211</v>
      </c>
      <c r="M1248" t="s">
        <v>326</v>
      </c>
      <c r="N1248" t="s">
        <v>327</v>
      </c>
      <c r="O1248" t="s">
        <v>64</v>
      </c>
      <c r="P1248">
        <v>669</v>
      </c>
      <c r="Q1248" t="s">
        <v>223</v>
      </c>
      <c r="R1248">
        <v>1</v>
      </c>
      <c r="S1248">
        <v>24</v>
      </c>
      <c r="T1248">
        <v>2</v>
      </c>
      <c r="U1248">
        <v>0</v>
      </c>
      <c r="V1248">
        <v>24</v>
      </c>
      <c r="W1248">
        <v>4.09</v>
      </c>
      <c r="X1248">
        <v>12</v>
      </c>
      <c r="Y1248">
        <v>12</v>
      </c>
      <c r="Z1248">
        <v>210.47</v>
      </c>
      <c r="AA1248" t="s">
        <v>46</v>
      </c>
      <c r="AB1248" t="s">
        <v>47</v>
      </c>
      <c r="AC1248" t="s">
        <v>212</v>
      </c>
      <c r="AD1248" t="s">
        <v>96</v>
      </c>
      <c r="AE1248" s="39">
        <v>46213.892557870371</v>
      </c>
      <c r="AG1248" t="str">
        <f t="shared" si="152"/>
        <v>Julho-26</v>
      </c>
      <c r="AH1248" s="36">
        <f>_xlfn.XLOOKUP(AK1248,'Base de Preços'!P$7:P$3001,'Base de Preços'!J$7:J$3001,"",0)</f>
        <v>930</v>
      </c>
      <c r="AI1248" s="37">
        <f t="shared" si="153"/>
        <v>1860</v>
      </c>
      <c r="AJ1248" t="str">
        <f>_xlfn.XLOOKUP(N1248,Agrupamentos!C$3:C$496,Agrupamentos!D$3:D$496,"",0)</f>
        <v>IRRIGAÇÃO DE PLANTIO</v>
      </c>
      <c r="AK1248" t="str">
        <f t="shared" si="154"/>
        <v>2ª IRRIGAÇÃO DE PLANTIO 4 a 5L/Planta+Polímero,  tomadas d'água a 5 a 10KM da Operação, incluindo Captação de ÁguaGN1400IMP15</v>
      </c>
      <c r="AL1248" s="57" t="str">
        <f t="shared" si="155"/>
        <v>47466GN1400Trabalhador FlorestalALCIMAR CONCEIÇAO DOS SANTOS2ª IRRIGAÇÃO DE PLANTIO 4 a 5L/Planta+Polímero,  tomadas d'água a 5 a 10KM da Operação, incluindo Captação de ÁguaCASCATA1Principal2Julho-2602446213,892557870446213</v>
      </c>
      <c r="AM1248" s="79">
        <f t="shared" si="156"/>
        <v>5.8679706601466997</v>
      </c>
      <c r="AN1248" s="80">
        <f t="shared" si="157"/>
        <v>1235.0317848410759</v>
      </c>
      <c r="AO1248" s="36">
        <f t="shared" si="158"/>
        <v>420.94</v>
      </c>
      <c r="AP1248" s="83">
        <f t="shared" si="159"/>
        <v>-814.09178484107588</v>
      </c>
    </row>
    <row r="1249" spans="1:42" hidden="1">
      <c r="A1249">
        <v>47466</v>
      </c>
      <c r="B1249" s="38">
        <v>46213</v>
      </c>
      <c r="C1249" t="s">
        <v>268</v>
      </c>
      <c r="D1249" t="s">
        <v>185</v>
      </c>
      <c r="E1249" t="s">
        <v>186</v>
      </c>
      <c r="F1249" t="s">
        <v>59</v>
      </c>
      <c r="G1249">
        <v>8</v>
      </c>
      <c r="H1249" s="43">
        <v>10859</v>
      </c>
      <c r="I1249" t="s">
        <v>198</v>
      </c>
      <c r="J1249">
        <v>11772</v>
      </c>
      <c r="K1249" t="s">
        <v>211</v>
      </c>
      <c r="L1249" t="s">
        <v>211</v>
      </c>
      <c r="M1249" t="s">
        <v>326</v>
      </c>
      <c r="N1249" t="s">
        <v>327</v>
      </c>
      <c r="O1249" t="s">
        <v>64</v>
      </c>
      <c r="P1249">
        <v>669</v>
      </c>
      <c r="Q1249" t="s">
        <v>223</v>
      </c>
      <c r="R1249">
        <v>5</v>
      </c>
      <c r="S1249">
        <v>8</v>
      </c>
      <c r="T1249">
        <v>18</v>
      </c>
      <c r="U1249">
        <v>0</v>
      </c>
      <c r="V1249">
        <v>8</v>
      </c>
      <c r="W1249">
        <v>0.82</v>
      </c>
      <c r="X1249">
        <v>0.44</v>
      </c>
      <c r="Y1249">
        <v>0.44</v>
      </c>
      <c r="Z1249">
        <v>520.12</v>
      </c>
      <c r="AA1249" t="s">
        <v>46</v>
      </c>
      <c r="AB1249" t="s">
        <v>56</v>
      </c>
      <c r="AC1249" t="s">
        <v>212</v>
      </c>
      <c r="AE1249" s="39">
        <v>46213.892557870371</v>
      </c>
      <c r="AG1249" t="str">
        <f t="shared" si="152"/>
        <v>Julho-26</v>
      </c>
      <c r="AH1249" s="36">
        <f>_xlfn.XLOOKUP(AK1249,'Base de Preços'!P$7:P$3001,'Base de Preços'!J$7:J$3001,"",0)</f>
        <v>930</v>
      </c>
      <c r="AI1249" s="37">
        <f t="shared" si="153"/>
        <v>0</v>
      </c>
      <c r="AJ1249" t="str">
        <f>_xlfn.XLOOKUP(N1249,Agrupamentos!C$3:C$496,Agrupamentos!D$3:D$496,"",0)</f>
        <v>IRRIGAÇÃO DE PLANTIO</v>
      </c>
      <c r="AK1249" t="str">
        <f t="shared" si="154"/>
        <v>2ª IRRIGAÇÃO DE PLANTIO 4 a 5L/Planta+Polímero,  tomadas d'água a 5 a 10KM da Operação, incluindo Captação de ÁguaGN1400IMP15</v>
      </c>
      <c r="AL1249" s="57" t="str">
        <f t="shared" si="155"/>
        <v>47466GN1400Operador de Trator de PneuALCIMAR CONCEIÇAO DOS SANTOS2ª IRRIGAÇÃO DE PLANTIO 4 a 5L/Planta+Polímero,  tomadas d'água a 5 a 10KM da Operação, incluindo Captação de ÁguaCASCATA5Suporte18Julho-260846213,892557870446213</v>
      </c>
      <c r="AM1249" s="79">
        <f t="shared" si="156"/>
        <v>9.7560975609756095</v>
      </c>
      <c r="AN1249" s="80">
        <f t="shared" si="157"/>
        <v>5074.3414634146338</v>
      </c>
      <c r="AO1249" s="36">
        <f t="shared" si="158"/>
        <v>9362.16</v>
      </c>
      <c r="AP1249" s="83">
        <f t="shared" si="159"/>
        <v>4287.818536585366</v>
      </c>
    </row>
    <row r="1250" spans="1:42" hidden="1">
      <c r="A1250">
        <v>47466</v>
      </c>
      <c r="B1250" s="38">
        <v>46213</v>
      </c>
      <c r="C1250" t="s">
        <v>268</v>
      </c>
      <c r="D1250" t="s">
        <v>185</v>
      </c>
      <c r="E1250" t="s">
        <v>186</v>
      </c>
      <c r="F1250" t="s">
        <v>92</v>
      </c>
      <c r="G1250">
        <v>8</v>
      </c>
      <c r="H1250" s="43">
        <v>10859</v>
      </c>
      <c r="I1250" t="s">
        <v>198</v>
      </c>
      <c r="J1250">
        <v>11772</v>
      </c>
      <c r="K1250" t="s">
        <v>211</v>
      </c>
      <c r="L1250" t="s">
        <v>211</v>
      </c>
      <c r="M1250" t="s">
        <v>200</v>
      </c>
      <c r="N1250" t="s">
        <v>201</v>
      </c>
      <c r="O1250" t="s">
        <v>64</v>
      </c>
      <c r="P1250">
        <v>669</v>
      </c>
      <c r="Q1250" t="s">
        <v>223</v>
      </c>
      <c r="R1250">
        <v>7</v>
      </c>
      <c r="S1250">
        <v>16</v>
      </c>
      <c r="T1250">
        <v>12.7</v>
      </c>
      <c r="U1250">
        <v>0</v>
      </c>
      <c r="V1250">
        <v>16</v>
      </c>
      <c r="W1250">
        <v>0.51</v>
      </c>
      <c r="X1250">
        <v>1.26</v>
      </c>
      <c r="Y1250">
        <v>1.26</v>
      </c>
      <c r="Z1250">
        <v>199.41</v>
      </c>
      <c r="AA1250" t="s">
        <v>46</v>
      </c>
      <c r="AB1250" t="s">
        <v>56</v>
      </c>
      <c r="AC1250" t="s">
        <v>212</v>
      </c>
      <c r="AD1250" t="s">
        <v>203</v>
      </c>
      <c r="AE1250" s="39">
        <v>46213.892557870371</v>
      </c>
      <c r="AG1250" t="str">
        <f t="shared" si="152"/>
        <v>Julho-26</v>
      </c>
      <c r="AH1250" s="36">
        <f>_xlfn.XLOOKUP(AK1250,'Base de Preços'!P$7:P$3001,'Base de Preços'!J$7:J$3001,"",0)</f>
        <v>930</v>
      </c>
      <c r="AI1250" s="37">
        <f t="shared" si="153"/>
        <v>0</v>
      </c>
      <c r="AJ1250" t="str">
        <f>_xlfn.XLOOKUP(N1250,Agrupamentos!C$3:C$496,Agrupamentos!D$3:D$496,"",0)</f>
        <v>IRRIGAÇÃO DE PLANTIO</v>
      </c>
      <c r="AK1250" t="str">
        <f t="shared" si="154"/>
        <v>Irrigação de Plantio 4 a 5L/Planta+Polímero, tomadas d'água a 5 a 10KM da Operação, incluindo Capitação de ÁguaGN1400IMP14</v>
      </c>
      <c r="AL1250" s="57" t="str">
        <f t="shared" si="155"/>
        <v>47466GN1400Motorista de Caminhão PipaALCIMAR CONCEIÇAO DOS SANTOSIrrigação de Plantio 4 a 5L/Planta+Polímero, tomadas d'água a 5 a 10KM da Operação, incluindo Capitação de ÁguaCASCATA7Suporte12,7Julho-2601646213,892557870446213</v>
      </c>
      <c r="AM1250" s="79">
        <f t="shared" si="156"/>
        <v>31.372549019607842</v>
      </c>
      <c r="AN1250" s="80">
        <f t="shared" si="157"/>
        <v>6256</v>
      </c>
      <c r="AO1250" s="36">
        <f t="shared" si="158"/>
        <v>2532.5069999999996</v>
      </c>
      <c r="AP1250" s="83">
        <f t="shared" si="159"/>
        <v>-3723.4930000000004</v>
      </c>
    </row>
    <row r="1251" spans="1:42" hidden="1">
      <c r="A1251">
        <v>47466</v>
      </c>
      <c r="B1251" s="38">
        <v>46213</v>
      </c>
      <c r="C1251" t="s">
        <v>268</v>
      </c>
      <c r="D1251" t="s">
        <v>185</v>
      </c>
      <c r="E1251" t="s">
        <v>186</v>
      </c>
      <c r="F1251" t="s">
        <v>59</v>
      </c>
      <c r="G1251">
        <v>8</v>
      </c>
      <c r="H1251" s="43">
        <v>10859</v>
      </c>
      <c r="I1251" t="s">
        <v>198</v>
      </c>
      <c r="J1251">
        <v>11772</v>
      </c>
      <c r="K1251" t="s">
        <v>211</v>
      </c>
      <c r="L1251" t="s">
        <v>211</v>
      </c>
      <c r="M1251" t="s">
        <v>326</v>
      </c>
      <c r="N1251" t="s">
        <v>327</v>
      </c>
      <c r="O1251" t="s">
        <v>64</v>
      </c>
      <c r="P1251">
        <v>669</v>
      </c>
      <c r="Q1251" t="s">
        <v>223</v>
      </c>
      <c r="R1251">
        <v>1</v>
      </c>
      <c r="S1251">
        <v>8</v>
      </c>
      <c r="T1251">
        <v>2</v>
      </c>
      <c r="U1251">
        <v>0</v>
      </c>
      <c r="V1251">
        <v>8</v>
      </c>
      <c r="W1251">
        <v>0.82</v>
      </c>
      <c r="X1251">
        <v>4</v>
      </c>
      <c r="Y1251">
        <v>4</v>
      </c>
      <c r="Z1251">
        <v>520.12</v>
      </c>
      <c r="AA1251" t="s">
        <v>46</v>
      </c>
      <c r="AB1251" t="s">
        <v>56</v>
      </c>
      <c r="AC1251" t="s">
        <v>212</v>
      </c>
      <c r="AD1251" t="s">
        <v>96</v>
      </c>
      <c r="AE1251" s="39">
        <v>46213.892557870371</v>
      </c>
      <c r="AG1251" t="str">
        <f t="shared" si="152"/>
        <v>Julho-26</v>
      </c>
      <c r="AH1251" s="36">
        <f>_xlfn.XLOOKUP(AK1251,'Base de Preços'!P$7:P$3001,'Base de Preços'!J$7:J$3001,"",0)</f>
        <v>930</v>
      </c>
      <c r="AI1251" s="37">
        <f t="shared" si="153"/>
        <v>0</v>
      </c>
      <c r="AJ1251" t="str">
        <f>_xlfn.XLOOKUP(N1251,Agrupamentos!C$3:C$496,Agrupamentos!D$3:D$496,"",0)</f>
        <v>IRRIGAÇÃO DE PLANTIO</v>
      </c>
      <c r="AK1251" t="str">
        <f t="shared" si="154"/>
        <v>2ª IRRIGAÇÃO DE PLANTIO 4 a 5L/Planta+Polímero,  tomadas d'água a 5 a 10KM da Operação, incluindo Captação de ÁguaGN1400IMP15</v>
      </c>
      <c r="AL1251" s="57" t="str">
        <f t="shared" si="155"/>
        <v>47466GN1400Operador de Trator de PneuALCIMAR CONCEIÇAO DOS SANTOS2ª IRRIGAÇÃO DE PLANTIO 4 a 5L/Planta+Polímero,  tomadas d'água a 5 a 10KM da Operação, incluindo Captação de ÁguaCASCATA1Suporte2Julho-260846213,892557870446213</v>
      </c>
      <c r="AM1251" s="79">
        <f t="shared" si="156"/>
        <v>9.7560975609756095</v>
      </c>
      <c r="AN1251" s="80">
        <f t="shared" si="157"/>
        <v>5074.3414634146338</v>
      </c>
      <c r="AO1251" s="36">
        <f t="shared" si="158"/>
        <v>1040.24</v>
      </c>
      <c r="AP1251" s="83">
        <f t="shared" si="159"/>
        <v>-4034.1014634146341</v>
      </c>
    </row>
    <row r="1252" spans="1:42" hidden="1">
      <c r="A1252">
        <v>47466</v>
      </c>
      <c r="B1252" s="38">
        <v>46213</v>
      </c>
      <c r="C1252" t="s">
        <v>268</v>
      </c>
      <c r="D1252" t="s">
        <v>185</v>
      </c>
      <c r="E1252" t="s">
        <v>186</v>
      </c>
      <c r="F1252" t="s">
        <v>49</v>
      </c>
      <c r="G1252">
        <v>8</v>
      </c>
      <c r="H1252" s="43">
        <v>10859</v>
      </c>
      <c r="I1252" t="s">
        <v>198</v>
      </c>
      <c r="J1252">
        <v>11772</v>
      </c>
      <c r="K1252" t="s">
        <v>211</v>
      </c>
      <c r="L1252" t="s">
        <v>211</v>
      </c>
      <c r="M1252" t="s">
        <v>200</v>
      </c>
      <c r="N1252" t="s">
        <v>201</v>
      </c>
      <c r="O1252" t="s">
        <v>64</v>
      </c>
      <c r="P1252">
        <v>669</v>
      </c>
      <c r="Q1252" t="s">
        <v>223</v>
      </c>
      <c r="R1252">
        <v>7</v>
      </c>
      <c r="S1252">
        <v>48</v>
      </c>
      <c r="T1252">
        <v>12.7</v>
      </c>
      <c r="U1252">
        <v>0</v>
      </c>
      <c r="V1252">
        <v>48</v>
      </c>
      <c r="W1252">
        <v>4.09</v>
      </c>
      <c r="X1252">
        <v>3.78</v>
      </c>
      <c r="Y1252">
        <v>3.78</v>
      </c>
      <c r="Z1252">
        <v>210.47</v>
      </c>
      <c r="AA1252" t="s">
        <v>46</v>
      </c>
      <c r="AB1252" t="s">
        <v>47</v>
      </c>
      <c r="AC1252" t="s">
        <v>212</v>
      </c>
      <c r="AD1252" t="s">
        <v>203</v>
      </c>
      <c r="AE1252" s="39">
        <v>46213.892557870371</v>
      </c>
      <c r="AG1252" t="str">
        <f t="shared" si="152"/>
        <v>Julho-26</v>
      </c>
      <c r="AH1252" s="36">
        <f>_xlfn.XLOOKUP(AK1252,'Base de Preços'!P$7:P$3001,'Base de Preços'!J$7:J$3001,"",0)</f>
        <v>930</v>
      </c>
      <c r="AI1252" s="37">
        <f t="shared" si="153"/>
        <v>11811</v>
      </c>
      <c r="AJ1252" t="str">
        <f>_xlfn.XLOOKUP(N1252,Agrupamentos!C$3:C$496,Agrupamentos!D$3:D$496,"",0)</f>
        <v>IRRIGAÇÃO DE PLANTIO</v>
      </c>
      <c r="AK1252" t="str">
        <f t="shared" si="154"/>
        <v>Irrigação de Plantio 4 a 5L/Planta+Polímero, tomadas d'água a 5 a 10KM da Operação, incluindo Capitação de ÁguaGN1400IMP14</v>
      </c>
      <c r="AL1252" s="57" t="str">
        <f t="shared" si="155"/>
        <v>47466GN1400Trabalhador FlorestalALCIMAR CONCEIÇAO DOS SANTOSIrrigação de Plantio 4 a 5L/Planta+Polímero, tomadas d'água a 5 a 10KM da Operação, incluindo Capitação de ÁguaCASCATA7Principal12,7Julho-2604846213,892557870446213</v>
      </c>
      <c r="AM1252" s="79">
        <f t="shared" si="156"/>
        <v>11.735941320293399</v>
      </c>
      <c r="AN1252" s="80">
        <f t="shared" si="157"/>
        <v>2470.0635696821519</v>
      </c>
      <c r="AO1252" s="36">
        <f t="shared" si="158"/>
        <v>2672.9690000000001</v>
      </c>
      <c r="AP1252" s="83">
        <f t="shared" si="159"/>
        <v>202.90543031784819</v>
      </c>
    </row>
    <row r="1253" spans="1:42" hidden="1">
      <c r="A1253">
        <v>47466</v>
      </c>
      <c r="B1253" s="38">
        <v>46213</v>
      </c>
      <c r="C1253" t="s">
        <v>268</v>
      </c>
      <c r="D1253" t="s">
        <v>185</v>
      </c>
      <c r="E1253" t="s">
        <v>186</v>
      </c>
      <c r="F1253" t="s">
        <v>59</v>
      </c>
      <c r="G1253">
        <v>8</v>
      </c>
      <c r="H1253" s="43">
        <v>10859</v>
      </c>
      <c r="I1253" t="s">
        <v>198</v>
      </c>
      <c r="J1253">
        <v>11772</v>
      </c>
      <c r="K1253" t="s">
        <v>211</v>
      </c>
      <c r="L1253" t="s">
        <v>211</v>
      </c>
      <c r="M1253" t="s">
        <v>200</v>
      </c>
      <c r="N1253" t="s">
        <v>201</v>
      </c>
      <c r="O1253" t="s">
        <v>64</v>
      </c>
      <c r="P1253">
        <v>669</v>
      </c>
      <c r="Q1253" t="s">
        <v>223</v>
      </c>
      <c r="R1253">
        <v>7</v>
      </c>
      <c r="S1253">
        <v>8</v>
      </c>
      <c r="T1253">
        <v>12.7</v>
      </c>
      <c r="U1253">
        <v>0</v>
      </c>
      <c r="V1253">
        <v>8</v>
      </c>
      <c r="W1253">
        <v>0.82</v>
      </c>
      <c r="X1253">
        <v>0.63</v>
      </c>
      <c r="Y1253">
        <v>0.63</v>
      </c>
      <c r="Z1253">
        <v>520.12</v>
      </c>
      <c r="AA1253" t="s">
        <v>46</v>
      </c>
      <c r="AB1253" t="s">
        <v>56</v>
      </c>
      <c r="AC1253" t="s">
        <v>212</v>
      </c>
      <c r="AE1253" s="39">
        <v>46213.892557870371</v>
      </c>
      <c r="AG1253" t="str">
        <f t="shared" si="152"/>
        <v>Julho-26</v>
      </c>
      <c r="AH1253" s="36">
        <f>_xlfn.XLOOKUP(AK1253,'Base de Preços'!P$7:P$3001,'Base de Preços'!J$7:J$3001,"",0)</f>
        <v>930</v>
      </c>
      <c r="AI1253" s="37">
        <f t="shared" si="153"/>
        <v>0</v>
      </c>
      <c r="AJ1253" t="str">
        <f>_xlfn.XLOOKUP(N1253,Agrupamentos!C$3:C$496,Agrupamentos!D$3:D$496,"",0)</f>
        <v>IRRIGAÇÃO DE PLANTIO</v>
      </c>
      <c r="AK1253" t="str">
        <f t="shared" si="154"/>
        <v>Irrigação de Plantio 4 a 5L/Planta+Polímero, tomadas d'água a 5 a 10KM da Operação, incluindo Capitação de ÁguaGN1400IMP14</v>
      </c>
      <c r="AL1253" s="57" t="str">
        <f t="shared" si="155"/>
        <v>47466GN1400Operador de Trator de PneuALCIMAR CONCEIÇAO DOS SANTOSIrrigação de Plantio 4 a 5L/Planta+Polímero, tomadas d'água a 5 a 10KM da Operação, incluindo Capitação de ÁguaCASCATA7Suporte12,7Julho-260846213,892557870446213</v>
      </c>
      <c r="AM1253" s="79">
        <f t="shared" si="156"/>
        <v>9.7560975609756095</v>
      </c>
      <c r="AN1253" s="80">
        <f t="shared" si="157"/>
        <v>5074.3414634146338</v>
      </c>
      <c r="AO1253" s="36">
        <f t="shared" si="158"/>
        <v>6605.5239999999994</v>
      </c>
      <c r="AP1253" s="83">
        <f t="shared" si="159"/>
        <v>1531.1825365853656</v>
      </c>
    </row>
    <row r="1254" spans="1:42" hidden="1">
      <c r="A1254">
        <v>47473</v>
      </c>
      <c r="B1254" s="38">
        <v>46213</v>
      </c>
      <c r="C1254" t="s">
        <v>268</v>
      </c>
      <c r="D1254" t="s">
        <v>185</v>
      </c>
      <c r="E1254" t="s">
        <v>186</v>
      </c>
      <c r="F1254" t="s">
        <v>59</v>
      </c>
      <c r="G1254">
        <v>8</v>
      </c>
      <c r="H1254" s="43">
        <v>10859</v>
      </c>
      <c r="I1254" t="s">
        <v>198</v>
      </c>
      <c r="J1254">
        <v>10093</v>
      </c>
      <c r="K1254" t="s">
        <v>199</v>
      </c>
      <c r="L1254" t="s">
        <v>199</v>
      </c>
      <c r="M1254" t="s">
        <v>234</v>
      </c>
      <c r="N1254" t="s">
        <v>235</v>
      </c>
      <c r="O1254" t="s">
        <v>64</v>
      </c>
      <c r="P1254">
        <v>400</v>
      </c>
      <c r="Q1254" t="s">
        <v>233</v>
      </c>
      <c r="R1254">
        <v>377</v>
      </c>
      <c r="S1254">
        <v>7</v>
      </c>
      <c r="T1254">
        <v>21.3</v>
      </c>
      <c r="U1254">
        <v>0</v>
      </c>
      <c r="V1254">
        <v>7</v>
      </c>
      <c r="W1254">
        <v>0.92</v>
      </c>
      <c r="X1254">
        <v>0.33</v>
      </c>
      <c r="Y1254">
        <v>0.33</v>
      </c>
      <c r="Z1254">
        <v>582.53</v>
      </c>
      <c r="AA1254" t="s">
        <v>46</v>
      </c>
      <c r="AB1254" t="s">
        <v>77</v>
      </c>
      <c r="AC1254" t="s">
        <v>202</v>
      </c>
      <c r="AD1254" t="s">
        <v>96</v>
      </c>
      <c r="AE1254" s="39">
        <v>46214.247060185182</v>
      </c>
      <c r="AG1254" t="str">
        <f t="shared" si="152"/>
        <v>Julho-26</v>
      </c>
      <c r="AH1254" s="36">
        <f>_xlfn.XLOOKUP(AK1254,'Base de Preços'!P$7:P$3001,'Base de Preços'!J$7:J$3001,"",0)</f>
        <v>1041.5999999999999</v>
      </c>
      <c r="AI1254" s="37">
        <f t="shared" si="153"/>
        <v>0</v>
      </c>
      <c r="AJ1254" t="str">
        <f>_xlfn.XLOOKUP(N1254,Agrupamentos!C$3:C$496,Agrupamentos!D$3:D$496,"",0)</f>
        <v>IRRIGAÇÃO DE PLANTIO</v>
      </c>
      <c r="AK1254" t="str">
        <f t="shared" si="154"/>
        <v>4ª IRRIGAÇÃO DE PLANTIO 4 a 5 litros/planta+polímero,  tomadas d'água a 5 a 10km da operação, incluir captação de água.GN1400REF15-C</v>
      </c>
      <c r="AL1254" s="57" t="str">
        <f t="shared" si="155"/>
        <v>47473GN1400Operador de Trator de PneuJONATHAN FONSECA DE OLIVEIRA4ª IRRIGAÇÃO DE PLANTIO 4 a 5 litros/planta+polímero,  tomadas d'água a 5 a 10km da operação, incluir captação de água.Rosa Maria377Apoio21,3Julho-260746214,247060185246213</v>
      </c>
      <c r="AM1254" s="79">
        <f t="shared" si="156"/>
        <v>7.6086956521739131</v>
      </c>
      <c r="AN1254" s="80">
        <f t="shared" si="157"/>
        <v>4432.2934782608691</v>
      </c>
      <c r="AO1254" s="36">
        <f t="shared" si="158"/>
        <v>12407.888999999999</v>
      </c>
      <c r="AP1254" s="83">
        <f t="shared" si="159"/>
        <v>7975.5955217391302</v>
      </c>
    </row>
    <row r="1255" spans="1:42" hidden="1">
      <c r="A1255">
        <v>47473</v>
      </c>
      <c r="B1255" s="38">
        <v>46213</v>
      </c>
      <c r="C1255" t="s">
        <v>268</v>
      </c>
      <c r="D1255" t="s">
        <v>185</v>
      </c>
      <c r="E1255" t="s">
        <v>186</v>
      </c>
      <c r="F1255" t="s">
        <v>49</v>
      </c>
      <c r="G1255">
        <v>8</v>
      </c>
      <c r="H1255" s="43">
        <v>10859</v>
      </c>
      <c r="I1255" t="s">
        <v>198</v>
      </c>
      <c r="J1255">
        <v>10093</v>
      </c>
      <c r="K1255" t="s">
        <v>199</v>
      </c>
      <c r="L1255" t="s">
        <v>199</v>
      </c>
      <c r="M1255" t="s">
        <v>340</v>
      </c>
      <c r="N1255" t="s">
        <v>341</v>
      </c>
      <c r="O1255" t="s">
        <v>64</v>
      </c>
      <c r="P1255">
        <v>400</v>
      </c>
      <c r="Q1255" t="s">
        <v>233</v>
      </c>
      <c r="R1255">
        <v>366</v>
      </c>
      <c r="S1255">
        <v>80</v>
      </c>
      <c r="T1255">
        <v>20.47</v>
      </c>
      <c r="U1255">
        <v>0</v>
      </c>
      <c r="V1255">
        <v>80</v>
      </c>
      <c r="W1255">
        <v>4.58</v>
      </c>
      <c r="X1255">
        <v>3.91</v>
      </c>
      <c r="Y1255">
        <v>3.91</v>
      </c>
      <c r="Z1255">
        <v>235.73</v>
      </c>
      <c r="AA1255" t="s">
        <v>46</v>
      </c>
      <c r="AB1255" t="s">
        <v>47</v>
      </c>
      <c r="AC1255" t="s">
        <v>202</v>
      </c>
      <c r="AD1255" t="s">
        <v>96</v>
      </c>
      <c r="AE1255" s="39">
        <v>46214.247060185182</v>
      </c>
      <c r="AG1255" t="str">
        <f t="shared" si="152"/>
        <v>Julho-26</v>
      </c>
      <c r="AH1255" s="36">
        <f>_xlfn.XLOOKUP(AK1255,'Base de Preços'!P$7:P$3001,'Base de Preços'!J$7:J$3001,"",0)</f>
        <v>1041.5999999999999</v>
      </c>
      <c r="AI1255" s="37">
        <f t="shared" si="153"/>
        <v>21321.551999999996</v>
      </c>
      <c r="AJ1255" t="str">
        <f>_xlfn.XLOOKUP(N1255,Agrupamentos!C$3:C$496,Agrupamentos!D$3:D$496,"",0)</f>
        <v>IRRIGAÇÃO DE PLANTIO</v>
      </c>
      <c r="AK1255" t="str">
        <f t="shared" si="154"/>
        <v>3ª IRRIGAÇÃO DE PLANTIO 4 a 5 litros/planta+polímero,  tomadas d'água a 5 a 10km da operação, incluir captação de água.GN1400REF15-B</v>
      </c>
      <c r="AL1255" s="57" t="str">
        <f t="shared" si="155"/>
        <v>47473GN1400Trabalhador FlorestalJONATHAN FONSECA DE OLIVEIRA3ª IRRIGAÇÃO DE PLANTIO 4 a 5 litros/planta+polímero,  tomadas d'água a 5 a 10km da operação, incluir captação de água.Rosa Maria366Principal20,47Julho-2608046214,247060185246213</v>
      </c>
      <c r="AM1255" s="79">
        <f t="shared" si="156"/>
        <v>17.467248908296941</v>
      </c>
      <c r="AN1255" s="80">
        <f t="shared" si="157"/>
        <v>4117.5545851528377</v>
      </c>
      <c r="AO1255" s="36">
        <f t="shared" si="158"/>
        <v>4825.3930999999993</v>
      </c>
      <c r="AP1255" s="83">
        <f t="shared" si="159"/>
        <v>707.8385148471616</v>
      </c>
    </row>
    <row r="1256" spans="1:42" hidden="1">
      <c r="A1256">
        <v>47473</v>
      </c>
      <c r="B1256" s="38">
        <v>46213</v>
      </c>
      <c r="C1256" t="s">
        <v>268</v>
      </c>
      <c r="D1256" t="s">
        <v>185</v>
      </c>
      <c r="E1256" t="s">
        <v>186</v>
      </c>
      <c r="F1256" t="s">
        <v>37</v>
      </c>
      <c r="G1256">
        <v>8</v>
      </c>
      <c r="H1256" s="43">
        <v>10859</v>
      </c>
      <c r="I1256" t="s">
        <v>198</v>
      </c>
      <c r="J1256">
        <v>10093</v>
      </c>
      <c r="K1256" t="s">
        <v>199</v>
      </c>
      <c r="L1256" t="s">
        <v>199</v>
      </c>
      <c r="M1256">
        <v>43</v>
      </c>
      <c r="N1256" t="s">
        <v>42</v>
      </c>
      <c r="O1256" t="s">
        <v>64</v>
      </c>
      <c r="P1256">
        <v>400</v>
      </c>
      <c r="Q1256" t="s">
        <v>233</v>
      </c>
      <c r="R1256">
        <v>369</v>
      </c>
      <c r="S1256">
        <v>8</v>
      </c>
      <c r="T1256">
        <v>0</v>
      </c>
      <c r="U1256">
        <v>0</v>
      </c>
      <c r="V1256">
        <v>8</v>
      </c>
      <c r="W1256">
        <v>0</v>
      </c>
      <c r="X1256">
        <v>0</v>
      </c>
      <c r="Y1256">
        <v>0</v>
      </c>
      <c r="Z1256">
        <v>0</v>
      </c>
      <c r="AA1256" t="s">
        <v>46</v>
      </c>
      <c r="AB1256" t="s">
        <v>47</v>
      </c>
      <c r="AC1256" t="s">
        <v>202</v>
      </c>
      <c r="AE1256" s="39">
        <v>46214.247060185182</v>
      </c>
      <c r="AG1256" t="str">
        <f t="shared" si="152"/>
        <v>Julho-26</v>
      </c>
      <c r="AH1256" s="36">
        <f>_xlfn.XLOOKUP(AK1256,'Base de Preços'!P$7:P$3001,'Base de Preços'!J$7:J$3001,"",0)</f>
        <v>0</v>
      </c>
      <c r="AI1256" s="37">
        <f t="shared" si="153"/>
        <v>0</v>
      </c>
      <c r="AJ1256" t="str">
        <f>_xlfn.XLOOKUP(N1256,Agrupamentos!C$3:C$496,Agrupamentos!D$3:D$496,"",0)</f>
        <v>APOIO E MANUTENÇÃO</v>
      </c>
      <c r="AK1256" t="str">
        <f t="shared" si="154"/>
        <v>APOIO E MANUTEÇÃOGN140043</v>
      </c>
      <c r="AL1256" s="57" t="str">
        <f t="shared" si="155"/>
        <v>47473GN1400MotoristaJONATHAN FONSECA DE OLIVEIRAAPOIO E MANUTEÇÃORosa Maria369Principal0Julho-260846214,247060185246213</v>
      </c>
      <c r="AM1256" s="79" t="str">
        <f t="shared" si="156"/>
        <v/>
      </c>
      <c r="AN1256" s="80" t="str">
        <f t="shared" si="157"/>
        <v/>
      </c>
      <c r="AO1256" s="36">
        <f t="shared" si="158"/>
        <v>0</v>
      </c>
      <c r="AP1256" s="83" t="str">
        <f t="shared" si="159"/>
        <v/>
      </c>
    </row>
    <row r="1257" spans="1:42" hidden="1">
      <c r="A1257">
        <v>47473</v>
      </c>
      <c r="B1257" s="38">
        <v>46213</v>
      </c>
      <c r="C1257" t="s">
        <v>268</v>
      </c>
      <c r="D1257" t="s">
        <v>185</v>
      </c>
      <c r="E1257" t="s">
        <v>186</v>
      </c>
      <c r="F1257" t="s">
        <v>49</v>
      </c>
      <c r="G1257">
        <v>8</v>
      </c>
      <c r="H1257" s="43">
        <v>10859</v>
      </c>
      <c r="I1257" t="s">
        <v>198</v>
      </c>
      <c r="J1257">
        <v>10093</v>
      </c>
      <c r="K1257" t="s">
        <v>199</v>
      </c>
      <c r="L1257" t="s">
        <v>199</v>
      </c>
      <c r="M1257" t="s">
        <v>234</v>
      </c>
      <c r="N1257" t="s">
        <v>235</v>
      </c>
      <c r="O1257" t="s">
        <v>64</v>
      </c>
      <c r="P1257">
        <v>400</v>
      </c>
      <c r="Q1257" t="s">
        <v>233</v>
      </c>
      <c r="R1257">
        <v>377</v>
      </c>
      <c r="S1257">
        <v>40</v>
      </c>
      <c r="T1257">
        <v>21.3</v>
      </c>
      <c r="U1257">
        <v>0</v>
      </c>
      <c r="V1257">
        <v>40</v>
      </c>
      <c r="W1257">
        <v>4.58</v>
      </c>
      <c r="X1257">
        <v>1.88</v>
      </c>
      <c r="Y1257">
        <v>1.88</v>
      </c>
      <c r="Z1257">
        <v>235.73</v>
      </c>
      <c r="AA1257" t="s">
        <v>46</v>
      </c>
      <c r="AB1257" t="s">
        <v>47</v>
      </c>
      <c r="AC1257" t="s">
        <v>202</v>
      </c>
      <c r="AD1257" t="s">
        <v>96</v>
      </c>
      <c r="AE1257" s="39">
        <v>46214.247060185182</v>
      </c>
      <c r="AG1257" t="str">
        <f t="shared" si="152"/>
        <v>Julho-26</v>
      </c>
      <c r="AH1257" s="36">
        <f>_xlfn.XLOOKUP(AK1257,'Base de Preços'!P$7:P$3001,'Base de Preços'!J$7:J$3001,"",0)</f>
        <v>1041.5999999999999</v>
      </c>
      <c r="AI1257" s="37">
        <f t="shared" si="153"/>
        <v>22186.079999999998</v>
      </c>
      <c r="AJ1257" t="str">
        <f>_xlfn.XLOOKUP(N1257,Agrupamentos!C$3:C$496,Agrupamentos!D$3:D$496,"",0)</f>
        <v>IRRIGAÇÃO DE PLANTIO</v>
      </c>
      <c r="AK1257" t="str">
        <f t="shared" si="154"/>
        <v>4ª IRRIGAÇÃO DE PLANTIO 4 a 5 litros/planta+polímero,  tomadas d'água a 5 a 10km da operação, incluir captação de água.GN1400REF15-C</v>
      </c>
      <c r="AL1257" s="57" t="str">
        <f t="shared" si="155"/>
        <v>47473GN1400Trabalhador FlorestalJONATHAN FONSECA DE OLIVEIRA4ª IRRIGAÇÃO DE PLANTIO 4 a 5 litros/planta+polímero,  tomadas d'água a 5 a 10km da operação, incluir captação de água.Rosa Maria377Principal21,3Julho-2604046214,247060185246213</v>
      </c>
      <c r="AM1257" s="79">
        <f t="shared" si="156"/>
        <v>8.7336244541484707</v>
      </c>
      <c r="AN1257" s="80">
        <f t="shared" si="157"/>
        <v>2058.7772925764189</v>
      </c>
      <c r="AO1257" s="36">
        <f t="shared" si="158"/>
        <v>5021.049</v>
      </c>
      <c r="AP1257" s="83">
        <f t="shared" si="159"/>
        <v>2962.2717074235811</v>
      </c>
    </row>
    <row r="1258" spans="1:42" hidden="1">
      <c r="A1258">
        <v>47473</v>
      </c>
      <c r="B1258" s="38">
        <v>46213</v>
      </c>
      <c r="C1258" t="s">
        <v>268</v>
      </c>
      <c r="D1258" t="s">
        <v>185</v>
      </c>
      <c r="E1258" t="s">
        <v>186</v>
      </c>
      <c r="F1258" t="s">
        <v>49</v>
      </c>
      <c r="G1258">
        <v>8</v>
      </c>
      <c r="H1258" s="43">
        <v>10859</v>
      </c>
      <c r="I1258" t="s">
        <v>198</v>
      </c>
      <c r="J1258">
        <v>10093</v>
      </c>
      <c r="K1258" t="s">
        <v>199</v>
      </c>
      <c r="L1258" t="s">
        <v>199</v>
      </c>
      <c r="M1258" t="s">
        <v>301</v>
      </c>
      <c r="N1258" t="s">
        <v>302</v>
      </c>
      <c r="O1258" t="s">
        <v>64</v>
      </c>
      <c r="P1258">
        <v>400</v>
      </c>
      <c r="Q1258" t="s">
        <v>233</v>
      </c>
      <c r="R1258">
        <v>369</v>
      </c>
      <c r="S1258">
        <v>40</v>
      </c>
      <c r="T1258">
        <v>10</v>
      </c>
      <c r="U1258">
        <v>0</v>
      </c>
      <c r="V1258">
        <v>40</v>
      </c>
      <c r="W1258">
        <v>2.69</v>
      </c>
      <c r="X1258">
        <v>4</v>
      </c>
      <c r="Y1258">
        <v>4</v>
      </c>
      <c r="Z1258">
        <v>272.89</v>
      </c>
      <c r="AA1258" t="s">
        <v>46</v>
      </c>
      <c r="AB1258" t="s">
        <v>47</v>
      </c>
      <c r="AC1258" t="s">
        <v>202</v>
      </c>
      <c r="AE1258" s="39">
        <v>46214.247060185182</v>
      </c>
      <c r="AG1258" t="str">
        <f t="shared" si="152"/>
        <v>Julho-26</v>
      </c>
      <c r="AH1258" s="36">
        <f>_xlfn.XLOOKUP(AK1258,'Base de Preços'!P$7:P$3001,'Base de Preços'!J$7:J$3001,"",0)</f>
        <v>551.6</v>
      </c>
      <c r="AI1258" s="37">
        <f t="shared" si="153"/>
        <v>5516</v>
      </c>
      <c r="AJ1258" t="str">
        <f>_xlfn.XLOOKUP(N1258,Agrupamentos!C$3:C$496,Agrupamentos!D$3:D$496,"",0)</f>
        <v>IRRIGAÇÃO DE REPLANTIO</v>
      </c>
      <c r="AK1258" t="str">
        <f t="shared" si="154"/>
        <v>2ª IRRIGAÇÃO DE REPLANTIOGN1400REF32 - 02</v>
      </c>
      <c r="AL1258" s="57" t="str">
        <f t="shared" si="155"/>
        <v>47473GN1400Trabalhador FlorestalJONATHAN FONSECA DE OLIVEIRA2ª IRRIGAÇÃO DE REPLANTIORosa Maria369Principal10Julho-2604046214,247060185246213</v>
      </c>
      <c r="AM1258" s="79">
        <f t="shared" si="156"/>
        <v>14.869888475836431</v>
      </c>
      <c r="AN1258" s="80">
        <f t="shared" si="157"/>
        <v>4057.8438661710034</v>
      </c>
      <c r="AO1258" s="36">
        <f t="shared" si="158"/>
        <v>2728.8999999999996</v>
      </c>
      <c r="AP1258" s="83">
        <f t="shared" si="159"/>
        <v>-1328.9438661710037</v>
      </c>
    </row>
    <row r="1259" spans="1:42" hidden="1">
      <c r="A1259">
        <v>47473</v>
      </c>
      <c r="B1259" s="38">
        <v>46213</v>
      </c>
      <c r="C1259" t="s">
        <v>268</v>
      </c>
      <c r="D1259" t="s">
        <v>185</v>
      </c>
      <c r="E1259" t="s">
        <v>186</v>
      </c>
      <c r="F1259" t="s">
        <v>92</v>
      </c>
      <c r="G1259">
        <v>8</v>
      </c>
      <c r="H1259" s="43">
        <v>10859</v>
      </c>
      <c r="I1259" t="s">
        <v>198</v>
      </c>
      <c r="J1259">
        <v>10093</v>
      </c>
      <c r="K1259" t="s">
        <v>199</v>
      </c>
      <c r="L1259" t="s">
        <v>199</v>
      </c>
      <c r="M1259" t="s">
        <v>340</v>
      </c>
      <c r="N1259" t="s">
        <v>341</v>
      </c>
      <c r="O1259" t="s">
        <v>64</v>
      </c>
      <c r="P1259">
        <v>400</v>
      </c>
      <c r="Q1259" t="s">
        <v>233</v>
      </c>
      <c r="R1259">
        <v>366</v>
      </c>
      <c r="S1259">
        <v>8</v>
      </c>
      <c r="T1259">
        <v>20.47</v>
      </c>
      <c r="U1259">
        <v>0</v>
      </c>
      <c r="V1259">
        <v>8</v>
      </c>
      <c r="W1259">
        <v>0.56999999999999995</v>
      </c>
      <c r="X1259">
        <v>0.39</v>
      </c>
      <c r="Y1259">
        <v>0.39</v>
      </c>
      <c r="Z1259">
        <v>223.34</v>
      </c>
      <c r="AA1259" t="s">
        <v>46</v>
      </c>
      <c r="AB1259" t="s">
        <v>56</v>
      </c>
      <c r="AC1259" t="s">
        <v>202</v>
      </c>
      <c r="AD1259" t="s">
        <v>96</v>
      </c>
      <c r="AE1259" s="39">
        <v>46214.247060185182</v>
      </c>
      <c r="AG1259" t="str">
        <f t="shared" si="152"/>
        <v>Julho-26</v>
      </c>
      <c r="AH1259" s="36">
        <f>_xlfn.XLOOKUP(AK1259,'Base de Preços'!P$7:P$3001,'Base de Preços'!J$7:J$3001,"",0)</f>
        <v>1041.5999999999999</v>
      </c>
      <c r="AI1259" s="37">
        <f t="shared" si="153"/>
        <v>0</v>
      </c>
      <c r="AJ1259" t="str">
        <f>_xlfn.XLOOKUP(N1259,Agrupamentos!C$3:C$496,Agrupamentos!D$3:D$496,"",0)</f>
        <v>IRRIGAÇÃO DE PLANTIO</v>
      </c>
      <c r="AK1259" t="str">
        <f t="shared" si="154"/>
        <v>3ª IRRIGAÇÃO DE PLANTIO 4 a 5 litros/planta+polímero,  tomadas d'água a 5 a 10km da operação, incluir captação de água.GN1400REF15-B</v>
      </c>
      <c r="AL1259" s="57" t="str">
        <f t="shared" si="155"/>
        <v>47473GN1400Motorista de Caminhão PipaJONATHAN FONSECA DE OLIVEIRA3ª IRRIGAÇÃO DE PLANTIO 4 a 5 litros/planta+polímero,  tomadas d'água a 5 a 10km da operação, incluir captação de água.Rosa Maria366Suporte20,47Julho-260846214,247060185246213</v>
      </c>
      <c r="AM1259" s="79">
        <f t="shared" si="156"/>
        <v>14.035087719298247</v>
      </c>
      <c r="AN1259" s="80">
        <f t="shared" si="157"/>
        <v>3134.5964912280706</v>
      </c>
      <c r="AO1259" s="36">
        <f t="shared" si="158"/>
        <v>4571.7698</v>
      </c>
      <c r="AP1259" s="83">
        <f t="shared" si="159"/>
        <v>1437.1733087719294</v>
      </c>
    </row>
    <row r="1260" spans="1:42" hidden="1">
      <c r="A1260">
        <v>47473</v>
      </c>
      <c r="B1260" s="38">
        <v>46213</v>
      </c>
      <c r="C1260" t="s">
        <v>268</v>
      </c>
      <c r="D1260" t="s">
        <v>185</v>
      </c>
      <c r="E1260" t="s">
        <v>186</v>
      </c>
      <c r="F1260" t="s">
        <v>59</v>
      </c>
      <c r="G1260">
        <v>8</v>
      </c>
      <c r="H1260" s="43">
        <v>10859</v>
      </c>
      <c r="I1260" t="s">
        <v>198</v>
      </c>
      <c r="J1260">
        <v>10093</v>
      </c>
      <c r="K1260" t="s">
        <v>199</v>
      </c>
      <c r="L1260" t="s">
        <v>199</v>
      </c>
      <c r="M1260" t="s">
        <v>340</v>
      </c>
      <c r="N1260" t="s">
        <v>341</v>
      </c>
      <c r="O1260" t="s">
        <v>64</v>
      </c>
      <c r="P1260">
        <v>400</v>
      </c>
      <c r="Q1260" t="s">
        <v>233</v>
      </c>
      <c r="R1260">
        <v>366</v>
      </c>
      <c r="S1260">
        <v>16</v>
      </c>
      <c r="T1260">
        <v>20.47</v>
      </c>
      <c r="U1260">
        <v>0</v>
      </c>
      <c r="V1260">
        <v>16</v>
      </c>
      <c r="W1260">
        <v>0.92</v>
      </c>
      <c r="X1260">
        <v>0.78</v>
      </c>
      <c r="Y1260">
        <v>0.78</v>
      </c>
      <c r="Z1260">
        <v>582.53</v>
      </c>
      <c r="AA1260" t="s">
        <v>46</v>
      </c>
      <c r="AB1260" t="s">
        <v>77</v>
      </c>
      <c r="AC1260" t="s">
        <v>202</v>
      </c>
      <c r="AD1260" t="s">
        <v>96</v>
      </c>
      <c r="AE1260" s="39">
        <v>46214.247060185182</v>
      </c>
      <c r="AG1260" t="str">
        <f t="shared" si="152"/>
        <v>Julho-26</v>
      </c>
      <c r="AH1260" s="36">
        <f>_xlfn.XLOOKUP(AK1260,'Base de Preços'!P$7:P$3001,'Base de Preços'!J$7:J$3001,"",0)</f>
        <v>1041.5999999999999</v>
      </c>
      <c r="AI1260" s="37">
        <f t="shared" si="153"/>
        <v>0</v>
      </c>
      <c r="AJ1260" t="str">
        <f>_xlfn.XLOOKUP(N1260,Agrupamentos!C$3:C$496,Agrupamentos!D$3:D$496,"",0)</f>
        <v>IRRIGAÇÃO DE PLANTIO</v>
      </c>
      <c r="AK1260" t="str">
        <f t="shared" si="154"/>
        <v>3ª IRRIGAÇÃO DE PLANTIO 4 a 5 litros/planta+polímero,  tomadas d'água a 5 a 10km da operação, incluir captação de água.GN1400REF15-B</v>
      </c>
      <c r="AL1260" s="57" t="str">
        <f t="shared" si="155"/>
        <v>47473GN1400Operador de Trator de PneuJONATHAN FONSECA DE OLIVEIRA3ª IRRIGAÇÃO DE PLANTIO 4 a 5 litros/planta+polímero,  tomadas d'água a 5 a 10km da operação, incluir captação de água.Rosa Maria366Apoio20,47Julho-2601646214,247060185246213</v>
      </c>
      <c r="AM1260" s="79">
        <f t="shared" si="156"/>
        <v>17.391304347826086</v>
      </c>
      <c r="AN1260" s="80">
        <f t="shared" si="157"/>
        <v>10130.95652173913</v>
      </c>
      <c r="AO1260" s="36">
        <f t="shared" si="158"/>
        <v>11924.389099999999</v>
      </c>
      <c r="AP1260" s="83">
        <f t="shared" si="159"/>
        <v>1793.4325782608685</v>
      </c>
    </row>
    <row r="1261" spans="1:42" hidden="1">
      <c r="A1261">
        <v>47473</v>
      </c>
      <c r="B1261" s="38">
        <v>46213</v>
      </c>
      <c r="C1261" t="s">
        <v>268</v>
      </c>
      <c r="D1261" t="s">
        <v>185</v>
      </c>
      <c r="E1261" t="s">
        <v>186</v>
      </c>
      <c r="F1261" t="s">
        <v>59</v>
      </c>
      <c r="G1261">
        <v>8</v>
      </c>
      <c r="H1261" s="43">
        <v>10859</v>
      </c>
      <c r="I1261" t="s">
        <v>198</v>
      </c>
      <c r="J1261">
        <v>10093</v>
      </c>
      <c r="K1261" t="s">
        <v>199</v>
      </c>
      <c r="L1261" t="s">
        <v>199</v>
      </c>
      <c r="M1261" t="s">
        <v>301</v>
      </c>
      <c r="N1261" t="s">
        <v>302</v>
      </c>
      <c r="O1261" t="s">
        <v>64</v>
      </c>
      <c r="P1261">
        <v>400</v>
      </c>
      <c r="Q1261" t="s">
        <v>233</v>
      </c>
      <c r="R1261">
        <v>369</v>
      </c>
      <c r="S1261">
        <v>1</v>
      </c>
      <c r="T1261">
        <v>10</v>
      </c>
      <c r="U1261">
        <v>0</v>
      </c>
      <c r="V1261">
        <v>1</v>
      </c>
      <c r="W1261">
        <v>0.54</v>
      </c>
      <c r="X1261">
        <v>0.1</v>
      </c>
      <c r="Y1261">
        <v>0.1</v>
      </c>
      <c r="Z1261">
        <v>207.97</v>
      </c>
      <c r="AA1261" t="s">
        <v>46</v>
      </c>
      <c r="AB1261" t="s">
        <v>77</v>
      </c>
      <c r="AC1261" t="s">
        <v>202</v>
      </c>
      <c r="AE1261" s="39">
        <v>46214.247060185182</v>
      </c>
      <c r="AG1261" t="str">
        <f t="shared" si="152"/>
        <v>Julho-26</v>
      </c>
      <c r="AH1261" s="36">
        <f>_xlfn.XLOOKUP(AK1261,'Base de Preços'!P$7:P$3001,'Base de Preços'!J$7:J$3001,"",0)</f>
        <v>551.6</v>
      </c>
      <c r="AI1261" s="37">
        <f t="shared" si="153"/>
        <v>0</v>
      </c>
      <c r="AJ1261" t="str">
        <f>_xlfn.XLOOKUP(N1261,Agrupamentos!C$3:C$496,Agrupamentos!D$3:D$496,"",0)</f>
        <v>IRRIGAÇÃO DE REPLANTIO</v>
      </c>
      <c r="AK1261" t="str">
        <f t="shared" si="154"/>
        <v>2ª IRRIGAÇÃO DE REPLANTIOGN1400REF32 - 02</v>
      </c>
      <c r="AL1261" s="57" t="str">
        <f t="shared" si="155"/>
        <v>47473GN1400Operador de Trator de PneuJONATHAN FONSECA DE OLIVEIRA2ª IRRIGAÇÃO DE REPLANTIORosa Maria369Apoio10Julho-260146214,247060185246213</v>
      </c>
      <c r="AM1261" s="79">
        <f t="shared" si="156"/>
        <v>1.8518518518518516</v>
      </c>
      <c r="AN1261" s="80">
        <f t="shared" si="157"/>
        <v>385.12962962962956</v>
      </c>
      <c r="AO1261" s="36">
        <f t="shared" si="158"/>
        <v>2079.6999999999998</v>
      </c>
      <c r="AP1261" s="83">
        <f t="shared" si="159"/>
        <v>1694.5703703703703</v>
      </c>
    </row>
    <row r="1262" spans="1:42" hidden="1">
      <c r="A1262">
        <v>47494</v>
      </c>
      <c r="B1262" s="38">
        <v>46213</v>
      </c>
      <c r="C1262" t="s">
        <v>268</v>
      </c>
      <c r="D1262" t="s">
        <v>185</v>
      </c>
      <c r="E1262" t="s">
        <v>186</v>
      </c>
      <c r="F1262" t="s">
        <v>59</v>
      </c>
      <c r="G1262">
        <v>10</v>
      </c>
      <c r="H1262" s="43">
        <v>10859</v>
      </c>
      <c r="I1262" t="s">
        <v>198</v>
      </c>
      <c r="J1262">
        <v>11034</v>
      </c>
      <c r="K1262" t="s">
        <v>213</v>
      </c>
      <c r="L1262" t="s">
        <v>213</v>
      </c>
      <c r="M1262" t="s">
        <v>214</v>
      </c>
      <c r="N1262" t="s">
        <v>215</v>
      </c>
      <c r="O1262" t="s">
        <v>64</v>
      </c>
      <c r="P1262">
        <v>561</v>
      </c>
      <c r="Q1262" t="s">
        <v>337</v>
      </c>
      <c r="R1262">
        <v>71</v>
      </c>
      <c r="S1262">
        <v>20</v>
      </c>
      <c r="T1262">
        <v>35.56</v>
      </c>
      <c r="U1262">
        <v>0</v>
      </c>
      <c r="V1262">
        <v>20</v>
      </c>
      <c r="W1262">
        <v>0.38</v>
      </c>
      <c r="X1262">
        <v>0.56000000000000005</v>
      </c>
      <c r="Y1262">
        <v>0.56000000000000005</v>
      </c>
      <c r="Z1262">
        <v>159.09</v>
      </c>
      <c r="AA1262" t="s">
        <v>46</v>
      </c>
      <c r="AB1262" t="s">
        <v>47</v>
      </c>
      <c r="AC1262" t="s">
        <v>217</v>
      </c>
      <c r="AE1262" s="39">
        <v>46215.411736111113</v>
      </c>
      <c r="AG1262" t="str">
        <f t="shared" si="152"/>
        <v>Julho-26</v>
      </c>
      <c r="AH1262" s="36">
        <f>_xlfn.XLOOKUP(AK1262,'Base de Preços'!P$7:P$3001,'Base de Preços'!J$7:J$3001,"",0)</f>
        <v>193.73</v>
      </c>
      <c r="AI1262" s="37">
        <f t="shared" si="153"/>
        <v>6889.0388000000003</v>
      </c>
      <c r="AJ1262" t="str">
        <f>_xlfn.XLOOKUP(N1262,Agrupamentos!C$3:C$496,Agrupamentos!D$3:D$496,"",0)</f>
        <v>COMBATE A FORMIGA MECANIZADO</v>
      </c>
      <c r="AK1262" t="str">
        <f t="shared" si="154"/>
        <v>COMBATE A FORMIGA PÓS PLANTIO MECANIZADO- 3 a 5kg/ha isca granulada ou MIPISGN1400IMP17</v>
      </c>
      <c r="AL1262" s="57" t="str">
        <f t="shared" si="155"/>
        <v>47494GN1400Operador de Trator de PneuJOAO VITOR TONETO SILVACOMBATE A FORMIGA PÓS PLANTIO MECANIZADO- 3 a 5kg/ha isca granulada ou MIPISBalsamo71Principal35,56Julho-2602046215,411736111146213</v>
      </c>
      <c r="AM1262" s="79">
        <f t="shared" si="156"/>
        <v>52.631578947368418</v>
      </c>
      <c r="AN1262" s="80">
        <f t="shared" si="157"/>
        <v>8373.1578947368416</v>
      </c>
      <c r="AO1262" s="36">
        <f t="shared" si="158"/>
        <v>5657.2404000000006</v>
      </c>
      <c r="AP1262" s="83">
        <f t="shared" si="159"/>
        <v>-2715.917494736841</v>
      </c>
    </row>
    <row r="1263" spans="1:42" hidden="1">
      <c r="A1263">
        <v>47494</v>
      </c>
      <c r="B1263" s="38">
        <v>46213</v>
      </c>
      <c r="C1263" t="s">
        <v>268</v>
      </c>
      <c r="D1263" t="s">
        <v>185</v>
      </c>
      <c r="E1263" t="s">
        <v>186</v>
      </c>
      <c r="F1263" t="s">
        <v>59</v>
      </c>
      <c r="G1263">
        <v>10</v>
      </c>
      <c r="H1263" s="43">
        <v>10859</v>
      </c>
      <c r="I1263" t="s">
        <v>198</v>
      </c>
      <c r="J1263">
        <v>11034</v>
      </c>
      <c r="K1263" t="s">
        <v>213</v>
      </c>
      <c r="L1263" t="s">
        <v>213</v>
      </c>
      <c r="M1263" t="s">
        <v>329</v>
      </c>
      <c r="N1263" t="s">
        <v>279</v>
      </c>
      <c r="O1263" t="s">
        <v>64</v>
      </c>
      <c r="P1263">
        <v>607</v>
      </c>
      <c r="Q1263" t="s">
        <v>188</v>
      </c>
      <c r="R1263">
        <v>46</v>
      </c>
      <c r="S1263">
        <v>5</v>
      </c>
      <c r="T1263">
        <v>6</v>
      </c>
      <c r="U1263">
        <v>0</v>
      </c>
      <c r="V1263">
        <v>5</v>
      </c>
      <c r="W1263">
        <v>1.42</v>
      </c>
      <c r="X1263">
        <v>0.83</v>
      </c>
      <c r="Y1263">
        <v>0.83</v>
      </c>
      <c r="Z1263">
        <v>986.36</v>
      </c>
      <c r="AA1263" t="s">
        <v>46</v>
      </c>
      <c r="AB1263" t="s">
        <v>47</v>
      </c>
      <c r="AC1263" t="s">
        <v>217</v>
      </c>
      <c r="AE1263" s="39">
        <v>46215.411736111113</v>
      </c>
      <c r="AG1263" t="str">
        <f t="shared" si="152"/>
        <v>Julho-26</v>
      </c>
      <c r="AH1263" s="36">
        <f>_xlfn.XLOOKUP(AK1263,'Base de Preços'!P$7:P$3001,'Base de Preços'!J$7:J$3001,"",0)</f>
        <v>1128.28</v>
      </c>
      <c r="AI1263" s="37">
        <f t="shared" si="153"/>
        <v>6769.68</v>
      </c>
      <c r="AJ1263" t="str">
        <f>_xlfn.XLOOKUP(N1263,Agrupamentos!C$3:C$496,Agrupamentos!D$3:D$496,"",0)</f>
        <v>SUBSOSALGEM</v>
      </c>
      <c r="AK1263" t="str">
        <f t="shared" si="154"/>
        <v>SUBSOLAGEM COM ADUBAÇÃO 350 a 400kg/ha, 40 a 50cm de profundidade, com bacia 3 a 4 litros, 2 turnosGN1400IMP11</v>
      </c>
      <c r="AL1263" s="57" t="str">
        <f t="shared" si="155"/>
        <v>47494GN1400Operador de Trator de PneuJOAO VITOR TONETO SILVASUBSOLAGEM COM ADUBAÇÃO 350 a 400kg/ha, 40 a 50cm de profundidade, com bacia 3 a 4 litros, 2 turnosSelena46Principal6Julho-260546215,411736111146213</v>
      </c>
      <c r="AM1263" s="79">
        <f t="shared" si="156"/>
        <v>3.5211267605633805</v>
      </c>
      <c r="AN1263" s="80">
        <f t="shared" si="157"/>
        <v>3473.0985915492961</v>
      </c>
      <c r="AO1263" s="36">
        <f t="shared" si="158"/>
        <v>5918.16</v>
      </c>
      <c r="AP1263" s="83">
        <f t="shared" si="159"/>
        <v>2445.0614084507038</v>
      </c>
    </row>
    <row r="1264" spans="1:42" hidden="1">
      <c r="A1264">
        <v>47494</v>
      </c>
      <c r="B1264" s="38">
        <v>46213</v>
      </c>
      <c r="C1264" t="s">
        <v>268</v>
      </c>
      <c r="D1264" t="s">
        <v>185</v>
      </c>
      <c r="E1264" t="s">
        <v>186</v>
      </c>
      <c r="F1264" t="s">
        <v>59</v>
      </c>
      <c r="G1264">
        <v>10</v>
      </c>
      <c r="H1264" s="43">
        <v>10859</v>
      </c>
      <c r="I1264" t="s">
        <v>198</v>
      </c>
      <c r="J1264">
        <v>11034</v>
      </c>
      <c r="K1264" t="s">
        <v>213</v>
      </c>
      <c r="L1264" t="s">
        <v>213</v>
      </c>
      <c r="M1264" t="s">
        <v>214</v>
      </c>
      <c r="N1264" t="s">
        <v>215</v>
      </c>
      <c r="O1264" t="s">
        <v>64</v>
      </c>
      <c r="P1264">
        <v>561</v>
      </c>
      <c r="Q1264" t="s">
        <v>337</v>
      </c>
      <c r="R1264">
        <v>70</v>
      </c>
      <c r="S1264">
        <v>10</v>
      </c>
      <c r="T1264">
        <v>18.38</v>
      </c>
      <c r="U1264">
        <v>0</v>
      </c>
      <c r="V1264">
        <v>10</v>
      </c>
      <c r="W1264">
        <v>0.38</v>
      </c>
      <c r="X1264">
        <v>0.54</v>
      </c>
      <c r="Y1264">
        <v>0.54</v>
      </c>
      <c r="Z1264">
        <v>159.09</v>
      </c>
      <c r="AA1264" t="s">
        <v>46</v>
      </c>
      <c r="AB1264" t="s">
        <v>47</v>
      </c>
      <c r="AC1264" t="s">
        <v>217</v>
      </c>
      <c r="AD1264" t="s">
        <v>203</v>
      </c>
      <c r="AE1264" s="39">
        <v>46215.411736111113</v>
      </c>
      <c r="AG1264" t="str">
        <f t="shared" si="152"/>
        <v>Julho-26</v>
      </c>
      <c r="AH1264" s="36">
        <f>_xlfn.XLOOKUP(AK1264,'Base de Preços'!P$7:P$3001,'Base de Preços'!J$7:J$3001,"",0)</f>
        <v>193.73</v>
      </c>
      <c r="AI1264" s="37">
        <f t="shared" si="153"/>
        <v>3560.7573999999995</v>
      </c>
      <c r="AJ1264" t="str">
        <f>_xlfn.XLOOKUP(N1264,Agrupamentos!C$3:C$496,Agrupamentos!D$3:D$496,"",0)</f>
        <v>COMBATE A FORMIGA MECANIZADO</v>
      </c>
      <c r="AK1264" t="str">
        <f t="shared" si="154"/>
        <v>COMBATE A FORMIGA PÓS PLANTIO MECANIZADO- 3 a 5kg/ha isca granulada ou MIPISGN1400IMP17</v>
      </c>
      <c r="AL1264" s="57" t="str">
        <f t="shared" si="155"/>
        <v>47494GN1400Operador de Trator de PneuJOAO VITOR TONETO SILVACOMBATE A FORMIGA PÓS PLANTIO MECANIZADO- 3 a 5kg/ha isca granulada ou MIPISBalsamo70Principal18,38Julho-2601046215,411736111146213</v>
      </c>
      <c r="AM1264" s="79">
        <f t="shared" si="156"/>
        <v>26.315789473684209</v>
      </c>
      <c r="AN1264" s="80">
        <f t="shared" si="157"/>
        <v>4186.5789473684208</v>
      </c>
      <c r="AO1264" s="36">
        <f t="shared" si="158"/>
        <v>2924.0742</v>
      </c>
      <c r="AP1264" s="83">
        <f t="shared" si="159"/>
        <v>-1262.5047473684208</v>
      </c>
    </row>
    <row r="1265" spans="1:42" hidden="1">
      <c r="A1265">
        <v>47494</v>
      </c>
      <c r="B1265" s="38">
        <v>46213</v>
      </c>
      <c r="C1265" t="s">
        <v>268</v>
      </c>
      <c r="D1265" t="s">
        <v>185</v>
      </c>
      <c r="E1265" t="s">
        <v>186</v>
      </c>
      <c r="F1265" t="s">
        <v>59</v>
      </c>
      <c r="G1265">
        <v>10</v>
      </c>
      <c r="H1265" s="43">
        <v>10859</v>
      </c>
      <c r="I1265" t="s">
        <v>198</v>
      </c>
      <c r="J1265">
        <v>11034</v>
      </c>
      <c r="K1265" t="s">
        <v>213</v>
      </c>
      <c r="L1265" t="s">
        <v>213</v>
      </c>
      <c r="M1265" t="s">
        <v>329</v>
      </c>
      <c r="N1265" t="s">
        <v>279</v>
      </c>
      <c r="O1265" t="s">
        <v>64</v>
      </c>
      <c r="P1265">
        <v>607</v>
      </c>
      <c r="Q1265" t="s">
        <v>188</v>
      </c>
      <c r="R1265">
        <v>47</v>
      </c>
      <c r="S1265">
        <v>5</v>
      </c>
      <c r="T1265">
        <v>9</v>
      </c>
      <c r="U1265">
        <v>0</v>
      </c>
      <c r="V1265">
        <v>5</v>
      </c>
      <c r="W1265">
        <v>1.42</v>
      </c>
      <c r="X1265">
        <v>0.56000000000000005</v>
      </c>
      <c r="Y1265">
        <v>0.56000000000000005</v>
      </c>
      <c r="Z1265">
        <v>986.36</v>
      </c>
      <c r="AA1265" t="s">
        <v>46</v>
      </c>
      <c r="AB1265" t="s">
        <v>47</v>
      </c>
      <c r="AC1265" t="s">
        <v>217</v>
      </c>
      <c r="AE1265" s="39">
        <v>46215.411736111113</v>
      </c>
      <c r="AG1265" t="str">
        <f t="shared" si="152"/>
        <v>Julho-26</v>
      </c>
      <c r="AH1265" s="36">
        <f>_xlfn.XLOOKUP(AK1265,'Base de Preços'!P$7:P$3001,'Base de Preços'!J$7:J$3001,"",0)</f>
        <v>1128.28</v>
      </c>
      <c r="AI1265" s="37">
        <f t="shared" si="153"/>
        <v>10154.52</v>
      </c>
      <c r="AJ1265" t="str">
        <f>_xlfn.XLOOKUP(N1265,Agrupamentos!C$3:C$496,Agrupamentos!D$3:D$496,"",0)</f>
        <v>SUBSOSALGEM</v>
      </c>
      <c r="AK1265" t="str">
        <f t="shared" si="154"/>
        <v>SUBSOLAGEM COM ADUBAÇÃO 350 a 400kg/ha, 40 a 50cm de profundidade, com bacia 3 a 4 litros, 2 turnosGN1400IMP11</v>
      </c>
      <c r="AL1265" s="57" t="str">
        <f t="shared" si="155"/>
        <v>47494GN1400Operador de Trator de PneuJOAO VITOR TONETO SILVASUBSOLAGEM COM ADUBAÇÃO 350 a 400kg/ha, 40 a 50cm de profundidade, com bacia 3 a 4 litros, 2 turnosSelena47Principal9Julho-260546215,411736111146213</v>
      </c>
      <c r="AM1265" s="79">
        <f t="shared" si="156"/>
        <v>3.5211267605633805</v>
      </c>
      <c r="AN1265" s="80">
        <f t="shared" si="157"/>
        <v>3473.0985915492961</v>
      </c>
      <c r="AO1265" s="36">
        <f t="shared" si="158"/>
        <v>8877.24</v>
      </c>
      <c r="AP1265" s="83">
        <f t="shared" si="159"/>
        <v>5404.1414084507032</v>
      </c>
    </row>
    <row r="1266" spans="1:42" hidden="1">
      <c r="A1266">
        <v>47494</v>
      </c>
      <c r="B1266" s="38">
        <v>46213</v>
      </c>
      <c r="C1266" t="s">
        <v>268</v>
      </c>
      <c r="D1266" t="s">
        <v>185</v>
      </c>
      <c r="E1266" t="s">
        <v>186</v>
      </c>
      <c r="F1266" t="s">
        <v>49</v>
      </c>
      <c r="G1266">
        <v>10</v>
      </c>
      <c r="H1266" s="43">
        <v>10859</v>
      </c>
      <c r="I1266" t="s">
        <v>198</v>
      </c>
      <c r="J1266">
        <v>11034</v>
      </c>
      <c r="K1266" t="s">
        <v>213</v>
      </c>
      <c r="L1266" t="s">
        <v>213</v>
      </c>
      <c r="M1266" t="s">
        <v>214</v>
      </c>
      <c r="N1266" t="s">
        <v>215</v>
      </c>
      <c r="O1266" t="s">
        <v>64</v>
      </c>
      <c r="P1266">
        <v>561</v>
      </c>
      <c r="Q1266" t="s">
        <v>337</v>
      </c>
      <c r="R1266">
        <v>71</v>
      </c>
      <c r="S1266">
        <v>10</v>
      </c>
      <c r="T1266">
        <v>35.56</v>
      </c>
      <c r="U1266">
        <v>0</v>
      </c>
      <c r="V1266">
        <v>10</v>
      </c>
      <c r="W1266">
        <v>0.13</v>
      </c>
      <c r="X1266">
        <v>0.28000000000000003</v>
      </c>
      <c r="Y1266">
        <v>0.28000000000000003</v>
      </c>
      <c r="Z1266">
        <v>18.850000000000001</v>
      </c>
      <c r="AA1266" t="s">
        <v>46</v>
      </c>
      <c r="AB1266" t="s">
        <v>56</v>
      </c>
      <c r="AC1266" t="s">
        <v>217</v>
      </c>
      <c r="AE1266" s="39">
        <v>46215.411736111113</v>
      </c>
      <c r="AG1266" t="str">
        <f t="shared" si="152"/>
        <v>Julho-26</v>
      </c>
      <c r="AH1266" s="36">
        <f>_xlfn.XLOOKUP(AK1266,'Base de Preços'!P$7:P$3001,'Base de Preços'!J$7:J$3001,"",0)</f>
        <v>193.73</v>
      </c>
      <c r="AI1266" s="37">
        <f t="shared" si="153"/>
        <v>0</v>
      </c>
      <c r="AJ1266" t="str">
        <f>_xlfn.XLOOKUP(N1266,Agrupamentos!C$3:C$496,Agrupamentos!D$3:D$496,"",0)</f>
        <v>COMBATE A FORMIGA MECANIZADO</v>
      </c>
      <c r="AK1266" t="str">
        <f t="shared" si="154"/>
        <v>COMBATE A FORMIGA PÓS PLANTIO MECANIZADO- 3 a 5kg/ha isca granulada ou MIPISGN1400IMP17</v>
      </c>
      <c r="AL1266" s="57" t="str">
        <f t="shared" si="155"/>
        <v>47494GN1400Trabalhador FlorestalJOAO VITOR TONETO SILVACOMBATE A FORMIGA PÓS PLANTIO MECANIZADO- 3 a 5kg/ha isca granulada ou MIPISBalsamo71Suporte35,56Julho-2601046215,411736111146213</v>
      </c>
      <c r="AM1266" s="79">
        <f t="shared" si="156"/>
        <v>76.92307692307692</v>
      </c>
      <c r="AN1266" s="80">
        <f t="shared" si="157"/>
        <v>1450</v>
      </c>
      <c r="AO1266" s="36">
        <f t="shared" si="158"/>
        <v>670.30600000000004</v>
      </c>
      <c r="AP1266" s="83">
        <f t="shared" si="159"/>
        <v>-779.69399999999996</v>
      </c>
    </row>
    <row r="1267" spans="1:42" hidden="1">
      <c r="A1267">
        <v>47494</v>
      </c>
      <c r="B1267" s="38">
        <v>46213</v>
      </c>
      <c r="C1267" t="s">
        <v>268</v>
      </c>
      <c r="D1267" t="s">
        <v>185</v>
      </c>
      <c r="E1267" t="s">
        <v>186</v>
      </c>
      <c r="F1267" t="s">
        <v>59</v>
      </c>
      <c r="G1267">
        <v>10</v>
      </c>
      <c r="H1267" s="43">
        <v>10859</v>
      </c>
      <c r="I1267" t="s">
        <v>198</v>
      </c>
      <c r="J1267">
        <v>11034</v>
      </c>
      <c r="K1267" t="s">
        <v>213</v>
      </c>
      <c r="L1267" t="s">
        <v>213</v>
      </c>
      <c r="M1267" t="s">
        <v>214</v>
      </c>
      <c r="N1267" t="s">
        <v>215</v>
      </c>
      <c r="O1267" t="s">
        <v>64</v>
      </c>
      <c r="P1267">
        <v>561</v>
      </c>
      <c r="Q1267" t="s">
        <v>337</v>
      </c>
      <c r="R1267">
        <v>69</v>
      </c>
      <c r="S1267">
        <v>10</v>
      </c>
      <c r="T1267">
        <v>25.74</v>
      </c>
      <c r="U1267">
        <v>0</v>
      </c>
      <c r="V1267">
        <v>10</v>
      </c>
      <c r="W1267">
        <v>0.38</v>
      </c>
      <c r="X1267">
        <v>0.39</v>
      </c>
      <c r="Y1267">
        <v>0.39</v>
      </c>
      <c r="Z1267">
        <v>159.09</v>
      </c>
      <c r="AA1267" t="s">
        <v>46</v>
      </c>
      <c r="AB1267" t="s">
        <v>47</v>
      </c>
      <c r="AC1267" t="s">
        <v>217</v>
      </c>
      <c r="AE1267" s="39">
        <v>46215.411736111113</v>
      </c>
      <c r="AG1267" t="str">
        <f t="shared" si="152"/>
        <v>Julho-26</v>
      </c>
      <c r="AH1267" s="36">
        <f>_xlfn.XLOOKUP(AK1267,'Base de Preços'!P$7:P$3001,'Base de Preços'!J$7:J$3001,"",0)</f>
        <v>193.73</v>
      </c>
      <c r="AI1267" s="37">
        <f t="shared" si="153"/>
        <v>4986.6101999999992</v>
      </c>
      <c r="AJ1267" t="str">
        <f>_xlfn.XLOOKUP(N1267,Agrupamentos!C$3:C$496,Agrupamentos!D$3:D$496,"",0)</f>
        <v>COMBATE A FORMIGA MECANIZADO</v>
      </c>
      <c r="AK1267" t="str">
        <f t="shared" si="154"/>
        <v>COMBATE A FORMIGA PÓS PLANTIO MECANIZADO- 3 a 5kg/ha isca granulada ou MIPISGN1400IMP17</v>
      </c>
      <c r="AL1267" s="57" t="str">
        <f t="shared" si="155"/>
        <v>47494GN1400Operador de Trator de PneuJOAO VITOR TONETO SILVACOMBATE A FORMIGA PÓS PLANTIO MECANIZADO- 3 a 5kg/ha isca granulada ou MIPISBalsamo69Principal25,74Julho-2601046215,411736111146213</v>
      </c>
      <c r="AM1267" s="79">
        <f t="shared" si="156"/>
        <v>26.315789473684209</v>
      </c>
      <c r="AN1267" s="80">
        <f t="shared" si="157"/>
        <v>4186.5789473684208</v>
      </c>
      <c r="AO1267" s="36">
        <f t="shared" si="158"/>
        <v>4094.9766</v>
      </c>
      <c r="AP1267" s="83">
        <f t="shared" si="159"/>
        <v>-91.602347368420851</v>
      </c>
    </row>
    <row r="1268" spans="1:42" hidden="1">
      <c r="A1268">
        <v>47509</v>
      </c>
      <c r="B1268" s="38">
        <v>46213</v>
      </c>
      <c r="C1268" t="s">
        <v>268</v>
      </c>
      <c r="D1268" t="s">
        <v>185</v>
      </c>
      <c r="E1268" t="s">
        <v>186</v>
      </c>
      <c r="F1268" t="s">
        <v>59</v>
      </c>
      <c r="G1268">
        <v>9</v>
      </c>
      <c r="H1268" s="43">
        <v>10859</v>
      </c>
      <c r="I1268" t="s">
        <v>198</v>
      </c>
      <c r="J1268">
        <v>9900</v>
      </c>
      <c r="K1268" t="s">
        <v>218</v>
      </c>
      <c r="L1268" t="s">
        <v>218</v>
      </c>
      <c r="M1268" t="s">
        <v>214</v>
      </c>
      <c r="N1268" t="s">
        <v>215</v>
      </c>
      <c r="O1268" t="s">
        <v>64</v>
      </c>
      <c r="P1268">
        <v>481</v>
      </c>
      <c r="Q1268" t="s">
        <v>287</v>
      </c>
      <c r="R1268">
        <v>10</v>
      </c>
      <c r="S1268">
        <v>18</v>
      </c>
      <c r="T1268">
        <v>40.78</v>
      </c>
      <c r="U1268">
        <v>9</v>
      </c>
      <c r="V1268">
        <v>27</v>
      </c>
      <c r="W1268">
        <v>0.38</v>
      </c>
      <c r="X1268">
        <v>0.44</v>
      </c>
      <c r="Y1268">
        <v>0.66</v>
      </c>
      <c r="Z1268">
        <v>159.09</v>
      </c>
      <c r="AA1268" t="s">
        <v>46</v>
      </c>
      <c r="AB1268" t="s">
        <v>47</v>
      </c>
      <c r="AC1268" t="s">
        <v>220</v>
      </c>
      <c r="AE1268" s="39">
        <v>46215.840636574074</v>
      </c>
      <c r="AG1268" t="str">
        <f t="shared" si="152"/>
        <v>Julho-26</v>
      </c>
      <c r="AH1268" s="36">
        <f>_xlfn.XLOOKUP(AK1268,'Base de Preços'!P$7:P$3001,'Base de Preços'!J$7:J$3001,"",0)</f>
        <v>193.73</v>
      </c>
      <c r="AI1268" s="37">
        <f t="shared" si="153"/>
        <v>7900.3094000000001</v>
      </c>
      <c r="AJ1268" t="str">
        <f>_xlfn.XLOOKUP(N1268,Agrupamentos!C$3:C$496,Agrupamentos!D$3:D$496,"",0)</f>
        <v>COMBATE A FORMIGA MECANIZADO</v>
      </c>
      <c r="AK1268" t="str">
        <f t="shared" si="154"/>
        <v>COMBATE A FORMIGA PÓS PLANTIO MECANIZADO- 3 a 5kg/ha isca granulada ou MIPISGN1400IMP17</v>
      </c>
      <c r="AL1268" s="57" t="str">
        <f t="shared" si="155"/>
        <v>47509GN1400Operador de Trator de PneuCARLOS ALVES DOS SANTOSCOMBATE A FORMIGA PÓS PLANTIO MECANIZADO- 3 a 5kg/ha isca granulada ou MIPISSANTA ANA10Principal40,78Julho-2692746215,840636574146213</v>
      </c>
      <c r="AM1268" s="79">
        <f t="shared" si="156"/>
        <v>71.05263157894737</v>
      </c>
      <c r="AN1268" s="80">
        <f t="shared" si="157"/>
        <v>11303.763157894737</v>
      </c>
      <c r="AO1268" s="36">
        <f t="shared" si="158"/>
        <v>6487.6902</v>
      </c>
      <c r="AP1268" s="83">
        <f t="shared" si="159"/>
        <v>-4816.0729578947366</v>
      </c>
    </row>
    <row r="1269" spans="1:42" hidden="1">
      <c r="A1269">
        <v>47509</v>
      </c>
      <c r="B1269" s="38">
        <v>46213</v>
      </c>
      <c r="C1269" t="s">
        <v>268</v>
      </c>
      <c r="D1269" t="s">
        <v>185</v>
      </c>
      <c r="E1269" t="s">
        <v>186</v>
      </c>
      <c r="F1269" t="s">
        <v>59</v>
      </c>
      <c r="G1269">
        <v>9</v>
      </c>
      <c r="H1269" s="43">
        <v>10859</v>
      </c>
      <c r="I1269" t="s">
        <v>198</v>
      </c>
      <c r="J1269">
        <v>9900</v>
      </c>
      <c r="K1269" t="s">
        <v>218</v>
      </c>
      <c r="L1269" t="s">
        <v>218</v>
      </c>
      <c r="M1269" t="s">
        <v>214</v>
      </c>
      <c r="N1269" t="s">
        <v>215</v>
      </c>
      <c r="O1269" t="s">
        <v>64</v>
      </c>
      <c r="P1269">
        <v>481</v>
      </c>
      <c r="Q1269" t="s">
        <v>287</v>
      </c>
      <c r="R1269">
        <v>11</v>
      </c>
      <c r="S1269">
        <v>18</v>
      </c>
      <c r="T1269">
        <v>45.03</v>
      </c>
      <c r="U1269">
        <v>0</v>
      </c>
      <c r="V1269">
        <v>18</v>
      </c>
      <c r="W1269">
        <v>0.38</v>
      </c>
      <c r="X1269">
        <v>0.4</v>
      </c>
      <c r="Y1269">
        <v>0.4</v>
      </c>
      <c r="Z1269">
        <v>159.09</v>
      </c>
      <c r="AA1269" t="s">
        <v>46</v>
      </c>
      <c r="AB1269" t="s">
        <v>47</v>
      </c>
      <c r="AC1269" t="s">
        <v>220</v>
      </c>
      <c r="AE1269" s="39">
        <v>46215.840636574074</v>
      </c>
      <c r="AG1269" t="str">
        <f t="shared" si="152"/>
        <v>Julho-26</v>
      </c>
      <c r="AH1269" s="36">
        <f>_xlfn.XLOOKUP(AK1269,'Base de Preços'!P$7:P$3001,'Base de Preços'!J$7:J$3001,"",0)</f>
        <v>193.73</v>
      </c>
      <c r="AI1269" s="37">
        <f t="shared" si="153"/>
        <v>8723.6618999999992</v>
      </c>
      <c r="AJ1269" t="str">
        <f>_xlfn.XLOOKUP(N1269,Agrupamentos!C$3:C$496,Agrupamentos!D$3:D$496,"",0)</f>
        <v>COMBATE A FORMIGA MECANIZADO</v>
      </c>
      <c r="AK1269" t="str">
        <f t="shared" si="154"/>
        <v>COMBATE A FORMIGA PÓS PLANTIO MECANIZADO- 3 a 5kg/ha isca granulada ou MIPISGN1400IMP17</v>
      </c>
      <c r="AL1269" s="57" t="str">
        <f t="shared" si="155"/>
        <v>47509GN1400Operador de Trator de PneuCARLOS ALVES DOS SANTOSCOMBATE A FORMIGA PÓS PLANTIO MECANIZADO- 3 a 5kg/ha isca granulada ou MIPISSANTA ANA11Principal45,03Julho-2601846215,840636574146213</v>
      </c>
      <c r="AM1269" s="79">
        <f t="shared" si="156"/>
        <v>47.368421052631575</v>
      </c>
      <c r="AN1269" s="80">
        <f t="shared" si="157"/>
        <v>7535.8421052631575</v>
      </c>
      <c r="AO1269" s="36">
        <f t="shared" si="158"/>
        <v>7163.8227000000006</v>
      </c>
      <c r="AP1269" s="83">
        <f t="shared" si="159"/>
        <v>-372.01940526315684</v>
      </c>
    </row>
    <row r="1270" spans="1:42" hidden="1">
      <c r="A1270">
        <v>47539</v>
      </c>
      <c r="B1270" s="38">
        <v>46213</v>
      </c>
      <c r="C1270" t="s">
        <v>268</v>
      </c>
      <c r="D1270" t="s">
        <v>185</v>
      </c>
      <c r="E1270" t="s">
        <v>186</v>
      </c>
      <c r="F1270" t="s">
        <v>37</v>
      </c>
      <c r="G1270">
        <v>8</v>
      </c>
      <c r="H1270" s="43">
        <v>9241</v>
      </c>
      <c r="I1270" t="s">
        <v>189</v>
      </c>
      <c r="J1270" t="s">
        <v>39</v>
      </c>
      <c r="K1270" t="s">
        <v>40</v>
      </c>
      <c r="L1270" t="s">
        <v>190</v>
      </c>
      <c r="M1270">
        <v>43</v>
      </c>
      <c r="N1270" t="s">
        <v>42</v>
      </c>
      <c r="O1270" t="s">
        <v>64</v>
      </c>
      <c r="P1270">
        <v>390</v>
      </c>
      <c r="Q1270" t="s">
        <v>44</v>
      </c>
      <c r="R1270" t="s">
        <v>45</v>
      </c>
      <c r="S1270">
        <v>0</v>
      </c>
      <c r="T1270">
        <v>0</v>
      </c>
      <c r="U1270">
        <v>8</v>
      </c>
      <c r="V1270">
        <v>8</v>
      </c>
      <c r="W1270">
        <v>0</v>
      </c>
      <c r="X1270">
        <v>0</v>
      </c>
      <c r="Y1270">
        <v>0</v>
      </c>
      <c r="Z1270">
        <v>0</v>
      </c>
      <c r="AA1270" t="s">
        <v>46</v>
      </c>
      <c r="AB1270" t="s">
        <v>47</v>
      </c>
      <c r="AC1270" t="s">
        <v>267</v>
      </c>
      <c r="AD1270" t="s">
        <v>267</v>
      </c>
      <c r="AE1270" s="39">
        <v>46216.357175925928</v>
      </c>
      <c r="AG1270" t="str">
        <f t="shared" si="152"/>
        <v>Julho-26</v>
      </c>
      <c r="AH1270" s="36">
        <f>_xlfn.XLOOKUP(AK1270,'Base de Preços'!P$7:P$3001,'Base de Preços'!J$7:J$3001,"",0)</f>
        <v>0</v>
      </c>
      <c r="AI1270" s="37">
        <f t="shared" si="153"/>
        <v>0</v>
      </c>
      <c r="AJ1270" t="str">
        <f>_xlfn.XLOOKUP(N1270,Agrupamentos!C$3:C$496,Agrupamentos!D$3:D$496,"",0)</f>
        <v>APOIO E MANUTENÇÃO</v>
      </c>
      <c r="AK1270" t="str">
        <f t="shared" si="154"/>
        <v>APOIO E MANUTEÇÃOGN140043</v>
      </c>
      <c r="AL1270" s="57" t="str">
        <f t="shared" si="155"/>
        <v>47539GN1400MotoristaGIOVANNI RODRIGUES BORGES MORAESAPOIO E MANUTEÇÃOPátio MST01Principal0Julho-268846216,357175925946213</v>
      </c>
      <c r="AM1270" s="79" t="str">
        <f t="shared" si="156"/>
        <v/>
      </c>
      <c r="AN1270" s="80" t="str">
        <f t="shared" si="157"/>
        <v/>
      </c>
      <c r="AO1270" s="36">
        <f t="shared" si="158"/>
        <v>0</v>
      </c>
      <c r="AP1270" s="83" t="str">
        <f t="shared" si="159"/>
        <v/>
      </c>
    </row>
    <row r="1271" spans="1:42" hidden="1">
      <c r="A1271">
        <v>47443</v>
      </c>
      <c r="B1271" s="38">
        <v>46213</v>
      </c>
      <c r="C1271" t="s">
        <v>268</v>
      </c>
      <c r="D1271" t="s">
        <v>105</v>
      </c>
      <c r="E1271" t="s">
        <v>106</v>
      </c>
      <c r="F1271" t="s">
        <v>37</v>
      </c>
      <c r="G1271">
        <v>10</v>
      </c>
      <c r="H1271" s="43">
        <v>11331</v>
      </c>
      <c r="I1271" t="s">
        <v>112</v>
      </c>
      <c r="J1271">
        <v>11838</v>
      </c>
      <c r="K1271" t="s">
        <v>113</v>
      </c>
      <c r="L1271" t="s">
        <v>114</v>
      </c>
      <c r="M1271">
        <v>1</v>
      </c>
      <c r="N1271" t="s">
        <v>109</v>
      </c>
      <c r="O1271" t="s">
        <v>64</v>
      </c>
      <c r="P1271">
        <v>555</v>
      </c>
      <c r="Q1271" t="s">
        <v>413</v>
      </c>
      <c r="R1271" t="s">
        <v>118</v>
      </c>
      <c r="S1271">
        <v>6</v>
      </c>
      <c r="T1271">
        <v>0</v>
      </c>
      <c r="U1271">
        <v>3</v>
      </c>
      <c r="V1271">
        <v>9</v>
      </c>
      <c r="W1271">
        <v>0</v>
      </c>
      <c r="X1271">
        <v>0</v>
      </c>
      <c r="Y1271">
        <v>0</v>
      </c>
      <c r="Z1271">
        <v>0</v>
      </c>
      <c r="AA1271" t="s">
        <v>55</v>
      </c>
      <c r="AB1271" t="s">
        <v>47</v>
      </c>
      <c r="AC1271" t="s">
        <v>119</v>
      </c>
      <c r="AD1271" t="s">
        <v>120</v>
      </c>
      <c r="AE1271" s="39">
        <v>46213.721516203703</v>
      </c>
      <c r="AG1271" t="str">
        <f t="shared" si="152"/>
        <v>Julho-26</v>
      </c>
      <c r="AH1271" s="36">
        <f>_xlfn.XLOOKUP(AK1271,'Base de Preços'!P$7:P$3001,'Base de Preços'!J$7:J$3001,"",0)</f>
        <v>0</v>
      </c>
      <c r="AI1271" s="37">
        <f t="shared" si="153"/>
        <v>0</v>
      </c>
      <c r="AJ1271" t="str">
        <f>_xlfn.XLOOKUP(N1271,Agrupamentos!C$3:C$496,Agrupamentos!D$3:D$496,"",0)</f>
        <v>APOIO E MANUTENÇÃO</v>
      </c>
      <c r="AK1271" t="str">
        <f t="shared" si="154"/>
        <v>APOIO E MANUTEÇÃO 1410GN14101</v>
      </c>
      <c r="AL1271" s="57" t="str">
        <f t="shared" si="155"/>
        <v>47443GN1410MotoristaRENILDO DA CONCEICAO OLIVEIRAAPOIO E MANUTEÇÃO 1410MORUMBI - SRP003-01Principal0Julho-263946213,721516203746213</v>
      </c>
      <c r="AM1271" s="79" t="str">
        <f t="shared" si="156"/>
        <v/>
      </c>
      <c r="AN1271" s="80" t="str">
        <f t="shared" si="157"/>
        <v/>
      </c>
      <c r="AO1271" s="36">
        <f t="shared" si="158"/>
        <v>0</v>
      </c>
      <c r="AP1271" s="83" t="str">
        <f t="shared" si="159"/>
        <v/>
      </c>
    </row>
    <row r="1272" spans="1:42" hidden="1">
      <c r="A1272">
        <v>47443</v>
      </c>
      <c r="B1272" s="38">
        <v>46213</v>
      </c>
      <c r="C1272" t="s">
        <v>268</v>
      </c>
      <c r="D1272" t="s">
        <v>105</v>
      </c>
      <c r="E1272" t="s">
        <v>106</v>
      </c>
      <c r="F1272" t="s">
        <v>37</v>
      </c>
      <c r="G1272">
        <v>10</v>
      </c>
      <c r="H1272" s="43">
        <v>11331</v>
      </c>
      <c r="I1272" t="s">
        <v>112</v>
      </c>
      <c r="J1272">
        <v>11838</v>
      </c>
      <c r="K1272" t="s">
        <v>113</v>
      </c>
      <c r="L1272" t="s">
        <v>114</v>
      </c>
      <c r="M1272">
        <v>1</v>
      </c>
      <c r="N1272" t="s">
        <v>109</v>
      </c>
      <c r="O1272" t="s">
        <v>64</v>
      </c>
      <c r="P1272">
        <v>555</v>
      </c>
      <c r="Q1272" t="s">
        <v>413</v>
      </c>
      <c r="R1272" t="s">
        <v>140</v>
      </c>
      <c r="S1272">
        <v>1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 t="s">
        <v>46</v>
      </c>
      <c r="AB1272" t="s">
        <v>47</v>
      </c>
      <c r="AC1272" t="s">
        <v>119</v>
      </c>
      <c r="AE1272" s="39">
        <v>46213.721516203703</v>
      </c>
      <c r="AG1272" t="str">
        <f t="shared" si="152"/>
        <v>Julho-26</v>
      </c>
      <c r="AH1272" s="36">
        <f>_xlfn.XLOOKUP(AK1272,'Base de Preços'!P$7:P$3001,'Base de Preços'!J$7:J$3001,"",0)</f>
        <v>0</v>
      </c>
      <c r="AI1272" s="37">
        <f t="shared" si="153"/>
        <v>0</v>
      </c>
      <c r="AJ1272" t="str">
        <f>_xlfn.XLOOKUP(N1272,Agrupamentos!C$3:C$496,Agrupamentos!D$3:D$496,"",0)</f>
        <v>APOIO E MANUTENÇÃO</v>
      </c>
      <c r="AK1272" t="str">
        <f t="shared" si="154"/>
        <v>APOIO E MANUTEÇÃO 1410GN14101</v>
      </c>
      <c r="AL1272" s="57" t="str">
        <f t="shared" si="155"/>
        <v>47443GN1410MotoristaRENILDO DA CONCEICAO OLIVEIRAAPOIO E MANUTEÇÃO 1410MORUMBI - SRP010-01Principal0Julho-260146213,721516203746213</v>
      </c>
      <c r="AM1272" s="79" t="str">
        <f t="shared" si="156"/>
        <v/>
      </c>
      <c r="AN1272" s="80" t="str">
        <f t="shared" si="157"/>
        <v/>
      </c>
      <c r="AO1272" s="36">
        <f t="shared" si="158"/>
        <v>0</v>
      </c>
      <c r="AP1272" s="83" t="str">
        <f t="shared" si="159"/>
        <v/>
      </c>
    </row>
    <row r="1273" spans="1:42" hidden="1">
      <c r="A1273">
        <v>47443</v>
      </c>
      <c r="B1273" s="38">
        <v>46213</v>
      </c>
      <c r="C1273" t="s">
        <v>268</v>
      </c>
      <c r="D1273" t="s">
        <v>105</v>
      </c>
      <c r="E1273" t="s">
        <v>106</v>
      </c>
      <c r="F1273" t="s">
        <v>49</v>
      </c>
      <c r="G1273">
        <v>10</v>
      </c>
      <c r="H1273" s="43">
        <v>11331</v>
      </c>
      <c r="I1273" t="s">
        <v>112</v>
      </c>
      <c r="J1273">
        <v>11838</v>
      </c>
      <c r="K1273" t="s">
        <v>113</v>
      </c>
      <c r="L1273" t="s">
        <v>114</v>
      </c>
      <c r="M1273" t="s">
        <v>115</v>
      </c>
      <c r="N1273" t="s">
        <v>116</v>
      </c>
      <c r="O1273" t="s">
        <v>64</v>
      </c>
      <c r="P1273">
        <v>555</v>
      </c>
      <c r="Q1273" t="s">
        <v>413</v>
      </c>
      <c r="R1273" t="s">
        <v>118</v>
      </c>
      <c r="S1273">
        <v>6</v>
      </c>
      <c r="T1273">
        <v>16.14</v>
      </c>
      <c r="U1273">
        <v>3</v>
      </c>
      <c r="V1273">
        <v>9</v>
      </c>
      <c r="W1273">
        <v>0.08</v>
      </c>
      <c r="X1273">
        <v>0.37</v>
      </c>
      <c r="Y1273">
        <v>0.56000000000000005</v>
      </c>
      <c r="Z1273">
        <v>10.130000000000001</v>
      </c>
      <c r="AA1273" t="s">
        <v>55</v>
      </c>
      <c r="AB1273" t="s">
        <v>56</v>
      </c>
      <c r="AC1273" t="s">
        <v>119</v>
      </c>
      <c r="AD1273" t="s">
        <v>120</v>
      </c>
      <c r="AE1273" s="39">
        <v>46213.721516203703</v>
      </c>
      <c r="AG1273" t="str">
        <f t="shared" si="152"/>
        <v>Julho-26</v>
      </c>
      <c r="AH1273" s="36">
        <f>_xlfn.XLOOKUP(AK1273,'Base de Preços'!P$7:P$3001,'Base de Preços'!J$7:J$3001,"",0)</f>
        <v>212.62</v>
      </c>
      <c r="AI1273" s="37">
        <f t="shared" si="153"/>
        <v>0</v>
      </c>
      <c r="AJ1273" t="str">
        <f>_xlfn.XLOOKUP(N1273,Agrupamentos!C$3:C$496,Agrupamentos!D$3:D$496,"",0)</f>
        <v>HERBICIDA MEC</v>
      </c>
      <c r="AK1273" t="str">
        <f t="shared" si="154"/>
        <v>SERV CAP QUIM PRE EMERG 3 LINHASGN1410IMP97</v>
      </c>
      <c r="AL1273" s="57" t="str">
        <f t="shared" si="155"/>
        <v>47443GN1410Trabalhador FlorestalRENILDO DA CONCEICAO OLIVEIRASERV CAP QUIM PRE EMERG 3 LINHASMORUMBI - SRP003-01Suporte16,14Julho-263946213,721516203746213</v>
      </c>
      <c r="AM1273" s="79">
        <f t="shared" si="156"/>
        <v>112.5</v>
      </c>
      <c r="AN1273" s="80">
        <f t="shared" si="157"/>
        <v>1139.625</v>
      </c>
      <c r="AO1273" s="36">
        <f t="shared" si="158"/>
        <v>163.49820000000003</v>
      </c>
      <c r="AP1273" s="83">
        <f t="shared" si="159"/>
        <v>-976.1268</v>
      </c>
    </row>
    <row r="1274" spans="1:42" hidden="1">
      <c r="A1274">
        <v>47443</v>
      </c>
      <c r="B1274" s="38">
        <v>46213</v>
      </c>
      <c r="C1274" t="s">
        <v>268</v>
      </c>
      <c r="D1274" t="s">
        <v>105</v>
      </c>
      <c r="E1274" t="s">
        <v>106</v>
      </c>
      <c r="F1274" t="s">
        <v>49</v>
      </c>
      <c r="G1274">
        <v>10</v>
      </c>
      <c r="H1274" s="43">
        <v>11331</v>
      </c>
      <c r="I1274" t="s">
        <v>112</v>
      </c>
      <c r="J1274">
        <v>11838</v>
      </c>
      <c r="K1274" t="s">
        <v>113</v>
      </c>
      <c r="L1274" t="s">
        <v>114</v>
      </c>
      <c r="M1274" t="s">
        <v>115</v>
      </c>
      <c r="N1274" t="s">
        <v>116</v>
      </c>
      <c r="O1274" t="s">
        <v>64</v>
      </c>
      <c r="P1274">
        <v>555</v>
      </c>
      <c r="Q1274" t="s">
        <v>413</v>
      </c>
      <c r="R1274" t="s">
        <v>140</v>
      </c>
      <c r="S1274">
        <v>1</v>
      </c>
      <c r="T1274">
        <v>2</v>
      </c>
      <c r="U1274">
        <v>0</v>
      </c>
      <c r="V1274">
        <v>1</v>
      </c>
      <c r="W1274">
        <v>0.08</v>
      </c>
      <c r="X1274">
        <v>0.5</v>
      </c>
      <c r="Y1274">
        <v>0.5</v>
      </c>
      <c r="Z1274">
        <v>10.130000000000001</v>
      </c>
      <c r="AA1274" t="s">
        <v>46</v>
      </c>
      <c r="AB1274" t="s">
        <v>56</v>
      </c>
      <c r="AC1274" t="s">
        <v>119</v>
      </c>
      <c r="AE1274" s="39">
        <v>46213.721516203703</v>
      </c>
      <c r="AG1274" t="str">
        <f t="shared" si="152"/>
        <v>Julho-26</v>
      </c>
      <c r="AH1274" s="36">
        <f>_xlfn.XLOOKUP(AK1274,'Base de Preços'!P$7:P$3001,'Base de Preços'!J$7:J$3001,"",0)</f>
        <v>212.62</v>
      </c>
      <c r="AI1274" s="37">
        <f t="shared" si="153"/>
        <v>0</v>
      </c>
      <c r="AJ1274" t="str">
        <f>_xlfn.XLOOKUP(N1274,Agrupamentos!C$3:C$496,Agrupamentos!D$3:D$496,"",0)</f>
        <v>HERBICIDA MEC</v>
      </c>
      <c r="AK1274" t="str">
        <f t="shared" si="154"/>
        <v>SERV CAP QUIM PRE EMERG 3 LINHASGN1410IMP97</v>
      </c>
      <c r="AL1274" s="57" t="str">
        <f t="shared" si="155"/>
        <v>47443GN1410Trabalhador FlorestalRENILDO DA CONCEICAO OLIVEIRASERV CAP QUIM PRE EMERG 3 LINHASMORUMBI - SRP010-01Suporte2Julho-260146213,721516203746213</v>
      </c>
      <c r="AM1274" s="79">
        <f t="shared" si="156"/>
        <v>12.5</v>
      </c>
      <c r="AN1274" s="80">
        <f t="shared" si="157"/>
        <v>126.62500000000001</v>
      </c>
      <c r="AO1274" s="36">
        <f t="shared" si="158"/>
        <v>20.260000000000002</v>
      </c>
      <c r="AP1274" s="83">
        <f t="shared" si="159"/>
        <v>-106.36500000000001</v>
      </c>
    </row>
    <row r="1275" spans="1:42" hidden="1">
      <c r="A1275">
        <v>47443</v>
      </c>
      <c r="B1275" s="38">
        <v>46213</v>
      </c>
      <c r="C1275" t="s">
        <v>268</v>
      </c>
      <c r="D1275" t="s">
        <v>105</v>
      </c>
      <c r="E1275" t="s">
        <v>106</v>
      </c>
      <c r="F1275" t="s">
        <v>59</v>
      </c>
      <c r="G1275">
        <v>10</v>
      </c>
      <c r="H1275" s="43">
        <v>11331</v>
      </c>
      <c r="I1275" t="s">
        <v>112</v>
      </c>
      <c r="J1275">
        <v>11838</v>
      </c>
      <c r="K1275" t="s">
        <v>113</v>
      </c>
      <c r="L1275" t="s">
        <v>114</v>
      </c>
      <c r="M1275" t="s">
        <v>115</v>
      </c>
      <c r="N1275" t="s">
        <v>116</v>
      </c>
      <c r="O1275" t="s">
        <v>64</v>
      </c>
      <c r="P1275">
        <v>555</v>
      </c>
      <c r="Q1275" t="s">
        <v>413</v>
      </c>
      <c r="R1275" t="s">
        <v>118</v>
      </c>
      <c r="S1275">
        <v>0</v>
      </c>
      <c r="T1275">
        <v>16.14</v>
      </c>
      <c r="U1275">
        <v>6</v>
      </c>
      <c r="V1275">
        <v>6</v>
      </c>
      <c r="W1275">
        <v>0.42</v>
      </c>
      <c r="X1275">
        <v>0</v>
      </c>
      <c r="Y1275">
        <v>0.37</v>
      </c>
      <c r="Z1275">
        <v>143.63999999999999</v>
      </c>
      <c r="AA1275" t="s">
        <v>55</v>
      </c>
      <c r="AB1275" t="s">
        <v>47</v>
      </c>
      <c r="AC1275" t="s">
        <v>119</v>
      </c>
      <c r="AD1275" t="s">
        <v>120</v>
      </c>
      <c r="AE1275" s="39">
        <v>46213.721516203703</v>
      </c>
      <c r="AG1275" t="str">
        <f t="shared" si="152"/>
        <v>Julho-26</v>
      </c>
      <c r="AH1275" s="36">
        <f>_xlfn.XLOOKUP(AK1275,'Base de Preços'!P$7:P$3001,'Base de Preços'!J$7:J$3001,"",0)</f>
        <v>212.62</v>
      </c>
      <c r="AI1275" s="37">
        <f t="shared" si="153"/>
        <v>3431.6868000000004</v>
      </c>
      <c r="AJ1275" t="str">
        <f>_xlfn.XLOOKUP(N1275,Agrupamentos!C$3:C$496,Agrupamentos!D$3:D$496,"",0)</f>
        <v>HERBICIDA MEC</v>
      </c>
      <c r="AK1275" t="str">
        <f t="shared" si="154"/>
        <v>SERV CAP QUIM PRE EMERG 3 LINHASGN1410IMP97</v>
      </c>
      <c r="AL1275" s="57" t="str">
        <f t="shared" si="155"/>
        <v>47443GN1410Operador de Trator de PneuRENILDO DA CONCEICAO OLIVEIRASERV CAP QUIM PRE EMERG 3 LINHASMORUMBI - SRP003-01Principal16,14Julho-266646213,721516203746213</v>
      </c>
      <c r="AM1275" s="79">
        <f t="shared" si="156"/>
        <v>14.285714285714286</v>
      </c>
      <c r="AN1275" s="80">
        <f t="shared" si="157"/>
        <v>2052</v>
      </c>
      <c r="AO1275" s="36">
        <f t="shared" si="158"/>
        <v>2318.3496</v>
      </c>
      <c r="AP1275" s="83">
        <f t="shared" si="159"/>
        <v>266.34960000000001</v>
      </c>
    </row>
    <row r="1276" spans="1:42" hidden="1">
      <c r="A1276">
        <v>47443</v>
      </c>
      <c r="B1276" s="38">
        <v>46213</v>
      </c>
      <c r="C1276" t="s">
        <v>268</v>
      </c>
      <c r="D1276" t="s">
        <v>105</v>
      </c>
      <c r="E1276" t="s">
        <v>106</v>
      </c>
      <c r="F1276" t="s">
        <v>59</v>
      </c>
      <c r="G1276">
        <v>10</v>
      </c>
      <c r="H1276" s="43">
        <v>11331</v>
      </c>
      <c r="I1276" t="s">
        <v>112</v>
      </c>
      <c r="J1276">
        <v>11838</v>
      </c>
      <c r="K1276" t="s">
        <v>113</v>
      </c>
      <c r="L1276" t="s">
        <v>114</v>
      </c>
      <c r="M1276" t="s">
        <v>115</v>
      </c>
      <c r="N1276" t="s">
        <v>116</v>
      </c>
      <c r="O1276" t="s">
        <v>64</v>
      </c>
      <c r="P1276">
        <v>555</v>
      </c>
      <c r="Q1276" t="s">
        <v>413</v>
      </c>
      <c r="R1276" t="s">
        <v>140</v>
      </c>
      <c r="S1276">
        <v>0</v>
      </c>
      <c r="T1276">
        <v>2</v>
      </c>
      <c r="U1276">
        <v>4</v>
      </c>
      <c r="V1276">
        <v>4</v>
      </c>
      <c r="W1276">
        <v>0.42</v>
      </c>
      <c r="X1276">
        <v>0</v>
      </c>
      <c r="Y1276">
        <v>2</v>
      </c>
      <c r="Z1276">
        <v>143.63999999999999</v>
      </c>
      <c r="AA1276" t="s">
        <v>46</v>
      </c>
      <c r="AB1276" t="s">
        <v>47</v>
      </c>
      <c r="AC1276" t="s">
        <v>119</v>
      </c>
      <c r="AD1276" t="s">
        <v>120</v>
      </c>
      <c r="AE1276" s="39">
        <v>46213.721516203703</v>
      </c>
      <c r="AG1276" t="str">
        <f t="shared" si="152"/>
        <v>Julho-26</v>
      </c>
      <c r="AH1276" s="36">
        <f>_xlfn.XLOOKUP(AK1276,'Base de Preços'!P$7:P$3001,'Base de Preços'!J$7:J$3001,"",0)</f>
        <v>212.62</v>
      </c>
      <c r="AI1276" s="37">
        <f t="shared" si="153"/>
        <v>425.24</v>
      </c>
      <c r="AJ1276" t="str">
        <f>_xlfn.XLOOKUP(N1276,Agrupamentos!C$3:C$496,Agrupamentos!D$3:D$496,"",0)</f>
        <v>HERBICIDA MEC</v>
      </c>
      <c r="AK1276" t="str">
        <f t="shared" si="154"/>
        <v>SERV CAP QUIM PRE EMERG 3 LINHASGN1410IMP97</v>
      </c>
      <c r="AL1276" s="57" t="str">
        <f t="shared" si="155"/>
        <v>47443GN1410Operador de Trator de PneuRENILDO DA CONCEICAO OLIVEIRASERV CAP QUIM PRE EMERG 3 LINHASMORUMBI - SRP010-01Principal2Julho-264446213,721516203746213</v>
      </c>
      <c r="AM1276" s="79">
        <f t="shared" si="156"/>
        <v>9.5238095238095237</v>
      </c>
      <c r="AN1276" s="80">
        <f t="shared" si="157"/>
        <v>1367.9999999999998</v>
      </c>
      <c r="AO1276" s="36">
        <f t="shared" si="158"/>
        <v>287.27999999999997</v>
      </c>
      <c r="AP1276" s="83">
        <f t="shared" si="159"/>
        <v>-1080.7199999999998</v>
      </c>
    </row>
    <row r="1277" spans="1:42" hidden="1">
      <c r="A1277">
        <v>47447</v>
      </c>
      <c r="B1277" s="38">
        <v>46213</v>
      </c>
      <c r="C1277" t="s">
        <v>268</v>
      </c>
      <c r="D1277" t="s">
        <v>105</v>
      </c>
      <c r="E1277" t="s">
        <v>106</v>
      </c>
      <c r="F1277" t="s">
        <v>59</v>
      </c>
      <c r="G1277">
        <v>8</v>
      </c>
      <c r="H1277" s="43">
        <v>11065</v>
      </c>
      <c r="I1277" t="s">
        <v>107</v>
      </c>
      <c r="J1277" t="s">
        <v>50</v>
      </c>
      <c r="K1277" t="s">
        <v>51</v>
      </c>
      <c r="L1277" t="s">
        <v>108</v>
      </c>
      <c r="M1277">
        <v>1</v>
      </c>
      <c r="N1277" t="s">
        <v>109</v>
      </c>
      <c r="O1277" t="s">
        <v>64</v>
      </c>
      <c r="P1277">
        <v>778</v>
      </c>
      <c r="Q1277" t="s">
        <v>467</v>
      </c>
      <c r="R1277" t="s">
        <v>170</v>
      </c>
      <c r="S1277">
        <v>0</v>
      </c>
      <c r="T1277">
        <v>0</v>
      </c>
      <c r="U1277">
        <v>8</v>
      </c>
      <c r="V1277">
        <v>8</v>
      </c>
      <c r="W1277">
        <v>0</v>
      </c>
      <c r="X1277">
        <v>0</v>
      </c>
      <c r="Y1277">
        <v>0</v>
      </c>
      <c r="Z1277">
        <v>0</v>
      </c>
      <c r="AA1277" t="s">
        <v>55</v>
      </c>
      <c r="AB1277" t="s">
        <v>56</v>
      </c>
      <c r="AC1277" t="s">
        <v>57</v>
      </c>
      <c r="AD1277" t="s">
        <v>57</v>
      </c>
      <c r="AE1277" s="39">
        <v>46213.740173611113</v>
      </c>
      <c r="AG1277" t="str">
        <f t="shared" si="152"/>
        <v>Julho-26</v>
      </c>
      <c r="AH1277" s="36">
        <f>_xlfn.XLOOKUP(AK1277,'Base de Preços'!P$7:P$3001,'Base de Preços'!J$7:J$3001,"",0)</f>
        <v>0</v>
      </c>
      <c r="AI1277" s="37">
        <f t="shared" si="153"/>
        <v>0</v>
      </c>
      <c r="AJ1277" t="str">
        <f>_xlfn.XLOOKUP(N1277,Agrupamentos!C$3:C$496,Agrupamentos!D$3:D$496,"",0)</f>
        <v>APOIO E MANUTENÇÃO</v>
      </c>
      <c r="AK1277" t="str">
        <f t="shared" si="154"/>
        <v>APOIO E MANUTEÇÃO 1410GN14101</v>
      </c>
      <c r="AL1277" s="57" t="str">
        <f t="shared" si="155"/>
        <v>47447GN1410Operador de Trator de PneuLEANDRA DE MIRANDA SOUZA COSTAAPOIO E MANUTEÇÃO 1410BERÇO DA VIDA - BRS011-01Suporte0Julho-268846213,740173611146213</v>
      </c>
      <c r="AM1277" s="79" t="str">
        <f t="shared" si="156"/>
        <v/>
      </c>
      <c r="AN1277" s="80" t="str">
        <f t="shared" si="157"/>
        <v/>
      </c>
      <c r="AO1277" s="36">
        <f t="shared" si="158"/>
        <v>0</v>
      </c>
      <c r="AP1277" s="83" t="str">
        <f t="shared" si="159"/>
        <v/>
      </c>
    </row>
    <row r="1278" spans="1:42" hidden="1">
      <c r="A1278">
        <v>47447</v>
      </c>
      <c r="B1278" s="38">
        <v>46213</v>
      </c>
      <c r="C1278" t="s">
        <v>268</v>
      </c>
      <c r="D1278" t="s">
        <v>105</v>
      </c>
      <c r="E1278" t="s">
        <v>106</v>
      </c>
      <c r="F1278" t="s">
        <v>49</v>
      </c>
      <c r="G1278">
        <v>8</v>
      </c>
      <c r="H1278" s="43">
        <v>11065</v>
      </c>
      <c r="I1278" t="s">
        <v>107</v>
      </c>
      <c r="J1278" t="s">
        <v>50</v>
      </c>
      <c r="K1278" t="s">
        <v>51</v>
      </c>
      <c r="L1278" t="s">
        <v>108</v>
      </c>
      <c r="M1278">
        <v>1</v>
      </c>
      <c r="N1278" t="s">
        <v>109</v>
      </c>
      <c r="O1278" t="s">
        <v>64</v>
      </c>
      <c r="P1278">
        <v>778</v>
      </c>
      <c r="Q1278" t="s">
        <v>467</v>
      </c>
      <c r="R1278" t="s">
        <v>170</v>
      </c>
      <c r="S1278">
        <v>0</v>
      </c>
      <c r="T1278">
        <v>0</v>
      </c>
      <c r="U1278">
        <v>96</v>
      </c>
      <c r="V1278">
        <v>96</v>
      </c>
      <c r="W1278">
        <v>0</v>
      </c>
      <c r="X1278">
        <v>0</v>
      </c>
      <c r="Y1278">
        <v>0</v>
      </c>
      <c r="Z1278">
        <v>0</v>
      </c>
      <c r="AA1278" t="s">
        <v>55</v>
      </c>
      <c r="AB1278" t="s">
        <v>56</v>
      </c>
      <c r="AC1278" t="s">
        <v>57</v>
      </c>
      <c r="AD1278" t="s">
        <v>58</v>
      </c>
      <c r="AE1278" s="39">
        <v>46213.739745370367</v>
      </c>
      <c r="AG1278" t="str">
        <f t="shared" si="152"/>
        <v>Julho-26</v>
      </c>
      <c r="AH1278" s="36">
        <f>_xlfn.XLOOKUP(AK1278,'Base de Preços'!P$7:P$3001,'Base de Preços'!J$7:J$3001,"",0)</f>
        <v>0</v>
      </c>
      <c r="AI1278" s="37">
        <f t="shared" si="153"/>
        <v>0</v>
      </c>
      <c r="AJ1278" t="str">
        <f>_xlfn.XLOOKUP(N1278,Agrupamentos!C$3:C$496,Agrupamentos!D$3:D$496,"",0)</f>
        <v>APOIO E MANUTENÇÃO</v>
      </c>
      <c r="AK1278" t="str">
        <f t="shared" si="154"/>
        <v>APOIO E MANUTEÇÃO 1410GN14101</v>
      </c>
      <c r="AL1278" s="57" t="str">
        <f t="shared" si="155"/>
        <v>47447GN1410Trabalhador FlorestalLEANDRA DE MIRANDA SOUZA COSTAAPOIO E MANUTEÇÃO 1410BERÇO DA VIDA - BRS011-01Suporte0Julho-26969646213,739745370446213</v>
      </c>
      <c r="AM1278" s="79" t="str">
        <f t="shared" si="156"/>
        <v/>
      </c>
      <c r="AN1278" s="80" t="str">
        <f t="shared" si="157"/>
        <v/>
      </c>
      <c r="AO1278" s="36">
        <f t="shared" si="158"/>
        <v>0</v>
      </c>
      <c r="AP1278" s="83" t="str">
        <f t="shared" si="159"/>
        <v/>
      </c>
    </row>
    <row r="1279" spans="1:42" hidden="1">
      <c r="A1279">
        <v>47463</v>
      </c>
      <c r="B1279" s="38">
        <v>46213</v>
      </c>
      <c r="C1279" t="s">
        <v>268</v>
      </c>
      <c r="D1279" t="s">
        <v>105</v>
      </c>
      <c r="E1279" t="s">
        <v>106</v>
      </c>
      <c r="F1279" t="s">
        <v>59</v>
      </c>
      <c r="G1279">
        <v>8</v>
      </c>
      <c r="H1279" s="43">
        <v>11331</v>
      </c>
      <c r="I1279" t="s">
        <v>112</v>
      </c>
      <c r="J1279">
        <v>11278</v>
      </c>
      <c r="K1279" t="s">
        <v>381</v>
      </c>
      <c r="L1279" t="s">
        <v>381</v>
      </c>
      <c r="M1279" t="s">
        <v>129</v>
      </c>
      <c r="N1279" t="s">
        <v>130</v>
      </c>
      <c r="O1279" t="s">
        <v>64</v>
      </c>
      <c r="P1279">
        <v>514</v>
      </c>
      <c r="Q1279" t="s">
        <v>463</v>
      </c>
      <c r="R1279" t="s">
        <v>118</v>
      </c>
      <c r="S1279">
        <v>6</v>
      </c>
      <c r="T1279">
        <v>8</v>
      </c>
      <c r="U1279">
        <v>0</v>
      </c>
      <c r="V1279">
        <v>6</v>
      </c>
      <c r="W1279">
        <v>0.5</v>
      </c>
      <c r="X1279">
        <v>0.75</v>
      </c>
      <c r="Y1279">
        <v>0.75</v>
      </c>
      <c r="Z1279">
        <v>142.16</v>
      </c>
      <c r="AA1279" t="s">
        <v>55</v>
      </c>
      <c r="AB1279" t="s">
        <v>47</v>
      </c>
      <c r="AC1279" t="s">
        <v>382</v>
      </c>
      <c r="AD1279" t="s">
        <v>120</v>
      </c>
      <c r="AE1279" s="39">
        <v>46216.562268518515</v>
      </c>
      <c r="AG1279" t="str">
        <f t="shared" si="152"/>
        <v>Julho-26</v>
      </c>
      <c r="AH1279" s="36">
        <f>_xlfn.XLOOKUP(AK1279,'Base de Preços'!P$7:P$3001,'Base de Preços'!J$7:J$3001,"",0)</f>
        <v>204.98</v>
      </c>
      <c r="AI1279" s="37">
        <f t="shared" si="153"/>
        <v>1639.84</v>
      </c>
      <c r="AJ1279" t="str">
        <f>_xlfn.XLOOKUP(N1279,Agrupamentos!C$3:C$496,Agrupamentos!D$3:D$496,"",0)</f>
        <v>HERBICIDA MEC</v>
      </c>
      <c r="AK1279" t="str">
        <f t="shared" si="154"/>
        <v>SERV CAP QUIM AREA TOTALGN1410IMP153</v>
      </c>
      <c r="AL1279" s="57" t="str">
        <f t="shared" si="155"/>
        <v>47463GN1410Operador de Trator de PneuNONATO JOSE COSTA JUNIORSERV CAP QUIM AREA TOTALCRISTAL003-01Principal8Julho-260646216,562268518546213</v>
      </c>
      <c r="AM1279" s="79">
        <f t="shared" si="156"/>
        <v>12</v>
      </c>
      <c r="AN1279" s="80">
        <f t="shared" si="157"/>
        <v>1705.92</v>
      </c>
      <c r="AO1279" s="36">
        <f t="shared" si="158"/>
        <v>1137.28</v>
      </c>
      <c r="AP1279" s="83">
        <f t="shared" si="159"/>
        <v>-568.6400000000001</v>
      </c>
    </row>
    <row r="1280" spans="1:42" hidden="1">
      <c r="A1280">
        <v>47463</v>
      </c>
      <c r="B1280" s="38">
        <v>46213</v>
      </c>
      <c r="C1280" t="s">
        <v>268</v>
      </c>
      <c r="D1280" t="s">
        <v>105</v>
      </c>
      <c r="E1280" t="s">
        <v>106</v>
      </c>
      <c r="F1280" t="s">
        <v>59</v>
      </c>
      <c r="G1280">
        <v>8</v>
      </c>
      <c r="H1280" s="43">
        <v>11331</v>
      </c>
      <c r="I1280" t="s">
        <v>112</v>
      </c>
      <c r="J1280">
        <v>11278</v>
      </c>
      <c r="K1280" t="s">
        <v>381</v>
      </c>
      <c r="L1280" t="s">
        <v>381</v>
      </c>
      <c r="M1280" t="s">
        <v>129</v>
      </c>
      <c r="N1280" t="s">
        <v>130</v>
      </c>
      <c r="O1280" t="s">
        <v>64</v>
      </c>
      <c r="P1280">
        <v>514</v>
      </c>
      <c r="Q1280" t="s">
        <v>463</v>
      </c>
      <c r="R1280" t="s">
        <v>158</v>
      </c>
      <c r="S1280">
        <v>4</v>
      </c>
      <c r="T1280">
        <v>15.3</v>
      </c>
      <c r="U1280">
        <v>0</v>
      </c>
      <c r="V1280">
        <v>4</v>
      </c>
      <c r="W1280">
        <v>0.5</v>
      </c>
      <c r="X1280">
        <v>0.26</v>
      </c>
      <c r="Y1280">
        <v>0.26</v>
      </c>
      <c r="Z1280">
        <v>142.16</v>
      </c>
      <c r="AA1280" t="s">
        <v>46</v>
      </c>
      <c r="AB1280" t="s">
        <v>47</v>
      </c>
      <c r="AC1280" t="s">
        <v>382</v>
      </c>
      <c r="AD1280" t="s">
        <v>120</v>
      </c>
      <c r="AE1280" s="39">
        <v>46213.87699074074</v>
      </c>
      <c r="AG1280" t="str">
        <f t="shared" si="152"/>
        <v>Julho-26</v>
      </c>
      <c r="AH1280" s="36">
        <f>_xlfn.XLOOKUP(AK1280,'Base de Preços'!P$7:P$3001,'Base de Preços'!J$7:J$3001,"",0)</f>
        <v>204.98</v>
      </c>
      <c r="AI1280" s="37">
        <f t="shared" si="153"/>
        <v>3136.194</v>
      </c>
      <c r="AJ1280" t="str">
        <f>_xlfn.XLOOKUP(N1280,Agrupamentos!C$3:C$496,Agrupamentos!D$3:D$496,"",0)</f>
        <v>HERBICIDA MEC</v>
      </c>
      <c r="AK1280" t="str">
        <f t="shared" si="154"/>
        <v>SERV CAP QUIM AREA TOTALGN1410IMP153</v>
      </c>
      <c r="AL1280" s="57" t="str">
        <f t="shared" si="155"/>
        <v>47463GN1410Operador de Trator de PneuNONATO JOSE COSTA JUNIORSERV CAP QUIM AREA TOTALCRISTAL001-01Principal15,3Julho-260446213,876990740746213</v>
      </c>
      <c r="AM1280" s="79">
        <f t="shared" si="156"/>
        <v>8</v>
      </c>
      <c r="AN1280" s="80">
        <f t="shared" si="157"/>
        <v>1137.28</v>
      </c>
      <c r="AO1280" s="36">
        <f t="shared" si="158"/>
        <v>2175.0480000000002</v>
      </c>
      <c r="AP1280" s="83">
        <f t="shared" si="159"/>
        <v>1037.7680000000003</v>
      </c>
    </row>
    <row r="1281" spans="1:42" hidden="1">
      <c r="A1281">
        <v>47463</v>
      </c>
      <c r="B1281" s="38">
        <v>46213</v>
      </c>
      <c r="C1281" t="s">
        <v>268</v>
      </c>
      <c r="D1281" t="s">
        <v>105</v>
      </c>
      <c r="E1281" t="s">
        <v>106</v>
      </c>
      <c r="F1281" t="s">
        <v>49</v>
      </c>
      <c r="G1281">
        <v>8</v>
      </c>
      <c r="H1281" s="43">
        <v>11331</v>
      </c>
      <c r="I1281" t="s">
        <v>112</v>
      </c>
      <c r="J1281">
        <v>11278</v>
      </c>
      <c r="K1281" t="s">
        <v>381</v>
      </c>
      <c r="L1281" t="s">
        <v>381</v>
      </c>
      <c r="M1281" t="s">
        <v>129</v>
      </c>
      <c r="N1281" t="s">
        <v>130</v>
      </c>
      <c r="O1281" t="s">
        <v>64</v>
      </c>
      <c r="P1281">
        <v>514</v>
      </c>
      <c r="Q1281" t="s">
        <v>463</v>
      </c>
      <c r="R1281" t="s">
        <v>118</v>
      </c>
      <c r="S1281">
        <v>4</v>
      </c>
      <c r="T1281">
        <v>8</v>
      </c>
      <c r="U1281">
        <v>0</v>
      </c>
      <c r="V1281">
        <v>4</v>
      </c>
      <c r="W1281">
        <v>0.1</v>
      </c>
      <c r="X1281">
        <v>0.5</v>
      </c>
      <c r="Y1281">
        <v>0.5</v>
      </c>
      <c r="Z1281">
        <v>11.21</v>
      </c>
      <c r="AA1281" t="s">
        <v>55</v>
      </c>
      <c r="AB1281" t="s">
        <v>56</v>
      </c>
      <c r="AC1281" t="s">
        <v>382</v>
      </c>
      <c r="AD1281" t="s">
        <v>120</v>
      </c>
      <c r="AE1281" s="39">
        <v>46216.562627314815</v>
      </c>
      <c r="AG1281" t="str">
        <f t="shared" si="152"/>
        <v>Julho-26</v>
      </c>
      <c r="AH1281" s="36">
        <f>_xlfn.XLOOKUP(AK1281,'Base de Preços'!P$7:P$3001,'Base de Preços'!J$7:J$3001,"",0)</f>
        <v>204.98</v>
      </c>
      <c r="AI1281" s="37">
        <f t="shared" si="153"/>
        <v>0</v>
      </c>
      <c r="AJ1281" t="str">
        <f>_xlfn.XLOOKUP(N1281,Agrupamentos!C$3:C$496,Agrupamentos!D$3:D$496,"",0)</f>
        <v>HERBICIDA MEC</v>
      </c>
      <c r="AK1281" t="str">
        <f t="shared" si="154"/>
        <v>SERV CAP QUIM AREA TOTALGN1410IMP153</v>
      </c>
      <c r="AL1281" s="57" t="str">
        <f t="shared" si="155"/>
        <v>47463GN1410Trabalhador FlorestalNONATO JOSE COSTA JUNIORSERV CAP QUIM AREA TOTALCRISTAL003-01Suporte8Julho-260446216,562627314846213</v>
      </c>
      <c r="AM1281" s="79">
        <f t="shared" si="156"/>
        <v>40</v>
      </c>
      <c r="AN1281" s="80">
        <f t="shared" si="157"/>
        <v>448.40000000000003</v>
      </c>
      <c r="AO1281" s="36">
        <f t="shared" si="158"/>
        <v>89.68</v>
      </c>
      <c r="AP1281" s="83">
        <f t="shared" si="159"/>
        <v>-358.72</v>
      </c>
    </row>
    <row r="1282" spans="1:42" hidden="1">
      <c r="A1282">
        <v>47463</v>
      </c>
      <c r="B1282" s="38">
        <v>46213</v>
      </c>
      <c r="C1282" t="s">
        <v>268</v>
      </c>
      <c r="D1282" t="s">
        <v>105</v>
      </c>
      <c r="E1282" t="s">
        <v>106</v>
      </c>
      <c r="F1282" t="s">
        <v>49</v>
      </c>
      <c r="G1282">
        <v>8</v>
      </c>
      <c r="H1282" s="43">
        <v>11331</v>
      </c>
      <c r="I1282" t="s">
        <v>112</v>
      </c>
      <c r="J1282">
        <v>11278</v>
      </c>
      <c r="K1282" t="s">
        <v>381</v>
      </c>
      <c r="L1282" t="s">
        <v>381</v>
      </c>
      <c r="M1282">
        <v>1</v>
      </c>
      <c r="N1282" t="s">
        <v>109</v>
      </c>
      <c r="O1282" t="s">
        <v>64</v>
      </c>
      <c r="P1282">
        <v>514</v>
      </c>
      <c r="Q1282" t="s">
        <v>463</v>
      </c>
      <c r="R1282" t="s">
        <v>158</v>
      </c>
      <c r="S1282">
        <v>6</v>
      </c>
      <c r="T1282">
        <v>0</v>
      </c>
      <c r="U1282">
        <v>0</v>
      </c>
      <c r="V1282">
        <v>6</v>
      </c>
      <c r="W1282">
        <v>0</v>
      </c>
      <c r="X1282">
        <v>0</v>
      </c>
      <c r="Y1282">
        <v>0</v>
      </c>
      <c r="Z1282">
        <v>0</v>
      </c>
      <c r="AA1282" t="s">
        <v>46</v>
      </c>
      <c r="AB1282" t="s">
        <v>56</v>
      </c>
      <c r="AC1282" t="s">
        <v>382</v>
      </c>
      <c r="AD1282" t="s">
        <v>120</v>
      </c>
      <c r="AE1282" s="39">
        <v>46213.87699074074</v>
      </c>
      <c r="AG1282" t="str">
        <f t="shared" si="152"/>
        <v>Julho-26</v>
      </c>
      <c r="AH1282" s="36">
        <f>_xlfn.XLOOKUP(AK1282,'Base de Preços'!P$7:P$3001,'Base de Preços'!J$7:J$3001,"",0)</f>
        <v>0</v>
      </c>
      <c r="AI1282" s="37">
        <f t="shared" si="153"/>
        <v>0</v>
      </c>
      <c r="AJ1282" t="str">
        <f>_xlfn.XLOOKUP(N1282,Agrupamentos!C$3:C$496,Agrupamentos!D$3:D$496,"",0)</f>
        <v>APOIO E MANUTENÇÃO</v>
      </c>
      <c r="AK1282" t="str">
        <f t="shared" si="154"/>
        <v>APOIO E MANUTEÇÃO 1410GN14101</v>
      </c>
      <c r="AL1282" s="57" t="str">
        <f t="shared" si="155"/>
        <v>47463GN1410Trabalhador FlorestalNONATO JOSE COSTA JUNIORAPOIO E MANUTEÇÃO 1410CRISTAL001-01Suporte0Julho-260646213,876990740746213</v>
      </c>
      <c r="AM1282" s="79" t="str">
        <f t="shared" si="156"/>
        <v/>
      </c>
      <c r="AN1282" s="80" t="str">
        <f t="shared" si="157"/>
        <v/>
      </c>
      <c r="AO1282" s="36">
        <f t="shared" si="158"/>
        <v>0</v>
      </c>
      <c r="AP1282" s="83" t="str">
        <f t="shared" si="159"/>
        <v/>
      </c>
    </row>
    <row r="1283" spans="1:42" hidden="1">
      <c r="A1283">
        <v>47476</v>
      </c>
      <c r="B1283" s="38">
        <v>46213</v>
      </c>
      <c r="C1283" t="s">
        <v>268</v>
      </c>
      <c r="D1283" t="s">
        <v>105</v>
      </c>
      <c r="E1283" t="s">
        <v>106</v>
      </c>
      <c r="F1283" t="s">
        <v>37</v>
      </c>
      <c r="G1283">
        <v>8</v>
      </c>
      <c r="H1283" s="43">
        <v>11331</v>
      </c>
      <c r="I1283" t="s">
        <v>112</v>
      </c>
      <c r="J1283">
        <v>11752</v>
      </c>
      <c r="K1283" t="s">
        <v>149</v>
      </c>
      <c r="L1283" t="s">
        <v>149</v>
      </c>
      <c r="M1283" t="s">
        <v>115</v>
      </c>
      <c r="N1283" t="s">
        <v>116</v>
      </c>
      <c r="O1283" t="s">
        <v>64</v>
      </c>
      <c r="P1283">
        <v>503</v>
      </c>
      <c r="Q1283" t="s">
        <v>181</v>
      </c>
      <c r="R1283" t="s">
        <v>389</v>
      </c>
      <c r="S1283">
        <v>4</v>
      </c>
      <c r="T1283">
        <v>15.25</v>
      </c>
      <c r="U1283">
        <v>2</v>
      </c>
      <c r="V1283">
        <v>6</v>
      </c>
      <c r="W1283">
        <v>0.14000000000000001</v>
      </c>
      <c r="X1283">
        <v>0.26</v>
      </c>
      <c r="Y1283">
        <v>0.39</v>
      </c>
      <c r="Z1283">
        <v>58.86</v>
      </c>
      <c r="AA1283" t="s">
        <v>55</v>
      </c>
      <c r="AB1283" t="s">
        <v>77</v>
      </c>
      <c r="AC1283" t="s">
        <v>120</v>
      </c>
      <c r="AD1283" t="s">
        <v>120</v>
      </c>
      <c r="AE1283" s="39">
        <v>46214.641111111108</v>
      </c>
      <c r="AG1283" t="str">
        <f t="shared" si="152"/>
        <v>Julho-26</v>
      </c>
      <c r="AH1283" s="36">
        <f>_xlfn.XLOOKUP(AK1283,'Base de Preços'!P$7:P$3001,'Base de Preços'!J$7:J$3001,"",0)</f>
        <v>212.62</v>
      </c>
      <c r="AI1283" s="37">
        <f t="shared" si="153"/>
        <v>0</v>
      </c>
      <c r="AJ1283" t="str">
        <f>_xlfn.XLOOKUP(N1283,Agrupamentos!C$3:C$496,Agrupamentos!D$3:D$496,"",0)</f>
        <v>HERBICIDA MEC</v>
      </c>
      <c r="AK1283" t="str">
        <f t="shared" si="154"/>
        <v>SERV CAP QUIM PRE EMERG 3 LINHASGN1410IMP97</v>
      </c>
      <c r="AL1283" s="57" t="str">
        <f t="shared" si="155"/>
        <v>47476GN1410MotoristaMATEUS SANCHES PERES BIENIEKSERV CAP QUIM PRE EMERG 3 LINHASMÃE SANTA GLEBA A018-01Apoio15,25Julho-262646214,641111111146213</v>
      </c>
      <c r="AM1283" s="79">
        <f t="shared" si="156"/>
        <v>42.857142857142854</v>
      </c>
      <c r="AN1283" s="80">
        <f t="shared" si="157"/>
        <v>2522.5714285714284</v>
      </c>
      <c r="AO1283" s="36">
        <f t="shared" si="158"/>
        <v>897.61500000000001</v>
      </c>
      <c r="AP1283" s="83">
        <f t="shared" si="159"/>
        <v>-1624.9564285714284</v>
      </c>
    </row>
    <row r="1284" spans="1:42" hidden="1">
      <c r="A1284">
        <v>47476</v>
      </c>
      <c r="B1284" s="38">
        <v>46213</v>
      </c>
      <c r="C1284" t="s">
        <v>268</v>
      </c>
      <c r="D1284" t="s">
        <v>105</v>
      </c>
      <c r="E1284" t="s">
        <v>106</v>
      </c>
      <c r="F1284" t="s">
        <v>49</v>
      </c>
      <c r="G1284">
        <v>8</v>
      </c>
      <c r="H1284" s="43">
        <v>11331</v>
      </c>
      <c r="I1284" t="s">
        <v>112</v>
      </c>
      <c r="J1284">
        <v>11752</v>
      </c>
      <c r="K1284" t="s">
        <v>149</v>
      </c>
      <c r="L1284" t="s">
        <v>149</v>
      </c>
      <c r="M1284">
        <v>1</v>
      </c>
      <c r="N1284" t="s">
        <v>109</v>
      </c>
      <c r="O1284" t="s">
        <v>64</v>
      </c>
      <c r="P1284">
        <v>503</v>
      </c>
      <c r="Q1284" t="s">
        <v>181</v>
      </c>
      <c r="R1284" t="s">
        <v>118</v>
      </c>
      <c r="S1284">
        <v>4</v>
      </c>
      <c r="T1284">
        <v>17.62</v>
      </c>
      <c r="U1284">
        <v>0</v>
      </c>
      <c r="V1284">
        <v>4</v>
      </c>
      <c r="W1284">
        <v>0</v>
      </c>
      <c r="X1284">
        <v>0.23</v>
      </c>
      <c r="Y1284">
        <v>0.23</v>
      </c>
      <c r="Z1284">
        <v>0</v>
      </c>
      <c r="AA1284" t="s">
        <v>46</v>
      </c>
      <c r="AB1284" t="s">
        <v>56</v>
      </c>
      <c r="AC1284" t="s">
        <v>120</v>
      </c>
      <c r="AD1284" t="s">
        <v>120</v>
      </c>
      <c r="AE1284" s="39">
        <v>46214.709374999999</v>
      </c>
      <c r="AG1284" t="str">
        <f t="shared" si="152"/>
        <v>Julho-26</v>
      </c>
      <c r="AH1284" s="36">
        <f>_xlfn.XLOOKUP(AK1284,'Base de Preços'!P$7:P$3001,'Base de Preços'!J$7:J$3001,"",0)</f>
        <v>0</v>
      </c>
      <c r="AI1284" s="37">
        <f t="shared" si="153"/>
        <v>0</v>
      </c>
      <c r="AJ1284" t="str">
        <f>_xlfn.XLOOKUP(N1284,Agrupamentos!C$3:C$496,Agrupamentos!D$3:D$496,"",0)</f>
        <v>APOIO E MANUTENÇÃO</v>
      </c>
      <c r="AK1284" t="str">
        <f t="shared" si="154"/>
        <v>APOIO E MANUTEÇÃO 1410GN14101</v>
      </c>
      <c r="AL1284" s="57" t="str">
        <f t="shared" si="155"/>
        <v>47476GN1410Trabalhador FlorestalMATEUS SANCHES PERES BIENIEKAPOIO E MANUTEÇÃO 1410MÃE SANTA GLEBA A003-01Suporte17,62Julho-260446214,70937546213</v>
      </c>
      <c r="AM1284" s="79" t="str">
        <f t="shared" si="156"/>
        <v/>
      </c>
      <c r="AN1284" s="80" t="str">
        <f t="shared" si="157"/>
        <v/>
      </c>
      <c r="AO1284" s="36">
        <f t="shared" si="158"/>
        <v>0</v>
      </c>
      <c r="AP1284" s="83" t="str">
        <f t="shared" si="159"/>
        <v/>
      </c>
    </row>
    <row r="1285" spans="1:42" hidden="1">
      <c r="A1285">
        <v>47476</v>
      </c>
      <c r="B1285" s="38">
        <v>46213</v>
      </c>
      <c r="C1285" t="s">
        <v>268</v>
      </c>
      <c r="D1285" t="s">
        <v>105</v>
      </c>
      <c r="E1285" t="s">
        <v>106</v>
      </c>
      <c r="F1285" t="s">
        <v>59</v>
      </c>
      <c r="G1285">
        <v>8</v>
      </c>
      <c r="H1285" s="43">
        <v>11331</v>
      </c>
      <c r="I1285" t="s">
        <v>112</v>
      </c>
      <c r="J1285">
        <v>11752</v>
      </c>
      <c r="K1285" t="s">
        <v>149</v>
      </c>
      <c r="L1285" t="s">
        <v>149</v>
      </c>
      <c r="M1285" t="s">
        <v>115</v>
      </c>
      <c r="N1285" t="s">
        <v>116</v>
      </c>
      <c r="O1285" t="s">
        <v>64</v>
      </c>
      <c r="P1285">
        <v>503</v>
      </c>
      <c r="Q1285" t="s">
        <v>181</v>
      </c>
      <c r="R1285" t="s">
        <v>118</v>
      </c>
      <c r="S1285">
        <v>8</v>
      </c>
      <c r="T1285">
        <v>17.62</v>
      </c>
      <c r="U1285">
        <v>9</v>
      </c>
      <c r="V1285">
        <v>17</v>
      </c>
      <c r="W1285">
        <v>0.42</v>
      </c>
      <c r="X1285">
        <v>0.45</v>
      </c>
      <c r="Y1285">
        <v>0.96</v>
      </c>
      <c r="Z1285">
        <v>143.63999999999999</v>
      </c>
      <c r="AA1285" t="s">
        <v>46</v>
      </c>
      <c r="AB1285" t="s">
        <v>47</v>
      </c>
      <c r="AC1285" t="s">
        <v>120</v>
      </c>
      <c r="AD1285" t="s">
        <v>120</v>
      </c>
      <c r="AE1285" s="39">
        <v>46214.708773148152</v>
      </c>
      <c r="AG1285" t="str">
        <f t="shared" si="152"/>
        <v>Julho-26</v>
      </c>
      <c r="AH1285" s="36">
        <f>_xlfn.XLOOKUP(AK1285,'Base de Preços'!P$7:P$3001,'Base de Preços'!J$7:J$3001,"",0)</f>
        <v>212.62</v>
      </c>
      <c r="AI1285" s="37">
        <f t="shared" si="153"/>
        <v>3746.3644000000004</v>
      </c>
      <c r="AJ1285" t="str">
        <f>_xlfn.XLOOKUP(N1285,Agrupamentos!C$3:C$496,Agrupamentos!D$3:D$496,"",0)</f>
        <v>HERBICIDA MEC</v>
      </c>
      <c r="AK1285" t="str">
        <f t="shared" si="154"/>
        <v>SERV CAP QUIM PRE EMERG 3 LINHASGN1410IMP97</v>
      </c>
      <c r="AL1285" s="57" t="str">
        <f t="shared" si="155"/>
        <v>47476GN1410Operador de Trator de PneuMATEUS SANCHES PERES BIENIEKSERV CAP QUIM PRE EMERG 3 LINHASMÃE SANTA GLEBA A003-01Principal17,62Julho-2691746214,708773148246213</v>
      </c>
      <c r="AM1285" s="79">
        <f t="shared" si="156"/>
        <v>40.476190476190474</v>
      </c>
      <c r="AN1285" s="80">
        <f t="shared" si="157"/>
        <v>5813.9999999999991</v>
      </c>
      <c r="AO1285" s="36">
        <f t="shared" si="158"/>
        <v>2530.9367999999999</v>
      </c>
      <c r="AP1285" s="83">
        <f t="shared" si="159"/>
        <v>-3283.0631999999991</v>
      </c>
    </row>
    <row r="1286" spans="1:42" hidden="1">
      <c r="A1286">
        <v>47476</v>
      </c>
      <c r="B1286" s="38">
        <v>46213</v>
      </c>
      <c r="C1286" t="s">
        <v>268</v>
      </c>
      <c r="D1286" t="s">
        <v>105</v>
      </c>
      <c r="E1286" t="s">
        <v>106</v>
      </c>
      <c r="F1286" t="s">
        <v>59</v>
      </c>
      <c r="G1286">
        <v>8</v>
      </c>
      <c r="H1286" s="43">
        <v>11331</v>
      </c>
      <c r="I1286" t="s">
        <v>112</v>
      </c>
      <c r="J1286">
        <v>11752</v>
      </c>
      <c r="K1286" t="s">
        <v>149</v>
      </c>
      <c r="L1286" t="s">
        <v>149</v>
      </c>
      <c r="M1286" t="s">
        <v>115</v>
      </c>
      <c r="N1286" t="s">
        <v>116</v>
      </c>
      <c r="O1286" t="s">
        <v>64</v>
      </c>
      <c r="P1286">
        <v>503</v>
      </c>
      <c r="Q1286" t="s">
        <v>181</v>
      </c>
      <c r="R1286" t="s">
        <v>389</v>
      </c>
      <c r="S1286">
        <v>7</v>
      </c>
      <c r="T1286">
        <v>15.25</v>
      </c>
      <c r="U1286">
        <v>36</v>
      </c>
      <c r="V1286">
        <v>43</v>
      </c>
      <c r="W1286">
        <v>0.42</v>
      </c>
      <c r="X1286">
        <v>0.46</v>
      </c>
      <c r="Y1286">
        <v>2.82</v>
      </c>
      <c r="Z1286">
        <v>143.63999999999999</v>
      </c>
      <c r="AA1286" t="s">
        <v>55</v>
      </c>
      <c r="AB1286" t="s">
        <v>47</v>
      </c>
      <c r="AC1286" t="s">
        <v>120</v>
      </c>
      <c r="AD1286" t="s">
        <v>120</v>
      </c>
      <c r="AE1286" s="39">
        <v>46214.641111111108</v>
      </c>
      <c r="AG1286" t="str">
        <f t="shared" ref="AG1286:AG1349" si="160">IF(B1286=0,"",PROPER(TEXT(IF(DAY(B1286)&gt;20,EDATE(B1286,1),B1286),"MMMM-aa")))</f>
        <v>Julho-26</v>
      </c>
      <c r="AH1286" s="36">
        <f>_xlfn.XLOOKUP(AK1286,'Base de Preços'!P$7:P$3001,'Base de Preços'!J$7:J$3001,"",0)</f>
        <v>212.62</v>
      </c>
      <c r="AI1286" s="37">
        <f t="shared" ref="AI1286:AI1349" si="161">IF(AB1286="Principal",AH1286*T1286,0)</f>
        <v>3242.4549999999999</v>
      </c>
      <c r="AJ1286" t="str">
        <f>_xlfn.XLOOKUP(N1286,Agrupamentos!C$3:C$496,Agrupamentos!D$3:D$496,"",0)</f>
        <v>HERBICIDA MEC</v>
      </c>
      <c r="AK1286" t="str">
        <f t="shared" ref="AK1286:AK1349" si="162">N1286&amp;D1286&amp;M1286</f>
        <v>SERV CAP QUIM PRE EMERG 3 LINHASGN1410IMP97</v>
      </c>
      <c r="AL1286" s="57" t="str">
        <f t="shared" ref="AL1286:AL1349" si="163">CONCATENATE(A1286,D1286,F1286,K1286,N1286,Q1286,R1286,AB1286,T1286,AG1286,U1286,V1286,AE1286,B1286)</f>
        <v>47476GN1410Operador de Trator de PneuMATEUS SANCHES PERES BIENIEKSERV CAP QUIM PRE EMERG 3 LINHASMÃE SANTA GLEBA A018-01Principal15,25Julho-26364346214,641111111146213</v>
      </c>
      <c r="AM1286" s="79">
        <f t="shared" ref="AM1286:AM1349" si="164">IFERROR(V1286/W1286,"")</f>
        <v>102.38095238095238</v>
      </c>
      <c r="AN1286" s="80">
        <f t="shared" ref="AN1286:AN1349" si="165">IFERROR(AM1286*Z1286,"")</f>
        <v>14705.999999999998</v>
      </c>
      <c r="AO1286" s="36">
        <f t="shared" ref="AO1286:AO1349" si="166">Z1286*T1286</f>
        <v>2190.5099999999998</v>
      </c>
      <c r="AP1286" s="83">
        <f t="shared" ref="AP1286:AP1349" si="167">IFERROR(AO1286-AN1286,"")</f>
        <v>-12515.489999999998</v>
      </c>
    </row>
    <row r="1287" spans="1:42" hidden="1">
      <c r="A1287">
        <v>47476</v>
      </c>
      <c r="B1287" s="38">
        <v>46213</v>
      </c>
      <c r="C1287" t="s">
        <v>268</v>
      </c>
      <c r="D1287" t="s">
        <v>105</v>
      </c>
      <c r="E1287" t="s">
        <v>106</v>
      </c>
      <c r="F1287" t="s">
        <v>49</v>
      </c>
      <c r="G1287">
        <v>8</v>
      </c>
      <c r="H1287" s="43">
        <v>11331</v>
      </c>
      <c r="I1287" t="s">
        <v>112</v>
      </c>
      <c r="J1287">
        <v>11752</v>
      </c>
      <c r="K1287" t="s">
        <v>149</v>
      </c>
      <c r="L1287" t="s">
        <v>149</v>
      </c>
      <c r="M1287">
        <v>1</v>
      </c>
      <c r="N1287" t="s">
        <v>109</v>
      </c>
      <c r="O1287" t="s">
        <v>64</v>
      </c>
      <c r="P1287">
        <v>503</v>
      </c>
      <c r="Q1287" t="s">
        <v>181</v>
      </c>
      <c r="R1287" t="s">
        <v>389</v>
      </c>
      <c r="S1287">
        <v>4</v>
      </c>
      <c r="T1287">
        <v>15.27</v>
      </c>
      <c r="U1287">
        <v>2</v>
      </c>
      <c r="V1287">
        <v>6</v>
      </c>
      <c r="W1287">
        <v>0</v>
      </c>
      <c r="X1287">
        <v>0.26</v>
      </c>
      <c r="Y1287">
        <v>0.39</v>
      </c>
      <c r="Z1287">
        <v>0</v>
      </c>
      <c r="AA1287" t="s">
        <v>55</v>
      </c>
      <c r="AB1287" t="s">
        <v>56</v>
      </c>
      <c r="AC1287" t="s">
        <v>120</v>
      </c>
      <c r="AD1287" t="s">
        <v>120</v>
      </c>
      <c r="AE1287" s="39">
        <v>46214.645891203705</v>
      </c>
      <c r="AG1287" t="str">
        <f t="shared" si="160"/>
        <v>Julho-26</v>
      </c>
      <c r="AH1287" s="36">
        <f>_xlfn.XLOOKUP(AK1287,'Base de Preços'!P$7:P$3001,'Base de Preços'!J$7:J$3001,"",0)</f>
        <v>0</v>
      </c>
      <c r="AI1287" s="37">
        <f t="shared" si="161"/>
        <v>0</v>
      </c>
      <c r="AJ1287" t="str">
        <f>_xlfn.XLOOKUP(N1287,Agrupamentos!C$3:C$496,Agrupamentos!D$3:D$496,"",0)</f>
        <v>APOIO E MANUTENÇÃO</v>
      </c>
      <c r="AK1287" t="str">
        <f t="shared" si="162"/>
        <v>APOIO E MANUTEÇÃO 1410GN14101</v>
      </c>
      <c r="AL1287" s="57" t="str">
        <f t="shared" si="163"/>
        <v>47476GN1410Trabalhador FlorestalMATEUS SANCHES PERES BIENIEKAPOIO E MANUTEÇÃO 1410MÃE SANTA GLEBA A018-01Suporte15,27Julho-262646214,645891203746213</v>
      </c>
      <c r="AM1287" s="79" t="str">
        <f t="shared" si="164"/>
        <v/>
      </c>
      <c r="AN1287" s="80" t="str">
        <f t="shared" si="165"/>
        <v/>
      </c>
      <c r="AO1287" s="36">
        <f t="shared" si="166"/>
        <v>0</v>
      </c>
      <c r="AP1287" s="83" t="str">
        <f t="shared" si="167"/>
        <v/>
      </c>
    </row>
    <row r="1288" spans="1:42" hidden="1">
      <c r="A1288">
        <v>47476</v>
      </c>
      <c r="B1288" s="38">
        <v>46213</v>
      </c>
      <c r="C1288" t="s">
        <v>268</v>
      </c>
      <c r="D1288" t="s">
        <v>105</v>
      </c>
      <c r="E1288" t="s">
        <v>106</v>
      </c>
      <c r="F1288" t="s">
        <v>37</v>
      </c>
      <c r="G1288">
        <v>8</v>
      </c>
      <c r="H1288" s="43">
        <v>11331</v>
      </c>
      <c r="I1288" t="s">
        <v>112</v>
      </c>
      <c r="J1288">
        <v>11752</v>
      </c>
      <c r="K1288" t="s">
        <v>149</v>
      </c>
      <c r="L1288" t="s">
        <v>149</v>
      </c>
      <c r="M1288" t="s">
        <v>115</v>
      </c>
      <c r="N1288" t="s">
        <v>116</v>
      </c>
      <c r="O1288" t="s">
        <v>64</v>
      </c>
      <c r="P1288">
        <v>503</v>
      </c>
      <c r="Q1288" t="s">
        <v>181</v>
      </c>
      <c r="R1288" t="s">
        <v>118</v>
      </c>
      <c r="S1288">
        <v>4</v>
      </c>
      <c r="T1288">
        <v>0</v>
      </c>
      <c r="U1288">
        <v>0</v>
      </c>
      <c r="V1288">
        <v>4</v>
      </c>
      <c r="W1288">
        <v>0.14000000000000001</v>
      </c>
      <c r="X1288">
        <v>0</v>
      </c>
      <c r="Y1288">
        <v>0</v>
      </c>
      <c r="Z1288">
        <v>58.86</v>
      </c>
      <c r="AA1288" t="s">
        <v>46</v>
      </c>
      <c r="AB1288" t="s">
        <v>77</v>
      </c>
      <c r="AC1288" t="s">
        <v>120</v>
      </c>
      <c r="AD1288" t="s">
        <v>120</v>
      </c>
      <c r="AE1288" s="39">
        <v>46214.710092592592</v>
      </c>
      <c r="AG1288" t="str">
        <f t="shared" si="160"/>
        <v>Julho-26</v>
      </c>
      <c r="AH1288" s="36">
        <f>_xlfn.XLOOKUP(AK1288,'Base de Preços'!P$7:P$3001,'Base de Preços'!J$7:J$3001,"",0)</f>
        <v>212.62</v>
      </c>
      <c r="AI1288" s="37">
        <f t="shared" si="161"/>
        <v>0</v>
      </c>
      <c r="AJ1288" t="str">
        <f>_xlfn.XLOOKUP(N1288,Agrupamentos!C$3:C$496,Agrupamentos!D$3:D$496,"",0)</f>
        <v>HERBICIDA MEC</v>
      </c>
      <c r="AK1288" t="str">
        <f t="shared" si="162"/>
        <v>SERV CAP QUIM PRE EMERG 3 LINHASGN1410IMP97</v>
      </c>
      <c r="AL1288" s="57" t="str">
        <f t="shared" si="163"/>
        <v>47476GN1410MotoristaMATEUS SANCHES PERES BIENIEKSERV CAP QUIM PRE EMERG 3 LINHASMÃE SANTA GLEBA A003-01Apoio0Julho-260446214,710092592646213</v>
      </c>
      <c r="AM1288" s="79">
        <f t="shared" si="164"/>
        <v>28.571428571428569</v>
      </c>
      <c r="AN1288" s="80">
        <f t="shared" si="165"/>
        <v>1681.7142857142856</v>
      </c>
      <c r="AO1288" s="36">
        <f t="shared" si="166"/>
        <v>0</v>
      </c>
      <c r="AP1288" s="83">
        <f t="shared" si="167"/>
        <v>-1681.7142857142856</v>
      </c>
    </row>
    <row r="1289" spans="1:42" hidden="1">
      <c r="A1289">
        <v>47498</v>
      </c>
      <c r="B1289" s="38">
        <v>46213</v>
      </c>
      <c r="C1289" t="s">
        <v>268</v>
      </c>
      <c r="D1289" t="s">
        <v>105</v>
      </c>
      <c r="E1289" t="s">
        <v>106</v>
      </c>
      <c r="F1289" t="s">
        <v>59</v>
      </c>
      <c r="G1289">
        <v>8</v>
      </c>
      <c r="H1289" s="43">
        <v>11065</v>
      </c>
      <c r="I1289" t="s">
        <v>107</v>
      </c>
      <c r="J1289">
        <v>11392</v>
      </c>
      <c r="K1289" t="s">
        <v>142</v>
      </c>
      <c r="L1289" t="s">
        <v>142</v>
      </c>
      <c r="M1289">
        <v>478</v>
      </c>
      <c r="N1289" t="s">
        <v>143</v>
      </c>
      <c r="O1289" t="s">
        <v>64</v>
      </c>
      <c r="P1289">
        <v>532</v>
      </c>
      <c r="Q1289" t="s">
        <v>117</v>
      </c>
      <c r="R1289" t="s">
        <v>118</v>
      </c>
      <c r="S1289">
        <v>8</v>
      </c>
      <c r="T1289">
        <v>8.44</v>
      </c>
      <c r="U1289">
        <v>8</v>
      </c>
      <c r="V1289">
        <v>16</v>
      </c>
      <c r="W1289">
        <v>0.74</v>
      </c>
      <c r="X1289">
        <v>0.95</v>
      </c>
      <c r="Y1289">
        <v>1.9</v>
      </c>
      <c r="Z1289">
        <v>239.79</v>
      </c>
      <c r="AA1289" t="s">
        <v>55</v>
      </c>
      <c r="AB1289" t="s">
        <v>56</v>
      </c>
      <c r="AC1289" t="s">
        <v>145</v>
      </c>
      <c r="AE1289" s="39">
        <v>46215.73296296296</v>
      </c>
      <c r="AG1289" t="str">
        <f t="shared" si="160"/>
        <v>Julho-26</v>
      </c>
      <c r="AH1289" s="36">
        <f>_xlfn.XLOOKUP(AK1289,'Base de Preços'!P$7:P$3001,'Base de Preços'!J$7:J$3001,"",0)</f>
        <v>1235.0899999999999</v>
      </c>
      <c r="AI1289" s="37">
        <f t="shared" si="161"/>
        <v>0</v>
      </c>
      <c r="AJ1289" t="str">
        <f>_xlfn.XLOOKUP(N1289,Agrupamentos!C$3:C$496,Agrupamentos!D$3:D$496,"",0)</f>
        <v>IRRIGAÇÃO DE PLANTIO</v>
      </c>
      <c r="AK1289" t="str">
        <f t="shared" si="162"/>
        <v>SERV PLANTIO IRRIGADO NIVEL 1 AGRIC - TRANSPORTE ATÉ 5 KMGN1410478</v>
      </c>
      <c r="AL1289" s="57" t="str">
        <f t="shared" si="163"/>
        <v>47498GN1410Operador de Trator de PneuDOUGLAS BOTELHO GOMESSERV PLANTIO IRRIGADO NIVEL 1 AGRIC - TRANSPORTE ATÉ 5 KMNOSSA SENHORA APARECIDA IX003-01Suporte8,44Julho-2681646215,73296296346213</v>
      </c>
      <c r="AM1289" s="79">
        <f t="shared" si="164"/>
        <v>21.621621621621621</v>
      </c>
      <c r="AN1289" s="80">
        <f t="shared" si="165"/>
        <v>5184.6486486486483</v>
      </c>
      <c r="AO1289" s="36">
        <f t="shared" si="166"/>
        <v>2023.8275999999998</v>
      </c>
      <c r="AP1289" s="83">
        <f t="shared" si="167"/>
        <v>-3160.8210486486487</v>
      </c>
    </row>
    <row r="1290" spans="1:42" hidden="1">
      <c r="A1290">
        <v>47498</v>
      </c>
      <c r="B1290" s="38">
        <v>46213</v>
      </c>
      <c r="C1290" t="s">
        <v>268</v>
      </c>
      <c r="D1290" t="s">
        <v>105</v>
      </c>
      <c r="E1290" t="s">
        <v>106</v>
      </c>
      <c r="F1290" t="s">
        <v>37</v>
      </c>
      <c r="G1290">
        <v>8</v>
      </c>
      <c r="H1290" s="43">
        <v>11065</v>
      </c>
      <c r="I1290" t="s">
        <v>107</v>
      </c>
      <c r="J1290">
        <v>11392</v>
      </c>
      <c r="K1290" t="s">
        <v>142</v>
      </c>
      <c r="L1290" t="s">
        <v>142</v>
      </c>
      <c r="M1290">
        <v>1</v>
      </c>
      <c r="N1290" t="s">
        <v>109</v>
      </c>
      <c r="O1290" t="s">
        <v>64</v>
      </c>
      <c r="P1290">
        <v>532</v>
      </c>
      <c r="Q1290" t="s">
        <v>117</v>
      </c>
      <c r="R1290" t="s">
        <v>118</v>
      </c>
      <c r="S1290">
        <v>24</v>
      </c>
      <c r="T1290">
        <v>0</v>
      </c>
      <c r="U1290">
        <v>14</v>
      </c>
      <c r="V1290">
        <v>38</v>
      </c>
      <c r="W1290">
        <v>0</v>
      </c>
      <c r="X1290">
        <v>0</v>
      </c>
      <c r="Y1290">
        <v>0</v>
      </c>
      <c r="Z1290">
        <v>0</v>
      </c>
      <c r="AA1290" t="s">
        <v>46</v>
      </c>
      <c r="AB1290" t="s">
        <v>47</v>
      </c>
      <c r="AC1290" t="s">
        <v>145</v>
      </c>
      <c r="AD1290" t="s">
        <v>58</v>
      </c>
      <c r="AE1290" s="39">
        <v>46215.73296296296</v>
      </c>
      <c r="AG1290" t="str">
        <f t="shared" si="160"/>
        <v>Julho-26</v>
      </c>
      <c r="AH1290" s="36">
        <f>_xlfn.XLOOKUP(AK1290,'Base de Preços'!P$7:P$3001,'Base de Preços'!J$7:J$3001,"",0)</f>
        <v>0</v>
      </c>
      <c r="AI1290" s="37">
        <f t="shared" si="161"/>
        <v>0</v>
      </c>
      <c r="AJ1290" t="str">
        <f>_xlfn.XLOOKUP(N1290,Agrupamentos!C$3:C$496,Agrupamentos!D$3:D$496,"",0)</f>
        <v>APOIO E MANUTENÇÃO</v>
      </c>
      <c r="AK1290" t="str">
        <f t="shared" si="162"/>
        <v>APOIO E MANUTEÇÃO 1410GN14101</v>
      </c>
      <c r="AL1290" s="57" t="str">
        <f t="shared" si="163"/>
        <v>47498GN1410MotoristaDOUGLAS BOTELHO GOMESAPOIO E MANUTEÇÃO 1410NOSSA SENHORA APARECIDA IX003-01Principal0Julho-26143846215,73296296346213</v>
      </c>
      <c r="AM1290" s="79" t="str">
        <f t="shared" si="164"/>
        <v/>
      </c>
      <c r="AN1290" s="80" t="str">
        <f t="shared" si="165"/>
        <v/>
      </c>
      <c r="AO1290" s="36">
        <f t="shared" si="166"/>
        <v>0</v>
      </c>
      <c r="AP1290" s="83" t="str">
        <f t="shared" si="167"/>
        <v/>
      </c>
    </row>
    <row r="1291" spans="1:42" hidden="1">
      <c r="A1291">
        <v>47498</v>
      </c>
      <c r="B1291" s="38">
        <v>46213</v>
      </c>
      <c r="C1291" t="s">
        <v>268</v>
      </c>
      <c r="D1291" t="s">
        <v>105</v>
      </c>
      <c r="E1291" t="s">
        <v>106</v>
      </c>
      <c r="F1291" t="s">
        <v>49</v>
      </c>
      <c r="G1291">
        <v>8</v>
      </c>
      <c r="H1291" s="43">
        <v>11065</v>
      </c>
      <c r="I1291" t="s">
        <v>107</v>
      </c>
      <c r="J1291">
        <v>11392</v>
      </c>
      <c r="K1291" t="s">
        <v>142</v>
      </c>
      <c r="L1291" t="s">
        <v>142</v>
      </c>
      <c r="M1291" t="s">
        <v>146</v>
      </c>
      <c r="N1291" t="s">
        <v>147</v>
      </c>
      <c r="O1291" t="s">
        <v>64</v>
      </c>
      <c r="P1291">
        <v>532</v>
      </c>
      <c r="Q1291" t="s">
        <v>117</v>
      </c>
      <c r="R1291" t="s">
        <v>118</v>
      </c>
      <c r="S1291">
        <v>77</v>
      </c>
      <c r="T1291">
        <v>18</v>
      </c>
      <c r="U1291">
        <v>0</v>
      </c>
      <c r="V1291">
        <v>77</v>
      </c>
      <c r="W1291">
        <v>3.57</v>
      </c>
      <c r="X1291">
        <v>4.28</v>
      </c>
      <c r="Y1291">
        <v>4.28</v>
      </c>
      <c r="Z1291">
        <v>269.95999999999998</v>
      </c>
      <c r="AA1291" t="s">
        <v>55</v>
      </c>
      <c r="AB1291" t="s">
        <v>47</v>
      </c>
      <c r="AC1291" t="s">
        <v>145</v>
      </c>
      <c r="AD1291" t="s">
        <v>120</v>
      </c>
      <c r="AE1291" s="39">
        <v>46215.73296296296</v>
      </c>
      <c r="AG1291" t="str">
        <f t="shared" si="160"/>
        <v>Julho-26</v>
      </c>
      <c r="AH1291" s="36">
        <f>_xlfn.XLOOKUP(AK1291,'Base de Preços'!P$7:P$3001,'Base de Preços'!J$7:J$3001,"",0)</f>
        <v>618.69000000000005</v>
      </c>
      <c r="AI1291" s="37">
        <f t="shared" si="161"/>
        <v>11136.420000000002</v>
      </c>
      <c r="AJ1291" t="str">
        <f>_xlfn.XLOOKUP(N1291,Agrupamentos!C$3:C$496,Agrupamentos!D$3:D$496,"",0)</f>
        <v>IRRIGAÇÃO DE PLANTIO</v>
      </c>
      <c r="AK1291" t="str">
        <f t="shared" si="162"/>
        <v>2ª SERV IRRIGACAO NIVEL 1 AGRIC - TRANSPORTE ATÉ 5,0GN1410336-2</v>
      </c>
      <c r="AL1291" s="57" t="str">
        <f t="shared" si="163"/>
        <v>47498GN1410Trabalhador FlorestalDOUGLAS BOTELHO GOMES2ª SERV IRRIGACAO NIVEL 1 AGRIC - TRANSPORTE ATÉ 5,0NOSSA SENHORA APARECIDA IX003-01Principal18Julho-2607746215,73296296346213</v>
      </c>
      <c r="AM1291" s="79">
        <f t="shared" si="164"/>
        <v>21.568627450980394</v>
      </c>
      <c r="AN1291" s="80">
        <f t="shared" si="165"/>
        <v>5822.666666666667</v>
      </c>
      <c r="AO1291" s="36">
        <f t="shared" si="166"/>
        <v>4859.28</v>
      </c>
      <c r="AP1291" s="83">
        <f t="shared" si="167"/>
        <v>-963.38666666666722</v>
      </c>
    </row>
    <row r="1292" spans="1:42" hidden="1">
      <c r="A1292">
        <v>47498</v>
      </c>
      <c r="B1292" s="38">
        <v>46213</v>
      </c>
      <c r="C1292" t="s">
        <v>268</v>
      </c>
      <c r="D1292" t="s">
        <v>105</v>
      </c>
      <c r="E1292" t="s">
        <v>106</v>
      </c>
      <c r="F1292" t="s">
        <v>49</v>
      </c>
      <c r="G1292">
        <v>8</v>
      </c>
      <c r="H1292" s="43">
        <v>11065</v>
      </c>
      <c r="I1292" t="s">
        <v>107</v>
      </c>
      <c r="J1292">
        <v>11392</v>
      </c>
      <c r="K1292" t="s">
        <v>142</v>
      </c>
      <c r="L1292" t="s">
        <v>142</v>
      </c>
      <c r="M1292">
        <v>298</v>
      </c>
      <c r="N1292" t="s">
        <v>132</v>
      </c>
      <c r="O1292" t="s">
        <v>43</v>
      </c>
      <c r="P1292">
        <v>532</v>
      </c>
      <c r="Q1292" t="s">
        <v>117</v>
      </c>
      <c r="R1292" t="s">
        <v>118</v>
      </c>
      <c r="S1292">
        <v>20</v>
      </c>
      <c r="T1292">
        <v>3</v>
      </c>
      <c r="U1292">
        <v>8</v>
      </c>
      <c r="V1292">
        <v>28</v>
      </c>
      <c r="W1292">
        <v>0</v>
      </c>
      <c r="X1292">
        <v>6.67</v>
      </c>
      <c r="Y1292">
        <v>9.33</v>
      </c>
      <c r="Z1292">
        <v>589.29</v>
      </c>
      <c r="AA1292" t="s">
        <v>46</v>
      </c>
      <c r="AB1292" t="s">
        <v>47</v>
      </c>
      <c r="AC1292" t="s">
        <v>145</v>
      </c>
      <c r="AD1292" t="s">
        <v>120</v>
      </c>
      <c r="AE1292" s="39">
        <v>46215.73296296296</v>
      </c>
      <c r="AG1292" t="str">
        <f t="shared" si="160"/>
        <v>Julho-26</v>
      </c>
      <c r="AH1292" s="36">
        <f>_xlfn.XLOOKUP(AK1292,'Base de Preços'!P$7:P$3001,'Base de Preços'!J$7:J$3001,"",0)</f>
        <v>589.29</v>
      </c>
      <c r="AI1292" s="37">
        <f t="shared" si="161"/>
        <v>1767.87</v>
      </c>
      <c r="AJ1292" t="str">
        <f>_xlfn.XLOOKUP(N1292,Agrupamentos!C$3:C$496,Agrupamentos!D$3:D$496,"",0)</f>
        <v>DIARIAS HOMEM</v>
      </c>
      <c r="AK1292" t="str">
        <f t="shared" si="162"/>
        <v>SERV GERAIS LAVOURA AGRICGN1410298</v>
      </c>
      <c r="AL1292" s="57" t="str">
        <f t="shared" si="163"/>
        <v>47498GN1410Trabalhador FlorestalDOUGLAS BOTELHO GOMESSERV GERAIS LAVOURA AGRICNOSSA SENHORA APARECIDA IX003-01Principal3Julho-2682846215,73296296346213</v>
      </c>
      <c r="AM1292" s="79" t="str">
        <f t="shared" si="164"/>
        <v/>
      </c>
      <c r="AN1292" s="80" t="str">
        <f t="shared" si="165"/>
        <v/>
      </c>
      <c r="AO1292" s="36">
        <f t="shared" si="166"/>
        <v>1767.87</v>
      </c>
      <c r="AP1292" s="83" t="str">
        <f t="shared" si="167"/>
        <v/>
      </c>
    </row>
    <row r="1293" spans="1:42" hidden="1">
      <c r="A1293">
        <v>47498</v>
      </c>
      <c r="B1293" s="38">
        <v>46213</v>
      </c>
      <c r="C1293" t="s">
        <v>268</v>
      </c>
      <c r="D1293" t="s">
        <v>105</v>
      </c>
      <c r="E1293" t="s">
        <v>106</v>
      </c>
      <c r="F1293" t="s">
        <v>59</v>
      </c>
      <c r="G1293">
        <v>8</v>
      </c>
      <c r="H1293" s="43">
        <v>11065</v>
      </c>
      <c r="I1293" t="s">
        <v>107</v>
      </c>
      <c r="J1293">
        <v>11392</v>
      </c>
      <c r="K1293" t="s">
        <v>142</v>
      </c>
      <c r="L1293" t="s">
        <v>142</v>
      </c>
      <c r="M1293" t="s">
        <v>146</v>
      </c>
      <c r="N1293" t="s">
        <v>147</v>
      </c>
      <c r="O1293" t="s">
        <v>64</v>
      </c>
      <c r="P1293">
        <v>532</v>
      </c>
      <c r="Q1293" t="s">
        <v>117</v>
      </c>
      <c r="R1293" t="s">
        <v>118</v>
      </c>
      <c r="S1293">
        <v>5</v>
      </c>
      <c r="T1293">
        <v>18</v>
      </c>
      <c r="U1293">
        <v>11</v>
      </c>
      <c r="V1293">
        <v>16</v>
      </c>
      <c r="W1293">
        <v>0.71</v>
      </c>
      <c r="X1293">
        <v>0.28000000000000003</v>
      </c>
      <c r="Y1293">
        <v>0.89</v>
      </c>
      <c r="Z1293">
        <v>211.36</v>
      </c>
      <c r="AA1293" t="s">
        <v>55</v>
      </c>
      <c r="AB1293" t="s">
        <v>77</v>
      </c>
      <c r="AC1293" t="s">
        <v>145</v>
      </c>
      <c r="AE1293" s="39">
        <v>46215.73296296296</v>
      </c>
      <c r="AG1293" t="str">
        <f t="shared" si="160"/>
        <v>Julho-26</v>
      </c>
      <c r="AH1293" s="36">
        <f>_xlfn.XLOOKUP(AK1293,'Base de Preços'!P$7:P$3001,'Base de Preços'!J$7:J$3001,"",0)</f>
        <v>618.69000000000005</v>
      </c>
      <c r="AI1293" s="37">
        <f t="shared" si="161"/>
        <v>0</v>
      </c>
      <c r="AJ1293" t="str">
        <f>_xlfn.XLOOKUP(N1293,Agrupamentos!C$3:C$496,Agrupamentos!D$3:D$496,"",0)</f>
        <v>IRRIGAÇÃO DE PLANTIO</v>
      </c>
      <c r="AK1293" t="str">
        <f t="shared" si="162"/>
        <v>2ª SERV IRRIGACAO NIVEL 1 AGRIC - TRANSPORTE ATÉ 5,0GN1410336-2</v>
      </c>
      <c r="AL1293" s="57" t="str">
        <f t="shared" si="163"/>
        <v>47498GN1410Operador de Trator de PneuDOUGLAS BOTELHO GOMES2ª SERV IRRIGACAO NIVEL 1 AGRIC - TRANSPORTE ATÉ 5,0NOSSA SENHORA APARECIDA IX003-01Apoio18Julho-26111646215,73296296346213</v>
      </c>
      <c r="AM1293" s="79">
        <f t="shared" si="164"/>
        <v>22.535211267605636</v>
      </c>
      <c r="AN1293" s="80">
        <f t="shared" si="165"/>
        <v>4763.0422535211273</v>
      </c>
      <c r="AO1293" s="36">
        <f t="shared" si="166"/>
        <v>3804.4800000000005</v>
      </c>
      <c r="AP1293" s="83">
        <f t="shared" si="167"/>
        <v>-958.56225352112688</v>
      </c>
    </row>
    <row r="1294" spans="1:42" hidden="1">
      <c r="A1294">
        <v>47498</v>
      </c>
      <c r="B1294" s="38">
        <v>46213</v>
      </c>
      <c r="C1294" t="s">
        <v>268</v>
      </c>
      <c r="D1294" t="s">
        <v>105</v>
      </c>
      <c r="E1294" t="s">
        <v>106</v>
      </c>
      <c r="F1294" t="s">
        <v>49</v>
      </c>
      <c r="G1294">
        <v>8</v>
      </c>
      <c r="H1294" s="43">
        <v>11065</v>
      </c>
      <c r="I1294" t="s">
        <v>107</v>
      </c>
      <c r="J1294">
        <v>11392</v>
      </c>
      <c r="K1294" t="s">
        <v>142</v>
      </c>
      <c r="L1294" t="s">
        <v>142</v>
      </c>
      <c r="M1294">
        <v>478</v>
      </c>
      <c r="N1294" t="s">
        <v>143</v>
      </c>
      <c r="O1294" t="s">
        <v>64</v>
      </c>
      <c r="P1294">
        <v>532</v>
      </c>
      <c r="Q1294" t="s">
        <v>117</v>
      </c>
      <c r="R1294" t="s">
        <v>118</v>
      </c>
      <c r="S1294">
        <v>96</v>
      </c>
      <c r="T1294">
        <v>8.44</v>
      </c>
      <c r="U1294">
        <v>0</v>
      </c>
      <c r="V1294">
        <v>96</v>
      </c>
      <c r="W1294">
        <v>11.26</v>
      </c>
      <c r="X1294">
        <v>11.37</v>
      </c>
      <c r="Y1294">
        <v>11.37</v>
      </c>
      <c r="Z1294">
        <v>851.63</v>
      </c>
      <c r="AA1294" t="s">
        <v>55</v>
      </c>
      <c r="AB1294" t="s">
        <v>47</v>
      </c>
      <c r="AC1294" t="s">
        <v>145</v>
      </c>
      <c r="AE1294" s="39">
        <v>46215.73296296296</v>
      </c>
      <c r="AG1294" t="str">
        <f t="shared" si="160"/>
        <v>Julho-26</v>
      </c>
      <c r="AH1294" s="36">
        <f>_xlfn.XLOOKUP(AK1294,'Base de Preços'!P$7:P$3001,'Base de Preços'!J$7:J$3001,"",0)</f>
        <v>1235.0899999999999</v>
      </c>
      <c r="AI1294" s="37">
        <f t="shared" si="161"/>
        <v>10424.159599999999</v>
      </c>
      <c r="AJ1294" t="str">
        <f>_xlfn.XLOOKUP(N1294,Agrupamentos!C$3:C$496,Agrupamentos!D$3:D$496,"",0)</f>
        <v>IRRIGAÇÃO DE PLANTIO</v>
      </c>
      <c r="AK1294" t="str">
        <f t="shared" si="162"/>
        <v>SERV PLANTIO IRRIGADO NIVEL 1 AGRIC - TRANSPORTE ATÉ 5 KMGN1410478</v>
      </c>
      <c r="AL1294" s="57" t="str">
        <f t="shared" si="163"/>
        <v>47498GN1410Trabalhador FlorestalDOUGLAS BOTELHO GOMESSERV PLANTIO IRRIGADO NIVEL 1 AGRIC - TRANSPORTE ATÉ 5 KMNOSSA SENHORA APARECIDA IX003-01Principal8,44Julho-2609646215,73296296346213</v>
      </c>
      <c r="AM1294" s="79">
        <f t="shared" si="164"/>
        <v>8.5257548845470694</v>
      </c>
      <c r="AN1294" s="80">
        <f t="shared" si="165"/>
        <v>7260.7886323268203</v>
      </c>
      <c r="AO1294" s="36">
        <f t="shared" si="166"/>
        <v>7187.7571999999991</v>
      </c>
      <c r="AP1294" s="83">
        <f t="shared" si="167"/>
        <v>-73.031432326821232</v>
      </c>
    </row>
    <row r="1295" spans="1:42" hidden="1">
      <c r="A1295">
        <v>47507</v>
      </c>
      <c r="B1295" s="38">
        <v>46213</v>
      </c>
      <c r="C1295" t="s">
        <v>268</v>
      </c>
      <c r="D1295" t="s">
        <v>105</v>
      </c>
      <c r="E1295" t="s">
        <v>106</v>
      </c>
      <c r="F1295" t="s">
        <v>49</v>
      </c>
      <c r="G1295">
        <v>8</v>
      </c>
      <c r="H1295" s="43">
        <v>11065</v>
      </c>
      <c r="I1295" t="s">
        <v>107</v>
      </c>
      <c r="J1295">
        <v>11390</v>
      </c>
      <c r="K1295" t="s">
        <v>123</v>
      </c>
      <c r="L1295" t="s">
        <v>123</v>
      </c>
      <c r="M1295" t="s">
        <v>124</v>
      </c>
      <c r="N1295" t="s">
        <v>125</v>
      </c>
      <c r="O1295" t="s">
        <v>64</v>
      </c>
      <c r="P1295">
        <v>670</v>
      </c>
      <c r="Q1295" t="s">
        <v>445</v>
      </c>
      <c r="R1295">
        <v>8</v>
      </c>
      <c r="S1295">
        <v>66</v>
      </c>
      <c r="T1295">
        <v>62.86</v>
      </c>
      <c r="U1295">
        <v>14</v>
      </c>
      <c r="V1295">
        <v>80</v>
      </c>
      <c r="W1295">
        <v>1.51</v>
      </c>
      <c r="X1295">
        <v>1.05</v>
      </c>
      <c r="Y1295">
        <v>1.27</v>
      </c>
      <c r="Z1295">
        <v>112.28</v>
      </c>
      <c r="AA1295" t="s">
        <v>46</v>
      </c>
      <c r="AB1295" t="s">
        <v>47</v>
      </c>
      <c r="AC1295" t="s">
        <v>127</v>
      </c>
      <c r="AD1295" t="s">
        <v>120</v>
      </c>
      <c r="AE1295" s="39">
        <v>46215.8280787037</v>
      </c>
      <c r="AG1295" t="str">
        <f t="shared" si="160"/>
        <v>Julho-26</v>
      </c>
      <c r="AH1295" s="36">
        <f>_xlfn.XLOOKUP(AK1295,'Base de Preços'!P$7:P$3001,'Base de Preços'!J$7:J$3001,"",0)</f>
        <v>143.12</v>
      </c>
      <c r="AI1295" s="37">
        <f t="shared" si="161"/>
        <v>8996.5231999999996</v>
      </c>
      <c r="AJ1295" t="str">
        <f>_xlfn.XLOOKUP(N1295,Agrupamentos!C$3:C$496,Agrupamentos!D$3:D$496,"",0)</f>
        <v>COMB FORMIGA MANUAL SISTEMATICO</v>
      </c>
      <c r="AK1295" t="str">
        <f t="shared" si="162"/>
        <v>SERV COMB FORMIGA MANUAL SISTEMATICOGN1410IMP179</v>
      </c>
      <c r="AL1295" s="57" t="str">
        <f t="shared" si="163"/>
        <v>47507GN1410Trabalhador FlorestalDIEMISSON DE ALMEIDA SANTOSSERV COMB FORMIGA MANUAL SISTEMATICOTREZE DE JULHO8Principal62,86Julho-26148046215,828078703746213</v>
      </c>
      <c r="AM1295" s="79">
        <f t="shared" si="164"/>
        <v>52.980132450331126</v>
      </c>
      <c r="AN1295" s="80">
        <f t="shared" si="165"/>
        <v>5948.6092715231789</v>
      </c>
      <c r="AO1295" s="36">
        <f t="shared" si="166"/>
        <v>7057.9207999999999</v>
      </c>
      <c r="AP1295" s="83">
        <f t="shared" si="167"/>
        <v>1109.311528476821</v>
      </c>
    </row>
    <row r="1296" spans="1:42" hidden="1">
      <c r="A1296">
        <v>47507</v>
      </c>
      <c r="B1296" s="38">
        <v>46213</v>
      </c>
      <c r="C1296" t="s">
        <v>268</v>
      </c>
      <c r="D1296" t="s">
        <v>105</v>
      </c>
      <c r="E1296" t="s">
        <v>106</v>
      </c>
      <c r="F1296" t="s">
        <v>49</v>
      </c>
      <c r="G1296">
        <v>8</v>
      </c>
      <c r="H1296" s="43">
        <v>11065</v>
      </c>
      <c r="I1296" t="s">
        <v>107</v>
      </c>
      <c r="J1296">
        <v>11390</v>
      </c>
      <c r="K1296" t="s">
        <v>123</v>
      </c>
      <c r="L1296" t="s">
        <v>123</v>
      </c>
      <c r="M1296" t="s">
        <v>124</v>
      </c>
      <c r="N1296" t="s">
        <v>125</v>
      </c>
      <c r="O1296" t="s">
        <v>64</v>
      </c>
      <c r="P1296">
        <v>670</v>
      </c>
      <c r="Q1296" t="s">
        <v>445</v>
      </c>
      <c r="R1296">
        <v>7</v>
      </c>
      <c r="S1296">
        <v>50</v>
      </c>
      <c r="T1296">
        <v>26.77</v>
      </c>
      <c r="U1296">
        <v>0</v>
      </c>
      <c r="V1296">
        <v>50</v>
      </c>
      <c r="W1296">
        <v>1.51</v>
      </c>
      <c r="X1296">
        <v>1.87</v>
      </c>
      <c r="Y1296">
        <v>1.87</v>
      </c>
      <c r="Z1296">
        <v>112.28</v>
      </c>
      <c r="AA1296" t="s">
        <v>46</v>
      </c>
      <c r="AB1296" t="s">
        <v>47</v>
      </c>
      <c r="AC1296" t="s">
        <v>127</v>
      </c>
      <c r="AD1296" t="s">
        <v>120</v>
      </c>
      <c r="AE1296" s="39">
        <v>46215.8280787037</v>
      </c>
      <c r="AG1296" t="str">
        <f t="shared" si="160"/>
        <v>Julho-26</v>
      </c>
      <c r="AH1296" s="36">
        <f>_xlfn.XLOOKUP(AK1296,'Base de Preços'!P$7:P$3001,'Base de Preços'!J$7:J$3001,"",0)</f>
        <v>143.12</v>
      </c>
      <c r="AI1296" s="37">
        <f t="shared" si="161"/>
        <v>3831.3224</v>
      </c>
      <c r="AJ1296" t="str">
        <f>_xlfn.XLOOKUP(N1296,Agrupamentos!C$3:C$496,Agrupamentos!D$3:D$496,"",0)</f>
        <v>COMB FORMIGA MANUAL SISTEMATICO</v>
      </c>
      <c r="AK1296" t="str">
        <f t="shared" si="162"/>
        <v>SERV COMB FORMIGA MANUAL SISTEMATICOGN1410IMP179</v>
      </c>
      <c r="AL1296" s="57" t="str">
        <f t="shared" si="163"/>
        <v>47507GN1410Trabalhador FlorestalDIEMISSON DE ALMEIDA SANTOSSERV COMB FORMIGA MANUAL SISTEMATICOTREZE DE JULHO7Principal26,77Julho-2605046215,828078703746213</v>
      </c>
      <c r="AM1296" s="79">
        <f t="shared" si="164"/>
        <v>33.11258278145695</v>
      </c>
      <c r="AN1296" s="80">
        <f t="shared" si="165"/>
        <v>3717.8807947019864</v>
      </c>
      <c r="AO1296" s="36">
        <f t="shared" si="166"/>
        <v>3005.7356</v>
      </c>
      <c r="AP1296" s="83">
        <f t="shared" si="167"/>
        <v>-712.14519470198638</v>
      </c>
    </row>
    <row r="1297" spans="1:42" hidden="1">
      <c r="A1297">
        <v>47507</v>
      </c>
      <c r="B1297" s="38">
        <v>46213</v>
      </c>
      <c r="C1297" t="s">
        <v>268</v>
      </c>
      <c r="D1297" t="s">
        <v>105</v>
      </c>
      <c r="E1297" t="s">
        <v>106</v>
      </c>
      <c r="F1297" t="s">
        <v>37</v>
      </c>
      <c r="G1297">
        <v>8</v>
      </c>
      <c r="H1297" s="43">
        <v>11065</v>
      </c>
      <c r="I1297" t="s">
        <v>107</v>
      </c>
      <c r="J1297">
        <v>11390</v>
      </c>
      <c r="K1297" t="s">
        <v>123</v>
      </c>
      <c r="L1297" t="s">
        <v>123</v>
      </c>
      <c r="M1297">
        <v>1</v>
      </c>
      <c r="N1297" t="s">
        <v>109</v>
      </c>
      <c r="O1297" t="s">
        <v>64</v>
      </c>
      <c r="P1297">
        <v>670</v>
      </c>
      <c r="Q1297" t="s">
        <v>445</v>
      </c>
      <c r="R1297">
        <v>8</v>
      </c>
      <c r="S1297">
        <v>0</v>
      </c>
      <c r="T1297">
        <v>0</v>
      </c>
      <c r="U1297">
        <v>8</v>
      </c>
      <c r="V1297">
        <v>8</v>
      </c>
      <c r="W1297">
        <v>0</v>
      </c>
      <c r="X1297">
        <v>0</v>
      </c>
      <c r="Y1297">
        <v>0</v>
      </c>
      <c r="Z1297">
        <v>0</v>
      </c>
      <c r="AA1297" t="s">
        <v>46</v>
      </c>
      <c r="AB1297" t="s">
        <v>47</v>
      </c>
      <c r="AC1297" t="s">
        <v>127</v>
      </c>
      <c r="AD1297" t="s">
        <v>120</v>
      </c>
      <c r="AE1297" s="39">
        <v>46215.8280787037</v>
      </c>
      <c r="AG1297" t="str">
        <f t="shared" si="160"/>
        <v>Julho-26</v>
      </c>
      <c r="AH1297" s="36">
        <f>_xlfn.XLOOKUP(AK1297,'Base de Preços'!P$7:P$3001,'Base de Preços'!J$7:J$3001,"",0)</f>
        <v>0</v>
      </c>
      <c r="AI1297" s="37">
        <f t="shared" si="161"/>
        <v>0</v>
      </c>
      <c r="AJ1297" t="str">
        <f>_xlfn.XLOOKUP(N1297,Agrupamentos!C$3:C$496,Agrupamentos!D$3:D$496,"",0)</f>
        <v>APOIO E MANUTENÇÃO</v>
      </c>
      <c r="AK1297" t="str">
        <f t="shared" si="162"/>
        <v>APOIO E MANUTEÇÃO 1410GN14101</v>
      </c>
      <c r="AL1297" s="57" t="str">
        <f t="shared" si="163"/>
        <v>47507GN1410MotoristaDIEMISSON DE ALMEIDA SANTOSAPOIO E MANUTEÇÃO 1410TREZE DE JULHO8Principal0Julho-268846215,828078703746213</v>
      </c>
      <c r="AM1297" s="79" t="str">
        <f t="shared" si="164"/>
        <v/>
      </c>
      <c r="AN1297" s="80" t="str">
        <f t="shared" si="165"/>
        <v/>
      </c>
      <c r="AO1297" s="36">
        <f t="shared" si="166"/>
        <v>0</v>
      </c>
      <c r="AP1297" s="83" t="str">
        <f t="shared" si="167"/>
        <v/>
      </c>
    </row>
    <row r="1298" spans="1:42" hidden="1">
      <c r="A1298">
        <v>47507</v>
      </c>
      <c r="B1298" s="38">
        <v>46213</v>
      </c>
      <c r="C1298" t="s">
        <v>268</v>
      </c>
      <c r="D1298" t="s">
        <v>105</v>
      </c>
      <c r="E1298" t="s">
        <v>106</v>
      </c>
      <c r="F1298" t="s">
        <v>59</v>
      </c>
      <c r="G1298">
        <v>8</v>
      </c>
      <c r="H1298" s="43">
        <v>11065</v>
      </c>
      <c r="I1298" t="s">
        <v>107</v>
      </c>
      <c r="J1298">
        <v>11390</v>
      </c>
      <c r="K1298" t="s">
        <v>123</v>
      </c>
      <c r="L1298" t="s">
        <v>123</v>
      </c>
      <c r="M1298">
        <v>1</v>
      </c>
      <c r="N1298" t="s">
        <v>109</v>
      </c>
      <c r="O1298" t="s">
        <v>64</v>
      </c>
      <c r="P1298">
        <v>670</v>
      </c>
      <c r="Q1298" t="s">
        <v>445</v>
      </c>
      <c r="R1298">
        <v>8</v>
      </c>
      <c r="S1298">
        <v>0</v>
      </c>
      <c r="T1298">
        <v>0</v>
      </c>
      <c r="U1298">
        <v>10</v>
      </c>
      <c r="V1298">
        <v>10</v>
      </c>
      <c r="W1298">
        <v>0</v>
      </c>
      <c r="X1298">
        <v>0</v>
      </c>
      <c r="Y1298">
        <v>0</v>
      </c>
      <c r="Z1298">
        <v>0</v>
      </c>
      <c r="AA1298" t="s">
        <v>46</v>
      </c>
      <c r="AB1298" t="s">
        <v>56</v>
      </c>
      <c r="AC1298" t="s">
        <v>127</v>
      </c>
      <c r="AD1298" t="s">
        <v>120</v>
      </c>
      <c r="AE1298" s="39">
        <v>46216.382407407407</v>
      </c>
      <c r="AG1298" t="str">
        <f t="shared" si="160"/>
        <v>Julho-26</v>
      </c>
      <c r="AH1298" s="36">
        <f>_xlfn.XLOOKUP(AK1298,'Base de Preços'!P$7:P$3001,'Base de Preços'!J$7:J$3001,"",0)</f>
        <v>0</v>
      </c>
      <c r="AI1298" s="37">
        <f t="shared" si="161"/>
        <v>0</v>
      </c>
      <c r="AJ1298" t="str">
        <f>_xlfn.XLOOKUP(N1298,Agrupamentos!C$3:C$496,Agrupamentos!D$3:D$496,"",0)</f>
        <v>APOIO E MANUTENÇÃO</v>
      </c>
      <c r="AK1298" t="str">
        <f t="shared" si="162"/>
        <v>APOIO E MANUTEÇÃO 1410GN14101</v>
      </c>
      <c r="AL1298" s="57" t="str">
        <f t="shared" si="163"/>
        <v>47507GN1410Operador de Trator de PneuDIEMISSON DE ALMEIDA SANTOSAPOIO E MANUTEÇÃO 1410TREZE DE JULHO8Suporte0Julho-26101046216,382407407446213</v>
      </c>
      <c r="AM1298" s="79" t="str">
        <f t="shared" si="164"/>
        <v/>
      </c>
      <c r="AN1298" s="80" t="str">
        <f t="shared" si="165"/>
        <v/>
      </c>
      <c r="AO1298" s="36">
        <f t="shared" si="166"/>
        <v>0</v>
      </c>
      <c r="AP1298" s="83" t="str">
        <f t="shared" si="167"/>
        <v/>
      </c>
    </row>
    <row r="1299" spans="1:42" hidden="1">
      <c r="A1299">
        <v>47507</v>
      </c>
      <c r="B1299" s="38">
        <v>46213</v>
      </c>
      <c r="C1299" t="s">
        <v>268</v>
      </c>
      <c r="D1299" t="s">
        <v>105</v>
      </c>
      <c r="E1299" t="s">
        <v>106</v>
      </c>
      <c r="F1299" t="s">
        <v>49</v>
      </c>
      <c r="G1299">
        <v>8</v>
      </c>
      <c r="H1299" s="43">
        <v>11065</v>
      </c>
      <c r="I1299" t="s">
        <v>107</v>
      </c>
      <c r="J1299">
        <v>11390</v>
      </c>
      <c r="K1299" t="s">
        <v>123</v>
      </c>
      <c r="L1299" t="s">
        <v>123</v>
      </c>
      <c r="M1299" t="s">
        <v>124</v>
      </c>
      <c r="N1299" t="s">
        <v>125</v>
      </c>
      <c r="O1299" t="s">
        <v>64</v>
      </c>
      <c r="P1299">
        <v>670</v>
      </c>
      <c r="Q1299" t="s">
        <v>445</v>
      </c>
      <c r="R1299">
        <v>6</v>
      </c>
      <c r="S1299">
        <v>80</v>
      </c>
      <c r="T1299">
        <v>33.65</v>
      </c>
      <c r="U1299">
        <v>0</v>
      </c>
      <c r="V1299">
        <v>80</v>
      </c>
      <c r="W1299">
        <v>1.51</v>
      </c>
      <c r="X1299">
        <v>2.38</v>
      </c>
      <c r="Y1299">
        <v>2.38</v>
      </c>
      <c r="Z1299">
        <v>112.28</v>
      </c>
      <c r="AA1299" t="s">
        <v>46</v>
      </c>
      <c r="AB1299" t="s">
        <v>47</v>
      </c>
      <c r="AC1299" t="s">
        <v>127</v>
      </c>
      <c r="AD1299" t="s">
        <v>120</v>
      </c>
      <c r="AE1299" s="39">
        <v>46215.8280787037</v>
      </c>
      <c r="AG1299" t="str">
        <f t="shared" si="160"/>
        <v>Julho-26</v>
      </c>
      <c r="AH1299" s="36">
        <f>_xlfn.XLOOKUP(AK1299,'Base de Preços'!P$7:P$3001,'Base de Preços'!J$7:J$3001,"",0)</f>
        <v>143.12</v>
      </c>
      <c r="AI1299" s="37">
        <f t="shared" si="161"/>
        <v>4815.9880000000003</v>
      </c>
      <c r="AJ1299" t="str">
        <f>_xlfn.XLOOKUP(N1299,Agrupamentos!C$3:C$496,Agrupamentos!D$3:D$496,"",0)</f>
        <v>COMB FORMIGA MANUAL SISTEMATICO</v>
      </c>
      <c r="AK1299" t="str">
        <f t="shared" si="162"/>
        <v>SERV COMB FORMIGA MANUAL SISTEMATICOGN1410IMP179</v>
      </c>
      <c r="AL1299" s="57" t="str">
        <f t="shared" si="163"/>
        <v>47507GN1410Trabalhador FlorestalDIEMISSON DE ALMEIDA SANTOSSERV COMB FORMIGA MANUAL SISTEMATICOTREZE DE JULHO6Principal33,65Julho-2608046215,828078703746213</v>
      </c>
      <c r="AM1299" s="79">
        <f t="shared" si="164"/>
        <v>52.980132450331126</v>
      </c>
      <c r="AN1299" s="80">
        <f t="shared" si="165"/>
        <v>5948.6092715231789</v>
      </c>
      <c r="AO1299" s="36">
        <f t="shared" si="166"/>
        <v>3778.2219999999998</v>
      </c>
      <c r="AP1299" s="83">
        <f t="shared" si="167"/>
        <v>-2170.3872715231792</v>
      </c>
    </row>
    <row r="1300" spans="1:42" hidden="1">
      <c r="A1300">
        <v>47513</v>
      </c>
      <c r="B1300" s="38">
        <v>46213</v>
      </c>
      <c r="C1300" t="s">
        <v>268</v>
      </c>
      <c r="D1300" t="s">
        <v>105</v>
      </c>
      <c r="E1300" t="s">
        <v>106</v>
      </c>
      <c r="F1300" t="s">
        <v>59</v>
      </c>
      <c r="G1300">
        <v>8</v>
      </c>
      <c r="H1300" s="43">
        <v>11331</v>
      </c>
      <c r="I1300" t="s">
        <v>112</v>
      </c>
      <c r="J1300">
        <v>11362</v>
      </c>
      <c r="K1300" t="s">
        <v>131</v>
      </c>
      <c r="L1300" t="s">
        <v>131</v>
      </c>
      <c r="M1300">
        <v>1</v>
      </c>
      <c r="N1300" t="s">
        <v>109</v>
      </c>
      <c r="O1300" t="s">
        <v>64</v>
      </c>
      <c r="P1300">
        <v>750</v>
      </c>
      <c r="Q1300" t="s">
        <v>465</v>
      </c>
      <c r="R1300" t="s">
        <v>148</v>
      </c>
      <c r="S1300">
        <v>0</v>
      </c>
      <c r="T1300">
        <v>0</v>
      </c>
      <c r="U1300">
        <v>12</v>
      </c>
      <c r="V1300">
        <v>12</v>
      </c>
      <c r="W1300">
        <v>0</v>
      </c>
      <c r="X1300">
        <v>0</v>
      </c>
      <c r="Y1300">
        <v>0</v>
      </c>
      <c r="Z1300">
        <v>0</v>
      </c>
      <c r="AA1300" t="s">
        <v>55</v>
      </c>
      <c r="AB1300" t="s">
        <v>56</v>
      </c>
      <c r="AC1300" t="s">
        <v>135</v>
      </c>
      <c r="AD1300" t="s">
        <v>58</v>
      </c>
      <c r="AE1300" s="39">
        <v>46215.851851851854</v>
      </c>
      <c r="AG1300" t="str">
        <f t="shared" si="160"/>
        <v>Julho-26</v>
      </c>
      <c r="AH1300" s="36">
        <f>_xlfn.XLOOKUP(AK1300,'Base de Preços'!P$7:P$3001,'Base de Preços'!J$7:J$3001,"",0)</f>
        <v>0</v>
      </c>
      <c r="AI1300" s="37">
        <f t="shared" si="161"/>
        <v>0</v>
      </c>
      <c r="AJ1300" t="str">
        <f>_xlfn.XLOOKUP(N1300,Agrupamentos!C$3:C$496,Agrupamentos!D$3:D$496,"",0)</f>
        <v>APOIO E MANUTENÇÃO</v>
      </c>
      <c r="AK1300" t="str">
        <f t="shared" si="162"/>
        <v>APOIO E MANUTEÇÃO 1410GN14101</v>
      </c>
      <c r="AL1300" s="57" t="str">
        <f t="shared" si="163"/>
        <v>47513GN1410Operador de Trator de PneuGABRIEL GONCALVES PINHEIROAPOIO E MANUTEÇÃO 1410PONTAL III GLEBA A - RRP005-01Suporte0Julho-26121246215,851851851946213</v>
      </c>
      <c r="AM1300" s="79" t="str">
        <f t="shared" si="164"/>
        <v/>
      </c>
      <c r="AN1300" s="80" t="str">
        <f t="shared" si="165"/>
        <v/>
      </c>
      <c r="AO1300" s="36">
        <f t="shared" si="166"/>
        <v>0</v>
      </c>
      <c r="AP1300" s="83" t="str">
        <f t="shared" si="167"/>
        <v/>
      </c>
    </row>
    <row r="1301" spans="1:42" hidden="1">
      <c r="A1301">
        <v>47513</v>
      </c>
      <c r="B1301" s="38">
        <v>46213</v>
      </c>
      <c r="C1301" t="s">
        <v>268</v>
      </c>
      <c r="D1301" t="s">
        <v>105</v>
      </c>
      <c r="E1301" t="s">
        <v>106</v>
      </c>
      <c r="F1301" t="s">
        <v>49</v>
      </c>
      <c r="G1301">
        <v>8</v>
      </c>
      <c r="H1301" s="43">
        <v>11331</v>
      </c>
      <c r="I1301" t="s">
        <v>112</v>
      </c>
      <c r="J1301">
        <v>11362</v>
      </c>
      <c r="K1301" t="s">
        <v>131</v>
      </c>
      <c r="L1301" t="s">
        <v>131</v>
      </c>
      <c r="M1301" t="s">
        <v>137</v>
      </c>
      <c r="N1301" t="s">
        <v>138</v>
      </c>
      <c r="O1301" t="s">
        <v>64</v>
      </c>
      <c r="P1301">
        <v>484</v>
      </c>
      <c r="Q1301" t="s">
        <v>370</v>
      </c>
      <c r="R1301" t="s">
        <v>397</v>
      </c>
      <c r="S1301">
        <v>8</v>
      </c>
      <c r="T1301">
        <v>15</v>
      </c>
      <c r="U1301">
        <v>8</v>
      </c>
      <c r="V1301">
        <v>16</v>
      </c>
      <c r="W1301">
        <v>0.23</v>
      </c>
      <c r="X1301">
        <v>0.53</v>
      </c>
      <c r="Y1301">
        <v>1.07</v>
      </c>
      <c r="Z1301">
        <v>26.68</v>
      </c>
      <c r="AA1301" t="s">
        <v>55</v>
      </c>
      <c r="AB1301" t="s">
        <v>56</v>
      </c>
      <c r="AC1301" t="s">
        <v>135</v>
      </c>
      <c r="AD1301" t="s">
        <v>58</v>
      </c>
      <c r="AE1301" s="39">
        <v>46215.851851851854</v>
      </c>
      <c r="AG1301" t="str">
        <f t="shared" si="160"/>
        <v>Julho-26</v>
      </c>
      <c r="AH1301" s="36">
        <f>_xlfn.XLOOKUP(AK1301,'Base de Preços'!P$7:P$3001,'Base de Preços'!J$7:J$3001,"",0)</f>
        <v>343.68</v>
      </c>
      <c r="AI1301" s="37">
        <f t="shared" si="161"/>
        <v>0</v>
      </c>
      <c r="AJ1301" t="str">
        <f>_xlfn.XLOOKUP(N1301,Agrupamentos!C$3:C$496,Agrupamentos!D$3:D$496,"",0)</f>
        <v>HERBICIDA MEC</v>
      </c>
      <c r="AK1301" t="str">
        <f t="shared" si="162"/>
        <v>SERV CAP QUIM MEC BARRA AGRICGN1410IMP96</v>
      </c>
      <c r="AL1301" s="57" t="str">
        <f t="shared" si="163"/>
        <v>47513GN1410Trabalhador FlorestalGABRIEL GONCALVES PINHEIROSERV CAP QUIM MEC BARRA AGRICSÃO PEDRO IIIT002-01Suporte15Julho-2681646215,851851851946213</v>
      </c>
      <c r="AM1301" s="79">
        <f t="shared" si="164"/>
        <v>69.565217391304344</v>
      </c>
      <c r="AN1301" s="80">
        <f t="shared" si="165"/>
        <v>1855.9999999999998</v>
      </c>
      <c r="AO1301" s="36">
        <f t="shared" si="166"/>
        <v>400.2</v>
      </c>
      <c r="AP1301" s="83">
        <f t="shared" si="167"/>
        <v>-1455.7999999999997</v>
      </c>
    </row>
    <row r="1302" spans="1:42" hidden="1">
      <c r="A1302">
        <v>47513</v>
      </c>
      <c r="B1302" s="38">
        <v>46213</v>
      </c>
      <c r="C1302" t="s">
        <v>268</v>
      </c>
      <c r="D1302" t="s">
        <v>105</v>
      </c>
      <c r="E1302" t="s">
        <v>106</v>
      </c>
      <c r="F1302" t="s">
        <v>37</v>
      </c>
      <c r="G1302">
        <v>8</v>
      </c>
      <c r="H1302" s="43">
        <v>11331</v>
      </c>
      <c r="I1302" t="s">
        <v>112</v>
      </c>
      <c r="J1302">
        <v>11362</v>
      </c>
      <c r="K1302" t="s">
        <v>131</v>
      </c>
      <c r="L1302" t="s">
        <v>131</v>
      </c>
      <c r="M1302">
        <v>1</v>
      </c>
      <c r="N1302" t="s">
        <v>109</v>
      </c>
      <c r="O1302" t="s">
        <v>64</v>
      </c>
      <c r="P1302">
        <v>750</v>
      </c>
      <c r="Q1302" t="s">
        <v>465</v>
      </c>
      <c r="R1302" t="s">
        <v>148</v>
      </c>
      <c r="S1302">
        <v>2</v>
      </c>
      <c r="T1302">
        <v>0</v>
      </c>
      <c r="U1302">
        <v>6</v>
      </c>
      <c r="V1302">
        <v>8</v>
      </c>
      <c r="W1302">
        <v>0</v>
      </c>
      <c r="X1302">
        <v>0</v>
      </c>
      <c r="Y1302">
        <v>0</v>
      </c>
      <c r="Z1302">
        <v>0</v>
      </c>
      <c r="AA1302" t="s">
        <v>55</v>
      </c>
      <c r="AB1302" t="s">
        <v>47</v>
      </c>
      <c r="AC1302" t="s">
        <v>135</v>
      </c>
      <c r="AE1302" s="39">
        <v>46215.851851851854</v>
      </c>
      <c r="AG1302" t="str">
        <f t="shared" si="160"/>
        <v>Julho-26</v>
      </c>
      <c r="AH1302" s="36">
        <f>_xlfn.XLOOKUP(AK1302,'Base de Preços'!P$7:P$3001,'Base de Preços'!J$7:J$3001,"",0)</f>
        <v>0</v>
      </c>
      <c r="AI1302" s="37">
        <f t="shared" si="161"/>
        <v>0</v>
      </c>
      <c r="AJ1302" t="str">
        <f>_xlfn.XLOOKUP(N1302,Agrupamentos!C$3:C$496,Agrupamentos!D$3:D$496,"",0)</f>
        <v>APOIO E MANUTENÇÃO</v>
      </c>
      <c r="AK1302" t="str">
        <f t="shared" si="162"/>
        <v>APOIO E MANUTEÇÃO 1410GN14101</v>
      </c>
      <c r="AL1302" s="57" t="str">
        <f t="shared" si="163"/>
        <v>47513GN1410MotoristaGABRIEL GONCALVES PINHEIROAPOIO E MANUTEÇÃO 1410PONTAL III GLEBA A - RRP005-01Principal0Julho-266846215,851851851946213</v>
      </c>
      <c r="AM1302" s="79" t="str">
        <f t="shared" si="164"/>
        <v/>
      </c>
      <c r="AN1302" s="80" t="str">
        <f t="shared" si="165"/>
        <v/>
      </c>
      <c r="AO1302" s="36">
        <f t="shared" si="166"/>
        <v>0</v>
      </c>
      <c r="AP1302" s="83" t="str">
        <f t="shared" si="167"/>
        <v/>
      </c>
    </row>
    <row r="1303" spans="1:42" hidden="1">
      <c r="A1303">
        <v>47513</v>
      </c>
      <c r="B1303" s="38">
        <v>46213</v>
      </c>
      <c r="C1303" t="s">
        <v>268</v>
      </c>
      <c r="D1303" t="s">
        <v>105</v>
      </c>
      <c r="E1303" t="s">
        <v>106</v>
      </c>
      <c r="F1303" t="s">
        <v>59</v>
      </c>
      <c r="G1303">
        <v>8</v>
      </c>
      <c r="H1303" s="43">
        <v>11331</v>
      </c>
      <c r="I1303" t="s">
        <v>112</v>
      </c>
      <c r="J1303">
        <v>11362</v>
      </c>
      <c r="K1303" t="s">
        <v>131</v>
      </c>
      <c r="L1303" t="s">
        <v>131</v>
      </c>
      <c r="M1303" t="s">
        <v>166</v>
      </c>
      <c r="N1303" t="s">
        <v>167</v>
      </c>
      <c r="O1303" t="s">
        <v>168</v>
      </c>
      <c r="P1303">
        <v>750</v>
      </c>
      <c r="Q1303" t="s">
        <v>465</v>
      </c>
      <c r="R1303" t="s">
        <v>148</v>
      </c>
      <c r="S1303">
        <v>22</v>
      </c>
      <c r="T1303">
        <v>22</v>
      </c>
      <c r="U1303">
        <v>0</v>
      </c>
      <c r="V1303">
        <v>22</v>
      </c>
      <c r="W1303">
        <v>0</v>
      </c>
      <c r="X1303">
        <v>1</v>
      </c>
      <c r="Y1303">
        <v>1</v>
      </c>
      <c r="Z1303">
        <v>290.54000000000002</v>
      </c>
      <c r="AA1303" t="s">
        <v>55</v>
      </c>
      <c r="AB1303" t="s">
        <v>47</v>
      </c>
      <c r="AC1303" t="s">
        <v>135</v>
      </c>
      <c r="AD1303" t="s">
        <v>58</v>
      </c>
      <c r="AE1303" s="39">
        <v>46215.851851851854</v>
      </c>
      <c r="AG1303" t="str">
        <f t="shared" si="160"/>
        <v>Julho-26</v>
      </c>
      <c r="AH1303" s="36">
        <f>_xlfn.XLOOKUP(AK1303,'Base de Preços'!P$7:P$3001,'Base de Preços'!J$7:J$3001,"",0)</f>
        <v>290.54000000000002</v>
      </c>
      <c r="AI1303" s="37">
        <f t="shared" si="161"/>
        <v>6391.88</v>
      </c>
      <c r="AJ1303" t="str">
        <f>_xlfn.XLOOKUP(N1303,Agrupamentos!C$3:C$496,Agrupamentos!D$3:D$496,"",0)</f>
        <v>HORA TRATOR</v>
      </c>
      <c r="AK1303" t="str">
        <f t="shared" si="162"/>
        <v>SERV HORA TRATOR PNEU 100CV AGRICGN1410REF223</v>
      </c>
      <c r="AL1303" s="57" t="str">
        <f t="shared" si="163"/>
        <v>47513GN1410Operador de Trator de PneuGABRIEL GONCALVES PINHEIROSERV HORA TRATOR PNEU 100CV AGRICPONTAL III GLEBA A - RRP005-01Principal22Julho-2602246215,851851851946213</v>
      </c>
      <c r="AM1303" s="79" t="str">
        <f t="shared" si="164"/>
        <v/>
      </c>
      <c r="AN1303" s="80" t="str">
        <f t="shared" si="165"/>
        <v/>
      </c>
      <c r="AO1303" s="36">
        <f t="shared" si="166"/>
        <v>6391.88</v>
      </c>
      <c r="AP1303" s="83" t="str">
        <f t="shared" si="167"/>
        <v/>
      </c>
    </row>
    <row r="1304" spans="1:42" hidden="1">
      <c r="A1304">
        <v>47513</v>
      </c>
      <c r="B1304" s="38">
        <v>46213</v>
      </c>
      <c r="C1304" t="s">
        <v>268</v>
      </c>
      <c r="D1304" t="s">
        <v>105</v>
      </c>
      <c r="E1304" t="s">
        <v>106</v>
      </c>
      <c r="F1304" t="s">
        <v>59</v>
      </c>
      <c r="G1304">
        <v>8</v>
      </c>
      <c r="H1304" s="43">
        <v>11331</v>
      </c>
      <c r="I1304" t="s">
        <v>112</v>
      </c>
      <c r="J1304">
        <v>11362</v>
      </c>
      <c r="K1304" t="s">
        <v>131</v>
      </c>
      <c r="L1304" t="s">
        <v>131</v>
      </c>
      <c r="M1304" t="s">
        <v>137</v>
      </c>
      <c r="N1304" t="s">
        <v>138</v>
      </c>
      <c r="O1304" t="s">
        <v>64</v>
      </c>
      <c r="P1304">
        <v>484</v>
      </c>
      <c r="Q1304" t="s">
        <v>370</v>
      </c>
      <c r="R1304" t="s">
        <v>397</v>
      </c>
      <c r="S1304">
        <v>14</v>
      </c>
      <c r="T1304">
        <v>15</v>
      </c>
      <c r="U1304">
        <v>0</v>
      </c>
      <c r="V1304">
        <v>14</v>
      </c>
      <c r="W1304">
        <v>0.68</v>
      </c>
      <c r="X1304">
        <v>0.93</v>
      </c>
      <c r="Y1304">
        <v>0.93</v>
      </c>
      <c r="Z1304">
        <v>221.69</v>
      </c>
      <c r="AA1304" t="s">
        <v>55</v>
      </c>
      <c r="AB1304" t="s">
        <v>47</v>
      </c>
      <c r="AC1304" t="s">
        <v>135</v>
      </c>
      <c r="AE1304" s="39">
        <v>46215.851851851854</v>
      </c>
      <c r="AG1304" t="str">
        <f t="shared" si="160"/>
        <v>Julho-26</v>
      </c>
      <c r="AH1304" s="36">
        <f>_xlfn.XLOOKUP(AK1304,'Base de Preços'!P$7:P$3001,'Base de Preços'!J$7:J$3001,"",0)</f>
        <v>343.68</v>
      </c>
      <c r="AI1304" s="37">
        <f t="shared" si="161"/>
        <v>5155.2</v>
      </c>
      <c r="AJ1304" t="str">
        <f>_xlfn.XLOOKUP(N1304,Agrupamentos!C$3:C$496,Agrupamentos!D$3:D$496,"",0)</f>
        <v>HERBICIDA MEC</v>
      </c>
      <c r="AK1304" t="str">
        <f t="shared" si="162"/>
        <v>SERV CAP QUIM MEC BARRA AGRICGN1410IMP96</v>
      </c>
      <c r="AL1304" s="57" t="str">
        <f t="shared" si="163"/>
        <v>47513GN1410Operador de Trator de PneuGABRIEL GONCALVES PINHEIROSERV CAP QUIM MEC BARRA AGRICSÃO PEDRO IIIT002-01Principal15Julho-2601446215,851851851946213</v>
      </c>
      <c r="AM1304" s="79">
        <f t="shared" si="164"/>
        <v>20.588235294117645</v>
      </c>
      <c r="AN1304" s="80">
        <f t="shared" si="165"/>
        <v>4564.2058823529405</v>
      </c>
      <c r="AO1304" s="36">
        <f t="shared" si="166"/>
        <v>3325.35</v>
      </c>
      <c r="AP1304" s="83">
        <f t="shared" si="167"/>
        <v>-1238.8558823529406</v>
      </c>
    </row>
    <row r="1305" spans="1:42" hidden="1">
      <c r="A1305">
        <v>47554</v>
      </c>
      <c r="B1305" s="38">
        <v>46213</v>
      </c>
      <c r="C1305" t="s">
        <v>268</v>
      </c>
      <c r="D1305" t="s">
        <v>105</v>
      </c>
      <c r="E1305" t="s">
        <v>106</v>
      </c>
      <c r="F1305" t="s">
        <v>37</v>
      </c>
      <c r="G1305">
        <v>8</v>
      </c>
      <c r="H1305" s="43">
        <v>11065</v>
      </c>
      <c r="I1305" t="s">
        <v>107</v>
      </c>
      <c r="J1305">
        <v>11078</v>
      </c>
      <c r="K1305" t="s">
        <v>154</v>
      </c>
      <c r="L1305" t="s">
        <v>154</v>
      </c>
      <c r="M1305" t="s">
        <v>155</v>
      </c>
      <c r="N1305" t="s">
        <v>156</v>
      </c>
      <c r="O1305" t="s">
        <v>43</v>
      </c>
      <c r="P1305">
        <v>612</v>
      </c>
      <c r="Q1305" t="s">
        <v>379</v>
      </c>
      <c r="R1305" t="s">
        <v>393</v>
      </c>
      <c r="S1305">
        <v>8</v>
      </c>
      <c r="T1305">
        <v>0</v>
      </c>
      <c r="U1305">
        <v>0</v>
      </c>
      <c r="V1305">
        <v>8</v>
      </c>
      <c r="W1305">
        <v>0</v>
      </c>
      <c r="X1305">
        <v>0</v>
      </c>
      <c r="Y1305">
        <v>0</v>
      </c>
      <c r="Z1305">
        <v>0</v>
      </c>
      <c r="AA1305" t="s">
        <v>55</v>
      </c>
      <c r="AB1305" t="s">
        <v>77</v>
      </c>
      <c r="AC1305" t="s">
        <v>159</v>
      </c>
      <c r="AD1305" t="s">
        <v>120</v>
      </c>
      <c r="AE1305" s="39">
        <v>46216.417129629626</v>
      </c>
      <c r="AG1305" t="str">
        <f t="shared" si="160"/>
        <v>Julho-26</v>
      </c>
      <c r="AH1305" s="36">
        <f>_xlfn.XLOOKUP(AK1305,'Base de Preços'!P$7:P$3001,'Base de Preços'!J$7:J$3001,"",0)</f>
        <v>3133.15</v>
      </c>
      <c r="AI1305" s="37">
        <f t="shared" si="161"/>
        <v>0</v>
      </c>
      <c r="AJ1305" t="str">
        <f>_xlfn.XLOOKUP(N1305,Agrupamentos!C$3:C$496,Agrupamentos!D$3:D$496,"",0)</f>
        <v>BRIGADINHA MSFL</v>
      </c>
      <c r="AK1305" t="str">
        <f t="shared" si="162"/>
        <v>EQUIPE DE BRIGADINHA FLORESTALGN1410IMP21</v>
      </c>
      <c r="AL1305" s="57" t="str">
        <f t="shared" si="163"/>
        <v>47554GN1410MotoristaNATAN SANTOS MORAISEQUIPE DE BRIGADINHA FLORESTALRIBEIRÃO LIMPO - CPG028-01Apoio0Julho-260846216,417129629646213</v>
      </c>
      <c r="AM1305" s="79" t="str">
        <f t="shared" si="164"/>
        <v/>
      </c>
      <c r="AN1305" s="80" t="str">
        <f t="shared" si="165"/>
        <v/>
      </c>
      <c r="AO1305" s="36">
        <f t="shared" si="166"/>
        <v>0</v>
      </c>
      <c r="AP1305" s="83" t="str">
        <f t="shared" si="167"/>
        <v/>
      </c>
    </row>
    <row r="1306" spans="1:42" hidden="1">
      <c r="A1306">
        <v>47554</v>
      </c>
      <c r="B1306" s="38">
        <v>46213</v>
      </c>
      <c r="C1306" t="s">
        <v>268</v>
      </c>
      <c r="D1306" t="s">
        <v>105</v>
      </c>
      <c r="E1306" t="s">
        <v>106</v>
      </c>
      <c r="F1306" t="s">
        <v>49</v>
      </c>
      <c r="G1306">
        <v>8</v>
      </c>
      <c r="H1306" s="43">
        <v>11065</v>
      </c>
      <c r="I1306" t="s">
        <v>107</v>
      </c>
      <c r="J1306">
        <v>11078</v>
      </c>
      <c r="K1306" t="s">
        <v>154</v>
      </c>
      <c r="L1306" t="s">
        <v>154</v>
      </c>
      <c r="M1306">
        <v>1</v>
      </c>
      <c r="N1306" t="s">
        <v>109</v>
      </c>
      <c r="O1306" t="s">
        <v>64</v>
      </c>
      <c r="P1306">
        <v>503</v>
      </c>
      <c r="Q1306" t="s">
        <v>181</v>
      </c>
      <c r="R1306" t="s">
        <v>401</v>
      </c>
      <c r="S1306">
        <v>32</v>
      </c>
      <c r="T1306">
        <v>1</v>
      </c>
      <c r="U1306">
        <v>0</v>
      </c>
      <c r="V1306">
        <v>32</v>
      </c>
      <c r="W1306">
        <v>0</v>
      </c>
      <c r="X1306">
        <v>32</v>
      </c>
      <c r="Y1306">
        <v>32</v>
      </c>
      <c r="Z1306">
        <v>0</v>
      </c>
      <c r="AA1306" t="s">
        <v>55</v>
      </c>
      <c r="AB1306" t="s">
        <v>56</v>
      </c>
      <c r="AC1306" t="s">
        <v>159</v>
      </c>
      <c r="AD1306" t="s">
        <v>120</v>
      </c>
      <c r="AE1306" s="39">
        <v>46216.420740740738</v>
      </c>
      <c r="AG1306" t="str">
        <f t="shared" si="160"/>
        <v>Julho-26</v>
      </c>
      <c r="AH1306" s="36">
        <f>_xlfn.XLOOKUP(AK1306,'Base de Preços'!P$7:P$3001,'Base de Preços'!J$7:J$3001,"",0)</f>
        <v>0</v>
      </c>
      <c r="AI1306" s="37">
        <f t="shared" si="161"/>
        <v>0</v>
      </c>
      <c r="AJ1306" t="str">
        <f>_xlfn.XLOOKUP(N1306,Agrupamentos!C$3:C$496,Agrupamentos!D$3:D$496,"",0)</f>
        <v>APOIO E MANUTENÇÃO</v>
      </c>
      <c r="AK1306" t="str">
        <f t="shared" si="162"/>
        <v>APOIO E MANUTEÇÃO 1410GN14101</v>
      </c>
      <c r="AL1306" s="57" t="str">
        <f t="shared" si="163"/>
        <v>47554GN1410Trabalhador FlorestalNATAN SANTOS MORAISAPOIO E MANUTEÇÃO 1410MÃE SANTA GLEBA A022-01Suporte1Julho-2603246216,420740740746213</v>
      </c>
      <c r="AM1306" s="79" t="str">
        <f t="shared" si="164"/>
        <v/>
      </c>
      <c r="AN1306" s="80" t="str">
        <f t="shared" si="165"/>
        <v/>
      </c>
      <c r="AO1306" s="36">
        <f t="shared" si="166"/>
        <v>0</v>
      </c>
      <c r="AP1306" s="83" t="str">
        <f t="shared" si="167"/>
        <v/>
      </c>
    </row>
    <row r="1307" spans="1:42" hidden="1">
      <c r="A1307">
        <v>47554</v>
      </c>
      <c r="B1307" s="38">
        <v>46213</v>
      </c>
      <c r="C1307" t="s">
        <v>268</v>
      </c>
      <c r="D1307" t="s">
        <v>105</v>
      </c>
      <c r="E1307" t="s">
        <v>106</v>
      </c>
      <c r="F1307" t="s">
        <v>37</v>
      </c>
      <c r="G1307">
        <v>8</v>
      </c>
      <c r="H1307" s="43">
        <v>11065</v>
      </c>
      <c r="I1307" t="s">
        <v>107</v>
      </c>
      <c r="J1307">
        <v>11078</v>
      </c>
      <c r="K1307" t="s">
        <v>154</v>
      </c>
      <c r="L1307" t="s">
        <v>154</v>
      </c>
      <c r="M1307">
        <v>1</v>
      </c>
      <c r="N1307" t="s">
        <v>109</v>
      </c>
      <c r="O1307" t="s">
        <v>64</v>
      </c>
      <c r="P1307">
        <v>503</v>
      </c>
      <c r="Q1307" t="s">
        <v>181</v>
      </c>
      <c r="R1307" t="s">
        <v>401</v>
      </c>
      <c r="S1307">
        <v>18</v>
      </c>
      <c r="T1307">
        <v>0</v>
      </c>
      <c r="U1307">
        <v>0</v>
      </c>
      <c r="V1307">
        <v>18</v>
      </c>
      <c r="W1307">
        <v>0</v>
      </c>
      <c r="X1307">
        <v>0</v>
      </c>
      <c r="Y1307">
        <v>0</v>
      </c>
      <c r="Z1307">
        <v>0</v>
      </c>
      <c r="AA1307" t="s">
        <v>55</v>
      </c>
      <c r="AB1307" t="s">
        <v>47</v>
      </c>
      <c r="AC1307" t="s">
        <v>159</v>
      </c>
      <c r="AD1307" t="s">
        <v>58</v>
      </c>
      <c r="AE1307" s="39">
        <v>46216.420532407406</v>
      </c>
      <c r="AG1307" t="str">
        <f t="shared" si="160"/>
        <v>Julho-26</v>
      </c>
      <c r="AH1307" s="36">
        <f>_xlfn.XLOOKUP(AK1307,'Base de Preços'!P$7:P$3001,'Base de Preços'!J$7:J$3001,"",0)</f>
        <v>0</v>
      </c>
      <c r="AI1307" s="37">
        <f t="shared" si="161"/>
        <v>0</v>
      </c>
      <c r="AJ1307" t="str">
        <f>_xlfn.XLOOKUP(N1307,Agrupamentos!C$3:C$496,Agrupamentos!D$3:D$496,"",0)</f>
        <v>APOIO E MANUTENÇÃO</v>
      </c>
      <c r="AK1307" t="str">
        <f t="shared" si="162"/>
        <v>APOIO E MANUTEÇÃO 1410GN14101</v>
      </c>
      <c r="AL1307" s="57" t="str">
        <f t="shared" si="163"/>
        <v>47554GN1410MotoristaNATAN SANTOS MORAISAPOIO E MANUTEÇÃO 1410MÃE SANTA GLEBA A022-01Principal0Julho-2601846216,420532407446213</v>
      </c>
      <c r="AM1307" s="79" t="str">
        <f t="shared" si="164"/>
        <v/>
      </c>
      <c r="AN1307" s="80" t="str">
        <f t="shared" si="165"/>
        <v/>
      </c>
      <c r="AO1307" s="36">
        <f t="shared" si="166"/>
        <v>0</v>
      </c>
      <c r="AP1307" s="83" t="str">
        <f t="shared" si="167"/>
        <v/>
      </c>
    </row>
    <row r="1308" spans="1:42" hidden="1">
      <c r="A1308">
        <v>47554</v>
      </c>
      <c r="B1308" s="38">
        <v>46213</v>
      </c>
      <c r="C1308" t="s">
        <v>268</v>
      </c>
      <c r="D1308" t="s">
        <v>105</v>
      </c>
      <c r="E1308" t="s">
        <v>106</v>
      </c>
      <c r="F1308" t="s">
        <v>49</v>
      </c>
      <c r="G1308">
        <v>8</v>
      </c>
      <c r="H1308" s="43">
        <v>11065</v>
      </c>
      <c r="I1308" t="s">
        <v>107</v>
      </c>
      <c r="J1308">
        <v>11078</v>
      </c>
      <c r="K1308" t="s">
        <v>154</v>
      </c>
      <c r="L1308" t="s">
        <v>154</v>
      </c>
      <c r="M1308" t="s">
        <v>155</v>
      </c>
      <c r="N1308" t="s">
        <v>156</v>
      </c>
      <c r="O1308" t="s">
        <v>43</v>
      </c>
      <c r="P1308">
        <v>612</v>
      </c>
      <c r="Q1308" t="s">
        <v>379</v>
      </c>
      <c r="R1308" t="s">
        <v>393</v>
      </c>
      <c r="S1308">
        <v>24</v>
      </c>
      <c r="T1308">
        <v>2</v>
      </c>
      <c r="U1308">
        <v>0</v>
      </c>
      <c r="V1308">
        <v>24</v>
      </c>
      <c r="W1308">
        <v>0</v>
      </c>
      <c r="X1308">
        <v>12</v>
      </c>
      <c r="Y1308">
        <v>12</v>
      </c>
      <c r="Z1308" s="3">
        <v>3133.15</v>
      </c>
      <c r="AA1308" t="s">
        <v>55</v>
      </c>
      <c r="AB1308" t="s">
        <v>47</v>
      </c>
      <c r="AC1308" t="s">
        <v>159</v>
      </c>
      <c r="AD1308" t="s">
        <v>120</v>
      </c>
      <c r="AE1308" s="39">
        <v>46216.417395833334</v>
      </c>
      <c r="AG1308" t="str">
        <f t="shared" si="160"/>
        <v>Julho-26</v>
      </c>
      <c r="AH1308" s="36">
        <f>_xlfn.XLOOKUP(AK1308,'Base de Preços'!P$7:P$3001,'Base de Preços'!J$7:J$3001,"",0)</f>
        <v>3133.15</v>
      </c>
      <c r="AI1308" s="37">
        <f t="shared" si="161"/>
        <v>6266.3</v>
      </c>
      <c r="AJ1308" t="str">
        <f>_xlfn.XLOOKUP(N1308,Agrupamentos!C$3:C$496,Agrupamentos!D$3:D$496,"",0)</f>
        <v>BRIGADINHA MSFL</v>
      </c>
      <c r="AK1308" t="str">
        <f t="shared" si="162"/>
        <v>EQUIPE DE BRIGADINHA FLORESTALGN1410IMP21</v>
      </c>
      <c r="AL1308" s="57" t="str">
        <f t="shared" si="163"/>
        <v>47554GN1410Trabalhador FlorestalNATAN SANTOS MORAISEQUIPE DE BRIGADINHA FLORESTALRIBEIRÃO LIMPO - CPG028-01Principal2Julho-2602446216,417395833346213</v>
      </c>
      <c r="AM1308" s="79" t="str">
        <f t="shared" si="164"/>
        <v/>
      </c>
      <c r="AN1308" s="80" t="str">
        <f t="shared" si="165"/>
        <v/>
      </c>
      <c r="AO1308" s="36">
        <f t="shared" si="166"/>
        <v>6266.3</v>
      </c>
      <c r="AP1308" s="83" t="str">
        <f t="shared" si="167"/>
        <v/>
      </c>
    </row>
    <row r="1309" spans="1:42" hidden="1">
      <c r="A1309">
        <v>47554</v>
      </c>
      <c r="B1309" s="38">
        <v>46213</v>
      </c>
      <c r="C1309" t="s">
        <v>268</v>
      </c>
      <c r="D1309" t="s">
        <v>105</v>
      </c>
      <c r="E1309" t="s">
        <v>106</v>
      </c>
      <c r="F1309" t="s">
        <v>153</v>
      </c>
      <c r="G1309">
        <v>8</v>
      </c>
      <c r="H1309" s="43">
        <v>11065</v>
      </c>
      <c r="I1309" t="s">
        <v>107</v>
      </c>
      <c r="J1309">
        <v>11078</v>
      </c>
      <c r="K1309" t="s">
        <v>154</v>
      </c>
      <c r="L1309" t="s">
        <v>154</v>
      </c>
      <c r="M1309" t="s">
        <v>155</v>
      </c>
      <c r="N1309" t="s">
        <v>156</v>
      </c>
      <c r="O1309" t="s">
        <v>43</v>
      </c>
      <c r="P1309">
        <v>503</v>
      </c>
      <c r="Q1309" t="s">
        <v>181</v>
      </c>
      <c r="R1309" t="s">
        <v>401</v>
      </c>
      <c r="S1309">
        <v>0</v>
      </c>
      <c r="T1309">
        <v>0</v>
      </c>
      <c r="U1309">
        <v>8</v>
      </c>
      <c r="V1309">
        <v>8</v>
      </c>
      <c r="W1309">
        <v>0</v>
      </c>
      <c r="X1309">
        <v>0</v>
      </c>
      <c r="Y1309">
        <v>0</v>
      </c>
      <c r="Z1309">
        <v>0</v>
      </c>
      <c r="AA1309" t="s">
        <v>55</v>
      </c>
      <c r="AB1309" t="s">
        <v>56</v>
      </c>
      <c r="AC1309" t="s">
        <v>159</v>
      </c>
      <c r="AD1309" t="s">
        <v>120</v>
      </c>
      <c r="AE1309" s="39">
        <v>46216.420173611114</v>
      </c>
      <c r="AG1309" t="str">
        <f t="shared" si="160"/>
        <v>Julho-26</v>
      </c>
      <c r="AH1309" s="36">
        <f>_xlfn.XLOOKUP(AK1309,'Base de Preços'!P$7:P$3001,'Base de Preços'!J$7:J$3001,"",0)</f>
        <v>3133.15</v>
      </c>
      <c r="AI1309" s="37">
        <f t="shared" si="161"/>
        <v>0</v>
      </c>
      <c r="AJ1309" t="str">
        <f>_xlfn.XLOOKUP(N1309,Agrupamentos!C$3:C$496,Agrupamentos!D$3:D$496,"",0)</f>
        <v>BRIGADINHA MSFL</v>
      </c>
      <c r="AK1309" t="str">
        <f t="shared" si="162"/>
        <v>EQUIPE DE BRIGADINHA FLORESTALGN1410IMP21</v>
      </c>
      <c r="AL1309" s="57" t="str">
        <f t="shared" si="163"/>
        <v>47554GN1410Operador de Máquinas SêniorNATAN SANTOS MORAISEQUIPE DE BRIGADINHA FLORESTALMÃE SANTA GLEBA A022-01Suporte0Julho-268846216,420173611146213</v>
      </c>
      <c r="AM1309" s="79" t="str">
        <f t="shared" si="164"/>
        <v/>
      </c>
      <c r="AN1309" s="80" t="str">
        <f t="shared" si="165"/>
        <v/>
      </c>
      <c r="AO1309" s="36">
        <f t="shared" si="166"/>
        <v>0</v>
      </c>
      <c r="AP1309" s="83" t="str">
        <f t="shared" si="167"/>
        <v/>
      </c>
    </row>
    <row r="1310" spans="1:42" hidden="1">
      <c r="A1310">
        <v>47445</v>
      </c>
      <c r="B1310" s="38">
        <v>46213</v>
      </c>
      <c r="C1310" t="s">
        <v>268</v>
      </c>
      <c r="D1310" t="s">
        <v>98</v>
      </c>
      <c r="E1310" t="s">
        <v>99</v>
      </c>
      <c r="F1310" t="s">
        <v>37</v>
      </c>
      <c r="G1310">
        <v>8</v>
      </c>
      <c r="H1310" s="43">
        <v>9241</v>
      </c>
      <c r="I1310" t="s">
        <v>189</v>
      </c>
      <c r="J1310" t="s">
        <v>39</v>
      </c>
      <c r="K1310" t="s">
        <v>40</v>
      </c>
      <c r="L1310" t="s">
        <v>502</v>
      </c>
      <c r="M1310">
        <v>2</v>
      </c>
      <c r="N1310" t="s">
        <v>42</v>
      </c>
      <c r="O1310" t="s">
        <v>64</v>
      </c>
      <c r="P1310">
        <v>390</v>
      </c>
      <c r="Q1310" t="s">
        <v>44</v>
      </c>
      <c r="R1310" t="s">
        <v>45</v>
      </c>
      <c r="S1310">
        <v>8</v>
      </c>
      <c r="T1310">
        <v>0</v>
      </c>
      <c r="U1310">
        <v>16</v>
      </c>
      <c r="V1310">
        <v>24</v>
      </c>
      <c r="W1310">
        <v>0</v>
      </c>
      <c r="X1310">
        <v>0</v>
      </c>
      <c r="Y1310">
        <v>0</v>
      </c>
      <c r="Z1310">
        <v>0</v>
      </c>
      <c r="AA1310" t="s">
        <v>46</v>
      </c>
      <c r="AB1310" t="s">
        <v>47</v>
      </c>
      <c r="AC1310" t="s">
        <v>48</v>
      </c>
      <c r="AD1310" t="s">
        <v>48</v>
      </c>
      <c r="AE1310" s="39">
        <v>46213.733599537038</v>
      </c>
      <c r="AG1310" t="str">
        <f t="shared" si="160"/>
        <v>Julho-26</v>
      </c>
      <c r="AH1310" s="36">
        <f>_xlfn.XLOOKUP(AK1310,'Base de Preços'!P$7:P$3001,'Base de Preços'!J$7:J$3001,"",0)</f>
        <v>0</v>
      </c>
      <c r="AI1310" s="37">
        <f t="shared" si="161"/>
        <v>0</v>
      </c>
      <c r="AJ1310" t="str">
        <f>_xlfn.XLOOKUP(N1310,Agrupamentos!C$3:C$496,Agrupamentos!D$3:D$496,"",0)</f>
        <v>APOIO E MANUTENÇÃO</v>
      </c>
      <c r="AK1310" t="str">
        <f t="shared" si="162"/>
        <v>APOIO E MANUTEÇÃOGN14202</v>
      </c>
      <c r="AL1310" s="57" t="str">
        <f t="shared" si="163"/>
        <v>47445GN1420MotoristaGIOVANNI RODRIGUES BORGES MORAESAPOIO E MANUTEÇÃOPátio MST01Principal0Julho-26162446213,73359953746213</v>
      </c>
      <c r="AM1310" s="79" t="str">
        <f t="shared" si="164"/>
        <v/>
      </c>
      <c r="AN1310" s="80" t="str">
        <f t="shared" si="165"/>
        <v/>
      </c>
      <c r="AO1310" s="36">
        <f t="shared" si="166"/>
        <v>0</v>
      </c>
      <c r="AP1310" s="83" t="str">
        <f t="shared" si="167"/>
        <v/>
      </c>
    </row>
    <row r="1311" spans="1:42" hidden="1">
      <c r="A1311">
        <v>47452</v>
      </c>
      <c r="B1311" s="38">
        <v>46213</v>
      </c>
      <c r="C1311" t="s">
        <v>268</v>
      </c>
      <c r="D1311" t="s">
        <v>98</v>
      </c>
      <c r="E1311" t="s">
        <v>99</v>
      </c>
      <c r="F1311" t="s">
        <v>49</v>
      </c>
      <c r="G1311">
        <v>8</v>
      </c>
      <c r="H1311" s="43" t="s">
        <v>100</v>
      </c>
      <c r="I1311" t="s">
        <v>101</v>
      </c>
      <c r="J1311" t="s">
        <v>50</v>
      </c>
      <c r="K1311" t="s">
        <v>51</v>
      </c>
      <c r="L1311" t="s">
        <v>102</v>
      </c>
      <c r="M1311">
        <v>2</v>
      </c>
      <c r="N1311" t="s">
        <v>42</v>
      </c>
      <c r="O1311" t="s">
        <v>64</v>
      </c>
      <c r="P1311">
        <v>635</v>
      </c>
      <c r="Q1311" t="s">
        <v>524</v>
      </c>
      <c r="R1311" t="s">
        <v>387</v>
      </c>
      <c r="S1311">
        <v>0</v>
      </c>
      <c r="T1311">
        <v>0</v>
      </c>
      <c r="U1311">
        <v>32</v>
      </c>
      <c r="V1311">
        <v>32</v>
      </c>
      <c r="W1311">
        <v>0</v>
      </c>
      <c r="X1311">
        <v>0</v>
      </c>
      <c r="Y1311">
        <v>0</v>
      </c>
      <c r="Z1311">
        <v>0</v>
      </c>
      <c r="AA1311" t="s">
        <v>55</v>
      </c>
      <c r="AB1311" t="s">
        <v>56</v>
      </c>
      <c r="AC1311" t="s">
        <v>57</v>
      </c>
      <c r="AD1311" t="s">
        <v>57</v>
      </c>
      <c r="AE1311" s="39">
        <v>46213.744930555556</v>
      </c>
      <c r="AG1311" t="str">
        <f t="shared" si="160"/>
        <v>Julho-26</v>
      </c>
      <c r="AH1311" s="36">
        <f>_xlfn.XLOOKUP(AK1311,'Base de Preços'!P$7:P$3001,'Base de Preços'!J$7:J$3001,"",0)</f>
        <v>0</v>
      </c>
      <c r="AI1311" s="37">
        <f t="shared" si="161"/>
        <v>0</v>
      </c>
      <c r="AJ1311" t="str">
        <f>_xlfn.XLOOKUP(N1311,Agrupamentos!C$3:C$496,Agrupamentos!D$3:D$496,"",0)</f>
        <v>APOIO E MANUTENÇÃO</v>
      </c>
      <c r="AK1311" t="str">
        <f t="shared" si="162"/>
        <v>APOIO E MANUTEÇÃOGN14202</v>
      </c>
      <c r="AL1311" s="57" t="str">
        <f t="shared" si="163"/>
        <v>47452GN1420Trabalhador FlorestalLEANDRA DE MIRANDA SOUZA COSTAAPOIO E MANUTEÇÃOPRUDENTINA - RRP013-01Suporte0Julho-26323246213,744930555646213</v>
      </c>
      <c r="AM1311" s="79" t="str">
        <f t="shared" si="164"/>
        <v/>
      </c>
      <c r="AN1311" s="80" t="str">
        <f t="shared" si="165"/>
        <v/>
      </c>
      <c r="AO1311" s="36">
        <f t="shared" si="166"/>
        <v>0</v>
      </c>
      <c r="AP1311" s="83" t="str">
        <f t="shared" si="167"/>
        <v/>
      </c>
    </row>
    <row r="1312" spans="1:42" hidden="1">
      <c r="A1312">
        <v>47452</v>
      </c>
      <c r="B1312" s="38">
        <v>46213</v>
      </c>
      <c r="C1312" t="s">
        <v>268</v>
      </c>
      <c r="D1312" t="s">
        <v>98</v>
      </c>
      <c r="E1312" t="s">
        <v>99</v>
      </c>
      <c r="F1312" t="s">
        <v>37</v>
      </c>
      <c r="G1312">
        <v>8</v>
      </c>
      <c r="H1312" s="43" t="s">
        <v>100</v>
      </c>
      <c r="I1312" t="s">
        <v>101</v>
      </c>
      <c r="J1312" t="s">
        <v>50</v>
      </c>
      <c r="K1312" t="s">
        <v>51</v>
      </c>
      <c r="L1312" t="s">
        <v>102</v>
      </c>
      <c r="M1312">
        <v>2</v>
      </c>
      <c r="N1312" t="s">
        <v>42</v>
      </c>
      <c r="O1312" t="s">
        <v>64</v>
      </c>
      <c r="P1312">
        <v>635</v>
      </c>
      <c r="Q1312" t="s">
        <v>524</v>
      </c>
      <c r="R1312" t="s">
        <v>387</v>
      </c>
      <c r="S1312">
        <v>0</v>
      </c>
      <c r="T1312">
        <v>0</v>
      </c>
      <c r="U1312">
        <v>16</v>
      </c>
      <c r="V1312">
        <v>16</v>
      </c>
      <c r="W1312">
        <v>0</v>
      </c>
      <c r="X1312">
        <v>0</v>
      </c>
      <c r="Y1312">
        <v>0</v>
      </c>
      <c r="Z1312">
        <v>0</v>
      </c>
      <c r="AA1312" t="s">
        <v>55</v>
      </c>
      <c r="AB1312" t="s">
        <v>47</v>
      </c>
      <c r="AC1312" t="s">
        <v>57</v>
      </c>
      <c r="AD1312" t="s">
        <v>57</v>
      </c>
      <c r="AE1312" s="39">
        <v>46213.744467592594</v>
      </c>
      <c r="AG1312" t="str">
        <f t="shared" si="160"/>
        <v>Julho-26</v>
      </c>
      <c r="AH1312" s="36">
        <f>_xlfn.XLOOKUP(AK1312,'Base de Preços'!P$7:P$3001,'Base de Preços'!J$7:J$3001,"",0)</f>
        <v>0</v>
      </c>
      <c r="AI1312" s="37">
        <f t="shared" si="161"/>
        <v>0</v>
      </c>
      <c r="AJ1312" t="str">
        <f>_xlfn.XLOOKUP(N1312,Agrupamentos!C$3:C$496,Agrupamentos!D$3:D$496,"",0)</f>
        <v>APOIO E MANUTENÇÃO</v>
      </c>
      <c r="AK1312" t="str">
        <f t="shared" si="162"/>
        <v>APOIO E MANUTEÇÃOGN14202</v>
      </c>
      <c r="AL1312" s="57" t="str">
        <f t="shared" si="163"/>
        <v>47452GN1420MotoristaLEANDRA DE MIRANDA SOUZA COSTAAPOIO E MANUTEÇÃOPRUDENTINA - RRP013-01Principal0Julho-26161646213,744467592646213</v>
      </c>
      <c r="AM1312" s="79" t="str">
        <f t="shared" si="164"/>
        <v/>
      </c>
      <c r="AN1312" s="80" t="str">
        <f t="shared" si="165"/>
        <v/>
      </c>
      <c r="AO1312" s="36">
        <f t="shared" si="166"/>
        <v>0</v>
      </c>
      <c r="AP1312" s="83" t="str">
        <f t="shared" si="167"/>
        <v/>
      </c>
    </row>
    <row r="1313" spans="1:42" hidden="1">
      <c r="A1313">
        <v>47464</v>
      </c>
      <c r="B1313" s="38">
        <v>46213</v>
      </c>
      <c r="C1313" t="s">
        <v>268</v>
      </c>
      <c r="D1313" t="s">
        <v>98</v>
      </c>
      <c r="E1313" t="s">
        <v>99</v>
      </c>
      <c r="F1313" t="s">
        <v>49</v>
      </c>
      <c r="G1313">
        <v>8</v>
      </c>
      <c r="H1313" s="43">
        <v>10665</v>
      </c>
      <c r="I1313" t="s">
        <v>191</v>
      </c>
      <c r="J1313">
        <v>10781</v>
      </c>
      <c r="K1313" t="s">
        <v>192</v>
      </c>
      <c r="L1313" t="s">
        <v>192</v>
      </c>
      <c r="M1313">
        <v>2</v>
      </c>
      <c r="N1313" t="s">
        <v>42</v>
      </c>
      <c r="O1313" t="s">
        <v>64</v>
      </c>
      <c r="P1313">
        <v>398</v>
      </c>
      <c r="Q1313" t="s">
        <v>527</v>
      </c>
      <c r="R1313">
        <v>2</v>
      </c>
      <c r="S1313">
        <v>8</v>
      </c>
      <c r="T1313">
        <v>0</v>
      </c>
      <c r="U1313">
        <v>0</v>
      </c>
      <c r="V1313">
        <v>8</v>
      </c>
      <c r="W1313">
        <v>0</v>
      </c>
      <c r="X1313">
        <v>0</v>
      </c>
      <c r="Y1313">
        <v>0</v>
      </c>
      <c r="Z1313">
        <v>0</v>
      </c>
      <c r="AA1313" t="s">
        <v>46</v>
      </c>
      <c r="AB1313" t="s">
        <v>56</v>
      </c>
      <c r="AC1313" t="s">
        <v>195</v>
      </c>
      <c r="AE1313" s="39">
        <v>46213.882719907408</v>
      </c>
      <c r="AF1313" t="s">
        <v>529</v>
      </c>
      <c r="AG1313" t="str">
        <f t="shared" si="160"/>
        <v>Julho-26</v>
      </c>
      <c r="AH1313" s="36">
        <f>_xlfn.XLOOKUP(AK1313,'Base de Preços'!P$7:P$3001,'Base de Preços'!J$7:J$3001,"",0)</f>
        <v>0</v>
      </c>
      <c r="AI1313" s="37">
        <f t="shared" si="161"/>
        <v>0</v>
      </c>
      <c r="AJ1313" t="str">
        <f>_xlfn.XLOOKUP(N1313,Agrupamentos!C$3:C$496,Agrupamentos!D$3:D$496,"",0)</f>
        <v>APOIO E MANUTENÇÃO</v>
      </c>
      <c r="AK1313" t="str">
        <f t="shared" si="162"/>
        <v>APOIO E MANUTEÇÃOGN14202</v>
      </c>
      <c r="AL1313" s="57" t="str">
        <f t="shared" si="163"/>
        <v>47464GN1420Trabalhador FlorestalTHIAGO DE SOUZA AVELARAPOIO E MANUTEÇÃOCéu Azul2Suporte0Julho-260846213,882719907446213</v>
      </c>
      <c r="AM1313" s="79" t="str">
        <f t="shared" si="164"/>
        <v/>
      </c>
      <c r="AN1313" s="80" t="str">
        <f t="shared" si="165"/>
        <v/>
      </c>
      <c r="AO1313" s="36">
        <f t="shared" si="166"/>
        <v>0</v>
      </c>
      <c r="AP1313" s="83" t="str">
        <f t="shared" si="167"/>
        <v/>
      </c>
    </row>
    <row r="1314" spans="1:42" hidden="1">
      <c r="A1314">
        <v>47464</v>
      </c>
      <c r="B1314" s="38">
        <v>46213</v>
      </c>
      <c r="C1314" t="s">
        <v>268</v>
      </c>
      <c r="D1314" t="s">
        <v>98</v>
      </c>
      <c r="E1314" t="s">
        <v>99</v>
      </c>
      <c r="F1314" t="s">
        <v>37</v>
      </c>
      <c r="G1314">
        <v>8</v>
      </c>
      <c r="H1314" s="43">
        <v>10665</v>
      </c>
      <c r="I1314" t="s">
        <v>191</v>
      </c>
      <c r="J1314">
        <v>10781</v>
      </c>
      <c r="K1314" t="s">
        <v>192</v>
      </c>
      <c r="L1314" t="s">
        <v>192</v>
      </c>
      <c r="M1314">
        <v>2</v>
      </c>
      <c r="N1314" t="s">
        <v>42</v>
      </c>
      <c r="O1314" t="s">
        <v>64</v>
      </c>
      <c r="P1314">
        <v>398</v>
      </c>
      <c r="Q1314" t="s">
        <v>527</v>
      </c>
      <c r="R1314">
        <v>1</v>
      </c>
      <c r="S1314">
        <v>8</v>
      </c>
      <c r="T1314">
        <v>0</v>
      </c>
      <c r="U1314">
        <v>8</v>
      </c>
      <c r="V1314">
        <v>16</v>
      </c>
      <c r="W1314">
        <v>0</v>
      </c>
      <c r="X1314">
        <v>0</v>
      </c>
      <c r="Y1314">
        <v>0</v>
      </c>
      <c r="Z1314">
        <v>0</v>
      </c>
      <c r="AA1314" t="s">
        <v>46</v>
      </c>
      <c r="AB1314" t="s">
        <v>47</v>
      </c>
      <c r="AC1314" t="s">
        <v>195</v>
      </c>
      <c r="AE1314" s="39">
        <v>46213.882719907408</v>
      </c>
      <c r="AF1314" t="s">
        <v>529</v>
      </c>
      <c r="AG1314" t="str">
        <f t="shared" si="160"/>
        <v>Julho-26</v>
      </c>
      <c r="AH1314" s="36">
        <f>_xlfn.XLOOKUP(AK1314,'Base de Preços'!P$7:P$3001,'Base de Preços'!J$7:J$3001,"",0)</f>
        <v>0</v>
      </c>
      <c r="AI1314" s="37">
        <f t="shared" si="161"/>
        <v>0</v>
      </c>
      <c r="AJ1314" t="str">
        <f>_xlfn.XLOOKUP(N1314,Agrupamentos!C$3:C$496,Agrupamentos!D$3:D$496,"",0)</f>
        <v>APOIO E MANUTENÇÃO</v>
      </c>
      <c r="AK1314" t="str">
        <f t="shared" si="162"/>
        <v>APOIO E MANUTEÇÃOGN14202</v>
      </c>
      <c r="AL1314" s="57" t="str">
        <f t="shared" si="163"/>
        <v>47464GN1420MotoristaTHIAGO DE SOUZA AVELARAPOIO E MANUTEÇÃOCéu Azul1Principal0Julho-2681646213,882719907446213</v>
      </c>
      <c r="AM1314" s="79" t="str">
        <f t="shared" si="164"/>
        <v/>
      </c>
      <c r="AN1314" s="80" t="str">
        <f t="shared" si="165"/>
        <v/>
      </c>
      <c r="AO1314" s="36">
        <f t="shared" si="166"/>
        <v>0</v>
      </c>
      <c r="AP1314" s="83" t="str">
        <f t="shared" si="167"/>
        <v/>
      </c>
    </row>
    <row r="1315" spans="1:42" hidden="1">
      <c r="A1315">
        <v>47464</v>
      </c>
      <c r="B1315" s="38">
        <v>46213</v>
      </c>
      <c r="C1315" t="s">
        <v>268</v>
      </c>
      <c r="D1315" t="s">
        <v>98</v>
      </c>
      <c r="E1315" t="s">
        <v>99</v>
      </c>
      <c r="F1315" t="s">
        <v>59</v>
      </c>
      <c r="G1315">
        <v>8</v>
      </c>
      <c r="H1315" s="43">
        <v>10665</v>
      </c>
      <c r="I1315" t="s">
        <v>191</v>
      </c>
      <c r="J1315">
        <v>10781</v>
      </c>
      <c r="K1315" t="s">
        <v>192</v>
      </c>
      <c r="L1315" t="s">
        <v>192</v>
      </c>
      <c r="M1315" t="s">
        <v>525</v>
      </c>
      <c r="N1315" t="s">
        <v>526</v>
      </c>
      <c r="O1315" t="s">
        <v>64</v>
      </c>
      <c r="P1315">
        <v>398</v>
      </c>
      <c r="Q1315" t="s">
        <v>527</v>
      </c>
      <c r="R1315">
        <v>9</v>
      </c>
      <c r="S1315">
        <v>16</v>
      </c>
      <c r="T1315">
        <v>25</v>
      </c>
      <c r="U1315">
        <v>16</v>
      </c>
      <c r="V1315">
        <v>32</v>
      </c>
      <c r="W1315">
        <v>0.9</v>
      </c>
      <c r="X1315">
        <v>0.64</v>
      </c>
      <c r="Y1315">
        <v>1.28</v>
      </c>
      <c r="Z1315">
        <v>315.86</v>
      </c>
      <c r="AA1315" t="s">
        <v>46</v>
      </c>
      <c r="AB1315" t="s">
        <v>47</v>
      </c>
      <c r="AC1315" t="s">
        <v>195</v>
      </c>
      <c r="AD1315" t="s">
        <v>228</v>
      </c>
      <c r="AE1315" s="39">
        <v>46213.882719907408</v>
      </c>
      <c r="AF1315" t="s">
        <v>529</v>
      </c>
      <c r="AG1315" t="str">
        <f t="shared" si="160"/>
        <v>Julho-26</v>
      </c>
      <c r="AH1315" s="36">
        <f>_xlfn.XLOOKUP(AK1315,'Base de Preços'!P$7:P$3001,'Base de Preços'!J$7:J$3001,"",0)</f>
        <v>428.63</v>
      </c>
      <c r="AI1315" s="37">
        <f t="shared" si="161"/>
        <v>10715.75</v>
      </c>
      <c r="AJ1315" t="str">
        <f>_xlfn.XLOOKUP(N1315,Agrupamentos!C$3:C$496,Agrupamentos!D$3:D$496,"",0)</f>
        <v>HERBICIDA MEC</v>
      </c>
      <c r="AK1315" t="str">
        <f t="shared" si="162"/>
        <v>CAPINA QUÍMICA MECÂNICA ENTRELINHAGN1420IMP343</v>
      </c>
      <c r="AL1315" s="57" t="str">
        <f t="shared" si="163"/>
        <v>47464GN1420Operador de Trator de PneuTHIAGO DE SOUZA AVELARCAPINA QUÍMICA MECÂNICA ENTRELINHACéu Azul9Principal25Julho-26163246213,882719907446213</v>
      </c>
      <c r="AM1315" s="79">
        <f t="shared" si="164"/>
        <v>35.555555555555557</v>
      </c>
      <c r="AN1315" s="80">
        <f t="shared" si="165"/>
        <v>11230.577777777778</v>
      </c>
      <c r="AO1315" s="36">
        <f t="shared" si="166"/>
        <v>7896.5</v>
      </c>
      <c r="AP1315" s="83">
        <f t="shared" si="167"/>
        <v>-3334.0777777777785</v>
      </c>
    </row>
    <row r="1316" spans="1:42" hidden="1">
      <c r="A1316">
        <v>47484</v>
      </c>
      <c r="B1316" s="38">
        <v>46214</v>
      </c>
      <c r="C1316" t="s">
        <v>268</v>
      </c>
      <c r="D1316" t="s">
        <v>250</v>
      </c>
      <c r="E1316" t="s">
        <v>251</v>
      </c>
      <c r="F1316" t="s">
        <v>49</v>
      </c>
      <c r="G1316">
        <v>8</v>
      </c>
      <c r="H1316" s="43">
        <v>11697</v>
      </c>
      <c r="I1316" t="s">
        <v>253</v>
      </c>
      <c r="J1316">
        <v>10837</v>
      </c>
      <c r="K1316" t="s">
        <v>254</v>
      </c>
      <c r="L1316" t="s">
        <v>254</v>
      </c>
      <c r="M1316">
        <v>70</v>
      </c>
      <c r="N1316" t="s">
        <v>255</v>
      </c>
      <c r="O1316" t="s">
        <v>64</v>
      </c>
      <c r="P1316">
        <v>657</v>
      </c>
      <c r="Q1316" t="s">
        <v>271</v>
      </c>
      <c r="R1316">
        <v>19</v>
      </c>
      <c r="S1316">
        <v>4</v>
      </c>
      <c r="T1316">
        <v>10.41</v>
      </c>
      <c r="U1316">
        <v>0</v>
      </c>
      <c r="V1316">
        <v>4</v>
      </c>
      <c r="W1316">
        <v>1.42</v>
      </c>
      <c r="X1316">
        <v>0.38</v>
      </c>
      <c r="Y1316">
        <v>0.38</v>
      </c>
      <c r="Z1316">
        <v>149.09</v>
      </c>
      <c r="AA1316" t="s">
        <v>46</v>
      </c>
      <c r="AB1316" t="s">
        <v>47</v>
      </c>
      <c r="AC1316" t="s">
        <v>257</v>
      </c>
      <c r="AE1316" s="39">
        <v>46214.793842592589</v>
      </c>
      <c r="AG1316" t="str">
        <f t="shared" si="160"/>
        <v>Julho-26</v>
      </c>
      <c r="AH1316" s="36">
        <f>_xlfn.XLOOKUP(AK1316,'Base de Preços'!P$7:P$3001,'Base de Preços'!J$7:J$3001,"",0)</f>
        <v>152.18</v>
      </c>
      <c r="AI1316" s="37">
        <f t="shared" si="161"/>
        <v>1584.1938</v>
      </c>
      <c r="AJ1316" t="str">
        <f>_xlfn.XLOOKUP(N1316,Agrupamentos!C$3:C$496,Agrupamentos!D$3:D$496,"",0)</f>
        <v>COMBATE A FORMIGA MANUAL</v>
      </c>
      <c r="AK1316" t="str">
        <f t="shared" si="162"/>
        <v>COMBATE A FORMIGA MANUAL MANUTENÇÃO - ANO 01GN127070</v>
      </c>
      <c r="AL1316" s="57" t="str">
        <f t="shared" si="163"/>
        <v>47484GN1270Trabalhador FlorestalJEAN CARDOSO PAIVACOMBATE A FORMIGA MANUAL MANUTENÇÃO - ANO 01Duas Irmãs19Principal10,41Julho-260446214,793842592646214</v>
      </c>
      <c r="AM1316" s="79">
        <f t="shared" si="164"/>
        <v>2.8169014084507045</v>
      </c>
      <c r="AN1316" s="80">
        <f t="shared" si="165"/>
        <v>419.97183098591552</v>
      </c>
      <c r="AO1316" s="36">
        <f t="shared" si="166"/>
        <v>1552.0269000000001</v>
      </c>
      <c r="AP1316" s="83">
        <f t="shared" si="167"/>
        <v>1132.0550690140844</v>
      </c>
    </row>
    <row r="1317" spans="1:42" hidden="1">
      <c r="A1317">
        <v>47484</v>
      </c>
      <c r="B1317" s="38">
        <v>46214</v>
      </c>
      <c r="C1317" t="s">
        <v>268</v>
      </c>
      <c r="D1317" t="s">
        <v>250</v>
      </c>
      <c r="E1317" t="s">
        <v>251</v>
      </c>
      <c r="F1317" t="s">
        <v>49</v>
      </c>
      <c r="G1317">
        <v>8</v>
      </c>
      <c r="H1317" s="43">
        <v>11697</v>
      </c>
      <c r="I1317" t="s">
        <v>253</v>
      </c>
      <c r="J1317">
        <v>10837</v>
      </c>
      <c r="K1317" t="s">
        <v>254</v>
      </c>
      <c r="L1317" t="s">
        <v>254</v>
      </c>
      <c r="M1317">
        <v>70</v>
      </c>
      <c r="N1317" t="s">
        <v>255</v>
      </c>
      <c r="O1317" t="s">
        <v>64</v>
      </c>
      <c r="P1317">
        <v>657</v>
      </c>
      <c r="Q1317" t="s">
        <v>271</v>
      </c>
      <c r="R1317">
        <v>22</v>
      </c>
      <c r="S1317">
        <v>56</v>
      </c>
      <c r="T1317">
        <v>61.94</v>
      </c>
      <c r="U1317">
        <v>0</v>
      </c>
      <c r="V1317">
        <v>56</v>
      </c>
      <c r="W1317">
        <v>1.42</v>
      </c>
      <c r="X1317">
        <v>0.9</v>
      </c>
      <c r="Y1317">
        <v>0.9</v>
      </c>
      <c r="Z1317">
        <v>149.09</v>
      </c>
      <c r="AA1317" t="s">
        <v>46</v>
      </c>
      <c r="AB1317" t="s">
        <v>47</v>
      </c>
      <c r="AC1317" t="s">
        <v>257</v>
      </c>
      <c r="AE1317" s="39">
        <v>46214.793842592589</v>
      </c>
      <c r="AG1317" t="str">
        <f t="shared" si="160"/>
        <v>Julho-26</v>
      </c>
      <c r="AH1317" s="36">
        <f>_xlfn.XLOOKUP(AK1317,'Base de Preços'!P$7:P$3001,'Base de Preços'!J$7:J$3001,"",0)</f>
        <v>152.18</v>
      </c>
      <c r="AI1317" s="37">
        <f t="shared" si="161"/>
        <v>9426.0292000000009</v>
      </c>
      <c r="AJ1317" t="str">
        <f>_xlfn.XLOOKUP(N1317,Agrupamentos!C$3:C$496,Agrupamentos!D$3:D$496,"",0)</f>
        <v>COMBATE A FORMIGA MANUAL</v>
      </c>
      <c r="AK1317" t="str">
        <f t="shared" si="162"/>
        <v>COMBATE A FORMIGA MANUAL MANUTENÇÃO - ANO 01GN127070</v>
      </c>
      <c r="AL1317" s="57" t="str">
        <f t="shared" si="163"/>
        <v>47484GN1270Trabalhador FlorestalJEAN CARDOSO PAIVACOMBATE A FORMIGA MANUAL MANUTENÇÃO - ANO 01Duas Irmãs22Principal61,94Julho-2605646214,793842592646214</v>
      </c>
      <c r="AM1317" s="79">
        <f t="shared" si="164"/>
        <v>39.436619718309863</v>
      </c>
      <c r="AN1317" s="80">
        <f t="shared" si="165"/>
        <v>5879.6056338028175</v>
      </c>
      <c r="AO1317" s="36">
        <f t="shared" si="166"/>
        <v>9234.6345999999994</v>
      </c>
      <c r="AP1317" s="83">
        <f t="shared" si="167"/>
        <v>3355.0289661971819</v>
      </c>
    </row>
    <row r="1318" spans="1:42" hidden="1">
      <c r="A1318">
        <v>47484</v>
      </c>
      <c r="B1318" s="38">
        <v>46214</v>
      </c>
      <c r="C1318" t="s">
        <v>268</v>
      </c>
      <c r="D1318" t="s">
        <v>250</v>
      </c>
      <c r="E1318" t="s">
        <v>251</v>
      </c>
      <c r="F1318" t="s">
        <v>49</v>
      </c>
      <c r="G1318">
        <v>8</v>
      </c>
      <c r="H1318" s="43">
        <v>11697</v>
      </c>
      <c r="I1318" t="s">
        <v>253</v>
      </c>
      <c r="J1318">
        <v>10837</v>
      </c>
      <c r="K1318" t="s">
        <v>254</v>
      </c>
      <c r="L1318" t="s">
        <v>254</v>
      </c>
      <c r="M1318">
        <v>70</v>
      </c>
      <c r="N1318" t="s">
        <v>255</v>
      </c>
      <c r="O1318" t="s">
        <v>64</v>
      </c>
      <c r="P1318">
        <v>657</v>
      </c>
      <c r="Q1318" t="s">
        <v>271</v>
      </c>
      <c r="R1318">
        <v>21</v>
      </c>
      <c r="S1318">
        <v>40</v>
      </c>
      <c r="T1318">
        <v>52.71</v>
      </c>
      <c r="U1318">
        <v>0</v>
      </c>
      <c r="V1318">
        <v>40</v>
      </c>
      <c r="W1318">
        <v>1.42</v>
      </c>
      <c r="X1318">
        <v>0.76</v>
      </c>
      <c r="Y1318">
        <v>0.76</v>
      </c>
      <c r="Z1318">
        <v>149.09</v>
      </c>
      <c r="AA1318" t="s">
        <v>46</v>
      </c>
      <c r="AB1318" t="s">
        <v>47</v>
      </c>
      <c r="AC1318" t="s">
        <v>257</v>
      </c>
      <c r="AE1318" s="39">
        <v>46214.793842592589</v>
      </c>
      <c r="AG1318" t="str">
        <f t="shared" si="160"/>
        <v>Julho-26</v>
      </c>
      <c r="AH1318" s="36">
        <f>_xlfn.XLOOKUP(AK1318,'Base de Preços'!P$7:P$3001,'Base de Preços'!J$7:J$3001,"",0)</f>
        <v>152.18</v>
      </c>
      <c r="AI1318" s="37">
        <f t="shared" si="161"/>
        <v>8021.4078000000009</v>
      </c>
      <c r="AJ1318" t="str">
        <f>_xlfn.XLOOKUP(N1318,Agrupamentos!C$3:C$496,Agrupamentos!D$3:D$496,"",0)</f>
        <v>COMBATE A FORMIGA MANUAL</v>
      </c>
      <c r="AK1318" t="str">
        <f t="shared" si="162"/>
        <v>COMBATE A FORMIGA MANUAL MANUTENÇÃO - ANO 01GN127070</v>
      </c>
      <c r="AL1318" s="57" t="str">
        <f t="shared" si="163"/>
        <v>47484GN1270Trabalhador FlorestalJEAN CARDOSO PAIVACOMBATE A FORMIGA MANUAL MANUTENÇÃO - ANO 01Duas Irmãs21Principal52,71Julho-2604046214,793842592646214</v>
      </c>
      <c r="AM1318" s="79">
        <f t="shared" si="164"/>
        <v>28.169014084507044</v>
      </c>
      <c r="AN1318" s="80">
        <f t="shared" si="165"/>
        <v>4199.7183098591549</v>
      </c>
      <c r="AO1318" s="36">
        <f t="shared" si="166"/>
        <v>7858.5339000000004</v>
      </c>
      <c r="AP1318" s="83">
        <f t="shared" si="167"/>
        <v>3658.8155901408454</v>
      </c>
    </row>
    <row r="1319" spans="1:42" hidden="1">
      <c r="A1319">
        <v>47484</v>
      </c>
      <c r="B1319" s="38">
        <v>46214</v>
      </c>
      <c r="C1319" t="s">
        <v>268</v>
      </c>
      <c r="D1319" t="s">
        <v>250</v>
      </c>
      <c r="E1319" t="s">
        <v>251</v>
      </c>
      <c r="F1319" t="s">
        <v>37</v>
      </c>
      <c r="G1319">
        <v>8</v>
      </c>
      <c r="H1319" s="43">
        <v>11697</v>
      </c>
      <c r="I1319" t="s">
        <v>253</v>
      </c>
      <c r="J1319">
        <v>10837</v>
      </c>
      <c r="K1319" t="s">
        <v>254</v>
      </c>
      <c r="L1319" t="s">
        <v>254</v>
      </c>
      <c r="M1319">
        <v>2</v>
      </c>
      <c r="N1319" t="s">
        <v>42</v>
      </c>
      <c r="O1319" t="s">
        <v>64</v>
      </c>
      <c r="P1319">
        <v>657</v>
      </c>
      <c r="Q1319" t="s">
        <v>271</v>
      </c>
      <c r="R1319">
        <v>20</v>
      </c>
      <c r="S1319">
        <v>8</v>
      </c>
      <c r="T1319">
        <v>0</v>
      </c>
      <c r="U1319">
        <v>0</v>
      </c>
      <c r="V1319">
        <v>8</v>
      </c>
      <c r="W1319">
        <v>0</v>
      </c>
      <c r="X1319">
        <v>0</v>
      </c>
      <c r="Y1319">
        <v>0</v>
      </c>
      <c r="Z1319">
        <v>0</v>
      </c>
      <c r="AA1319" t="s">
        <v>46</v>
      </c>
      <c r="AB1319" t="s">
        <v>56</v>
      </c>
      <c r="AC1319" t="s">
        <v>257</v>
      </c>
      <c r="AE1319" s="39">
        <v>46214.793842592589</v>
      </c>
      <c r="AG1319" t="str">
        <f t="shared" si="160"/>
        <v>Julho-26</v>
      </c>
      <c r="AH1319" s="36">
        <f>_xlfn.XLOOKUP(AK1319,'Base de Preços'!P$7:P$3001,'Base de Preços'!J$7:J$3001,"",0)</f>
        <v>0</v>
      </c>
      <c r="AI1319" s="37">
        <f t="shared" si="161"/>
        <v>0</v>
      </c>
      <c r="AJ1319" t="str">
        <f>_xlfn.XLOOKUP(N1319,Agrupamentos!C$3:C$496,Agrupamentos!D$3:D$496,"",0)</f>
        <v>APOIO E MANUTENÇÃO</v>
      </c>
      <c r="AK1319" t="str">
        <f t="shared" si="162"/>
        <v>APOIO E MANUTEÇÃOGN12702</v>
      </c>
      <c r="AL1319" s="57" t="str">
        <f t="shared" si="163"/>
        <v>47484GN1270MotoristaJEAN CARDOSO PAIVAAPOIO E MANUTEÇÃODuas Irmãs20Suporte0Julho-260846214,793842592646214</v>
      </c>
      <c r="AM1319" s="79" t="str">
        <f t="shared" si="164"/>
        <v/>
      </c>
      <c r="AN1319" s="80" t="str">
        <f t="shared" si="165"/>
        <v/>
      </c>
      <c r="AO1319" s="36">
        <f t="shared" si="166"/>
        <v>0</v>
      </c>
      <c r="AP1319" s="83" t="str">
        <f t="shared" si="167"/>
        <v/>
      </c>
    </row>
    <row r="1320" spans="1:42" hidden="1">
      <c r="A1320">
        <v>47484</v>
      </c>
      <c r="B1320" s="38">
        <v>46214</v>
      </c>
      <c r="C1320" t="s">
        <v>268</v>
      </c>
      <c r="D1320" t="s">
        <v>250</v>
      </c>
      <c r="E1320" t="s">
        <v>251</v>
      </c>
      <c r="F1320" t="s">
        <v>49</v>
      </c>
      <c r="G1320">
        <v>8</v>
      </c>
      <c r="H1320" s="43">
        <v>11697</v>
      </c>
      <c r="I1320" t="s">
        <v>253</v>
      </c>
      <c r="J1320">
        <v>10837</v>
      </c>
      <c r="K1320" t="s">
        <v>254</v>
      </c>
      <c r="L1320" t="s">
        <v>254</v>
      </c>
      <c r="M1320">
        <v>70</v>
      </c>
      <c r="N1320" t="s">
        <v>255</v>
      </c>
      <c r="O1320" t="s">
        <v>64</v>
      </c>
      <c r="P1320">
        <v>657</v>
      </c>
      <c r="Q1320" t="s">
        <v>271</v>
      </c>
      <c r="R1320">
        <v>20</v>
      </c>
      <c r="S1320">
        <v>16</v>
      </c>
      <c r="T1320">
        <v>27.94</v>
      </c>
      <c r="U1320">
        <v>0</v>
      </c>
      <c r="V1320">
        <v>16</v>
      </c>
      <c r="W1320">
        <v>1.42</v>
      </c>
      <c r="X1320">
        <v>0.56999999999999995</v>
      </c>
      <c r="Y1320">
        <v>0.56999999999999995</v>
      </c>
      <c r="Z1320">
        <v>149.09</v>
      </c>
      <c r="AA1320" t="s">
        <v>46</v>
      </c>
      <c r="AB1320" t="s">
        <v>47</v>
      </c>
      <c r="AC1320" t="s">
        <v>257</v>
      </c>
      <c r="AE1320" s="39">
        <v>46214.793842592589</v>
      </c>
      <c r="AG1320" t="str">
        <f t="shared" si="160"/>
        <v>Julho-26</v>
      </c>
      <c r="AH1320" s="36">
        <f>_xlfn.XLOOKUP(AK1320,'Base de Preços'!P$7:P$3001,'Base de Preços'!J$7:J$3001,"",0)</f>
        <v>152.18</v>
      </c>
      <c r="AI1320" s="37">
        <f t="shared" si="161"/>
        <v>4251.9092000000001</v>
      </c>
      <c r="AJ1320" t="str">
        <f>_xlfn.XLOOKUP(N1320,Agrupamentos!C$3:C$496,Agrupamentos!D$3:D$496,"",0)</f>
        <v>COMBATE A FORMIGA MANUAL</v>
      </c>
      <c r="AK1320" t="str">
        <f t="shared" si="162"/>
        <v>COMBATE A FORMIGA MANUAL MANUTENÇÃO - ANO 01GN127070</v>
      </c>
      <c r="AL1320" s="57" t="str">
        <f t="shared" si="163"/>
        <v>47484GN1270Trabalhador FlorestalJEAN CARDOSO PAIVACOMBATE A FORMIGA MANUAL MANUTENÇÃO - ANO 01Duas Irmãs20Principal27,94Julho-2601646214,793842592646214</v>
      </c>
      <c r="AM1320" s="79">
        <f t="shared" si="164"/>
        <v>11.267605633802818</v>
      </c>
      <c r="AN1320" s="80">
        <f t="shared" si="165"/>
        <v>1679.8873239436621</v>
      </c>
      <c r="AO1320" s="36">
        <f t="shared" si="166"/>
        <v>4165.5745999999999</v>
      </c>
      <c r="AP1320" s="83">
        <f t="shared" si="167"/>
        <v>2485.6872760563379</v>
      </c>
    </row>
    <row r="1321" spans="1:42" hidden="1">
      <c r="A1321">
        <v>47484</v>
      </c>
      <c r="B1321" s="38">
        <v>46214</v>
      </c>
      <c r="C1321" t="s">
        <v>268</v>
      </c>
      <c r="D1321" t="s">
        <v>250</v>
      </c>
      <c r="E1321" t="s">
        <v>251</v>
      </c>
      <c r="F1321" t="s">
        <v>49</v>
      </c>
      <c r="G1321">
        <v>8</v>
      </c>
      <c r="H1321" s="43">
        <v>11697</v>
      </c>
      <c r="I1321" t="s">
        <v>253</v>
      </c>
      <c r="J1321">
        <v>10837</v>
      </c>
      <c r="K1321" t="s">
        <v>254</v>
      </c>
      <c r="L1321" t="s">
        <v>254</v>
      </c>
      <c r="M1321">
        <v>70</v>
      </c>
      <c r="N1321" t="s">
        <v>255</v>
      </c>
      <c r="O1321" t="s">
        <v>64</v>
      </c>
      <c r="P1321">
        <v>657</v>
      </c>
      <c r="Q1321" t="s">
        <v>271</v>
      </c>
      <c r="R1321">
        <v>27</v>
      </c>
      <c r="S1321">
        <v>32</v>
      </c>
      <c r="T1321">
        <v>37.840000000000003</v>
      </c>
      <c r="U1321">
        <v>0</v>
      </c>
      <c r="V1321">
        <v>32</v>
      </c>
      <c r="W1321">
        <v>1.42</v>
      </c>
      <c r="X1321">
        <v>0.85</v>
      </c>
      <c r="Y1321">
        <v>0.85</v>
      </c>
      <c r="Z1321">
        <v>149.09</v>
      </c>
      <c r="AA1321" t="s">
        <v>46</v>
      </c>
      <c r="AB1321" t="s">
        <v>47</v>
      </c>
      <c r="AC1321" t="s">
        <v>257</v>
      </c>
      <c r="AE1321" s="39">
        <v>46214.793842592589</v>
      </c>
      <c r="AG1321" t="str">
        <f t="shared" si="160"/>
        <v>Julho-26</v>
      </c>
      <c r="AH1321" s="36">
        <f>_xlfn.XLOOKUP(AK1321,'Base de Preços'!P$7:P$3001,'Base de Preços'!J$7:J$3001,"",0)</f>
        <v>152.18</v>
      </c>
      <c r="AI1321" s="37">
        <f t="shared" si="161"/>
        <v>5758.4912000000004</v>
      </c>
      <c r="AJ1321" t="str">
        <f>_xlfn.XLOOKUP(N1321,Agrupamentos!C$3:C$496,Agrupamentos!D$3:D$496,"",0)</f>
        <v>COMBATE A FORMIGA MANUAL</v>
      </c>
      <c r="AK1321" t="str">
        <f t="shared" si="162"/>
        <v>COMBATE A FORMIGA MANUAL MANUTENÇÃO - ANO 01GN127070</v>
      </c>
      <c r="AL1321" s="57" t="str">
        <f t="shared" si="163"/>
        <v>47484GN1270Trabalhador FlorestalJEAN CARDOSO PAIVACOMBATE A FORMIGA MANUAL MANUTENÇÃO - ANO 01Duas Irmãs27Principal37,84Julho-2603246214,793842592646214</v>
      </c>
      <c r="AM1321" s="79">
        <f t="shared" si="164"/>
        <v>22.535211267605636</v>
      </c>
      <c r="AN1321" s="80">
        <f t="shared" si="165"/>
        <v>3359.7746478873241</v>
      </c>
      <c r="AO1321" s="36">
        <f t="shared" si="166"/>
        <v>5641.5656000000008</v>
      </c>
      <c r="AP1321" s="83">
        <f t="shared" si="167"/>
        <v>2281.7909521126767</v>
      </c>
    </row>
    <row r="1322" spans="1:42" hidden="1">
      <c r="A1322">
        <v>47484</v>
      </c>
      <c r="B1322" s="38">
        <v>46214</v>
      </c>
      <c r="C1322" t="s">
        <v>268</v>
      </c>
      <c r="D1322" t="s">
        <v>250</v>
      </c>
      <c r="E1322" t="s">
        <v>251</v>
      </c>
      <c r="F1322" t="s">
        <v>49</v>
      </c>
      <c r="G1322">
        <v>8</v>
      </c>
      <c r="H1322" s="43">
        <v>11697</v>
      </c>
      <c r="I1322" t="s">
        <v>253</v>
      </c>
      <c r="J1322">
        <v>10837</v>
      </c>
      <c r="K1322" t="s">
        <v>254</v>
      </c>
      <c r="L1322" t="s">
        <v>254</v>
      </c>
      <c r="M1322">
        <v>70</v>
      </c>
      <c r="N1322" t="s">
        <v>255</v>
      </c>
      <c r="O1322" t="s">
        <v>64</v>
      </c>
      <c r="P1322">
        <v>657</v>
      </c>
      <c r="Q1322" t="s">
        <v>271</v>
      </c>
      <c r="R1322">
        <v>24</v>
      </c>
      <c r="S1322">
        <v>24</v>
      </c>
      <c r="T1322">
        <v>34.08</v>
      </c>
      <c r="U1322">
        <v>0</v>
      </c>
      <c r="V1322">
        <v>24</v>
      </c>
      <c r="W1322">
        <v>1.42</v>
      </c>
      <c r="X1322">
        <v>0.7</v>
      </c>
      <c r="Y1322">
        <v>0.7</v>
      </c>
      <c r="Z1322">
        <v>149.09</v>
      </c>
      <c r="AA1322" t="s">
        <v>46</v>
      </c>
      <c r="AB1322" t="s">
        <v>47</v>
      </c>
      <c r="AC1322" t="s">
        <v>257</v>
      </c>
      <c r="AE1322" s="39">
        <v>46214.793842592589</v>
      </c>
      <c r="AG1322" t="str">
        <f t="shared" si="160"/>
        <v>Julho-26</v>
      </c>
      <c r="AH1322" s="36">
        <f>_xlfn.XLOOKUP(AK1322,'Base de Preços'!P$7:P$3001,'Base de Preços'!J$7:J$3001,"",0)</f>
        <v>152.18</v>
      </c>
      <c r="AI1322" s="37">
        <f t="shared" si="161"/>
        <v>5186.2943999999998</v>
      </c>
      <c r="AJ1322" t="str">
        <f>_xlfn.XLOOKUP(N1322,Agrupamentos!C$3:C$496,Agrupamentos!D$3:D$496,"",0)</f>
        <v>COMBATE A FORMIGA MANUAL</v>
      </c>
      <c r="AK1322" t="str">
        <f t="shared" si="162"/>
        <v>COMBATE A FORMIGA MANUAL MANUTENÇÃO - ANO 01GN127070</v>
      </c>
      <c r="AL1322" s="57" t="str">
        <f t="shared" si="163"/>
        <v>47484GN1270Trabalhador FlorestalJEAN CARDOSO PAIVACOMBATE A FORMIGA MANUAL MANUTENÇÃO - ANO 01Duas Irmãs24Principal34,08Julho-2602446214,793842592646214</v>
      </c>
      <c r="AM1322" s="79">
        <f t="shared" si="164"/>
        <v>16.901408450704228</v>
      </c>
      <c r="AN1322" s="80">
        <f t="shared" si="165"/>
        <v>2519.8309859154933</v>
      </c>
      <c r="AO1322" s="36">
        <f t="shared" si="166"/>
        <v>5080.9871999999996</v>
      </c>
      <c r="AP1322" s="83">
        <f t="shared" si="167"/>
        <v>2561.1562140845062</v>
      </c>
    </row>
    <row r="1323" spans="1:42" hidden="1">
      <c r="A1323">
        <v>47484</v>
      </c>
      <c r="B1323" s="38">
        <v>46214</v>
      </c>
      <c r="C1323" t="s">
        <v>268</v>
      </c>
      <c r="D1323" t="s">
        <v>250</v>
      </c>
      <c r="E1323" t="s">
        <v>251</v>
      </c>
      <c r="F1323" t="s">
        <v>49</v>
      </c>
      <c r="G1323">
        <v>8</v>
      </c>
      <c r="H1323" s="43">
        <v>11697</v>
      </c>
      <c r="I1323" t="s">
        <v>253</v>
      </c>
      <c r="J1323">
        <v>10837</v>
      </c>
      <c r="K1323" t="s">
        <v>254</v>
      </c>
      <c r="L1323" t="s">
        <v>254</v>
      </c>
      <c r="M1323">
        <v>70</v>
      </c>
      <c r="N1323" t="s">
        <v>255</v>
      </c>
      <c r="O1323" t="s">
        <v>64</v>
      </c>
      <c r="P1323">
        <v>657</v>
      </c>
      <c r="Q1323" t="s">
        <v>271</v>
      </c>
      <c r="R1323">
        <v>23</v>
      </c>
      <c r="S1323">
        <v>4</v>
      </c>
      <c r="T1323">
        <v>0.26</v>
      </c>
      <c r="U1323">
        <v>0</v>
      </c>
      <c r="V1323">
        <v>4</v>
      </c>
      <c r="W1323">
        <v>1.42</v>
      </c>
      <c r="X1323">
        <v>15.38</v>
      </c>
      <c r="Y1323">
        <v>15.38</v>
      </c>
      <c r="Z1323">
        <v>149.09</v>
      </c>
      <c r="AA1323" t="s">
        <v>46</v>
      </c>
      <c r="AB1323" t="s">
        <v>47</v>
      </c>
      <c r="AC1323" t="s">
        <v>257</v>
      </c>
      <c r="AD1323" t="s">
        <v>203</v>
      </c>
      <c r="AE1323" s="39">
        <v>46214.793842592589</v>
      </c>
      <c r="AG1323" t="str">
        <f t="shared" si="160"/>
        <v>Julho-26</v>
      </c>
      <c r="AH1323" s="36">
        <f>_xlfn.XLOOKUP(AK1323,'Base de Preços'!P$7:P$3001,'Base de Preços'!J$7:J$3001,"",0)</f>
        <v>152.18</v>
      </c>
      <c r="AI1323" s="37">
        <f t="shared" si="161"/>
        <v>39.566800000000001</v>
      </c>
      <c r="AJ1323" t="str">
        <f>_xlfn.XLOOKUP(N1323,Agrupamentos!C$3:C$496,Agrupamentos!D$3:D$496,"",0)</f>
        <v>COMBATE A FORMIGA MANUAL</v>
      </c>
      <c r="AK1323" t="str">
        <f t="shared" si="162"/>
        <v>COMBATE A FORMIGA MANUAL MANUTENÇÃO - ANO 01GN127070</v>
      </c>
      <c r="AL1323" s="57" t="str">
        <f t="shared" si="163"/>
        <v>47484GN1270Trabalhador FlorestalJEAN CARDOSO PAIVACOMBATE A FORMIGA MANUAL MANUTENÇÃO - ANO 01Duas Irmãs23Principal0,26Julho-260446214,793842592646214</v>
      </c>
      <c r="AM1323" s="79">
        <f t="shared" si="164"/>
        <v>2.8169014084507045</v>
      </c>
      <c r="AN1323" s="80">
        <f t="shared" si="165"/>
        <v>419.97183098591552</v>
      </c>
      <c r="AO1323" s="36">
        <f t="shared" si="166"/>
        <v>38.763400000000004</v>
      </c>
      <c r="AP1323" s="83">
        <f t="shared" si="167"/>
        <v>-381.20843098591553</v>
      </c>
    </row>
    <row r="1324" spans="1:42" hidden="1">
      <c r="A1324">
        <v>47553</v>
      </c>
      <c r="B1324" s="38">
        <v>46214</v>
      </c>
      <c r="C1324" t="s">
        <v>268</v>
      </c>
      <c r="D1324" t="s">
        <v>250</v>
      </c>
      <c r="E1324" t="s">
        <v>251</v>
      </c>
      <c r="F1324" t="s">
        <v>37</v>
      </c>
      <c r="G1324">
        <v>8</v>
      </c>
      <c r="H1324" s="43">
        <v>9241</v>
      </c>
      <c r="I1324" t="s">
        <v>189</v>
      </c>
      <c r="J1324" t="s">
        <v>39</v>
      </c>
      <c r="K1324" t="s">
        <v>40</v>
      </c>
      <c r="L1324" t="s">
        <v>252</v>
      </c>
      <c r="M1324">
        <v>2</v>
      </c>
      <c r="N1324" t="s">
        <v>42</v>
      </c>
      <c r="O1324" t="s">
        <v>64</v>
      </c>
      <c r="P1324">
        <v>390</v>
      </c>
      <c r="Q1324" t="s">
        <v>44</v>
      </c>
      <c r="R1324" t="s">
        <v>45</v>
      </c>
      <c r="S1324">
        <v>8</v>
      </c>
      <c r="T1324">
        <v>0</v>
      </c>
      <c r="U1324">
        <v>0</v>
      </c>
      <c r="V1324">
        <v>8</v>
      </c>
      <c r="W1324">
        <v>0</v>
      </c>
      <c r="X1324">
        <v>0</v>
      </c>
      <c r="Y1324">
        <v>0</v>
      </c>
      <c r="Z1324">
        <v>0</v>
      </c>
      <c r="AA1324" t="s">
        <v>46</v>
      </c>
      <c r="AB1324" t="s">
        <v>56</v>
      </c>
      <c r="AC1324" t="s">
        <v>267</v>
      </c>
      <c r="AD1324" t="s">
        <v>267</v>
      </c>
      <c r="AE1324" s="39">
        <v>46216.40587962963</v>
      </c>
      <c r="AG1324" t="str">
        <f t="shared" si="160"/>
        <v>Julho-26</v>
      </c>
      <c r="AH1324" s="36">
        <f>_xlfn.XLOOKUP(AK1324,'Base de Preços'!P$7:P$3001,'Base de Preços'!J$7:J$3001,"",0)</f>
        <v>0</v>
      </c>
      <c r="AI1324" s="37">
        <f t="shared" si="161"/>
        <v>0</v>
      </c>
      <c r="AJ1324" t="str">
        <f>_xlfn.XLOOKUP(N1324,Agrupamentos!C$3:C$496,Agrupamentos!D$3:D$496,"",0)</f>
        <v>APOIO E MANUTENÇÃO</v>
      </c>
      <c r="AK1324" t="str">
        <f t="shared" si="162"/>
        <v>APOIO E MANUTEÇÃOGN12702</v>
      </c>
      <c r="AL1324" s="57" t="str">
        <f t="shared" si="163"/>
        <v>47553GN1270MotoristaGIOVANNI RODRIGUES BORGES MORAESAPOIO E MANUTEÇÃOPátio MST01Suporte0Julho-260846216,405879629646214</v>
      </c>
      <c r="AM1324" s="79" t="str">
        <f t="shared" si="164"/>
        <v/>
      </c>
      <c r="AN1324" s="80" t="str">
        <f t="shared" si="165"/>
        <v/>
      </c>
      <c r="AO1324" s="36">
        <f t="shared" si="166"/>
        <v>0</v>
      </c>
      <c r="AP1324" s="83" t="str">
        <f t="shared" si="167"/>
        <v/>
      </c>
    </row>
    <row r="1325" spans="1:42" hidden="1">
      <c r="A1325">
        <v>47482</v>
      </c>
      <c r="B1325" s="38">
        <v>46214</v>
      </c>
      <c r="C1325" t="s">
        <v>268</v>
      </c>
      <c r="D1325" t="s">
        <v>185</v>
      </c>
      <c r="E1325" t="s">
        <v>186</v>
      </c>
      <c r="F1325" t="s">
        <v>49</v>
      </c>
      <c r="G1325">
        <v>8</v>
      </c>
      <c r="H1325" s="43">
        <v>10859</v>
      </c>
      <c r="I1325" t="s">
        <v>198</v>
      </c>
      <c r="J1325">
        <v>10315</v>
      </c>
      <c r="K1325" t="s">
        <v>206</v>
      </c>
      <c r="L1325" t="s">
        <v>206</v>
      </c>
      <c r="M1325" s="4">
        <v>46059</v>
      </c>
      <c r="N1325" t="s">
        <v>210</v>
      </c>
      <c r="O1325" t="s">
        <v>64</v>
      </c>
      <c r="P1325">
        <v>502</v>
      </c>
      <c r="Q1325" t="s">
        <v>208</v>
      </c>
      <c r="R1325">
        <v>14</v>
      </c>
      <c r="S1325">
        <v>11</v>
      </c>
      <c r="T1325">
        <v>10</v>
      </c>
      <c r="U1325">
        <v>0</v>
      </c>
      <c r="V1325">
        <v>11</v>
      </c>
      <c r="W1325">
        <v>2.4</v>
      </c>
      <c r="X1325">
        <v>1.1000000000000001</v>
      </c>
      <c r="Y1325">
        <v>1.1000000000000001</v>
      </c>
      <c r="Z1325">
        <v>243.65</v>
      </c>
      <c r="AA1325" t="s">
        <v>55</v>
      </c>
      <c r="AB1325" t="s">
        <v>47</v>
      </c>
      <c r="AC1325" t="s">
        <v>209</v>
      </c>
      <c r="AE1325" s="39">
        <v>46214.773310185185</v>
      </c>
      <c r="AG1325" t="str">
        <f t="shared" si="160"/>
        <v>Julho-26</v>
      </c>
      <c r="AH1325" s="36">
        <f>_xlfn.XLOOKUP(AK1325,'Base de Preços'!P$7:P$3001,'Base de Preços'!J$7:J$3001,"",0)</f>
        <v>492.5</v>
      </c>
      <c r="AI1325" s="37">
        <f t="shared" si="161"/>
        <v>4925</v>
      </c>
      <c r="AJ1325" t="str">
        <f>_xlfn.XLOOKUP(N1325,Agrupamentos!C$3:C$496,Agrupamentos!D$3:D$496,"",0)</f>
        <v>IRRIGAÇÃO DE REPLANTIO</v>
      </c>
      <c r="AK1325" t="str">
        <f t="shared" si="162"/>
        <v>3° IRRIGAÇÃO DE REPLANTIOGN140046059</v>
      </c>
      <c r="AL1325" s="57" t="str">
        <f t="shared" si="163"/>
        <v>47482GN1400Trabalhador FlorestalANTONIO MARCIO PEREIRA DA SILVA3° IRRIGAÇÃO DE REPLANTIOIndaia Grande I14Principal10Julho-2601146214,773310185246214</v>
      </c>
      <c r="AM1325" s="79">
        <f t="shared" si="164"/>
        <v>4.5833333333333339</v>
      </c>
      <c r="AN1325" s="80">
        <f t="shared" si="165"/>
        <v>1116.7291666666667</v>
      </c>
      <c r="AO1325" s="36">
        <f t="shared" si="166"/>
        <v>2436.5</v>
      </c>
      <c r="AP1325" s="83">
        <f t="shared" si="167"/>
        <v>1319.7708333333333</v>
      </c>
    </row>
    <row r="1326" spans="1:42" hidden="1">
      <c r="A1326">
        <v>47482</v>
      </c>
      <c r="B1326" s="38">
        <v>46214</v>
      </c>
      <c r="C1326" t="s">
        <v>268</v>
      </c>
      <c r="D1326" t="s">
        <v>185</v>
      </c>
      <c r="E1326" t="s">
        <v>186</v>
      </c>
      <c r="F1326" t="s">
        <v>37</v>
      </c>
      <c r="G1326">
        <v>8</v>
      </c>
      <c r="H1326" s="43">
        <v>10859</v>
      </c>
      <c r="I1326" t="s">
        <v>198</v>
      </c>
      <c r="J1326">
        <v>10315</v>
      </c>
      <c r="K1326" t="s">
        <v>206</v>
      </c>
      <c r="L1326" t="s">
        <v>206</v>
      </c>
      <c r="M1326" s="4">
        <v>46059</v>
      </c>
      <c r="N1326" t="s">
        <v>210</v>
      </c>
      <c r="O1326" t="s">
        <v>64</v>
      </c>
      <c r="P1326">
        <v>502</v>
      </c>
      <c r="Q1326" t="s">
        <v>208</v>
      </c>
      <c r="R1326">
        <v>14</v>
      </c>
      <c r="S1326">
        <v>4</v>
      </c>
      <c r="T1326">
        <v>10</v>
      </c>
      <c r="U1326">
        <v>0</v>
      </c>
      <c r="V1326">
        <v>4</v>
      </c>
      <c r="W1326">
        <v>0.16</v>
      </c>
      <c r="X1326">
        <v>0.4</v>
      </c>
      <c r="Y1326">
        <v>0.4</v>
      </c>
      <c r="Z1326">
        <v>63.16</v>
      </c>
      <c r="AA1326" t="s">
        <v>55</v>
      </c>
      <c r="AB1326" t="s">
        <v>77</v>
      </c>
      <c r="AC1326" t="s">
        <v>209</v>
      </c>
      <c r="AE1326" s="39">
        <v>46214.773310185185</v>
      </c>
      <c r="AG1326" t="str">
        <f t="shared" si="160"/>
        <v>Julho-26</v>
      </c>
      <c r="AH1326" s="36">
        <f>_xlfn.XLOOKUP(AK1326,'Base de Preços'!P$7:P$3001,'Base de Preços'!J$7:J$3001,"",0)</f>
        <v>492.5</v>
      </c>
      <c r="AI1326" s="37">
        <f t="shared" si="161"/>
        <v>0</v>
      </c>
      <c r="AJ1326" t="str">
        <f>_xlfn.XLOOKUP(N1326,Agrupamentos!C$3:C$496,Agrupamentos!D$3:D$496,"",0)</f>
        <v>IRRIGAÇÃO DE REPLANTIO</v>
      </c>
      <c r="AK1326" t="str">
        <f t="shared" si="162"/>
        <v>3° IRRIGAÇÃO DE REPLANTIOGN140046059</v>
      </c>
      <c r="AL1326" s="57" t="str">
        <f t="shared" si="163"/>
        <v>47482GN1400MotoristaANTONIO MARCIO PEREIRA DA SILVA3° IRRIGAÇÃO DE REPLANTIOIndaia Grande I14Apoio10Julho-260446214,773310185246214</v>
      </c>
      <c r="AM1326" s="79">
        <f t="shared" si="164"/>
        <v>25</v>
      </c>
      <c r="AN1326" s="80">
        <f t="shared" si="165"/>
        <v>1579</v>
      </c>
      <c r="AO1326" s="36">
        <f t="shared" si="166"/>
        <v>631.59999999999991</v>
      </c>
      <c r="AP1326" s="83">
        <f t="shared" si="167"/>
        <v>-947.40000000000009</v>
      </c>
    </row>
    <row r="1327" spans="1:42" hidden="1">
      <c r="A1327">
        <v>47482</v>
      </c>
      <c r="B1327" s="38">
        <v>46214</v>
      </c>
      <c r="C1327" t="s">
        <v>268</v>
      </c>
      <c r="D1327" t="s">
        <v>185</v>
      </c>
      <c r="E1327" t="s">
        <v>186</v>
      </c>
      <c r="F1327" t="s">
        <v>49</v>
      </c>
      <c r="G1327">
        <v>8</v>
      </c>
      <c r="H1327" s="43">
        <v>10859</v>
      </c>
      <c r="I1327" t="s">
        <v>198</v>
      </c>
      <c r="J1327">
        <v>10315</v>
      </c>
      <c r="K1327" t="s">
        <v>206</v>
      </c>
      <c r="L1327" t="s">
        <v>206</v>
      </c>
      <c r="M1327" t="s">
        <v>226</v>
      </c>
      <c r="N1327" t="s">
        <v>227</v>
      </c>
      <c r="O1327" t="s">
        <v>64</v>
      </c>
      <c r="P1327">
        <v>502</v>
      </c>
      <c r="Q1327" t="s">
        <v>208</v>
      </c>
      <c r="R1327">
        <v>11</v>
      </c>
      <c r="S1327">
        <v>11</v>
      </c>
      <c r="T1327">
        <v>9.66</v>
      </c>
      <c r="U1327">
        <v>0</v>
      </c>
      <c r="V1327">
        <v>11</v>
      </c>
      <c r="W1327">
        <v>2.4</v>
      </c>
      <c r="X1327">
        <v>1.1399999999999999</v>
      </c>
      <c r="Y1327">
        <v>1.1399999999999999</v>
      </c>
      <c r="Z1327">
        <v>243.65</v>
      </c>
      <c r="AA1327" t="s">
        <v>46</v>
      </c>
      <c r="AB1327" t="s">
        <v>47</v>
      </c>
      <c r="AC1327" t="s">
        <v>209</v>
      </c>
      <c r="AE1327" s="39">
        <v>46214.773310185185</v>
      </c>
      <c r="AG1327" t="str">
        <f t="shared" si="160"/>
        <v>Julho-26</v>
      </c>
      <c r="AH1327" s="36">
        <f>_xlfn.XLOOKUP(AK1327,'Base de Preços'!P$7:P$3001,'Base de Preços'!J$7:J$3001,"",0)</f>
        <v>492.5</v>
      </c>
      <c r="AI1327" s="37">
        <f t="shared" si="161"/>
        <v>4757.55</v>
      </c>
      <c r="AJ1327" t="str">
        <f>_xlfn.XLOOKUP(N1327,Agrupamentos!C$3:C$496,Agrupamentos!D$3:D$496,"",0)</f>
        <v>IRRIGAÇÃO DE REPLANTIO</v>
      </c>
      <c r="AK1327" t="str">
        <f t="shared" si="162"/>
        <v>IRRIGAÇÃO DE REPLANTIOGN1400IMP32</v>
      </c>
      <c r="AL1327" s="57" t="str">
        <f t="shared" si="163"/>
        <v>47482GN1400Trabalhador FlorestalANTONIO MARCIO PEREIRA DA SILVAIRRIGAÇÃO DE REPLANTIOIndaia Grande I11Principal9,66Julho-2601146214,773310185246214</v>
      </c>
      <c r="AM1327" s="79">
        <f t="shared" si="164"/>
        <v>4.5833333333333339</v>
      </c>
      <c r="AN1327" s="80">
        <f t="shared" si="165"/>
        <v>1116.7291666666667</v>
      </c>
      <c r="AO1327" s="36">
        <f t="shared" si="166"/>
        <v>2353.6590000000001</v>
      </c>
      <c r="AP1327" s="83">
        <f t="shared" si="167"/>
        <v>1236.9298333333334</v>
      </c>
    </row>
    <row r="1328" spans="1:42" hidden="1">
      <c r="A1328">
        <v>47482</v>
      </c>
      <c r="B1328" s="38">
        <v>46214</v>
      </c>
      <c r="C1328" t="s">
        <v>268</v>
      </c>
      <c r="D1328" t="s">
        <v>185</v>
      </c>
      <c r="E1328" t="s">
        <v>186</v>
      </c>
      <c r="F1328" t="s">
        <v>59</v>
      </c>
      <c r="G1328">
        <v>8</v>
      </c>
      <c r="H1328" s="43">
        <v>10859</v>
      </c>
      <c r="I1328" t="s">
        <v>198</v>
      </c>
      <c r="J1328">
        <v>10315</v>
      </c>
      <c r="K1328" t="s">
        <v>206</v>
      </c>
      <c r="L1328" t="s">
        <v>206</v>
      </c>
      <c r="M1328" t="s">
        <v>224</v>
      </c>
      <c r="N1328" t="s">
        <v>225</v>
      </c>
      <c r="O1328" t="s">
        <v>64</v>
      </c>
      <c r="P1328">
        <v>502</v>
      </c>
      <c r="Q1328" t="s">
        <v>208</v>
      </c>
      <c r="R1328">
        <v>14</v>
      </c>
      <c r="S1328">
        <v>2</v>
      </c>
      <c r="T1328">
        <v>2.2999999999999998</v>
      </c>
      <c r="U1328">
        <v>0</v>
      </c>
      <c r="V1328">
        <v>2</v>
      </c>
      <c r="W1328">
        <v>0.36</v>
      </c>
      <c r="X1328">
        <v>0.87</v>
      </c>
      <c r="Y1328">
        <v>0.87</v>
      </c>
      <c r="Z1328">
        <v>111.25</v>
      </c>
      <c r="AA1328" t="s">
        <v>46</v>
      </c>
      <c r="AB1328" t="s">
        <v>77</v>
      </c>
      <c r="AC1328" t="s">
        <v>209</v>
      </c>
      <c r="AE1328" s="39">
        <v>46214.773310185185</v>
      </c>
      <c r="AG1328" t="str">
        <f t="shared" si="160"/>
        <v>Julho-26</v>
      </c>
      <c r="AH1328" s="36">
        <f>_xlfn.XLOOKUP(AK1328,'Base de Preços'!P$7:P$3001,'Base de Preços'!J$7:J$3001,"",0)</f>
        <v>399</v>
      </c>
      <c r="AI1328" s="37">
        <f t="shared" si="161"/>
        <v>0</v>
      </c>
      <c r="AJ1328" t="str">
        <f>_xlfn.XLOOKUP(N1328,Agrupamentos!C$3:C$496,Agrupamentos!D$3:D$496,"",0)</f>
        <v>REPLANTIO</v>
      </c>
      <c r="AK1328" t="str">
        <f t="shared" si="162"/>
        <v>REPLANTIOGN1400IMP29</v>
      </c>
      <c r="AL1328" s="57" t="str">
        <f t="shared" si="163"/>
        <v>47482GN1400Operador de Trator de PneuANTONIO MARCIO PEREIRA DA SILVAREPLANTIOIndaia Grande I14Apoio2,3Julho-260246214,773310185246214</v>
      </c>
      <c r="AM1328" s="79">
        <f t="shared" si="164"/>
        <v>5.5555555555555554</v>
      </c>
      <c r="AN1328" s="80">
        <f t="shared" si="165"/>
        <v>618.05555555555554</v>
      </c>
      <c r="AO1328" s="36">
        <f t="shared" si="166"/>
        <v>255.87499999999997</v>
      </c>
      <c r="AP1328" s="83">
        <f t="shared" si="167"/>
        <v>-362.18055555555554</v>
      </c>
    </row>
    <row r="1329" spans="1:42" hidden="1">
      <c r="A1329">
        <v>47482</v>
      </c>
      <c r="B1329" s="38">
        <v>46214</v>
      </c>
      <c r="C1329" t="s">
        <v>268</v>
      </c>
      <c r="D1329" t="s">
        <v>185</v>
      </c>
      <c r="E1329" t="s">
        <v>186</v>
      </c>
      <c r="F1329" t="s">
        <v>37</v>
      </c>
      <c r="G1329">
        <v>8</v>
      </c>
      <c r="H1329" s="43">
        <v>10859</v>
      </c>
      <c r="I1329" t="s">
        <v>198</v>
      </c>
      <c r="J1329">
        <v>10315</v>
      </c>
      <c r="K1329" t="s">
        <v>206</v>
      </c>
      <c r="L1329" t="s">
        <v>206</v>
      </c>
      <c r="M1329" t="s">
        <v>226</v>
      </c>
      <c r="N1329" t="s">
        <v>227</v>
      </c>
      <c r="O1329" t="s">
        <v>64</v>
      </c>
      <c r="P1329">
        <v>502</v>
      </c>
      <c r="Q1329" t="s">
        <v>208</v>
      </c>
      <c r="R1329">
        <v>14</v>
      </c>
      <c r="S1329">
        <v>1</v>
      </c>
      <c r="T1329">
        <v>2.2999999999999998</v>
      </c>
      <c r="U1329">
        <v>0</v>
      </c>
      <c r="V1329">
        <v>1</v>
      </c>
      <c r="W1329">
        <v>0.16</v>
      </c>
      <c r="X1329">
        <v>0.43</v>
      </c>
      <c r="Y1329">
        <v>0.43</v>
      </c>
      <c r="Z1329">
        <v>63.16</v>
      </c>
      <c r="AA1329" t="s">
        <v>46</v>
      </c>
      <c r="AB1329" t="s">
        <v>77</v>
      </c>
      <c r="AC1329" t="s">
        <v>209</v>
      </c>
      <c r="AE1329" s="39">
        <v>46214.773310185185</v>
      </c>
      <c r="AG1329" t="str">
        <f t="shared" si="160"/>
        <v>Julho-26</v>
      </c>
      <c r="AH1329" s="36">
        <f>_xlfn.XLOOKUP(AK1329,'Base de Preços'!P$7:P$3001,'Base de Preços'!J$7:J$3001,"",0)</f>
        <v>492.5</v>
      </c>
      <c r="AI1329" s="37">
        <f t="shared" si="161"/>
        <v>0</v>
      </c>
      <c r="AJ1329" t="str">
        <f>_xlfn.XLOOKUP(N1329,Agrupamentos!C$3:C$496,Agrupamentos!D$3:D$496,"",0)</f>
        <v>IRRIGAÇÃO DE REPLANTIO</v>
      </c>
      <c r="AK1329" t="str">
        <f t="shared" si="162"/>
        <v>IRRIGAÇÃO DE REPLANTIOGN1400IMP32</v>
      </c>
      <c r="AL1329" s="57" t="str">
        <f t="shared" si="163"/>
        <v>47482GN1400MotoristaANTONIO MARCIO PEREIRA DA SILVAIRRIGAÇÃO DE REPLANTIOIndaia Grande I14Apoio2,3Julho-260146214,773310185246214</v>
      </c>
      <c r="AM1329" s="79">
        <f t="shared" si="164"/>
        <v>6.25</v>
      </c>
      <c r="AN1329" s="80">
        <f t="shared" si="165"/>
        <v>394.75</v>
      </c>
      <c r="AO1329" s="36">
        <f t="shared" si="166"/>
        <v>145.26799999999997</v>
      </c>
      <c r="AP1329" s="83">
        <f t="shared" si="167"/>
        <v>-249.48200000000003</v>
      </c>
    </row>
    <row r="1330" spans="1:42" hidden="1">
      <c r="A1330">
        <v>47482</v>
      </c>
      <c r="B1330" s="38">
        <v>46214</v>
      </c>
      <c r="C1330" t="s">
        <v>268</v>
      </c>
      <c r="D1330" t="s">
        <v>185</v>
      </c>
      <c r="E1330" t="s">
        <v>186</v>
      </c>
      <c r="F1330" t="s">
        <v>59</v>
      </c>
      <c r="G1330">
        <v>8</v>
      </c>
      <c r="H1330" s="43">
        <v>10859</v>
      </c>
      <c r="I1330" t="s">
        <v>198</v>
      </c>
      <c r="J1330">
        <v>10315</v>
      </c>
      <c r="K1330" t="s">
        <v>206</v>
      </c>
      <c r="L1330" t="s">
        <v>206</v>
      </c>
      <c r="M1330" t="s">
        <v>226</v>
      </c>
      <c r="N1330" t="s">
        <v>227</v>
      </c>
      <c r="O1330" t="s">
        <v>64</v>
      </c>
      <c r="P1330">
        <v>502</v>
      </c>
      <c r="Q1330" t="s">
        <v>208</v>
      </c>
      <c r="R1330">
        <v>14</v>
      </c>
      <c r="S1330">
        <v>2</v>
      </c>
      <c r="T1330">
        <v>2.2999999999999998</v>
      </c>
      <c r="U1330">
        <v>0</v>
      </c>
      <c r="V1330">
        <v>2</v>
      </c>
      <c r="W1330">
        <v>0.48</v>
      </c>
      <c r="X1330">
        <v>0.87</v>
      </c>
      <c r="Y1330">
        <v>0.87</v>
      </c>
      <c r="Z1330">
        <v>185.69</v>
      </c>
      <c r="AA1330" t="s">
        <v>46</v>
      </c>
      <c r="AB1330" t="s">
        <v>56</v>
      </c>
      <c r="AC1330" t="s">
        <v>209</v>
      </c>
      <c r="AE1330" s="39">
        <v>46214.773310185185</v>
      </c>
      <c r="AG1330" t="str">
        <f t="shared" si="160"/>
        <v>Julho-26</v>
      </c>
      <c r="AH1330" s="36">
        <f>_xlfn.XLOOKUP(AK1330,'Base de Preços'!P$7:P$3001,'Base de Preços'!J$7:J$3001,"",0)</f>
        <v>492.5</v>
      </c>
      <c r="AI1330" s="37">
        <f t="shared" si="161"/>
        <v>0</v>
      </c>
      <c r="AJ1330" t="str">
        <f>_xlfn.XLOOKUP(N1330,Agrupamentos!C$3:C$496,Agrupamentos!D$3:D$496,"",0)</f>
        <v>IRRIGAÇÃO DE REPLANTIO</v>
      </c>
      <c r="AK1330" t="str">
        <f t="shared" si="162"/>
        <v>IRRIGAÇÃO DE REPLANTIOGN1400IMP32</v>
      </c>
      <c r="AL1330" s="57" t="str">
        <f t="shared" si="163"/>
        <v>47482GN1400Operador de Trator de PneuANTONIO MARCIO PEREIRA DA SILVAIRRIGAÇÃO DE REPLANTIOIndaia Grande I14Suporte2,3Julho-260246214,773310185246214</v>
      </c>
      <c r="AM1330" s="79">
        <f t="shared" si="164"/>
        <v>4.166666666666667</v>
      </c>
      <c r="AN1330" s="80">
        <f t="shared" si="165"/>
        <v>773.70833333333337</v>
      </c>
      <c r="AO1330" s="36">
        <f t="shared" si="166"/>
        <v>427.08699999999999</v>
      </c>
      <c r="AP1330" s="83">
        <f t="shared" si="167"/>
        <v>-346.62133333333338</v>
      </c>
    </row>
    <row r="1331" spans="1:42" hidden="1">
      <c r="A1331">
        <v>47482</v>
      </c>
      <c r="B1331" s="38">
        <v>46214</v>
      </c>
      <c r="C1331" t="s">
        <v>268</v>
      </c>
      <c r="D1331" t="s">
        <v>185</v>
      </c>
      <c r="E1331" t="s">
        <v>186</v>
      </c>
      <c r="F1331" t="s">
        <v>59</v>
      </c>
      <c r="G1331">
        <v>8</v>
      </c>
      <c r="H1331" s="43">
        <v>10859</v>
      </c>
      <c r="I1331" t="s">
        <v>198</v>
      </c>
      <c r="J1331">
        <v>10315</v>
      </c>
      <c r="K1331" t="s">
        <v>206</v>
      </c>
      <c r="L1331" t="s">
        <v>206</v>
      </c>
      <c r="M1331" s="4">
        <v>46059</v>
      </c>
      <c r="N1331" t="s">
        <v>210</v>
      </c>
      <c r="O1331" t="s">
        <v>64</v>
      </c>
      <c r="P1331">
        <v>502</v>
      </c>
      <c r="Q1331" t="s">
        <v>208</v>
      </c>
      <c r="R1331">
        <v>14</v>
      </c>
      <c r="S1331">
        <v>3</v>
      </c>
      <c r="T1331">
        <v>10</v>
      </c>
      <c r="U1331">
        <v>0</v>
      </c>
      <c r="V1331">
        <v>3</v>
      </c>
      <c r="W1331">
        <v>0.48</v>
      </c>
      <c r="X1331">
        <v>0.3</v>
      </c>
      <c r="Y1331">
        <v>0.3</v>
      </c>
      <c r="Z1331">
        <v>185.69</v>
      </c>
      <c r="AA1331" t="s">
        <v>55</v>
      </c>
      <c r="AB1331" t="s">
        <v>56</v>
      </c>
      <c r="AC1331" t="s">
        <v>209</v>
      </c>
      <c r="AE1331" s="39">
        <v>46214.773310185185</v>
      </c>
      <c r="AG1331" t="str">
        <f t="shared" si="160"/>
        <v>Julho-26</v>
      </c>
      <c r="AH1331" s="36">
        <f>_xlfn.XLOOKUP(AK1331,'Base de Preços'!P$7:P$3001,'Base de Preços'!J$7:J$3001,"",0)</f>
        <v>492.5</v>
      </c>
      <c r="AI1331" s="37">
        <f t="shared" si="161"/>
        <v>0</v>
      </c>
      <c r="AJ1331" t="str">
        <f>_xlfn.XLOOKUP(N1331,Agrupamentos!C$3:C$496,Agrupamentos!D$3:D$496,"",0)</f>
        <v>IRRIGAÇÃO DE REPLANTIO</v>
      </c>
      <c r="AK1331" t="str">
        <f t="shared" si="162"/>
        <v>3° IRRIGAÇÃO DE REPLANTIOGN140046059</v>
      </c>
      <c r="AL1331" s="57" t="str">
        <f t="shared" si="163"/>
        <v>47482GN1400Operador de Trator de PneuANTONIO MARCIO PEREIRA DA SILVA3° IRRIGAÇÃO DE REPLANTIOIndaia Grande I14Suporte10Julho-260346214,773310185246214</v>
      </c>
      <c r="AM1331" s="79">
        <f t="shared" si="164"/>
        <v>6.25</v>
      </c>
      <c r="AN1331" s="80">
        <f t="shared" si="165"/>
        <v>1160.5625</v>
      </c>
      <c r="AO1331" s="36">
        <f t="shared" si="166"/>
        <v>1856.9</v>
      </c>
      <c r="AP1331" s="83">
        <f t="shared" si="167"/>
        <v>696.33750000000009</v>
      </c>
    </row>
    <row r="1332" spans="1:42" hidden="1">
      <c r="A1332">
        <v>47482</v>
      </c>
      <c r="B1332" s="38">
        <v>46214</v>
      </c>
      <c r="C1332" t="s">
        <v>268</v>
      </c>
      <c r="D1332" t="s">
        <v>185</v>
      </c>
      <c r="E1332" t="s">
        <v>186</v>
      </c>
      <c r="F1332" t="s">
        <v>59</v>
      </c>
      <c r="G1332">
        <v>8</v>
      </c>
      <c r="H1332" s="43">
        <v>10859</v>
      </c>
      <c r="I1332" t="s">
        <v>198</v>
      </c>
      <c r="J1332">
        <v>10315</v>
      </c>
      <c r="K1332" t="s">
        <v>206</v>
      </c>
      <c r="L1332" t="s">
        <v>206</v>
      </c>
      <c r="M1332" t="s">
        <v>224</v>
      </c>
      <c r="N1332" t="s">
        <v>225</v>
      </c>
      <c r="O1332" t="s">
        <v>64</v>
      </c>
      <c r="P1332">
        <v>502</v>
      </c>
      <c r="Q1332" t="s">
        <v>208</v>
      </c>
      <c r="R1332">
        <v>11</v>
      </c>
      <c r="S1332">
        <v>6</v>
      </c>
      <c r="T1332">
        <v>9.66</v>
      </c>
      <c r="U1332">
        <v>0</v>
      </c>
      <c r="V1332">
        <v>6</v>
      </c>
      <c r="W1332">
        <v>0.36</v>
      </c>
      <c r="X1332">
        <v>0.62</v>
      </c>
      <c r="Y1332">
        <v>0.62</v>
      </c>
      <c r="Z1332">
        <v>111.25</v>
      </c>
      <c r="AA1332" t="s">
        <v>46</v>
      </c>
      <c r="AB1332" t="s">
        <v>77</v>
      </c>
      <c r="AC1332" t="s">
        <v>209</v>
      </c>
      <c r="AE1332" s="39">
        <v>46214.773310185185</v>
      </c>
      <c r="AG1332" t="str">
        <f t="shared" si="160"/>
        <v>Julho-26</v>
      </c>
      <c r="AH1332" s="36">
        <f>_xlfn.XLOOKUP(AK1332,'Base de Preços'!P$7:P$3001,'Base de Preços'!J$7:J$3001,"",0)</f>
        <v>399</v>
      </c>
      <c r="AI1332" s="37">
        <f t="shared" si="161"/>
        <v>0</v>
      </c>
      <c r="AJ1332" t="str">
        <f>_xlfn.XLOOKUP(N1332,Agrupamentos!C$3:C$496,Agrupamentos!D$3:D$496,"",0)</f>
        <v>REPLANTIO</v>
      </c>
      <c r="AK1332" t="str">
        <f t="shared" si="162"/>
        <v>REPLANTIOGN1400IMP29</v>
      </c>
      <c r="AL1332" s="57" t="str">
        <f t="shared" si="163"/>
        <v>47482GN1400Operador de Trator de PneuANTONIO MARCIO PEREIRA DA SILVAREPLANTIOIndaia Grande I11Apoio9,66Julho-260646214,773310185246214</v>
      </c>
      <c r="AM1332" s="79">
        <f t="shared" si="164"/>
        <v>16.666666666666668</v>
      </c>
      <c r="AN1332" s="80">
        <f t="shared" si="165"/>
        <v>1854.1666666666667</v>
      </c>
      <c r="AO1332" s="36">
        <f t="shared" si="166"/>
        <v>1074.675</v>
      </c>
      <c r="AP1332" s="83">
        <f t="shared" si="167"/>
        <v>-779.49166666666679</v>
      </c>
    </row>
    <row r="1333" spans="1:42" hidden="1">
      <c r="A1333">
        <v>47482</v>
      </c>
      <c r="B1333" s="38">
        <v>46214</v>
      </c>
      <c r="C1333" t="s">
        <v>268</v>
      </c>
      <c r="D1333" t="s">
        <v>185</v>
      </c>
      <c r="E1333" t="s">
        <v>186</v>
      </c>
      <c r="F1333" t="s">
        <v>49</v>
      </c>
      <c r="G1333">
        <v>8</v>
      </c>
      <c r="H1333" s="43">
        <v>10859</v>
      </c>
      <c r="I1333" t="s">
        <v>198</v>
      </c>
      <c r="J1333">
        <v>10315</v>
      </c>
      <c r="K1333" t="s">
        <v>206</v>
      </c>
      <c r="L1333" t="s">
        <v>206</v>
      </c>
      <c r="M1333" t="s">
        <v>224</v>
      </c>
      <c r="N1333" t="s">
        <v>225</v>
      </c>
      <c r="O1333" t="s">
        <v>64</v>
      </c>
      <c r="P1333">
        <v>502</v>
      </c>
      <c r="Q1333" t="s">
        <v>208</v>
      </c>
      <c r="R1333">
        <v>14</v>
      </c>
      <c r="S1333">
        <v>2</v>
      </c>
      <c r="T1333">
        <v>2.2200000000000002</v>
      </c>
      <c r="U1333">
        <v>0</v>
      </c>
      <c r="V1333">
        <v>2</v>
      </c>
      <c r="W1333">
        <v>2.84</v>
      </c>
      <c r="X1333">
        <v>0.9</v>
      </c>
      <c r="Y1333">
        <v>0.9</v>
      </c>
      <c r="Z1333">
        <v>287.75</v>
      </c>
      <c r="AA1333" t="s">
        <v>46</v>
      </c>
      <c r="AB1333" t="s">
        <v>47</v>
      </c>
      <c r="AC1333" t="s">
        <v>209</v>
      </c>
      <c r="AD1333" t="s">
        <v>203</v>
      </c>
      <c r="AE1333" s="39">
        <v>46214.773310185185</v>
      </c>
      <c r="AG1333" t="str">
        <f t="shared" si="160"/>
        <v>Julho-26</v>
      </c>
      <c r="AH1333" s="36">
        <f>_xlfn.XLOOKUP(AK1333,'Base de Preços'!P$7:P$3001,'Base de Preços'!J$7:J$3001,"",0)</f>
        <v>399</v>
      </c>
      <c r="AI1333" s="37">
        <f t="shared" si="161"/>
        <v>885.78000000000009</v>
      </c>
      <c r="AJ1333" t="str">
        <f>_xlfn.XLOOKUP(N1333,Agrupamentos!C$3:C$496,Agrupamentos!D$3:D$496,"",0)</f>
        <v>REPLANTIO</v>
      </c>
      <c r="AK1333" t="str">
        <f t="shared" si="162"/>
        <v>REPLANTIOGN1400IMP29</v>
      </c>
      <c r="AL1333" s="57" t="str">
        <f t="shared" si="163"/>
        <v>47482GN1400Trabalhador FlorestalANTONIO MARCIO PEREIRA DA SILVAREPLANTIOIndaia Grande I14Principal2,22Julho-260246214,773310185246214</v>
      </c>
      <c r="AM1333" s="79">
        <f t="shared" si="164"/>
        <v>0.70422535211267612</v>
      </c>
      <c r="AN1333" s="80">
        <f t="shared" si="165"/>
        <v>202.64084507042256</v>
      </c>
      <c r="AO1333" s="36">
        <f t="shared" si="166"/>
        <v>638.80500000000006</v>
      </c>
      <c r="AP1333" s="83">
        <f t="shared" si="167"/>
        <v>436.16415492957753</v>
      </c>
    </row>
    <row r="1334" spans="1:42" hidden="1">
      <c r="A1334">
        <v>47482</v>
      </c>
      <c r="B1334" s="38">
        <v>46214</v>
      </c>
      <c r="C1334" t="s">
        <v>268</v>
      </c>
      <c r="D1334" t="s">
        <v>185</v>
      </c>
      <c r="E1334" t="s">
        <v>186</v>
      </c>
      <c r="F1334" t="s">
        <v>49</v>
      </c>
      <c r="G1334">
        <v>8</v>
      </c>
      <c r="H1334" s="43">
        <v>10859</v>
      </c>
      <c r="I1334" t="s">
        <v>198</v>
      </c>
      <c r="J1334">
        <v>10315</v>
      </c>
      <c r="K1334" t="s">
        <v>206</v>
      </c>
      <c r="L1334" t="s">
        <v>206</v>
      </c>
      <c r="M1334" t="s">
        <v>226</v>
      </c>
      <c r="N1334" t="s">
        <v>227</v>
      </c>
      <c r="O1334" t="s">
        <v>64</v>
      </c>
      <c r="P1334">
        <v>502</v>
      </c>
      <c r="Q1334" t="s">
        <v>208</v>
      </c>
      <c r="R1334">
        <v>14</v>
      </c>
      <c r="S1334">
        <v>2</v>
      </c>
      <c r="T1334">
        <v>2.2999999999999998</v>
      </c>
      <c r="U1334">
        <v>0</v>
      </c>
      <c r="V1334">
        <v>2</v>
      </c>
      <c r="W1334">
        <v>2.4</v>
      </c>
      <c r="X1334">
        <v>0.87</v>
      </c>
      <c r="Y1334">
        <v>0.87</v>
      </c>
      <c r="Z1334">
        <v>243.65</v>
      </c>
      <c r="AA1334" t="s">
        <v>46</v>
      </c>
      <c r="AB1334" t="s">
        <v>47</v>
      </c>
      <c r="AC1334" t="s">
        <v>209</v>
      </c>
      <c r="AE1334" s="39">
        <v>46214.773310185185</v>
      </c>
      <c r="AG1334" t="str">
        <f t="shared" si="160"/>
        <v>Julho-26</v>
      </c>
      <c r="AH1334" s="36">
        <f>_xlfn.XLOOKUP(AK1334,'Base de Preços'!P$7:P$3001,'Base de Preços'!J$7:J$3001,"",0)</f>
        <v>492.5</v>
      </c>
      <c r="AI1334" s="37">
        <f t="shared" si="161"/>
        <v>1132.75</v>
      </c>
      <c r="AJ1334" t="str">
        <f>_xlfn.XLOOKUP(N1334,Agrupamentos!C$3:C$496,Agrupamentos!D$3:D$496,"",0)</f>
        <v>IRRIGAÇÃO DE REPLANTIO</v>
      </c>
      <c r="AK1334" t="str">
        <f t="shared" si="162"/>
        <v>IRRIGAÇÃO DE REPLANTIOGN1400IMP32</v>
      </c>
      <c r="AL1334" s="57" t="str">
        <f t="shared" si="163"/>
        <v>47482GN1400Trabalhador FlorestalANTONIO MARCIO PEREIRA DA SILVAIRRIGAÇÃO DE REPLANTIOIndaia Grande I14Principal2,3Julho-260246214,773310185246214</v>
      </c>
      <c r="AM1334" s="79">
        <f t="shared" si="164"/>
        <v>0.83333333333333337</v>
      </c>
      <c r="AN1334" s="80">
        <f t="shared" si="165"/>
        <v>203.04166666666669</v>
      </c>
      <c r="AO1334" s="36">
        <f t="shared" si="166"/>
        <v>560.39499999999998</v>
      </c>
      <c r="AP1334" s="83">
        <f t="shared" si="167"/>
        <v>357.3533333333333</v>
      </c>
    </row>
    <row r="1335" spans="1:42" hidden="1">
      <c r="A1335">
        <v>47482</v>
      </c>
      <c r="B1335" s="38">
        <v>46214</v>
      </c>
      <c r="C1335" t="s">
        <v>268</v>
      </c>
      <c r="D1335" t="s">
        <v>185</v>
      </c>
      <c r="E1335" t="s">
        <v>186</v>
      </c>
      <c r="F1335" t="s">
        <v>59</v>
      </c>
      <c r="G1335">
        <v>8</v>
      </c>
      <c r="H1335" s="43">
        <v>10859</v>
      </c>
      <c r="I1335" t="s">
        <v>198</v>
      </c>
      <c r="J1335">
        <v>10315</v>
      </c>
      <c r="K1335" t="s">
        <v>206</v>
      </c>
      <c r="L1335" t="s">
        <v>206</v>
      </c>
      <c r="M1335" t="s">
        <v>226</v>
      </c>
      <c r="N1335" t="s">
        <v>227</v>
      </c>
      <c r="O1335" t="s">
        <v>64</v>
      </c>
      <c r="P1335">
        <v>502</v>
      </c>
      <c r="Q1335" t="s">
        <v>208</v>
      </c>
      <c r="R1335">
        <v>11</v>
      </c>
      <c r="S1335">
        <v>3</v>
      </c>
      <c r="T1335">
        <v>9.66</v>
      </c>
      <c r="U1335">
        <v>0</v>
      </c>
      <c r="V1335">
        <v>3</v>
      </c>
      <c r="W1335">
        <v>0.48</v>
      </c>
      <c r="X1335">
        <v>0.31</v>
      </c>
      <c r="Y1335">
        <v>0.31</v>
      </c>
      <c r="Z1335">
        <v>185.69</v>
      </c>
      <c r="AA1335" t="s">
        <v>46</v>
      </c>
      <c r="AB1335" t="s">
        <v>56</v>
      </c>
      <c r="AC1335" t="s">
        <v>209</v>
      </c>
      <c r="AE1335" s="39">
        <v>46214.773310185185</v>
      </c>
      <c r="AG1335" t="str">
        <f t="shared" si="160"/>
        <v>Julho-26</v>
      </c>
      <c r="AH1335" s="36">
        <f>_xlfn.XLOOKUP(AK1335,'Base de Preços'!P$7:P$3001,'Base de Preços'!J$7:J$3001,"",0)</f>
        <v>492.5</v>
      </c>
      <c r="AI1335" s="37">
        <f t="shared" si="161"/>
        <v>0</v>
      </c>
      <c r="AJ1335" t="str">
        <f>_xlfn.XLOOKUP(N1335,Agrupamentos!C$3:C$496,Agrupamentos!D$3:D$496,"",0)</f>
        <v>IRRIGAÇÃO DE REPLANTIO</v>
      </c>
      <c r="AK1335" t="str">
        <f t="shared" si="162"/>
        <v>IRRIGAÇÃO DE REPLANTIOGN1400IMP32</v>
      </c>
      <c r="AL1335" s="57" t="str">
        <f t="shared" si="163"/>
        <v>47482GN1400Operador de Trator de PneuANTONIO MARCIO PEREIRA DA SILVAIRRIGAÇÃO DE REPLANTIOIndaia Grande I11Suporte9,66Julho-260346214,773310185246214</v>
      </c>
      <c r="AM1335" s="79">
        <f t="shared" si="164"/>
        <v>6.25</v>
      </c>
      <c r="AN1335" s="80">
        <f t="shared" si="165"/>
        <v>1160.5625</v>
      </c>
      <c r="AO1335" s="36">
        <f t="shared" si="166"/>
        <v>1793.7654</v>
      </c>
      <c r="AP1335" s="83">
        <f t="shared" si="167"/>
        <v>633.2029</v>
      </c>
    </row>
    <row r="1336" spans="1:42" hidden="1">
      <c r="A1336">
        <v>47482</v>
      </c>
      <c r="B1336" s="38">
        <v>46214</v>
      </c>
      <c r="C1336" t="s">
        <v>268</v>
      </c>
      <c r="D1336" t="s">
        <v>185</v>
      </c>
      <c r="E1336" t="s">
        <v>186</v>
      </c>
      <c r="F1336" t="s">
        <v>37</v>
      </c>
      <c r="G1336">
        <v>8</v>
      </c>
      <c r="H1336" s="43">
        <v>10859</v>
      </c>
      <c r="I1336" t="s">
        <v>198</v>
      </c>
      <c r="J1336">
        <v>10315</v>
      </c>
      <c r="K1336" t="s">
        <v>206</v>
      </c>
      <c r="L1336" t="s">
        <v>206</v>
      </c>
      <c r="M1336" t="s">
        <v>226</v>
      </c>
      <c r="N1336" t="s">
        <v>227</v>
      </c>
      <c r="O1336" t="s">
        <v>64</v>
      </c>
      <c r="P1336">
        <v>502</v>
      </c>
      <c r="Q1336" t="s">
        <v>208</v>
      </c>
      <c r="R1336">
        <v>11</v>
      </c>
      <c r="S1336">
        <v>4</v>
      </c>
      <c r="T1336">
        <v>9.66</v>
      </c>
      <c r="U1336">
        <v>0</v>
      </c>
      <c r="V1336">
        <v>4</v>
      </c>
      <c r="W1336">
        <v>0.16</v>
      </c>
      <c r="X1336">
        <v>0.41</v>
      </c>
      <c r="Y1336">
        <v>0.41</v>
      </c>
      <c r="Z1336">
        <v>63.16</v>
      </c>
      <c r="AA1336" t="s">
        <v>46</v>
      </c>
      <c r="AB1336" t="s">
        <v>77</v>
      </c>
      <c r="AC1336" t="s">
        <v>209</v>
      </c>
      <c r="AE1336" s="39">
        <v>46214.773310185185</v>
      </c>
      <c r="AG1336" t="str">
        <f t="shared" si="160"/>
        <v>Julho-26</v>
      </c>
      <c r="AH1336" s="36">
        <f>_xlfn.XLOOKUP(AK1336,'Base de Preços'!P$7:P$3001,'Base de Preços'!J$7:J$3001,"",0)</f>
        <v>492.5</v>
      </c>
      <c r="AI1336" s="37">
        <f t="shared" si="161"/>
        <v>0</v>
      </c>
      <c r="AJ1336" t="str">
        <f>_xlfn.XLOOKUP(N1336,Agrupamentos!C$3:C$496,Agrupamentos!D$3:D$496,"",0)</f>
        <v>IRRIGAÇÃO DE REPLANTIO</v>
      </c>
      <c r="AK1336" t="str">
        <f t="shared" si="162"/>
        <v>IRRIGAÇÃO DE REPLANTIOGN1400IMP32</v>
      </c>
      <c r="AL1336" s="57" t="str">
        <f t="shared" si="163"/>
        <v>47482GN1400MotoristaANTONIO MARCIO PEREIRA DA SILVAIRRIGAÇÃO DE REPLANTIOIndaia Grande I11Apoio9,66Julho-260446214,773310185246214</v>
      </c>
      <c r="AM1336" s="79">
        <f t="shared" si="164"/>
        <v>25</v>
      </c>
      <c r="AN1336" s="80">
        <f t="shared" si="165"/>
        <v>1579</v>
      </c>
      <c r="AO1336" s="36">
        <f t="shared" si="166"/>
        <v>610.12559999999996</v>
      </c>
      <c r="AP1336" s="83">
        <f t="shared" si="167"/>
        <v>-968.87440000000004</v>
      </c>
    </row>
    <row r="1337" spans="1:42" hidden="1">
      <c r="A1337">
        <v>47482</v>
      </c>
      <c r="B1337" s="38">
        <v>46214</v>
      </c>
      <c r="C1337" t="s">
        <v>268</v>
      </c>
      <c r="D1337" t="s">
        <v>185</v>
      </c>
      <c r="E1337" t="s">
        <v>186</v>
      </c>
      <c r="F1337" t="s">
        <v>49</v>
      </c>
      <c r="G1337">
        <v>8</v>
      </c>
      <c r="H1337" s="43">
        <v>10859</v>
      </c>
      <c r="I1337" t="s">
        <v>198</v>
      </c>
      <c r="J1337">
        <v>10315</v>
      </c>
      <c r="K1337" t="s">
        <v>206</v>
      </c>
      <c r="L1337" t="s">
        <v>206</v>
      </c>
      <c r="M1337" t="s">
        <v>224</v>
      </c>
      <c r="N1337" t="s">
        <v>225</v>
      </c>
      <c r="O1337" t="s">
        <v>64</v>
      </c>
      <c r="P1337">
        <v>502</v>
      </c>
      <c r="Q1337" t="s">
        <v>208</v>
      </c>
      <c r="R1337">
        <v>11</v>
      </c>
      <c r="S1337">
        <v>14</v>
      </c>
      <c r="T1337">
        <v>9.66</v>
      </c>
      <c r="U1337">
        <v>0</v>
      </c>
      <c r="V1337">
        <v>14</v>
      </c>
      <c r="W1337">
        <v>2.84</v>
      </c>
      <c r="X1337">
        <v>1.45</v>
      </c>
      <c r="Y1337">
        <v>1.45</v>
      </c>
      <c r="Z1337">
        <v>287.75</v>
      </c>
      <c r="AA1337" t="s">
        <v>46</v>
      </c>
      <c r="AB1337" t="s">
        <v>47</v>
      </c>
      <c r="AC1337" t="s">
        <v>209</v>
      </c>
      <c r="AE1337" s="39">
        <v>46214.773310185185</v>
      </c>
      <c r="AG1337" t="str">
        <f t="shared" si="160"/>
        <v>Julho-26</v>
      </c>
      <c r="AH1337" s="36">
        <f>_xlfn.XLOOKUP(AK1337,'Base de Preços'!P$7:P$3001,'Base de Preços'!J$7:J$3001,"",0)</f>
        <v>399</v>
      </c>
      <c r="AI1337" s="37">
        <f t="shared" si="161"/>
        <v>3854.34</v>
      </c>
      <c r="AJ1337" t="str">
        <f>_xlfn.XLOOKUP(N1337,Agrupamentos!C$3:C$496,Agrupamentos!D$3:D$496,"",0)</f>
        <v>REPLANTIO</v>
      </c>
      <c r="AK1337" t="str">
        <f t="shared" si="162"/>
        <v>REPLANTIOGN1400IMP29</v>
      </c>
      <c r="AL1337" s="57" t="str">
        <f t="shared" si="163"/>
        <v>47482GN1400Trabalhador FlorestalANTONIO MARCIO PEREIRA DA SILVAREPLANTIOIndaia Grande I11Principal9,66Julho-2601446214,773310185246214</v>
      </c>
      <c r="AM1337" s="79">
        <f t="shared" si="164"/>
        <v>4.9295774647887329</v>
      </c>
      <c r="AN1337" s="80">
        <f t="shared" si="165"/>
        <v>1418.4859154929579</v>
      </c>
      <c r="AO1337" s="36">
        <f t="shared" si="166"/>
        <v>2779.665</v>
      </c>
      <c r="AP1337" s="83">
        <f t="shared" si="167"/>
        <v>1361.179084507042</v>
      </c>
    </row>
    <row r="1338" spans="1:42" hidden="1">
      <c r="A1338">
        <v>47488</v>
      </c>
      <c r="B1338" s="38">
        <v>46214</v>
      </c>
      <c r="C1338" t="s">
        <v>268</v>
      </c>
      <c r="D1338" t="s">
        <v>185</v>
      </c>
      <c r="E1338" t="s">
        <v>186</v>
      </c>
      <c r="F1338" t="s">
        <v>49</v>
      </c>
      <c r="G1338">
        <v>8</v>
      </c>
      <c r="H1338" s="43">
        <v>10859</v>
      </c>
      <c r="I1338" t="s">
        <v>198</v>
      </c>
      <c r="J1338">
        <v>10093</v>
      </c>
      <c r="K1338" t="s">
        <v>199</v>
      </c>
      <c r="L1338" t="s">
        <v>199</v>
      </c>
      <c r="M1338" t="s">
        <v>224</v>
      </c>
      <c r="N1338" t="s">
        <v>225</v>
      </c>
      <c r="O1338" t="s">
        <v>64</v>
      </c>
      <c r="P1338">
        <v>502</v>
      </c>
      <c r="Q1338" t="s">
        <v>208</v>
      </c>
      <c r="R1338">
        <v>16</v>
      </c>
      <c r="S1338">
        <v>32</v>
      </c>
      <c r="T1338">
        <v>13.41</v>
      </c>
      <c r="U1338">
        <v>0</v>
      </c>
      <c r="V1338">
        <v>32</v>
      </c>
      <c r="W1338">
        <v>2.84</v>
      </c>
      <c r="X1338">
        <v>2.39</v>
      </c>
      <c r="Y1338">
        <v>2.39</v>
      </c>
      <c r="Z1338">
        <v>287.75</v>
      </c>
      <c r="AA1338" t="s">
        <v>46</v>
      </c>
      <c r="AB1338" t="s">
        <v>47</v>
      </c>
      <c r="AC1338" t="s">
        <v>202</v>
      </c>
      <c r="AD1338" t="s">
        <v>96</v>
      </c>
      <c r="AE1338" s="39">
        <v>46214.919618055559</v>
      </c>
      <c r="AF1338" t="s">
        <v>342</v>
      </c>
      <c r="AG1338" t="str">
        <f t="shared" si="160"/>
        <v>Julho-26</v>
      </c>
      <c r="AH1338" s="36">
        <f>_xlfn.XLOOKUP(AK1338,'Base de Preços'!P$7:P$3001,'Base de Preços'!J$7:J$3001,"",0)</f>
        <v>399</v>
      </c>
      <c r="AI1338" s="37">
        <f t="shared" si="161"/>
        <v>5350.59</v>
      </c>
      <c r="AJ1338" t="str">
        <f>_xlfn.XLOOKUP(N1338,Agrupamentos!C$3:C$496,Agrupamentos!D$3:D$496,"",0)</f>
        <v>REPLANTIO</v>
      </c>
      <c r="AK1338" t="str">
        <f t="shared" si="162"/>
        <v>REPLANTIOGN1400IMP29</v>
      </c>
      <c r="AL1338" s="57" t="str">
        <f t="shared" si="163"/>
        <v>47488GN1400Trabalhador FlorestalJONATHAN FONSECA DE OLIVEIRAREPLANTIOIndaia Grande I16Principal13,41Julho-2603246214,919618055646214</v>
      </c>
      <c r="AM1338" s="79">
        <f t="shared" si="164"/>
        <v>11.267605633802818</v>
      </c>
      <c r="AN1338" s="80">
        <f t="shared" si="165"/>
        <v>3242.2535211267609</v>
      </c>
      <c r="AO1338" s="36">
        <f t="shared" si="166"/>
        <v>3858.7275</v>
      </c>
      <c r="AP1338" s="83">
        <f t="shared" si="167"/>
        <v>616.47397887323905</v>
      </c>
    </row>
    <row r="1339" spans="1:42" hidden="1">
      <c r="A1339">
        <v>47488</v>
      </c>
      <c r="B1339" s="38">
        <v>46214</v>
      </c>
      <c r="C1339" t="s">
        <v>268</v>
      </c>
      <c r="D1339" t="s">
        <v>185</v>
      </c>
      <c r="E1339" t="s">
        <v>186</v>
      </c>
      <c r="F1339" t="s">
        <v>49</v>
      </c>
      <c r="G1339">
        <v>8</v>
      </c>
      <c r="H1339" s="43">
        <v>10859</v>
      </c>
      <c r="I1339" t="s">
        <v>198</v>
      </c>
      <c r="J1339">
        <v>10093</v>
      </c>
      <c r="K1339" t="s">
        <v>199</v>
      </c>
      <c r="L1339" t="s">
        <v>199</v>
      </c>
      <c r="M1339" t="s">
        <v>226</v>
      </c>
      <c r="N1339" t="s">
        <v>227</v>
      </c>
      <c r="O1339" t="s">
        <v>64</v>
      </c>
      <c r="P1339">
        <v>502</v>
      </c>
      <c r="Q1339" t="s">
        <v>208</v>
      </c>
      <c r="R1339">
        <v>16</v>
      </c>
      <c r="S1339">
        <v>40</v>
      </c>
      <c r="T1339">
        <v>13.41</v>
      </c>
      <c r="U1339">
        <v>0</v>
      </c>
      <c r="V1339">
        <v>40</v>
      </c>
      <c r="W1339">
        <v>2.4</v>
      </c>
      <c r="X1339">
        <v>2.98</v>
      </c>
      <c r="Y1339">
        <v>2.98</v>
      </c>
      <c r="Z1339">
        <v>243.65</v>
      </c>
      <c r="AA1339" t="s">
        <v>46</v>
      </c>
      <c r="AB1339" t="s">
        <v>47</v>
      </c>
      <c r="AC1339" t="s">
        <v>202</v>
      </c>
      <c r="AD1339" t="s">
        <v>96</v>
      </c>
      <c r="AE1339" s="39">
        <v>46214.919618055559</v>
      </c>
      <c r="AF1339" t="s">
        <v>342</v>
      </c>
      <c r="AG1339" t="str">
        <f t="shared" si="160"/>
        <v>Julho-26</v>
      </c>
      <c r="AH1339" s="36">
        <f>_xlfn.XLOOKUP(AK1339,'Base de Preços'!P$7:P$3001,'Base de Preços'!J$7:J$3001,"",0)</f>
        <v>492.5</v>
      </c>
      <c r="AI1339" s="37">
        <f t="shared" si="161"/>
        <v>6604.4250000000002</v>
      </c>
      <c r="AJ1339" t="str">
        <f>_xlfn.XLOOKUP(N1339,Agrupamentos!C$3:C$496,Agrupamentos!D$3:D$496,"",0)</f>
        <v>IRRIGAÇÃO DE REPLANTIO</v>
      </c>
      <c r="AK1339" t="str">
        <f t="shared" si="162"/>
        <v>IRRIGAÇÃO DE REPLANTIOGN1400IMP32</v>
      </c>
      <c r="AL1339" s="57" t="str">
        <f t="shared" si="163"/>
        <v>47488GN1400Trabalhador FlorestalJONATHAN FONSECA DE OLIVEIRAIRRIGAÇÃO DE REPLANTIOIndaia Grande I16Principal13,41Julho-2604046214,919618055646214</v>
      </c>
      <c r="AM1339" s="79">
        <f t="shared" si="164"/>
        <v>16.666666666666668</v>
      </c>
      <c r="AN1339" s="80">
        <f t="shared" si="165"/>
        <v>4060.8333333333339</v>
      </c>
      <c r="AO1339" s="36">
        <f t="shared" si="166"/>
        <v>3267.3465000000001</v>
      </c>
      <c r="AP1339" s="83">
        <f t="shared" si="167"/>
        <v>-793.48683333333383</v>
      </c>
    </row>
    <row r="1340" spans="1:42" hidden="1">
      <c r="A1340">
        <v>47488</v>
      </c>
      <c r="B1340" s="38">
        <v>46214</v>
      </c>
      <c r="C1340" t="s">
        <v>268</v>
      </c>
      <c r="D1340" t="s">
        <v>185</v>
      </c>
      <c r="E1340" t="s">
        <v>186</v>
      </c>
      <c r="F1340" t="s">
        <v>37</v>
      </c>
      <c r="G1340">
        <v>8</v>
      </c>
      <c r="H1340" s="43">
        <v>10859</v>
      </c>
      <c r="I1340" t="s">
        <v>198</v>
      </c>
      <c r="J1340">
        <v>10093</v>
      </c>
      <c r="K1340" t="s">
        <v>199</v>
      </c>
      <c r="L1340" t="s">
        <v>199</v>
      </c>
      <c r="M1340" t="s">
        <v>226</v>
      </c>
      <c r="N1340" t="s">
        <v>227</v>
      </c>
      <c r="O1340" t="s">
        <v>64</v>
      </c>
      <c r="P1340">
        <v>502</v>
      </c>
      <c r="Q1340" t="s">
        <v>208</v>
      </c>
      <c r="R1340">
        <v>10</v>
      </c>
      <c r="S1340">
        <v>8</v>
      </c>
      <c r="T1340">
        <v>23.93</v>
      </c>
      <c r="U1340">
        <v>0</v>
      </c>
      <c r="V1340">
        <v>8</v>
      </c>
      <c r="W1340">
        <v>0.16</v>
      </c>
      <c r="X1340">
        <v>0.33</v>
      </c>
      <c r="Y1340">
        <v>0.33</v>
      </c>
      <c r="Z1340">
        <v>63.16</v>
      </c>
      <c r="AA1340" t="s">
        <v>46</v>
      </c>
      <c r="AB1340" t="s">
        <v>77</v>
      </c>
      <c r="AC1340" t="s">
        <v>202</v>
      </c>
      <c r="AD1340" t="s">
        <v>96</v>
      </c>
      <c r="AE1340" s="39">
        <v>46214.919618055559</v>
      </c>
      <c r="AF1340" t="s">
        <v>342</v>
      </c>
      <c r="AG1340" t="str">
        <f t="shared" si="160"/>
        <v>Julho-26</v>
      </c>
      <c r="AH1340" s="36">
        <f>_xlfn.XLOOKUP(AK1340,'Base de Preços'!P$7:P$3001,'Base de Preços'!J$7:J$3001,"",0)</f>
        <v>492.5</v>
      </c>
      <c r="AI1340" s="37">
        <f t="shared" si="161"/>
        <v>0</v>
      </c>
      <c r="AJ1340" t="str">
        <f>_xlfn.XLOOKUP(N1340,Agrupamentos!C$3:C$496,Agrupamentos!D$3:D$496,"",0)</f>
        <v>IRRIGAÇÃO DE REPLANTIO</v>
      </c>
      <c r="AK1340" t="str">
        <f t="shared" si="162"/>
        <v>IRRIGAÇÃO DE REPLANTIOGN1400IMP32</v>
      </c>
      <c r="AL1340" s="57" t="str">
        <f t="shared" si="163"/>
        <v>47488GN1400MotoristaJONATHAN FONSECA DE OLIVEIRAIRRIGAÇÃO DE REPLANTIOIndaia Grande I10Apoio23,93Julho-260846214,919618055646214</v>
      </c>
      <c r="AM1340" s="79">
        <f t="shared" si="164"/>
        <v>50</v>
      </c>
      <c r="AN1340" s="80">
        <f t="shared" si="165"/>
        <v>3158</v>
      </c>
      <c r="AO1340" s="36">
        <f t="shared" si="166"/>
        <v>1511.4187999999999</v>
      </c>
      <c r="AP1340" s="83">
        <f t="shared" si="167"/>
        <v>-1646.5812000000001</v>
      </c>
    </row>
    <row r="1341" spans="1:42" hidden="1">
      <c r="A1341">
        <v>47488</v>
      </c>
      <c r="B1341" s="38">
        <v>46214</v>
      </c>
      <c r="C1341" t="s">
        <v>268</v>
      </c>
      <c r="D1341" t="s">
        <v>185</v>
      </c>
      <c r="E1341" t="s">
        <v>186</v>
      </c>
      <c r="F1341" t="s">
        <v>49</v>
      </c>
      <c r="G1341">
        <v>8</v>
      </c>
      <c r="H1341" s="43">
        <v>10859</v>
      </c>
      <c r="I1341" t="s">
        <v>198</v>
      </c>
      <c r="J1341">
        <v>10093</v>
      </c>
      <c r="K1341" t="s">
        <v>199</v>
      </c>
      <c r="L1341" t="s">
        <v>199</v>
      </c>
      <c r="M1341" t="s">
        <v>224</v>
      </c>
      <c r="N1341" t="s">
        <v>225</v>
      </c>
      <c r="O1341" t="s">
        <v>64</v>
      </c>
      <c r="P1341">
        <v>502</v>
      </c>
      <c r="Q1341" t="s">
        <v>208</v>
      </c>
      <c r="R1341">
        <v>10</v>
      </c>
      <c r="S1341">
        <v>40</v>
      </c>
      <c r="T1341">
        <v>23.93</v>
      </c>
      <c r="U1341">
        <v>0</v>
      </c>
      <c r="V1341">
        <v>40</v>
      </c>
      <c r="W1341">
        <v>2.84</v>
      </c>
      <c r="X1341">
        <v>1.67</v>
      </c>
      <c r="Y1341">
        <v>1.67</v>
      </c>
      <c r="Z1341">
        <v>287.75</v>
      </c>
      <c r="AA1341" t="s">
        <v>46</v>
      </c>
      <c r="AB1341" t="s">
        <v>47</v>
      </c>
      <c r="AC1341" t="s">
        <v>202</v>
      </c>
      <c r="AD1341" t="s">
        <v>96</v>
      </c>
      <c r="AE1341" s="39">
        <v>46214.919618055559</v>
      </c>
      <c r="AF1341" t="s">
        <v>342</v>
      </c>
      <c r="AG1341" t="str">
        <f t="shared" si="160"/>
        <v>Julho-26</v>
      </c>
      <c r="AH1341" s="36">
        <f>_xlfn.XLOOKUP(AK1341,'Base de Preços'!P$7:P$3001,'Base de Preços'!J$7:J$3001,"",0)</f>
        <v>399</v>
      </c>
      <c r="AI1341" s="37">
        <f t="shared" si="161"/>
        <v>9548.07</v>
      </c>
      <c r="AJ1341" t="str">
        <f>_xlfn.XLOOKUP(N1341,Agrupamentos!C$3:C$496,Agrupamentos!D$3:D$496,"",0)</f>
        <v>REPLANTIO</v>
      </c>
      <c r="AK1341" t="str">
        <f t="shared" si="162"/>
        <v>REPLANTIOGN1400IMP29</v>
      </c>
      <c r="AL1341" s="57" t="str">
        <f t="shared" si="163"/>
        <v>47488GN1400Trabalhador FlorestalJONATHAN FONSECA DE OLIVEIRAREPLANTIOIndaia Grande I10Principal23,93Julho-2604046214,919618055646214</v>
      </c>
      <c r="AM1341" s="79">
        <f t="shared" si="164"/>
        <v>14.084507042253522</v>
      </c>
      <c r="AN1341" s="80">
        <f t="shared" si="165"/>
        <v>4052.816901408451</v>
      </c>
      <c r="AO1341" s="36">
        <f t="shared" si="166"/>
        <v>6885.8575000000001</v>
      </c>
      <c r="AP1341" s="83">
        <f t="shared" si="167"/>
        <v>2833.040598591549</v>
      </c>
    </row>
    <row r="1342" spans="1:42" hidden="1">
      <c r="A1342">
        <v>47488</v>
      </c>
      <c r="B1342" s="38">
        <v>46214</v>
      </c>
      <c r="C1342" t="s">
        <v>268</v>
      </c>
      <c r="D1342" t="s">
        <v>185</v>
      </c>
      <c r="E1342" t="s">
        <v>186</v>
      </c>
      <c r="F1342" t="s">
        <v>37</v>
      </c>
      <c r="G1342">
        <v>8</v>
      </c>
      <c r="H1342" s="43">
        <v>10859</v>
      </c>
      <c r="I1342" t="s">
        <v>198</v>
      </c>
      <c r="J1342">
        <v>10093</v>
      </c>
      <c r="K1342" t="s">
        <v>199</v>
      </c>
      <c r="L1342" t="s">
        <v>199</v>
      </c>
      <c r="M1342" t="s">
        <v>243</v>
      </c>
      <c r="N1342" t="s">
        <v>244</v>
      </c>
      <c r="O1342" t="s">
        <v>245</v>
      </c>
      <c r="P1342">
        <v>502</v>
      </c>
      <c r="Q1342" t="s">
        <v>208</v>
      </c>
      <c r="R1342">
        <v>1</v>
      </c>
      <c r="S1342">
        <v>0</v>
      </c>
      <c r="T1342">
        <v>761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15.79</v>
      </c>
      <c r="AA1342" t="s">
        <v>55</v>
      </c>
      <c r="AB1342" t="s">
        <v>47</v>
      </c>
      <c r="AC1342" t="s">
        <v>202</v>
      </c>
      <c r="AD1342" t="s">
        <v>96</v>
      </c>
      <c r="AE1342" s="39">
        <v>46216.487581018519</v>
      </c>
      <c r="AF1342" t="s">
        <v>342</v>
      </c>
      <c r="AG1342" t="str">
        <f t="shared" si="160"/>
        <v>Julho-26</v>
      </c>
      <c r="AH1342" s="36">
        <f>_xlfn.XLOOKUP(AK1342,'Base de Preços'!P$7:P$3001,'Base de Preços'!J$7:J$3001,"",0)</f>
        <v>15.79</v>
      </c>
      <c r="AI1342" s="37">
        <f t="shared" si="161"/>
        <v>12016.189999999999</v>
      </c>
      <c r="AJ1342" t="str">
        <f>_xlfn.XLOOKUP(N1342,Agrupamentos!C$3:C$496,Agrupamentos!D$3:D$496,"",0)</f>
        <v>CAMINHÃO</v>
      </c>
      <c r="AK1342" t="str">
        <f t="shared" si="162"/>
        <v>CAMINHÃO MUNCK (Km)GN1400REF41</v>
      </c>
      <c r="AL1342" s="57" t="str">
        <f t="shared" si="163"/>
        <v>47488GN1400MotoristaJONATHAN FONSECA DE OLIVEIRACAMINHÃO MUNCK (Km)Indaia Grande I1Principal761Julho-260046216,487581018546214</v>
      </c>
      <c r="AM1342" s="79" t="str">
        <f t="shared" si="164"/>
        <v/>
      </c>
      <c r="AN1342" s="80" t="str">
        <f t="shared" si="165"/>
        <v/>
      </c>
      <c r="AO1342" s="36">
        <f t="shared" si="166"/>
        <v>12016.189999999999</v>
      </c>
      <c r="AP1342" s="83" t="str">
        <f t="shared" si="167"/>
        <v/>
      </c>
    </row>
    <row r="1343" spans="1:42" hidden="1">
      <c r="A1343">
        <v>47488</v>
      </c>
      <c r="B1343" s="38">
        <v>46214</v>
      </c>
      <c r="C1343" t="s">
        <v>268</v>
      </c>
      <c r="D1343" t="s">
        <v>185</v>
      </c>
      <c r="E1343" t="s">
        <v>186</v>
      </c>
      <c r="F1343" t="s">
        <v>59</v>
      </c>
      <c r="G1343">
        <v>8</v>
      </c>
      <c r="H1343" s="43">
        <v>10859</v>
      </c>
      <c r="I1343" t="s">
        <v>198</v>
      </c>
      <c r="J1343">
        <v>10093</v>
      </c>
      <c r="K1343" t="s">
        <v>199</v>
      </c>
      <c r="L1343" t="s">
        <v>199</v>
      </c>
      <c r="M1343" t="s">
        <v>226</v>
      </c>
      <c r="N1343" t="s">
        <v>227</v>
      </c>
      <c r="O1343" t="s">
        <v>64</v>
      </c>
      <c r="P1343">
        <v>502</v>
      </c>
      <c r="Q1343" t="s">
        <v>208</v>
      </c>
      <c r="R1343">
        <v>10</v>
      </c>
      <c r="S1343">
        <v>4</v>
      </c>
      <c r="T1343">
        <v>23.93</v>
      </c>
      <c r="U1343">
        <v>16</v>
      </c>
      <c r="V1343">
        <v>20</v>
      </c>
      <c r="W1343">
        <v>0.48</v>
      </c>
      <c r="X1343">
        <v>0.17</v>
      </c>
      <c r="Y1343">
        <v>0.84</v>
      </c>
      <c r="Z1343">
        <v>185.69</v>
      </c>
      <c r="AA1343" t="s">
        <v>46</v>
      </c>
      <c r="AB1343" t="s">
        <v>56</v>
      </c>
      <c r="AC1343" t="s">
        <v>202</v>
      </c>
      <c r="AD1343" t="s">
        <v>96</v>
      </c>
      <c r="AE1343" s="39">
        <v>46214.919618055559</v>
      </c>
      <c r="AF1343" t="s">
        <v>342</v>
      </c>
      <c r="AG1343" t="str">
        <f t="shared" si="160"/>
        <v>Julho-26</v>
      </c>
      <c r="AH1343" s="36">
        <f>_xlfn.XLOOKUP(AK1343,'Base de Preços'!P$7:P$3001,'Base de Preços'!J$7:J$3001,"",0)</f>
        <v>492.5</v>
      </c>
      <c r="AI1343" s="37">
        <f t="shared" si="161"/>
        <v>0</v>
      </c>
      <c r="AJ1343" t="str">
        <f>_xlfn.XLOOKUP(N1343,Agrupamentos!C$3:C$496,Agrupamentos!D$3:D$496,"",0)</f>
        <v>IRRIGAÇÃO DE REPLANTIO</v>
      </c>
      <c r="AK1343" t="str">
        <f t="shared" si="162"/>
        <v>IRRIGAÇÃO DE REPLANTIOGN1400IMP32</v>
      </c>
      <c r="AL1343" s="57" t="str">
        <f t="shared" si="163"/>
        <v>47488GN1400Operador de Trator de PneuJONATHAN FONSECA DE OLIVEIRAIRRIGAÇÃO DE REPLANTIOIndaia Grande I10Suporte23,93Julho-26162046214,919618055646214</v>
      </c>
      <c r="AM1343" s="79">
        <f t="shared" si="164"/>
        <v>41.666666666666671</v>
      </c>
      <c r="AN1343" s="80">
        <f t="shared" si="165"/>
        <v>7737.0833333333339</v>
      </c>
      <c r="AO1343" s="36">
        <f t="shared" si="166"/>
        <v>4443.5617000000002</v>
      </c>
      <c r="AP1343" s="83">
        <f t="shared" si="167"/>
        <v>-3293.5216333333337</v>
      </c>
    </row>
    <row r="1344" spans="1:42" hidden="1">
      <c r="A1344">
        <v>47488</v>
      </c>
      <c r="B1344" s="38">
        <v>46214</v>
      </c>
      <c r="C1344" t="s">
        <v>268</v>
      </c>
      <c r="D1344" t="s">
        <v>185</v>
      </c>
      <c r="E1344" t="s">
        <v>186</v>
      </c>
      <c r="F1344" t="s">
        <v>37</v>
      </c>
      <c r="G1344">
        <v>8</v>
      </c>
      <c r="H1344" s="43">
        <v>10859</v>
      </c>
      <c r="I1344" t="s">
        <v>198</v>
      </c>
      <c r="J1344">
        <v>10093</v>
      </c>
      <c r="K1344" t="s">
        <v>199</v>
      </c>
      <c r="L1344" t="s">
        <v>199</v>
      </c>
      <c r="M1344" t="s">
        <v>312</v>
      </c>
      <c r="N1344" t="s">
        <v>313</v>
      </c>
      <c r="O1344" t="s">
        <v>168</v>
      </c>
      <c r="P1344">
        <v>400</v>
      </c>
      <c r="Q1344" t="s">
        <v>233</v>
      </c>
      <c r="R1344">
        <v>368</v>
      </c>
      <c r="S1344">
        <v>0</v>
      </c>
      <c r="T1344">
        <v>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469.73</v>
      </c>
      <c r="AA1344" t="s">
        <v>55</v>
      </c>
      <c r="AB1344" t="s">
        <v>47</v>
      </c>
      <c r="AC1344" t="s">
        <v>202</v>
      </c>
      <c r="AD1344" t="s">
        <v>96</v>
      </c>
      <c r="AE1344" s="39">
        <v>46216.490868055553</v>
      </c>
      <c r="AF1344" t="s">
        <v>342</v>
      </c>
      <c r="AG1344" t="str">
        <f t="shared" si="160"/>
        <v>Julho-26</v>
      </c>
      <c r="AH1344" s="36">
        <f>_xlfn.XLOOKUP(AK1344,'Base de Preços'!P$7:P$3001,'Base de Preços'!J$7:J$3001,"",0)</f>
        <v>469.73</v>
      </c>
      <c r="AI1344" s="37">
        <f t="shared" si="161"/>
        <v>1878.92</v>
      </c>
      <c r="AJ1344" t="str">
        <f>_xlfn.XLOOKUP(N1344,Agrupamentos!C$3:C$496,Agrupamentos!D$3:D$496,"",0)</f>
        <v>CAMINHÃO</v>
      </c>
      <c r="AK1344" t="str">
        <f t="shared" si="162"/>
        <v>CAMINHÃO MUNCK (Hora)GN1400REF42</v>
      </c>
      <c r="AL1344" s="57" t="str">
        <f t="shared" si="163"/>
        <v>47488GN1400MotoristaJONATHAN FONSECA DE OLIVEIRACAMINHÃO MUNCK (Hora)Rosa Maria368Principal4Julho-260046216,490868055646214</v>
      </c>
      <c r="AM1344" s="79" t="str">
        <f t="shared" si="164"/>
        <v/>
      </c>
      <c r="AN1344" s="80" t="str">
        <f t="shared" si="165"/>
        <v/>
      </c>
      <c r="AO1344" s="36">
        <f t="shared" si="166"/>
        <v>1878.92</v>
      </c>
      <c r="AP1344" s="83" t="str">
        <f t="shared" si="167"/>
        <v/>
      </c>
    </row>
    <row r="1345" spans="1:42" hidden="1">
      <c r="A1345">
        <v>47488</v>
      </c>
      <c r="B1345" s="38">
        <v>46214</v>
      </c>
      <c r="C1345" t="s">
        <v>268</v>
      </c>
      <c r="D1345" t="s">
        <v>185</v>
      </c>
      <c r="E1345" t="s">
        <v>186</v>
      </c>
      <c r="F1345" t="s">
        <v>59</v>
      </c>
      <c r="G1345">
        <v>8</v>
      </c>
      <c r="H1345" s="43">
        <v>10859</v>
      </c>
      <c r="I1345" t="s">
        <v>198</v>
      </c>
      <c r="J1345">
        <v>10093</v>
      </c>
      <c r="K1345" t="s">
        <v>199</v>
      </c>
      <c r="L1345" t="s">
        <v>199</v>
      </c>
      <c r="M1345" t="s">
        <v>282</v>
      </c>
      <c r="N1345" t="s">
        <v>283</v>
      </c>
      <c r="O1345" t="s">
        <v>64</v>
      </c>
      <c r="P1345">
        <v>502</v>
      </c>
      <c r="Q1345" t="s">
        <v>208</v>
      </c>
      <c r="R1345">
        <v>16</v>
      </c>
      <c r="S1345">
        <v>4</v>
      </c>
      <c r="T1345">
        <v>13.41</v>
      </c>
      <c r="U1345">
        <v>0</v>
      </c>
      <c r="V1345">
        <v>4</v>
      </c>
      <c r="W1345">
        <v>0.54</v>
      </c>
      <c r="X1345">
        <v>0.3</v>
      </c>
      <c r="Y1345">
        <v>0.3</v>
      </c>
      <c r="Z1345">
        <v>207.97</v>
      </c>
      <c r="AA1345" t="s">
        <v>46</v>
      </c>
      <c r="AB1345" t="s">
        <v>77</v>
      </c>
      <c r="AC1345" t="s">
        <v>202</v>
      </c>
      <c r="AE1345" s="39">
        <v>46214.919618055559</v>
      </c>
      <c r="AF1345" t="s">
        <v>342</v>
      </c>
      <c r="AG1345" t="str">
        <f t="shared" si="160"/>
        <v>Julho-26</v>
      </c>
      <c r="AH1345" s="36">
        <f>_xlfn.XLOOKUP(AK1345,'Base de Preços'!P$7:P$3001,'Base de Preços'!J$7:J$3001,"",0)</f>
        <v>551.6</v>
      </c>
      <c r="AI1345" s="37">
        <f t="shared" si="161"/>
        <v>0</v>
      </c>
      <c r="AJ1345" t="str">
        <f>_xlfn.XLOOKUP(N1345,Agrupamentos!C$3:C$496,Agrupamentos!D$3:D$496,"",0)</f>
        <v>IRRIGAÇÃO DE REPLANTIO</v>
      </c>
      <c r="AK1345" t="str">
        <f t="shared" si="162"/>
        <v>1ª IRRIGAÇÃO DE REPLANTIOGN1400REF32 - 01</v>
      </c>
      <c r="AL1345" s="57" t="str">
        <f t="shared" si="163"/>
        <v>47488GN1400Operador de Trator de PneuJONATHAN FONSECA DE OLIVEIRA1ª IRRIGAÇÃO DE REPLANTIOIndaia Grande I16Apoio13,41Julho-260446214,919618055646214</v>
      </c>
      <c r="AM1345" s="79">
        <f t="shared" si="164"/>
        <v>7.4074074074074066</v>
      </c>
      <c r="AN1345" s="80">
        <f t="shared" si="165"/>
        <v>1540.5185185185182</v>
      </c>
      <c r="AO1345" s="36">
        <f t="shared" si="166"/>
        <v>2788.8777</v>
      </c>
      <c r="AP1345" s="83">
        <f t="shared" si="167"/>
        <v>1248.3591814814818</v>
      </c>
    </row>
    <row r="1346" spans="1:42" hidden="1">
      <c r="A1346">
        <v>47488</v>
      </c>
      <c r="B1346" s="38">
        <v>46214</v>
      </c>
      <c r="C1346" t="s">
        <v>268</v>
      </c>
      <c r="D1346" t="s">
        <v>185</v>
      </c>
      <c r="E1346" t="s">
        <v>186</v>
      </c>
      <c r="F1346" t="s">
        <v>49</v>
      </c>
      <c r="G1346">
        <v>8</v>
      </c>
      <c r="H1346" s="43">
        <v>10859</v>
      </c>
      <c r="I1346" t="s">
        <v>198</v>
      </c>
      <c r="J1346">
        <v>10093</v>
      </c>
      <c r="K1346" t="s">
        <v>199</v>
      </c>
      <c r="L1346" t="s">
        <v>199</v>
      </c>
      <c r="M1346" t="s">
        <v>226</v>
      </c>
      <c r="N1346" t="s">
        <v>227</v>
      </c>
      <c r="O1346" t="s">
        <v>64</v>
      </c>
      <c r="P1346">
        <v>502</v>
      </c>
      <c r="Q1346" t="s">
        <v>208</v>
      </c>
      <c r="R1346">
        <v>10</v>
      </c>
      <c r="S1346">
        <v>40</v>
      </c>
      <c r="T1346">
        <v>23.93</v>
      </c>
      <c r="U1346">
        <v>0</v>
      </c>
      <c r="V1346">
        <v>40</v>
      </c>
      <c r="W1346">
        <v>2.4</v>
      </c>
      <c r="X1346">
        <v>1.67</v>
      </c>
      <c r="Y1346">
        <v>1.67</v>
      </c>
      <c r="Z1346">
        <v>243.65</v>
      </c>
      <c r="AA1346" t="s">
        <v>46</v>
      </c>
      <c r="AB1346" t="s">
        <v>47</v>
      </c>
      <c r="AC1346" t="s">
        <v>202</v>
      </c>
      <c r="AD1346" t="s">
        <v>96</v>
      </c>
      <c r="AE1346" s="39">
        <v>46214.919618055559</v>
      </c>
      <c r="AF1346" t="s">
        <v>342</v>
      </c>
      <c r="AG1346" t="str">
        <f t="shared" si="160"/>
        <v>Julho-26</v>
      </c>
      <c r="AH1346" s="36">
        <f>_xlfn.XLOOKUP(AK1346,'Base de Preços'!P$7:P$3001,'Base de Preços'!J$7:J$3001,"",0)</f>
        <v>492.5</v>
      </c>
      <c r="AI1346" s="37">
        <f t="shared" si="161"/>
        <v>11785.525</v>
      </c>
      <c r="AJ1346" t="str">
        <f>_xlfn.XLOOKUP(N1346,Agrupamentos!C$3:C$496,Agrupamentos!D$3:D$496,"",0)</f>
        <v>IRRIGAÇÃO DE REPLANTIO</v>
      </c>
      <c r="AK1346" t="str">
        <f t="shared" si="162"/>
        <v>IRRIGAÇÃO DE REPLANTIOGN1400IMP32</v>
      </c>
      <c r="AL1346" s="57" t="str">
        <f t="shared" si="163"/>
        <v>47488GN1400Trabalhador FlorestalJONATHAN FONSECA DE OLIVEIRAIRRIGAÇÃO DE REPLANTIOIndaia Grande I10Principal23,93Julho-2604046214,919618055646214</v>
      </c>
      <c r="AM1346" s="79">
        <f t="shared" si="164"/>
        <v>16.666666666666668</v>
      </c>
      <c r="AN1346" s="80">
        <f t="shared" si="165"/>
        <v>4060.8333333333339</v>
      </c>
      <c r="AO1346" s="36">
        <f t="shared" si="166"/>
        <v>5830.5445</v>
      </c>
      <c r="AP1346" s="83">
        <f t="shared" si="167"/>
        <v>1769.711166666666</v>
      </c>
    </row>
    <row r="1347" spans="1:42" hidden="1">
      <c r="A1347">
        <v>47488</v>
      </c>
      <c r="B1347" s="38">
        <v>46214</v>
      </c>
      <c r="C1347" t="s">
        <v>268</v>
      </c>
      <c r="D1347" t="s">
        <v>185</v>
      </c>
      <c r="E1347" t="s">
        <v>186</v>
      </c>
      <c r="F1347" t="s">
        <v>37</v>
      </c>
      <c r="G1347">
        <v>8</v>
      </c>
      <c r="H1347" s="43">
        <v>10859</v>
      </c>
      <c r="I1347" t="s">
        <v>198</v>
      </c>
      <c r="J1347">
        <v>10093</v>
      </c>
      <c r="K1347" t="s">
        <v>199</v>
      </c>
      <c r="L1347" t="s">
        <v>199</v>
      </c>
      <c r="M1347" t="s">
        <v>243</v>
      </c>
      <c r="N1347" t="s">
        <v>244</v>
      </c>
      <c r="O1347" t="s">
        <v>245</v>
      </c>
      <c r="P1347">
        <v>400</v>
      </c>
      <c r="Q1347" t="s">
        <v>233</v>
      </c>
      <c r="R1347">
        <v>368</v>
      </c>
      <c r="S1347">
        <v>0</v>
      </c>
      <c r="T1347" s="3">
        <v>1010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15.79</v>
      </c>
      <c r="AA1347" t="s">
        <v>55</v>
      </c>
      <c r="AB1347" t="s">
        <v>47</v>
      </c>
      <c r="AC1347" t="s">
        <v>202</v>
      </c>
      <c r="AD1347" t="s">
        <v>96</v>
      </c>
      <c r="AE1347" s="39">
        <v>46216.491307870368</v>
      </c>
      <c r="AF1347" t="s">
        <v>342</v>
      </c>
      <c r="AG1347" t="str">
        <f t="shared" si="160"/>
        <v>Julho-26</v>
      </c>
      <c r="AH1347" s="36">
        <f>_xlfn.XLOOKUP(AK1347,'Base de Preços'!P$7:P$3001,'Base de Preços'!J$7:J$3001,"",0)</f>
        <v>15.79</v>
      </c>
      <c r="AI1347" s="37">
        <f t="shared" si="161"/>
        <v>15947.9</v>
      </c>
      <c r="AJ1347" t="str">
        <f>_xlfn.XLOOKUP(N1347,Agrupamentos!C$3:C$496,Agrupamentos!D$3:D$496,"",0)</f>
        <v>CAMINHÃO</v>
      </c>
      <c r="AK1347" t="str">
        <f t="shared" si="162"/>
        <v>CAMINHÃO MUNCK (Km)GN1400REF41</v>
      </c>
      <c r="AL1347" s="57" t="str">
        <f t="shared" si="163"/>
        <v>47488GN1400MotoristaJONATHAN FONSECA DE OLIVEIRACAMINHÃO MUNCK (Km)Rosa Maria368Principal1010Julho-260046216,491307870446214</v>
      </c>
      <c r="AM1347" s="79" t="str">
        <f t="shared" si="164"/>
        <v/>
      </c>
      <c r="AN1347" s="80" t="str">
        <f t="shared" si="165"/>
        <v/>
      </c>
      <c r="AO1347" s="36">
        <f t="shared" si="166"/>
        <v>15947.9</v>
      </c>
      <c r="AP1347" s="83" t="str">
        <f t="shared" si="167"/>
        <v/>
      </c>
    </row>
    <row r="1348" spans="1:42" hidden="1">
      <c r="A1348">
        <v>47488</v>
      </c>
      <c r="B1348" s="38">
        <v>46214</v>
      </c>
      <c r="C1348" t="s">
        <v>268</v>
      </c>
      <c r="D1348" t="s">
        <v>185</v>
      </c>
      <c r="E1348" t="s">
        <v>186</v>
      </c>
      <c r="F1348" t="s">
        <v>37</v>
      </c>
      <c r="G1348">
        <v>8</v>
      </c>
      <c r="H1348" s="43">
        <v>10859</v>
      </c>
      <c r="I1348" t="s">
        <v>198</v>
      </c>
      <c r="J1348">
        <v>10093</v>
      </c>
      <c r="K1348" t="s">
        <v>199</v>
      </c>
      <c r="L1348" t="s">
        <v>199</v>
      </c>
      <c r="M1348">
        <v>43</v>
      </c>
      <c r="N1348" t="s">
        <v>42</v>
      </c>
      <c r="O1348" t="s">
        <v>64</v>
      </c>
      <c r="P1348">
        <v>502</v>
      </c>
      <c r="Q1348" t="s">
        <v>208</v>
      </c>
      <c r="R1348">
        <v>10</v>
      </c>
      <c r="S1348">
        <v>8</v>
      </c>
      <c r="T1348">
        <v>0</v>
      </c>
      <c r="U1348">
        <v>0</v>
      </c>
      <c r="V1348">
        <v>8</v>
      </c>
      <c r="W1348">
        <v>0</v>
      </c>
      <c r="X1348">
        <v>0</v>
      </c>
      <c r="Y1348">
        <v>0</v>
      </c>
      <c r="Z1348">
        <v>0</v>
      </c>
      <c r="AA1348" t="s">
        <v>46</v>
      </c>
      <c r="AB1348" t="s">
        <v>47</v>
      </c>
      <c r="AC1348" t="s">
        <v>202</v>
      </c>
      <c r="AE1348" s="39">
        <v>46214.919618055559</v>
      </c>
      <c r="AF1348" t="s">
        <v>342</v>
      </c>
      <c r="AG1348" t="str">
        <f t="shared" si="160"/>
        <v>Julho-26</v>
      </c>
      <c r="AH1348" s="36">
        <f>_xlfn.XLOOKUP(AK1348,'Base de Preços'!P$7:P$3001,'Base de Preços'!J$7:J$3001,"",0)</f>
        <v>0</v>
      </c>
      <c r="AI1348" s="37">
        <f t="shared" si="161"/>
        <v>0</v>
      </c>
      <c r="AJ1348" t="str">
        <f>_xlfn.XLOOKUP(N1348,Agrupamentos!C$3:C$496,Agrupamentos!D$3:D$496,"",0)</f>
        <v>APOIO E MANUTENÇÃO</v>
      </c>
      <c r="AK1348" t="str">
        <f t="shared" si="162"/>
        <v>APOIO E MANUTEÇÃOGN140043</v>
      </c>
      <c r="AL1348" s="57" t="str">
        <f t="shared" si="163"/>
        <v>47488GN1400MotoristaJONATHAN FONSECA DE OLIVEIRAAPOIO E MANUTEÇÃOIndaia Grande I10Principal0Julho-260846214,919618055646214</v>
      </c>
      <c r="AM1348" s="79" t="str">
        <f t="shared" si="164"/>
        <v/>
      </c>
      <c r="AN1348" s="80" t="str">
        <f t="shared" si="165"/>
        <v/>
      </c>
      <c r="AO1348" s="36">
        <f t="shared" si="166"/>
        <v>0</v>
      </c>
      <c r="AP1348" s="83" t="str">
        <f t="shared" si="167"/>
        <v/>
      </c>
    </row>
    <row r="1349" spans="1:42" hidden="1">
      <c r="A1349">
        <v>47496</v>
      </c>
      <c r="B1349" s="38">
        <v>46214</v>
      </c>
      <c r="C1349" t="s">
        <v>268</v>
      </c>
      <c r="D1349" t="s">
        <v>185</v>
      </c>
      <c r="E1349" t="s">
        <v>186</v>
      </c>
      <c r="F1349" t="s">
        <v>59</v>
      </c>
      <c r="G1349">
        <v>10</v>
      </c>
      <c r="H1349" s="43">
        <v>10859</v>
      </c>
      <c r="I1349" t="s">
        <v>198</v>
      </c>
      <c r="J1349">
        <v>11034</v>
      </c>
      <c r="K1349" t="s">
        <v>213</v>
      </c>
      <c r="L1349" t="s">
        <v>213</v>
      </c>
      <c r="M1349" t="s">
        <v>214</v>
      </c>
      <c r="N1349" t="s">
        <v>215</v>
      </c>
      <c r="O1349" t="s">
        <v>64</v>
      </c>
      <c r="P1349">
        <v>561</v>
      </c>
      <c r="Q1349" t="s">
        <v>337</v>
      </c>
      <c r="R1349">
        <v>51</v>
      </c>
      <c r="S1349">
        <v>10</v>
      </c>
      <c r="T1349">
        <v>15.25</v>
      </c>
      <c r="U1349">
        <v>0</v>
      </c>
      <c r="V1349">
        <v>10</v>
      </c>
      <c r="W1349">
        <v>0.38</v>
      </c>
      <c r="X1349">
        <v>0.66</v>
      </c>
      <c r="Y1349">
        <v>0.66</v>
      </c>
      <c r="Z1349">
        <v>159.09</v>
      </c>
      <c r="AA1349" t="s">
        <v>55</v>
      </c>
      <c r="AB1349" t="s">
        <v>47</v>
      </c>
      <c r="AC1349" t="s">
        <v>217</v>
      </c>
      <c r="AE1349" s="39">
        <v>46215.426608796297</v>
      </c>
      <c r="AG1349" t="str">
        <f t="shared" si="160"/>
        <v>Julho-26</v>
      </c>
      <c r="AH1349" s="36">
        <f>_xlfn.XLOOKUP(AK1349,'Base de Preços'!P$7:P$3001,'Base de Preços'!J$7:J$3001,"",0)</f>
        <v>193.73</v>
      </c>
      <c r="AI1349" s="37">
        <f t="shared" si="161"/>
        <v>2954.3824999999997</v>
      </c>
      <c r="AJ1349" t="str">
        <f>_xlfn.XLOOKUP(N1349,Agrupamentos!C$3:C$496,Agrupamentos!D$3:D$496,"",0)</f>
        <v>COMBATE A FORMIGA MECANIZADO</v>
      </c>
      <c r="AK1349" t="str">
        <f t="shared" si="162"/>
        <v>COMBATE A FORMIGA PÓS PLANTIO MECANIZADO- 3 a 5kg/ha isca granulada ou MIPISGN1400IMP17</v>
      </c>
      <c r="AL1349" s="57" t="str">
        <f t="shared" si="163"/>
        <v>47496GN1400Operador de Trator de PneuJOAO VITOR TONETO SILVACOMBATE A FORMIGA PÓS PLANTIO MECANIZADO- 3 a 5kg/ha isca granulada ou MIPISBalsamo51Principal15,25Julho-2601046215,426608796346214</v>
      </c>
      <c r="AM1349" s="79">
        <f t="shared" si="164"/>
        <v>26.315789473684209</v>
      </c>
      <c r="AN1349" s="80">
        <f t="shared" si="165"/>
        <v>4186.5789473684208</v>
      </c>
      <c r="AO1349" s="36">
        <f t="shared" si="166"/>
        <v>2426.1224999999999</v>
      </c>
      <c r="AP1349" s="83">
        <f t="shared" si="167"/>
        <v>-1760.4564473684209</v>
      </c>
    </row>
    <row r="1350" spans="1:42" hidden="1">
      <c r="A1350">
        <v>47496</v>
      </c>
      <c r="B1350" s="38">
        <v>46214</v>
      </c>
      <c r="C1350" t="s">
        <v>268</v>
      </c>
      <c r="D1350" t="s">
        <v>185</v>
      </c>
      <c r="E1350" t="s">
        <v>186</v>
      </c>
      <c r="F1350" t="s">
        <v>59</v>
      </c>
      <c r="G1350">
        <v>10</v>
      </c>
      <c r="H1350" s="43">
        <v>10859</v>
      </c>
      <c r="I1350" t="s">
        <v>198</v>
      </c>
      <c r="J1350">
        <v>11034</v>
      </c>
      <c r="K1350" t="s">
        <v>213</v>
      </c>
      <c r="L1350" t="s">
        <v>213</v>
      </c>
      <c r="M1350" t="s">
        <v>214</v>
      </c>
      <c r="N1350" t="s">
        <v>215</v>
      </c>
      <c r="O1350" t="s">
        <v>64</v>
      </c>
      <c r="P1350">
        <v>561</v>
      </c>
      <c r="Q1350" t="s">
        <v>337</v>
      </c>
      <c r="R1350">
        <v>57</v>
      </c>
      <c r="S1350">
        <v>10</v>
      </c>
      <c r="T1350">
        <v>33.130000000000003</v>
      </c>
      <c r="U1350">
        <v>0</v>
      </c>
      <c r="V1350">
        <v>10</v>
      </c>
      <c r="W1350">
        <v>0.38</v>
      </c>
      <c r="X1350">
        <v>0.3</v>
      </c>
      <c r="Y1350">
        <v>0.3</v>
      </c>
      <c r="Z1350">
        <v>159.09</v>
      </c>
      <c r="AA1350" t="s">
        <v>46</v>
      </c>
      <c r="AB1350" t="s">
        <v>47</v>
      </c>
      <c r="AC1350" t="s">
        <v>217</v>
      </c>
      <c r="AE1350" s="39">
        <v>46215.426608796297</v>
      </c>
      <c r="AG1350" t="str">
        <f t="shared" ref="AG1350:AG1413" si="168">IF(B1350=0,"",PROPER(TEXT(IF(DAY(B1350)&gt;20,EDATE(B1350,1),B1350),"MMMM-aa")))</f>
        <v>Julho-26</v>
      </c>
      <c r="AH1350" s="36">
        <f>_xlfn.XLOOKUP(AK1350,'Base de Preços'!P$7:P$3001,'Base de Preços'!J$7:J$3001,"",0)</f>
        <v>193.73</v>
      </c>
      <c r="AI1350" s="37">
        <f t="shared" ref="AI1350:AI1413" si="169">IF(AB1350="Principal",AH1350*T1350,0)</f>
        <v>6418.2749000000003</v>
      </c>
      <c r="AJ1350" t="str">
        <f>_xlfn.XLOOKUP(N1350,Agrupamentos!C$3:C$496,Agrupamentos!D$3:D$496,"",0)</f>
        <v>COMBATE A FORMIGA MECANIZADO</v>
      </c>
      <c r="AK1350" t="str">
        <f t="shared" ref="AK1350:AK1413" si="170">N1350&amp;D1350&amp;M1350</f>
        <v>COMBATE A FORMIGA PÓS PLANTIO MECANIZADO- 3 a 5kg/ha isca granulada ou MIPISGN1400IMP17</v>
      </c>
      <c r="AL1350" s="57" t="str">
        <f t="shared" ref="AL1350:AL1413" si="171">CONCATENATE(A1350,D1350,F1350,K1350,N1350,Q1350,R1350,AB1350,T1350,AG1350,U1350,V1350,AE1350,B1350)</f>
        <v>47496GN1400Operador de Trator de PneuJOAO VITOR TONETO SILVACOMBATE A FORMIGA PÓS PLANTIO MECANIZADO- 3 a 5kg/ha isca granulada ou MIPISBalsamo57Principal33,13Julho-2601046215,426608796346214</v>
      </c>
      <c r="AM1350" s="79">
        <f t="shared" ref="AM1350:AM1413" si="172">IFERROR(V1350/W1350,"")</f>
        <v>26.315789473684209</v>
      </c>
      <c r="AN1350" s="80">
        <f t="shared" ref="AN1350:AN1413" si="173">IFERROR(AM1350*Z1350,"")</f>
        <v>4186.5789473684208</v>
      </c>
      <c r="AO1350" s="36">
        <f t="shared" ref="AO1350:AO1413" si="174">Z1350*T1350</f>
        <v>5270.6517000000003</v>
      </c>
      <c r="AP1350" s="83">
        <f t="shared" ref="AP1350:AP1413" si="175">IFERROR(AO1350-AN1350,"")</f>
        <v>1084.0727526315795</v>
      </c>
    </row>
    <row r="1351" spans="1:42" hidden="1">
      <c r="A1351">
        <v>47496</v>
      </c>
      <c r="B1351" s="38">
        <v>46214</v>
      </c>
      <c r="C1351" t="s">
        <v>268</v>
      </c>
      <c r="D1351" t="s">
        <v>185</v>
      </c>
      <c r="E1351" t="s">
        <v>186</v>
      </c>
      <c r="F1351" t="s">
        <v>59</v>
      </c>
      <c r="G1351">
        <v>10</v>
      </c>
      <c r="H1351" s="43">
        <v>10859</v>
      </c>
      <c r="I1351" t="s">
        <v>198</v>
      </c>
      <c r="J1351">
        <v>11034</v>
      </c>
      <c r="K1351" t="s">
        <v>213</v>
      </c>
      <c r="L1351" t="s">
        <v>213</v>
      </c>
      <c r="M1351" t="s">
        <v>214</v>
      </c>
      <c r="N1351" t="s">
        <v>215</v>
      </c>
      <c r="O1351" t="s">
        <v>64</v>
      </c>
      <c r="P1351">
        <v>561</v>
      </c>
      <c r="Q1351" t="s">
        <v>337</v>
      </c>
      <c r="R1351" t="s">
        <v>343</v>
      </c>
      <c r="S1351">
        <v>5</v>
      </c>
      <c r="T1351">
        <v>7.01</v>
      </c>
      <c r="U1351">
        <v>0</v>
      </c>
      <c r="V1351">
        <v>5</v>
      </c>
      <c r="W1351">
        <v>0.38</v>
      </c>
      <c r="X1351">
        <v>0.71</v>
      </c>
      <c r="Y1351">
        <v>0.71</v>
      </c>
      <c r="Z1351">
        <v>159.09</v>
      </c>
      <c r="AA1351" t="s">
        <v>46</v>
      </c>
      <c r="AB1351" t="s">
        <v>47</v>
      </c>
      <c r="AC1351" t="s">
        <v>217</v>
      </c>
      <c r="AE1351" s="39">
        <v>46215.426608796297</v>
      </c>
      <c r="AG1351" t="str">
        <f t="shared" si="168"/>
        <v>Julho-26</v>
      </c>
      <c r="AH1351" s="36">
        <f>_xlfn.XLOOKUP(AK1351,'Base de Preços'!P$7:P$3001,'Base de Preços'!J$7:J$3001,"",0)</f>
        <v>193.73</v>
      </c>
      <c r="AI1351" s="37">
        <f t="shared" si="169"/>
        <v>1358.0473</v>
      </c>
      <c r="AJ1351" t="str">
        <f>_xlfn.XLOOKUP(N1351,Agrupamentos!C$3:C$496,Agrupamentos!D$3:D$496,"",0)</f>
        <v>COMBATE A FORMIGA MECANIZADO</v>
      </c>
      <c r="AK1351" t="str">
        <f t="shared" si="170"/>
        <v>COMBATE A FORMIGA PÓS PLANTIO MECANIZADO- 3 a 5kg/ha isca granulada ou MIPISGN1400IMP17</v>
      </c>
      <c r="AL1351" s="57" t="str">
        <f t="shared" si="171"/>
        <v>47496GN1400Operador de Trator de PneuJOAO VITOR TONETO SILVACOMBATE A FORMIGA PÓS PLANTIO MECANIZADO- 3 a 5kg/ha isca granulada ou MIPISBalsamo42EPrincipal7,01Julho-260546215,426608796346214</v>
      </c>
      <c r="AM1351" s="79">
        <f t="shared" si="172"/>
        <v>13.157894736842104</v>
      </c>
      <c r="AN1351" s="80">
        <f t="shared" si="173"/>
        <v>2093.2894736842104</v>
      </c>
      <c r="AO1351" s="36">
        <f t="shared" si="174"/>
        <v>1115.2209</v>
      </c>
      <c r="AP1351" s="83">
        <f t="shared" si="175"/>
        <v>-978.06857368421038</v>
      </c>
    </row>
    <row r="1352" spans="1:42" hidden="1">
      <c r="A1352">
        <v>47496</v>
      </c>
      <c r="B1352" s="38">
        <v>46214</v>
      </c>
      <c r="C1352" t="s">
        <v>268</v>
      </c>
      <c r="D1352" t="s">
        <v>185</v>
      </c>
      <c r="E1352" t="s">
        <v>186</v>
      </c>
      <c r="F1352" t="s">
        <v>49</v>
      </c>
      <c r="G1352">
        <v>10</v>
      </c>
      <c r="H1352" s="43">
        <v>10859</v>
      </c>
      <c r="I1352" t="s">
        <v>198</v>
      </c>
      <c r="J1352">
        <v>11034</v>
      </c>
      <c r="K1352" t="s">
        <v>213</v>
      </c>
      <c r="L1352" t="s">
        <v>213</v>
      </c>
      <c r="M1352" t="s">
        <v>214</v>
      </c>
      <c r="N1352" t="s">
        <v>215</v>
      </c>
      <c r="O1352" t="s">
        <v>64</v>
      </c>
      <c r="P1352">
        <v>561</v>
      </c>
      <c r="Q1352" t="s">
        <v>337</v>
      </c>
      <c r="R1352">
        <v>51</v>
      </c>
      <c r="S1352">
        <v>10</v>
      </c>
      <c r="T1352">
        <v>15.25</v>
      </c>
      <c r="U1352">
        <v>0</v>
      </c>
      <c r="V1352">
        <v>10</v>
      </c>
      <c r="W1352">
        <v>0.13</v>
      </c>
      <c r="X1352">
        <v>0.66</v>
      </c>
      <c r="Y1352">
        <v>0.66</v>
      </c>
      <c r="Z1352">
        <v>18.850000000000001</v>
      </c>
      <c r="AA1352" t="s">
        <v>55</v>
      </c>
      <c r="AB1352" t="s">
        <v>56</v>
      </c>
      <c r="AC1352" t="s">
        <v>217</v>
      </c>
      <c r="AE1352" s="39">
        <v>46215.426608796297</v>
      </c>
      <c r="AG1352" t="str">
        <f t="shared" si="168"/>
        <v>Julho-26</v>
      </c>
      <c r="AH1352" s="36">
        <f>_xlfn.XLOOKUP(AK1352,'Base de Preços'!P$7:P$3001,'Base de Preços'!J$7:J$3001,"",0)</f>
        <v>193.73</v>
      </c>
      <c r="AI1352" s="37">
        <f t="shared" si="169"/>
        <v>0</v>
      </c>
      <c r="AJ1352" t="str">
        <f>_xlfn.XLOOKUP(N1352,Agrupamentos!C$3:C$496,Agrupamentos!D$3:D$496,"",0)</f>
        <v>COMBATE A FORMIGA MECANIZADO</v>
      </c>
      <c r="AK1352" t="str">
        <f t="shared" si="170"/>
        <v>COMBATE A FORMIGA PÓS PLANTIO MECANIZADO- 3 a 5kg/ha isca granulada ou MIPISGN1400IMP17</v>
      </c>
      <c r="AL1352" s="57" t="str">
        <f t="shared" si="171"/>
        <v>47496GN1400Trabalhador FlorestalJOAO VITOR TONETO SILVACOMBATE A FORMIGA PÓS PLANTIO MECANIZADO- 3 a 5kg/ha isca granulada ou MIPISBalsamo51Suporte15,25Julho-2601046215,426608796346214</v>
      </c>
      <c r="AM1352" s="79">
        <f t="shared" si="172"/>
        <v>76.92307692307692</v>
      </c>
      <c r="AN1352" s="80">
        <f t="shared" si="173"/>
        <v>1450</v>
      </c>
      <c r="AO1352" s="36">
        <f t="shared" si="174"/>
        <v>287.46250000000003</v>
      </c>
      <c r="AP1352" s="83">
        <f t="shared" si="175"/>
        <v>-1162.5374999999999</v>
      </c>
    </row>
    <row r="1353" spans="1:42" hidden="1">
      <c r="A1353">
        <v>47496</v>
      </c>
      <c r="B1353" s="38">
        <v>46214</v>
      </c>
      <c r="C1353" t="s">
        <v>268</v>
      </c>
      <c r="D1353" t="s">
        <v>185</v>
      </c>
      <c r="E1353" t="s">
        <v>186</v>
      </c>
      <c r="F1353" t="s">
        <v>59</v>
      </c>
      <c r="G1353">
        <v>10</v>
      </c>
      <c r="H1353" s="43">
        <v>10859</v>
      </c>
      <c r="I1353" t="s">
        <v>198</v>
      </c>
      <c r="J1353">
        <v>11034</v>
      </c>
      <c r="K1353" t="s">
        <v>213</v>
      </c>
      <c r="L1353" t="s">
        <v>213</v>
      </c>
      <c r="M1353" t="s">
        <v>214</v>
      </c>
      <c r="N1353" t="s">
        <v>215</v>
      </c>
      <c r="O1353" t="s">
        <v>64</v>
      </c>
      <c r="P1353">
        <v>561</v>
      </c>
      <c r="Q1353" t="s">
        <v>337</v>
      </c>
      <c r="R1353">
        <v>79</v>
      </c>
      <c r="S1353">
        <v>10</v>
      </c>
      <c r="T1353">
        <v>20.56</v>
      </c>
      <c r="U1353">
        <v>0</v>
      </c>
      <c r="V1353">
        <v>10</v>
      </c>
      <c r="W1353">
        <v>0.38</v>
      </c>
      <c r="X1353">
        <v>0.49</v>
      </c>
      <c r="Y1353">
        <v>0.49</v>
      </c>
      <c r="Z1353">
        <v>159.09</v>
      </c>
      <c r="AA1353" t="s">
        <v>46</v>
      </c>
      <c r="AB1353" t="s">
        <v>47</v>
      </c>
      <c r="AC1353" t="s">
        <v>217</v>
      </c>
      <c r="AE1353" s="39">
        <v>46215.426608796297</v>
      </c>
      <c r="AG1353" t="str">
        <f t="shared" si="168"/>
        <v>Julho-26</v>
      </c>
      <c r="AH1353" s="36">
        <f>_xlfn.XLOOKUP(AK1353,'Base de Preços'!P$7:P$3001,'Base de Preços'!J$7:J$3001,"",0)</f>
        <v>193.73</v>
      </c>
      <c r="AI1353" s="37">
        <f t="shared" si="169"/>
        <v>3983.0887999999995</v>
      </c>
      <c r="AJ1353" t="str">
        <f>_xlfn.XLOOKUP(N1353,Agrupamentos!C$3:C$496,Agrupamentos!D$3:D$496,"",0)</f>
        <v>COMBATE A FORMIGA MECANIZADO</v>
      </c>
      <c r="AK1353" t="str">
        <f t="shared" si="170"/>
        <v>COMBATE A FORMIGA PÓS PLANTIO MECANIZADO- 3 a 5kg/ha isca granulada ou MIPISGN1400IMP17</v>
      </c>
      <c r="AL1353" s="57" t="str">
        <f t="shared" si="171"/>
        <v>47496GN1400Operador de Trator de PneuJOAO VITOR TONETO SILVACOMBATE A FORMIGA PÓS PLANTIO MECANIZADO- 3 a 5kg/ha isca granulada ou MIPISBalsamo79Principal20,56Julho-2601046215,426608796346214</v>
      </c>
      <c r="AM1353" s="79">
        <f t="shared" si="172"/>
        <v>26.315789473684209</v>
      </c>
      <c r="AN1353" s="80">
        <f t="shared" si="173"/>
        <v>4186.5789473684208</v>
      </c>
      <c r="AO1353" s="36">
        <f t="shared" si="174"/>
        <v>3270.8903999999998</v>
      </c>
      <c r="AP1353" s="83">
        <f t="shared" si="175"/>
        <v>-915.68854736842104</v>
      </c>
    </row>
    <row r="1354" spans="1:42" hidden="1">
      <c r="A1354">
        <v>47496</v>
      </c>
      <c r="B1354" s="38">
        <v>46214</v>
      </c>
      <c r="C1354" t="s">
        <v>268</v>
      </c>
      <c r="D1354" t="s">
        <v>185</v>
      </c>
      <c r="E1354" t="s">
        <v>186</v>
      </c>
      <c r="F1354" t="s">
        <v>59</v>
      </c>
      <c r="G1354">
        <v>10</v>
      </c>
      <c r="H1354" s="43">
        <v>10859</v>
      </c>
      <c r="I1354" t="s">
        <v>198</v>
      </c>
      <c r="J1354">
        <v>11034</v>
      </c>
      <c r="K1354" t="s">
        <v>213</v>
      </c>
      <c r="L1354" t="s">
        <v>213</v>
      </c>
      <c r="M1354" t="s">
        <v>214</v>
      </c>
      <c r="N1354" t="s">
        <v>215</v>
      </c>
      <c r="O1354" t="s">
        <v>64</v>
      </c>
      <c r="P1354">
        <v>561</v>
      </c>
      <c r="Q1354" t="s">
        <v>337</v>
      </c>
      <c r="R1354">
        <v>76</v>
      </c>
      <c r="S1354">
        <v>5</v>
      </c>
      <c r="T1354">
        <v>37.729999999999997</v>
      </c>
      <c r="U1354">
        <v>0</v>
      </c>
      <c r="V1354">
        <v>5</v>
      </c>
      <c r="W1354">
        <v>0.38</v>
      </c>
      <c r="X1354">
        <v>0.13</v>
      </c>
      <c r="Y1354">
        <v>0.13</v>
      </c>
      <c r="Z1354">
        <v>159.09</v>
      </c>
      <c r="AA1354" t="s">
        <v>46</v>
      </c>
      <c r="AB1354" t="s">
        <v>47</v>
      </c>
      <c r="AC1354" t="s">
        <v>217</v>
      </c>
      <c r="AE1354" s="39">
        <v>46215.426608796297</v>
      </c>
      <c r="AG1354" t="str">
        <f t="shared" si="168"/>
        <v>Julho-26</v>
      </c>
      <c r="AH1354" s="36">
        <f>_xlfn.XLOOKUP(AK1354,'Base de Preços'!P$7:P$3001,'Base de Preços'!J$7:J$3001,"",0)</f>
        <v>193.73</v>
      </c>
      <c r="AI1354" s="37">
        <f t="shared" si="169"/>
        <v>7309.4328999999989</v>
      </c>
      <c r="AJ1354" t="str">
        <f>_xlfn.XLOOKUP(N1354,Agrupamentos!C$3:C$496,Agrupamentos!D$3:D$496,"",0)</f>
        <v>COMBATE A FORMIGA MECANIZADO</v>
      </c>
      <c r="AK1354" t="str">
        <f t="shared" si="170"/>
        <v>COMBATE A FORMIGA PÓS PLANTIO MECANIZADO- 3 a 5kg/ha isca granulada ou MIPISGN1400IMP17</v>
      </c>
      <c r="AL1354" s="57" t="str">
        <f t="shared" si="171"/>
        <v>47496GN1400Operador de Trator de PneuJOAO VITOR TONETO SILVACOMBATE A FORMIGA PÓS PLANTIO MECANIZADO- 3 a 5kg/ha isca granulada ou MIPISBalsamo76Principal37,73Julho-260546215,426608796346214</v>
      </c>
      <c r="AM1354" s="79">
        <f t="shared" si="172"/>
        <v>13.157894736842104</v>
      </c>
      <c r="AN1354" s="80">
        <f t="shared" si="173"/>
        <v>2093.2894736842104</v>
      </c>
      <c r="AO1354" s="36">
        <f t="shared" si="174"/>
        <v>6002.4656999999997</v>
      </c>
      <c r="AP1354" s="83">
        <f t="shared" si="175"/>
        <v>3909.1762263157893</v>
      </c>
    </row>
    <row r="1355" spans="1:42" hidden="1">
      <c r="A1355">
        <v>47511</v>
      </c>
      <c r="B1355" s="38">
        <v>46214</v>
      </c>
      <c r="C1355" t="s">
        <v>268</v>
      </c>
      <c r="D1355" t="s">
        <v>185</v>
      </c>
      <c r="E1355" t="s">
        <v>186</v>
      </c>
      <c r="F1355" t="s">
        <v>59</v>
      </c>
      <c r="G1355">
        <v>9</v>
      </c>
      <c r="H1355" s="43">
        <v>10859</v>
      </c>
      <c r="I1355" t="s">
        <v>198</v>
      </c>
      <c r="J1355">
        <v>9900</v>
      </c>
      <c r="K1355" t="s">
        <v>218</v>
      </c>
      <c r="L1355" t="s">
        <v>218</v>
      </c>
      <c r="M1355" t="s">
        <v>214</v>
      </c>
      <c r="N1355" t="s">
        <v>215</v>
      </c>
      <c r="O1355" t="s">
        <v>64</v>
      </c>
      <c r="P1355">
        <v>481</v>
      </c>
      <c r="Q1355" t="s">
        <v>287</v>
      </c>
      <c r="R1355">
        <v>28</v>
      </c>
      <c r="S1355">
        <v>18</v>
      </c>
      <c r="T1355">
        <v>56.5</v>
      </c>
      <c r="U1355">
        <v>0</v>
      </c>
      <c r="V1355">
        <v>18</v>
      </c>
      <c r="W1355">
        <v>0.38</v>
      </c>
      <c r="X1355">
        <v>0.32</v>
      </c>
      <c r="Y1355">
        <v>0.32</v>
      </c>
      <c r="Z1355">
        <v>159.09</v>
      </c>
      <c r="AA1355" t="s">
        <v>46</v>
      </c>
      <c r="AB1355" t="s">
        <v>47</v>
      </c>
      <c r="AC1355" t="s">
        <v>220</v>
      </c>
      <c r="AE1355" s="39">
        <v>46215.845277777778</v>
      </c>
      <c r="AG1355" t="str">
        <f t="shared" si="168"/>
        <v>Julho-26</v>
      </c>
      <c r="AH1355" s="36">
        <f>_xlfn.XLOOKUP(AK1355,'Base de Preços'!P$7:P$3001,'Base de Preços'!J$7:J$3001,"",0)</f>
        <v>193.73</v>
      </c>
      <c r="AI1355" s="37">
        <f t="shared" si="169"/>
        <v>10945.744999999999</v>
      </c>
      <c r="AJ1355" t="str">
        <f>_xlfn.XLOOKUP(N1355,Agrupamentos!C$3:C$496,Agrupamentos!D$3:D$496,"",0)</f>
        <v>COMBATE A FORMIGA MECANIZADO</v>
      </c>
      <c r="AK1355" t="str">
        <f t="shared" si="170"/>
        <v>COMBATE A FORMIGA PÓS PLANTIO MECANIZADO- 3 a 5kg/ha isca granulada ou MIPISGN1400IMP17</v>
      </c>
      <c r="AL1355" s="57" t="str">
        <f t="shared" si="171"/>
        <v>47511GN1400Operador de Trator de PneuCARLOS ALVES DOS SANTOSCOMBATE A FORMIGA PÓS PLANTIO MECANIZADO- 3 a 5kg/ha isca granulada ou MIPISSANTA ANA28Principal56,5Julho-2601846215,845277777846214</v>
      </c>
      <c r="AM1355" s="79">
        <f t="shared" si="172"/>
        <v>47.368421052631575</v>
      </c>
      <c r="AN1355" s="80">
        <f t="shared" si="173"/>
        <v>7535.8421052631575</v>
      </c>
      <c r="AO1355" s="36">
        <f t="shared" si="174"/>
        <v>8988.5850000000009</v>
      </c>
      <c r="AP1355" s="83">
        <f t="shared" si="175"/>
        <v>1452.7428947368435</v>
      </c>
    </row>
    <row r="1356" spans="1:42" hidden="1">
      <c r="A1356">
        <v>47511</v>
      </c>
      <c r="B1356" s="38">
        <v>46214</v>
      </c>
      <c r="C1356" t="s">
        <v>268</v>
      </c>
      <c r="D1356" t="s">
        <v>185</v>
      </c>
      <c r="E1356" t="s">
        <v>186</v>
      </c>
      <c r="F1356" t="s">
        <v>59</v>
      </c>
      <c r="G1356">
        <v>9</v>
      </c>
      <c r="H1356" s="43">
        <v>10859</v>
      </c>
      <c r="I1356" t="s">
        <v>198</v>
      </c>
      <c r="J1356">
        <v>9900</v>
      </c>
      <c r="K1356" t="s">
        <v>218</v>
      </c>
      <c r="L1356" t="s">
        <v>218</v>
      </c>
      <c r="M1356" t="s">
        <v>214</v>
      </c>
      <c r="N1356" t="s">
        <v>215</v>
      </c>
      <c r="O1356" t="s">
        <v>64</v>
      </c>
      <c r="P1356">
        <v>481</v>
      </c>
      <c r="Q1356" t="s">
        <v>287</v>
      </c>
      <c r="R1356">
        <v>17</v>
      </c>
      <c r="S1356">
        <v>18</v>
      </c>
      <c r="T1356">
        <v>50.94</v>
      </c>
      <c r="U1356">
        <v>0</v>
      </c>
      <c r="V1356">
        <v>18</v>
      </c>
      <c r="W1356">
        <v>0.38</v>
      </c>
      <c r="X1356">
        <v>0.35</v>
      </c>
      <c r="Y1356">
        <v>0.35</v>
      </c>
      <c r="Z1356">
        <v>159.09</v>
      </c>
      <c r="AA1356" t="s">
        <v>46</v>
      </c>
      <c r="AB1356" t="s">
        <v>47</v>
      </c>
      <c r="AC1356" t="s">
        <v>220</v>
      </c>
      <c r="AE1356" s="39">
        <v>46215.845277777778</v>
      </c>
      <c r="AG1356" t="str">
        <f t="shared" si="168"/>
        <v>Julho-26</v>
      </c>
      <c r="AH1356" s="36">
        <f>_xlfn.XLOOKUP(AK1356,'Base de Preços'!P$7:P$3001,'Base de Preços'!J$7:J$3001,"",0)</f>
        <v>193.73</v>
      </c>
      <c r="AI1356" s="37">
        <f t="shared" si="169"/>
        <v>9868.6061999999984</v>
      </c>
      <c r="AJ1356" t="str">
        <f>_xlfn.XLOOKUP(N1356,Agrupamentos!C$3:C$496,Agrupamentos!D$3:D$496,"",0)</f>
        <v>COMBATE A FORMIGA MECANIZADO</v>
      </c>
      <c r="AK1356" t="str">
        <f t="shared" si="170"/>
        <v>COMBATE A FORMIGA PÓS PLANTIO MECANIZADO- 3 a 5kg/ha isca granulada ou MIPISGN1400IMP17</v>
      </c>
      <c r="AL1356" s="57" t="str">
        <f t="shared" si="171"/>
        <v>47511GN1400Operador de Trator de PneuCARLOS ALVES DOS SANTOSCOMBATE A FORMIGA PÓS PLANTIO MECANIZADO- 3 a 5kg/ha isca granulada ou MIPISSANTA ANA17Principal50,94Julho-2601846215,845277777846214</v>
      </c>
      <c r="AM1356" s="79">
        <f t="shared" si="172"/>
        <v>47.368421052631575</v>
      </c>
      <c r="AN1356" s="80">
        <f t="shared" si="173"/>
        <v>7535.8421052631575</v>
      </c>
      <c r="AO1356" s="36">
        <f t="shared" si="174"/>
        <v>8104.0446000000002</v>
      </c>
      <c r="AP1356" s="83">
        <f t="shared" si="175"/>
        <v>568.20249473684271</v>
      </c>
    </row>
    <row r="1357" spans="1:42" hidden="1">
      <c r="A1357">
        <v>47511</v>
      </c>
      <c r="B1357" s="38">
        <v>46214</v>
      </c>
      <c r="C1357" t="s">
        <v>268</v>
      </c>
      <c r="D1357" t="s">
        <v>185</v>
      </c>
      <c r="E1357" t="s">
        <v>186</v>
      </c>
      <c r="F1357" t="s">
        <v>49</v>
      </c>
      <c r="G1357">
        <v>9</v>
      </c>
      <c r="H1357" s="43">
        <v>10859</v>
      </c>
      <c r="I1357" t="s">
        <v>198</v>
      </c>
      <c r="J1357">
        <v>9900</v>
      </c>
      <c r="K1357" t="s">
        <v>218</v>
      </c>
      <c r="L1357" t="s">
        <v>218</v>
      </c>
      <c r="M1357">
        <v>43</v>
      </c>
      <c r="N1357" t="s">
        <v>42</v>
      </c>
      <c r="O1357" t="s">
        <v>64</v>
      </c>
      <c r="P1357">
        <v>481</v>
      </c>
      <c r="Q1357" t="s">
        <v>287</v>
      </c>
      <c r="R1357">
        <v>28</v>
      </c>
      <c r="S1357">
        <v>9</v>
      </c>
      <c r="T1357">
        <v>0</v>
      </c>
      <c r="U1357">
        <v>0</v>
      </c>
      <c r="V1357">
        <v>9</v>
      </c>
      <c r="W1357">
        <v>0</v>
      </c>
      <c r="X1357">
        <v>0</v>
      </c>
      <c r="Y1357">
        <v>0</v>
      </c>
      <c r="Z1357">
        <v>0</v>
      </c>
      <c r="AA1357" t="s">
        <v>46</v>
      </c>
      <c r="AB1357" t="s">
        <v>56</v>
      </c>
      <c r="AC1357" t="s">
        <v>220</v>
      </c>
      <c r="AE1357" s="39">
        <v>46215.845277777778</v>
      </c>
      <c r="AG1357" t="str">
        <f t="shared" si="168"/>
        <v>Julho-26</v>
      </c>
      <c r="AH1357" s="36">
        <f>_xlfn.XLOOKUP(AK1357,'Base de Preços'!P$7:P$3001,'Base de Preços'!J$7:J$3001,"",0)</f>
        <v>0</v>
      </c>
      <c r="AI1357" s="37">
        <f t="shared" si="169"/>
        <v>0</v>
      </c>
      <c r="AJ1357" t="str">
        <f>_xlfn.XLOOKUP(N1357,Agrupamentos!C$3:C$496,Agrupamentos!D$3:D$496,"",0)</f>
        <v>APOIO E MANUTENÇÃO</v>
      </c>
      <c r="AK1357" t="str">
        <f t="shared" si="170"/>
        <v>APOIO E MANUTEÇÃOGN140043</v>
      </c>
      <c r="AL1357" s="57" t="str">
        <f t="shared" si="171"/>
        <v>47511GN1400Trabalhador FlorestalCARLOS ALVES DOS SANTOSAPOIO E MANUTEÇÃOSANTA ANA28Suporte0Julho-260946215,845277777846214</v>
      </c>
      <c r="AM1357" s="79" t="str">
        <f t="shared" si="172"/>
        <v/>
      </c>
      <c r="AN1357" s="80" t="str">
        <f t="shared" si="173"/>
        <v/>
      </c>
      <c r="AO1357" s="36">
        <f t="shared" si="174"/>
        <v>0</v>
      </c>
      <c r="AP1357" s="83" t="str">
        <f t="shared" si="175"/>
        <v/>
      </c>
    </row>
    <row r="1358" spans="1:42" hidden="1">
      <c r="A1358">
        <v>47522</v>
      </c>
      <c r="B1358" s="38">
        <v>46214</v>
      </c>
      <c r="C1358" t="s">
        <v>268</v>
      </c>
      <c r="D1358" t="s">
        <v>185</v>
      </c>
      <c r="E1358" t="s">
        <v>186</v>
      </c>
      <c r="F1358" t="s">
        <v>59</v>
      </c>
      <c r="G1358">
        <v>8</v>
      </c>
      <c r="H1358" s="43">
        <v>10859</v>
      </c>
      <c r="I1358" t="s">
        <v>198</v>
      </c>
      <c r="J1358">
        <v>11772</v>
      </c>
      <c r="K1358" t="s">
        <v>211</v>
      </c>
      <c r="L1358" t="s">
        <v>211</v>
      </c>
      <c r="M1358" t="s">
        <v>326</v>
      </c>
      <c r="N1358" t="s">
        <v>327</v>
      </c>
      <c r="O1358" t="s">
        <v>64</v>
      </c>
      <c r="P1358">
        <v>669</v>
      </c>
      <c r="Q1358" t="s">
        <v>223</v>
      </c>
      <c r="R1358">
        <v>5</v>
      </c>
      <c r="S1358">
        <v>16</v>
      </c>
      <c r="T1358">
        <v>15</v>
      </c>
      <c r="U1358">
        <v>0</v>
      </c>
      <c r="V1358">
        <v>16</v>
      </c>
      <c r="W1358">
        <v>0.82</v>
      </c>
      <c r="X1358">
        <v>1.07</v>
      </c>
      <c r="Y1358">
        <v>1.07</v>
      </c>
      <c r="Z1358">
        <v>520.12</v>
      </c>
      <c r="AA1358" t="s">
        <v>55</v>
      </c>
      <c r="AB1358" t="s">
        <v>56</v>
      </c>
      <c r="AC1358" t="s">
        <v>212</v>
      </c>
      <c r="AD1358" t="s">
        <v>203</v>
      </c>
      <c r="AE1358" s="39">
        <v>46215.975821759261</v>
      </c>
      <c r="AG1358" t="str">
        <f t="shared" si="168"/>
        <v>Julho-26</v>
      </c>
      <c r="AH1358" s="36">
        <f>_xlfn.XLOOKUP(AK1358,'Base de Preços'!P$7:P$3001,'Base de Preços'!J$7:J$3001,"",0)</f>
        <v>930</v>
      </c>
      <c r="AI1358" s="37">
        <f t="shared" si="169"/>
        <v>0</v>
      </c>
      <c r="AJ1358" t="str">
        <f>_xlfn.XLOOKUP(N1358,Agrupamentos!C$3:C$496,Agrupamentos!D$3:D$496,"",0)</f>
        <v>IRRIGAÇÃO DE PLANTIO</v>
      </c>
      <c r="AK1358" t="str">
        <f t="shared" si="170"/>
        <v>2ª IRRIGAÇÃO DE PLANTIO 4 a 5L/Planta+Polímero,  tomadas d'água a 5 a 10KM da Operação, incluindo Captação de ÁguaGN1400IMP15</v>
      </c>
      <c r="AL1358" s="57" t="str">
        <f t="shared" si="171"/>
        <v>47522GN1400Operador de Trator de PneuALCIMAR CONCEIÇAO DOS SANTOS2ª IRRIGAÇÃO DE PLANTIO 4 a 5L/Planta+Polímero,  tomadas d'água a 5 a 10KM da Operação, incluindo Captação de ÁguaCASCATA5Suporte15Julho-2601646215,975821759346214</v>
      </c>
      <c r="AM1358" s="79">
        <f t="shared" si="172"/>
        <v>19.512195121951219</v>
      </c>
      <c r="AN1358" s="80">
        <f t="shared" si="173"/>
        <v>10148.682926829268</v>
      </c>
      <c r="AO1358" s="36">
        <f t="shared" si="174"/>
        <v>7801.8</v>
      </c>
      <c r="AP1358" s="83">
        <f t="shared" si="175"/>
        <v>-2346.8829268292675</v>
      </c>
    </row>
    <row r="1359" spans="1:42" hidden="1">
      <c r="A1359">
        <v>47522</v>
      </c>
      <c r="B1359" s="38">
        <v>46214</v>
      </c>
      <c r="C1359" t="s">
        <v>268</v>
      </c>
      <c r="D1359" t="s">
        <v>185</v>
      </c>
      <c r="E1359" t="s">
        <v>186</v>
      </c>
      <c r="F1359" t="s">
        <v>92</v>
      </c>
      <c r="G1359">
        <v>8</v>
      </c>
      <c r="H1359" s="43">
        <v>10859</v>
      </c>
      <c r="I1359" t="s">
        <v>198</v>
      </c>
      <c r="J1359">
        <v>11772</v>
      </c>
      <c r="K1359" t="s">
        <v>211</v>
      </c>
      <c r="L1359" t="s">
        <v>211</v>
      </c>
      <c r="M1359" t="s">
        <v>326</v>
      </c>
      <c r="N1359" t="s">
        <v>327</v>
      </c>
      <c r="O1359" t="s">
        <v>64</v>
      </c>
      <c r="P1359">
        <v>669</v>
      </c>
      <c r="Q1359" t="s">
        <v>223</v>
      </c>
      <c r="R1359">
        <v>5</v>
      </c>
      <c r="S1359">
        <v>16</v>
      </c>
      <c r="T1359">
        <v>15</v>
      </c>
      <c r="U1359">
        <v>0</v>
      </c>
      <c r="V1359">
        <v>16</v>
      </c>
      <c r="W1359">
        <v>0.51</v>
      </c>
      <c r="X1359">
        <v>1.07</v>
      </c>
      <c r="Y1359">
        <v>1.07</v>
      </c>
      <c r="Z1359">
        <v>199.41</v>
      </c>
      <c r="AA1359" t="s">
        <v>55</v>
      </c>
      <c r="AB1359" t="s">
        <v>56</v>
      </c>
      <c r="AC1359" t="s">
        <v>212</v>
      </c>
      <c r="AD1359" t="s">
        <v>203</v>
      </c>
      <c r="AE1359" s="39">
        <v>46215.975821759261</v>
      </c>
      <c r="AG1359" t="str">
        <f t="shared" si="168"/>
        <v>Julho-26</v>
      </c>
      <c r="AH1359" s="36">
        <f>_xlfn.XLOOKUP(AK1359,'Base de Preços'!P$7:P$3001,'Base de Preços'!J$7:J$3001,"",0)</f>
        <v>930</v>
      </c>
      <c r="AI1359" s="37">
        <f t="shared" si="169"/>
        <v>0</v>
      </c>
      <c r="AJ1359" t="str">
        <f>_xlfn.XLOOKUP(N1359,Agrupamentos!C$3:C$496,Agrupamentos!D$3:D$496,"",0)</f>
        <v>IRRIGAÇÃO DE PLANTIO</v>
      </c>
      <c r="AK1359" t="str">
        <f t="shared" si="170"/>
        <v>2ª IRRIGAÇÃO DE PLANTIO 4 a 5L/Planta+Polímero,  tomadas d'água a 5 a 10KM da Operação, incluindo Captação de ÁguaGN1400IMP15</v>
      </c>
      <c r="AL1359" s="57" t="str">
        <f t="shared" si="171"/>
        <v>47522GN1400Motorista de Caminhão PipaALCIMAR CONCEIÇAO DOS SANTOS2ª IRRIGAÇÃO DE PLANTIO 4 a 5L/Planta+Polímero,  tomadas d'água a 5 a 10KM da Operação, incluindo Captação de ÁguaCASCATA5Suporte15Julho-2601646215,975821759346214</v>
      </c>
      <c r="AM1359" s="79">
        <f t="shared" si="172"/>
        <v>31.372549019607842</v>
      </c>
      <c r="AN1359" s="80">
        <f t="shared" si="173"/>
        <v>6256</v>
      </c>
      <c r="AO1359" s="36">
        <f t="shared" si="174"/>
        <v>2991.15</v>
      </c>
      <c r="AP1359" s="83">
        <f t="shared" si="175"/>
        <v>-3264.85</v>
      </c>
    </row>
    <row r="1360" spans="1:42" hidden="1">
      <c r="A1360">
        <v>47522</v>
      </c>
      <c r="B1360" s="38">
        <v>46214</v>
      </c>
      <c r="C1360" t="s">
        <v>268</v>
      </c>
      <c r="D1360" t="s">
        <v>185</v>
      </c>
      <c r="E1360" t="s">
        <v>186</v>
      </c>
      <c r="F1360" t="s">
        <v>49</v>
      </c>
      <c r="G1360">
        <v>8</v>
      </c>
      <c r="H1360" s="43">
        <v>10859</v>
      </c>
      <c r="I1360" t="s">
        <v>198</v>
      </c>
      <c r="J1360">
        <v>11772</v>
      </c>
      <c r="K1360" t="s">
        <v>211</v>
      </c>
      <c r="L1360" t="s">
        <v>211</v>
      </c>
      <c r="M1360" t="s">
        <v>200</v>
      </c>
      <c r="N1360" t="s">
        <v>201</v>
      </c>
      <c r="O1360" t="s">
        <v>64</v>
      </c>
      <c r="P1360">
        <v>669</v>
      </c>
      <c r="Q1360" t="s">
        <v>223</v>
      </c>
      <c r="R1360">
        <v>24</v>
      </c>
      <c r="S1360">
        <v>48</v>
      </c>
      <c r="T1360">
        <v>6.02</v>
      </c>
      <c r="U1360">
        <v>0</v>
      </c>
      <c r="V1360">
        <v>48</v>
      </c>
      <c r="W1360">
        <v>4.09</v>
      </c>
      <c r="X1360">
        <v>7.97</v>
      </c>
      <c r="Y1360">
        <v>7.97</v>
      </c>
      <c r="Z1360">
        <v>210.47</v>
      </c>
      <c r="AA1360" t="s">
        <v>55</v>
      </c>
      <c r="AB1360" t="s">
        <v>47</v>
      </c>
      <c r="AC1360" t="s">
        <v>212</v>
      </c>
      <c r="AE1360" s="39">
        <v>46215.975821759261</v>
      </c>
      <c r="AG1360" t="str">
        <f t="shared" si="168"/>
        <v>Julho-26</v>
      </c>
      <c r="AH1360" s="36">
        <f>_xlfn.XLOOKUP(AK1360,'Base de Preços'!P$7:P$3001,'Base de Preços'!J$7:J$3001,"",0)</f>
        <v>930</v>
      </c>
      <c r="AI1360" s="37">
        <f t="shared" si="169"/>
        <v>5598.5999999999995</v>
      </c>
      <c r="AJ1360" t="str">
        <f>_xlfn.XLOOKUP(N1360,Agrupamentos!C$3:C$496,Agrupamentos!D$3:D$496,"",0)</f>
        <v>IRRIGAÇÃO DE PLANTIO</v>
      </c>
      <c r="AK1360" t="str">
        <f t="shared" si="170"/>
        <v>Irrigação de Plantio 4 a 5L/Planta+Polímero, tomadas d'água a 5 a 10KM da Operação, incluindo Capitação de ÁguaGN1400IMP14</v>
      </c>
      <c r="AL1360" s="57" t="str">
        <f t="shared" si="171"/>
        <v>47522GN1400Trabalhador FlorestalALCIMAR CONCEIÇAO DOS SANTOSIrrigação de Plantio 4 a 5L/Planta+Polímero, tomadas d'água a 5 a 10KM da Operação, incluindo Capitação de ÁguaCASCATA24Principal6,02Julho-2604846215,975821759346214</v>
      </c>
      <c r="AM1360" s="79">
        <f t="shared" si="172"/>
        <v>11.735941320293399</v>
      </c>
      <c r="AN1360" s="80">
        <f t="shared" si="173"/>
        <v>2470.0635696821519</v>
      </c>
      <c r="AO1360" s="36">
        <f t="shared" si="174"/>
        <v>1267.0293999999999</v>
      </c>
      <c r="AP1360" s="83">
        <f t="shared" si="175"/>
        <v>-1203.034169682152</v>
      </c>
    </row>
    <row r="1361" spans="1:42" hidden="1">
      <c r="A1361">
        <v>47522</v>
      </c>
      <c r="B1361" s="38">
        <v>46214</v>
      </c>
      <c r="C1361" t="s">
        <v>268</v>
      </c>
      <c r="D1361" t="s">
        <v>185</v>
      </c>
      <c r="E1361" t="s">
        <v>186</v>
      </c>
      <c r="F1361" t="s">
        <v>59</v>
      </c>
      <c r="G1361">
        <v>8</v>
      </c>
      <c r="H1361" s="43">
        <v>10859</v>
      </c>
      <c r="I1361" t="s">
        <v>198</v>
      </c>
      <c r="J1361">
        <v>11772</v>
      </c>
      <c r="K1361" t="s">
        <v>211</v>
      </c>
      <c r="L1361" t="s">
        <v>211</v>
      </c>
      <c r="M1361" t="s">
        <v>200</v>
      </c>
      <c r="N1361" t="s">
        <v>201</v>
      </c>
      <c r="O1361" t="s">
        <v>64</v>
      </c>
      <c r="P1361">
        <v>669</v>
      </c>
      <c r="Q1361" t="s">
        <v>223</v>
      </c>
      <c r="R1361">
        <v>24</v>
      </c>
      <c r="S1361">
        <v>8</v>
      </c>
      <c r="T1361">
        <v>6.02</v>
      </c>
      <c r="U1361">
        <v>0</v>
      </c>
      <c r="V1361">
        <v>8</v>
      </c>
      <c r="W1361">
        <v>0.82</v>
      </c>
      <c r="X1361">
        <v>1.33</v>
      </c>
      <c r="Y1361">
        <v>1.33</v>
      </c>
      <c r="Z1361">
        <v>520.12</v>
      </c>
      <c r="AA1361" t="s">
        <v>55</v>
      </c>
      <c r="AB1361" t="s">
        <v>56</v>
      </c>
      <c r="AC1361" t="s">
        <v>212</v>
      </c>
      <c r="AE1361" s="39">
        <v>46215.975821759261</v>
      </c>
      <c r="AG1361" t="str">
        <f t="shared" si="168"/>
        <v>Julho-26</v>
      </c>
      <c r="AH1361" s="36">
        <f>_xlfn.XLOOKUP(AK1361,'Base de Preços'!P$7:P$3001,'Base de Preços'!J$7:J$3001,"",0)</f>
        <v>930</v>
      </c>
      <c r="AI1361" s="37">
        <f t="shared" si="169"/>
        <v>0</v>
      </c>
      <c r="AJ1361" t="str">
        <f>_xlfn.XLOOKUP(N1361,Agrupamentos!C$3:C$496,Agrupamentos!D$3:D$496,"",0)</f>
        <v>IRRIGAÇÃO DE PLANTIO</v>
      </c>
      <c r="AK1361" t="str">
        <f t="shared" si="170"/>
        <v>Irrigação de Plantio 4 a 5L/Planta+Polímero, tomadas d'água a 5 a 10KM da Operação, incluindo Capitação de ÁguaGN1400IMP14</v>
      </c>
      <c r="AL1361" s="57" t="str">
        <f t="shared" si="171"/>
        <v>47522GN1400Operador de Trator de PneuALCIMAR CONCEIÇAO DOS SANTOSIrrigação de Plantio 4 a 5L/Planta+Polímero, tomadas d'água a 5 a 10KM da Operação, incluindo Capitação de ÁguaCASCATA24Suporte6,02Julho-260846215,975821759346214</v>
      </c>
      <c r="AM1361" s="79">
        <f t="shared" si="172"/>
        <v>9.7560975609756095</v>
      </c>
      <c r="AN1361" s="80">
        <f t="shared" si="173"/>
        <v>5074.3414634146338</v>
      </c>
      <c r="AO1361" s="36">
        <f t="shared" si="174"/>
        <v>3131.1223999999997</v>
      </c>
      <c r="AP1361" s="83">
        <f t="shared" si="175"/>
        <v>-1943.2190634146341</v>
      </c>
    </row>
    <row r="1362" spans="1:42" hidden="1">
      <c r="A1362">
        <v>47522</v>
      </c>
      <c r="B1362" s="38">
        <v>46214</v>
      </c>
      <c r="C1362" t="s">
        <v>268</v>
      </c>
      <c r="D1362" t="s">
        <v>185</v>
      </c>
      <c r="E1362" t="s">
        <v>186</v>
      </c>
      <c r="F1362" t="s">
        <v>49</v>
      </c>
      <c r="G1362">
        <v>8</v>
      </c>
      <c r="H1362" s="43">
        <v>10859</v>
      </c>
      <c r="I1362" t="s">
        <v>198</v>
      </c>
      <c r="J1362">
        <v>11772</v>
      </c>
      <c r="K1362" t="s">
        <v>211</v>
      </c>
      <c r="L1362" t="s">
        <v>211</v>
      </c>
      <c r="M1362" t="s">
        <v>326</v>
      </c>
      <c r="N1362" t="s">
        <v>327</v>
      </c>
      <c r="O1362" t="s">
        <v>64</v>
      </c>
      <c r="P1362">
        <v>669</v>
      </c>
      <c r="Q1362" t="s">
        <v>223</v>
      </c>
      <c r="R1362">
        <v>5</v>
      </c>
      <c r="S1362">
        <v>64</v>
      </c>
      <c r="T1362">
        <v>15</v>
      </c>
      <c r="U1362">
        <v>0</v>
      </c>
      <c r="V1362">
        <v>64</v>
      </c>
      <c r="W1362">
        <v>4.09</v>
      </c>
      <c r="X1362">
        <v>4.2699999999999996</v>
      </c>
      <c r="Y1362">
        <v>4.2699999999999996</v>
      </c>
      <c r="Z1362">
        <v>210.47</v>
      </c>
      <c r="AA1362" t="s">
        <v>55</v>
      </c>
      <c r="AB1362" t="s">
        <v>47</v>
      </c>
      <c r="AC1362" t="s">
        <v>212</v>
      </c>
      <c r="AE1362" s="39">
        <v>46215.975821759261</v>
      </c>
      <c r="AG1362" t="str">
        <f t="shared" si="168"/>
        <v>Julho-26</v>
      </c>
      <c r="AH1362" s="36">
        <f>_xlfn.XLOOKUP(AK1362,'Base de Preços'!P$7:P$3001,'Base de Preços'!J$7:J$3001,"",0)</f>
        <v>930</v>
      </c>
      <c r="AI1362" s="37">
        <f t="shared" si="169"/>
        <v>13950</v>
      </c>
      <c r="AJ1362" t="str">
        <f>_xlfn.XLOOKUP(N1362,Agrupamentos!C$3:C$496,Agrupamentos!D$3:D$496,"",0)</f>
        <v>IRRIGAÇÃO DE PLANTIO</v>
      </c>
      <c r="AK1362" t="str">
        <f t="shared" si="170"/>
        <v>2ª IRRIGAÇÃO DE PLANTIO 4 a 5L/Planta+Polímero,  tomadas d'água a 5 a 10KM da Operação, incluindo Captação de ÁguaGN1400IMP15</v>
      </c>
      <c r="AL1362" s="57" t="str">
        <f t="shared" si="171"/>
        <v>47522GN1400Trabalhador FlorestalALCIMAR CONCEIÇAO DOS SANTOS2ª IRRIGAÇÃO DE PLANTIO 4 a 5L/Planta+Polímero,  tomadas d'água a 5 a 10KM da Operação, incluindo Captação de ÁguaCASCATA5Principal15Julho-2606446215,975821759346214</v>
      </c>
      <c r="AM1362" s="79">
        <f t="shared" si="172"/>
        <v>15.647921760391199</v>
      </c>
      <c r="AN1362" s="80">
        <f t="shared" si="173"/>
        <v>3293.4180929095355</v>
      </c>
      <c r="AO1362" s="36">
        <f t="shared" si="174"/>
        <v>3157.05</v>
      </c>
      <c r="AP1362" s="83">
        <f t="shared" si="175"/>
        <v>-136.36809290953533</v>
      </c>
    </row>
    <row r="1363" spans="1:42" hidden="1">
      <c r="A1363">
        <v>47548</v>
      </c>
      <c r="B1363" s="38">
        <v>46214</v>
      </c>
      <c r="C1363" t="s">
        <v>268</v>
      </c>
      <c r="D1363" t="s">
        <v>185</v>
      </c>
      <c r="E1363" t="s">
        <v>186</v>
      </c>
      <c r="F1363" t="s">
        <v>49</v>
      </c>
      <c r="G1363">
        <v>8</v>
      </c>
      <c r="H1363" s="43" t="s">
        <v>100</v>
      </c>
      <c r="I1363" t="s">
        <v>101</v>
      </c>
      <c r="J1363" t="s">
        <v>50</v>
      </c>
      <c r="K1363" t="s">
        <v>51</v>
      </c>
      <c r="L1363" t="s">
        <v>187</v>
      </c>
      <c r="M1363">
        <v>43</v>
      </c>
      <c r="N1363" t="s">
        <v>42</v>
      </c>
      <c r="O1363" t="s">
        <v>64</v>
      </c>
      <c r="P1363">
        <v>436</v>
      </c>
      <c r="Q1363" t="s">
        <v>344</v>
      </c>
      <c r="R1363">
        <v>17</v>
      </c>
      <c r="S1363">
        <v>0</v>
      </c>
      <c r="T1363">
        <v>0</v>
      </c>
      <c r="U1363">
        <v>8</v>
      </c>
      <c r="V1363">
        <v>8</v>
      </c>
      <c r="W1363">
        <v>0</v>
      </c>
      <c r="X1363">
        <v>0</v>
      </c>
      <c r="Y1363">
        <v>0</v>
      </c>
      <c r="Z1363">
        <v>0</v>
      </c>
      <c r="AA1363" t="s">
        <v>55</v>
      </c>
      <c r="AB1363" t="s">
        <v>56</v>
      </c>
      <c r="AC1363" t="s">
        <v>96</v>
      </c>
      <c r="AD1363" t="s">
        <v>96</v>
      </c>
      <c r="AE1363" s="39">
        <v>46216.383506944447</v>
      </c>
      <c r="AG1363" t="str">
        <f t="shared" si="168"/>
        <v>Julho-26</v>
      </c>
      <c r="AH1363" s="36">
        <f>_xlfn.XLOOKUP(AK1363,'Base de Preços'!P$7:P$3001,'Base de Preços'!J$7:J$3001,"",0)</f>
        <v>0</v>
      </c>
      <c r="AI1363" s="37">
        <f t="shared" si="169"/>
        <v>0</v>
      </c>
      <c r="AJ1363" t="str">
        <f>_xlfn.XLOOKUP(N1363,Agrupamentos!C$3:C$496,Agrupamentos!D$3:D$496,"",0)</f>
        <v>APOIO E MANUTENÇÃO</v>
      </c>
      <c r="AK1363" t="str">
        <f t="shared" si="170"/>
        <v>APOIO E MANUTEÇÃOGN140043</v>
      </c>
      <c r="AL1363" s="57" t="str">
        <f t="shared" si="171"/>
        <v>47548GN1400Trabalhador FlorestalLEANDRA DE MIRANDA SOUZA COSTAAPOIO E MANUTEÇÃOFazendinha17Suporte0Julho-268846216,383506944446214</v>
      </c>
      <c r="AM1363" s="79" t="str">
        <f t="shared" si="172"/>
        <v/>
      </c>
      <c r="AN1363" s="80" t="str">
        <f t="shared" si="173"/>
        <v/>
      </c>
      <c r="AO1363" s="36">
        <f t="shared" si="174"/>
        <v>0</v>
      </c>
      <c r="AP1363" s="83" t="str">
        <f t="shared" si="175"/>
        <v/>
      </c>
    </row>
    <row r="1364" spans="1:42" hidden="1">
      <c r="A1364">
        <v>47552</v>
      </c>
      <c r="B1364" s="38">
        <v>46214</v>
      </c>
      <c r="C1364" t="s">
        <v>268</v>
      </c>
      <c r="D1364" t="s">
        <v>185</v>
      </c>
      <c r="E1364" t="s">
        <v>186</v>
      </c>
      <c r="F1364" t="s">
        <v>37</v>
      </c>
      <c r="G1364">
        <v>8</v>
      </c>
      <c r="H1364" s="43">
        <v>9241</v>
      </c>
      <c r="I1364" t="s">
        <v>189</v>
      </c>
      <c r="J1364" t="s">
        <v>39</v>
      </c>
      <c r="K1364" t="s">
        <v>40</v>
      </c>
      <c r="L1364" t="s">
        <v>190</v>
      </c>
      <c r="M1364">
        <v>43</v>
      </c>
      <c r="N1364" t="s">
        <v>42</v>
      </c>
      <c r="O1364" t="s">
        <v>64</v>
      </c>
      <c r="P1364">
        <v>390</v>
      </c>
      <c r="Q1364" t="s">
        <v>44</v>
      </c>
      <c r="R1364" t="s">
        <v>45</v>
      </c>
      <c r="S1364">
        <v>0</v>
      </c>
      <c r="T1364">
        <v>0</v>
      </c>
      <c r="U1364">
        <v>8</v>
      </c>
      <c r="V1364">
        <v>8</v>
      </c>
      <c r="W1364">
        <v>0</v>
      </c>
      <c r="X1364">
        <v>0</v>
      </c>
      <c r="Y1364">
        <v>0</v>
      </c>
      <c r="Z1364">
        <v>0</v>
      </c>
      <c r="AA1364" t="s">
        <v>46</v>
      </c>
      <c r="AB1364" t="s">
        <v>47</v>
      </c>
      <c r="AC1364" t="s">
        <v>267</v>
      </c>
      <c r="AD1364" t="s">
        <v>267</v>
      </c>
      <c r="AE1364" s="39">
        <v>46216.39738425926</v>
      </c>
      <c r="AG1364" t="str">
        <f t="shared" si="168"/>
        <v>Julho-26</v>
      </c>
      <c r="AH1364" s="36">
        <f>_xlfn.XLOOKUP(AK1364,'Base de Preços'!P$7:P$3001,'Base de Preços'!J$7:J$3001,"",0)</f>
        <v>0</v>
      </c>
      <c r="AI1364" s="37">
        <f t="shared" si="169"/>
        <v>0</v>
      </c>
      <c r="AJ1364" t="str">
        <f>_xlfn.XLOOKUP(N1364,Agrupamentos!C$3:C$496,Agrupamentos!D$3:D$496,"",0)</f>
        <v>APOIO E MANUTENÇÃO</v>
      </c>
      <c r="AK1364" t="str">
        <f t="shared" si="170"/>
        <v>APOIO E MANUTEÇÃOGN140043</v>
      </c>
      <c r="AL1364" s="57" t="str">
        <f t="shared" si="171"/>
        <v>47552GN1400MotoristaGIOVANNI RODRIGUES BORGES MORAESAPOIO E MANUTEÇÃOPátio MST01Principal0Julho-268846216,397384259346214</v>
      </c>
      <c r="AM1364" s="79" t="str">
        <f t="shared" si="172"/>
        <v/>
      </c>
      <c r="AN1364" s="80" t="str">
        <f t="shared" si="173"/>
        <v/>
      </c>
      <c r="AO1364" s="36">
        <f t="shared" si="174"/>
        <v>0</v>
      </c>
      <c r="AP1364" s="83" t="str">
        <f t="shared" si="175"/>
        <v/>
      </c>
    </row>
    <row r="1365" spans="1:42" hidden="1">
      <c r="A1365">
        <v>47487</v>
      </c>
      <c r="B1365" s="38">
        <v>46214</v>
      </c>
      <c r="C1365" t="s">
        <v>268</v>
      </c>
      <c r="D1365" t="s">
        <v>105</v>
      </c>
      <c r="E1365" t="s">
        <v>106</v>
      </c>
      <c r="F1365" t="s">
        <v>49</v>
      </c>
      <c r="G1365">
        <v>10</v>
      </c>
      <c r="H1365" s="43">
        <v>11331</v>
      </c>
      <c r="I1365" t="s">
        <v>112</v>
      </c>
      <c r="J1365">
        <v>11278</v>
      </c>
      <c r="K1365" t="s">
        <v>381</v>
      </c>
      <c r="L1365" t="s">
        <v>381</v>
      </c>
      <c r="M1365" t="s">
        <v>129</v>
      </c>
      <c r="N1365" t="s">
        <v>130</v>
      </c>
      <c r="O1365" t="s">
        <v>64</v>
      </c>
      <c r="P1365">
        <v>514</v>
      </c>
      <c r="Q1365" t="s">
        <v>463</v>
      </c>
      <c r="R1365" t="s">
        <v>118</v>
      </c>
      <c r="S1365">
        <v>10</v>
      </c>
      <c r="T1365">
        <v>0</v>
      </c>
      <c r="U1365">
        <v>0</v>
      </c>
      <c r="V1365">
        <v>10</v>
      </c>
      <c r="W1365">
        <v>0.1</v>
      </c>
      <c r="X1365">
        <v>0</v>
      </c>
      <c r="Y1365">
        <v>0</v>
      </c>
      <c r="Z1365">
        <v>11.21</v>
      </c>
      <c r="AA1365" t="s">
        <v>55</v>
      </c>
      <c r="AB1365" t="s">
        <v>56</v>
      </c>
      <c r="AC1365" t="s">
        <v>382</v>
      </c>
      <c r="AD1365" t="s">
        <v>203</v>
      </c>
      <c r="AE1365" s="39">
        <v>46214.90247685185</v>
      </c>
      <c r="AG1365" t="str">
        <f t="shared" si="168"/>
        <v>Julho-26</v>
      </c>
      <c r="AH1365" s="36">
        <f>_xlfn.XLOOKUP(AK1365,'Base de Preços'!P$7:P$3001,'Base de Preços'!J$7:J$3001,"",0)</f>
        <v>204.98</v>
      </c>
      <c r="AI1365" s="37">
        <f t="shared" si="169"/>
        <v>0</v>
      </c>
      <c r="AJ1365" t="str">
        <f>_xlfn.XLOOKUP(N1365,Agrupamentos!C$3:C$496,Agrupamentos!D$3:D$496,"",0)</f>
        <v>HERBICIDA MEC</v>
      </c>
      <c r="AK1365" t="str">
        <f t="shared" si="170"/>
        <v>SERV CAP QUIM AREA TOTALGN1410IMP153</v>
      </c>
      <c r="AL1365" s="57" t="str">
        <f t="shared" si="171"/>
        <v>47487GN1410Trabalhador FlorestalNONATO JOSE COSTA JUNIORSERV CAP QUIM AREA TOTALCRISTAL003-01Suporte0Julho-2601046214,902476851946214</v>
      </c>
      <c r="AM1365" s="79">
        <f t="shared" si="172"/>
        <v>100</v>
      </c>
      <c r="AN1365" s="80">
        <f t="shared" si="173"/>
        <v>1121</v>
      </c>
      <c r="AO1365" s="36">
        <f t="shared" si="174"/>
        <v>0</v>
      </c>
      <c r="AP1365" s="83">
        <f t="shared" si="175"/>
        <v>-1121</v>
      </c>
    </row>
    <row r="1366" spans="1:42" hidden="1">
      <c r="A1366">
        <v>47487</v>
      </c>
      <c r="B1366" s="38">
        <v>46214</v>
      </c>
      <c r="C1366" t="s">
        <v>268</v>
      </c>
      <c r="D1366" t="s">
        <v>105</v>
      </c>
      <c r="E1366" t="s">
        <v>106</v>
      </c>
      <c r="F1366" t="s">
        <v>59</v>
      </c>
      <c r="G1366">
        <v>10</v>
      </c>
      <c r="H1366" s="43">
        <v>11331</v>
      </c>
      <c r="I1366" t="s">
        <v>112</v>
      </c>
      <c r="J1366">
        <v>11278</v>
      </c>
      <c r="K1366" t="s">
        <v>381</v>
      </c>
      <c r="L1366" t="s">
        <v>381</v>
      </c>
      <c r="M1366" t="s">
        <v>129</v>
      </c>
      <c r="N1366" t="s">
        <v>130</v>
      </c>
      <c r="O1366" t="s">
        <v>64</v>
      </c>
      <c r="P1366">
        <v>514</v>
      </c>
      <c r="Q1366" t="s">
        <v>463</v>
      </c>
      <c r="R1366" t="s">
        <v>118</v>
      </c>
      <c r="S1366">
        <v>10</v>
      </c>
      <c r="T1366">
        <v>19.04</v>
      </c>
      <c r="U1366">
        <v>0</v>
      </c>
      <c r="V1366">
        <v>10</v>
      </c>
      <c r="W1366">
        <v>0.5</v>
      </c>
      <c r="X1366">
        <v>0.53</v>
      </c>
      <c r="Y1366">
        <v>0.53</v>
      </c>
      <c r="Z1366">
        <v>142.16</v>
      </c>
      <c r="AA1366" t="s">
        <v>55</v>
      </c>
      <c r="AB1366" t="s">
        <v>47</v>
      </c>
      <c r="AC1366" t="s">
        <v>382</v>
      </c>
      <c r="AD1366" t="s">
        <v>203</v>
      </c>
      <c r="AE1366" s="39">
        <v>46214.90247685185</v>
      </c>
      <c r="AG1366" t="str">
        <f t="shared" si="168"/>
        <v>Julho-26</v>
      </c>
      <c r="AH1366" s="36">
        <f>_xlfn.XLOOKUP(AK1366,'Base de Preços'!P$7:P$3001,'Base de Preços'!J$7:J$3001,"",0)</f>
        <v>204.98</v>
      </c>
      <c r="AI1366" s="37">
        <f t="shared" si="169"/>
        <v>3902.8191999999995</v>
      </c>
      <c r="AJ1366" t="str">
        <f>_xlfn.XLOOKUP(N1366,Agrupamentos!C$3:C$496,Agrupamentos!D$3:D$496,"",0)</f>
        <v>HERBICIDA MEC</v>
      </c>
      <c r="AK1366" t="str">
        <f t="shared" si="170"/>
        <v>SERV CAP QUIM AREA TOTALGN1410IMP153</v>
      </c>
      <c r="AL1366" s="57" t="str">
        <f t="shared" si="171"/>
        <v>47487GN1410Operador de Trator de PneuNONATO JOSE COSTA JUNIORSERV CAP QUIM AREA TOTALCRISTAL003-01Principal19,04Julho-2601046214,902476851946214</v>
      </c>
      <c r="AM1366" s="79">
        <f t="shared" si="172"/>
        <v>20</v>
      </c>
      <c r="AN1366" s="80">
        <f t="shared" si="173"/>
        <v>2843.2</v>
      </c>
      <c r="AO1366" s="36">
        <f t="shared" si="174"/>
        <v>2706.7264</v>
      </c>
      <c r="AP1366" s="83">
        <f t="shared" si="175"/>
        <v>-136.47359999999981</v>
      </c>
    </row>
    <row r="1367" spans="1:42" hidden="1">
      <c r="A1367">
        <v>47489</v>
      </c>
      <c r="B1367" s="38">
        <v>46214</v>
      </c>
      <c r="C1367" t="s">
        <v>268</v>
      </c>
      <c r="D1367" t="s">
        <v>105</v>
      </c>
      <c r="E1367" t="s">
        <v>106</v>
      </c>
      <c r="F1367" t="s">
        <v>49</v>
      </c>
      <c r="G1367">
        <v>8</v>
      </c>
      <c r="H1367" s="43">
        <v>11331</v>
      </c>
      <c r="I1367" t="s">
        <v>112</v>
      </c>
      <c r="J1367">
        <v>11838</v>
      </c>
      <c r="K1367" t="s">
        <v>113</v>
      </c>
      <c r="L1367" t="s">
        <v>114</v>
      </c>
      <c r="M1367" t="s">
        <v>115</v>
      </c>
      <c r="N1367" t="s">
        <v>116</v>
      </c>
      <c r="O1367" t="s">
        <v>64</v>
      </c>
      <c r="P1367">
        <v>555</v>
      </c>
      <c r="Q1367" t="s">
        <v>413</v>
      </c>
      <c r="R1367" t="s">
        <v>468</v>
      </c>
      <c r="S1367">
        <v>0.5</v>
      </c>
      <c r="T1367">
        <v>0.05</v>
      </c>
      <c r="U1367">
        <v>0</v>
      </c>
      <c r="V1367">
        <v>0.5</v>
      </c>
      <c r="W1367">
        <v>0.08</v>
      </c>
      <c r="X1367">
        <v>10</v>
      </c>
      <c r="Y1367">
        <v>10</v>
      </c>
      <c r="Z1367">
        <v>10.130000000000001</v>
      </c>
      <c r="AA1367" t="s">
        <v>46</v>
      </c>
      <c r="AB1367" t="s">
        <v>56</v>
      </c>
      <c r="AC1367" t="s">
        <v>119</v>
      </c>
      <c r="AD1367" t="s">
        <v>120</v>
      </c>
      <c r="AE1367" s="39">
        <v>46214.926342592589</v>
      </c>
      <c r="AG1367" t="str">
        <f t="shared" si="168"/>
        <v>Julho-26</v>
      </c>
      <c r="AH1367" s="36">
        <f>_xlfn.XLOOKUP(AK1367,'Base de Preços'!P$7:P$3001,'Base de Preços'!J$7:J$3001,"",0)</f>
        <v>212.62</v>
      </c>
      <c r="AI1367" s="37">
        <f t="shared" si="169"/>
        <v>0</v>
      </c>
      <c r="AJ1367" t="str">
        <f>_xlfn.XLOOKUP(N1367,Agrupamentos!C$3:C$496,Agrupamentos!D$3:D$496,"",0)</f>
        <v>HERBICIDA MEC</v>
      </c>
      <c r="AK1367" t="str">
        <f t="shared" si="170"/>
        <v>SERV CAP QUIM PRE EMERG 3 LINHASGN1410IMP97</v>
      </c>
      <c r="AL1367" s="57" t="str">
        <f t="shared" si="171"/>
        <v>47489GN1410Trabalhador FlorestalRENILDO DA CONCEICAO OLIVEIRASERV CAP QUIM PRE EMERG 3 LINHASMORUMBI - SRP001-02Suporte0,05Julho-2600,546214,926342592646214</v>
      </c>
      <c r="AM1367" s="79">
        <f t="shared" si="172"/>
        <v>6.25</v>
      </c>
      <c r="AN1367" s="80">
        <f t="shared" si="173"/>
        <v>63.312500000000007</v>
      </c>
      <c r="AO1367" s="36">
        <f t="shared" si="174"/>
        <v>0.50650000000000006</v>
      </c>
      <c r="AP1367" s="83">
        <f t="shared" si="175"/>
        <v>-62.806000000000004</v>
      </c>
    </row>
    <row r="1368" spans="1:42" hidden="1">
      <c r="A1368">
        <v>47489</v>
      </c>
      <c r="B1368" s="38">
        <v>46214</v>
      </c>
      <c r="C1368" t="s">
        <v>268</v>
      </c>
      <c r="D1368" t="s">
        <v>105</v>
      </c>
      <c r="E1368" t="s">
        <v>106</v>
      </c>
      <c r="F1368" t="s">
        <v>59</v>
      </c>
      <c r="G1368">
        <v>8</v>
      </c>
      <c r="H1368" s="43">
        <v>11331</v>
      </c>
      <c r="I1368" t="s">
        <v>112</v>
      </c>
      <c r="J1368">
        <v>11838</v>
      </c>
      <c r="K1368" t="s">
        <v>113</v>
      </c>
      <c r="L1368" t="s">
        <v>114</v>
      </c>
      <c r="M1368" t="s">
        <v>115</v>
      </c>
      <c r="N1368" t="s">
        <v>116</v>
      </c>
      <c r="O1368" t="s">
        <v>64</v>
      </c>
      <c r="P1368">
        <v>555</v>
      </c>
      <c r="Q1368" t="s">
        <v>413</v>
      </c>
      <c r="R1368" t="s">
        <v>141</v>
      </c>
      <c r="S1368">
        <v>0</v>
      </c>
      <c r="T1368">
        <v>0.97</v>
      </c>
      <c r="U1368">
        <v>0.5</v>
      </c>
      <c r="V1368">
        <v>0.5</v>
      </c>
      <c r="W1368">
        <v>0.42</v>
      </c>
      <c r="X1368">
        <v>0</v>
      </c>
      <c r="Y1368">
        <v>0.52</v>
      </c>
      <c r="Z1368">
        <v>143.63999999999999</v>
      </c>
      <c r="AA1368" t="s">
        <v>46</v>
      </c>
      <c r="AB1368" t="s">
        <v>47</v>
      </c>
      <c r="AC1368" t="s">
        <v>119</v>
      </c>
      <c r="AD1368" t="s">
        <v>120</v>
      </c>
      <c r="AE1368" s="39">
        <v>46214.926342592589</v>
      </c>
      <c r="AG1368" t="str">
        <f t="shared" si="168"/>
        <v>Julho-26</v>
      </c>
      <c r="AH1368" s="36">
        <f>_xlfn.XLOOKUP(AK1368,'Base de Preços'!P$7:P$3001,'Base de Preços'!J$7:J$3001,"",0)</f>
        <v>212.62</v>
      </c>
      <c r="AI1368" s="37">
        <f t="shared" si="169"/>
        <v>206.2414</v>
      </c>
      <c r="AJ1368" t="str">
        <f>_xlfn.XLOOKUP(N1368,Agrupamentos!C$3:C$496,Agrupamentos!D$3:D$496,"",0)</f>
        <v>HERBICIDA MEC</v>
      </c>
      <c r="AK1368" t="str">
        <f t="shared" si="170"/>
        <v>SERV CAP QUIM PRE EMERG 3 LINHASGN1410IMP97</v>
      </c>
      <c r="AL1368" s="57" t="str">
        <f t="shared" si="171"/>
        <v>47489GN1410Operador de Trator de PneuRENILDO DA CONCEICAO OLIVEIRASERV CAP QUIM PRE EMERG 3 LINHASMORUMBI - SRP011-03Principal0,97Julho-260,50,546214,926342592646214</v>
      </c>
      <c r="AM1368" s="79">
        <f t="shared" si="172"/>
        <v>1.1904761904761905</v>
      </c>
      <c r="AN1368" s="80">
        <f t="shared" si="173"/>
        <v>170.99999999999997</v>
      </c>
      <c r="AO1368" s="36">
        <f t="shared" si="174"/>
        <v>139.33079999999998</v>
      </c>
      <c r="AP1368" s="83">
        <f t="shared" si="175"/>
        <v>-31.669199999999989</v>
      </c>
    </row>
    <row r="1369" spans="1:42" hidden="1">
      <c r="A1369">
        <v>47489</v>
      </c>
      <c r="B1369" s="38">
        <v>46214</v>
      </c>
      <c r="C1369" t="s">
        <v>268</v>
      </c>
      <c r="D1369" t="s">
        <v>105</v>
      </c>
      <c r="E1369" t="s">
        <v>106</v>
      </c>
      <c r="F1369" t="s">
        <v>49</v>
      </c>
      <c r="G1369">
        <v>8</v>
      </c>
      <c r="H1369" s="43">
        <v>11331</v>
      </c>
      <c r="I1369" t="s">
        <v>112</v>
      </c>
      <c r="J1369">
        <v>11838</v>
      </c>
      <c r="K1369" t="s">
        <v>113</v>
      </c>
      <c r="L1369" t="s">
        <v>114</v>
      </c>
      <c r="M1369" t="s">
        <v>115</v>
      </c>
      <c r="N1369" t="s">
        <v>116</v>
      </c>
      <c r="O1369" t="s">
        <v>64</v>
      </c>
      <c r="P1369">
        <v>555</v>
      </c>
      <c r="Q1369" t="s">
        <v>413</v>
      </c>
      <c r="R1369" t="s">
        <v>121</v>
      </c>
      <c r="S1369">
        <v>0.5</v>
      </c>
      <c r="T1369">
        <v>0.43</v>
      </c>
      <c r="U1369">
        <v>0</v>
      </c>
      <c r="V1369">
        <v>0.5</v>
      </c>
      <c r="W1369">
        <v>0.08</v>
      </c>
      <c r="X1369">
        <v>1.1599999999999999</v>
      </c>
      <c r="Y1369">
        <v>1.1599999999999999</v>
      </c>
      <c r="Z1369">
        <v>10.130000000000001</v>
      </c>
      <c r="AA1369" t="s">
        <v>46</v>
      </c>
      <c r="AB1369" t="s">
        <v>56</v>
      </c>
      <c r="AC1369" t="s">
        <v>119</v>
      </c>
      <c r="AD1369" t="s">
        <v>120</v>
      </c>
      <c r="AE1369" s="39">
        <v>46214.926342592589</v>
      </c>
      <c r="AG1369" t="str">
        <f t="shared" si="168"/>
        <v>Julho-26</v>
      </c>
      <c r="AH1369" s="36">
        <f>_xlfn.XLOOKUP(AK1369,'Base de Preços'!P$7:P$3001,'Base de Preços'!J$7:J$3001,"",0)</f>
        <v>212.62</v>
      </c>
      <c r="AI1369" s="37">
        <f t="shared" si="169"/>
        <v>0</v>
      </c>
      <c r="AJ1369" t="str">
        <f>_xlfn.XLOOKUP(N1369,Agrupamentos!C$3:C$496,Agrupamentos!D$3:D$496,"",0)</f>
        <v>HERBICIDA MEC</v>
      </c>
      <c r="AK1369" t="str">
        <f t="shared" si="170"/>
        <v>SERV CAP QUIM PRE EMERG 3 LINHASGN1410IMP97</v>
      </c>
      <c r="AL1369" s="57" t="str">
        <f t="shared" si="171"/>
        <v>47489GN1410Trabalhador FlorestalRENILDO DA CONCEICAO OLIVEIRASERV CAP QUIM PRE EMERG 3 LINHASMORUMBI - SRP002-02Suporte0,43Julho-2600,546214,926342592646214</v>
      </c>
      <c r="AM1369" s="79">
        <f t="shared" si="172"/>
        <v>6.25</v>
      </c>
      <c r="AN1369" s="80">
        <f t="shared" si="173"/>
        <v>63.312500000000007</v>
      </c>
      <c r="AO1369" s="36">
        <f t="shared" si="174"/>
        <v>4.3559000000000001</v>
      </c>
      <c r="AP1369" s="83">
        <f t="shared" si="175"/>
        <v>-58.956600000000009</v>
      </c>
    </row>
    <row r="1370" spans="1:42" hidden="1">
      <c r="A1370">
        <v>47489</v>
      </c>
      <c r="B1370" s="38">
        <v>46214</v>
      </c>
      <c r="C1370" t="s">
        <v>268</v>
      </c>
      <c r="D1370" t="s">
        <v>105</v>
      </c>
      <c r="E1370" t="s">
        <v>106</v>
      </c>
      <c r="F1370" t="s">
        <v>59</v>
      </c>
      <c r="G1370">
        <v>8</v>
      </c>
      <c r="H1370" s="43">
        <v>11331</v>
      </c>
      <c r="I1370" t="s">
        <v>112</v>
      </c>
      <c r="J1370">
        <v>11838</v>
      </c>
      <c r="K1370" t="s">
        <v>113</v>
      </c>
      <c r="L1370" t="s">
        <v>114</v>
      </c>
      <c r="M1370" t="s">
        <v>115</v>
      </c>
      <c r="N1370" t="s">
        <v>116</v>
      </c>
      <c r="O1370" t="s">
        <v>64</v>
      </c>
      <c r="P1370">
        <v>555</v>
      </c>
      <c r="Q1370" t="s">
        <v>413</v>
      </c>
      <c r="R1370" t="s">
        <v>134</v>
      </c>
      <c r="S1370">
        <v>0</v>
      </c>
      <c r="T1370">
        <v>0.18</v>
      </c>
      <c r="U1370">
        <v>0.5</v>
      </c>
      <c r="V1370">
        <v>0.5</v>
      </c>
      <c r="W1370">
        <v>0.42</v>
      </c>
      <c r="X1370">
        <v>0</v>
      </c>
      <c r="Y1370">
        <v>2.78</v>
      </c>
      <c r="Z1370">
        <v>143.63999999999999</v>
      </c>
      <c r="AA1370" t="s">
        <v>46</v>
      </c>
      <c r="AB1370" t="s">
        <v>47</v>
      </c>
      <c r="AC1370" t="s">
        <v>119</v>
      </c>
      <c r="AD1370" t="s">
        <v>120</v>
      </c>
      <c r="AE1370" s="39">
        <v>46214.926342592589</v>
      </c>
      <c r="AG1370" t="str">
        <f t="shared" si="168"/>
        <v>Julho-26</v>
      </c>
      <c r="AH1370" s="36">
        <f>_xlfn.XLOOKUP(AK1370,'Base de Preços'!P$7:P$3001,'Base de Preços'!J$7:J$3001,"",0)</f>
        <v>212.62</v>
      </c>
      <c r="AI1370" s="37">
        <f t="shared" si="169"/>
        <v>38.271599999999999</v>
      </c>
      <c r="AJ1370" t="str">
        <f>_xlfn.XLOOKUP(N1370,Agrupamentos!C$3:C$496,Agrupamentos!D$3:D$496,"",0)</f>
        <v>HERBICIDA MEC</v>
      </c>
      <c r="AK1370" t="str">
        <f t="shared" si="170"/>
        <v>SERV CAP QUIM PRE EMERG 3 LINHASGN1410IMP97</v>
      </c>
      <c r="AL1370" s="57" t="str">
        <f t="shared" si="171"/>
        <v>47489GN1410Operador de Trator de PneuRENILDO DA CONCEICAO OLIVEIRASERV CAP QUIM PRE EMERG 3 LINHASMORUMBI - SRP002-01Principal0,18Julho-260,50,546214,926342592646214</v>
      </c>
      <c r="AM1370" s="79">
        <f t="shared" si="172"/>
        <v>1.1904761904761905</v>
      </c>
      <c r="AN1370" s="80">
        <f t="shared" si="173"/>
        <v>170.99999999999997</v>
      </c>
      <c r="AO1370" s="36">
        <f t="shared" si="174"/>
        <v>25.855199999999996</v>
      </c>
      <c r="AP1370" s="83">
        <f t="shared" si="175"/>
        <v>-145.14479999999998</v>
      </c>
    </row>
    <row r="1371" spans="1:42" hidden="1">
      <c r="A1371">
        <v>47489</v>
      </c>
      <c r="B1371" s="38">
        <v>46214</v>
      </c>
      <c r="C1371" t="s">
        <v>268</v>
      </c>
      <c r="D1371" t="s">
        <v>105</v>
      </c>
      <c r="E1371" t="s">
        <v>106</v>
      </c>
      <c r="F1371" t="s">
        <v>59</v>
      </c>
      <c r="G1371">
        <v>8</v>
      </c>
      <c r="H1371" s="43">
        <v>11331</v>
      </c>
      <c r="I1371" t="s">
        <v>112</v>
      </c>
      <c r="J1371">
        <v>11838</v>
      </c>
      <c r="K1371" t="s">
        <v>113</v>
      </c>
      <c r="L1371" t="s">
        <v>114</v>
      </c>
      <c r="M1371" t="s">
        <v>115</v>
      </c>
      <c r="N1371" t="s">
        <v>116</v>
      </c>
      <c r="O1371" t="s">
        <v>64</v>
      </c>
      <c r="P1371">
        <v>555</v>
      </c>
      <c r="Q1371" t="s">
        <v>413</v>
      </c>
      <c r="R1371" t="s">
        <v>469</v>
      </c>
      <c r="S1371">
        <v>0</v>
      </c>
      <c r="T1371">
        <v>0.72</v>
      </c>
      <c r="U1371">
        <v>1</v>
      </c>
      <c r="V1371">
        <v>1</v>
      </c>
      <c r="W1371">
        <v>0.42</v>
      </c>
      <c r="X1371">
        <v>0</v>
      </c>
      <c r="Y1371">
        <v>1.39</v>
      </c>
      <c r="Z1371">
        <v>143.63999999999999</v>
      </c>
      <c r="AA1371" t="s">
        <v>46</v>
      </c>
      <c r="AB1371" t="s">
        <v>47</v>
      </c>
      <c r="AC1371" t="s">
        <v>119</v>
      </c>
      <c r="AD1371" t="s">
        <v>120</v>
      </c>
      <c r="AE1371" s="39">
        <v>46214.926342592589</v>
      </c>
      <c r="AG1371" t="str">
        <f t="shared" si="168"/>
        <v>Julho-26</v>
      </c>
      <c r="AH1371" s="36">
        <f>_xlfn.XLOOKUP(AK1371,'Base de Preços'!P$7:P$3001,'Base de Preços'!J$7:J$3001,"",0)</f>
        <v>212.62</v>
      </c>
      <c r="AI1371" s="37">
        <f t="shared" si="169"/>
        <v>153.0864</v>
      </c>
      <c r="AJ1371" t="str">
        <f>_xlfn.XLOOKUP(N1371,Agrupamentos!C$3:C$496,Agrupamentos!D$3:D$496,"",0)</f>
        <v>HERBICIDA MEC</v>
      </c>
      <c r="AK1371" t="str">
        <f t="shared" si="170"/>
        <v>SERV CAP QUIM PRE EMERG 3 LINHASGN1410IMP97</v>
      </c>
      <c r="AL1371" s="57" t="str">
        <f t="shared" si="171"/>
        <v>47489GN1410Operador de Trator de PneuRENILDO DA CONCEICAO OLIVEIRASERV CAP QUIM PRE EMERG 3 LINHASMORUMBI - SRP001-03Principal0,72Julho-261146214,926342592646214</v>
      </c>
      <c r="AM1371" s="79">
        <f t="shared" si="172"/>
        <v>2.3809523809523809</v>
      </c>
      <c r="AN1371" s="80">
        <f t="shared" si="173"/>
        <v>341.99999999999994</v>
      </c>
      <c r="AO1371" s="36">
        <f t="shared" si="174"/>
        <v>103.42079999999999</v>
      </c>
      <c r="AP1371" s="83">
        <f t="shared" si="175"/>
        <v>-238.57919999999996</v>
      </c>
    </row>
    <row r="1372" spans="1:42" hidden="1">
      <c r="A1372">
        <v>47489</v>
      </c>
      <c r="B1372" s="38">
        <v>46214</v>
      </c>
      <c r="C1372" t="s">
        <v>268</v>
      </c>
      <c r="D1372" t="s">
        <v>105</v>
      </c>
      <c r="E1372" t="s">
        <v>106</v>
      </c>
      <c r="F1372" t="s">
        <v>49</v>
      </c>
      <c r="G1372">
        <v>8</v>
      </c>
      <c r="H1372" s="43">
        <v>11331</v>
      </c>
      <c r="I1372" t="s">
        <v>112</v>
      </c>
      <c r="J1372">
        <v>11838</v>
      </c>
      <c r="K1372" t="s">
        <v>113</v>
      </c>
      <c r="L1372" t="s">
        <v>114</v>
      </c>
      <c r="M1372" t="s">
        <v>115</v>
      </c>
      <c r="N1372" t="s">
        <v>116</v>
      </c>
      <c r="O1372" t="s">
        <v>64</v>
      </c>
      <c r="P1372">
        <v>555</v>
      </c>
      <c r="Q1372" t="s">
        <v>413</v>
      </c>
      <c r="R1372" t="s">
        <v>414</v>
      </c>
      <c r="S1372">
        <v>1</v>
      </c>
      <c r="T1372">
        <v>0.06</v>
      </c>
      <c r="U1372">
        <v>0</v>
      </c>
      <c r="V1372">
        <v>1</v>
      </c>
      <c r="W1372">
        <v>0.08</v>
      </c>
      <c r="X1372">
        <v>16.670000000000002</v>
      </c>
      <c r="Y1372">
        <v>16.670000000000002</v>
      </c>
      <c r="Z1372">
        <v>10.130000000000001</v>
      </c>
      <c r="AA1372" t="s">
        <v>46</v>
      </c>
      <c r="AB1372" t="s">
        <v>56</v>
      </c>
      <c r="AC1372" t="s">
        <v>119</v>
      </c>
      <c r="AE1372" s="39">
        <v>46214.926342592589</v>
      </c>
      <c r="AG1372" t="str">
        <f t="shared" si="168"/>
        <v>Julho-26</v>
      </c>
      <c r="AH1372" s="36">
        <f>_xlfn.XLOOKUP(AK1372,'Base de Preços'!P$7:P$3001,'Base de Preços'!J$7:J$3001,"",0)</f>
        <v>212.62</v>
      </c>
      <c r="AI1372" s="37">
        <f t="shared" si="169"/>
        <v>0</v>
      </c>
      <c r="AJ1372" t="str">
        <f>_xlfn.XLOOKUP(N1372,Agrupamentos!C$3:C$496,Agrupamentos!D$3:D$496,"",0)</f>
        <v>HERBICIDA MEC</v>
      </c>
      <c r="AK1372" t="str">
        <f t="shared" si="170"/>
        <v>SERV CAP QUIM PRE EMERG 3 LINHASGN1410IMP97</v>
      </c>
      <c r="AL1372" s="57" t="str">
        <f t="shared" si="171"/>
        <v>47489GN1410Trabalhador FlorestalRENILDO DA CONCEICAO OLIVEIRASERV CAP QUIM PRE EMERG 3 LINHASMORUMBI - SRP011-06Suporte0,06Julho-260146214,926342592646214</v>
      </c>
      <c r="AM1372" s="79">
        <f t="shared" si="172"/>
        <v>12.5</v>
      </c>
      <c r="AN1372" s="80">
        <f t="shared" si="173"/>
        <v>126.62500000000001</v>
      </c>
      <c r="AO1372" s="36">
        <f t="shared" si="174"/>
        <v>0.60780000000000001</v>
      </c>
      <c r="AP1372" s="83">
        <f t="shared" si="175"/>
        <v>-126.01720000000002</v>
      </c>
    </row>
    <row r="1373" spans="1:42" hidden="1">
      <c r="A1373">
        <v>47489</v>
      </c>
      <c r="B1373" s="38">
        <v>46214</v>
      </c>
      <c r="C1373" t="s">
        <v>268</v>
      </c>
      <c r="D1373" t="s">
        <v>105</v>
      </c>
      <c r="E1373" t="s">
        <v>106</v>
      </c>
      <c r="F1373" t="s">
        <v>59</v>
      </c>
      <c r="G1373">
        <v>8</v>
      </c>
      <c r="H1373" s="43">
        <v>11331</v>
      </c>
      <c r="I1373" t="s">
        <v>112</v>
      </c>
      <c r="J1373">
        <v>11838</v>
      </c>
      <c r="K1373" t="s">
        <v>113</v>
      </c>
      <c r="L1373" t="s">
        <v>114</v>
      </c>
      <c r="M1373" t="s">
        <v>115</v>
      </c>
      <c r="N1373" t="s">
        <v>116</v>
      </c>
      <c r="O1373" t="s">
        <v>64</v>
      </c>
      <c r="P1373">
        <v>555</v>
      </c>
      <c r="Q1373" t="s">
        <v>413</v>
      </c>
      <c r="R1373" t="s">
        <v>121</v>
      </c>
      <c r="S1373">
        <v>0</v>
      </c>
      <c r="T1373">
        <v>0.43</v>
      </c>
      <c r="U1373">
        <v>1</v>
      </c>
      <c r="V1373">
        <v>1</v>
      </c>
      <c r="W1373">
        <v>0.42</v>
      </c>
      <c r="X1373">
        <v>0</v>
      </c>
      <c r="Y1373">
        <v>2.33</v>
      </c>
      <c r="Z1373">
        <v>143.63999999999999</v>
      </c>
      <c r="AA1373" t="s">
        <v>46</v>
      </c>
      <c r="AB1373" t="s">
        <v>47</v>
      </c>
      <c r="AC1373" t="s">
        <v>119</v>
      </c>
      <c r="AD1373" t="s">
        <v>120</v>
      </c>
      <c r="AE1373" s="39">
        <v>46214.926342592589</v>
      </c>
      <c r="AG1373" t="str">
        <f t="shared" si="168"/>
        <v>Julho-26</v>
      </c>
      <c r="AH1373" s="36">
        <f>_xlfn.XLOOKUP(AK1373,'Base de Preços'!P$7:P$3001,'Base de Preços'!J$7:J$3001,"",0)</f>
        <v>212.62</v>
      </c>
      <c r="AI1373" s="37">
        <f t="shared" si="169"/>
        <v>91.426600000000008</v>
      </c>
      <c r="AJ1373" t="str">
        <f>_xlfn.XLOOKUP(N1373,Agrupamentos!C$3:C$496,Agrupamentos!D$3:D$496,"",0)</f>
        <v>HERBICIDA MEC</v>
      </c>
      <c r="AK1373" t="str">
        <f t="shared" si="170"/>
        <v>SERV CAP QUIM PRE EMERG 3 LINHASGN1410IMP97</v>
      </c>
      <c r="AL1373" s="57" t="str">
        <f t="shared" si="171"/>
        <v>47489GN1410Operador de Trator de PneuRENILDO DA CONCEICAO OLIVEIRASERV CAP QUIM PRE EMERG 3 LINHASMORUMBI - SRP002-02Principal0,43Julho-261146214,926342592646214</v>
      </c>
      <c r="AM1373" s="79">
        <f t="shared" si="172"/>
        <v>2.3809523809523809</v>
      </c>
      <c r="AN1373" s="80">
        <f t="shared" si="173"/>
        <v>341.99999999999994</v>
      </c>
      <c r="AO1373" s="36">
        <f t="shared" si="174"/>
        <v>61.765199999999993</v>
      </c>
      <c r="AP1373" s="83">
        <f t="shared" si="175"/>
        <v>-280.23479999999995</v>
      </c>
    </row>
    <row r="1374" spans="1:42" hidden="1">
      <c r="A1374">
        <v>47489</v>
      </c>
      <c r="B1374" s="38">
        <v>46214</v>
      </c>
      <c r="C1374" t="s">
        <v>268</v>
      </c>
      <c r="D1374" t="s">
        <v>105</v>
      </c>
      <c r="E1374" t="s">
        <v>106</v>
      </c>
      <c r="F1374" t="s">
        <v>59</v>
      </c>
      <c r="G1374">
        <v>8</v>
      </c>
      <c r="H1374" s="43">
        <v>11331</v>
      </c>
      <c r="I1374" t="s">
        <v>112</v>
      </c>
      <c r="J1374">
        <v>11838</v>
      </c>
      <c r="K1374" t="s">
        <v>113</v>
      </c>
      <c r="L1374" t="s">
        <v>114</v>
      </c>
      <c r="M1374" t="s">
        <v>115</v>
      </c>
      <c r="N1374" t="s">
        <v>116</v>
      </c>
      <c r="O1374" t="s">
        <v>64</v>
      </c>
      <c r="P1374">
        <v>555</v>
      </c>
      <c r="Q1374" t="s">
        <v>413</v>
      </c>
      <c r="R1374" t="s">
        <v>468</v>
      </c>
      <c r="S1374">
        <v>0</v>
      </c>
      <c r="T1374">
        <v>0.05</v>
      </c>
      <c r="U1374">
        <v>1</v>
      </c>
      <c r="V1374">
        <v>1</v>
      </c>
      <c r="W1374">
        <v>0.42</v>
      </c>
      <c r="X1374">
        <v>0</v>
      </c>
      <c r="Y1374">
        <v>20</v>
      </c>
      <c r="Z1374">
        <v>143.63999999999999</v>
      </c>
      <c r="AA1374" t="s">
        <v>46</v>
      </c>
      <c r="AB1374" t="s">
        <v>47</v>
      </c>
      <c r="AC1374" t="s">
        <v>119</v>
      </c>
      <c r="AD1374" t="s">
        <v>120</v>
      </c>
      <c r="AE1374" s="39">
        <v>46214.926342592589</v>
      </c>
      <c r="AG1374" t="str">
        <f t="shared" si="168"/>
        <v>Julho-26</v>
      </c>
      <c r="AH1374" s="36">
        <f>_xlfn.XLOOKUP(AK1374,'Base de Preços'!P$7:P$3001,'Base de Preços'!J$7:J$3001,"",0)</f>
        <v>212.62</v>
      </c>
      <c r="AI1374" s="37">
        <f t="shared" si="169"/>
        <v>10.631</v>
      </c>
      <c r="AJ1374" t="str">
        <f>_xlfn.XLOOKUP(N1374,Agrupamentos!C$3:C$496,Agrupamentos!D$3:D$496,"",0)</f>
        <v>HERBICIDA MEC</v>
      </c>
      <c r="AK1374" t="str">
        <f t="shared" si="170"/>
        <v>SERV CAP QUIM PRE EMERG 3 LINHASGN1410IMP97</v>
      </c>
      <c r="AL1374" s="57" t="str">
        <f t="shared" si="171"/>
        <v>47489GN1410Operador de Trator de PneuRENILDO DA CONCEICAO OLIVEIRASERV CAP QUIM PRE EMERG 3 LINHASMORUMBI - SRP001-02Principal0,05Julho-261146214,926342592646214</v>
      </c>
      <c r="AM1374" s="79">
        <f t="shared" si="172"/>
        <v>2.3809523809523809</v>
      </c>
      <c r="AN1374" s="80">
        <f t="shared" si="173"/>
        <v>341.99999999999994</v>
      </c>
      <c r="AO1374" s="36">
        <f t="shared" si="174"/>
        <v>7.1819999999999995</v>
      </c>
      <c r="AP1374" s="83">
        <f t="shared" si="175"/>
        <v>-334.81799999999993</v>
      </c>
    </row>
    <row r="1375" spans="1:42" hidden="1">
      <c r="A1375">
        <v>47489</v>
      </c>
      <c r="B1375" s="38">
        <v>46214</v>
      </c>
      <c r="C1375" t="s">
        <v>268</v>
      </c>
      <c r="D1375" t="s">
        <v>105</v>
      </c>
      <c r="E1375" t="s">
        <v>106</v>
      </c>
      <c r="F1375" t="s">
        <v>49</v>
      </c>
      <c r="G1375">
        <v>8</v>
      </c>
      <c r="H1375" s="43">
        <v>11331</v>
      </c>
      <c r="I1375" t="s">
        <v>112</v>
      </c>
      <c r="J1375">
        <v>11838</v>
      </c>
      <c r="K1375" t="s">
        <v>113</v>
      </c>
      <c r="L1375" t="s">
        <v>114</v>
      </c>
      <c r="M1375" t="s">
        <v>115</v>
      </c>
      <c r="N1375" t="s">
        <v>116</v>
      </c>
      <c r="O1375" t="s">
        <v>64</v>
      </c>
      <c r="P1375">
        <v>555</v>
      </c>
      <c r="Q1375" t="s">
        <v>413</v>
      </c>
      <c r="R1375" t="s">
        <v>158</v>
      </c>
      <c r="S1375">
        <v>0.5</v>
      </c>
      <c r="T1375">
        <v>4.92</v>
      </c>
      <c r="U1375">
        <v>0</v>
      </c>
      <c r="V1375">
        <v>0.5</v>
      </c>
      <c r="W1375">
        <v>0.08</v>
      </c>
      <c r="X1375">
        <v>0.1</v>
      </c>
      <c r="Y1375">
        <v>0.1</v>
      </c>
      <c r="Z1375">
        <v>10.130000000000001</v>
      </c>
      <c r="AA1375" t="s">
        <v>46</v>
      </c>
      <c r="AB1375" t="s">
        <v>56</v>
      </c>
      <c r="AC1375" t="s">
        <v>119</v>
      </c>
      <c r="AD1375" t="s">
        <v>120</v>
      </c>
      <c r="AE1375" s="39">
        <v>46214.926342592589</v>
      </c>
      <c r="AG1375" t="str">
        <f t="shared" si="168"/>
        <v>Julho-26</v>
      </c>
      <c r="AH1375" s="36">
        <f>_xlfn.XLOOKUP(AK1375,'Base de Preços'!P$7:P$3001,'Base de Preços'!J$7:J$3001,"",0)</f>
        <v>212.62</v>
      </c>
      <c r="AI1375" s="37">
        <f t="shared" si="169"/>
        <v>0</v>
      </c>
      <c r="AJ1375" t="str">
        <f>_xlfn.XLOOKUP(N1375,Agrupamentos!C$3:C$496,Agrupamentos!D$3:D$496,"",0)</f>
        <v>HERBICIDA MEC</v>
      </c>
      <c r="AK1375" t="str">
        <f t="shared" si="170"/>
        <v>SERV CAP QUIM PRE EMERG 3 LINHASGN1410IMP97</v>
      </c>
      <c r="AL1375" s="57" t="str">
        <f t="shared" si="171"/>
        <v>47489GN1410Trabalhador FlorestalRENILDO DA CONCEICAO OLIVEIRASERV CAP QUIM PRE EMERG 3 LINHASMORUMBI - SRP001-01Suporte4,92Julho-2600,546214,926342592646214</v>
      </c>
      <c r="AM1375" s="79">
        <f t="shared" si="172"/>
        <v>6.25</v>
      </c>
      <c r="AN1375" s="80">
        <f t="shared" si="173"/>
        <v>63.312500000000007</v>
      </c>
      <c r="AO1375" s="36">
        <f t="shared" si="174"/>
        <v>49.839600000000004</v>
      </c>
      <c r="AP1375" s="83">
        <f t="shared" si="175"/>
        <v>-13.472900000000003</v>
      </c>
    </row>
    <row r="1376" spans="1:42" hidden="1">
      <c r="A1376">
        <v>47489</v>
      </c>
      <c r="B1376" s="38">
        <v>46214</v>
      </c>
      <c r="C1376" t="s">
        <v>268</v>
      </c>
      <c r="D1376" t="s">
        <v>105</v>
      </c>
      <c r="E1376" t="s">
        <v>106</v>
      </c>
      <c r="F1376" t="s">
        <v>49</v>
      </c>
      <c r="G1376">
        <v>8</v>
      </c>
      <c r="H1376" s="43">
        <v>11331</v>
      </c>
      <c r="I1376" t="s">
        <v>112</v>
      </c>
      <c r="J1376">
        <v>11838</v>
      </c>
      <c r="K1376" t="s">
        <v>113</v>
      </c>
      <c r="L1376" t="s">
        <v>114</v>
      </c>
      <c r="M1376" t="s">
        <v>115</v>
      </c>
      <c r="N1376" t="s">
        <v>116</v>
      </c>
      <c r="O1376" t="s">
        <v>64</v>
      </c>
      <c r="P1376">
        <v>555</v>
      </c>
      <c r="Q1376" t="s">
        <v>413</v>
      </c>
      <c r="R1376" t="s">
        <v>170</v>
      </c>
      <c r="S1376">
        <v>1</v>
      </c>
      <c r="T1376">
        <v>1.7</v>
      </c>
      <c r="U1376">
        <v>0</v>
      </c>
      <c r="V1376">
        <v>1</v>
      </c>
      <c r="W1376">
        <v>0.08</v>
      </c>
      <c r="X1376">
        <v>0.59</v>
      </c>
      <c r="Y1376">
        <v>0.59</v>
      </c>
      <c r="Z1376">
        <v>10.130000000000001</v>
      </c>
      <c r="AA1376" t="s">
        <v>46</v>
      </c>
      <c r="AB1376" t="s">
        <v>56</v>
      </c>
      <c r="AC1376" t="s">
        <v>119</v>
      </c>
      <c r="AE1376" s="39">
        <v>46214.926342592589</v>
      </c>
      <c r="AG1376" t="str">
        <f t="shared" si="168"/>
        <v>Julho-26</v>
      </c>
      <c r="AH1376" s="36">
        <f>_xlfn.XLOOKUP(AK1376,'Base de Preços'!P$7:P$3001,'Base de Preços'!J$7:J$3001,"",0)</f>
        <v>212.62</v>
      </c>
      <c r="AI1376" s="37">
        <f t="shared" si="169"/>
        <v>0</v>
      </c>
      <c r="AJ1376" t="str">
        <f>_xlfn.XLOOKUP(N1376,Agrupamentos!C$3:C$496,Agrupamentos!D$3:D$496,"",0)</f>
        <v>HERBICIDA MEC</v>
      </c>
      <c r="AK1376" t="str">
        <f t="shared" si="170"/>
        <v>SERV CAP QUIM PRE EMERG 3 LINHASGN1410IMP97</v>
      </c>
      <c r="AL1376" s="57" t="str">
        <f t="shared" si="171"/>
        <v>47489GN1410Trabalhador FlorestalRENILDO DA CONCEICAO OLIVEIRASERV CAP QUIM PRE EMERG 3 LINHASMORUMBI - SRP011-01Suporte1,7Julho-260146214,926342592646214</v>
      </c>
      <c r="AM1376" s="79">
        <f t="shared" si="172"/>
        <v>12.5</v>
      </c>
      <c r="AN1376" s="80">
        <f t="shared" si="173"/>
        <v>126.62500000000001</v>
      </c>
      <c r="AO1376" s="36">
        <f t="shared" si="174"/>
        <v>17.221</v>
      </c>
      <c r="AP1376" s="83">
        <f t="shared" si="175"/>
        <v>-109.40400000000001</v>
      </c>
    </row>
    <row r="1377" spans="1:42" hidden="1">
      <c r="A1377">
        <v>47489</v>
      </c>
      <c r="B1377" s="38">
        <v>46214</v>
      </c>
      <c r="C1377" t="s">
        <v>268</v>
      </c>
      <c r="D1377" t="s">
        <v>105</v>
      </c>
      <c r="E1377" t="s">
        <v>106</v>
      </c>
      <c r="F1377" t="s">
        <v>49</v>
      </c>
      <c r="G1377">
        <v>8</v>
      </c>
      <c r="H1377" s="43">
        <v>11331</v>
      </c>
      <c r="I1377" t="s">
        <v>112</v>
      </c>
      <c r="J1377">
        <v>11838</v>
      </c>
      <c r="K1377" t="s">
        <v>113</v>
      </c>
      <c r="L1377" t="s">
        <v>114</v>
      </c>
      <c r="M1377" t="s">
        <v>115</v>
      </c>
      <c r="N1377" t="s">
        <v>116</v>
      </c>
      <c r="O1377" t="s">
        <v>64</v>
      </c>
      <c r="P1377">
        <v>555</v>
      </c>
      <c r="Q1377" t="s">
        <v>413</v>
      </c>
      <c r="R1377" t="s">
        <v>470</v>
      </c>
      <c r="S1377">
        <v>1</v>
      </c>
      <c r="T1377">
        <v>0.02</v>
      </c>
      <c r="U1377">
        <v>0</v>
      </c>
      <c r="V1377">
        <v>1</v>
      </c>
      <c r="W1377">
        <v>0.08</v>
      </c>
      <c r="X1377">
        <v>50</v>
      </c>
      <c r="Y1377">
        <v>50</v>
      </c>
      <c r="Z1377">
        <v>10.130000000000001</v>
      </c>
      <c r="AA1377" t="s">
        <v>46</v>
      </c>
      <c r="AB1377" t="s">
        <v>56</v>
      </c>
      <c r="AC1377" t="s">
        <v>119</v>
      </c>
      <c r="AE1377" s="39">
        <v>46214.926342592589</v>
      </c>
      <c r="AG1377" t="str">
        <f t="shared" si="168"/>
        <v>Julho-26</v>
      </c>
      <c r="AH1377" s="36">
        <f>_xlfn.XLOOKUP(AK1377,'Base de Preços'!P$7:P$3001,'Base de Preços'!J$7:J$3001,"",0)</f>
        <v>212.62</v>
      </c>
      <c r="AI1377" s="37">
        <f t="shared" si="169"/>
        <v>0</v>
      </c>
      <c r="AJ1377" t="str">
        <f>_xlfn.XLOOKUP(N1377,Agrupamentos!C$3:C$496,Agrupamentos!D$3:D$496,"",0)</f>
        <v>HERBICIDA MEC</v>
      </c>
      <c r="AK1377" t="str">
        <f t="shared" si="170"/>
        <v>SERV CAP QUIM PRE EMERG 3 LINHASGN1410IMP97</v>
      </c>
      <c r="AL1377" s="57" t="str">
        <f t="shared" si="171"/>
        <v>47489GN1410Trabalhador FlorestalRENILDO DA CONCEICAO OLIVEIRASERV CAP QUIM PRE EMERG 3 LINHASMORUMBI - SRP011-05Suporte0,02Julho-260146214,926342592646214</v>
      </c>
      <c r="AM1377" s="79">
        <f t="shared" si="172"/>
        <v>12.5</v>
      </c>
      <c r="AN1377" s="80">
        <f t="shared" si="173"/>
        <v>126.62500000000001</v>
      </c>
      <c r="AO1377" s="36">
        <f t="shared" si="174"/>
        <v>0.20260000000000003</v>
      </c>
      <c r="AP1377" s="83">
        <f t="shared" si="175"/>
        <v>-126.42240000000001</v>
      </c>
    </row>
    <row r="1378" spans="1:42" hidden="1">
      <c r="A1378">
        <v>47489</v>
      </c>
      <c r="B1378" s="38">
        <v>46214</v>
      </c>
      <c r="C1378" t="s">
        <v>268</v>
      </c>
      <c r="D1378" t="s">
        <v>105</v>
      </c>
      <c r="E1378" t="s">
        <v>106</v>
      </c>
      <c r="F1378" t="s">
        <v>59</v>
      </c>
      <c r="G1378">
        <v>8</v>
      </c>
      <c r="H1378" s="43">
        <v>11331</v>
      </c>
      <c r="I1378" t="s">
        <v>112</v>
      </c>
      <c r="J1378">
        <v>11838</v>
      </c>
      <c r="K1378" t="s">
        <v>113</v>
      </c>
      <c r="L1378" t="s">
        <v>114</v>
      </c>
      <c r="M1378" t="s">
        <v>115</v>
      </c>
      <c r="N1378" t="s">
        <v>116</v>
      </c>
      <c r="O1378" t="s">
        <v>64</v>
      </c>
      <c r="P1378">
        <v>555</v>
      </c>
      <c r="Q1378" t="s">
        <v>413</v>
      </c>
      <c r="R1378" t="s">
        <v>414</v>
      </c>
      <c r="S1378">
        <v>0</v>
      </c>
      <c r="T1378">
        <v>0.06</v>
      </c>
      <c r="U1378">
        <v>0.5</v>
      </c>
      <c r="V1378">
        <v>0.5</v>
      </c>
      <c r="W1378">
        <v>0.42</v>
      </c>
      <c r="X1378">
        <v>0</v>
      </c>
      <c r="Y1378">
        <v>8.33</v>
      </c>
      <c r="Z1378">
        <v>143.63999999999999</v>
      </c>
      <c r="AA1378" t="s">
        <v>46</v>
      </c>
      <c r="AB1378" t="s">
        <v>47</v>
      </c>
      <c r="AC1378" t="s">
        <v>119</v>
      </c>
      <c r="AD1378" t="s">
        <v>120</v>
      </c>
      <c r="AE1378" s="39">
        <v>46214.926342592589</v>
      </c>
      <c r="AG1378" t="str">
        <f t="shared" si="168"/>
        <v>Julho-26</v>
      </c>
      <c r="AH1378" s="36">
        <f>_xlfn.XLOOKUP(AK1378,'Base de Preços'!P$7:P$3001,'Base de Preços'!J$7:J$3001,"",0)</f>
        <v>212.62</v>
      </c>
      <c r="AI1378" s="37">
        <f t="shared" si="169"/>
        <v>12.757199999999999</v>
      </c>
      <c r="AJ1378" t="str">
        <f>_xlfn.XLOOKUP(N1378,Agrupamentos!C$3:C$496,Agrupamentos!D$3:D$496,"",0)</f>
        <v>HERBICIDA MEC</v>
      </c>
      <c r="AK1378" t="str">
        <f t="shared" si="170"/>
        <v>SERV CAP QUIM PRE EMERG 3 LINHASGN1410IMP97</v>
      </c>
      <c r="AL1378" s="57" t="str">
        <f t="shared" si="171"/>
        <v>47489GN1410Operador de Trator de PneuRENILDO DA CONCEICAO OLIVEIRASERV CAP QUIM PRE EMERG 3 LINHASMORUMBI - SRP011-06Principal0,06Julho-260,50,546214,926342592646214</v>
      </c>
      <c r="AM1378" s="79">
        <f t="shared" si="172"/>
        <v>1.1904761904761905</v>
      </c>
      <c r="AN1378" s="80">
        <f t="shared" si="173"/>
        <v>170.99999999999997</v>
      </c>
      <c r="AO1378" s="36">
        <f t="shared" si="174"/>
        <v>8.6183999999999994</v>
      </c>
      <c r="AP1378" s="83">
        <f t="shared" si="175"/>
        <v>-162.38159999999996</v>
      </c>
    </row>
    <row r="1379" spans="1:42" hidden="1">
      <c r="A1379">
        <v>47489</v>
      </c>
      <c r="B1379" s="38">
        <v>46214</v>
      </c>
      <c r="C1379" t="s">
        <v>268</v>
      </c>
      <c r="D1379" t="s">
        <v>105</v>
      </c>
      <c r="E1379" t="s">
        <v>106</v>
      </c>
      <c r="F1379" t="s">
        <v>59</v>
      </c>
      <c r="G1379">
        <v>8</v>
      </c>
      <c r="H1379" s="43">
        <v>11331</v>
      </c>
      <c r="I1379" t="s">
        <v>112</v>
      </c>
      <c r="J1379">
        <v>11838</v>
      </c>
      <c r="K1379" t="s">
        <v>113</v>
      </c>
      <c r="L1379" t="s">
        <v>114</v>
      </c>
      <c r="M1379" t="s">
        <v>115</v>
      </c>
      <c r="N1379" t="s">
        <v>116</v>
      </c>
      <c r="O1379" t="s">
        <v>64</v>
      </c>
      <c r="P1379">
        <v>555</v>
      </c>
      <c r="Q1379" t="s">
        <v>413</v>
      </c>
      <c r="R1379" t="s">
        <v>170</v>
      </c>
      <c r="S1379">
        <v>0</v>
      </c>
      <c r="T1379">
        <v>1.7</v>
      </c>
      <c r="U1379">
        <v>0.5</v>
      </c>
      <c r="V1379">
        <v>0.5</v>
      </c>
      <c r="W1379">
        <v>0.42</v>
      </c>
      <c r="X1379">
        <v>0</v>
      </c>
      <c r="Y1379">
        <v>0.28999999999999998</v>
      </c>
      <c r="Z1379">
        <v>143.63999999999999</v>
      </c>
      <c r="AA1379" t="s">
        <v>46</v>
      </c>
      <c r="AB1379" t="s">
        <v>47</v>
      </c>
      <c r="AC1379" t="s">
        <v>119</v>
      </c>
      <c r="AD1379" t="s">
        <v>120</v>
      </c>
      <c r="AE1379" s="39">
        <v>46214.926342592589</v>
      </c>
      <c r="AG1379" t="str">
        <f t="shared" si="168"/>
        <v>Julho-26</v>
      </c>
      <c r="AH1379" s="36">
        <f>_xlfn.XLOOKUP(AK1379,'Base de Preços'!P$7:P$3001,'Base de Preços'!J$7:J$3001,"",0)</f>
        <v>212.62</v>
      </c>
      <c r="AI1379" s="37">
        <f t="shared" si="169"/>
        <v>361.45400000000001</v>
      </c>
      <c r="AJ1379" t="str">
        <f>_xlfn.XLOOKUP(N1379,Agrupamentos!C$3:C$496,Agrupamentos!D$3:D$496,"",0)</f>
        <v>HERBICIDA MEC</v>
      </c>
      <c r="AK1379" t="str">
        <f t="shared" si="170"/>
        <v>SERV CAP QUIM PRE EMERG 3 LINHASGN1410IMP97</v>
      </c>
      <c r="AL1379" s="57" t="str">
        <f t="shared" si="171"/>
        <v>47489GN1410Operador de Trator de PneuRENILDO DA CONCEICAO OLIVEIRASERV CAP QUIM PRE EMERG 3 LINHASMORUMBI - SRP011-01Principal1,7Julho-260,50,546214,926342592646214</v>
      </c>
      <c r="AM1379" s="79">
        <f t="shared" si="172"/>
        <v>1.1904761904761905</v>
      </c>
      <c r="AN1379" s="80">
        <f t="shared" si="173"/>
        <v>170.99999999999997</v>
      </c>
      <c r="AO1379" s="36">
        <f t="shared" si="174"/>
        <v>244.18799999999996</v>
      </c>
      <c r="AP1379" s="83">
        <f t="shared" si="175"/>
        <v>73.187999999999988</v>
      </c>
    </row>
    <row r="1380" spans="1:42" hidden="1">
      <c r="A1380">
        <v>47489</v>
      </c>
      <c r="B1380" s="38">
        <v>46214</v>
      </c>
      <c r="C1380" t="s">
        <v>268</v>
      </c>
      <c r="D1380" t="s">
        <v>105</v>
      </c>
      <c r="E1380" t="s">
        <v>106</v>
      </c>
      <c r="F1380" t="s">
        <v>49</v>
      </c>
      <c r="G1380">
        <v>8</v>
      </c>
      <c r="H1380" s="43">
        <v>11331</v>
      </c>
      <c r="I1380" t="s">
        <v>112</v>
      </c>
      <c r="J1380">
        <v>11838</v>
      </c>
      <c r="K1380" t="s">
        <v>113</v>
      </c>
      <c r="L1380" t="s">
        <v>114</v>
      </c>
      <c r="M1380" t="s">
        <v>115</v>
      </c>
      <c r="N1380" t="s">
        <v>116</v>
      </c>
      <c r="O1380" t="s">
        <v>64</v>
      </c>
      <c r="P1380">
        <v>555</v>
      </c>
      <c r="Q1380" t="s">
        <v>413</v>
      </c>
      <c r="R1380" t="s">
        <v>134</v>
      </c>
      <c r="S1380">
        <v>1</v>
      </c>
      <c r="T1380">
        <v>0.18</v>
      </c>
      <c r="U1380">
        <v>0</v>
      </c>
      <c r="V1380">
        <v>1</v>
      </c>
      <c r="W1380">
        <v>0.08</v>
      </c>
      <c r="X1380">
        <v>5.56</v>
      </c>
      <c r="Y1380">
        <v>5.56</v>
      </c>
      <c r="Z1380">
        <v>10.130000000000001</v>
      </c>
      <c r="AA1380" t="s">
        <v>46</v>
      </c>
      <c r="AB1380" t="s">
        <v>56</v>
      </c>
      <c r="AC1380" t="s">
        <v>119</v>
      </c>
      <c r="AE1380" s="39">
        <v>46214.926342592589</v>
      </c>
      <c r="AG1380" t="str">
        <f t="shared" si="168"/>
        <v>Julho-26</v>
      </c>
      <c r="AH1380" s="36">
        <f>_xlfn.XLOOKUP(AK1380,'Base de Preços'!P$7:P$3001,'Base de Preços'!J$7:J$3001,"",0)</f>
        <v>212.62</v>
      </c>
      <c r="AI1380" s="37">
        <f t="shared" si="169"/>
        <v>0</v>
      </c>
      <c r="AJ1380" t="str">
        <f>_xlfn.XLOOKUP(N1380,Agrupamentos!C$3:C$496,Agrupamentos!D$3:D$496,"",0)</f>
        <v>HERBICIDA MEC</v>
      </c>
      <c r="AK1380" t="str">
        <f t="shared" si="170"/>
        <v>SERV CAP QUIM PRE EMERG 3 LINHASGN1410IMP97</v>
      </c>
      <c r="AL1380" s="57" t="str">
        <f t="shared" si="171"/>
        <v>47489GN1410Trabalhador FlorestalRENILDO DA CONCEICAO OLIVEIRASERV CAP QUIM PRE EMERG 3 LINHASMORUMBI - SRP002-01Suporte0,18Julho-260146214,926342592646214</v>
      </c>
      <c r="AM1380" s="79">
        <f t="shared" si="172"/>
        <v>12.5</v>
      </c>
      <c r="AN1380" s="80">
        <f t="shared" si="173"/>
        <v>126.62500000000001</v>
      </c>
      <c r="AO1380" s="36">
        <f t="shared" si="174"/>
        <v>1.8234000000000001</v>
      </c>
      <c r="AP1380" s="83">
        <f t="shared" si="175"/>
        <v>-124.80160000000001</v>
      </c>
    </row>
    <row r="1381" spans="1:42" hidden="1">
      <c r="A1381">
        <v>47489</v>
      </c>
      <c r="B1381" s="38">
        <v>46214</v>
      </c>
      <c r="C1381" t="s">
        <v>268</v>
      </c>
      <c r="D1381" t="s">
        <v>105</v>
      </c>
      <c r="E1381" t="s">
        <v>106</v>
      </c>
      <c r="F1381" t="s">
        <v>59</v>
      </c>
      <c r="G1381">
        <v>8</v>
      </c>
      <c r="H1381" s="43">
        <v>11331</v>
      </c>
      <c r="I1381" t="s">
        <v>112</v>
      </c>
      <c r="J1381">
        <v>11838</v>
      </c>
      <c r="K1381" t="s">
        <v>113</v>
      </c>
      <c r="L1381" t="s">
        <v>114</v>
      </c>
      <c r="M1381" t="s">
        <v>115</v>
      </c>
      <c r="N1381" t="s">
        <v>116</v>
      </c>
      <c r="O1381" t="s">
        <v>64</v>
      </c>
      <c r="P1381">
        <v>555</v>
      </c>
      <c r="Q1381" t="s">
        <v>413</v>
      </c>
      <c r="R1381" t="s">
        <v>471</v>
      </c>
      <c r="S1381">
        <v>0</v>
      </c>
      <c r="T1381">
        <v>0.15</v>
      </c>
      <c r="U1381">
        <v>0.5</v>
      </c>
      <c r="V1381">
        <v>0.5</v>
      </c>
      <c r="W1381">
        <v>0.42</v>
      </c>
      <c r="X1381">
        <v>0</v>
      </c>
      <c r="Y1381">
        <v>3.33</v>
      </c>
      <c r="Z1381">
        <v>143.63999999999999</v>
      </c>
      <c r="AA1381" t="s">
        <v>46</v>
      </c>
      <c r="AB1381" t="s">
        <v>47</v>
      </c>
      <c r="AC1381" t="s">
        <v>119</v>
      </c>
      <c r="AD1381" t="s">
        <v>120</v>
      </c>
      <c r="AE1381" s="39">
        <v>46214.926342592589</v>
      </c>
      <c r="AG1381" t="str">
        <f t="shared" si="168"/>
        <v>Julho-26</v>
      </c>
      <c r="AH1381" s="36">
        <f>_xlfn.XLOOKUP(AK1381,'Base de Preços'!P$7:P$3001,'Base de Preços'!J$7:J$3001,"",0)</f>
        <v>212.62</v>
      </c>
      <c r="AI1381" s="37">
        <f t="shared" si="169"/>
        <v>31.893000000000001</v>
      </c>
      <c r="AJ1381" t="str">
        <f>_xlfn.XLOOKUP(N1381,Agrupamentos!C$3:C$496,Agrupamentos!D$3:D$496,"",0)</f>
        <v>HERBICIDA MEC</v>
      </c>
      <c r="AK1381" t="str">
        <f t="shared" si="170"/>
        <v>SERV CAP QUIM PRE EMERG 3 LINHASGN1410IMP97</v>
      </c>
      <c r="AL1381" s="57" t="str">
        <f t="shared" si="171"/>
        <v>47489GN1410Operador de Trator de PneuRENILDO DA CONCEICAO OLIVEIRASERV CAP QUIM PRE EMERG 3 LINHASMORUMBI - SRP011-02Principal0,15Julho-260,50,546214,926342592646214</v>
      </c>
      <c r="AM1381" s="79">
        <f t="shared" si="172"/>
        <v>1.1904761904761905</v>
      </c>
      <c r="AN1381" s="80">
        <f t="shared" si="173"/>
        <v>170.99999999999997</v>
      </c>
      <c r="AO1381" s="36">
        <f t="shared" si="174"/>
        <v>21.545999999999996</v>
      </c>
      <c r="AP1381" s="83">
        <f t="shared" si="175"/>
        <v>-149.45399999999998</v>
      </c>
    </row>
    <row r="1382" spans="1:42" hidden="1">
      <c r="A1382">
        <v>47489</v>
      </c>
      <c r="B1382" s="38">
        <v>46214</v>
      </c>
      <c r="C1382" t="s">
        <v>268</v>
      </c>
      <c r="D1382" t="s">
        <v>105</v>
      </c>
      <c r="E1382" t="s">
        <v>106</v>
      </c>
      <c r="F1382" t="s">
        <v>59</v>
      </c>
      <c r="G1382">
        <v>8</v>
      </c>
      <c r="H1382" s="43">
        <v>11331</v>
      </c>
      <c r="I1382" t="s">
        <v>112</v>
      </c>
      <c r="J1382">
        <v>11838</v>
      </c>
      <c r="K1382" t="s">
        <v>113</v>
      </c>
      <c r="L1382" t="s">
        <v>114</v>
      </c>
      <c r="M1382" t="s">
        <v>115</v>
      </c>
      <c r="N1382" t="s">
        <v>116</v>
      </c>
      <c r="O1382" t="s">
        <v>64</v>
      </c>
      <c r="P1382">
        <v>555</v>
      </c>
      <c r="Q1382" t="s">
        <v>413</v>
      </c>
      <c r="R1382" t="s">
        <v>158</v>
      </c>
      <c r="S1382">
        <v>0</v>
      </c>
      <c r="T1382">
        <v>4.92</v>
      </c>
      <c r="U1382">
        <v>1</v>
      </c>
      <c r="V1382">
        <v>1</v>
      </c>
      <c r="W1382">
        <v>0.42</v>
      </c>
      <c r="X1382">
        <v>0</v>
      </c>
      <c r="Y1382">
        <v>0.2</v>
      </c>
      <c r="Z1382">
        <v>143.63999999999999</v>
      </c>
      <c r="AA1382" t="s">
        <v>46</v>
      </c>
      <c r="AB1382" t="s">
        <v>47</v>
      </c>
      <c r="AC1382" t="s">
        <v>119</v>
      </c>
      <c r="AD1382" t="s">
        <v>120</v>
      </c>
      <c r="AE1382" s="39">
        <v>46214.926342592589</v>
      </c>
      <c r="AG1382" t="str">
        <f t="shared" si="168"/>
        <v>Julho-26</v>
      </c>
      <c r="AH1382" s="36">
        <f>_xlfn.XLOOKUP(AK1382,'Base de Preços'!P$7:P$3001,'Base de Preços'!J$7:J$3001,"",0)</f>
        <v>212.62</v>
      </c>
      <c r="AI1382" s="37">
        <f t="shared" si="169"/>
        <v>1046.0904</v>
      </c>
      <c r="AJ1382" t="str">
        <f>_xlfn.XLOOKUP(N1382,Agrupamentos!C$3:C$496,Agrupamentos!D$3:D$496,"",0)</f>
        <v>HERBICIDA MEC</v>
      </c>
      <c r="AK1382" t="str">
        <f t="shared" si="170"/>
        <v>SERV CAP QUIM PRE EMERG 3 LINHASGN1410IMP97</v>
      </c>
      <c r="AL1382" s="57" t="str">
        <f t="shared" si="171"/>
        <v>47489GN1410Operador de Trator de PneuRENILDO DA CONCEICAO OLIVEIRASERV CAP QUIM PRE EMERG 3 LINHASMORUMBI - SRP001-01Principal4,92Julho-261146214,926342592646214</v>
      </c>
      <c r="AM1382" s="79">
        <f t="shared" si="172"/>
        <v>2.3809523809523809</v>
      </c>
      <c r="AN1382" s="80">
        <f t="shared" si="173"/>
        <v>341.99999999999994</v>
      </c>
      <c r="AO1382" s="36">
        <f t="shared" si="174"/>
        <v>706.70879999999988</v>
      </c>
      <c r="AP1382" s="83">
        <f t="shared" si="175"/>
        <v>364.70879999999994</v>
      </c>
    </row>
    <row r="1383" spans="1:42" hidden="1">
      <c r="A1383">
        <v>47489</v>
      </c>
      <c r="B1383" s="38">
        <v>46214</v>
      </c>
      <c r="C1383" t="s">
        <v>268</v>
      </c>
      <c r="D1383" t="s">
        <v>105</v>
      </c>
      <c r="E1383" t="s">
        <v>106</v>
      </c>
      <c r="F1383" t="s">
        <v>49</v>
      </c>
      <c r="G1383">
        <v>8</v>
      </c>
      <c r="H1383" s="43">
        <v>11331</v>
      </c>
      <c r="I1383" t="s">
        <v>112</v>
      </c>
      <c r="J1383">
        <v>11838</v>
      </c>
      <c r="K1383" t="s">
        <v>113</v>
      </c>
      <c r="L1383" t="s">
        <v>114</v>
      </c>
      <c r="M1383" t="s">
        <v>115</v>
      </c>
      <c r="N1383" t="s">
        <v>116</v>
      </c>
      <c r="O1383" t="s">
        <v>64</v>
      </c>
      <c r="P1383">
        <v>555</v>
      </c>
      <c r="Q1383" t="s">
        <v>413</v>
      </c>
      <c r="R1383" t="s">
        <v>118</v>
      </c>
      <c r="S1383">
        <v>0.5</v>
      </c>
      <c r="T1383">
        <v>1.98</v>
      </c>
      <c r="U1383">
        <v>0</v>
      </c>
      <c r="V1383">
        <v>0.5</v>
      </c>
      <c r="W1383">
        <v>0.08</v>
      </c>
      <c r="X1383">
        <v>0.25</v>
      </c>
      <c r="Y1383">
        <v>0.25</v>
      </c>
      <c r="Z1383">
        <v>10.130000000000001</v>
      </c>
      <c r="AA1383" t="s">
        <v>46</v>
      </c>
      <c r="AB1383" t="s">
        <v>56</v>
      </c>
      <c r="AC1383" t="s">
        <v>119</v>
      </c>
      <c r="AD1383" t="s">
        <v>120</v>
      </c>
      <c r="AE1383" s="39">
        <v>46214.926342592589</v>
      </c>
      <c r="AG1383" t="str">
        <f t="shared" si="168"/>
        <v>Julho-26</v>
      </c>
      <c r="AH1383" s="36">
        <f>_xlfn.XLOOKUP(AK1383,'Base de Preços'!P$7:P$3001,'Base de Preços'!J$7:J$3001,"",0)</f>
        <v>212.62</v>
      </c>
      <c r="AI1383" s="37">
        <f t="shared" si="169"/>
        <v>0</v>
      </c>
      <c r="AJ1383" t="str">
        <f>_xlfn.XLOOKUP(N1383,Agrupamentos!C$3:C$496,Agrupamentos!D$3:D$496,"",0)</f>
        <v>HERBICIDA MEC</v>
      </c>
      <c r="AK1383" t="str">
        <f t="shared" si="170"/>
        <v>SERV CAP QUIM PRE EMERG 3 LINHASGN1410IMP97</v>
      </c>
      <c r="AL1383" s="57" t="str">
        <f t="shared" si="171"/>
        <v>47489GN1410Trabalhador FlorestalRENILDO DA CONCEICAO OLIVEIRASERV CAP QUIM PRE EMERG 3 LINHASMORUMBI - SRP003-01Suporte1,98Julho-2600,546214,926342592646214</v>
      </c>
      <c r="AM1383" s="79">
        <f t="shared" si="172"/>
        <v>6.25</v>
      </c>
      <c r="AN1383" s="80">
        <f t="shared" si="173"/>
        <v>63.312500000000007</v>
      </c>
      <c r="AO1383" s="36">
        <f t="shared" si="174"/>
        <v>20.057400000000001</v>
      </c>
      <c r="AP1383" s="83">
        <f t="shared" si="175"/>
        <v>-43.255100000000006</v>
      </c>
    </row>
    <row r="1384" spans="1:42" hidden="1">
      <c r="A1384">
        <v>47489</v>
      </c>
      <c r="B1384" s="38">
        <v>46214</v>
      </c>
      <c r="C1384" t="s">
        <v>268</v>
      </c>
      <c r="D1384" t="s">
        <v>105</v>
      </c>
      <c r="E1384" t="s">
        <v>106</v>
      </c>
      <c r="F1384" t="s">
        <v>49</v>
      </c>
      <c r="G1384">
        <v>8</v>
      </c>
      <c r="H1384" s="43">
        <v>11331</v>
      </c>
      <c r="I1384" t="s">
        <v>112</v>
      </c>
      <c r="J1384">
        <v>11838</v>
      </c>
      <c r="K1384" t="s">
        <v>113</v>
      </c>
      <c r="L1384" t="s">
        <v>114</v>
      </c>
      <c r="M1384" t="s">
        <v>115</v>
      </c>
      <c r="N1384" t="s">
        <v>116</v>
      </c>
      <c r="O1384" t="s">
        <v>64</v>
      </c>
      <c r="P1384">
        <v>555</v>
      </c>
      <c r="Q1384" t="s">
        <v>413</v>
      </c>
      <c r="R1384" t="s">
        <v>471</v>
      </c>
      <c r="S1384">
        <v>1</v>
      </c>
      <c r="T1384">
        <v>0.15</v>
      </c>
      <c r="U1384">
        <v>0</v>
      </c>
      <c r="V1384">
        <v>1</v>
      </c>
      <c r="W1384">
        <v>0.08</v>
      </c>
      <c r="X1384">
        <v>6.67</v>
      </c>
      <c r="Y1384">
        <v>6.67</v>
      </c>
      <c r="Z1384">
        <v>10.130000000000001</v>
      </c>
      <c r="AA1384" t="s">
        <v>46</v>
      </c>
      <c r="AB1384" t="s">
        <v>56</v>
      </c>
      <c r="AC1384" t="s">
        <v>119</v>
      </c>
      <c r="AE1384" s="39">
        <v>46214.926342592589</v>
      </c>
      <c r="AG1384" t="str">
        <f t="shared" si="168"/>
        <v>Julho-26</v>
      </c>
      <c r="AH1384" s="36">
        <f>_xlfn.XLOOKUP(AK1384,'Base de Preços'!P$7:P$3001,'Base de Preços'!J$7:J$3001,"",0)</f>
        <v>212.62</v>
      </c>
      <c r="AI1384" s="37">
        <f t="shared" si="169"/>
        <v>0</v>
      </c>
      <c r="AJ1384" t="str">
        <f>_xlfn.XLOOKUP(N1384,Agrupamentos!C$3:C$496,Agrupamentos!D$3:D$496,"",0)</f>
        <v>HERBICIDA MEC</v>
      </c>
      <c r="AK1384" t="str">
        <f t="shared" si="170"/>
        <v>SERV CAP QUIM PRE EMERG 3 LINHASGN1410IMP97</v>
      </c>
      <c r="AL1384" s="57" t="str">
        <f t="shared" si="171"/>
        <v>47489GN1410Trabalhador FlorestalRENILDO DA CONCEICAO OLIVEIRASERV CAP QUIM PRE EMERG 3 LINHASMORUMBI - SRP011-02Suporte0,15Julho-260146214,926342592646214</v>
      </c>
      <c r="AM1384" s="79">
        <f t="shared" si="172"/>
        <v>12.5</v>
      </c>
      <c r="AN1384" s="80">
        <f t="shared" si="173"/>
        <v>126.62500000000001</v>
      </c>
      <c r="AO1384" s="36">
        <f t="shared" si="174"/>
        <v>1.5195000000000001</v>
      </c>
      <c r="AP1384" s="83">
        <f t="shared" si="175"/>
        <v>-125.10550000000002</v>
      </c>
    </row>
    <row r="1385" spans="1:42" hidden="1">
      <c r="A1385">
        <v>47489</v>
      </c>
      <c r="B1385" s="38">
        <v>46214</v>
      </c>
      <c r="C1385" t="s">
        <v>268</v>
      </c>
      <c r="D1385" t="s">
        <v>105</v>
      </c>
      <c r="E1385" t="s">
        <v>106</v>
      </c>
      <c r="F1385" t="s">
        <v>37</v>
      </c>
      <c r="G1385">
        <v>8</v>
      </c>
      <c r="H1385" s="43">
        <v>11331</v>
      </c>
      <c r="I1385" t="s">
        <v>112</v>
      </c>
      <c r="J1385">
        <v>11838</v>
      </c>
      <c r="K1385" t="s">
        <v>113</v>
      </c>
      <c r="L1385" t="s">
        <v>114</v>
      </c>
      <c r="M1385">
        <v>1</v>
      </c>
      <c r="N1385" t="s">
        <v>109</v>
      </c>
      <c r="O1385" t="s">
        <v>64</v>
      </c>
      <c r="P1385">
        <v>555</v>
      </c>
      <c r="Q1385" t="s">
        <v>413</v>
      </c>
      <c r="R1385" t="s">
        <v>134</v>
      </c>
      <c r="S1385">
        <v>8</v>
      </c>
      <c r="T1385">
        <v>0</v>
      </c>
      <c r="U1385">
        <v>0</v>
      </c>
      <c r="V1385">
        <v>8</v>
      </c>
      <c r="W1385">
        <v>0</v>
      </c>
      <c r="X1385">
        <v>0</v>
      </c>
      <c r="Y1385">
        <v>0</v>
      </c>
      <c r="Z1385">
        <v>0</v>
      </c>
      <c r="AA1385" t="s">
        <v>46</v>
      </c>
      <c r="AB1385" t="s">
        <v>47</v>
      </c>
      <c r="AC1385" t="s">
        <v>119</v>
      </c>
      <c r="AD1385" t="s">
        <v>58</v>
      </c>
      <c r="AE1385" s="39">
        <v>46214.926342592589</v>
      </c>
      <c r="AG1385" t="str">
        <f t="shared" si="168"/>
        <v>Julho-26</v>
      </c>
      <c r="AH1385" s="36">
        <f>_xlfn.XLOOKUP(AK1385,'Base de Preços'!P$7:P$3001,'Base de Preços'!J$7:J$3001,"",0)</f>
        <v>0</v>
      </c>
      <c r="AI1385" s="37">
        <f t="shared" si="169"/>
        <v>0</v>
      </c>
      <c r="AJ1385" t="str">
        <f>_xlfn.XLOOKUP(N1385,Agrupamentos!C$3:C$496,Agrupamentos!D$3:D$496,"",0)</f>
        <v>APOIO E MANUTENÇÃO</v>
      </c>
      <c r="AK1385" t="str">
        <f t="shared" si="170"/>
        <v>APOIO E MANUTEÇÃO 1410GN14101</v>
      </c>
      <c r="AL1385" s="57" t="str">
        <f t="shared" si="171"/>
        <v>47489GN1410MotoristaRENILDO DA CONCEICAO OLIVEIRAAPOIO E MANUTEÇÃO 1410MORUMBI - SRP002-01Principal0Julho-260846214,926342592646214</v>
      </c>
      <c r="AM1385" s="79" t="str">
        <f t="shared" si="172"/>
        <v/>
      </c>
      <c r="AN1385" s="80" t="str">
        <f t="shared" si="173"/>
        <v/>
      </c>
      <c r="AO1385" s="36">
        <f t="shared" si="174"/>
        <v>0</v>
      </c>
      <c r="AP1385" s="83" t="str">
        <f t="shared" si="175"/>
        <v/>
      </c>
    </row>
    <row r="1386" spans="1:42" hidden="1">
      <c r="A1386">
        <v>47489</v>
      </c>
      <c r="B1386" s="38">
        <v>46214</v>
      </c>
      <c r="C1386" t="s">
        <v>268</v>
      </c>
      <c r="D1386" t="s">
        <v>105</v>
      </c>
      <c r="E1386" t="s">
        <v>106</v>
      </c>
      <c r="F1386" t="s">
        <v>59</v>
      </c>
      <c r="G1386">
        <v>8</v>
      </c>
      <c r="H1386" s="43">
        <v>11331</v>
      </c>
      <c r="I1386" t="s">
        <v>112</v>
      </c>
      <c r="J1386">
        <v>11838</v>
      </c>
      <c r="K1386" t="s">
        <v>113</v>
      </c>
      <c r="L1386" t="s">
        <v>114</v>
      </c>
      <c r="M1386" t="s">
        <v>115</v>
      </c>
      <c r="N1386" t="s">
        <v>116</v>
      </c>
      <c r="O1386" t="s">
        <v>64</v>
      </c>
      <c r="P1386">
        <v>555</v>
      </c>
      <c r="Q1386" t="s">
        <v>413</v>
      </c>
      <c r="R1386" t="s">
        <v>470</v>
      </c>
      <c r="S1386">
        <v>0</v>
      </c>
      <c r="T1386">
        <v>0.02</v>
      </c>
      <c r="U1386">
        <v>0.5</v>
      </c>
      <c r="V1386">
        <v>0.5</v>
      </c>
      <c r="W1386">
        <v>0.42</v>
      </c>
      <c r="X1386">
        <v>0</v>
      </c>
      <c r="Y1386">
        <v>25</v>
      </c>
      <c r="Z1386">
        <v>143.63999999999999</v>
      </c>
      <c r="AA1386" t="s">
        <v>46</v>
      </c>
      <c r="AB1386" t="s">
        <v>47</v>
      </c>
      <c r="AC1386" t="s">
        <v>119</v>
      </c>
      <c r="AD1386" t="s">
        <v>120</v>
      </c>
      <c r="AE1386" s="39">
        <v>46214.926342592589</v>
      </c>
      <c r="AG1386" t="str">
        <f t="shared" si="168"/>
        <v>Julho-26</v>
      </c>
      <c r="AH1386" s="36">
        <f>_xlfn.XLOOKUP(AK1386,'Base de Preços'!P$7:P$3001,'Base de Preços'!J$7:J$3001,"",0)</f>
        <v>212.62</v>
      </c>
      <c r="AI1386" s="37">
        <f t="shared" si="169"/>
        <v>4.2523999999999997</v>
      </c>
      <c r="AJ1386" t="str">
        <f>_xlfn.XLOOKUP(N1386,Agrupamentos!C$3:C$496,Agrupamentos!D$3:D$496,"",0)</f>
        <v>HERBICIDA MEC</v>
      </c>
      <c r="AK1386" t="str">
        <f t="shared" si="170"/>
        <v>SERV CAP QUIM PRE EMERG 3 LINHASGN1410IMP97</v>
      </c>
      <c r="AL1386" s="57" t="str">
        <f t="shared" si="171"/>
        <v>47489GN1410Operador de Trator de PneuRENILDO DA CONCEICAO OLIVEIRASERV CAP QUIM PRE EMERG 3 LINHASMORUMBI - SRP011-05Principal0,02Julho-260,50,546214,926342592646214</v>
      </c>
      <c r="AM1386" s="79">
        <f t="shared" si="172"/>
        <v>1.1904761904761905</v>
      </c>
      <c r="AN1386" s="80">
        <f t="shared" si="173"/>
        <v>170.99999999999997</v>
      </c>
      <c r="AO1386" s="36">
        <f t="shared" si="174"/>
        <v>2.8727999999999998</v>
      </c>
      <c r="AP1386" s="83">
        <f t="shared" si="175"/>
        <v>-168.12719999999996</v>
      </c>
    </row>
    <row r="1387" spans="1:42" hidden="1">
      <c r="A1387">
        <v>47489</v>
      </c>
      <c r="B1387" s="38">
        <v>46214</v>
      </c>
      <c r="C1387" t="s">
        <v>268</v>
      </c>
      <c r="D1387" t="s">
        <v>105</v>
      </c>
      <c r="E1387" t="s">
        <v>106</v>
      </c>
      <c r="F1387" t="s">
        <v>49</v>
      </c>
      <c r="G1387">
        <v>8</v>
      </c>
      <c r="H1387" s="43">
        <v>11331</v>
      </c>
      <c r="I1387" t="s">
        <v>112</v>
      </c>
      <c r="J1387">
        <v>11838</v>
      </c>
      <c r="K1387" t="s">
        <v>113</v>
      </c>
      <c r="L1387" t="s">
        <v>114</v>
      </c>
      <c r="M1387" t="s">
        <v>115</v>
      </c>
      <c r="N1387" t="s">
        <v>116</v>
      </c>
      <c r="O1387" t="s">
        <v>64</v>
      </c>
      <c r="P1387">
        <v>555</v>
      </c>
      <c r="Q1387" t="s">
        <v>413</v>
      </c>
      <c r="R1387" t="s">
        <v>469</v>
      </c>
      <c r="S1387">
        <v>0.5</v>
      </c>
      <c r="T1387">
        <v>0.72</v>
      </c>
      <c r="U1387">
        <v>0</v>
      </c>
      <c r="V1387">
        <v>0.5</v>
      </c>
      <c r="W1387">
        <v>0.08</v>
      </c>
      <c r="X1387">
        <v>0.69</v>
      </c>
      <c r="Y1387">
        <v>0.69</v>
      </c>
      <c r="Z1387">
        <v>10.130000000000001</v>
      </c>
      <c r="AA1387" t="s">
        <v>46</v>
      </c>
      <c r="AB1387" t="s">
        <v>56</v>
      </c>
      <c r="AC1387" t="s">
        <v>119</v>
      </c>
      <c r="AD1387" t="s">
        <v>120</v>
      </c>
      <c r="AE1387" s="39">
        <v>46214.926342592589</v>
      </c>
      <c r="AG1387" t="str">
        <f t="shared" si="168"/>
        <v>Julho-26</v>
      </c>
      <c r="AH1387" s="36">
        <f>_xlfn.XLOOKUP(AK1387,'Base de Preços'!P$7:P$3001,'Base de Preços'!J$7:J$3001,"",0)</f>
        <v>212.62</v>
      </c>
      <c r="AI1387" s="37">
        <f t="shared" si="169"/>
        <v>0</v>
      </c>
      <c r="AJ1387" t="str">
        <f>_xlfn.XLOOKUP(N1387,Agrupamentos!C$3:C$496,Agrupamentos!D$3:D$496,"",0)</f>
        <v>HERBICIDA MEC</v>
      </c>
      <c r="AK1387" t="str">
        <f t="shared" si="170"/>
        <v>SERV CAP QUIM PRE EMERG 3 LINHASGN1410IMP97</v>
      </c>
      <c r="AL1387" s="57" t="str">
        <f t="shared" si="171"/>
        <v>47489GN1410Trabalhador FlorestalRENILDO DA CONCEICAO OLIVEIRASERV CAP QUIM PRE EMERG 3 LINHASMORUMBI - SRP001-03Suporte0,72Julho-2600,546214,926342592646214</v>
      </c>
      <c r="AM1387" s="79">
        <f t="shared" si="172"/>
        <v>6.25</v>
      </c>
      <c r="AN1387" s="80">
        <f t="shared" si="173"/>
        <v>63.312500000000007</v>
      </c>
      <c r="AO1387" s="36">
        <f t="shared" si="174"/>
        <v>7.2936000000000005</v>
      </c>
      <c r="AP1387" s="83">
        <f t="shared" si="175"/>
        <v>-56.018900000000009</v>
      </c>
    </row>
    <row r="1388" spans="1:42" hidden="1">
      <c r="A1388">
        <v>47489</v>
      </c>
      <c r="B1388" s="38">
        <v>46214</v>
      </c>
      <c r="C1388" t="s">
        <v>268</v>
      </c>
      <c r="D1388" t="s">
        <v>105</v>
      </c>
      <c r="E1388" t="s">
        <v>106</v>
      </c>
      <c r="F1388" t="s">
        <v>59</v>
      </c>
      <c r="G1388">
        <v>8</v>
      </c>
      <c r="H1388" s="43">
        <v>11331</v>
      </c>
      <c r="I1388" t="s">
        <v>112</v>
      </c>
      <c r="J1388">
        <v>11838</v>
      </c>
      <c r="K1388" t="s">
        <v>113</v>
      </c>
      <c r="L1388" t="s">
        <v>114</v>
      </c>
      <c r="M1388" t="s">
        <v>115</v>
      </c>
      <c r="N1388" t="s">
        <v>116</v>
      </c>
      <c r="O1388" t="s">
        <v>64</v>
      </c>
      <c r="P1388">
        <v>555</v>
      </c>
      <c r="Q1388" t="s">
        <v>413</v>
      </c>
      <c r="R1388" t="s">
        <v>118</v>
      </c>
      <c r="S1388">
        <v>0</v>
      </c>
      <c r="T1388">
        <v>1.98</v>
      </c>
      <c r="U1388">
        <v>1</v>
      </c>
      <c r="V1388">
        <v>1</v>
      </c>
      <c r="W1388">
        <v>0.42</v>
      </c>
      <c r="X1388">
        <v>0</v>
      </c>
      <c r="Y1388">
        <v>0.51</v>
      </c>
      <c r="Z1388">
        <v>143.63999999999999</v>
      </c>
      <c r="AA1388" t="s">
        <v>46</v>
      </c>
      <c r="AB1388" t="s">
        <v>47</v>
      </c>
      <c r="AC1388" t="s">
        <v>119</v>
      </c>
      <c r="AD1388" t="s">
        <v>120</v>
      </c>
      <c r="AE1388" s="39">
        <v>46214.926342592589</v>
      </c>
      <c r="AG1388" t="str">
        <f t="shared" si="168"/>
        <v>Julho-26</v>
      </c>
      <c r="AH1388" s="36">
        <f>_xlfn.XLOOKUP(AK1388,'Base de Preços'!P$7:P$3001,'Base de Preços'!J$7:J$3001,"",0)</f>
        <v>212.62</v>
      </c>
      <c r="AI1388" s="37">
        <f t="shared" si="169"/>
        <v>420.98759999999999</v>
      </c>
      <c r="AJ1388" t="str">
        <f>_xlfn.XLOOKUP(N1388,Agrupamentos!C$3:C$496,Agrupamentos!D$3:D$496,"",0)</f>
        <v>HERBICIDA MEC</v>
      </c>
      <c r="AK1388" t="str">
        <f t="shared" si="170"/>
        <v>SERV CAP QUIM PRE EMERG 3 LINHASGN1410IMP97</v>
      </c>
      <c r="AL1388" s="57" t="str">
        <f t="shared" si="171"/>
        <v>47489GN1410Operador de Trator de PneuRENILDO DA CONCEICAO OLIVEIRASERV CAP QUIM PRE EMERG 3 LINHASMORUMBI - SRP003-01Principal1,98Julho-261146214,926342592646214</v>
      </c>
      <c r="AM1388" s="79">
        <f t="shared" si="172"/>
        <v>2.3809523809523809</v>
      </c>
      <c r="AN1388" s="80">
        <f t="shared" si="173"/>
        <v>341.99999999999994</v>
      </c>
      <c r="AO1388" s="36">
        <f t="shared" si="174"/>
        <v>284.40719999999999</v>
      </c>
      <c r="AP1388" s="83">
        <f t="shared" si="175"/>
        <v>-57.592799999999954</v>
      </c>
    </row>
    <row r="1389" spans="1:42" hidden="1">
      <c r="A1389">
        <v>47489</v>
      </c>
      <c r="B1389" s="38">
        <v>46214</v>
      </c>
      <c r="C1389" t="s">
        <v>268</v>
      </c>
      <c r="D1389" t="s">
        <v>105</v>
      </c>
      <c r="E1389" t="s">
        <v>106</v>
      </c>
      <c r="F1389" t="s">
        <v>49</v>
      </c>
      <c r="G1389">
        <v>8</v>
      </c>
      <c r="H1389" s="43">
        <v>11331</v>
      </c>
      <c r="I1389" t="s">
        <v>112</v>
      </c>
      <c r="J1389">
        <v>11838</v>
      </c>
      <c r="K1389" t="s">
        <v>113</v>
      </c>
      <c r="L1389" t="s">
        <v>114</v>
      </c>
      <c r="M1389" t="s">
        <v>115</v>
      </c>
      <c r="N1389" t="s">
        <v>116</v>
      </c>
      <c r="O1389" t="s">
        <v>64</v>
      </c>
      <c r="P1389">
        <v>555</v>
      </c>
      <c r="Q1389" t="s">
        <v>413</v>
      </c>
      <c r="R1389" t="s">
        <v>141</v>
      </c>
      <c r="S1389">
        <v>0.5</v>
      </c>
      <c r="T1389">
        <v>0.97</v>
      </c>
      <c r="U1389">
        <v>0</v>
      </c>
      <c r="V1389">
        <v>0.5</v>
      </c>
      <c r="W1389">
        <v>0.08</v>
      </c>
      <c r="X1389">
        <v>0.52</v>
      </c>
      <c r="Y1389">
        <v>0.52</v>
      </c>
      <c r="Z1389">
        <v>10.130000000000001</v>
      </c>
      <c r="AA1389" t="s">
        <v>46</v>
      </c>
      <c r="AB1389" t="s">
        <v>56</v>
      </c>
      <c r="AC1389" t="s">
        <v>119</v>
      </c>
      <c r="AD1389" t="s">
        <v>120</v>
      </c>
      <c r="AE1389" s="39">
        <v>46214.926342592589</v>
      </c>
      <c r="AG1389" t="str">
        <f t="shared" si="168"/>
        <v>Julho-26</v>
      </c>
      <c r="AH1389" s="36">
        <f>_xlfn.XLOOKUP(AK1389,'Base de Preços'!P$7:P$3001,'Base de Preços'!J$7:J$3001,"",0)</f>
        <v>212.62</v>
      </c>
      <c r="AI1389" s="37">
        <f t="shared" si="169"/>
        <v>0</v>
      </c>
      <c r="AJ1389" t="str">
        <f>_xlfn.XLOOKUP(N1389,Agrupamentos!C$3:C$496,Agrupamentos!D$3:D$496,"",0)</f>
        <v>HERBICIDA MEC</v>
      </c>
      <c r="AK1389" t="str">
        <f t="shared" si="170"/>
        <v>SERV CAP QUIM PRE EMERG 3 LINHASGN1410IMP97</v>
      </c>
      <c r="AL1389" s="57" t="str">
        <f t="shared" si="171"/>
        <v>47489GN1410Trabalhador FlorestalRENILDO DA CONCEICAO OLIVEIRASERV CAP QUIM PRE EMERG 3 LINHASMORUMBI - SRP011-03Suporte0,97Julho-2600,546214,926342592646214</v>
      </c>
      <c r="AM1389" s="79">
        <f t="shared" si="172"/>
        <v>6.25</v>
      </c>
      <c r="AN1389" s="80">
        <f t="shared" si="173"/>
        <v>63.312500000000007</v>
      </c>
      <c r="AO1389" s="36">
        <f t="shared" si="174"/>
        <v>9.8261000000000003</v>
      </c>
      <c r="AP1389" s="83">
        <f t="shared" si="175"/>
        <v>-53.486400000000003</v>
      </c>
    </row>
    <row r="1390" spans="1:42" hidden="1">
      <c r="A1390">
        <v>47497</v>
      </c>
      <c r="B1390" s="38">
        <v>46214</v>
      </c>
      <c r="C1390" t="s">
        <v>268</v>
      </c>
      <c r="D1390" t="s">
        <v>105</v>
      </c>
      <c r="E1390" t="s">
        <v>106</v>
      </c>
      <c r="F1390" t="s">
        <v>37</v>
      </c>
      <c r="G1390">
        <v>8</v>
      </c>
      <c r="H1390" s="43">
        <v>11331</v>
      </c>
      <c r="I1390" t="s">
        <v>112</v>
      </c>
      <c r="J1390">
        <v>11752</v>
      </c>
      <c r="K1390" t="s">
        <v>149</v>
      </c>
      <c r="L1390" t="s">
        <v>149</v>
      </c>
      <c r="M1390" t="s">
        <v>115</v>
      </c>
      <c r="N1390" t="s">
        <v>116</v>
      </c>
      <c r="O1390" t="s">
        <v>64</v>
      </c>
      <c r="P1390">
        <v>503</v>
      </c>
      <c r="Q1390" t="s">
        <v>181</v>
      </c>
      <c r="R1390" t="s">
        <v>398</v>
      </c>
      <c r="S1390">
        <v>8</v>
      </c>
      <c r="T1390">
        <v>15</v>
      </c>
      <c r="U1390">
        <v>2</v>
      </c>
      <c r="V1390">
        <v>10</v>
      </c>
      <c r="W1390">
        <v>0.14000000000000001</v>
      </c>
      <c r="X1390">
        <v>0.53</v>
      </c>
      <c r="Y1390">
        <v>0.67</v>
      </c>
      <c r="Z1390">
        <v>58.86</v>
      </c>
      <c r="AA1390" t="s">
        <v>55</v>
      </c>
      <c r="AB1390" t="s">
        <v>77</v>
      </c>
      <c r="AC1390" t="s">
        <v>120</v>
      </c>
      <c r="AE1390" s="39">
        <v>46215.518182870372</v>
      </c>
      <c r="AG1390" t="str">
        <f t="shared" si="168"/>
        <v>Julho-26</v>
      </c>
      <c r="AH1390" s="36">
        <f>_xlfn.XLOOKUP(AK1390,'Base de Preços'!P$7:P$3001,'Base de Preços'!J$7:J$3001,"",0)</f>
        <v>212.62</v>
      </c>
      <c r="AI1390" s="37">
        <f t="shared" si="169"/>
        <v>0</v>
      </c>
      <c r="AJ1390" t="str">
        <f>_xlfn.XLOOKUP(N1390,Agrupamentos!C$3:C$496,Agrupamentos!D$3:D$496,"",0)</f>
        <v>HERBICIDA MEC</v>
      </c>
      <c r="AK1390" t="str">
        <f t="shared" si="170"/>
        <v>SERV CAP QUIM PRE EMERG 3 LINHASGN1410IMP97</v>
      </c>
      <c r="AL1390" s="57" t="str">
        <f t="shared" si="171"/>
        <v>47497GN1410MotoristaMATEUS SANCHES PERES BIENIEKSERV CAP QUIM PRE EMERG 3 LINHASMÃE SANTA GLEBA A017-01Apoio15Julho-2621046215,518182870446214</v>
      </c>
      <c r="AM1390" s="79">
        <f t="shared" si="172"/>
        <v>71.428571428571416</v>
      </c>
      <c r="AN1390" s="80">
        <f t="shared" si="173"/>
        <v>4204.2857142857138</v>
      </c>
      <c r="AO1390" s="36">
        <f t="shared" si="174"/>
        <v>882.9</v>
      </c>
      <c r="AP1390" s="83">
        <f t="shared" si="175"/>
        <v>-3321.3857142857137</v>
      </c>
    </row>
    <row r="1391" spans="1:42" hidden="1">
      <c r="A1391">
        <v>47497</v>
      </c>
      <c r="B1391" s="38">
        <v>46214</v>
      </c>
      <c r="C1391" t="s">
        <v>268</v>
      </c>
      <c r="D1391" t="s">
        <v>105</v>
      </c>
      <c r="E1391" t="s">
        <v>106</v>
      </c>
      <c r="F1391" t="s">
        <v>49</v>
      </c>
      <c r="G1391">
        <v>8</v>
      </c>
      <c r="H1391" s="43">
        <v>11331</v>
      </c>
      <c r="I1391" t="s">
        <v>112</v>
      </c>
      <c r="J1391">
        <v>11752</v>
      </c>
      <c r="K1391" t="s">
        <v>149</v>
      </c>
      <c r="L1391" t="s">
        <v>149</v>
      </c>
      <c r="M1391">
        <v>1</v>
      </c>
      <c r="N1391" t="s">
        <v>109</v>
      </c>
      <c r="O1391" t="s">
        <v>64</v>
      </c>
      <c r="P1391">
        <v>503</v>
      </c>
      <c r="Q1391" t="s">
        <v>181</v>
      </c>
      <c r="R1391" t="s">
        <v>398</v>
      </c>
      <c r="S1391">
        <v>8</v>
      </c>
      <c r="T1391">
        <v>0</v>
      </c>
      <c r="U1391">
        <v>2</v>
      </c>
      <c r="V1391">
        <v>10</v>
      </c>
      <c r="W1391">
        <v>0</v>
      </c>
      <c r="X1391">
        <v>0</v>
      </c>
      <c r="Y1391">
        <v>0</v>
      </c>
      <c r="Z1391">
        <v>0</v>
      </c>
      <c r="AA1391" t="s">
        <v>55</v>
      </c>
      <c r="AB1391" t="s">
        <v>56</v>
      </c>
      <c r="AC1391" t="s">
        <v>120</v>
      </c>
      <c r="AE1391" s="39">
        <v>46215.518182870372</v>
      </c>
      <c r="AG1391" t="str">
        <f t="shared" si="168"/>
        <v>Julho-26</v>
      </c>
      <c r="AH1391" s="36">
        <f>_xlfn.XLOOKUP(AK1391,'Base de Preços'!P$7:P$3001,'Base de Preços'!J$7:J$3001,"",0)</f>
        <v>0</v>
      </c>
      <c r="AI1391" s="37">
        <f t="shared" si="169"/>
        <v>0</v>
      </c>
      <c r="AJ1391" t="str">
        <f>_xlfn.XLOOKUP(N1391,Agrupamentos!C$3:C$496,Agrupamentos!D$3:D$496,"",0)</f>
        <v>APOIO E MANUTENÇÃO</v>
      </c>
      <c r="AK1391" t="str">
        <f t="shared" si="170"/>
        <v>APOIO E MANUTEÇÃO 1410GN14101</v>
      </c>
      <c r="AL1391" s="57" t="str">
        <f t="shared" si="171"/>
        <v>47497GN1410Trabalhador FlorestalMATEUS SANCHES PERES BIENIEKAPOIO E MANUTEÇÃO 1410MÃE SANTA GLEBA A017-01Suporte0Julho-2621046215,518182870446214</v>
      </c>
      <c r="AM1391" s="79" t="str">
        <f t="shared" si="172"/>
        <v/>
      </c>
      <c r="AN1391" s="80" t="str">
        <f t="shared" si="173"/>
        <v/>
      </c>
      <c r="AO1391" s="36">
        <f t="shared" si="174"/>
        <v>0</v>
      </c>
      <c r="AP1391" s="83" t="str">
        <f t="shared" si="175"/>
        <v/>
      </c>
    </row>
    <row r="1392" spans="1:42" hidden="1">
      <c r="A1392">
        <v>47497</v>
      </c>
      <c r="B1392" s="38">
        <v>46214</v>
      </c>
      <c r="C1392" t="s">
        <v>268</v>
      </c>
      <c r="D1392" t="s">
        <v>105</v>
      </c>
      <c r="E1392" t="s">
        <v>106</v>
      </c>
      <c r="F1392" t="s">
        <v>59</v>
      </c>
      <c r="G1392">
        <v>8</v>
      </c>
      <c r="H1392" s="43">
        <v>11331</v>
      </c>
      <c r="I1392" t="s">
        <v>112</v>
      </c>
      <c r="J1392">
        <v>11752</v>
      </c>
      <c r="K1392" t="s">
        <v>149</v>
      </c>
      <c r="L1392" t="s">
        <v>149</v>
      </c>
      <c r="M1392" t="s">
        <v>115</v>
      </c>
      <c r="N1392" t="s">
        <v>116</v>
      </c>
      <c r="O1392" t="s">
        <v>64</v>
      </c>
      <c r="P1392">
        <v>503</v>
      </c>
      <c r="Q1392" t="s">
        <v>181</v>
      </c>
      <c r="R1392" t="s">
        <v>398</v>
      </c>
      <c r="S1392">
        <v>12</v>
      </c>
      <c r="T1392">
        <v>15</v>
      </c>
      <c r="U1392">
        <v>50</v>
      </c>
      <c r="V1392">
        <v>62</v>
      </c>
      <c r="W1392">
        <v>0.42</v>
      </c>
      <c r="X1392">
        <v>0.8</v>
      </c>
      <c r="Y1392">
        <v>4.13</v>
      </c>
      <c r="Z1392">
        <v>143.63999999999999</v>
      </c>
      <c r="AA1392" t="s">
        <v>55</v>
      </c>
      <c r="AB1392" t="s">
        <v>47</v>
      </c>
      <c r="AC1392" t="s">
        <v>120</v>
      </c>
      <c r="AD1392" t="s">
        <v>58</v>
      </c>
      <c r="AE1392" s="39">
        <v>46215.518182870372</v>
      </c>
      <c r="AG1392" t="str">
        <f t="shared" si="168"/>
        <v>Julho-26</v>
      </c>
      <c r="AH1392" s="36">
        <f>_xlfn.XLOOKUP(AK1392,'Base de Preços'!P$7:P$3001,'Base de Preços'!J$7:J$3001,"",0)</f>
        <v>212.62</v>
      </c>
      <c r="AI1392" s="37">
        <f t="shared" si="169"/>
        <v>3189.3</v>
      </c>
      <c r="AJ1392" t="str">
        <f>_xlfn.XLOOKUP(N1392,Agrupamentos!C$3:C$496,Agrupamentos!D$3:D$496,"",0)</f>
        <v>HERBICIDA MEC</v>
      </c>
      <c r="AK1392" t="str">
        <f t="shared" si="170"/>
        <v>SERV CAP QUIM PRE EMERG 3 LINHASGN1410IMP97</v>
      </c>
      <c r="AL1392" s="57" t="str">
        <f t="shared" si="171"/>
        <v>47497GN1410Operador de Trator de PneuMATEUS SANCHES PERES BIENIEKSERV CAP QUIM PRE EMERG 3 LINHASMÃE SANTA GLEBA A017-01Principal15Julho-26506246215,518182870446214</v>
      </c>
      <c r="AM1392" s="79">
        <f t="shared" si="172"/>
        <v>147.61904761904762</v>
      </c>
      <c r="AN1392" s="80">
        <f t="shared" si="173"/>
        <v>21204</v>
      </c>
      <c r="AO1392" s="36">
        <f t="shared" si="174"/>
        <v>2154.6</v>
      </c>
      <c r="AP1392" s="83">
        <f t="shared" si="175"/>
        <v>-19049.400000000001</v>
      </c>
    </row>
    <row r="1393" spans="1:42" hidden="1">
      <c r="A1393">
        <v>47500</v>
      </c>
      <c r="B1393" s="38">
        <v>46214</v>
      </c>
      <c r="C1393" t="s">
        <v>268</v>
      </c>
      <c r="D1393" t="s">
        <v>105</v>
      </c>
      <c r="E1393" t="s">
        <v>106</v>
      </c>
      <c r="F1393" t="s">
        <v>49</v>
      </c>
      <c r="G1393">
        <v>8</v>
      </c>
      <c r="H1393" s="43">
        <v>11065</v>
      </c>
      <c r="I1393" t="s">
        <v>107</v>
      </c>
      <c r="J1393">
        <v>11392</v>
      </c>
      <c r="K1393" t="s">
        <v>142</v>
      </c>
      <c r="L1393" t="s">
        <v>142</v>
      </c>
      <c r="M1393" t="s">
        <v>146</v>
      </c>
      <c r="N1393" t="s">
        <v>147</v>
      </c>
      <c r="O1393" t="s">
        <v>64</v>
      </c>
      <c r="P1393">
        <v>532</v>
      </c>
      <c r="Q1393" t="s">
        <v>117</v>
      </c>
      <c r="R1393" t="s">
        <v>118</v>
      </c>
      <c r="S1393">
        <v>200</v>
      </c>
      <c r="T1393">
        <v>8.44</v>
      </c>
      <c r="U1393">
        <v>0</v>
      </c>
      <c r="V1393">
        <v>200</v>
      </c>
      <c r="W1393">
        <v>3.57</v>
      </c>
      <c r="X1393">
        <v>23.7</v>
      </c>
      <c r="Y1393">
        <v>23.7</v>
      </c>
      <c r="Z1393">
        <v>269.95999999999998</v>
      </c>
      <c r="AA1393" t="s">
        <v>55</v>
      </c>
      <c r="AB1393" t="s">
        <v>47</v>
      </c>
      <c r="AC1393" t="s">
        <v>145</v>
      </c>
      <c r="AD1393" t="s">
        <v>120</v>
      </c>
      <c r="AE1393" s="39">
        <v>46215.761319444442</v>
      </c>
      <c r="AG1393" t="str">
        <f t="shared" si="168"/>
        <v>Julho-26</v>
      </c>
      <c r="AH1393" s="36">
        <f>_xlfn.XLOOKUP(AK1393,'Base de Preços'!P$7:P$3001,'Base de Preços'!J$7:J$3001,"",0)</f>
        <v>618.69000000000005</v>
      </c>
      <c r="AI1393" s="37">
        <f t="shared" si="169"/>
        <v>5221.7435999999998</v>
      </c>
      <c r="AJ1393" t="str">
        <f>_xlfn.XLOOKUP(N1393,Agrupamentos!C$3:C$496,Agrupamentos!D$3:D$496,"",0)</f>
        <v>IRRIGAÇÃO DE PLANTIO</v>
      </c>
      <c r="AK1393" t="str">
        <f t="shared" si="170"/>
        <v>2ª SERV IRRIGACAO NIVEL 1 AGRIC - TRANSPORTE ATÉ 5,0GN1410336-2</v>
      </c>
      <c r="AL1393" s="57" t="str">
        <f t="shared" si="171"/>
        <v>47500GN1410Trabalhador FlorestalDOUGLAS BOTELHO GOMES2ª SERV IRRIGACAO NIVEL 1 AGRIC - TRANSPORTE ATÉ 5,0NOSSA SENHORA APARECIDA IX003-01Principal8,44Julho-26020046215,761319444446214</v>
      </c>
      <c r="AM1393" s="79">
        <f t="shared" si="172"/>
        <v>56.022408963585434</v>
      </c>
      <c r="AN1393" s="80">
        <f t="shared" si="173"/>
        <v>15123.809523809523</v>
      </c>
      <c r="AO1393" s="36">
        <f t="shared" si="174"/>
        <v>2278.4623999999999</v>
      </c>
      <c r="AP1393" s="83">
        <f t="shared" si="175"/>
        <v>-12845.347123809523</v>
      </c>
    </row>
    <row r="1394" spans="1:42" hidden="1">
      <c r="A1394">
        <v>47500</v>
      </c>
      <c r="B1394" s="38">
        <v>46214</v>
      </c>
      <c r="C1394" t="s">
        <v>268</v>
      </c>
      <c r="D1394" t="s">
        <v>105</v>
      </c>
      <c r="E1394" t="s">
        <v>106</v>
      </c>
      <c r="F1394" t="s">
        <v>49</v>
      </c>
      <c r="G1394">
        <v>8</v>
      </c>
      <c r="H1394" s="43">
        <v>11065</v>
      </c>
      <c r="I1394" t="s">
        <v>107</v>
      </c>
      <c r="J1394">
        <v>11392</v>
      </c>
      <c r="K1394" t="s">
        <v>142</v>
      </c>
      <c r="L1394" t="s">
        <v>142</v>
      </c>
      <c r="M1394">
        <v>298</v>
      </c>
      <c r="N1394" t="s">
        <v>132</v>
      </c>
      <c r="O1394" t="s">
        <v>43</v>
      </c>
      <c r="P1394">
        <v>771</v>
      </c>
      <c r="Q1394" t="s">
        <v>472</v>
      </c>
      <c r="R1394" t="s">
        <v>118</v>
      </c>
      <c r="S1394">
        <v>0</v>
      </c>
      <c r="T1394">
        <v>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589.29</v>
      </c>
      <c r="AA1394" t="s">
        <v>55</v>
      </c>
      <c r="AB1394" t="s">
        <v>47</v>
      </c>
      <c r="AC1394" t="s">
        <v>145</v>
      </c>
      <c r="AD1394" t="s">
        <v>120</v>
      </c>
      <c r="AE1394" s="39">
        <v>46216.569537037038</v>
      </c>
      <c r="AG1394" t="str">
        <f t="shared" si="168"/>
        <v>Julho-26</v>
      </c>
      <c r="AH1394" s="36">
        <f>_xlfn.XLOOKUP(AK1394,'Base de Preços'!P$7:P$3001,'Base de Preços'!J$7:J$3001,"",0)</f>
        <v>589.29</v>
      </c>
      <c r="AI1394" s="37">
        <f t="shared" si="169"/>
        <v>1767.87</v>
      </c>
      <c r="AJ1394" t="str">
        <f>_xlfn.XLOOKUP(N1394,Agrupamentos!C$3:C$496,Agrupamentos!D$3:D$496,"",0)</f>
        <v>DIARIAS HOMEM</v>
      </c>
      <c r="AK1394" t="str">
        <f t="shared" si="170"/>
        <v>SERV GERAIS LAVOURA AGRICGN1410298</v>
      </c>
      <c r="AL1394" s="57" t="str">
        <f t="shared" si="171"/>
        <v>47500GN1410Trabalhador FlorestalDOUGLAS BOTELHO GOMESSERV GERAIS LAVOURA AGRICNOSSA SENHORA APARECIDA IV - TLS003-01Principal3Julho-260046216,56953703746214</v>
      </c>
      <c r="AM1394" s="79" t="str">
        <f t="shared" si="172"/>
        <v/>
      </c>
      <c r="AN1394" s="80" t="str">
        <f t="shared" si="173"/>
        <v/>
      </c>
      <c r="AO1394" s="36">
        <f t="shared" si="174"/>
        <v>1767.87</v>
      </c>
      <c r="AP1394" s="83" t="str">
        <f t="shared" si="175"/>
        <v/>
      </c>
    </row>
    <row r="1395" spans="1:42" hidden="1">
      <c r="A1395">
        <v>47500</v>
      </c>
      <c r="B1395" s="38">
        <v>46214</v>
      </c>
      <c r="C1395" t="s">
        <v>268</v>
      </c>
      <c r="D1395" t="s">
        <v>105</v>
      </c>
      <c r="E1395" t="s">
        <v>106</v>
      </c>
      <c r="F1395" t="s">
        <v>59</v>
      </c>
      <c r="G1395">
        <v>8</v>
      </c>
      <c r="H1395" s="43">
        <v>11065</v>
      </c>
      <c r="I1395" t="s">
        <v>107</v>
      </c>
      <c r="J1395">
        <v>11392</v>
      </c>
      <c r="K1395" t="s">
        <v>142</v>
      </c>
      <c r="L1395" t="s">
        <v>142</v>
      </c>
      <c r="M1395" t="s">
        <v>146</v>
      </c>
      <c r="N1395" t="s">
        <v>147</v>
      </c>
      <c r="O1395" t="s">
        <v>64</v>
      </c>
      <c r="P1395">
        <v>532</v>
      </c>
      <c r="Q1395" t="s">
        <v>117</v>
      </c>
      <c r="R1395" t="s">
        <v>118</v>
      </c>
      <c r="S1395">
        <v>2</v>
      </c>
      <c r="T1395">
        <v>8.44</v>
      </c>
      <c r="U1395">
        <v>30</v>
      </c>
      <c r="V1395">
        <v>32</v>
      </c>
      <c r="W1395">
        <v>0.71</v>
      </c>
      <c r="X1395">
        <v>0.24</v>
      </c>
      <c r="Y1395">
        <v>3.79</v>
      </c>
      <c r="Z1395">
        <v>211.36</v>
      </c>
      <c r="AA1395" t="s">
        <v>55</v>
      </c>
      <c r="AB1395" t="s">
        <v>77</v>
      </c>
      <c r="AC1395" t="s">
        <v>145</v>
      </c>
      <c r="AE1395" s="39">
        <v>46215.761319444442</v>
      </c>
      <c r="AG1395" t="str">
        <f t="shared" si="168"/>
        <v>Julho-26</v>
      </c>
      <c r="AH1395" s="36">
        <f>_xlfn.XLOOKUP(AK1395,'Base de Preços'!P$7:P$3001,'Base de Preços'!J$7:J$3001,"",0)</f>
        <v>618.69000000000005</v>
      </c>
      <c r="AI1395" s="37">
        <f t="shared" si="169"/>
        <v>0</v>
      </c>
      <c r="AJ1395" t="str">
        <f>_xlfn.XLOOKUP(N1395,Agrupamentos!C$3:C$496,Agrupamentos!D$3:D$496,"",0)</f>
        <v>IRRIGAÇÃO DE PLANTIO</v>
      </c>
      <c r="AK1395" t="str">
        <f t="shared" si="170"/>
        <v>2ª SERV IRRIGACAO NIVEL 1 AGRIC - TRANSPORTE ATÉ 5,0GN1410336-2</v>
      </c>
      <c r="AL1395" s="57" t="str">
        <f t="shared" si="171"/>
        <v>47500GN1410Operador de Trator de PneuDOUGLAS BOTELHO GOMES2ª SERV IRRIGACAO NIVEL 1 AGRIC - TRANSPORTE ATÉ 5,0NOSSA SENHORA APARECIDA IX003-01Apoio8,44Julho-26303246215,761319444446214</v>
      </c>
      <c r="AM1395" s="79">
        <f t="shared" si="172"/>
        <v>45.070422535211272</v>
      </c>
      <c r="AN1395" s="80">
        <f t="shared" si="173"/>
        <v>9526.0845070422547</v>
      </c>
      <c r="AO1395" s="36">
        <f t="shared" si="174"/>
        <v>1783.8784000000001</v>
      </c>
      <c r="AP1395" s="83">
        <f t="shared" si="175"/>
        <v>-7742.2061070422551</v>
      </c>
    </row>
    <row r="1396" spans="1:42" hidden="1">
      <c r="A1396">
        <v>47500</v>
      </c>
      <c r="B1396" s="38">
        <v>46214</v>
      </c>
      <c r="C1396" t="s">
        <v>268</v>
      </c>
      <c r="D1396" t="s">
        <v>105</v>
      </c>
      <c r="E1396" t="s">
        <v>106</v>
      </c>
      <c r="F1396" t="s">
        <v>37</v>
      </c>
      <c r="G1396">
        <v>8</v>
      </c>
      <c r="H1396" s="43">
        <v>11065</v>
      </c>
      <c r="I1396" t="s">
        <v>107</v>
      </c>
      <c r="J1396">
        <v>11392</v>
      </c>
      <c r="K1396" t="s">
        <v>142</v>
      </c>
      <c r="L1396" t="s">
        <v>142</v>
      </c>
      <c r="M1396">
        <v>1</v>
      </c>
      <c r="N1396" t="s">
        <v>109</v>
      </c>
      <c r="O1396" t="s">
        <v>64</v>
      </c>
      <c r="P1396">
        <v>532</v>
      </c>
      <c r="Q1396" t="s">
        <v>117</v>
      </c>
      <c r="R1396" t="s">
        <v>118</v>
      </c>
      <c r="S1396">
        <v>24</v>
      </c>
      <c r="T1396">
        <v>8.44</v>
      </c>
      <c r="U1396">
        <v>8</v>
      </c>
      <c r="V1396">
        <v>32</v>
      </c>
      <c r="W1396">
        <v>0</v>
      </c>
      <c r="X1396">
        <v>2.84</v>
      </c>
      <c r="Y1396">
        <v>3.79</v>
      </c>
      <c r="Z1396">
        <v>0</v>
      </c>
      <c r="AA1396" t="s">
        <v>46</v>
      </c>
      <c r="AB1396" t="s">
        <v>47</v>
      </c>
      <c r="AC1396" t="s">
        <v>145</v>
      </c>
      <c r="AD1396" t="s">
        <v>120</v>
      </c>
      <c r="AE1396" s="39">
        <v>46215.761319444442</v>
      </c>
      <c r="AG1396" t="str">
        <f t="shared" si="168"/>
        <v>Julho-26</v>
      </c>
      <c r="AH1396" s="36">
        <f>_xlfn.XLOOKUP(AK1396,'Base de Preços'!P$7:P$3001,'Base de Preços'!J$7:J$3001,"",0)</f>
        <v>0</v>
      </c>
      <c r="AI1396" s="37">
        <f t="shared" si="169"/>
        <v>0</v>
      </c>
      <c r="AJ1396" t="str">
        <f>_xlfn.XLOOKUP(N1396,Agrupamentos!C$3:C$496,Agrupamentos!D$3:D$496,"",0)</f>
        <v>APOIO E MANUTENÇÃO</v>
      </c>
      <c r="AK1396" t="str">
        <f t="shared" si="170"/>
        <v>APOIO E MANUTEÇÃO 1410GN14101</v>
      </c>
      <c r="AL1396" s="57" t="str">
        <f t="shared" si="171"/>
        <v>47500GN1410MotoristaDOUGLAS BOTELHO GOMESAPOIO E MANUTEÇÃO 1410NOSSA SENHORA APARECIDA IX003-01Principal8,44Julho-2683246215,761319444446214</v>
      </c>
      <c r="AM1396" s="79" t="str">
        <f t="shared" si="172"/>
        <v/>
      </c>
      <c r="AN1396" s="80" t="str">
        <f t="shared" si="173"/>
        <v/>
      </c>
      <c r="AO1396" s="36">
        <f t="shared" si="174"/>
        <v>0</v>
      </c>
      <c r="AP1396" s="83" t="str">
        <f t="shared" si="175"/>
        <v/>
      </c>
    </row>
    <row r="1397" spans="1:42" hidden="1">
      <c r="A1397">
        <v>47510</v>
      </c>
      <c r="B1397" s="38">
        <v>46214</v>
      </c>
      <c r="C1397" t="s">
        <v>268</v>
      </c>
      <c r="D1397" t="s">
        <v>105</v>
      </c>
      <c r="E1397" t="s">
        <v>106</v>
      </c>
      <c r="F1397" t="s">
        <v>49</v>
      </c>
      <c r="G1397">
        <v>8</v>
      </c>
      <c r="H1397" s="43">
        <v>11065</v>
      </c>
      <c r="I1397" t="s">
        <v>107</v>
      </c>
      <c r="J1397">
        <v>11390</v>
      </c>
      <c r="K1397" t="s">
        <v>123</v>
      </c>
      <c r="L1397" t="s">
        <v>123</v>
      </c>
      <c r="M1397" t="s">
        <v>124</v>
      </c>
      <c r="N1397" t="s">
        <v>125</v>
      </c>
      <c r="O1397" t="s">
        <v>64</v>
      </c>
      <c r="P1397">
        <v>670</v>
      </c>
      <c r="Q1397" t="s">
        <v>445</v>
      </c>
      <c r="R1397">
        <v>12</v>
      </c>
      <c r="S1397">
        <v>48</v>
      </c>
      <c r="T1397">
        <v>38.64</v>
      </c>
      <c r="U1397">
        <v>0</v>
      </c>
      <c r="V1397">
        <v>48</v>
      </c>
      <c r="W1397">
        <v>1.51</v>
      </c>
      <c r="X1397">
        <v>1.24</v>
      </c>
      <c r="Y1397">
        <v>1.24</v>
      </c>
      <c r="Z1397">
        <v>112.28</v>
      </c>
      <c r="AA1397" t="s">
        <v>46</v>
      </c>
      <c r="AB1397" t="s">
        <v>47</v>
      </c>
      <c r="AC1397" t="s">
        <v>127</v>
      </c>
      <c r="AD1397" t="s">
        <v>120</v>
      </c>
      <c r="AE1397" s="39">
        <v>46215.843506944446</v>
      </c>
      <c r="AG1397" t="str">
        <f t="shared" si="168"/>
        <v>Julho-26</v>
      </c>
      <c r="AH1397" s="36">
        <f>_xlfn.XLOOKUP(AK1397,'Base de Preços'!P$7:P$3001,'Base de Preços'!J$7:J$3001,"",0)</f>
        <v>143.12</v>
      </c>
      <c r="AI1397" s="37">
        <f t="shared" si="169"/>
        <v>5530.1568000000007</v>
      </c>
      <c r="AJ1397" t="str">
        <f>_xlfn.XLOOKUP(N1397,Agrupamentos!C$3:C$496,Agrupamentos!D$3:D$496,"",0)</f>
        <v>COMB FORMIGA MANUAL SISTEMATICO</v>
      </c>
      <c r="AK1397" t="str">
        <f t="shared" si="170"/>
        <v>SERV COMB FORMIGA MANUAL SISTEMATICOGN1410IMP179</v>
      </c>
      <c r="AL1397" s="57" t="str">
        <f t="shared" si="171"/>
        <v>47510GN1410Trabalhador FlorestalDIEMISSON DE ALMEIDA SANTOSSERV COMB FORMIGA MANUAL SISTEMATICOTREZE DE JULHO12Principal38,64Julho-2604846215,843506944446214</v>
      </c>
      <c r="AM1397" s="79">
        <f t="shared" si="172"/>
        <v>31.788079470198674</v>
      </c>
      <c r="AN1397" s="80">
        <f t="shared" si="173"/>
        <v>3569.1655629139073</v>
      </c>
      <c r="AO1397" s="36">
        <f t="shared" si="174"/>
        <v>4338.4992000000002</v>
      </c>
      <c r="AP1397" s="83">
        <f t="shared" si="175"/>
        <v>769.33363708609295</v>
      </c>
    </row>
    <row r="1398" spans="1:42" hidden="1">
      <c r="A1398">
        <v>47510</v>
      </c>
      <c r="B1398" s="38">
        <v>46214</v>
      </c>
      <c r="C1398" t="s">
        <v>268</v>
      </c>
      <c r="D1398" t="s">
        <v>105</v>
      </c>
      <c r="E1398" t="s">
        <v>106</v>
      </c>
      <c r="F1398" t="s">
        <v>49</v>
      </c>
      <c r="G1398">
        <v>8</v>
      </c>
      <c r="H1398" s="43">
        <v>11065</v>
      </c>
      <c r="I1398" t="s">
        <v>107</v>
      </c>
      <c r="J1398">
        <v>11390</v>
      </c>
      <c r="K1398" t="s">
        <v>123</v>
      </c>
      <c r="L1398" t="s">
        <v>123</v>
      </c>
      <c r="M1398" t="s">
        <v>124</v>
      </c>
      <c r="N1398" t="s">
        <v>125</v>
      </c>
      <c r="O1398" t="s">
        <v>64</v>
      </c>
      <c r="P1398">
        <v>670</v>
      </c>
      <c r="Q1398" t="s">
        <v>445</v>
      </c>
      <c r="R1398">
        <v>10</v>
      </c>
      <c r="S1398">
        <v>40</v>
      </c>
      <c r="T1398">
        <v>25.88</v>
      </c>
      <c r="U1398">
        <v>0</v>
      </c>
      <c r="V1398">
        <v>40</v>
      </c>
      <c r="W1398">
        <v>1.51</v>
      </c>
      <c r="X1398">
        <v>1.55</v>
      </c>
      <c r="Y1398">
        <v>1.55</v>
      </c>
      <c r="Z1398">
        <v>112.28</v>
      </c>
      <c r="AA1398" t="s">
        <v>46</v>
      </c>
      <c r="AB1398" t="s">
        <v>47</v>
      </c>
      <c r="AC1398" t="s">
        <v>127</v>
      </c>
      <c r="AD1398" t="s">
        <v>120</v>
      </c>
      <c r="AE1398" s="39">
        <v>46215.843506944446</v>
      </c>
      <c r="AG1398" t="str">
        <f t="shared" si="168"/>
        <v>Julho-26</v>
      </c>
      <c r="AH1398" s="36">
        <f>_xlfn.XLOOKUP(AK1398,'Base de Preços'!P$7:P$3001,'Base de Preços'!J$7:J$3001,"",0)</f>
        <v>143.12</v>
      </c>
      <c r="AI1398" s="37">
        <f t="shared" si="169"/>
        <v>3703.9456</v>
      </c>
      <c r="AJ1398" t="str">
        <f>_xlfn.XLOOKUP(N1398,Agrupamentos!C$3:C$496,Agrupamentos!D$3:D$496,"",0)</f>
        <v>COMB FORMIGA MANUAL SISTEMATICO</v>
      </c>
      <c r="AK1398" t="str">
        <f t="shared" si="170"/>
        <v>SERV COMB FORMIGA MANUAL SISTEMATICOGN1410IMP179</v>
      </c>
      <c r="AL1398" s="57" t="str">
        <f t="shared" si="171"/>
        <v>47510GN1410Trabalhador FlorestalDIEMISSON DE ALMEIDA SANTOSSERV COMB FORMIGA MANUAL SISTEMATICOTREZE DE JULHO10Principal25,88Julho-2604046215,843506944446214</v>
      </c>
      <c r="AM1398" s="79">
        <f t="shared" si="172"/>
        <v>26.490066225165563</v>
      </c>
      <c r="AN1398" s="80">
        <f t="shared" si="173"/>
        <v>2974.3046357615895</v>
      </c>
      <c r="AO1398" s="36">
        <f t="shared" si="174"/>
        <v>2905.8063999999999</v>
      </c>
      <c r="AP1398" s="83">
        <f t="shared" si="175"/>
        <v>-68.498235761589513</v>
      </c>
    </row>
    <row r="1399" spans="1:42" hidden="1">
      <c r="A1399">
        <v>47510</v>
      </c>
      <c r="B1399" s="38">
        <v>46214</v>
      </c>
      <c r="C1399" t="s">
        <v>268</v>
      </c>
      <c r="D1399" t="s">
        <v>105</v>
      </c>
      <c r="E1399" t="s">
        <v>106</v>
      </c>
      <c r="F1399" t="s">
        <v>49</v>
      </c>
      <c r="G1399">
        <v>8</v>
      </c>
      <c r="H1399" s="43">
        <v>11065</v>
      </c>
      <c r="I1399" t="s">
        <v>107</v>
      </c>
      <c r="J1399">
        <v>11390</v>
      </c>
      <c r="K1399" t="s">
        <v>123</v>
      </c>
      <c r="L1399" t="s">
        <v>123</v>
      </c>
      <c r="M1399" t="s">
        <v>124</v>
      </c>
      <c r="N1399" t="s">
        <v>125</v>
      </c>
      <c r="O1399" t="s">
        <v>64</v>
      </c>
      <c r="P1399">
        <v>670</v>
      </c>
      <c r="Q1399" t="s">
        <v>445</v>
      </c>
      <c r="R1399">
        <v>9</v>
      </c>
      <c r="S1399">
        <v>40</v>
      </c>
      <c r="T1399">
        <v>18.21</v>
      </c>
      <c r="U1399">
        <v>0</v>
      </c>
      <c r="V1399">
        <v>40</v>
      </c>
      <c r="W1399">
        <v>1.51</v>
      </c>
      <c r="X1399">
        <v>2.2000000000000002</v>
      </c>
      <c r="Y1399">
        <v>2.2000000000000002</v>
      </c>
      <c r="Z1399">
        <v>112.28</v>
      </c>
      <c r="AA1399" t="s">
        <v>46</v>
      </c>
      <c r="AB1399" t="s">
        <v>47</v>
      </c>
      <c r="AC1399" t="s">
        <v>127</v>
      </c>
      <c r="AD1399" t="s">
        <v>120</v>
      </c>
      <c r="AE1399" s="39">
        <v>46215.843506944446</v>
      </c>
      <c r="AG1399" t="str">
        <f t="shared" si="168"/>
        <v>Julho-26</v>
      </c>
      <c r="AH1399" s="36">
        <f>_xlfn.XLOOKUP(AK1399,'Base de Preços'!P$7:P$3001,'Base de Preços'!J$7:J$3001,"",0)</f>
        <v>143.12</v>
      </c>
      <c r="AI1399" s="37">
        <f t="shared" si="169"/>
        <v>2606.2152000000001</v>
      </c>
      <c r="AJ1399" t="str">
        <f>_xlfn.XLOOKUP(N1399,Agrupamentos!C$3:C$496,Agrupamentos!D$3:D$496,"",0)</f>
        <v>COMB FORMIGA MANUAL SISTEMATICO</v>
      </c>
      <c r="AK1399" t="str">
        <f t="shared" si="170"/>
        <v>SERV COMB FORMIGA MANUAL SISTEMATICOGN1410IMP179</v>
      </c>
      <c r="AL1399" s="57" t="str">
        <f t="shared" si="171"/>
        <v>47510GN1410Trabalhador FlorestalDIEMISSON DE ALMEIDA SANTOSSERV COMB FORMIGA MANUAL SISTEMATICOTREZE DE JULHO9Principal18,21Julho-2604046215,843506944446214</v>
      </c>
      <c r="AM1399" s="79">
        <f t="shared" si="172"/>
        <v>26.490066225165563</v>
      </c>
      <c r="AN1399" s="80">
        <f t="shared" si="173"/>
        <v>2974.3046357615895</v>
      </c>
      <c r="AO1399" s="36">
        <f t="shared" si="174"/>
        <v>2044.6188000000002</v>
      </c>
      <c r="AP1399" s="83">
        <f t="shared" si="175"/>
        <v>-929.68583576158926</v>
      </c>
    </row>
    <row r="1400" spans="1:42" hidden="1">
      <c r="A1400">
        <v>47510</v>
      </c>
      <c r="B1400" s="38">
        <v>46214</v>
      </c>
      <c r="C1400" t="s">
        <v>268</v>
      </c>
      <c r="D1400" t="s">
        <v>105</v>
      </c>
      <c r="E1400" t="s">
        <v>106</v>
      </c>
      <c r="F1400" t="s">
        <v>59</v>
      </c>
      <c r="G1400">
        <v>8</v>
      </c>
      <c r="H1400" s="43">
        <v>11065</v>
      </c>
      <c r="I1400" t="s">
        <v>107</v>
      </c>
      <c r="J1400">
        <v>11390</v>
      </c>
      <c r="K1400" t="s">
        <v>123</v>
      </c>
      <c r="L1400" t="s">
        <v>123</v>
      </c>
      <c r="M1400">
        <v>1</v>
      </c>
      <c r="N1400" t="s">
        <v>109</v>
      </c>
      <c r="O1400" t="s">
        <v>64</v>
      </c>
      <c r="P1400">
        <v>670</v>
      </c>
      <c r="Q1400" t="s">
        <v>445</v>
      </c>
      <c r="R1400">
        <v>13</v>
      </c>
      <c r="S1400">
        <v>0</v>
      </c>
      <c r="T1400">
        <v>0</v>
      </c>
      <c r="U1400">
        <v>8</v>
      </c>
      <c r="V1400">
        <v>8</v>
      </c>
      <c r="W1400">
        <v>0</v>
      </c>
      <c r="X1400">
        <v>0</v>
      </c>
      <c r="Y1400">
        <v>0</v>
      </c>
      <c r="Z1400">
        <v>0</v>
      </c>
      <c r="AA1400" t="s">
        <v>46</v>
      </c>
      <c r="AB1400" t="s">
        <v>56</v>
      </c>
      <c r="AC1400" t="s">
        <v>127</v>
      </c>
      <c r="AD1400" t="s">
        <v>120</v>
      </c>
      <c r="AE1400" s="39">
        <v>46216.4143287037</v>
      </c>
      <c r="AG1400" t="str">
        <f t="shared" si="168"/>
        <v>Julho-26</v>
      </c>
      <c r="AH1400" s="36">
        <f>_xlfn.XLOOKUP(AK1400,'Base de Preços'!P$7:P$3001,'Base de Preços'!J$7:J$3001,"",0)</f>
        <v>0</v>
      </c>
      <c r="AI1400" s="37">
        <f t="shared" si="169"/>
        <v>0</v>
      </c>
      <c r="AJ1400" t="str">
        <f>_xlfn.XLOOKUP(N1400,Agrupamentos!C$3:C$496,Agrupamentos!D$3:D$496,"",0)</f>
        <v>APOIO E MANUTENÇÃO</v>
      </c>
      <c r="AK1400" t="str">
        <f t="shared" si="170"/>
        <v>APOIO E MANUTEÇÃO 1410GN14101</v>
      </c>
      <c r="AL1400" s="57" t="str">
        <f t="shared" si="171"/>
        <v>47510GN1410Operador de Trator de PneuDIEMISSON DE ALMEIDA SANTOSAPOIO E MANUTEÇÃO 1410TREZE DE JULHO13Suporte0Julho-268846216,414328703746214</v>
      </c>
      <c r="AM1400" s="79" t="str">
        <f t="shared" si="172"/>
        <v/>
      </c>
      <c r="AN1400" s="80" t="str">
        <f t="shared" si="173"/>
        <v/>
      </c>
      <c r="AO1400" s="36">
        <f t="shared" si="174"/>
        <v>0</v>
      </c>
      <c r="AP1400" s="83" t="str">
        <f t="shared" si="175"/>
        <v/>
      </c>
    </row>
    <row r="1401" spans="1:42" hidden="1">
      <c r="A1401">
        <v>47510</v>
      </c>
      <c r="B1401" s="38">
        <v>46214</v>
      </c>
      <c r="C1401" t="s">
        <v>268</v>
      </c>
      <c r="D1401" t="s">
        <v>105</v>
      </c>
      <c r="E1401" t="s">
        <v>106</v>
      </c>
      <c r="F1401" t="s">
        <v>49</v>
      </c>
      <c r="G1401">
        <v>8</v>
      </c>
      <c r="H1401" s="43">
        <v>11065</v>
      </c>
      <c r="I1401" t="s">
        <v>107</v>
      </c>
      <c r="J1401">
        <v>11390</v>
      </c>
      <c r="K1401" t="s">
        <v>123</v>
      </c>
      <c r="L1401" t="s">
        <v>123</v>
      </c>
      <c r="M1401" t="s">
        <v>124</v>
      </c>
      <c r="N1401" t="s">
        <v>125</v>
      </c>
      <c r="O1401" t="s">
        <v>64</v>
      </c>
      <c r="P1401">
        <v>670</v>
      </c>
      <c r="Q1401" t="s">
        <v>445</v>
      </c>
      <c r="R1401">
        <v>13</v>
      </c>
      <c r="S1401">
        <v>40</v>
      </c>
      <c r="T1401">
        <v>35.53</v>
      </c>
      <c r="U1401">
        <v>0</v>
      </c>
      <c r="V1401">
        <v>40</v>
      </c>
      <c r="W1401">
        <v>1.51</v>
      </c>
      <c r="X1401">
        <v>1.1299999999999999</v>
      </c>
      <c r="Y1401">
        <v>1.1299999999999999</v>
      </c>
      <c r="Z1401">
        <v>112.28</v>
      </c>
      <c r="AA1401" t="s">
        <v>46</v>
      </c>
      <c r="AB1401" t="s">
        <v>47</v>
      </c>
      <c r="AC1401" t="s">
        <v>127</v>
      </c>
      <c r="AD1401" t="s">
        <v>120</v>
      </c>
      <c r="AE1401" s="39">
        <v>46215.843506944446</v>
      </c>
      <c r="AG1401" t="str">
        <f t="shared" si="168"/>
        <v>Julho-26</v>
      </c>
      <c r="AH1401" s="36">
        <f>_xlfn.XLOOKUP(AK1401,'Base de Preços'!P$7:P$3001,'Base de Preços'!J$7:J$3001,"",0)</f>
        <v>143.12</v>
      </c>
      <c r="AI1401" s="37">
        <f t="shared" si="169"/>
        <v>5085.0536000000002</v>
      </c>
      <c r="AJ1401" t="str">
        <f>_xlfn.XLOOKUP(N1401,Agrupamentos!C$3:C$496,Agrupamentos!D$3:D$496,"",0)</f>
        <v>COMB FORMIGA MANUAL SISTEMATICO</v>
      </c>
      <c r="AK1401" t="str">
        <f t="shared" si="170"/>
        <v>SERV COMB FORMIGA MANUAL SISTEMATICOGN1410IMP179</v>
      </c>
      <c r="AL1401" s="57" t="str">
        <f t="shared" si="171"/>
        <v>47510GN1410Trabalhador FlorestalDIEMISSON DE ALMEIDA SANTOSSERV COMB FORMIGA MANUAL SISTEMATICOTREZE DE JULHO13Principal35,53Julho-2604046215,843506944446214</v>
      </c>
      <c r="AM1401" s="79">
        <f t="shared" si="172"/>
        <v>26.490066225165563</v>
      </c>
      <c r="AN1401" s="80">
        <f t="shared" si="173"/>
        <v>2974.3046357615895</v>
      </c>
      <c r="AO1401" s="36">
        <f t="shared" si="174"/>
        <v>3989.3084000000003</v>
      </c>
      <c r="AP1401" s="83">
        <f t="shared" si="175"/>
        <v>1015.0037642384109</v>
      </c>
    </row>
    <row r="1402" spans="1:42" hidden="1">
      <c r="A1402">
        <v>47510</v>
      </c>
      <c r="B1402" s="38">
        <v>46214</v>
      </c>
      <c r="C1402" t="s">
        <v>268</v>
      </c>
      <c r="D1402" t="s">
        <v>105</v>
      </c>
      <c r="E1402" t="s">
        <v>106</v>
      </c>
      <c r="F1402" t="s">
        <v>37</v>
      </c>
      <c r="G1402">
        <v>8</v>
      </c>
      <c r="H1402" s="43">
        <v>11065</v>
      </c>
      <c r="I1402" t="s">
        <v>107</v>
      </c>
      <c r="J1402">
        <v>11390</v>
      </c>
      <c r="K1402" t="s">
        <v>123</v>
      </c>
      <c r="L1402" t="s">
        <v>123</v>
      </c>
      <c r="M1402">
        <v>1</v>
      </c>
      <c r="N1402" t="s">
        <v>109</v>
      </c>
      <c r="O1402" t="s">
        <v>64</v>
      </c>
      <c r="P1402">
        <v>670</v>
      </c>
      <c r="Q1402" t="s">
        <v>445</v>
      </c>
      <c r="R1402">
        <v>13</v>
      </c>
      <c r="S1402">
        <v>0</v>
      </c>
      <c r="T1402">
        <v>0</v>
      </c>
      <c r="U1402">
        <v>8</v>
      </c>
      <c r="V1402">
        <v>8</v>
      </c>
      <c r="W1402">
        <v>0</v>
      </c>
      <c r="X1402">
        <v>0</v>
      </c>
      <c r="Y1402">
        <v>0</v>
      </c>
      <c r="Z1402">
        <v>0</v>
      </c>
      <c r="AA1402" t="s">
        <v>46</v>
      </c>
      <c r="AB1402" t="s">
        <v>47</v>
      </c>
      <c r="AC1402" t="s">
        <v>127</v>
      </c>
      <c r="AD1402" t="s">
        <v>58</v>
      </c>
      <c r="AE1402" s="39">
        <v>46215.843506944446</v>
      </c>
      <c r="AG1402" t="str">
        <f t="shared" si="168"/>
        <v>Julho-26</v>
      </c>
      <c r="AH1402" s="36">
        <f>_xlfn.XLOOKUP(AK1402,'Base de Preços'!P$7:P$3001,'Base de Preços'!J$7:J$3001,"",0)</f>
        <v>0</v>
      </c>
      <c r="AI1402" s="37">
        <f t="shared" si="169"/>
        <v>0</v>
      </c>
      <c r="AJ1402" t="str">
        <f>_xlfn.XLOOKUP(N1402,Agrupamentos!C$3:C$496,Agrupamentos!D$3:D$496,"",0)</f>
        <v>APOIO E MANUTENÇÃO</v>
      </c>
      <c r="AK1402" t="str">
        <f t="shared" si="170"/>
        <v>APOIO E MANUTEÇÃO 1410GN14101</v>
      </c>
      <c r="AL1402" s="57" t="str">
        <f t="shared" si="171"/>
        <v>47510GN1410MotoristaDIEMISSON DE ALMEIDA SANTOSAPOIO E MANUTEÇÃO 1410TREZE DE JULHO13Principal0Julho-268846215,843506944446214</v>
      </c>
      <c r="AM1402" s="79" t="str">
        <f t="shared" si="172"/>
        <v/>
      </c>
      <c r="AN1402" s="80" t="str">
        <f t="shared" si="173"/>
        <v/>
      </c>
      <c r="AO1402" s="36">
        <f t="shared" si="174"/>
        <v>0</v>
      </c>
      <c r="AP1402" s="83" t="str">
        <f t="shared" si="175"/>
        <v/>
      </c>
    </row>
    <row r="1403" spans="1:42" hidden="1">
      <c r="A1403">
        <v>47510</v>
      </c>
      <c r="B1403" s="38">
        <v>46214</v>
      </c>
      <c r="C1403" t="s">
        <v>268</v>
      </c>
      <c r="D1403" t="s">
        <v>105</v>
      </c>
      <c r="E1403" t="s">
        <v>106</v>
      </c>
      <c r="F1403" t="s">
        <v>49</v>
      </c>
      <c r="G1403">
        <v>8</v>
      </c>
      <c r="H1403" s="43">
        <v>11065</v>
      </c>
      <c r="I1403" t="s">
        <v>107</v>
      </c>
      <c r="J1403">
        <v>11390</v>
      </c>
      <c r="K1403" t="s">
        <v>123</v>
      </c>
      <c r="L1403" t="s">
        <v>123</v>
      </c>
      <c r="M1403" t="s">
        <v>124</v>
      </c>
      <c r="N1403" t="s">
        <v>125</v>
      </c>
      <c r="O1403" t="s">
        <v>64</v>
      </c>
      <c r="P1403">
        <v>670</v>
      </c>
      <c r="Q1403" t="s">
        <v>445</v>
      </c>
      <c r="R1403">
        <v>11</v>
      </c>
      <c r="S1403">
        <v>40</v>
      </c>
      <c r="T1403">
        <v>25.74</v>
      </c>
      <c r="U1403">
        <v>0</v>
      </c>
      <c r="V1403">
        <v>40</v>
      </c>
      <c r="W1403">
        <v>1.51</v>
      </c>
      <c r="X1403">
        <v>1.55</v>
      </c>
      <c r="Y1403">
        <v>1.55</v>
      </c>
      <c r="Z1403">
        <v>112.28</v>
      </c>
      <c r="AA1403" t="s">
        <v>46</v>
      </c>
      <c r="AB1403" t="s">
        <v>47</v>
      </c>
      <c r="AC1403" t="s">
        <v>127</v>
      </c>
      <c r="AD1403" t="s">
        <v>120</v>
      </c>
      <c r="AE1403" s="39">
        <v>46215.843506944446</v>
      </c>
      <c r="AG1403" t="str">
        <f t="shared" si="168"/>
        <v>Julho-26</v>
      </c>
      <c r="AH1403" s="36">
        <f>_xlfn.XLOOKUP(AK1403,'Base de Preços'!P$7:P$3001,'Base de Preços'!J$7:J$3001,"",0)</f>
        <v>143.12</v>
      </c>
      <c r="AI1403" s="37">
        <f t="shared" si="169"/>
        <v>3683.9087999999997</v>
      </c>
      <c r="AJ1403" t="str">
        <f>_xlfn.XLOOKUP(N1403,Agrupamentos!C$3:C$496,Agrupamentos!D$3:D$496,"",0)</f>
        <v>COMB FORMIGA MANUAL SISTEMATICO</v>
      </c>
      <c r="AK1403" t="str">
        <f t="shared" si="170"/>
        <v>SERV COMB FORMIGA MANUAL SISTEMATICOGN1410IMP179</v>
      </c>
      <c r="AL1403" s="57" t="str">
        <f t="shared" si="171"/>
        <v>47510GN1410Trabalhador FlorestalDIEMISSON DE ALMEIDA SANTOSSERV COMB FORMIGA MANUAL SISTEMATICOTREZE DE JULHO11Principal25,74Julho-2604046215,843506944446214</v>
      </c>
      <c r="AM1403" s="79">
        <f t="shared" si="172"/>
        <v>26.490066225165563</v>
      </c>
      <c r="AN1403" s="80">
        <f t="shared" si="173"/>
        <v>2974.3046357615895</v>
      </c>
      <c r="AO1403" s="36">
        <f t="shared" si="174"/>
        <v>2890.0871999999999</v>
      </c>
      <c r="AP1403" s="83">
        <f t="shared" si="175"/>
        <v>-84.217435761589513</v>
      </c>
    </row>
    <row r="1404" spans="1:42" hidden="1">
      <c r="A1404">
        <v>47514</v>
      </c>
      <c r="B1404" s="38">
        <v>46214</v>
      </c>
      <c r="C1404" t="s">
        <v>268</v>
      </c>
      <c r="D1404" t="s">
        <v>105</v>
      </c>
      <c r="E1404" t="s">
        <v>106</v>
      </c>
      <c r="F1404" t="s">
        <v>49</v>
      </c>
      <c r="G1404">
        <v>8</v>
      </c>
      <c r="H1404" s="43">
        <v>11331</v>
      </c>
      <c r="I1404" t="s">
        <v>112</v>
      </c>
      <c r="J1404">
        <v>11362</v>
      </c>
      <c r="K1404" t="s">
        <v>131</v>
      </c>
      <c r="L1404" t="s">
        <v>131</v>
      </c>
      <c r="M1404" t="s">
        <v>137</v>
      </c>
      <c r="N1404" t="s">
        <v>138</v>
      </c>
      <c r="O1404" t="s">
        <v>64</v>
      </c>
      <c r="P1404">
        <v>484</v>
      </c>
      <c r="Q1404" t="s">
        <v>370</v>
      </c>
      <c r="R1404" t="s">
        <v>397</v>
      </c>
      <c r="S1404">
        <v>8</v>
      </c>
      <c r="T1404">
        <v>10.37</v>
      </c>
      <c r="U1404">
        <v>0</v>
      </c>
      <c r="V1404">
        <v>8</v>
      </c>
      <c r="W1404">
        <v>0.23</v>
      </c>
      <c r="X1404">
        <v>0.77</v>
      </c>
      <c r="Y1404">
        <v>0.77</v>
      </c>
      <c r="Z1404">
        <v>26.68</v>
      </c>
      <c r="AA1404" t="s">
        <v>55</v>
      </c>
      <c r="AB1404" t="s">
        <v>56</v>
      </c>
      <c r="AC1404" t="s">
        <v>135</v>
      </c>
      <c r="AE1404" s="39">
        <v>46215.851944444446</v>
      </c>
      <c r="AF1404" t="s">
        <v>473</v>
      </c>
      <c r="AG1404" t="str">
        <f t="shared" si="168"/>
        <v>Julho-26</v>
      </c>
      <c r="AH1404" s="36">
        <f>_xlfn.XLOOKUP(AK1404,'Base de Preços'!P$7:P$3001,'Base de Preços'!J$7:J$3001,"",0)</f>
        <v>343.68</v>
      </c>
      <c r="AI1404" s="37">
        <f t="shared" si="169"/>
        <v>0</v>
      </c>
      <c r="AJ1404" t="str">
        <f>_xlfn.XLOOKUP(N1404,Agrupamentos!C$3:C$496,Agrupamentos!D$3:D$496,"",0)</f>
        <v>HERBICIDA MEC</v>
      </c>
      <c r="AK1404" t="str">
        <f t="shared" si="170"/>
        <v>SERV CAP QUIM MEC BARRA AGRICGN1410IMP96</v>
      </c>
      <c r="AL1404" s="57" t="str">
        <f t="shared" si="171"/>
        <v>47514GN1410Trabalhador FlorestalGABRIEL GONCALVES PINHEIROSERV CAP QUIM MEC BARRA AGRICSÃO PEDRO IIIT002-01Suporte10,37Julho-260846215,851944444446214</v>
      </c>
      <c r="AM1404" s="79">
        <f t="shared" si="172"/>
        <v>34.782608695652172</v>
      </c>
      <c r="AN1404" s="80">
        <f t="shared" si="173"/>
        <v>927.99999999999989</v>
      </c>
      <c r="AO1404" s="36">
        <f t="shared" si="174"/>
        <v>276.67159999999996</v>
      </c>
      <c r="AP1404" s="83">
        <f t="shared" si="175"/>
        <v>-651.32839999999987</v>
      </c>
    </row>
    <row r="1405" spans="1:42" hidden="1">
      <c r="A1405">
        <v>47514</v>
      </c>
      <c r="B1405" s="38">
        <v>46214</v>
      </c>
      <c r="C1405" t="s">
        <v>268</v>
      </c>
      <c r="D1405" t="s">
        <v>105</v>
      </c>
      <c r="E1405" t="s">
        <v>106</v>
      </c>
      <c r="F1405" t="s">
        <v>59</v>
      </c>
      <c r="G1405">
        <v>8</v>
      </c>
      <c r="H1405" s="43">
        <v>11331</v>
      </c>
      <c r="I1405" t="s">
        <v>112</v>
      </c>
      <c r="J1405">
        <v>11362</v>
      </c>
      <c r="K1405" t="s">
        <v>131</v>
      </c>
      <c r="L1405" t="s">
        <v>131</v>
      </c>
      <c r="M1405" t="s">
        <v>418</v>
      </c>
      <c r="N1405" t="s">
        <v>419</v>
      </c>
      <c r="O1405" t="s">
        <v>168</v>
      </c>
      <c r="P1405">
        <v>750</v>
      </c>
      <c r="Q1405" t="s">
        <v>465</v>
      </c>
      <c r="R1405" t="s">
        <v>165</v>
      </c>
      <c r="S1405">
        <v>0</v>
      </c>
      <c r="T1405">
        <v>4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273.52999999999997</v>
      </c>
      <c r="AA1405" t="s">
        <v>55</v>
      </c>
      <c r="AB1405" t="s">
        <v>47</v>
      </c>
      <c r="AC1405" t="s">
        <v>135</v>
      </c>
      <c r="AD1405" t="s">
        <v>120</v>
      </c>
      <c r="AE1405" s="39">
        <v>46216.554606481484</v>
      </c>
      <c r="AF1405" t="s">
        <v>473</v>
      </c>
      <c r="AG1405" t="str">
        <f t="shared" si="168"/>
        <v>Julho-26</v>
      </c>
      <c r="AH1405" s="36">
        <f>_xlfn.XLOOKUP(AK1405,'Base de Preços'!P$7:P$3001,'Base de Preços'!J$7:J$3001,"",0)</f>
        <v>273.52999999999997</v>
      </c>
      <c r="AI1405" s="37">
        <f t="shared" si="169"/>
        <v>1094.1199999999999</v>
      </c>
      <c r="AJ1405" t="str">
        <f>_xlfn.XLOOKUP(N1405,Agrupamentos!C$3:C$496,Agrupamentos!D$3:D$496,"",0)</f>
        <v>HORA TRATOR</v>
      </c>
      <c r="AK1405" t="str">
        <f t="shared" si="170"/>
        <v>SERV HORA TRATOR PNEU 75CV AGRICGN1410REF227</v>
      </c>
      <c r="AL1405" s="57" t="str">
        <f t="shared" si="171"/>
        <v>47514GN1410Operador de Trator de PneuGABRIEL GONCALVES PINHEIROSERV HORA TRATOR PNEU 75CV AGRICPONTAL III GLEBA A - RRP006-01Principal4Julho-260046216,554606481546214</v>
      </c>
      <c r="AM1405" s="79" t="str">
        <f t="shared" si="172"/>
        <v/>
      </c>
      <c r="AN1405" s="80" t="str">
        <f t="shared" si="173"/>
        <v/>
      </c>
      <c r="AO1405" s="36">
        <f t="shared" si="174"/>
        <v>1094.1199999999999</v>
      </c>
      <c r="AP1405" s="83" t="str">
        <f t="shared" si="175"/>
        <v/>
      </c>
    </row>
    <row r="1406" spans="1:42" hidden="1">
      <c r="A1406">
        <v>47514</v>
      </c>
      <c r="B1406" s="38">
        <v>46214</v>
      </c>
      <c r="C1406" t="s">
        <v>268</v>
      </c>
      <c r="D1406" t="s">
        <v>105</v>
      </c>
      <c r="E1406" t="s">
        <v>106</v>
      </c>
      <c r="F1406" t="s">
        <v>59</v>
      </c>
      <c r="G1406">
        <v>8</v>
      </c>
      <c r="H1406" s="43">
        <v>11331</v>
      </c>
      <c r="I1406" t="s">
        <v>112</v>
      </c>
      <c r="J1406">
        <v>11362</v>
      </c>
      <c r="K1406" t="s">
        <v>131</v>
      </c>
      <c r="L1406" t="s">
        <v>131</v>
      </c>
      <c r="M1406" t="s">
        <v>137</v>
      </c>
      <c r="N1406" t="s">
        <v>138</v>
      </c>
      <c r="O1406" t="s">
        <v>64</v>
      </c>
      <c r="P1406">
        <v>484</v>
      </c>
      <c r="Q1406" t="s">
        <v>370</v>
      </c>
      <c r="R1406" t="s">
        <v>397</v>
      </c>
      <c r="S1406">
        <v>6</v>
      </c>
      <c r="T1406">
        <v>10.37</v>
      </c>
      <c r="U1406">
        <v>0</v>
      </c>
      <c r="V1406">
        <v>6</v>
      </c>
      <c r="W1406">
        <v>0.68</v>
      </c>
      <c r="X1406">
        <v>0.57999999999999996</v>
      </c>
      <c r="Y1406">
        <v>0.57999999999999996</v>
      </c>
      <c r="Z1406">
        <v>221.69</v>
      </c>
      <c r="AA1406" t="s">
        <v>55</v>
      </c>
      <c r="AB1406" t="s">
        <v>47</v>
      </c>
      <c r="AC1406" t="s">
        <v>135</v>
      </c>
      <c r="AE1406" s="39">
        <v>46215.851944444446</v>
      </c>
      <c r="AF1406" t="s">
        <v>473</v>
      </c>
      <c r="AG1406" t="str">
        <f t="shared" si="168"/>
        <v>Julho-26</v>
      </c>
      <c r="AH1406" s="36">
        <f>_xlfn.XLOOKUP(AK1406,'Base de Preços'!P$7:P$3001,'Base de Preços'!J$7:J$3001,"",0)</f>
        <v>343.68</v>
      </c>
      <c r="AI1406" s="37">
        <f t="shared" si="169"/>
        <v>3563.9615999999996</v>
      </c>
      <c r="AJ1406" t="str">
        <f>_xlfn.XLOOKUP(N1406,Agrupamentos!C$3:C$496,Agrupamentos!D$3:D$496,"",0)</f>
        <v>HERBICIDA MEC</v>
      </c>
      <c r="AK1406" t="str">
        <f t="shared" si="170"/>
        <v>SERV CAP QUIM MEC BARRA AGRICGN1410IMP96</v>
      </c>
      <c r="AL1406" s="57" t="str">
        <f t="shared" si="171"/>
        <v>47514GN1410Operador de Trator de PneuGABRIEL GONCALVES PINHEIROSERV CAP QUIM MEC BARRA AGRICSÃO PEDRO IIIT002-01Principal10,37Julho-260646215,851944444446214</v>
      </c>
      <c r="AM1406" s="79">
        <f t="shared" si="172"/>
        <v>8.8235294117647047</v>
      </c>
      <c r="AN1406" s="80">
        <f t="shared" si="173"/>
        <v>1956.0882352941173</v>
      </c>
      <c r="AO1406" s="36">
        <f t="shared" si="174"/>
        <v>2298.9252999999999</v>
      </c>
      <c r="AP1406" s="83">
        <f t="shared" si="175"/>
        <v>342.83706470588254</v>
      </c>
    </row>
    <row r="1407" spans="1:42" hidden="1">
      <c r="A1407">
        <v>47514</v>
      </c>
      <c r="B1407" s="38">
        <v>46214</v>
      </c>
      <c r="C1407" t="s">
        <v>268</v>
      </c>
      <c r="D1407" t="s">
        <v>105</v>
      </c>
      <c r="E1407" t="s">
        <v>106</v>
      </c>
      <c r="F1407" t="s">
        <v>37</v>
      </c>
      <c r="G1407">
        <v>8</v>
      </c>
      <c r="H1407" s="43">
        <v>11331</v>
      </c>
      <c r="I1407" t="s">
        <v>112</v>
      </c>
      <c r="J1407">
        <v>11362</v>
      </c>
      <c r="K1407" t="s">
        <v>131</v>
      </c>
      <c r="L1407" t="s">
        <v>131</v>
      </c>
      <c r="M1407">
        <v>1</v>
      </c>
      <c r="N1407" t="s">
        <v>109</v>
      </c>
      <c r="O1407" t="s">
        <v>64</v>
      </c>
      <c r="P1407">
        <v>750</v>
      </c>
      <c r="Q1407" t="s">
        <v>465</v>
      </c>
      <c r="R1407" t="s">
        <v>165</v>
      </c>
      <c r="S1407">
        <v>1</v>
      </c>
      <c r="T1407">
        <v>0</v>
      </c>
      <c r="U1407">
        <v>7</v>
      </c>
      <c r="V1407">
        <v>8</v>
      </c>
      <c r="W1407">
        <v>0</v>
      </c>
      <c r="X1407">
        <v>0</v>
      </c>
      <c r="Y1407">
        <v>0</v>
      </c>
      <c r="Z1407">
        <v>0</v>
      </c>
      <c r="AA1407" t="s">
        <v>55</v>
      </c>
      <c r="AB1407" t="s">
        <v>47</v>
      </c>
      <c r="AC1407" t="s">
        <v>135</v>
      </c>
      <c r="AE1407" s="39">
        <v>46215.851944444446</v>
      </c>
      <c r="AF1407" t="s">
        <v>473</v>
      </c>
      <c r="AG1407" t="str">
        <f t="shared" si="168"/>
        <v>Julho-26</v>
      </c>
      <c r="AH1407" s="36">
        <f>_xlfn.XLOOKUP(AK1407,'Base de Preços'!P$7:P$3001,'Base de Preços'!J$7:J$3001,"",0)</f>
        <v>0</v>
      </c>
      <c r="AI1407" s="37">
        <f t="shared" si="169"/>
        <v>0</v>
      </c>
      <c r="AJ1407" t="str">
        <f>_xlfn.XLOOKUP(N1407,Agrupamentos!C$3:C$496,Agrupamentos!D$3:D$496,"",0)</f>
        <v>APOIO E MANUTENÇÃO</v>
      </c>
      <c r="AK1407" t="str">
        <f t="shared" si="170"/>
        <v>APOIO E MANUTEÇÃO 1410GN14101</v>
      </c>
      <c r="AL1407" s="57" t="str">
        <f t="shared" si="171"/>
        <v>47514GN1410MotoristaGABRIEL GONCALVES PINHEIROAPOIO E MANUTEÇÃO 1410PONTAL III GLEBA A - RRP006-01Principal0Julho-267846215,851944444446214</v>
      </c>
      <c r="AM1407" s="79" t="str">
        <f t="shared" si="172"/>
        <v/>
      </c>
      <c r="AN1407" s="80" t="str">
        <f t="shared" si="173"/>
        <v/>
      </c>
      <c r="AO1407" s="36">
        <f t="shared" si="174"/>
        <v>0</v>
      </c>
      <c r="AP1407" s="83" t="str">
        <f t="shared" si="175"/>
        <v/>
      </c>
    </row>
    <row r="1408" spans="1:42" hidden="1">
      <c r="A1408">
        <v>47514</v>
      </c>
      <c r="B1408" s="38">
        <v>46214</v>
      </c>
      <c r="C1408" t="s">
        <v>268</v>
      </c>
      <c r="D1408" t="s">
        <v>105</v>
      </c>
      <c r="E1408" t="s">
        <v>106</v>
      </c>
      <c r="F1408" t="s">
        <v>49</v>
      </c>
      <c r="G1408">
        <v>8</v>
      </c>
      <c r="H1408" s="43">
        <v>11331</v>
      </c>
      <c r="I1408" t="s">
        <v>112</v>
      </c>
      <c r="J1408">
        <v>11362</v>
      </c>
      <c r="K1408" t="s">
        <v>131</v>
      </c>
      <c r="L1408" t="s">
        <v>131</v>
      </c>
      <c r="M1408">
        <v>1</v>
      </c>
      <c r="N1408" t="s">
        <v>109</v>
      </c>
      <c r="O1408" t="s">
        <v>64</v>
      </c>
      <c r="P1408">
        <v>750</v>
      </c>
      <c r="Q1408" t="s">
        <v>465</v>
      </c>
      <c r="R1408" t="s">
        <v>165</v>
      </c>
      <c r="S1408">
        <v>8</v>
      </c>
      <c r="T1408">
        <v>0</v>
      </c>
      <c r="U1408">
        <v>0</v>
      </c>
      <c r="V1408">
        <v>8</v>
      </c>
      <c r="W1408">
        <v>0</v>
      </c>
      <c r="X1408">
        <v>0</v>
      </c>
      <c r="Y1408">
        <v>0</v>
      </c>
      <c r="Z1408">
        <v>0</v>
      </c>
      <c r="AA1408" t="s">
        <v>55</v>
      </c>
      <c r="AB1408" t="s">
        <v>56</v>
      </c>
      <c r="AC1408" t="s">
        <v>135</v>
      </c>
      <c r="AE1408" s="39">
        <v>46215.851944444446</v>
      </c>
      <c r="AF1408" t="s">
        <v>473</v>
      </c>
      <c r="AG1408" t="str">
        <f t="shared" si="168"/>
        <v>Julho-26</v>
      </c>
      <c r="AH1408" s="36">
        <f>_xlfn.XLOOKUP(AK1408,'Base de Preços'!P$7:P$3001,'Base de Preços'!J$7:J$3001,"",0)</f>
        <v>0</v>
      </c>
      <c r="AI1408" s="37">
        <f t="shared" si="169"/>
        <v>0</v>
      </c>
      <c r="AJ1408" t="str">
        <f>_xlfn.XLOOKUP(N1408,Agrupamentos!C$3:C$496,Agrupamentos!D$3:D$496,"",0)</f>
        <v>APOIO E MANUTENÇÃO</v>
      </c>
      <c r="AK1408" t="str">
        <f t="shared" si="170"/>
        <v>APOIO E MANUTEÇÃO 1410GN14101</v>
      </c>
      <c r="AL1408" s="57" t="str">
        <f t="shared" si="171"/>
        <v>47514GN1410Trabalhador FlorestalGABRIEL GONCALVES PINHEIROAPOIO E MANUTEÇÃO 1410PONTAL III GLEBA A - RRP006-01Suporte0Julho-260846215,851944444446214</v>
      </c>
      <c r="AM1408" s="79" t="str">
        <f t="shared" si="172"/>
        <v/>
      </c>
      <c r="AN1408" s="80" t="str">
        <f t="shared" si="173"/>
        <v/>
      </c>
      <c r="AO1408" s="36">
        <f t="shared" si="174"/>
        <v>0</v>
      </c>
      <c r="AP1408" s="83" t="str">
        <f t="shared" si="175"/>
        <v/>
      </c>
    </row>
    <row r="1409" spans="1:42" hidden="1">
      <c r="A1409">
        <v>47514</v>
      </c>
      <c r="B1409" s="38">
        <v>46214</v>
      </c>
      <c r="C1409" t="s">
        <v>268</v>
      </c>
      <c r="D1409" t="s">
        <v>105</v>
      </c>
      <c r="E1409" t="s">
        <v>106</v>
      </c>
      <c r="F1409" t="s">
        <v>59</v>
      </c>
      <c r="G1409">
        <v>8</v>
      </c>
      <c r="H1409" s="43">
        <v>11331</v>
      </c>
      <c r="I1409" t="s">
        <v>112</v>
      </c>
      <c r="J1409">
        <v>11362</v>
      </c>
      <c r="K1409" t="s">
        <v>131</v>
      </c>
      <c r="L1409" t="s">
        <v>131</v>
      </c>
      <c r="M1409">
        <v>1</v>
      </c>
      <c r="N1409" t="s">
        <v>109</v>
      </c>
      <c r="O1409" t="s">
        <v>64</v>
      </c>
      <c r="P1409">
        <v>750</v>
      </c>
      <c r="Q1409" t="s">
        <v>465</v>
      </c>
      <c r="R1409" t="s">
        <v>165</v>
      </c>
      <c r="S1409">
        <v>0</v>
      </c>
      <c r="T1409">
        <v>0</v>
      </c>
      <c r="U1409">
        <v>10</v>
      </c>
      <c r="V1409">
        <v>10</v>
      </c>
      <c r="W1409">
        <v>0</v>
      </c>
      <c r="X1409">
        <v>0</v>
      </c>
      <c r="Y1409">
        <v>0</v>
      </c>
      <c r="Z1409">
        <v>0</v>
      </c>
      <c r="AA1409" t="s">
        <v>55</v>
      </c>
      <c r="AB1409" t="s">
        <v>56</v>
      </c>
      <c r="AC1409" t="s">
        <v>135</v>
      </c>
      <c r="AD1409" t="s">
        <v>120</v>
      </c>
      <c r="AE1409" s="39">
        <v>46215.851944444446</v>
      </c>
      <c r="AF1409" t="s">
        <v>473</v>
      </c>
      <c r="AG1409" t="str">
        <f t="shared" si="168"/>
        <v>Julho-26</v>
      </c>
      <c r="AH1409" s="36">
        <f>_xlfn.XLOOKUP(AK1409,'Base de Preços'!P$7:P$3001,'Base de Preços'!J$7:J$3001,"",0)</f>
        <v>0</v>
      </c>
      <c r="AI1409" s="37">
        <f t="shared" si="169"/>
        <v>0</v>
      </c>
      <c r="AJ1409" t="str">
        <f>_xlfn.XLOOKUP(N1409,Agrupamentos!C$3:C$496,Agrupamentos!D$3:D$496,"",0)</f>
        <v>APOIO E MANUTENÇÃO</v>
      </c>
      <c r="AK1409" t="str">
        <f t="shared" si="170"/>
        <v>APOIO E MANUTEÇÃO 1410GN14101</v>
      </c>
      <c r="AL1409" s="57" t="str">
        <f t="shared" si="171"/>
        <v>47514GN1410Operador de Trator de PneuGABRIEL GONCALVES PINHEIROAPOIO E MANUTEÇÃO 1410PONTAL III GLEBA A - RRP006-01Suporte0Julho-26101046215,851944444446214</v>
      </c>
      <c r="AM1409" s="79" t="str">
        <f t="shared" si="172"/>
        <v/>
      </c>
      <c r="AN1409" s="80" t="str">
        <f t="shared" si="173"/>
        <v/>
      </c>
      <c r="AO1409" s="36">
        <f t="shared" si="174"/>
        <v>0</v>
      </c>
      <c r="AP1409" s="83" t="str">
        <f t="shared" si="175"/>
        <v/>
      </c>
    </row>
    <row r="1410" spans="1:42" hidden="1">
      <c r="A1410">
        <v>47514</v>
      </c>
      <c r="B1410" s="38">
        <v>46214</v>
      </c>
      <c r="C1410" t="s">
        <v>268</v>
      </c>
      <c r="D1410" t="s">
        <v>105</v>
      </c>
      <c r="E1410" t="s">
        <v>106</v>
      </c>
      <c r="F1410" t="s">
        <v>59</v>
      </c>
      <c r="G1410">
        <v>8</v>
      </c>
      <c r="H1410" s="43">
        <v>11331</v>
      </c>
      <c r="I1410" t="s">
        <v>112</v>
      </c>
      <c r="J1410">
        <v>11362</v>
      </c>
      <c r="K1410" t="s">
        <v>131</v>
      </c>
      <c r="L1410" t="s">
        <v>131</v>
      </c>
      <c r="M1410" t="s">
        <v>166</v>
      </c>
      <c r="N1410" t="s">
        <v>167</v>
      </c>
      <c r="O1410" t="s">
        <v>168</v>
      </c>
      <c r="P1410">
        <v>750</v>
      </c>
      <c r="Q1410" t="s">
        <v>465</v>
      </c>
      <c r="R1410" t="s">
        <v>165</v>
      </c>
      <c r="S1410">
        <v>24</v>
      </c>
      <c r="T1410">
        <v>24</v>
      </c>
      <c r="U1410">
        <v>8</v>
      </c>
      <c r="V1410">
        <v>32</v>
      </c>
      <c r="W1410">
        <v>0</v>
      </c>
      <c r="X1410">
        <v>1</v>
      </c>
      <c r="Y1410">
        <v>1.33</v>
      </c>
      <c r="Z1410">
        <v>290.54000000000002</v>
      </c>
      <c r="AA1410" t="s">
        <v>55</v>
      </c>
      <c r="AB1410" t="s">
        <v>47</v>
      </c>
      <c r="AC1410" t="s">
        <v>135</v>
      </c>
      <c r="AD1410" t="s">
        <v>120</v>
      </c>
      <c r="AE1410" s="39">
        <v>46215.851944444446</v>
      </c>
      <c r="AF1410" t="s">
        <v>473</v>
      </c>
      <c r="AG1410" t="str">
        <f t="shared" si="168"/>
        <v>Julho-26</v>
      </c>
      <c r="AH1410" s="36">
        <f>_xlfn.XLOOKUP(AK1410,'Base de Preços'!P$7:P$3001,'Base de Preços'!J$7:J$3001,"",0)</f>
        <v>290.54000000000002</v>
      </c>
      <c r="AI1410" s="37">
        <f t="shared" si="169"/>
        <v>6972.9600000000009</v>
      </c>
      <c r="AJ1410" t="str">
        <f>_xlfn.XLOOKUP(N1410,Agrupamentos!C$3:C$496,Agrupamentos!D$3:D$496,"",0)</f>
        <v>HORA TRATOR</v>
      </c>
      <c r="AK1410" t="str">
        <f t="shared" si="170"/>
        <v>SERV HORA TRATOR PNEU 100CV AGRICGN1410REF223</v>
      </c>
      <c r="AL1410" s="57" t="str">
        <f t="shared" si="171"/>
        <v>47514GN1410Operador de Trator de PneuGABRIEL GONCALVES PINHEIROSERV HORA TRATOR PNEU 100CV AGRICPONTAL III GLEBA A - RRP006-01Principal24Julho-2683246215,851944444446214</v>
      </c>
      <c r="AM1410" s="79" t="str">
        <f t="shared" si="172"/>
        <v/>
      </c>
      <c r="AN1410" s="80" t="str">
        <f t="shared" si="173"/>
        <v/>
      </c>
      <c r="AO1410" s="36">
        <f t="shared" si="174"/>
        <v>6972.9600000000009</v>
      </c>
      <c r="AP1410" s="83" t="str">
        <f t="shared" si="175"/>
        <v/>
      </c>
    </row>
    <row r="1411" spans="1:42" hidden="1">
      <c r="A1411">
        <v>47555</v>
      </c>
      <c r="B1411" s="38">
        <v>46214</v>
      </c>
      <c r="C1411" t="s">
        <v>268</v>
      </c>
      <c r="D1411" t="s">
        <v>105</v>
      </c>
      <c r="E1411" t="s">
        <v>106</v>
      </c>
      <c r="F1411" t="s">
        <v>49</v>
      </c>
      <c r="G1411">
        <v>8</v>
      </c>
      <c r="H1411" s="43">
        <v>11065</v>
      </c>
      <c r="I1411" t="s">
        <v>107</v>
      </c>
      <c r="J1411">
        <v>11078</v>
      </c>
      <c r="K1411" t="s">
        <v>154</v>
      </c>
      <c r="L1411" t="s">
        <v>154</v>
      </c>
      <c r="M1411" t="s">
        <v>155</v>
      </c>
      <c r="N1411" t="s">
        <v>156</v>
      </c>
      <c r="O1411" t="s">
        <v>43</v>
      </c>
      <c r="P1411">
        <v>612</v>
      </c>
      <c r="Q1411" t="s">
        <v>379</v>
      </c>
      <c r="R1411" t="s">
        <v>151</v>
      </c>
      <c r="S1411">
        <v>24</v>
      </c>
      <c r="T1411">
        <v>2</v>
      </c>
      <c r="U1411">
        <v>0</v>
      </c>
      <c r="V1411">
        <v>24</v>
      </c>
      <c r="W1411">
        <v>0</v>
      </c>
      <c r="X1411">
        <v>12</v>
      </c>
      <c r="Y1411">
        <v>12</v>
      </c>
      <c r="Z1411" s="3">
        <v>3133.15</v>
      </c>
      <c r="AA1411" t="s">
        <v>55</v>
      </c>
      <c r="AB1411" t="s">
        <v>47</v>
      </c>
      <c r="AC1411" t="s">
        <v>159</v>
      </c>
      <c r="AD1411" t="s">
        <v>120</v>
      </c>
      <c r="AE1411" s="39">
        <v>46216.457303240742</v>
      </c>
      <c r="AG1411" t="str">
        <f t="shared" si="168"/>
        <v>Julho-26</v>
      </c>
      <c r="AH1411" s="36">
        <f>_xlfn.XLOOKUP(AK1411,'Base de Preços'!P$7:P$3001,'Base de Preços'!J$7:J$3001,"",0)</f>
        <v>3133.15</v>
      </c>
      <c r="AI1411" s="37">
        <f t="shared" si="169"/>
        <v>6266.3</v>
      </c>
      <c r="AJ1411" t="str">
        <f>_xlfn.XLOOKUP(N1411,Agrupamentos!C$3:C$496,Agrupamentos!D$3:D$496,"",0)</f>
        <v>BRIGADINHA MSFL</v>
      </c>
      <c r="AK1411" t="str">
        <f t="shared" si="170"/>
        <v>EQUIPE DE BRIGADINHA FLORESTALGN1410IMP21</v>
      </c>
      <c r="AL1411" s="57" t="str">
        <f t="shared" si="171"/>
        <v>47555GN1410Trabalhador FlorestalNATAN SANTOS MORAISEQUIPE DE BRIGADINHA FLORESTALRIBEIRÃO LIMPO - CPG009-01Principal2Julho-2602446216,457303240746214</v>
      </c>
      <c r="AM1411" s="79" t="str">
        <f t="shared" si="172"/>
        <v/>
      </c>
      <c r="AN1411" s="80" t="str">
        <f t="shared" si="173"/>
        <v/>
      </c>
      <c r="AO1411" s="36">
        <f t="shared" si="174"/>
        <v>6266.3</v>
      </c>
      <c r="AP1411" s="83" t="str">
        <f t="shared" si="175"/>
        <v/>
      </c>
    </row>
    <row r="1412" spans="1:42" hidden="1">
      <c r="A1412">
        <v>47555</v>
      </c>
      <c r="B1412" s="38">
        <v>46214</v>
      </c>
      <c r="C1412" t="s">
        <v>268</v>
      </c>
      <c r="D1412" t="s">
        <v>105</v>
      </c>
      <c r="E1412" t="s">
        <v>106</v>
      </c>
      <c r="F1412" t="s">
        <v>37</v>
      </c>
      <c r="G1412">
        <v>8</v>
      </c>
      <c r="H1412" s="43">
        <v>11065</v>
      </c>
      <c r="I1412" t="s">
        <v>107</v>
      </c>
      <c r="J1412">
        <v>11078</v>
      </c>
      <c r="K1412" t="s">
        <v>154</v>
      </c>
      <c r="L1412" t="s">
        <v>154</v>
      </c>
      <c r="M1412">
        <v>1</v>
      </c>
      <c r="N1412" t="s">
        <v>109</v>
      </c>
      <c r="O1412" t="s">
        <v>64</v>
      </c>
      <c r="P1412">
        <v>503</v>
      </c>
      <c r="Q1412" t="s">
        <v>181</v>
      </c>
      <c r="R1412" t="s">
        <v>420</v>
      </c>
      <c r="S1412">
        <v>8</v>
      </c>
      <c r="T1412">
        <v>0</v>
      </c>
      <c r="U1412">
        <v>8</v>
      </c>
      <c r="V1412">
        <v>16</v>
      </c>
      <c r="W1412">
        <v>0</v>
      </c>
      <c r="X1412">
        <v>0</v>
      </c>
      <c r="Y1412">
        <v>0</v>
      </c>
      <c r="Z1412">
        <v>0</v>
      </c>
      <c r="AA1412" t="s">
        <v>55</v>
      </c>
      <c r="AB1412" t="s">
        <v>47</v>
      </c>
      <c r="AC1412" t="s">
        <v>159</v>
      </c>
      <c r="AD1412" t="s">
        <v>58</v>
      </c>
      <c r="AE1412" s="39">
        <v>46216.46261574074</v>
      </c>
      <c r="AG1412" t="str">
        <f t="shared" si="168"/>
        <v>Julho-26</v>
      </c>
      <c r="AH1412" s="36">
        <f>_xlfn.XLOOKUP(AK1412,'Base de Preços'!P$7:P$3001,'Base de Preços'!J$7:J$3001,"",0)</f>
        <v>0</v>
      </c>
      <c r="AI1412" s="37">
        <f t="shared" si="169"/>
        <v>0</v>
      </c>
      <c r="AJ1412" t="str">
        <f>_xlfn.XLOOKUP(N1412,Agrupamentos!C$3:C$496,Agrupamentos!D$3:D$496,"",0)</f>
        <v>APOIO E MANUTENÇÃO</v>
      </c>
      <c r="AK1412" t="str">
        <f t="shared" si="170"/>
        <v>APOIO E MANUTEÇÃO 1410GN14101</v>
      </c>
      <c r="AL1412" s="57" t="str">
        <f t="shared" si="171"/>
        <v>47555GN1410MotoristaNATAN SANTOS MORAISAPOIO E MANUTEÇÃO 1410MÃE SANTA GLEBA A020-01Principal0Julho-2681646216,462615740746214</v>
      </c>
      <c r="AM1412" s="79" t="str">
        <f t="shared" si="172"/>
        <v/>
      </c>
      <c r="AN1412" s="80" t="str">
        <f t="shared" si="173"/>
        <v/>
      </c>
      <c r="AO1412" s="36">
        <f t="shared" si="174"/>
        <v>0</v>
      </c>
      <c r="AP1412" s="83" t="str">
        <f t="shared" si="175"/>
        <v/>
      </c>
    </row>
    <row r="1413" spans="1:42" hidden="1">
      <c r="A1413">
        <v>47555</v>
      </c>
      <c r="B1413" s="38">
        <v>46214</v>
      </c>
      <c r="C1413" t="s">
        <v>268</v>
      </c>
      <c r="D1413" t="s">
        <v>105</v>
      </c>
      <c r="E1413" t="s">
        <v>106</v>
      </c>
      <c r="F1413" t="s">
        <v>37</v>
      </c>
      <c r="G1413">
        <v>8</v>
      </c>
      <c r="H1413" s="43">
        <v>11065</v>
      </c>
      <c r="I1413" t="s">
        <v>107</v>
      </c>
      <c r="J1413">
        <v>11078</v>
      </c>
      <c r="K1413" t="s">
        <v>154</v>
      </c>
      <c r="L1413" t="s">
        <v>154</v>
      </c>
      <c r="M1413" t="s">
        <v>155</v>
      </c>
      <c r="N1413" t="s">
        <v>156</v>
      </c>
      <c r="O1413" t="s">
        <v>43</v>
      </c>
      <c r="P1413">
        <v>612</v>
      </c>
      <c r="Q1413" t="s">
        <v>379</v>
      </c>
      <c r="R1413" t="s">
        <v>151</v>
      </c>
      <c r="S1413">
        <v>8</v>
      </c>
      <c r="T1413">
        <v>2</v>
      </c>
      <c r="U1413">
        <v>0</v>
      </c>
      <c r="V1413">
        <v>8</v>
      </c>
      <c r="W1413">
        <v>0</v>
      </c>
      <c r="X1413">
        <v>4</v>
      </c>
      <c r="Y1413">
        <v>4</v>
      </c>
      <c r="Z1413">
        <v>0</v>
      </c>
      <c r="AA1413" t="s">
        <v>55</v>
      </c>
      <c r="AB1413" t="s">
        <v>77</v>
      </c>
      <c r="AC1413" t="s">
        <v>159</v>
      </c>
      <c r="AD1413" t="s">
        <v>58</v>
      </c>
      <c r="AE1413" s="39">
        <v>46216.45753472222</v>
      </c>
      <c r="AG1413" t="str">
        <f t="shared" si="168"/>
        <v>Julho-26</v>
      </c>
      <c r="AH1413" s="36">
        <f>_xlfn.XLOOKUP(AK1413,'Base de Preços'!P$7:P$3001,'Base de Preços'!J$7:J$3001,"",0)</f>
        <v>3133.15</v>
      </c>
      <c r="AI1413" s="37">
        <f t="shared" si="169"/>
        <v>0</v>
      </c>
      <c r="AJ1413" t="str">
        <f>_xlfn.XLOOKUP(N1413,Agrupamentos!C$3:C$496,Agrupamentos!D$3:D$496,"",0)</f>
        <v>BRIGADINHA MSFL</v>
      </c>
      <c r="AK1413" t="str">
        <f t="shared" si="170"/>
        <v>EQUIPE DE BRIGADINHA FLORESTALGN1410IMP21</v>
      </c>
      <c r="AL1413" s="57" t="str">
        <f t="shared" si="171"/>
        <v>47555GN1410MotoristaNATAN SANTOS MORAISEQUIPE DE BRIGADINHA FLORESTALRIBEIRÃO LIMPO - CPG009-01Apoio2Julho-260846216,457534722246214</v>
      </c>
      <c r="AM1413" s="79" t="str">
        <f t="shared" si="172"/>
        <v/>
      </c>
      <c r="AN1413" s="80" t="str">
        <f t="shared" si="173"/>
        <v/>
      </c>
      <c r="AO1413" s="36">
        <f t="shared" si="174"/>
        <v>0</v>
      </c>
      <c r="AP1413" s="83" t="str">
        <f t="shared" si="175"/>
        <v/>
      </c>
    </row>
    <row r="1414" spans="1:42" hidden="1">
      <c r="A1414">
        <v>47555</v>
      </c>
      <c r="B1414" s="38">
        <v>46214</v>
      </c>
      <c r="C1414" t="s">
        <v>268</v>
      </c>
      <c r="D1414" t="s">
        <v>105</v>
      </c>
      <c r="E1414" t="s">
        <v>106</v>
      </c>
      <c r="F1414" t="s">
        <v>153</v>
      </c>
      <c r="G1414">
        <v>8</v>
      </c>
      <c r="H1414" s="43">
        <v>11065</v>
      </c>
      <c r="I1414" t="s">
        <v>107</v>
      </c>
      <c r="J1414">
        <v>11078</v>
      </c>
      <c r="K1414" t="s">
        <v>154</v>
      </c>
      <c r="L1414" t="s">
        <v>154</v>
      </c>
      <c r="M1414" t="s">
        <v>155</v>
      </c>
      <c r="N1414" t="s">
        <v>156</v>
      </c>
      <c r="O1414" t="s">
        <v>43</v>
      </c>
      <c r="P1414">
        <v>503</v>
      </c>
      <c r="Q1414" t="s">
        <v>181</v>
      </c>
      <c r="R1414" t="s">
        <v>420</v>
      </c>
      <c r="S1414">
        <v>8</v>
      </c>
      <c r="T1414">
        <v>2</v>
      </c>
      <c r="U1414">
        <v>0</v>
      </c>
      <c r="V1414">
        <v>8</v>
      </c>
      <c r="W1414">
        <v>0</v>
      </c>
      <c r="X1414">
        <v>4</v>
      </c>
      <c r="Y1414">
        <v>4</v>
      </c>
      <c r="Z1414">
        <v>0</v>
      </c>
      <c r="AA1414" t="s">
        <v>55</v>
      </c>
      <c r="AB1414" t="s">
        <v>56</v>
      </c>
      <c r="AC1414" t="s">
        <v>159</v>
      </c>
      <c r="AD1414" t="s">
        <v>120</v>
      </c>
      <c r="AE1414" s="39">
        <v>46216.460717592592</v>
      </c>
      <c r="AG1414" t="str">
        <f t="shared" ref="AG1414:AG1477" si="176">IF(B1414=0,"",PROPER(TEXT(IF(DAY(B1414)&gt;20,EDATE(B1414,1),B1414),"MMMM-aa")))</f>
        <v>Julho-26</v>
      </c>
      <c r="AH1414" s="36">
        <f>_xlfn.XLOOKUP(AK1414,'Base de Preços'!P$7:P$3001,'Base de Preços'!J$7:J$3001,"",0)</f>
        <v>3133.15</v>
      </c>
      <c r="AI1414" s="37">
        <f t="shared" ref="AI1414:AI1477" si="177">IF(AB1414="Principal",AH1414*T1414,0)</f>
        <v>0</v>
      </c>
      <c r="AJ1414" t="str">
        <f>_xlfn.XLOOKUP(N1414,Agrupamentos!C$3:C$496,Agrupamentos!D$3:D$496,"",0)</f>
        <v>BRIGADINHA MSFL</v>
      </c>
      <c r="AK1414" t="str">
        <f t="shared" ref="AK1414:AK1477" si="178">N1414&amp;D1414&amp;M1414</f>
        <v>EQUIPE DE BRIGADINHA FLORESTALGN1410IMP21</v>
      </c>
      <c r="AL1414" s="57" t="str">
        <f t="shared" ref="AL1414:AL1477" si="179">CONCATENATE(A1414,D1414,F1414,K1414,N1414,Q1414,R1414,AB1414,T1414,AG1414,U1414,V1414,AE1414,B1414)</f>
        <v>47555GN1410Operador de Máquinas SêniorNATAN SANTOS MORAISEQUIPE DE BRIGADINHA FLORESTALMÃE SANTA GLEBA A020-01Suporte2Julho-260846216,460717592646214</v>
      </c>
      <c r="AM1414" s="79" t="str">
        <f t="shared" ref="AM1414:AM1477" si="180">IFERROR(V1414/W1414,"")</f>
        <v/>
      </c>
      <c r="AN1414" s="80" t="str">
        <f t="shared" ref="AN1414:AN1477" si="181">IFERROR(AM1414*Z1414,"")</f>
        <v/>
      </c>
      <c r="AO1414" s="36">
        <f t="shared" ref="AO1414:AO1477" si="182">Z1414*T1414</f>
        <v>0</v>
      </c>
      <c r="AP1414" s="83" t="str">
        <f t="shared" ref="AP1414:AP1477" si="183">IFERROR(AO1414-AN1414,"")</f>
        <v/>
      </c>
    </row>
    <row r="1415" spans="1:42" hidden="1">
      <c r="A1415">
        <v>47555</v>
      </c>
      <c r="B1415" s="38">
        <v>46214</v>
      </c>
      <c r="C1415" t="s">
        <v>268</v>
      </c>
      <c r="D1415" t="s">
        <v>105</v>
      </c>
      <c r="E1415" t="s">
        <v>106</v>
      </c>
      <c r="F1415" t="s">
        <v>49</v>
      </c>
      <c r="G1415">
        <v>8</v>
      </c>
      <c r="H1415" s="43">
        <v>11065</v>
      </c>
      <c r="I1415" t="s">
        <v>107</v>
      </c>
      <c r="J1415">
        <v>11078</v>
      </c>
      <c r="K1415" t="s">
        <v>154</v>
      </c>
      <c r="L1415" t="s">
        <v>154</v>
      </c>
      <c r="M1415">
        <v>1</v>
      </c>
      <c r="N1415" t="s">
        <v>109</v>
      </c>
      <c r="O1415" t="s">
        <v>64</v>
      </c>
      <c r="P1415">
        <v>503</v>
      </c>
      <c r="Q1415" t="s">
        <v>181</v>
      </c>
      <c r="R1415" t="s">
        <v>420</v>
      </c>
      <c r="S1415">
        <v>24</v>
      </c>
      <c r="T1415">
        <v>0</v>
      </c>
      <c r="U1415">
        <v>0</v>
      </c>
      <c r="V1415">
        <v>24</v>
      </c>
      <c r="W1415">
        <v>0</v>
      </c>
      <c r="X1415">
        <v>0</v>
      </c>
      <c r="Y1415">
        <v>0</v>
      </c>
      <c r="Z1415">
        <v>0</v>
      </c>
      <c r="AA1415" t="s">
        <v>55</v>
      </c>
      <c r="AB1415" t="s">
        <v>56</v>
      </c>
      <c r="AC1415" t="s">
        <v>159</v>
      </c>
      <c r="AD1415" t="s">
        <v>120</v>
      </c>
      <c r="AE1415" s="39">
        <v>46216.463171296295</v>
      </c>
      <c r="AG1415" t="str">
        <f t="shared" si="176"/>
        <v>Julho-26</v>
      </c>
      <c r="AH1415" s="36">
        <f>_xlfn.XLOOKUP(AK1415,'Base de Preços'!P$7:P$3001,'Base de Preços'!J$7:J$3001,"",0)</f>
        <v>0</v>
      </c>
      <c r="AI1415" s="37">
        <f t="shared" si="177"/>
        <v>0</v>
      </c>
      <c r="AJ1415" t="str">
        <f>_xlfn.XLOOKUP(N1415,Agrupamentos!C$3:C$496,Agrupamentos!D$3:D$496,"",0)</f>
        <v>APOIO E MANUTENÇÃO</v>
      </c>
      <c r="AK1415" t="str">
        <f t="shared" si="178"/>
        <v>APOIO E MANUTEÇÃO 1410GN14101</v>
      </c>
      <c r="AL1415" s="57" t="str">
        <f t="shared" si="179"/>
        <v>47555GN1410Trabalhador FlorestalNATAN SANTOS MORAISAPOIO E MANUTEÇÃO 1410MÃE SANTA GLEBA A020-01Suporte0Julho-2602446216,463171296346214</v>
      </c>
      <c r="AM1415" s="79" t="str">
        <f t="shared" si="180"/>
        <v/>
      </c>
      <c r="AN1415" s="80" t="str">
        <f t="shared" si="181"/>
        <v/>
      </c>
      <c r="AO1415" s="36">
        <f t="shared" si="182"/>
        <v>0</v>
      </c>
      <c r="AP1415" s="83" t="str">
        <f t="shared" si="183"/>
        <v/>
      </c>
    </row>
    <row r="1416" spans="1:42" hidden="1">
      <c r="A1416">
        <v>47557</v>
      </c>
      <c r="B1416" s="38">
        <v>46214</v>
      </c>
      <c r="C1416" t="s">
        <v>268</v>
      </c>
      <c r="D1416" t="s">
        <v>105</v>
      </c>
      <c r="E1416" t="s">
        <v>106</v>
      </c>
      <c r="F1416" t="s">
        <v>49</v>
      </c>
      <c r="G1416">
        <v>8</v>
      </c>
      <c r="H1416" s="43">
        <v>11065</v>
      </c>
      <c r="I1416" t="s">
        <v>107</v>
      </c>
      <c r="J1416" t="s">
        <v>50</v>
      </c>
      <c r="K1416" t="s">
        <v>51</v>
      </c>
      <c r="L1416" t="s">
        <v>108</v>
      </c>
      <c r="M1416">
        <v>1</v>
      </c>
      <c r="N1416" t="s">
        <v>109</v>
      </c>
      <c r="O1416" t="s">
        <v>64</v>
      </c>
      <c r="P1416">
        <v>783</v>
      </c>
      <c r="Q1416" t="s">
        <v>474</v>
      </c>
      <c r="R1416" t="s">
        <v>165</v>
      </c>
      <c r="S1416">
        <v>0</v>
      </c>
      <c r="T1416">
        <v>0</v>
      </c>
      <c r="U1416">
        <v>96</v>
      </c>
      <c r="V1416">
        <v>96</v>
      </c>
      <c r="W1416">
        <v>0</v>
      </c>
      <c r="X1416">
        <v>0</v>
      </c>
      <c r="Y1416">
        <v>0</v>
      </c>
      <c r="Z1416">
        <v>0</v>
      </c>
      <c r="AA1416" t="s">
        <v>55</v>
      </c>
      <c r="AB1416" t="s">
        <v>56</v>
      </c>
      <c r="AC1416" t="s">
        <v>58</v>
      </c>
      <c r="AD1416" t="s">
        <v>58</v>
      </c>
      <c r="AE1416" s="39">
        <v>46216.454872685186</v>
      </c>
      <c r="AG1416" t="str">
        <f t="shared" si="176"/>
        <v>Julho-26</v>
      </c>
      <c r="AH1416" s="36">
        <f>_xlfn.XLOOKUP(AK1416,'Base de Preços'!P$7:P$3001,'Base de Preços'!J$7:J$3001,"",0)</f>
        <v>0</v>
      </c>
      <c r="AI1416" s="37">
        <f t="shared" si="177"/>
        <v>0</v>
      </c>
      <c r="AJ1416" t="str">
        <f>_xlfn.XLOOKUP(N1416,Agrupamentos!C$3:C$496,Agrupamentos!D$3:D$496,"",0)</f>
        <v>APOIO E MANUTENÇÃO</v>
      </c>
      <c r="AK1416" t="str">
        <f t="shared" si="178"/>
        <v>APOIO E MANUTEÇÃO 1410GN14101</v>
      </c>
      <c r="AL1416" s="57" t="str">
        <f t="shared" si="179"/>
        <v>47557GN1410Trabalhador FlorestalLEANDRA DE MIRANDA SOUZA COSTAAPOIO E MANUTEÇÃO 1410JOJUCA - RRP006-01Suporte0Julho-26969646216,454872685246214</v>
      </c>
      <c r="AM1416" s="79" t="str">
        <f t="shared" si="180"/>
        <v/>
      </c>
      <c r="AN1416" s="80" t="str">
        <f t="shared" si="181"/>
        <v/>
      </c>
      <c r="AO1416" s="36">
        <f t="shared" si="182"/>
        <v>0</v>
      </c>
      <c r="AP1416" s="83" t="str">
        <f t="shared" si="183"/>
        <v/>
      </c>
    </row>
    <row r="1417" spans="1:42" hidden="1">
      <c r="A1417">
        <v>47557</v>
      </c>
      <c r="B1417" s="38">
        <v>46214</v>
      </c>
      <c r="C1417" t="s">
        <v>268</v>
      </c>
      <c r="D1417" t="s">
        <v>105</v>
      </c>
      <c r="E1417" t="s">
        <v>106</v>
      </c>
      <c r="F1417" t="s">
        <v>59</v>
      </c>
      <c r="G1417">
        <v>8</v>
      </c>
      <c r="H1417" s="43">
        <v>11065</v>
      </c>
      <c r="I1417" t="s">
        <v>107</v>
      </c>
      <c r="J1417" t="s">
        <v>50</v>
      </c>
      <c r="K1417" t="s">
        <v>51</v>
      </c>
      <c r="L1417" t="s">
        <v>108</v>
      </c>
      <c r="M1417">
        <v>1</v>
      </c>
      <c r="N1417" t="s">
        <v>109</v>
      </c>
      <c r="O1417" t="s">
        <v>64</v>
      </c>
      <c r="P1417">
        <v>783</v>
      </c>
      <c r="Q1417" t="s">
        <v>474</v>
      </c>
      <c r="R1417" t="s">
        <v>165</v>
      </c>
      <c r="S1417">
        <v>0</v>
      </c>
      <c r="T1417">
        <v>0</v>
      </c>
      <c r="U1417">
        <v>8</v>
      </c>
      <c r="V1417">
        <v>8</v>
      </c>
      <c r="W1417">
        <v>0</v>
      </c>
      <c r="X1417">
        <v>0</v>
      </c>
      <c r="Y1417">
        <v>0</v>
      </c>
      <c r="Z1417">
        <v>0</v>
      </c>
      <c r="AA1417" t="s">
        <v>55</v>
      </c>
      <c r="AB1417" t="s">
        <v>56</v>
      </c>
      <c r="AC1417" t="s">
        <v>58</v>
      </c>
      <c r="AD1417" t="s">
        <v>58</v>
      </c>
      <c r="AE1417" s="39">
        <v>46216.454976851855</v>
      </c>
      <c r="AG1417" t="str">
        <f t="shared" si="176"/>
        <v>Julho-26</v>
      </c>
      <c r="AH1417" s="36">
        <f>_xlfn.XLOOKUP(AK1417,'Base de Preços'!P$7:P$3001,'Base de Preços'!J$7:J$3001,"",0)</f>
        <v>0</v>
      </c>
      <c r="AI1417" s="37">
        <f t="shared" si="177"/>
        <v>0</v>
      </c>
      <c r="AJ1417" t="str">
        <f>_xlfn.XLOOKUP(N1417,Agrupamentos!C$3:C$496,Agrupamentos!D$3:D$496,"",0)</f>
        <v>APOIO E MANUTENÇÃO</v>
      </c>
      <c r="AK1417" t="str">
        <f t="shared" si="178"/>
        <v>APOIO E MANUTEÇÃO 1410GN14101</v>
      </c>
      <c r="AL1417" s="57" t="str">
        <f t="shared" si="179"/>
        <v>47557GN1410Operador de Trator de PneuLEANDRA DE MIRANDA SOUZA COSTAAPOIO E MANUTEÇÃO 1410JOJUCA - RRP006-01Suporte0Julho-268846216,454976851946214</v>
      </c>
      <c r="AM1417" s="79" t="str">
        <f t="shared" si="180"/>
        <v/>
      </c>
      <c r="AN1417" s="80" t="str">
        <f t="shared" si="181"/>
        <v/>
      </c>
      <c r="AO1417" s="36">
        <f t="shared" si="182"/>
        <v>0</v>
      </c>
      <c r="AP1417" s="83" t="str">
        <f t="shared" si="183"/>
        <v/>
      </c>
    </row>
    <row r="1418" spans="1:42" hidden="1">
      <c r="A1418">
        <v>47523</v>
      </c>
      <c r="B1418" s="38">
        <v>46214</v>
      </c>
      <c r="C1418" t="s">
        <v>268</v>
      </c>
      <c r="D1418" t="s">
        <v>98</v>
      </c>
      <c r="E1418" t="s">
        <v>99</v>
      </c>
      <c r="F1418" t="s">
        <v>59</v>
      </c>
      <c r="G1418">
        <v>8</v>
      </c>
      <c r="H1418" s="43">
        <v>10665</v>
      </c>
      <c r="I1418" t="s">
        <v>191</v>
      </c>
      <c r="J1418">
        <v>10781</v>
      </c>
      <c r="K1418" t="s">
        <v>192</v>
      </c>
      <c r="L1418" t="s">
        <v>192</v>
      </c>
      <c r="M1418" t="s">
        <v>525</v>
      </c>
      <c r="N1418" t="s">
        <v>526</v>
      </c>
      <c r="O1418" t="s">
        <v>64</v>
      </c>
      <c r="P1418">
        <v>398</v>
      </c>
      <c r="Q1418" t="s">
        <v>527</v>
      </c>
      <c r="R1418">
        <v>9</v>
      </c>
      <c r="S1418">
        <v>2</v>
      </c>
      <c r="T1418">
        <v>3.91</v>
      </c>
      <c r="U1418">
        <v>0</v>
      </c>
      <c r="V1418">
        <v>2</v>
      </c>
      <c r="W1418">
        <v>0.9</v>
      </c>
      <c r="X1418">
        <v>0.51</v>
      </c>
      <c r="Y1418">
        <v>0.51</v>
      </c>
      <c r="Z1418">
        <v>315.86</v>
      </c>
      <c r="AA1418" t="s">
        <v>46</v>
      </c>
      <c r="AB1418" t="s">
        <v>47</v>
      </c>
      <c r="AC1418" t="s">
        <v>195</v>
      </c>
      <c r="AE1418" s="39">
        <v>46215.980011574073</v>
      </c>
      <c r="AF1418" t="s">
        <v>530</v>
      </c>
      <c r="AG1418" t="str">
        <f t="shared" si="176"/>
        <v>Julho-26</v>
      </c>
      <c r="AH1418" s="36">
        <f>_xlfn.XLOOKUP(AK1418,'Base de Preços'!P$7:P$3001,'Base de Preços'!J$7:J$3001,"",0)</f>
        <v>428.63</v>
      </c>
      <c r="AI1418" s="37">
        <f t="shared" si="177"/>
        <v>1675.9433000000001</v>
      </c>
      <c r="AJ1418" t="str">
        <f>_xlfn.XLOOKUP(N1418,Agrupamentos!C$3:C$496,Agrupamentos!D$3:D$496,"",0)</f>
        <v>HERBICIDA MEC</v>
      </c>
      <c r="AK1418" t="str">
        <f t="shared" si="178"/>
        <v>CAPINA QUÍMICA MECÂNICA ENTRELINHAGN1420IMP343</v>
      </c>
      <c r="AL1418" s="57" t="str">
        <f t="shared" si="179"/>
        <v>47523GN1420Operador de Trator de PneuTHIAGO DE SOUZA AVELARCAPINA QUÍMICA MECÂNICA ENTRELINHACéu Azul9Principal3,91Julho-260246215,980011574146214</v>
      </c>
      <c r="AM1418" s="79">
        <f t="shared" si="180"/>
        <v>2.2222222222222223</v>
      </c>
      <c r="AN1418" s="80">
        <f t="shared" si="181"/>
        <v>701.91111111111115</v>
      </c>
      <c r="AO1418" s="36">
        <f t="shared" si="182"/>
        <v>1235.0126</v>
      </c>
      <c r="AP1418" s="83">
        <f t="shared" si="183"/>
        <v>533.10148888888887</v>
      </c>
    </row>
    <row r="1419" spans="1:42" hidden="1">
      <c r="A1419">
        <v>47523</v>
      </c>
      <c r="B1419" s="38">
        <v>46214</v>
      </c>
      <c r="C1419" t="s">
        <v>268</v>
      </c>
      <c r="D1419" t="s">
        <v>98</v>
      </c>
      <c r="E1419" t="s">
        <v>99</v>
      </c>
      <c r="F1419" t="s">
        <v>59</v>
      </c>
      <c r="G1419">
        <v>8</v>
      </c>
      <c r="H1419" s="43">
        <v>10665</v>
      </c>
      <c r="I1419" t="s">
        <v>191</v>
      </c>
      <c r="J1419">
        <v>10781</v>
      </c>
      <c r="K1419" t="s">
        <v>192</v>
      </c>
      <c r="L1419" t="s">
        <v>192</v>
      </c>
      <c r="M1419" t="s">
        <v>525</v>
      </c>
      <c r="N1419" t="s">
        <v>526</v>
      </c>
      <c r="O1419" t="s">
        <v>64</v>
      </c>
      <c r="P1419">
        <v>398</v>
      </c>
      <c r="Q1419" t="s">
        <v>527</v>
      </c>
      <c r="R1419">
        <v>11</v>
      </c>
      <c r="S1419">
        <v>7</v>
      </c>
      <c r="T1419">
        <v>7.32</v>
      </c>
      <c r="U1419">
        <v>1</v>
      </c>
      <c r="V1419">
        <v>8</v>
      </c>
      <c r="W1419">
        <v>0.9</v>
      </c>
      <c r="X1419">
        <v>0.96</v>
      </c>
      <c r="Y1419">
        <v>1.0900000000000001</v>
      </c>
      <c r="Z1419">
        <v>315.86</v>
      </c>
      <c r="AA1419" t="s">
        <v>46</v>
      </c>
      <c r="AB1419" t="s">
        <v>47</v>
      </c>
      <c r="AC1419" t="s">
        <v>195</v>
      </c>
      <c r="AE1419" s="39">
        <v>46215.980011574073</v>
      </c>
      <c r="AF1419" t="s">
        <v>530</v>
      </c>
      <c r="AG1419" t="str">
        <f t="shared" si="176"/>
        <v>Julho-26</v>
      </c>
      <c r="AH1419" s="36">
        <f>_xlfn.XLOOKUP(AK1419,'Base de Preços'!P$7:P$3001,'Base de Preços'!J$7:J$3001,"",0)</f>
        <v>428.63</v>
      </c>
      <c r="AI1419" s="37">
        <f t="shared" si="177"/>
        <v>3137.5716000000002</v>
      </c>
      <c r="AJ1419" t="str">
        <f>_xlfn.XLOOKUP(N1419,Agrupamentos!C$3:C$496,Agrupamentos!D$3:D$496,"",0)</f>
        <v>HERBICIDA MEC</v>
      </c>
      <c r="AK1419" t="str">
        <f t="shared" si="178"/>
        <v>CAPINA QUÍMICA MECÂNICA ENTRELINHAGN1420IMP343</v>
      </c>
      <c r="AL1419" s="57" t="str">
        <f t="shared" si="179"/>
        <v>47523GN1420Operador de Trator de PneuTHIAGO DE SOUZA AVELARCAPINA QUÍMICA MECÂNICA ENTRELINHACéu Azul11Principal7,32Julho-261846215,980011574146214</v>
      </c>
      <c r="AM1419" s="79">
        <f t="shared" si="180"/>
        <v>8.8888888888888893</v>
      </c>
      <c r="AN1419" s="80">
        <f t="shared" si="181"/>
        <v>2807.6444444444446</v>
      </c>
      <c r="AO1419" s="36">
        <f t="shared" si="182"/>
        <v>2312.0952000000002</v>
      </c>
      <c r="AP1419" s="83">
        <f t="shared" si="183"/>
        <v>-495.54924444444441</v>
      </c>
    </row>
    <row r="1420" spans="1:42" hidden="1">
      <c r="A1420">
        <v>47523</v>
      </c>
      <c r="B1420" s="38">
        <v>46214</v>
      </c>
      <c r="C1420" t="s">
        <v>268</v>
      </c>
      <c r="D1420" t="s">
        <v>98</v>
      </c>
      <c r="E1420" t="s">
        <v>99</v>
      </c>
      <c r="F1420" t="s">
        <v>49</v>
      </c>
      <c r="G1420">
        <v>8</v>
      </c>
      <c r="H1420" s="43">
        <v>10665</v>
      </c>
      <c r="I1420" t="s">
        <v>191</v>
      </c>
      <c r="J1420">
        <v>10781</v>
      </c>
      <c r="K1420" t="s">
        <v>192</v>
      </c>
      <c r="L1420" t="s">
        <v>192</v>
      </c>
      <c r="M1420">
        <v>2</v>
      </c>
      <c r="N1420" t="s">
        <v>42</v>
      </c>
      <c r="O1420" t="s">
        <v>64</v>
      </c>
      <c r="P1420">
        <v>398</v>
      </c>
      <c r="Q1420" t="s">
        <v>527</v>
      </c>
      <c r="R1420">
        <v>2</v>
      </c>
      <c r="S1420">
        <v>8</v>
      </c>
      <c r="T1420">
        <v>0</v>
      </c>
      <c r="U1420">
        <v>0</v>
      </c>
      <c r="V1420">
        <v>8</v>
      </c>
      <c r="W1420">
        <v>0</v>
      </c>
      <c r="X1420">
        <v>0</v>
      </c>
      <c r="Y1420">
        <v>0</v>
      </c>
      <c r="Z1420">
        <v>0</v>
      </c>
      <c r="AA1420" t="s">
        <v>46</v>
      </c>
      <c r="AB1420" t="s">
        <v>56</v>
      </c>
      <c r="AC1420" t="s">
        <v>195</v>
      </c>
      <c r="AE1420" s="39">
        <v>46215.980011574073</v>
      </c>
      <c r="AF1420" t="s">
        <v>530</v>
      </c>
      <c r="AG1420" t="str">
        <f t="shared" si="176"/>
        <v>Julho-26</v>
      </c>
      <c r="AH1420" s="36">
        <f>_xlfn.XLOOKUP(AK1420,'Base de Preços'!P$7:P$3001,'Base de Preços'!J$7:J$3001,"",0)</f>
        <v>0</v>
      </c>
      <c r="AI1420" s="37">
        <f t="shared" si="177"/>
        <v>0</v>
      </c>
      <c r="AJ1420" t="str">
        <f>_xlfn.XLOOKUP(N1420,Agrupamentos!C$3:C$496,Agrupamentos!D$3:D$496,"",0)</f>
        <v>APOIO E MANUTENÇÃO</v>
      </c>
      <c r="AK1420" t="str">
        <f t="shared" si="178"/>
        <v>APOIO E MANUTEÇÃOGN14202</v>
      </c>
      <c r="AL1420" s="57" t="str">
        <f t="shared" si="179"/>
        <v>47523GN1420Trabalhador FlorestalTHIAGO DE SOUZA AVELARAPOIO E MANUTEÇÃOCéu Azul2Suporte0Julho-260846215,980011574146214</v>
      </c>
      <c r="AM1420" s="79" t="str">
        <f t="shared" si="180"/>
        <v/>
      </c>
      <c r="AN1420" s="80" t="str">
        <f t="shared" si="181"/>
        <v/>
      </c>
      <c r="AO1420" s="36">
        <f t="shared" si="182"/>
        <v>0</v>
      </c>
      <c r="AP1420" s="83" t="str">
        <f t="shared" si="183"/>
        <v/>
      </c>
    </row>
    <row r="1421" spans="1:42" hidden="1">
      <c r="A1421">
        <v>47523</v>
      </c>
      <c r="B1421" s="38">
        <v>46214</v>
      </c>
      <c r="C1421" t="s">
        <v>268</v>
      </c>
      <c r="D1421" t="s">
        <v>98</v>
      </c>
      <c r="E1421" t="s">
        <v>99</v>
      </c>
      <c r="F1421" t="s">
        <v>37</v>
      </c>
      <c r="G1421">
        <v>8</v>
      </c>
      <c r="H1421" s="43">
        <v>10665</v>
      </c>
      <c r="I1421" t="s">
        <v>191</v>
      </c>
      <c r="J1421">
        <v>10781</v>
      </c>
      <c r="K1421" t="s">
        <v>192</v>
      </c>
      <c r="L1421" t="s">
        <v>192</v>
      </c>
      <c r="M1421">
        <v>2</v>
      </c>
      <c r="N1421" t="s">
        <v>42</v>
      </c>
      <c r="O1421" t="s">
        <v>64</v>
      </c>
      <c r="P1421">
        <v>398</v>
      </c>
      <c r="Q1421" t="s">
        <v>527</v>
      </c>
      <c r="R1421">
        <v>1</v>
      </c>
      <c r="S1421">
        <v>8</v>
      </c>
      <c r="T1421">
        <v>0</v>
      </c>
      <c r="U1421">
        <v>8</v>
      </c>
      <c r="V1421">
        <v>16</v>
      </c>
      <c r="W1421">
        <v>0</v>
      </c>
      <c r="X1421">
        <v>0</v>
      </c>
      <c r="Y1421">
        <v>0</v>
      </c>
      <c r="Z1421">
        <v>0</v>
      </c>
      <c r="AA1421" t="s">
        <v>46</v>
      </c>
      <c r="AB1421" t="s">
        <v>47</v>
      </c>
      <c r="AC1421" t="s">
        <v>195</v>
      </c>
      <c r="AE1421" s="39">
        <v>46215.980011574073</v>
      </c>
      <c r="AF1421" t="s">
        <v>530</v>
      </c>
      <c r="AG1421" t="str">
        <f t="shared" si="176"/>
        <v>Julho-26</v>
      </c>
      <c r="AH1421" s="36">
        <f>_xlfn.XLOOKUP(AK1421,'Base de Preços'!P$7:P$3001,'Base de Preços'!J$7:J$3001,"",0)</f>
        <v>0</v>
      </c>
      <c r="AI1421" s="37">
        <f t="shared" si="177"/>
        <v>0</v>
      </c>
      <c r="AJ1421" t="str">
        <f>_xlfn.XLOOKUP(N1421,Agrupamentos!C$3:C$496,Agrupamentos!D$3:D$496,"",0)</f>
        <v>APOIO E MANUTENÇÃO</v>
      </c>
      <c r="AK1421" t="str">
        <f t="shared" si="178"/>
        <v>APOIO E MANUTEÇÃOGN14202</v>
      </c>
      <c r="AL1421" s="57" t="str">
        <f t="shared" si="179"/>
        <v>47523GN1420MotoristaTHIAGO DE SOUZA AVELARAPOIO E MANUTEÇÃOCéu Azul1Principal0Julho-2681646215,980011574146214</v>
      </c>
      <c r="AM1421" s="79" t="str">
        <f t="shared" si="180"/>
        <v/>
      </c>
      <c r="AN1421" s="80" t="str">
        <f t="shared" si="181"/>
        <v/>
      </c>
      <c r="AO1421" s="36">
        <f t="shared" si="182"/>
        <v>0</v>
      </c>
      <c r="AP1421" s="83" t="str">
        <f t="shared" si="183"/>
        <v/>
      </c>
    </row>
    <row r="1422" spans="1:42" hidden="1">
      <c r="A1422">
        <v>47523</v>
      </c>
      <c r="B1422" s="38">
        <v>46214</v>
      </c>
      <c r="C1422" t="s">
        <v>268</v>
      </c>
      <c r="D1422" t="s">
        <v>98</v>
      </c>
      <c r="E1422" t="s">
        <v>99</v>
      </c>
      <c r="F1422" t="s">
        <v>59</v>
      </c>
      <c r="G1422">
        <v>8</v>
      </c>
      <c r="H1422" s="43">
        <v>10665</v>
      </c>
      <c r="I1422" t="s">
        <v>191</v>
      </c>
      <c r="J1422">
        <v>10781</v>
      </c>
      <c r="K1422" t="s">
        <v>192</v>
      </c>
      <c r="L1422" t="s">
        <v>192</v>
      </c>
      <c r="M1422" t="s">
        <v>525</v>
      </c>
      <c r="N1422" t="s">
        <v>526</v>
      </c>
      <c r="O1422" t="s">
        <v>64</v>
      </c>
      <c r="P1422">
        <v>398</v>
      </c>
      <c r="Q1422" t="s">
        <v>527</v>
      </c>
      <c r="R1422">
        <v>8</v>
      </c>
      <c r="S1422">
        <v>11</v>
      </c>
      <c r="T1422">
        <v>20.100000000000001</v>
      </c>
      <c r="U1422">
        <v>15</v>
      </c>
      <c r="V1422">
        <v>26</v>
      </c>
      <c r="W1422">
        <v>0.9</v>
      </c>
      <c r="X1422">
        <v>0.55000000000000004</v>
      </c>
      <c r="Y1422">
        <v>1.29</v>
      </c>
      <c r="Z1422">
        <v>315.86</v>
      </c>
      <c r="AA1422" t="s">
        <v>46</v>
      </c>
      <c r="AB1422" t="s">
        <v>47</v>
      </c>
      <c r="AC1422" t="s">
        <v>195</v>
      </c>
      <c r="AD1422" t="s">
        <v>228</v>
      </c>
      <c r="AE1422" s="39">
        <v>46215.980011574073</v>
      </c>
      <c r="AF1422" t="s">
        <v>530</v>
      </c>
      <c r="AG1422" t="str">
        <f t="shared" si="176"/>
        <v>Julho-26</v>
      </c>
      <c r="AH1422" s="36">
        <f>_xlfn.XLOOKUP(AK1422,'Base de Preços'!P$7:P$3001,'Base de Preços'!J$7:J$3001,"",0)</f>
        <v>428.63</v>
      </c>
      <c r="AI1422" s="37">
        <f t="shared" si="177"/>
        <v>8615.4629999999997</v>
      </c>
      <c r="AJ1422" t="str">
        <f>_xlfn.XLOOKUP(N1422,Agrupamentos!C$3:C$496,Agrupamentos!D$3:D$496,"",0)</f>
        <v>HERBICIDA MEC</v>
      </c>
      <c r="AK1422" t="str">
        <f t="shared" si="178"/>
        <v>CAPINA QUÍMICA MECÂNICA ENTRELINHAGN1420IMP343</v>
      </c>
      <c r="AL1422" s="57" t="str">
        <f t="shared" si="179"/>
        <v>47523GN1420Operador de Trator de PneuTHIAGO DE SOUZA AVELARCAPINA QUÍMICA MECÂNICA ENTRELINHACéu Azul8Principal20,1Julho-26152646215,980011574146214</v>
      </c>
      <c r="AM1422" s="79">
        <f t="shared" si="180"/>
        <v>28.888888888888889</v>
      </c>
      <c r="AN1422" s="80">
        <f t="shared" si="181"/>
        <v>9124.8444444444449</v>
      </c>
      <c r="AO1422" s="36">
        <f t="shared" si="182"/>
        <v>6348.786000000001</v>
      </c>
      <c r="AP1422" s="83">
        <f t="shared" si="183"/>
        <v>-2776.0584444444439</v>
      </c>
    </row>
    <row r="1423" spans="1:42" hidden="1">
      <c r="A1423">
        <v>47545</v>
      </c>
      <c r="B1423" s="38">
        <v>46214</v>
      </c>
      <c r="C1423" t="s">
        <v>268</v>
      </c>
      <c r="D1423" t="s">
        <v>98</v>
      </c>
      <c r="E1423" t="s">
        <v>99</v>
      </c>
      <c r="F1423" t="s">
        <v>49</v>
      </c>
      <c r="G1423">
        <v>8</v>
      </c>
      <c r="H1423" s="43" t="s">
        <v>100</v>
      </c>
      <c r="I1423" t="s">
        <v>101</v>
      </c>
      <c r="J1423" t="s">
        <v>50</v>
      </c>
      <c r="K1423" t="s">
        <v>51</v>
      </c>
      <c r="L1423" t="s">
        <v>102</v>
      </c>
      <c r="M1423">
        <v>2</v>
      </c>
      <c r="N1423" t="s">
        <v>42</v>
      </c>
      <c r="O1423" t="s">
        <v>64</v>
      </c>
      <c r="P1423">
        <v>635</v>
      </c>
      <c r="Q1423" t="s">
        <v>524</v>
      </c>
      <c r="R1423" t="s">
        <v>387</v>
      </c>
      <c r="S1423">
        <v>0</v>
      </c>
      <c r="T1423">
        <v>0</v>
      </c>
      <c r="U1423">
        <v>32</v>
      </c>
      <c r="V1423">
        <v>32</v>
      </c>
      <c r="W1423">
        <v>0</v>
      </c>
      <c r="X1423">
        <v>0</v>
      </c>
      <c r="Y1423">
        <v>0</v>
      </c>
      <c r="Z1423">
        <v>0</v>
      </c>
      <c r="AA1423" t="s">
        <v>55</v>
      </c>
      <c r="AB1423" t="s">
        <v>56</v>
      </c>
      <c r="AC1423" t="s">
        <v>228</v>
      </c>
      <c r="AD1423" t="s">
        <v>228</v>
      </c>
      <c r="AE1423" s="39">
        <v>46216.375196759262</v>
      </c>
      <c r="AG1423" t="str">
        <f t="shared" si="176"/>
        <v>Julho-26</v>
      </c>
      <c r="AH1423" s="36">
        <f>_xlfn.XLOOKUP(AK1423,'Base de Preços'!P$7:P$3001,'Base de Preços'!J$7:J$3001,"",0)</f>
        <v>0</v>
      </c>
      <c r="AI1423" s="37">
        <f t="shared" si="177"/>
        <v>0</v>
      </c>
      <c r="AJ1423" t="str">
        <f>_xlfn.XLOOKUP(N1423,Agrupamentos!C$3:C$496,Agrupamentos!D$3:D$496,"",0)</f>
        <v>APOIO E MANUTENÇÃO</v>
      </c>
      <c r="AK1423" t="str">
        <f t="shared" si="178"/>
        <v>APOIO E MANUTEÇÃOGN14202</v>
      </c>
      <c r="AL1423" s="57" t="str">
        <f t="shared" si="179"/>
        <v>47545GN1420Trabalhador FlorestalLEANDRA DE MIRANDA SOUZA COSTAAPOIO E MANUTEÇÃOPRUDENTINA - RRP013-01Suporte0Julho-26323246216,375196759346214</v>
      </c>
      <c r="AM1423" s="79" t="str">
        <f t="shared" si="180"/>
        <v/>
      </c>
      <c r="AN1423" s="80" t="str">
        <f t="shared" si="181"/>
        <v/>
      </c>
      <c r="AO1423" s="36">
        <f t="shared" si="182"/>
        <v>0</v>
      </c>
      <c r="AP1423" s="83" t="str">
        <f t="shared" si="183"/>
        <v/>
      </c>
    </row>
    <row r="1424" spans="1:42" hidden="1">
      <c r="A1424">
        <v>47547</v>
      </c>
      <c r="B1424" s="38">
        <v>46214</v>
      </c>
      <c r="C1424" t="s">
        <v>268</v>
      </c>
      <c r="D1424" t="s">
        <v>98</v>
      </c>
      <c r="E1424" t="s">
        <v>99</v>
      </c>
      <c r="F1424" t="s">
        <v>37</v>
      </c>
      <c r="G1424">
        <v>8</v>
      </c>
      <c r="H1424" s="43">
        <v>9241</v>
      </c>
      <c r="I1424" t="s">
        <v>189</v>
      </c>
      <c r="J1424" t="s">
        <v>39</v>
      </c>
      <c r="K1424" t="s">
        <v>40</v>
      </c>
      <c r="L1424" t="s">
        <v>502</v>
      </c>
      <c r="M1424">
        <v>2</v>
      </c>
      <c r="N1424" t="s">
        <v>42</v>
      </c>
      <c r="O1424" t="s">
        <v>64</v>
      </c>
      <c r="P1424">
        <v>390</v>
      </c>
      <c r="Q1424" t="s">
        <v>44</v>
      </c>
      <c r="R1424" t="s">
        <v>45</v>
      </c>
      <c r="S1424">
        <v>8</v>
      </c>
      <c r="T1424">
        <v>0</v>
      </c>
      <c r="U1424">
        <v>16</v>
      </c>
      <c r="V1424">
        <v>24</v>
      </c>
      <c r="W1424">
        <v>0</v>
      </c>
      <c r="X1424">
        <v>0</v>
      </c>
      <c r="Y1424">
        <v>0</v>
      </c>
      <c r="Z1424">
        <v>0</v>
      </c>
      <c r="AA1424" t="s">
        <v>46</v>
      </c>
      <c r="AB1424" t="s">
        <v>47</v>
      </c>
      <c r="AC1424" t="s">
        <v>267</v>
      </c>
      <c r="AD1424" t="s">
        <v>228</v>
      </c>
      <c r="AE1424" s="39">
        <v>46216.375509259262</v>
      </c>
      <c r="AG1424" t="str">
        <f t="shared" si="176"/>
        <v>Julho-26</v>
      </c>
      <c r="AH1424" s="36">
        <f>_xlfn.XLOOKUP(AK1424,'Base de Preços'!P$7:P$3001,'Base de Preços'!J$7:J$3001,"",0)</f>
        <v>0</v>
      </c>
      <c r="AI1424" s="37">
        <f t="shared" si="177"/>
        <v>0</v>
      </c>
      <c r="AJ1424" t="str">
        <f>_xlfn.XLOOKUP(N1424,Agrupamentos!C$3:C$496,Agrupamentos!D$3:D$496,"",0)</f>
        <v>APOIO E MANUTENÇÃO</v>
      </c>
      <c r="AK1424" t="str">
        <f t="shared" si="178"/>
        <v>APOIO E MANUTEÇÃOGN14202</v>
      </c>
      <c r="AL1424" s="57" t="str">
        <f t="shared" si="179"/>
        <v>47547GN1420MotoristaGIOVANNI RODRIGUES BORGES MORAESAPOIO E MANUTEÇÃOPátio MST01Principal0Julho-26162446216,375509259346214</v>
      </c>
      <c r="AM1424" s="79" t="str">
        <f t="shared" si="180"/>
        <v/>
      </c>
      <c r="AN1424" s="80" t="str">
        <f t="shared" si="181"/>
        <v/>
      </c>
      <c r="AO1424" s="36">
        <f t="shared" si="182"/>
        <v>0</v>
      </c>
      <c r="AP1424" s="83" t="str">
        <f t="shared" si="183"/>
        <v/>
      </c>
    </row>
    <row r="1425" spans="1:42" hidden="1">
      <c r="A1425">
        <v>47499</v>
      </c>
      <c r="B1425" s="38">
        <v>46215</v>
      </c>
      <c r="C1425" t="s">
        <v>272</v>
      </c>
      <c r="D1425" t="s">
        <v>250</v>
      </c>
      <c r="E1425" t="s">
        <v>251</v>
      </c>
      <c r="F1425" t="s">
        <v>49</v>
      </c>
      <c r="G1425">
        <v>8</v>
      </c>
      <c r="H1425" s="43">
        <v>11697</v>
      </c>
      <c r="I1425" t="s">
        <v>253</v>
      </c>
      <c r="J1425">
        <v>10837</v>
      </c>
      <c r="K1425" t="s">
        <v>254</v>
      </c>
      <c r="L1425" t="s">
        <v>254</v>
      </c>
      <c r="M1425">
        <v>70</v>
      </c>
      <c r="N1425" t="s">
        <v>255</v>
      </c>
      <c r="O1425" t="s">
        <v>64</v>
      </c>
      <c r="P1425">
        <v>657</v>
      </c>
      <c r="Q1425" t="s">
        <v>271</v>
      </c>
      <c r="R1425">
        <v>29</v>
      </c>
      <c r="S1425">
        <v>8</v>
      </c>
      <c r="T1425">
        <v>16.86</v>
      </c>
      <c r="U1425">
        <v>0</v>
      </c>
      <c r="V1425">
        <v>8</v>
      </c>
      <c r="W1425">
        <v>1.42</v>
      </c>
      <c r="X1425">
        <v>0.47</v>
      </c>
      <c r="Y1425">
        <v>0.47</v>
      </c>
      <c r="Z1425">
        <v>149.09</v>
      </c>
      <c r="AA1425" t="s">
        <v>46</v>
      </c>
      <c r="AB1425" t="s">
        <v>47</v>
      </c>
      <c r="AC1425" t="s">
        <v>257</v>
      </c>
      <c r="AE1425" s="39">
        <v>46215.746608796297</v>
      </c>
      <c r="AG1425" t="str">
        <f t="shared" si="176"/>
        <v>Julho-26</v>
      </c>
      <c r="AH1425" s="36">
        <f>_xlfn.XLOOKUP(AK1425,'Base de Preços'!P$7:P$3001,'Base de Preços'!J$7:J$3001,"",0)</f>
        <v>152.18</v>
      </c>
      <c r="AI1425" s="37">
        <f t="shared" si="177"/>
        <v>2565.7548000000002</v>
      </c>
      <c r="AJ1425" t="str">
        <f>_xlfn.XLOOKUP(N1425,Agrupamentos!C$3:C$496,Agrupamentos!D$3:D$496,"",0)</f>
        <v>COMBATE A FORMIGA MANUAL</v>
      </c>
      <c r="AK1425" t="str">
        <f t="shared" si="178"/>
        <v>COMBATE A FORMIGA MANUAL MANUTENÇÃO - ANO 01GN127070</v>
      </c>
      <c r="AL1425" s="57" t="str">
        <f t="shared" si="179"/>
        <v>47499GN1270Trabalhador FlorestalJEAN CARDOSO PAIVACOMBATE A FORMIGA MANUAL MANUTENÇÃO - ANO 01Duas Irmãs29Principal16,86Julho-260846215,746608796346215</v>
      </c>
      <c r="AM1425" s="79">
        <f t="shared" si="180"/>
        <v>5.6338028169014089</v>
      </c>
      <c r="AN1425" s="80">
        <f t="shared" si="181"/>
        <v>839.94366197183103</v>
      </c>
      <c r="AO1425" s="36">
        <f t="shared" si="182"/>
        <v>2513.6574000000001</v>
      </c>
      <c r="AP1425" s="83">
        <f t="shared" si="183"/>
        <v>1673.713738028169</v>
      </c>
    </row>
    <row r="1426" spans="1:42" hidden="1">
      <c r="A1426">
        <v>47499</v>
      </c>
      <c r="B1426" s="38">
        <v>46215</v>
      </c>
      <c r="C1426" t="s">
        <v>272</v>
      </c>
      <c r="D1426" t="s">
        <v>250</v>
      </c>
      <c r="E1426" t="s">
        <v>251</v>
      </c>
      <c r="F1426" t="s">
        <v>49</v>
      </c>
      <c r="G1426">
        <v>8</v>
      </c>
      <c r="H1426" s="43">
        <v>11697</v>
      </c>
      <c r="I1426" t="s">
        <v>253</v>
      </c>
      <c r="J1426">
        <v>10837</v>
      </c>
      <c r="K1426" t="s">
        <v>254</v>
      </c>
      <c r="L1426" t="s">
        <v>254</v>
      </c>
      <c r="M1426">
        <v>70</v>
      </c>
      <c r="N1426" t="s">
        <v>255</v>
      </c>
      <c r="O1426" t="s">
        <v>64</v>
      </c>
      <c r="P1426">
        <v>657</v>
      </c>
      <c r="Q1426" t="s">
        <v>271</v>
      </c>
      <c r="R1426">
        <v>31</v>
      </c>
      <c r="S1426">
        <v>32</v>
      </c>
      <c r="T1426">
        <v>37.97</v>
      </c>
      <c r="U1426">
        <v>0</v>
      </c>
      <c r="V1426">
        <v>32</v>
      </c>
      <c r="W1426">
        <v>1.42</v>
      </c>
      <c r="X1426">
        <v>0.84</v>
      </c>
      <c r="Y1426">
        <v>0.84</v>
      </c>
      <c r="Z1426">
        <v>149.09</v>
      </c>
      <c r="AA1426" t="s">
        <v>46</v>
      </c>
      <c r="AB1426" t="s">
        <v>47</v>
      </c>
      <c r="AC1426" t="s">
        <v>257</v>
      </c>
      <c r="AE1426" s="39">
        <v>46215.746608796297</v>
      </c>
      <c r="AG1426" t="str">
        <f t="shared" si="176"/>
        <v>Julho-26</v>
      </c>
      <c r="AH1426" s="36">
        <f>_xlfn.XLOOKUP(AK1426,'Base de Preços'!P$7:P$3001,'Base de Preços'!J$7:J$3001,"",0)</f>
        <v>152.18</v>
      </c>
      <c r="AI1426" s="37">
        <f t="shared" si="177"/>
        <v>5778.2745999999997</v>
      </c>
      <c r="AJ1426" t="str">
        <f>_xlfn.XLOOKUP(N1426,Agrupamentos!C$3:C$496,Agrupamentos!D$3:D$496,"",0)</f>
        <v>COMBATE A FORMIGA MANUAL</v>
      </c>
      <c r="AK1426" t="str">
        <f t="shared" si="178"/>
        <v>COMBATE A FORMIGA MANUAL MANUTENÇÃO - ANO 01GN127070</v>
      </c>
      <c r="AL1426" s="57" t="str">
        <f t="shared" si="179"/>
        <v>47499GN1270Trabalhador FlorestalJEAN CARDOSO PAIVACOMBATE A FORMIGA MANUAL MANUTENÇÃO - ANO 01Duas Irmãs31Principal37,97Julho-2603246215,746608796346215</v>
      </c>
      <c r="AM1426" s="79">
        <f t="shared" si="180"/>
        <v>22.535211267605636</v>
      </c>
      <c r="AN1426" s="80">
        <f t="shared" si="181"/>
        <v>3359.7746478873241</v>
      </c>
      <c r="AO1426" s="36">
        <f t="shared" si="182"/>
        <v>5660.9472999999998</v>
      </c>
      <c r="AP1426" s="83">
        <f t="shared" si="183"/>
        <v>2301.1726521126757</v>
      </c>
    </row>
    <row r="1427" spans="1:42" hidden="1">
      <c r="A1427">
        <v>47499</v>
      </c>
      <c r="B1427" s="38">
        <v>46215</v>
      </c>
      <c r="C1427" t="s">
        <v>272</v>
      </c>
      <c r="D1427" t="s">
        <v>250</v>
      </c>
      <c r="E1427" t="s">
        <v>251</v>
      </c>
      <c r="F1427" t="s">
        <v>49</v>
      </c>
      <c r="G1427">
        <v>8</v>
      </c>
      <c r="H1427" s="43">
        <v>11697</v>
      </c>
      <c r="I1427" t="s">
        <v>253</v>
      </c>
      <c r="J1427">
        <v>10837</v>
      </c>
      <c r="K1427" t="s">
        <v>254</v>
      </c>
      <c r="L1427" t="s">
        <v>254</v>
      </c>
      <c r="M1427">
        <v>70</v>
      </c>
      <c r="N1427" t="s">
        <v>255</v>
      </c>
      <c r="O1427" t="s">
        <v>64</v>
      </c>
      <c r="P1427">
        <v>657</v>
      </c>
      <c r="Q1427" t="s">
        <v>271</v>
      </c>
      <c r="R1427">
        <v>32</v>
      </c>
      <c r="S1427">
        <v>32</v>
      </c>
      <c r="T1427">
        <v>33.01</v>
      </c>
      <c r="U1427">
        <v>0</v>
      </c>
      <c r="V1427">
        <v>32</v>
      </c>
      <c r="W1427">
        <v>1.42</v>
      </c>
      <c r="X1427">
        <v>0.97</v>
      </c>
      <c r="Y1427">
        <v>0.97</v>
      </c>
      <c r="Z1427">
        <v>149.09</v>
      </c>
      <c r="AA1427" t="s">
        <v>46</v>
      </c>
      <c r="AB1427" t="s">
        <v>47</v>
      </c>
      <c r="AC1427" t="s">
        <v>257</v>
      </c>
      <c r="AE1427" s="39">
        <v>46215.746608796297</v>
      </c>
      <c r="AG1427" t="str">
        <f t="shared" si="176"/>
        <v>Julho-26</v>
      </c>
      <c r="AH1427" s="36">
        <f>_xlfn.XLOOKUP(AK1427,'Base de Preços'!P$7:P$3001,'Base de Preços'!J$7:J$3001,"",0)</f>
        <v>152.18</v>
      </c>
      <c r="AI1427" s="37">
        <f t="shared" si="177"/>
        <v>5023.4618</v>
      </c>
      <c r="AJ1427" t="str">
        <f>_xlfn.XLOOKUP(N1427,Agrupamentos!C$3:C$496,Agrupamentos!D$3:D$496,"",0)</f>
        <v>COMBATE A FORMIGA MANUAL</v>
      </c>
      <c r="AK1427" t="str">
        <f t="shared" si="178"/>
        <v>COMBATE A FORMIGA MANUAL MANUTENÇÃO - ANO 01GN127070</v>
      </c>
      <c r="AL1427" s="57" t="str">
        <f t="shared" si="179"/>
        <v>47499GN1270Trabalhador FlorestalJEAN CARDOSO PAIVACOMBATE A FORMIGA MANUAL MANUTENÇÃO - ANO 01Duas Irmãs32Principal33,01Julho-2603246215,746608796346215</v>
      </c>
      <c r="AM1427" s="79">
        <f t="shared" si="180"/>
        <v>22.535211267605636</v>
      </c>
      <c r="AN1427" s="80">
        <f t="shared" si="181"/>
        <v>3359.7746478873241</v>
      </c>
      <c r="AO1427" s="36">
        <f t="shared" si="182"/>
        <v>4921.4609</v>
      </c>
      <c r="AP1427" s="83">
        <f t="shared" si="183"/>
        <v>1561.6862521126759</v>
      </c>
    </row>
    <row r="1428" spans="1:42" hidden="1">
      <c r="A1428">
        <v>47499</v>
      </c>
      <c r="B1428" s="38">
        <v>46215</v>
      </c>
      <c r="C1428" t="s">
        <v>272</v>
      </c>
      <c r="D1428" t="s">
        <v>250</v>
      </c>
      <c r="E1428" t="s">
        <v>251</v>
      </c>
      <c r="F1428" t="s">
        <v>37</v>
      </c>
      <c r="G1428">
        <v>8</v>
      </c>
      <c r="H1428" s="43">
        <v>11697</v>
      </c>
      <c r="I1428" t="s">
        <v>253</v>
      </c>
      <c r="J1428">
        <v>10837</v>
      </c>
      <c r="K1428" t="s">
        <v>254</v>
      </c>
      <c r="L1428" t="s">
        <v>254</v>
      </c>
      <c r="M1428">
        <v>2</v>
      </c>
      <c r="N1428" t="s">
        <v>42</v>
      </c>
      <c r="O1428" t="s">
        <v>64</v>
      </c>
      <c r="P1428">
        <v>657</v>
      </c>
      <c r="Q1428" t="s">
        <v>271</v>
      </c>
      <c r="R1428">
        <v>29</v>
      </c>
      <c r="S1428">
        <v>8</v>
      </c>
      <c r="T1428">
        <v>0</v>
      </c>
      <c r="U1428">
        <v>0</v>
      </c>
      <c r="V1428">
        <v>8</v>
      </c>
      <c r="W1428">
        <v>0</v>
      </c>
      <c r="X1428">
        <v>0</v>
      </c>
      <c r="Y1428">
        <v>0</v>
      </c>
      <c r="Z1428">
        <v>0</v>
      </c>
      <c r="AA1428" t="s">
        <v>46</v>
      </c>
      <c r="AB1428" t="s">
        <v>56</v>
      </c>
      <c r="AC1428" t="s">
        <v>257</v>
      </c>
      <c r="AE1428" s="39">
        <v>46215.746608796297</v>
      </c>
      <c r="AG1428" t="str">
        <f t="shared" si="176"/>
        <v>Julho-26</v>
      </c>
      <c r="AH1428" s="36">
        <f>_xlfn.XLOOKUP(AK1428,'Base de Preços'!P$7:P$3001,'Base de Preços'!J$7:J$3001,"",0)</f>
        <v>0</v>
      </c>
      <c r="AI1428" s="37">
        <f t="shared" si="177"/>
        <v>0</v>
      </c>
      <c r="AJ1428" t="str">
        <f>_xlfn.XLOOKUP(N1428,Agrupamentos!C$3:C$496,Agrupamentos!D$3:D$496,"",0)</f>
        <v>APOIO E MANUTENÇÃO</v>
      </c>
      <c r="AK1428" t="str">
        <f t="shared" si="178"/>
        <v>APOIO E MANUTEÇÃOGN12702</v>
      </c>
      <c r="AL1428" s="57" t="str">
        <f t="shared" si="179"/>
        <v>47499GN1270MotoristaJEAN CARDOSO PAIVAAPOIO E MANUTEÇÃODuas Irmãs29Suporte0Julho-260846215,746608796346215</v>
      </c>
      <c r="AM1428" s="79" t="str">
        <f t="shared" si="180"/>
        <v/>
      </c>
      <c r="AN1428" s="80" t="str">
        <f t="shared" si="181"/>
        <v/>
      </c>
      <c r="AO1428" s="36">
        <f t="shared" si="182"/>
        <v>0</v>
      </c>
      <c r="AP1428" s="83" t="str">
        <f t="shared" si="183"/>
        <v/>
      </c>
    </row>
    <row r="1429" spans="1:42" hidden="1">
      <c r="A1429">
        <v>47499</v>
      </c>
      <c r="B1429" s="38">
        <v>46215</v>
      </c>
      <c r="C1429" t="s">
        <v>272</v>
      </c>
      <c r="D1429" t="s">
        <v>250</v>
      </c>
      <c r="E1429" t="s">
        <v>251</v>
      </c>
      <c r="F1429" t="s">
        <v>49</v>
      </c>
      <c r="G1429">
        <v>8</v>
      </c>
      <c r="H1429" s="43">
        <v>11697</v>
      </c>
      <c r="I1429" t="s">
        <v>253</v>
      </c>
      <c r="J1429">
        <v>10837</v>
      </c>
      <c r="K1429" t="s">
        <v>254</v>
      </c>
      <c r="L1429" t="s">
        <v>254</v>
      </c>
      <c r="M1429">
        <v>70</v>
      </c>
      <c r="N1429" t="s">
        <v>255</v>
      </c>
      <c r="O1429" t="s">
        <v>64</v>
      </c>
      <c r="P1429">
        <v>657</v>
      </c>
      <c r="Q1429" t="s">
        <v>271</v>
      </c>
      <c r="R1429">
        <v>30</v>
      </c>
      <c r="S1429">
        <v>24</v>
      </c>
      <c r="T1429">
        <v>35.619999999999997</v>
      </c>
      <c r="U1429">
        <v>0</v>
      </c>
      <c r="V1429">
        <v>24</v>
      </c>
      <c r="W1429">
        <v>1.42</v>
      </c>
      <c r="X1429">
        <v>0.67</v>
      </c>
      <c r="Y1429">
        <v>0.67</v>
      </c>
      <c r="Z1429">
        <v>149.09</v>
      </c>
      <c r="AA1429" t="s">
        <v>46</v>
      </c>
      <c r="AB1429" t="s">
        <v>47</v>
      </c>
      <c r="AC1429" t="s">
        <v>257</v>
      </c>
      <c r="AE1429" s="39">
        <v>46215.746608796297</v>
      </c>
      <c r="AG1429" t="str">
        <f t="shared" si="176"/>
        <v>Julho-26</v>
      </c>
      <c r="AH1429" s="36">
        <f>_xlfn.XLOOKUP(AK1429,'Base de Preços'!P$7:P$3001,'Base de Preços'!J$7:J$3001,"",0)</f>
        <v>152.18</v>
      </c>
      <c r="AI1429" s="37">
        <f t="shared" si="177"/>
        <v>5420.6516000000001</v>
      </c>
      <c r="AJ1429" t="str">
        <f>_xlfn.XLOOKUP(N1429,Agrupamentos!C$3:C$496,Agrupamentos!D$3:D$496,"",0)</f>
        <v>COMBATE A FORMIGA MANUAL</v>
      </c>
      <c r="AK1429" t="str">
        <f t="shared" si="178"/>
        <v>COMBATE A FORMIGA MANUAL MANUTENÇÃO - ANO 01GN127070</v>
      </c>
      <c r="AL1429" s="57" t="str">
        <f t="shared" si="179"/>
        <v>47499GN1270Trabalhador FlorestalJEAN CARDOSO PAIVACOMBATE A FORMIGA MANUAL MANUTENÇÃO - ANO 01Duas Irmãs30Principal35,62Julho-2602446215,746608796346215</v>
      </c>
      <c r="AM1429" s="79">
        <f t="shared" si="180"/>
        <v>16.901408450704228</v>
      </c>
      <c r="AN1429" s="80">
        <f t="shared" si="181"/>
        <v>2519.8309859154933</v>
      </c>
      <c r="AO1429" s="36">
        <f t="shared" si="182"/>
        <v>5310.5857999999998</v>
      </c>
      <c r="AP1429" s="83">
        <f t="shared" si="183"/>
        <v>2790.7548140845065</v>
      </c>
    </row>
    <row r="1430" spans="1:42" hidden="1">
      <c r="A1430">
        <v>47499</v>
      </c>
      <c r="B1430" s="38">
        <v>46215</v>
      </c>
      <c r="C1430" t="s">
        <v>272</v>
      </c>
      <c r="D1430" t="s">
        <v>250</v>
      </c>
      <c r="E1430" t="s">
        <v>251</v>
      </c>
      <c r="F1430" t="s">
        <v>49</v>
      </c>
      <c r="G1430">
        <v>8</v>
      </c>
      <c r="H1430" s="43">
        <v>11697</v>
      </c>
      <c r="I1430" t="s">
        <v>253</v>
      </c>
      <c r="J1430">
        <v>10837</v>
      </c>
      <c r="K1430" t="s">
        <v>254</v>
      </c>
      <c r="L1430" t="s">
        <v>254</v>
      </c>
      <c r="M1430">
        <v>70</v>
      </c>
      <c r="N1430" t="s">
        <v>255</v>
      </c>
      <c r="O1430" t="s">
        <v>64</v>
      </c>
      <c r="P1430">
        <v>657</v>
      </c>
      <c r="Q1430" t="s">
        <v>271</v>
      </c>
      <c r="R1430">
        <v>28</v>
      </c>
      <c r="S1430">
        <v>40</v>
      </c>
      <c r="T1430">
        <v>56.1</v>
      </c>
      <c r="U1430">
        <v>0</v>
      </c>
      <c r="V1430">
        <v>40</v>
      </c>
      <c r="W1430">
        <v>1.42</v>
      </c>
      <c r="X1430">
        <v>0.71</v>
      </c>
      <c r="Y1430">
        <v>0.71</v>
      </c>
      <c r="Z1430">
        <v>149.09</v>
      </c>
      <c r="AA1430" t="s">
        <v>46</v>
      </c>
      <c r="AB1430" t="s">
        <v>47</v>
      </c>
      <c r="AC1430" t="s">
        <v>257</v>
      </c>
      <c r="AE1430" s="39">
        <v>46215.746608796297</v>
      </c>
      <c r="AG1430" t="str">
        <f t="shared" si="176"/>
        <v>Julho-26</v>
      </c>
      <c r="AH1430" s="36">
        <f>_xlfn.XLOOKUP(AK1430,'Base de Preços'!P$7:P$3001,'Base de Preços'!J$7:J$3001,"",0)</f>
        <v>152.18</v>
      </c>
      <c r="AI1430" s="37">
        <f t="shared" si="177"/>
        <v>8537.2980000000007</v>
      </c>
      <c r="AJ1430" t="str">
        <f>_xlfn.XLOOKUP(N1430,Agrupamentos!C$3:C$496,Agrupamentos!D$3:D$496,"",0)</f>
        <v>COMBATE A FORMIGA MANUAL</v>
      </c>
      <c r="AK1430" t="str">
        <f t="shared" si="178"/>
        <v>COMBATE A FORMIGA MANUAL MANUTENÇÃO - ANO 01GN127070</v>
      </c>
      <c r="AL1430" s="57" t="str">
        <f t="shared" si="179"/>
        <v>47499GN1270Trabalhador FlorestalJEAN CARDOSO PAIVACOMBATE A FORMIGA MANUAL MANUTENÇÃO - ANO 01Duas Irmãs28Principal56,1Julho-2604046215,746608796346215</v>
      </c>
      <c r="AM1430" s="79">
        <f t="shared" si="180"/>
        <v>28.169014084507044</v>
      </c>
      <c r="AN1430" s="80">
        <f t="shared" si="181"/>
        <v>4199.7183098591549</v>
      </c>
      <c r="AO1430" s="36">
        <f t="shared" si="182"/>
        <v>8363.9490000000005</v>
      </c>
      <c r="AP1430" s="83">
        <f t="shared" si="183"/>
        <v>4164.2306901408456</v>
      </c>
    </row>
    <row r="1431" spans="1:42" hidden="1">
      <c r="A1431">
        <v>47680</v>
      </c>
      <c r="B1431" s="38">
        <v>46215</v>
      </c>
      <c r="C1431" t="s">
        <v>272</v>
      </c>
      <c r="D1431" t="s">
        <v>250</v>
      </c>
      <c r="E1431" t="s">
        <v>251</v>
      </c>
      <c r="F1431" t="s">
        <v>37</v>
      </c>
      <c r="G1431">
        <v>8</v>
      </c>
      <c r="H1431" s="43">
        <v>9241</v>
      </c>
      <c r="I1431" t="s">
        <v>189</v>
      </c>
      <c r="J1431" t="s">
        <v>39</v>
      </c>
      <c r="K1431" t="s">
        <v>40</v>
      </c>
      <c r="L1431" t="s">
        <v>252</v>
      </c>
      <c r="M1431">
        <v>2</v>
      </c>
      <c r="N1431" t="s">
        <v>42</v>
      </c>
      <c r="O1431" t="s">
        <v>64</v>
      </c>
      <c r="P1431">
        <v>657</v>
      </c>
      <c r="Q1431" t="s">
        <v>271</v>
      </c>
      <c r="R1431">
        <v>40</v>
      </c>
      <c r="S1431">
        <v>8</v>
      </c>
      <c r="T1431">
        <v>0</v>
      </c>
      <c r="U1431">
        <v>0</v>
      </c>
      <c r="V1431">
        <v>8</v>
      </c>
      <c r="W1431">
        <v>0</v>
      </c>
      <c r="X1431">
        <v>0</v>
      </c>
      <c r="Y1431">
        <v>0</v>
      </c>
      <c r="Z1431">
        <v>0</v>
      </c>
      <c r="AA1431" t="s">
        <v>55</v>
      </c>
      <c r="AB1431" t="s">
        <v>56</v>
      </c>
      <c r="AC1431" t="s">
        <v>267</v>
      </c>
      <c r="AD1431" t="s">
        <v>267</v>
      </c>
      <c r="AE1431" s="39">
        <v>46218.646296296298</v>
      </c>
      <c r="AG1431" t="str">
        <f t="shared" si="176"/>
        <v>Julho-26</v>
      </c>
      <c r="AH1431" s="36">
        <f>_xlfn.XLOOKUP(AK1431,'Base de Preços'!P$7:P$3001,'Base de Preços'!J$7:J$3001,"",0)</f>
        <v>0</v>
      </c>
      <c r="AI1431" s="37">
        <f t="shared" si="177"/>
        <v>0</v>
      </c>
      <c r="AJ1431" t="str">
        <f>_xlfn.XLOOKUP(N1431,Agrupamentos!C$3:C$496,Agrupamentos!D$3:D$496,"",0)</f>
        <v>APOIO E MANUTENÇÃO</v>
      </c>
      <c r="AK1431" t="str">
        <f t="shared" si="178"/>
        <v>APOIO E MANUTEÇÃOGN12702</v>
      </c>
      <c r="AL1431" s="57" t="str">
        <f t="shared" si="179"/>
        <v>47680GN1270MotoristaGIOVANNI RODRIGUES BORGES MORAESAPOIO E MANUTEÇÃODuas Irmãs40Suporte0Julho-260846218,646296296346215</v>
      </c>
      <c r="AM1431" s="79" t="str">
        <f t="shared" si="180"/>
        <v/>
      </c>
      <c r="AN1431" s="80" t="str">
        <f t="shared" si="181"/>
        <v/>
      </c>
      <c r="AO1431" s="36">
        <f t="shared" si="182"/>
        <v>0</v>
      </c>
      <c r="AP1431" s="83" t="str">
        <f t="shared" si="183"/>
        <v/>
      </c>
    </row>
    <row r="1432" spans="1:42" hidden="1">
      <c r="A1432">
        <v>47506</v>
      </c>
      <c r="B1432" s="38">
        <v>46215</v>
      </c>
      <c r="C1432" t="s">
        <v>272</v>
      </c>
      <c r="D1432" t="s">
        <v>185</v>
      </c>
      <c r="E1432" t="s">
        <v>186</v>
      </c>
      <c r="F1432" t="s">
        <v>37</v>
      </c>
      <c r="G1432">
        <v>8</v>
      </c>
      <c r="H1432" s="43">
        <v>10859</v>
      </c>
      <c r="I1432" t="s">
        <v>198</v>
      </c>
      <c r="J1432">
        <v>10093</v>
      </c>
      <c r="K1432" t="s">
        <v>199</v>
      </c>
      <c r="L1432" t="s">
        <v>199</v>
      </c>
      <c r="M1432">
        <v>43</v>
      </c>
      <c r="N1432" t="s">
        <v>42</v>
      </c>
      <c r="O1432" t="s">
        <v>64</v>
      </c>
      <c r="P1432">
        <v>502</v>
      </c>
      <c r="Q1432" t="s">
        <v>208</v>
      </c>
      <c r="R1432">
        <v>10</v>
      </c>
      <c r="S1432">
        <v>8</v>
      </c>
      <c r="T1432">
        <v>0</v>
      </c>
      <c r="U1432">
        <v>0</v>
      </c>
      <c r="V1432">
        <v>8</v>
      </c>
      <c r="W1432">
        <v>0</v>
      </c>
      <c r="X1432">
        <v>0</v>
      </c>
      <c r="Y1432">
        <v>0</v>
      </c>
      <c r="Z1432">
        <v>0</v>
      </c>
      <c r="AA1432" t="s">
        <v>46</v>
      </c>
      <c r="AB1432" t="s">
        <v>47</v>
      </c>
      <c r="AC1432" t="s">
        <v>202</v>
      </c>
      <c r="AE1432" s="39">
        <v>46215.818599537037</v>
      </c>
      <c r="AG1432" t="str">
        <f t="shared" si="176"/>
        <v>Julho-26</v>
      </c>
      <c r="AH1432" s="36">
        <f>_xlfn.XLOOKUP(AK1432,'Base de Preços'!P$7:P$3001,'Base de Preços'!J$7:J$3001,"",0)</f>
        <v>0</v>
      </c>
      <c r="AI1432" s="37">
        <f t="shared" si="177"/>
        <v>0</v>
      </c>
      <c r="AJ1432" t="str">
        <f>_xlfn.XLOOKUP(N1432,Agrupamentos!C$3:C$496,Agrupamentos!D$3:D$496,"",0)</f>
        <v>APOIO E MANUTENÇÃO</v>
      </c>
      <c r="AK1432" t="str">
        <f t="shared" si="178"/>
        <v>APOIO E MANUTEÇÃOGN140043</v>
      </c>
      <c r="AL1432" s="57" t="str">
        <f t="shared" si="179"/>
        <v>47506GN1400MotoristaJONATHAN FONSECA DE OLIVEIRAAPOIO E MANUTEÇÃOIndaia Grande I10Principal0Julho-260846215,81859953746215</v>
      </c>
      <c r="AM1432" s="79" t="str">
        <f t="shared" si="180"/>
        <v/>
      </c>
      <c r="AN1432" s="80" t="str">
        <f t="shared" si="181"/>
        <v/>
      </c>
      <c r="AO1432" s="36">
        <f t="shared" si="182"/>
        <v>0</v>
      </c>
      <c r="AP1432" s="83" t="str">
        <f t="shared" si="183"/>
        <v/>
      </c>
    </row>
    <row r="1433" spans="1:42" hidden="1">
      <c r="A1433">
        <v>47506</v>
      </c>
      <c r="B1433" s="38">
        <v>46215</v>
      </c>
      <c r="C1433" t="s">
        <v>272</v>
      </c>
      <c r="D1433" t="s">
        <v>185</v>
      </c>
      <c r="E1433" t="s">
        <v>186</v>
      </c>
      <c r="F1433" t="s">
        <v>59</v>
      </c>
      <c r="G1433">
        <v>8</v>
      </c>
      <c r="H1433" s="43">
        <v>10859</v>
      </c>
      <c r="I1433" t="s">
        <v>198</v>
      </c>
      <c r="J1433">
        <v>10093</v>
      </c>
      <c r="K1433" t="s">
        <v>199</v>
      </c>
      <c r="L1433" t="s">
        <v>199</v>
      </c>
      <c r="M1433" s="4">
        <v>46028</v>
      </c>
      <c r="N1433" t="s">
        <v>207</v>
      </c>
      <c r="O1433" t="s">
        <v>64</v>
      </c>
      <c r="P1433">
        <v>502</v>
      </c>
      <c r="Q1433" t="s">
        <v>208</v>
      </c>
      <c r="R1433">
        <v>11</v>
      </c>
      <c r="S1433">
        <v>8</v>
      </c>
      <c r="T1433">
        <v>9.66</v>
      </c>
      <c r="U1433">
        <v>0</v>
      </c>
      <c r="V1433">
        <v>8</v>
      </c>
      <c r="W1433">
        <v>0.48</v>
      </c>
      <c r="X1433">
        <v>0.83</v>
      </c>
      <c r="Y1433">
        <v>0.83</v>
      </c>
      <c r="Z1433">
        <v>185.69</v>
      </c>
      <c r="AA1433" t="s">
        <v>46</v>
      </c>
      <c r="AB1433" t="s">
        <v>56</v>
      </c>
      <c r="AC1433" t="s">
        <v>202</v>
      </c>
      <c r="AE1433" s="39">
        <v>46215.818599537037</v>
      </c>
      <c r="AG1433" t="str">
        <f t="shared" si="176"/>
        <v>Julho-26</v>
      </c>
      <c r="AH1433" s="36">
        <f>_xlfn.XLOOKUP(AK1433,'Base de Preços'!P$7:P$3001,'Base de Preços'!J$7:J$3001,"",0)</f>
        <v>492.5</v>
      </c>
      <c r="AI1433" s="37">
        <f t="shared" si="177"/>
        <v>0</v>
      </c>
      <c r="AJ1433" t="str">
        <f>_xlfn.XLOOKUP(N1433,Agrupamentos!C$3:C$496,Agrupamentos!D$3:D$496,"",0)</f>
        <v>IRRIGAÇÃO DE REPLANTIO</v>
      </c>
      <c r="AK1433" t="str">
        <f t="shared" si="178"/>
        <v>2º IRRIGAÇÃO DE REPLANTIOGN140046028</v>
      </c>
      <c r="AL1433" s="57" t="str">
        <f t="shared" si="179"/>
        <v>47506GN1400Operador de Trator de PneuJONATHAN FONSECA DE OLIVEIRA2º IRRIGAÇÃO DE REPLANTIOIndaia Grande I11Suporte9,66Julho-260846215,81859953746215</v>
      </c>
      <c r="AM1433" s="79">
        <f t="shared" si="180"/>
        <v>16.666666666666668</v>
      </c>
      <c r="AN1433" s="80">
        <f t="shared" si="181"/>
        <v>3094.8333333333335</v>
      </c>
      <c r="AO1433" s="36">
        <f t="shared" si="182"/>
        <v>1793.7654</v>
      </c>
      <c r="AP1433" s="83">
        <f t="shared" si="183"/>
        <v>-1301.0679333333335</v>
      </c>
    </row>
    <row r="1434" spans="1:42" hidden="1">
      <c r="A1434">
        <v>47506</v>
      </c>
      <c r="B1434" s="38">
        <v>46215</v>
      </c>
      <c r="C1434" t="s">
        <v>272</v>
      </c>
      <c r="D1434" t="s">
        <v>185</v>
      </c>
      <c r="E1434" t="s">
        <v>186</v>
      </c>
      <c r="F1434" t="s">
        <v>49</v>
      </c>
      <c r="G1434">
        <v>8</v>
      </c>
      <c r="H1434" s="43">
        <v>10859</v>
      </c>
      <c r="I1434" t="s">
        <v>198</v>
      </c>
      <c r="J1434">
        <v>10093</v>
      </c>
      <c r="K1434" t="s">
        <v>199</v>
      </c>
      <c r="L1434" t="s">
        <v>199</v>
      </c>
      <c r="M1434" s="4">
        <v>46028</v>
      </c>
      <c r="N1434" t="s">
        <v>207</v>
      </c>
      <c r="O1434" t="s">
        <v>64</v>
      </c>
      <c r="P1434">
        <v>502</v>
      </c>
      <c r="Q1434" t="s">
        <v>208</v>
      </c>
      <c r="R1434">
        <v>11</v>
      </c>
      <c r="S1434">
        <v>40</v>
      </c>
      <c r="T1434">
        <v>9.66</v>
      </c>
      <c r="U1434">
        <v>0</v>
      </c>
      <c r="V1434">
        <v>40</v>
      </c>
      <c r="W1434">
        <v>2.4</v>
      </c>
      <c r="X1434">
        <v>4.1399999999999997</v>
      </c>
      <c r="Y1434">
        <v>4.1399999999999997</v>
      </c>
      <c r="Z1434">
        <v>243.65</v>
      </c>
      <c r="AA1434" t="s">
        <v>46</v>
      </c>
      <c r="AB1434" t="s">
        <v>47</v>
      </c>
      <c r="AC1434" t="s">
        <v>202</v>
      </c>
      <c r="AE1434" s="39">
        <v>46215.818599537037</v>
      </c>
      <c r="AG1434" t="str">
        <f t="shared" si="176"/>
        <v>Julho-26</v>
      </c>
      <c r="AH1434" s="36">
        <f>_xlfn.XLOOKUP(AK1434,'Base de Preços'!P$7:P$3001,'Base de Preços'!J$7:J$3001,"",0)</f>
        <v>492.5</v>
      </c>
      <c r="AI1434" s="37">
        <f t="shared" si="177"/>
        <v>4757.55</v>
      </c>
      <c r="AJ1434" t="str">
        <f>_xlfn.XLOOKUP(N1434,Agrupamentos!C$3:C$496,Agrupamentos!D$3:D$496,"",0)</f>
        <v>IRRIGAÇÃO DE REPLANTIO</v>
      </c>
      <c r="AK1434" t="str">
        <f t="shared" si="178"/>
        <v>2º IRRIGAÇÃO DE REPLANTIOGN140046028</v>
      </c>
      <c r="AL1434" s="57" t="str">
        <f t="shared" si="179"/>
        <v>47506GN1400Trabalhador FlorestalJONATHAN FONSECA DE OLIVEIRA2º IRRIGAÇÃO DE REPLANTIOIndaia Grande I11Principal9,66Julho-2604046215,81859953746215</v>
      </c>
      <c r="AM1434" s="79">
        <f t="shared" si="180"/>
        <v>16.666666666666668</v>
      </c>
      <c r="AN1434" s="80">
        <f t="shared" si="181"/>
        <v>4060.8333333333339</v>
      </c>
      <c r="AO1434" s="36">
        <f t="shared" si="182"/>
        <v>2353.6590000000001</v>
      </c>
      <c r="AP1434" s="83">
        <f t="shared" si="183"/>
        <v>-1707.1743333333338</v>
      </c>
    </row>
    <row r="1435" spans="1:42" hidden="1">
      <c r="A1435">
        <v>47506</v>
      </c>
      <c r="B1435" s="38">
        <v>46215</v>
      </c>
      <c r="C1435" t="s">
        <v>272</v>
      </c>
      <c r="D1435" t="s">
        <v>185</v>
      </c>
      <c r="E1435" t="s">
        <v>186</v>
      </c>
      <c r="F1435" t="s">
        <v>49</v>
      </c>
      <c r="G1435">
        <v>8</v>
      </c>
      <c r="H1435" s="43">
        <v>10859</v>
      </c>
      <c r="I1435" t="s">
        <v>198</v>
      </c>
      <c r="J1435">
        <v>10093</v>
      </c>
      <c r="K1435" t="s">
        <v>199</v>
      </c>
      <c r="L1435" t="s">
        <v>199</v>
      </c>
      <c r="M1435" s="4">
        <v>46028</v>
      </c>
      <c r="N1435" t="s">
        <v>207</v>
      </c>
      <c r="O1435" t="s">
        <v>64</v>
      </c>
      <c r="P1435">
        <v>502</v>
      </c>
      <c r="Q1435" t="s">
        <v>208</v>
      </c>
      <c r="R1435">
        <v>10</v>
      </c>
      <c r="S1435">
        <v>80</v>
      </c>
      <c r="T1435">
        <v>23.93</v>
      </c>
      <c r="U1435">
        <v>0</v>
      </c>
      <c r="V1435">
        <v>80</v>
      </c>
      <c r="W1435">
        <v>2.4</v>
      </c>
      <c r="X1435">
        <v>3.34</v>
      </c>
      <c r="Y1435">
        <v>3.34</v>
      </c>
      <c r="Z1435">
        <v>243.65</v>
      </c>
      <c r="AA1435" t="s">
        <v>46</v>
      </c>
      <c r="AB1435" t="s">
        <v>47</v>
      </c>
      <c r="AC1435" t="s">
        <v>202</v>
      </c>
      <c r="AE1435" s="39">
        <v>46215.818599537037</v>
      </c>
      <c r="AG1435" t="str">
        <f t="shared" si="176"/>
        <v>Julho-26</v>
      </c>
      <c r="AH1435" s="36">
        <f>_xlfn.XLOOKUP(AK1435,'Base de Preços'!P$7:P$3001,'Base de Preços'!J$7:J$3001,"",0)</f>
        <v>492.5</v>
      </c>
      <c r="AI1435" s="37">
        <f t="shared" si="177"/>
        <v>11785.525</v>
      </c>
      <c r="AJ1435" t="str">
        <f>_xlfn.XLOOKUP(N1435,Agrupamentos!C$3:C$496,Agrupamentos!D$3:D$496,"",0)</f>
        <v>IRRIGAÇÃO DE REPLANTIO</v>
      </c>
      <c r="AK1435" t="str">
        <f t="shared" si="178"/>
        <v>2º IRRIGAÇÃO DE REPLANTIOGN140046028</v>
      </c>
      <c r="AL1435" s="57" t="str">
        <f t="shared" si="179"/>
        <v>47506GN1400Trabalhador FlorestalJONATHAN FONSECA DE OLIVEIRA2º IRRIGAÇÃO DE REPLANTIOIndaia Grande I10Principal23,93Julho-2608046215,81859953746215</v>
      </c>
      <c r="AM1435" s="79">
        <f t="shared" si="180"/>
        <v>33.333333333333336</v>
      </c>
      <c r="AN1435" s="80">
        <f t="shared" si="181"/>
        <v>8121.6666666666679</v>
      </c>
      <c r="AO1435" s="36">
        <f t="shared" si="182"/>
        <v>5830.5445</v>
      </c>
      <c r="AP1435" s="83">
        <f t="shared" si="183"/>
        <v>-2291.1221666666679</v>
      </c>
    </row>
    <row r="1436" spans="1:42" hidden="1">
      <c r="A1436">
        <v>47506</v>
      </c>
      <c r="B1436" s="38">
        <v>46215</v>
      </c>
      <c r="C1436" t="s">
        <v>272</v>
      </c>
      <c r="D1436" t="s">
        <v>185</v>
      </c>
      <c r="E1436" t="s">
        <v>186</v>
      </c>
      <c r="F1436" t="s">
        <v>59</v>
      </c>
      <c r="G1436">
        <v>8</v>
      </c>
      <c r="H1436" s="43">
        <v>10859</v>
      </c>
      <c r="I1436" t="s">
        <v>198</v>
      </c>
      <c r="J1436">
        <v>10093</v>
      </c>
      <c r="K1436" t="s">
        <v>199</v>
      </c>
      <c r="L1436" t="s">
        <v>199</v>
      </c>
      <c r="M1436" s="4">
        <v>46028</v>
      </c>
      <c r="N1436" t="s">
        <v>207</v>
      </c>
      <c r="O1436" t="s">
        <v>64</v>
      </c>
      <c r="P1436">
        <v>502</v>
      </c>
      <c r="Q1436" t="s">
        <v>208</v>
      </c>
      <c r="R1436">
        <v>10</v>
      </c>
      <c r="S1436">
        <v>8</v>
      </c>
      <c r="T1436">
        <v>23.93</v>
      </c>
      <c r="U1436">
        <v>8</v>
      </c>
      <c r="V1436">
        <v>16</v>
      </c>
      <c r="W1436">
        <v>0.48</v>
      </c>
      <c r="X1436">
        <v>0.33</v>
      </c>
      <c r="Y1436">
        <v>0.67</v>
      </c>
      <c r="Z1436">
        <v>185.69</v>
      </c>
      <c r="AA1436" t="s">
        <v>46</v>
      </c>
      <c r="AB1436" t="s">
        <v>56</v>
      </c>
      <c r="AC1436" t="s">
        <v>202</v>
      </c>
      <c r="AE1436" s="39">
        <v>46215.818599537037</v>
      </c>
      <c r="AG1436" t="str">
        <f t="shared" si="176"/>
        <v>Julho-26</v>
      </c>
      <c r="AH1436" s="36">
        <f>_xlfn.XLOOKUP(AK1436,'Base de Preços'!P$7:P$3001,'Base de Preços'!J$7:J$3001,"",0)</f>
        <v>492.5</v>
      </c>
      <c r="AI1436" s="37">
        <f t="shared" si="177"/>
        <v>0</v>
      </c>
      <c r="AJ1436" t="str">
        <f>_xlfn.XLOOKUP(N1436,Agrupamentos!C$3:C$496,Agrupamentos!D$3:D$496,"",0)</f>
        <v>IRRIGAÇÃO DE REPLANTIO</v>
      </c>
      <c r="AK1436" t="str">
        <f t="shared" si="178"/>
        <v>2º IRRIGAÇÃO DE REPLANTIOGN140046028</v>
      </c>
      <c r="AL1436" s="57" t="str">
        <f t="shared" si="179"/>
        <v>47506GN1400Operador de Trator de PneuJONATHAN FONSECA DE OLIVEIRA2º IRRIGAÇÃO DE REPLANTIOIndaia Grande I10Suporte23,93Julho-2681646215,81859953746215</v>
      </c>
      <c r="AM1436" s="79">
        <f t="shared" si="180"/>
        <v>33.333333333333336</v>
      </c>
      <c r="AN1436" s="80">
        <f t="shared" si="181"/>
        <v>6189.666666666667</v>
      </c>
      <c r="AO1436" s="36">
        <f t="shared" si="182"/>
        <v>4443.5617000000002</v>
      </c>
      <c r="AP1436" s="83">
        <f t="shared" si="183"/>
        <v>-1746.1049666666668</v>
      </c>
    </row>
    <row r="1437" spans="1:42" hidden="1">
      <c r="A1437">
        <v>47506</v>
      </c>
      <c r="B1437" s="38">
        <v>46215</v>
      </c>
      <c r="C1437" t="s">
        <v>272</v>
      </c>
      <c r="D1437" t="s">
        <v>185</v>
      </c>
      <c r="E1437" t="s">
        <v>186</v>
      </c>
      <c r="F1437" t="s">
        <v>37</v>
      </c>
      <c r="G1437">
        <v>8</v>
      </c>
      <c r="H1437" s="43">
        <v>10859</v>
      </c>
      <c r="I1437" t="s">
        <v>198</v>
      </c>
      <c r="J1437">
        <v>10093</v>
      </c>
      <c r="K1437" t="s">
        <v>199</v>
      </c>
      <c r="L1437" t="s">
        <v>199</v>
      </c>
      <c r="M1437" s="4">
        <v>46028</v>
      </c>
      <c r="N1437" t="s">
        <v>207</v>
      </c>
      <c r="O1437" t="s">
        <v>64</v>
      </c>
      <c r="P1437">
        <v>502</v>
      </c>
      <c r="Q1437" t="s">
        <v>208</v>
      </c>
      <c r="R1437">
        <v>10</v>
      </c>
      <c r="S1437">
        <v>8</v>
      </c>
      <c r="T1437">
        <v>23.93</v>
      </c>
      <c r="U1437">
        <v>0</v>
      </c>
      <c r="V1437">
        <v>8</v>
      </c>
      <c r="W1437">
        <v>0.16</v>
      </c>
      <c r="X1437">
        <v>0.33</v>
      </c>
      <c r="Y1437">
        <v>0.33</v>
      </c>
      <c r="Z1437">
        <v>63.16</v>
      </c>
      <c r="AA1437" t="s">
        <v>46</v>
      </c>
      <c r="AB1437" t="s">
        <v>77</v>
      </c>
      <c r="AC1437" t="s">
        <v>202</v>
      </c>
      <c r="AE1437" s="39">
        <v>46215.818599537037</v>
      </c>
      <c r="AG1437" t="str">
        <f t="shared" si="176"/>
        <v>Julho-26</v>
      </c>
      <c r="AH1437" s="36">
        <f>_xlfn.XLOOKUP(AK1437,'Base de Preços'!P$7:P$3001,'Base de Preços'!J$7:J$3001,"",0)</f>
        <v>492.5</v>
      </c>
      <c r="AI1437" s="37">
        <f t="shared" si="177"/>
        <v>0</v>
      </c>
      <c r="AJ1437" t="str">
        <f>_xlfn.XLOOKUP(N1437,Agrupamentos!C$3:C$496,Agrupamentos!D$3:D$496,"",0)</f>
        <v>IRRIGAÇÃO DE REPLANTIO</v>
      </c>
      <c r="AK1437" t="str">
        <f t="shared" si="178"/>
        <v>2º IRRIGAÇÃO DE REPLANTIOGN140046028</v>
      </c>
      <c r="AL1437" s="57" t="str">
        <f t="shared" si="179"/>
        <v>47506GN1400MotoristaJONATHAN FONSECA DE OLIVEIRA2º IRRIGAÇÃO DE REPLANTIOIndaia Grande I10Apoio23,93Julho-260846215,81859953746215</v>
      </c>
      <c r="AM1437" s="79">
        <f t="shared" si="180"/>
        <v>50</v>
      </c>
      <c r="AN1437" s="80">
        <f t="shared" si="181"/>
        <v>3158</v>
      </c>
      <c r="AO1437" s="36">
        <f t="shared" si="182"/>
        <v>1511.4187999999999</v>
      </c>
      <c r="AP1437" s="83">
        <f t="shared" si="183"/>
        <v>-1646.5812000000001</v>
      </c>
    </row>
    <row r="1438" spans="1:42" hidden="1">
      <c r="A1438">
        <v>47508</v>
      </c>
      <c r="B1438" s="38">
        <v>46215</v>
      </c>
      <c r="C1438" t="s">
        <v>272</v>
      </c>
      <c r="D1438" t="s">
        <v>185</v>
      </c>
      <c r="E1438" t="s">
        <v>186</v>
      </c>
      <c r="F1438" t="s">
        <v>59</v>
      </c>
      <c r="G1438">
        <v>8</v>
      </c>
      <c r="H1438" s="43">
        <v>10859</v>
      </c>
      <c r="I1438" t="s">
        <v>198</v>
      </c>
      <c r="J1438">
        <v>10315</v>
      </c>
      <c r="K1438" t="s">
        <v>206</v>
      </c>
      <c r="L1438" t="s">
        <v>206</v>
      </c>
      <c r="M1438" s="4">
        <v>46028</v>
      </c>
      <c r="N1438" t="s">
        <v>207</v>
      </c>
      <c r="O1438" t="s">
        <v>64</v>
      </c>
      <c r="P1438">
        <v>502</v>
      </c>
      <c r="Q1438" t="s">
        <v>208</v>
      </c>
      <c r="R1438">
        <v>16</v>
      </c>
      <c r="S1438">
        <v>8</v>
      </c>
      <c r="T1438">
        <v>13.41</v>
      </c>
      <c r="U1438">
        <v>0</v>
      </c>
      <c r="V1438">
        <v>8</v>
      </c>
      <c r="W1438">
        <v>0.48</v>
      </c>
      <c r="X1438">
        <v>0.6</v>
      </c>
      <c r="Y1438">
        <v>0.6</v>
      </c>
      <c r="Z1438">
        <v>185.69</v>
      </c>
      <c r="AA1438" t="s">
        <v>46</v>
      </c>
      <c r="AB1438" t="s">
        <v>56</v>
      </c>
      <c r="AC1438" t="s">
        <v>209</v>
      </c>
      <c r="AE1438" s="39">
        <v>46215.830601851849</v>
      </c>
      <c r="AG1438" t="str">
        <f t="shared" si="176"/>
        <v>Julho-26</v>
      </c>
      <c r="AH1438" s="36">
        <f>_xlfn.XLOOKUP(AK1438,'Base de Preços'!P$7:P$3001,'Base de Preços'!J$7:J$3001,"",0)</f>
        <v>492.5</v>
      </c>
      <c r="AI1438" s="37">
        <f t="shared" si="177"/>
        <v>0</v>
      </c>
      <c r="AJ1438" t="str">
        <f>_xlfn.XLOOKUP(N1438,Agrupamentos!C$3:C$496,Agrupamentos!D$3:D$496,"",0)</f>
        <v>IRRIGAÇÃO DE REPLANTIO</v>
      </c>
      <c r="AK1438" t="str">
        <f t="shared" si="178"/>
        <v>2º IRRIGAÇÃO DE REPLANTIOGN140046028</v>
      </c>
      <c r="AL1438" s="57" t="str">
        <f t="shared" si="179"/>
        <v>47508GN1400Operador de Trator de PneuANTONIO MARCIO PEREIRA DA SILVA2º IRRIGAÇÃO DE REPLANTIOIndaia Grande I16Suporte13,41Julho-260846215,830601851846215</v>
      </c>
      <c r="AM1438" s="79">
        <f t="shared" si="180"/>
        <v>16.666666666666668</v>
      </c>
      <c r="AN1438" s="80">
        <f t="shared" si="181"/>
        <v>3094.8333333333335</v>
      </c>
      <c r="AO1438" s="36">
        <f t="shared" si="182"/>
        <v>2490.1028999999999</v>
      </c>
      <c r="AP1438" s="83">
        <f t="shared" si="183"/>
        <v>-604.73043333333362</v>
      </c>
    </row>
    <row r="1439" spans="1:42" hidden="1">
      <c r="A1439">
        <v>47508</v>
      </c>
      <c r="B1439" s="38">
        <v>46215</v>
      </c>
      <c r="C1439" t="s">
        <v>272</v>
      </c>
      <c r="D1439" t="s">
        <v>185</v>
      </c>
      <c r="E1439" t="s">
        <v>186</v>
      </c>
      <c r="F1439" t="s">
        <v>59</v>
      </c>
      <c r="G1439">
        <v>8</v>
      </c>
      <c r="H1439" s="43">
        <v>10859</v>
      </c>
      <c r="I1439" t="s">
        <v>198</v>
      </c>
      <c r="J1439">
        <v>10315</v>
      </c>
      <c r="K1439" t="s">
        <v>206</v>
      </c>
      <c r="L1439" t="s">
        <v>206</v>
      </c>
      <c r="M1439">
        <v>43</v>
      </c>
      <c r="N1439" t="s">
        <v>42</v>
      </c>
      <c r="O1439" t="s">
        <v>64</v>
      </c>
      <c r="P1439">
        <v>502</v>
      </c>
      <c r="Q1439" t="s">
        <v>208</v>
      </c>
      <c r="R1439">
        <v>16</v>
      </c>
      <c r="S1439">
        <v>8</v>
      </c>
      <c r="T1439">
        <v>0</v>
      </c>
      <c r="U1439">
        <v>0</v>
      </c>
      <c r="V1439">
        <v>8</v>
      </c>
      <c r="W1439">
        <v>0</v>
      </c>
      <c r="X1439">
        <v>0</v>
      </c>
      <c r="Y1439">
        <v>0</v>
      </c>
      <c r="Z1439">
        <v>0</v>
      </c>
      <c r="AA1439" t="s">
        <v>46</v>
      </c>
      <c r="AB1439" t="s">
        <v>56</v>
      </c>
      <c r="AC1439" t="s">
        <v>209</v>
      </c>
      <c r="AE1439" s="39">
        <v>46215.830601851849</v>
      </c>
      <c r="AG1439" t="str">
        <f t="shared" si="176"/>
        <v>Julho-26</v>
      </c>
      <c r="AH1439" s="36">
        <f>_xlfn.XLOOKUP(AK1439,'Base de Preços'!P$7:P$3001,'Base de Preços'!J$7:J$3001,"",0)</f>
        <v>0</v>
      </c>
      <c r="AI1439" s="37">
        <f t="shared" si="177"/>
        <v>0</v>
      </c>
      <c r="AJ1439" t="str">
        <f>_xlfn.XLOOKUP(N1439,Agrupamentos!C$3:C$496,Agrupamentos!D$3:D$496,"",0)</f>
        <v>APOIO E MANUTENÇÃO</v>
      </c>
      <c r="AK1439" t="str">
        <f t="shared" si="178"/>
        <v>APOIO E MANUTEÇÃOGN140043</v>
      </c>
      <c r="AL1439" s="57" t="str">
        <f t="shared" si="179"/>
        <v>47508GN1400Operador de Trator de PneuANTONIO MARCIO PEREIRA DA SILVAAPOIO E MANUTEÇÃOIndaia Grande I16Suporte0Julho-260846215,830601851846215</v>
      </c>
      <c r="AM1439" s="79" t="str">
        <f t="shared" si="180"/>
        <v/>
      </c>
      <c r="AN1439" s="80" t="str">
        <f t="shared" si="181"/>
        <v/>
      </c>
      <c r="AO1439" s="36">
        <f t="shared" si="182"/>
        <v>0</v>
      </c>
      <c r="AP1439" s="83" t="str">
        <f t="shared" si="183"/>
        <v/>
      </c>
    </row>
    <row r="1440" spans="1:42" hidden="1">
      <c r="A1440">
        <v>47508</v>
      </c>
      <c r="B1440" s="38">
        <v>46215</v>
      </c>
      <c r="C1440" t="s">
        <v>272</v>
      </c>
      <c r="D1440" t="s">
        <v>185</v>
      </c>
      <c r="E1440" t="s">
        <v>186</v>
      </c>
      <c r="F1440" t="s">
        <v>49</v>
      </c>
      <c r="G1440">
        <v>8</v>
      </c>
      <c r="H1440" s="43">
        <v>10859</v>
      </c>
      <c r="I1440" t="s">
        <v>198</v>
      </c>
      <c r="J1440">
        <v>10315</v>
      </c>
      <c r="K1440" t="s">
        <v>206</v>
      </c>
      <c r="L1440" t="s">
        <v>206</v>
      </c>
      <c r="M1440" s="4">
        <v>46028</v>
      </c>
      <c r="N1440" t="s">
        <v>207</v>
      </c>
      <c r="O1440" t="s">
        <v>64</v>
      </c>
      <c r="P1440">
        <v>502</v>
      </c>
      <c r="Q1440" t="s">
        <v>208</v>
      </c>
      <c r="R1440">
        <v>16</v>
      </c>
      <c r="S1440">
        <v>32</v>
      </c>
      <c r="T1440">
        <v>13.41</v>
      </c>
      <c r="U1440">
        <v>0</v>
      </c>
      <c r="V1440">
        <v>32</v>
      </c>
      <c r="W1440">
        <v>2.4</v>
      </c>
      <c r="X1440">
        <v>2.39</v>
      </c>
      <c r="Y1440">
        <v>2.39</v>
      </c>
      <c r="Z1440">
        <v>243.65</v>
      </c>
      <c r="AA1440" t="s">
        <v>46</v>
      </c>
      <c r="AB1440" t="s">
        <v>47</v>
      </c>
      <c r="AC1440" t="s">
        <v>209</v>
      </c>
      <c r="AE1440" s="39">
        <v>46215.830601851849</v>
      </c>
      <c r="AG1440" t="str">
        <f t="shared" si="176"/>
        <v>Julho-26</v>
      </c>
      <c r="AH1440" s="36">
        <f>_xlfn.XLOOKUP(AK1440,'Base de Preços'!P$7:P$3001,'Base de Preços'!J$7:J$3001,"",0)</f>
        <v>492.5</v>
      </c>
      <c r="AI1440" s="37">
        <f t="shared" si="177"/>
        <v>6604.4250000000002</v>
      </c>
      <c r="AJ1440" t="str">
        <f>_xlfn.XLOOKUP(N1440,Agrupamentos!C$3:C$496,Agrupamentos!D$3:D$496,"",0)</f>
        <v>IRRIGAÇÃO DE REPLANTIO</v>
      </c>
      <c r="AK1440" t="str">
        <f t="shared" si="178"/>
        <v>2º IRRIGAÇÃO DE REPLANTIOGN140046028</v>
      </c>
      <c r="AL1440" s="57" t="str">
        <f t="shared" si="179"/>
        <v>47508GN1400Trabalhador FlorestalANTONIO MARCIO PEREIRA DA SILVA2º IRRIGAÇÃO DE REPLANTIOIndaia Grande I16Principal13,41Julho-2603246215,830601851846215</v>
      </c>
      <c r="AM1440" s="79">
        <f t="shared" si="180"/>
        <v>13.333333333333334</v>
      </c>
      <c r="AN1440" s="80">
        <f t="shared" si="181"/>
        <v>3248.666666666667</v>
      </c>
      <c r="AO1440" s="36">
        <f t="shared" si="182"/>
        <v>3267.3465000000001</v>
      </c>
      <c r="AP1440" s="83">
        <f t="shared" si="183"/>
        <v>18.679833333333136</v>
      </c>
    </row>
    <row r="1441" spans="1:42" hidden="1">
      <c r="A1441">
        <v>47508</v>
      </c>
      <c r="B1441" s="38">
        <v>46215</v>
      </c>
      <c r="C1441" t="s">
        <v>272</v>
      </c>
      <c r="D1441" t="s">
        <v>185</v>
      </c>
      <c r="E1441" t="s">
        <v>186</v>
      </c>
      <c r="F1441" t="s">
        <v>37</v>
      </c>
      <c r="G1441">
        <v>8</v>
      </c>
      <c r="H1441" s="43">
        <v>10859</v>
      </c>
      <c r="I1441" t="s">
        <v>198</v>
      </c>
      <c r="J1441">
        <v>10315</v>
      </c>
      <c r="K1441" t="s">
        <v>206</v>
      </c>
      <c r="L1441" t="s">
        <v>206</v>
      </c>
      <c r="M1441" s="4">
        <v>46028</v>
      </c>
      <c r="N1441" t="s">
        <v>207</v>
      </c>
      <c r="O1441" t="s">
        <v>64</v>
      </c>
      <c r="P1441">
        <v>502</v>
      </c>
      <c r="Q1441" t="s">
        <v>208</v>
      </c>
      <c r="R1441">
        <v>16</v>
      </c>
      <c r="S1441">
        <v>8</v>
      </c>
      <c r="T1441">
        <v>13.41</v>
      </c>
      <c r="U1441">
        <v>0</v>
      </c>
      <c r="V1441">
        <v>8</v>
      </c>
      <c r="W1441">
        <v>0.16</v>
      </c>
      <c r="X1441">
        <v>0.6</v>
      </c>
      <c r="Y1441">
        <v>0.6</v>
      </c>
      <c r="Z1441">
        <v>63.16</v>
      </c>
      <c r="AA1441" t="s">
        <v>46</v>
      </c>
      <c r="AB1441" t="s">
        <v>77</v>
      </c>
      <c r="AC1441" t="s">
        <v>209</v>
      </c>
      <c r="AE1441" s="39">
        <v>46215.830601851849</v>
      </c>
      <c r="AG1441" t="str">
        <f t="shared" si="176"/>
        <v>Julho-26</v>
      </c>
      <c r="AH1441" s="36">
        <f>_xlfn.XLOOKUP(AK1441,'Base de Preços'!P$7:P$3001,'Base de Preços'!J$7:J$3001,"",0)</f>
        <v>492.5</v>
      </c>
      <c r="AI1441" s="37">
        <f t="shared" si="177"/>
        <v>0</v>
      </c>
      <c r="AJ1441" t="str">
        <f>_xlfn.XLOOKUP(N1441,Agrupamentos!C$3:C$496,Agrupamentos!D$3:D$496,"",0)</f>
        <v>IRRIGAÇÃO DE REPLANTIO</v>
      </c>
      <c r="AK1441" t="str">
        <f t="shared" si="178"/>
        <v>2º IRRIGAÇÃO DE REPLANTIOGN140046028</v>
      </c>
      <c r="AL1441" s="57" t="str">
        <f t="shared" si="179"/>
        <v>47508GN1400MotoristaANTONIO MARCIO PEREIRA DA SILVA2º IRRIGAÇÃO DE REPLANTIOIndaia Grande I16Apoio13,41Julho-260846215,830601851846215</v>
      </c>
      <c r="AM1441" s="79">
        <f t="shared" si="180"/>
        <v>50</v>
      </c>
      <c r="AN1441" s="80">
        <f t="shared" si="181"/>
        <v>3158</v>
      </c>
      <c r="AO1441" s="36">
        <f t="shared" si="182"/>
        <v>846.97559999999999</v>
      </c>
      <c r="AP1441" s="83">
        <f t="shared" si="183"/>
        <v>-2311.0244000000002</v>
      </c>
    </row>
    <row r="1442" spans="1:42" hidden="1">
      <c r="A1442">
        <v>47518</v>
      </c>
      <c r="B1442" s="38">
        <v>46215</v>
      </c>
      <c r="C1442" t="s">
        <v>272</v>
      </c>
      <c r="D1442" t="s">
        <v>185</v>
      </c>
      <c r="E1442" t="s">
        <v>186</v>
      </c>
      <c r="F1442" t="s">
        <v>49</v>
      </c>
      <c r="G1442">
        <v>10</v>
      </c>
      <c r="H1442" s="43">
        <v>10859</v>
      </c>
      <c r="I1442" t="s">
        <v>198</v>
      </c>
      <c r="J1442">
        <v>11034</v>
      </c>
      <c r="K1442" t="s">
        <v>213</v>
      </c>
      <c r="L1442" t="s">
        <v>213</v>
      </c>
      <c r="M1442" t="s">
        <v>214</v>
      </c>
      <c r="N1442" t="s">
        <v>215</v>
      </c>
      <c r="O1442" t="s">
        <v>64</v>
      </c>
      <c r="P1442">
        <v>561</v>
      </c>
      <c r="Q1442" t="s">
        <v>337</v>
      </c>
      <c r="R1442">
        <v>50</v>
      </c>
      <c r="S1442">
        <v>10</v>
      </c>
      <c r="T1442">
        <v>29.9</v>
      </c>
      <c r="U1442">
        <v>0</v>
      </c>
      <c r="V1442">
        <v>10</v>
      </c>
      <c r="W1442">
        <v>0.13</v>
      </c>
      <c r="X1442">
        <v>0.33</v>
      </c>
      <c r="Y1442">
        <v>0.33</v>
      </c>
      <c r="Z1442">
        <v>18.850000000000001</v>
      </c>
      <c r="AA1442" t="s">
        <v>46</v>
      </c>
      <c r="AB1442" t="s">
        <v>56</v>
      </c>
      <c r="AC1442" t="s">
        <v>217</v>
      </c>
      <c r="AE1442" s="39">
        <v>46215.903958333336</v>
      </c>
      <c r="AG1442" t="str">
        <f t="shared" si="176"/>
        <v>Julho-26</v>
      </c>
      <c r="AH1442" s="36">
        <f>_xlfn.XLOOKUP(AK1442,'Base de Preços'!P$7:P$3001,'Base de Preços'!J$7:J$3001,"",0)</f>
        <v>193.73</v>
      </c>
      <c r="AI1442" s="37">
        <f t="shared" si="177"/>
        <v>0</v>
      </c>
      <c r="AJ1442" t="str">
        <f>_xlfn.XLOOKUP(N1442,Agrupamentos!C$3:C$496,Agrupamentos!D$3:D$496,"",0)</f>
        <v>COMBATE A FORMIGA MECANIZADO</v>
      </c>
      <c r="AK1442" t="str">
        <f t="shared" si="178"/>
        <v>COMBATE A FORMIGA PÓS PLANTIO MECANIZADO- 3 a 5kg/ha isca granulada ou MIPISGN1400IMP17</v>
      </c>
      <c r="AL1442" s="57" t="str">
        <f t="shared" si="179"/>
        <v>47518GN1400Trabalhador FlorestalJOAO VITOR TONETO SILVACOMBATE A FORMIGA PÓS PLANTIO MECANIZADO- 3 a 5kg/ha isca granulada ou MIPISBalsamo50Suporte29,9Julho-2601046215,903958333346215</v>
      </c>
      <c r="AM1442" s="79">
        <f t="shared" si="180"/>
        <v>76.92307692307692</v>
      </c>
      <c r="AN1442" s="80">
        <f t="shared" si="181"/>
        <v>1450</v>
      </c>
      <c r="AO1442" s="36">
        <f t="shared" si="182"/>
        <v>563.61500000000001</v>
      </c>
      <c r="AP1442" s="83">
        <f t="shared" si="183"/>
        <v>-886.38499999999999</v>
      </c>
    </row>
    <row r="1443" spans="1:42" hidden="1">
      <c r="A1443">
        <v>47518</v>
      </c>
      <c r="B1443" s="38">
        <v>46215</v>
      </c>
      <c r="C1443" t="s">
        <v>272</v>
      </c>
      <c r="D1443" t="s">
        <v>185</v>
      </c>
      <c r="E1443" t="s">
        <v>186</v>
      </c>
      <c r="F1443" t="s">
        <v>229</v>
      </c>
      <c r="G1443">
        <v>10</v>
      </c>
      <c r="H1443" s="43">
        <v>10859</v>
      </c>
      <c r="I1443" t="s">
        <v>198</v>
      </c>
      <c r="J1443">
        <v>11034</v>
      </c>
      <c r="K1443" t="s">
        <v>213</v>
      </c>
      <c r="L1443" t="s">
        <v>213</v>
      </c>
      <c r="M1443">
        <v>43</v>
      </c>
      <c r="N1443" t="s">
        <v>42</v>
      </c>
      <c r="O1443" t="s">
        <v>64</v>
      </c>
      <c r="P1443">
        <v>561</v>
      </c>
      <c r="Q1443" t="s">
        <v>337</v>
      </c>
      <c r="R1443">
        <v>1</v>
      </c>
      <c r="S1443">
        <v>10</v>
      </c>
      <c r="T1443">
        <v>0</v>
      </c>
      <c r="U1443">
        <v>0</v>
      </c>
      <c r="V1443">
        <v>10</v>
      </c>
      <c r="W1443">
        <v>0</v>
      </c>
      <c r="X1443">
        <v>0</v>
      </c>
      <c r="Y1443">
        <v>0</v>
      </c>
      <c r="Z1443">
        <v>0</v>
      </c>
      <c r="AA1443" t="s">
        <v>55</v>
      </c>
      <c r="AB1443" t="s">
        <v>56</v>
      </c>
      <c r="AC1443" t="s">
        <v>217</v>
      </c>
      <c r="AE1443" s="39">
        <v>46215.903958333336</v>
      </c>
      <c r="AG1443" t="str">
        <f t="shared" si="176"/>
        <v>Julho-26</v>
      </c>
      <c r="AH1443" s="36">
        <f>_xlfn.XLOOKUP(AK1443,'Base de Preços'!P$7:P$3001,'Base de Preços'!J$7:J$3001,"",0)</f>
        <v>0</v>
      </c>
      <c r="AI1443" s="37">
        <f t="shared" si="177"/>
        <v>0</v>
      </c>
      <c r="AJ1443" t="str">
        <f>_xlfn.XLOOKUP(N1443,Agrupamentos!C$3:C$496,Agrupamentos!D$3:D$496,"",0)</f>
        <v>APOIO E MANUTENÇÃO</v>
      </c>
      <c r="AK1443" t="str">
        <f t="shared" si="178"/>
        <v>APOIO E MANUTEÇÃOGN140043</v>
      </c>
      <c r="AL1443" s="57" t="str">
        <f t="shared" si="179"/>
        <v>47518GN1400Operador de Máquina PesadaJOAO VITOR TONETO SILVAAPOIO E MANUTEÇÃOBalsamo1Suporte0Julho-2601046215,903958333346215</v>
      </c>
      <c r="AM1443" s="79" t="str">
        <f t="shared" si="180"/>
        <v/>
      </c>
      <c r="AN1443" s="80" t="str">
        <f t="shared" si="181"/>
        <v/>
      </c>
      <c r="AO1443" s="36">
        <f t="shared" si="182"/>
        <v>0</v>
      </c>
      <c r="AP1443" s="83" t="str">
        <f t="shared" si="183"/>
        <v/>
      </c>
    </row>
    <row r="1444" spans="1:42" hidden="1">
      <c r="A1444">
        <v>47518</v>
      </c>
      <c r="B1444" s="38">
        <v>46215</v>
      </c>
      <c r="C1444" t="s">
        <v>272</v>
      </c>
      <c r="D1444" t="s">
        <v>185</v>
      </c>
      <c r="E1444" t="s">
        <v>186</v>
      </c>
      <c r="F1444" t="s">
        <v>59</v>
      </c>
      <c r="G1444">
        <v>10</v>
      </c>
      <c r="H1444" s="43">
        <v>10859</v>
      </c>
      <c r="I1444" t="s">
        <v>198</v>
      </c>
      <c r="J1444">
        <v>11034</v>
      </c>
      <c r="K1444" t="s">
        <v>213</v>
      </c>
      <c r="L1444" t="s">
        <v>213</v>
      </c>
      <c r="M1444" t="s">
        <v>214</v>
      </c>
      <c r="N1444" t="s">
        <v>215</v>
      </c>
      <c r="O1444" t="s">
        <v>64</v>
      </c>
      <c r="P1444">
        <v>561</v>
      </c>
      <c r="Q1444" t="s">
        <v>337</v>
      </c>
      <c r="R1444">
        <v>59</v>
      </c>
      <c r="S1444">
        <v>10</v>
      </c>
      <c r="T1444">
        <v>25</v>
      </c>
      <c r="U1444">
        <v>0</v>
      </c>
      <c r="V1444">
        <v>10</v>
      </c>
      <c r="W1444">
        <v>0.38</v>
      </c>
      <c r="X1444">
        <v>0.4</v>
      </c>
      <c r="Y1444">
        <v>0.4</v>
      </c>
      <c r="Z1444">
        <v>159.09</v>
      </c>
      <c r="AA1444" t="s">
        <v>55</v>
      </c>
      <c r="AB1444" t="s">
        <v>47</v>
      </c>
      <c r="AC1444" t="s">
        <v>217</v>
      </c>
      <c r="AE1444" s="39">
        <v>46215.903958333336</v>
      </c>
      <c r="AG1444" t="str">
        <f t="shared" si="176"/>
        <v>Julho-26</v>
      </c>
      <c r="AH1444" s="36">
        <f>_xlfn.XLOOKUP(AK1444,'Base de Preços'!P$7:P$3001,'Base de Preços'!J$7:J$3001,"",0)</f>
        <v>193.73</v>
      </c>
      <c r="AI1444" s="37">
        <f t="shared" si="177"/>
        <v>4843.25</v>
      </c>
      <c r="AJ1444" t="str">
        <f>_xlfn.XLOOKUP(N1444,Agrupamentos!C$3:C$496,Agrupamentos!D$3:D$496,"",0)</f>
        <v>COMBATE A FORMIGA MECANIZADO</v>
      </c>
      <c r="AK1444" t="str">
        <f t="shared" si="178"/>
        <v>COMBATE A FORMIGA PÓS PLANTIO MECANIZADO- 3 a 5kg/ha isca granulada ou MIPISGN1400IMP17</v>
      </c>
      <c r="AL1444" s="57" t="str">
        <f t="shared" si="179"/>
        <v>47518GN1400Operador de Trator de PneuJOAO VITOR TONETO SILVACOMBATE A FORMIGA PÓS PLANTIO MECANIZADO- 3 a 5kg/ha isca granulada ou MIPISBalsamo59Principal25Julho-2601046215,903958333346215</v>
      </c>
      <c r="AM1444" s="79">
        <f t="shared" si="180"/>
        <v>26.315789473684209</v>
      </c>
      <c r="AN1444" s="80">
        <f t="shared" si="181"/>
        <v>4186.5789473684208</v>
      </c>
      <c r="AO1444" s="36">
        <f t="shared" si="182"/>
        <v>3977.25</v>
      </c>
      <c r="AP1444" s="83">
        <f t="shared" si="183"/>
        <v>-209.32894736842081</v>
      </c>
    </row>
    <row r="1445" spans="1:42" hidden="1">
      <c r="A1445">
        <v>47518</v>
      </c>
      <c r="B1445" s="38">
        <v>46215</v>
      </c>
      <c r="C1445" t="s">
        <v>272</v>
      </c>
      <c r="D1445" t="s">
        <v>185</v>
      </c>
      <c r="E1445" t="s">
        <v>186</v>
      </c>
      <c r="F1445" t="s">
        <v>59</v>
      </c>
      <c r="G1445">
        <v>10</v>
      </c>
      <c r="H1445" s="43">
        <v>10859</v>
      </c>
      <c r="I1445" t="s">
        <v>198</v>
      </c>
      <c r="J1445">
        <v>11034</v>
      </c>
      <c r="K1445" t="s">
        <v>213</v>
      </c>
      <c r="L1445" t="s">
        <v>213</v>
      </c>
      <c r="M1445" t="s">
        <v>214</v>
      </c>
      <c r="N1445" t="s">
        <v>215</v>
      </c>
      <c r="O1445" t="s">
        <v>64</v>
      </c>
      <c r="P1445">
        <v>561</v>
      </c>
      <c r="Q1445" t="s">
        <v>337</v>
      </c>
      <c r="R1445">
        <v>50</v>
      </c>
      <c r="S1445">
        <v>5</v>
      </c>
      <c r="T1445">
        <v>29.9</v>
      </c>
      <c r="U1445">
        <v>0</v>
      </c>
      <c r="V1445">
        <v>5</v>
      </c>
      <c r="W1445">
        <v>0.38</v>
      </c>
      <c r="X1445">
        <v>0.17</v>
      </c>
      <c r="Y1445">
        <v>0.17</v>
      </c>
      <c r="Z1445">
        <v>159.09</v>
      </c>
      <c r="AA1445" t="s">
        <v>46</v>
      </c>
      <c r="AB1445" t="s">
        <v>47</v>
      </c>
      <c r="AC1445" t="s">
        <v>217</v>
      </c>
      <c r="AE1445" s="39">
        <v>46215.903958333336</v>
      </c>
      <c r="AG1445" t="str">
        <f t="shared" si="176"/>
        <v>Julho-26</v>
      </c>
      <c r="AH1445" s="36">
        <f>_xlfn.XLOOKUP(AK1445,'Base de Preços'!P$7:P$3001,'Base de Preços'!J$7:J$3001,"",0)</f>
        <v>193.73</v>
      </c>
      <c r="AI1445" s="37">
        <f t="shared" si="177"/>
        <v>5792.5269999999991</v>
      </c>
      <c r="AJ1445" t="str">
        <f>_xlfn.XLOOKUP(N1445,Agrupamentos!C$3:C$496,Agrupamentos!D$3:D$496,"",0)</f>
        <v>COMBATE A FORMIGA MECANIZADO</v>
      </c>
      <c r="AK1445" t="str">
        <f t="shared" si="178"/>
        <v>COMBATE A FORMIGA PÓS PLANTIO MECANIZADO- 3 a 5kg/ha isca granulada ou MIPISGN1400IMP17</v>
      </c>
      <c r="AL1445" s="57" t="str">
        <f t="shared" si="179"/>
        <v>47518GN1400Operador de Trator de PneuJOAO VITOR TONETO SILVACOMBATE A FORMIGA PÓS PLANTIO MECANIZADO- 3 a 5kg/ha isca granulada ou MIPISBalsamo50Principal29,9Julho-260546215,903958333346215</v>
      </c>
      <c r="AM1445" s="79">
        <f t="shared" si="180"/>
        <v>13.157894736842104</v>
      </c>
      <c r="AN1445" s="80">
        <f t="shared" si="181"/>
        <v>2093.2894736842104</v>
      </c>
      <c r="AO1445" s="36">
        <f t="shared" si="182"/>
        <v>4756.7910000000002</v>
      </c>
      <c r="AP1445" s="83">
        <f t="shared" si="183"/>
        <v>2663.5015263157898</v>
      </c>
    </row>
    <row r="1446" spans="1:42" hidden="1">
      <c r="A1446">
        <v>47518</v>
      </c>
      <c r="B1446" s="38">
        <v>46215</v>
      </c>
      <c r="C1446" t="s">
        <v>272</v>
      </c>
      <c r="D1446" t="s">
        <v>185</v>
      </c>
      <c r="E1446" t="s">
        <v>186</v>
      </c>
      <c r="F1446" t="s">
        <v>59</v>
      </c>
      <c r="G1446">
        <v>10</v>
      </c>
      <c r="H1446" s="43">
        <v>10859</v>
      </c>
      <c r="I1446" t="s">
        <v>198</v>
      </c>
      <c r="J1446">
        <v>11034</v>
      </c>
      <c r="K1446" t="s">
        <v>213</v>
      </c>
      <c r="L1446" t="s">
        <v>213</v>
      </c>
      <c r="M1446" t="s">
        <v>214</v>
      </c>
      <c r="N1446" t="s">
        <v>215</v>
      </c>
      <c r="O1446" t="s">
        <v>64</v>
      </c>
      <c r="P1446">
        <v>561</v>
      </c>
      <c r="Q1446" t="s">
        <v>337</v>
      </c>
      <c r="R1446">
        <v>51</v>
      </c>
      <c r="S1446">
        <v>5</v>
      </c>
      <c r="T1446">
        <v>14.22</v>
      </c>
      <c r="U1446">
        <v>0</v>
      </c>
      <c r="V1446">
        <v>5</v>
      </c>
      <c r="W1446">
        <v>0.38</v>
      </c>
      <c r="X1446">
        <v>0.35</v>
      </c>
      <c r="Y1446">
        <v>0.35</v>
      </c>
      <c r="Z1446">
        <v>159.09</v>
      </c>
      <c r="AA1446" t="s">
        <v>46</v>
      </c>
      <c r="AB1446" t="s">
        <v>47</v>
      </c>
      <c r="AC1446" t="s">
        <v>217</v>
      </c>
      <c r="AD1446" t="s">
        <v>203</v>
      </c>
      <c r="AE1446" s="39">
        <v>46215.903958333336</v>
      </c>
      <c r="AG1446" t="str">
        <f t="shared" si="176"/>
        <v>Julho-26</v>
      </c>
      <c r="AH1446" s="36">
        <f>_xlfn.XLOOKUP(AK1446,'Base de Preços'!P$7:P$3001,'Base de Preços'!J$7:J$3001,"",0)</f>
        <v>193.73</v>
      </c>
      <c r="AI1446" s="37">
        <f t="shared" si="177"/>
        <v>2754.8406</v>
      </c>
      <c r="AJ1446" t="str">
        <f>_xlfn.XLOOKUP(N1446,Agrupamentos!C$3:C$496,Agrupamentos!D$3:D$496,"",0)</f>
        <v>COMBATE A FORMIGA MECANIZADO</v>
      </c>
      <c r="AK1446" t="str">
        <f t="shared" si="178"/>
        <v>COMBATE A FORMIGA PÓS PLANTIO MECANIZADO- 3 a 5kg/ha isca granulada ou MIPISGN1400IMP17</v>
      </c>
      <c r="AL1446" s="57" t="str">
        <f t="shared" si="179"/>
        <v>47518GN1400Operador de Trator de PneuJOAO VITOR TONETO SILVACOMBATE A FORMIGA PÓS PLANTIO MECANIZADO- 3 a 5kg/ha isca granulada ou MIPISBalsamo51Principal14,22Julho-260546215,903958333346215</v>
      </c>
      <c r="AM1446" s="79">
        <f t="shared" si="180"/>
        <v>13.157894736842104</v>
      </c>
      <c r="AN1446" s="80">
        <f t="shared" si="181"/>
        <v>2093.2894736842104</v>
      </c>
      <c r="AO1446" s="36">
        <f t="shared" si="182"/>
        <v>2262.2598000000003</v>
      </c>
      <c r="AP1446" s="83">
        <f t="shared" si="183"/>
        <v>168.97032631578986</v>
      </c>
    </row>
    <row r="1447" spans="1:42" hidden="1">
      <c r="A1447">
        <v>47503</v>
      </c>
      <c r="B1447" s="38">
        <v>46215</v>
      </c>
      <c r="C1447" t="s">
        <v>272</v>
      </c>
      <c r="D1447" t="s">
        <v>105</v>
      </c>
      <c r="E1447" t="s">
        <v>106</v>
      </c>
      <c r="F1447" t="s">
        <v>59</v>
      </c>
      <c r="G1447">
        <v>8</v>
      </c>
      <c r="H1447" s="43">
        <v>11065</v>
      </c>
      <c r="I1447" t="s">
        <v>107</v>
      </c>
      <c r="J1447">
        <v>11392</v>
      </c>
      <c r="K1447" t="s">
        <v>142</v>
      </c>
      <c r="L1447" t="s">
        <v>142</v>
      </c>
      <c r="M1447">
        <v>1</v>
      </c>
      <c r="N1447" t="s">
        <v>109</v>
      </c>
      <c r="O1447" t="s">
        <v>64</v>
      </c>
      <c r="P1447">
        <v>532</v>
      </c>
      <c r="Q1447" t="s">
        <v>117</v>
      </c>
      <c r="R1447" t="s">
        <v>118</v>
      </c>
      <c r="S1447">
        <v>0</v>
      </c>
      <c r="T1447">
        <v>0</v>
      </c>
      <c r="U1447">
        <v>8</v>
      </c>
      <c r="V1447">
        <v>8</v>
      </c>
      <c r="W1447">
        <v>0</v>
      </c>
      <c r="X1447">
        <v>0</v>
      </c>
      <c r="Y1447">
        <v>0</v>
      </c>
      <c r="Z1447">
        <v>0</v>
      </c>
      <c r="AA1447" t="s">
        <v>46</v>
      </c>
      <c r="AB1447" t="s">
        <v>56</v>
      </c>
      <c r="AC1447" t="s">
        <v>145</v>
      </c>
      <c r="AD1447" t="s">
        <v>120</v>
      </c>
      <c r="AE1447" s="39">
        <v>46215.789641203701</v>
      </c>
      <c r="AG1447" t="str">
        <f t="shared" si="176"/>
        <v>Julho-26</v>
      </c>
      <c r="AH1447" s="36">
        <f>_xlfn.XLOOKUP(AK1447,'Base de Preços'!P$7:P$3001,'Base de Preços'!J$7:J$3001,"",0)</f>
        <v>0</v>
      </c>
      <c r="AI1447" s="37">
        <f t="shared" si="177"/>
        <v>0</v>
      </c>
      <c r="AJ1447" t="str">
        <f>_xlfn.XLOOKUP(N1447,Agrupamentos!C$3:C$496,Agrupamentos!D$3:D$496,"",0)</f>
        <v>APOIO E MANUTENÇÃO</v>
      </c>
      <c r="AK1447" t="str">
        <f t="shared" si="178"/>
        <v>APOIO E MANUTEÇÃO 1410GN14101</v>
      </c>
      <c r="AL1447" s="57" t="str">
        <f t="shared" si="179"/>
        <v>47503GN1410Operador de Trator de PneuDOUGLAS BOTELHO GOMESAPOIO E MANUTEÇÃO 1410NOSSA SENHORA APARECIDA IX003-01Suporte0Julho-268846215,789641203746215</v>
      </c>
      <c r="AM1447" s="79" t="str">
        <f t="shared" si="180"/>
        <v/>
      </c>
      <c r="AN1447" s="80" t="str">
        <f t="shared" si="181"/>
        <v/>
      </c>
      <c r="AO1447" s="36">
        <f t="shared" si="182"/>
        <v>0</v>
      </c>
      <c r="AP1447" s="83" t="str">
        <f t="shared" si="183"/>
        <v/>
      </c>
    </row>
    <row r="1448" spans="1:42" hidden="1">
      <c r="A1448">
        <v>47503</v>
      </c>
      <c r="B1448" s="38">
        <v>46215</v>
      </c>
      <c r="C1448" t="s">
        <v>272</v>
      </c>
      <c r="D1448" t="s">
        <v>105</v>
      </c>
      <c r="E1448" t="s">
        <v>106</v>
      </c>
      <c r="F1448" t="s">
        <v>37</v>
      </c>
      <c r="G1448">
        <v>8</v>
      </c>
      <c r="H1448" s="43">
        <v>11065</v>
      </c>
      <c r="I1448" t="s">
        <v>107</v>
      </c>
      <c r="J1448">
        <v>11392</v>
      </c>
      <c r="K1448" t="s">
        <v>142</v>
      </c>
      <c r="L1448" t="s">
        <v>142</v>
      </c>
      <c r="M1448">
        <v>1</v>
      </c>
      <c r="N1448" t="s">
        <v>109</v>
      </c>
      <c r="O1448" t="s">
        <v>64</v>
      </c>
      <c r="P1448">
        <v>532</v>
      </c>
      <c r="Q1448" t="s">
        <v>117</v>
      </c>
      <c r="R1448" t="s">
        <v>118</v>
      </c>
      <c r="S1448">
        <v>0</v>
      </c>
      <c r="T1448">
        <v>0</v>
      </c>
      <c r="U1448">
        <v>8</v>
      </c>
      <c r="V1448">
        <v>8</v>
      </c>
      <c r="W1448">
        <v>0</v>
      </c>
      <c r="X1448">
        <v>0</v>
      </c>
      <c r="Y1448">
        <v>0</v>
      </c>
      <c r="Z1448">
        <v>0</v>
      </c>
      <c r="AA1448" t="s">
        <v>46</v>
      </c>
      <c r="AB1448" t="s">
        <v>47</v>
      </c>
      <c r="AC1448" t="s">
        <v>145</v>
      </c>
      <c r="AD1448" t="s">
        <v>120</v>
      </c>
      <c r="AE1448" s="39">
        <v>46215.789641203701</v>
      </c>
      <c r="AG1448" t="str">
        <f t="shared" si="176"/>
        <v>Julho-26</v>
      </c>
      <c r="AH1448" s="36">
        <f>_xlfn.XLOOKUP(AK1448,'Base de Preços'!P$7:P$3001,'Base de Preços'!J$7:J$3001,"",0)</f>
        <v>0</v>
      </c>
      <c r="AI1448" s="37">
        <f t="shared" si="177"/>
        <v>0</v>
      </c>
      <c r="AJ1448" t="str">
        <f>_xlfn.XLOOKUP(N1448,Agrupamentos!C$3:C$496,Agrupamentos!D$3:D$496,"",0)</f>
        <v>APOIO E MANUTENÇÃO</v>
      </c>
      <c r="AK1448" t="str">
        <f t="shared" si="178"/>
        <v>APOIO E MANUTEÇÃO 1410GN14101</v>
      </c>
      <c r="AL1448" s="57" t="str">
        <f t="shared" si="179"/>
        <v>47503GN1410MotoristaDOUGLAS BOTELHO GOMESAPOIO E MANUTEÇÃO 1410NOSSA SENHORA APARECIDA IX003-01Principal0Julho-268846215,789641203746215</v>
      </c>
      <c r="AM1448" s="79" t="str">
        <f t="shared" si="180"/>
        <v/>
      </c>
      <c r="AN1448" s="80" t="str">
        <f t="shared" si="181"/>
        <v/>
      </c>
      <c r="AO1448" s="36">
        <f t="shared" si="182"/>
        <v>0</v>
      </c>
      <c r="AP1448" s="83" t="str">
        <f t="shared" si="183"/>
        <v/>
      </c>
    </row>
    <row r="1449" spans="1:42" hidden="1">
      <c r="A1449">
        <v>47503</v>
      </c>
      <c r="B1449" s="38">
        <v>46215</v>
      </c>
      <c r="C1449" t="s">
        <v>272</v>
      </c>
      <c r="D1449" t="s">
        <v>105</v>
      </c>
      <c r="E1449" t="s">
        <v>106</v>
      </c>
      <c r="F1449" t="s">
        <v>49</v>
      </c>
      <c r="G1449">
        <v>8</v>
      </c>
      <c r="H1449" s="43">
        <v>11065</v>
      </c>
      <c r="I1449" t="s">
        <v>107</v>
      </c>
      <c r="J1449">
        <v>11392</v>
      </c>
      <c r="K1449" t="s">
        <v>142</v>
      </c>
      <c r="L1449" t="s">
        <v>142</v>
      </c>
      <c r="M1449">
        <v>1</v>
      </c>
      <c r="N1449" t="s">
        <v>109</v>
      </c>
      <c r="O1449" t="s">
        <v>64</v>
      </c>
      <c r="P1449">
        <v>532</v>
      </c>
      <c r="Q1449" t="s">
        <v>117</v>
      </c>
      <c r="R1449" t="s">
        <v>118</v>
      </c>
      <c r="S1449">
        <v>24</v>
      </c>
      <c r="T1449">
        <v>0</v>
      </c>
      <c r="U1449">
        <v>0</v>
      </c>
      <c r="V1449">
        <v>24</v>
      </c>
      <c r="W1449">
        <v>0</v>
      </c>
      <c r="X1449">
        <v>0</v>
      </c>
      <c r="Y1449">
        <v>0</v>
      </c>
      <c r="Z1449">
        <v>0</v>
      </c>
      <c r="AA1449" t="s">
        <v>46</v>
      </c>
      <c r="AB1449" t="s">
        <v>56</v>
      </c>
      <c r="AC1449" t="s">
        <v>145</v>
      </c>
      <c r="AD1449" t="s">
        <v>120</v>
      </c>
      <c r="AE1449" s="39">
        <v>46215.789641203701</v>
      </c>
      <c r="AG1449" t="str">
        <f t="shared" si="176"/>
        <v>Julho-26</v>
      </c>
      <c r="AH1449" s="36">
        <f>_xlfn.XLOOKUP(AK1449,'Base de Preços'!P$7:P$3001,'Base de Preços'!J$7:J$3001,"",0)</f>
        <v>0</v>
      </c>
      <c r="AI1449" s="37">
        <f t="shared" si="177"/>
        <v>0</v>
      </c>
      <c r="AJ1449" t="str">
        <f>_xlfn.XLOOKUP(N1449,Agrupamentos!C$3:C$496,Agrupamentos!D$3:D$496,"",0)</f>
        <v>APOIO E MANUTENÇÃO</v>
      </c>
      <c r="AK1449" t="str">
        <f t="shared" si="178"/>
        <v>APOIO E MANUTEÇÃO 1410GN14101</v>
      </c>
      <c r="AL1449" s="57" t="str">
        <f t="shared" si="179"/>
        <v>47503GN1410Trabalhador FlorestalDOUGLAS BOTELHO GOMESAPOIO E MANUTEÇÃO 1410NOSSA SENHORA APARECIDA IX003-01Suporte0Julho-2602446215,789641203746215</v>
      </c>
      <c r="AM1449" s="79" t="str">
        <f t="shared" si="180"/>
        <v/>
      </c>
      <c r="AN1449" s="80" t="str">
        <f t="shared" si="181"/>
        <v/>
      </c>
      <c r="AO1449" s="36">
        <f t="shared" si="182"/>
        <v>0</v>
      </c>
      <c r="AP1449" s="83" t="str">
        <f t="shared" si="183"/>
        <v/>
      </c>
    </row>
    <row r="1450" spans="1:42" hidden="1">
      <c r="A1450">
        <v>47512</v>
      </c>
      <c r="B1450" s="38">
        <v>46215</v>
      </c>
      <c r="C1450" t="s">
        <v>272</v>
      </c>
      <c r="D1450" t="s">
        <v>105</v>
      </c>
      <c r="E1450" t="s">
        <v>106</v>
      </c>
      <c r="F1450" t="s">
        <v>49</v>
      </c>
      <c r="G1450">
        <v>8</v>
      </c>
      <c r="H1450" s="43">
        <v>11065</v>
      </c>
      <c r="I1450" t="s">
        <v>107</v>
      </c>
      <c r="J1450">
        <v>11390</v>
      </c>
      <c r="K1450" t="s">
        <v>123</v>
      </c>
      <c r="L1450" t="s">
        <v>123</v>
      </c>
      <c r="M1450">
        <v>1</v>
      </c>
      <c r="N1450" t="s">
        <v>109</v>
      </c>
      <c r="O1450" t="s">
        <v>64</v>
      </c>
      <c r="P1450">
        <v>670</v>
      </c>
      <c r="Q1450" t="s">
        <v>445</v>
      </c>
      <c r="R1450">
        <v>14</v>
      </c>
      <c r="S1450">
        <v>8</v>
      </c>
      <c r="T1450">
        <v>0</v>
      </c>
      <c r="U1450">
        <v>32</v>
      </c>
      <c r="V1450">
        <v>40</v>
      </c>
      <c r="W1450">
        <v>0</v>
      </c>
      <c r="X1450">
        <v>0</v>
      </c>
      <c r="Y1450">
        <v>0</v>
      </c>
      <c r="Z1450">
        <v>0</v>
      </c>
      <c r="AA1450" t="s">
        <v>55</v>
      </c>
      <c r="AB1450" t="s">
        <v>56</v>
      </c>
      <c r="AC1450" t="s">
        <v>127</v>
      </c>
      <c r="AD1450" t="s">
        <v>120</v>
      </c>
      <c r="AE1450" s="39">
        <v>46215.850624999999</v>
      </c>
      <c r="AG1450" t="str">
        <f t="shared" si="176"/>
        <v>Julho-26</v>
      </c>
      <c r="AH1450" s="36">
        <f>_xlfn.XLOOKUP(AK1450,'Base de Preços'!P$7:P$3001,'Base de Preços'!J$7:J$3001,"",0)</f>
        <v>0</v>
      </c>
      <c r="AI1450" s="37">
        <f t="shared" si="177"/>
        <v>0</v>
      </c>
      <c r="AJ1450" t="str">
        <f>_xlfn.XLOOKUP(N1450,Agrupamentos!C$3:C$496,Agrupamentos!D$3:D$496,"",0)</f>
        <v>APOIO E MANUTENÇÃO</v>
      </c>
      <c r="AK1450" t="str">
        <f t="shared" si="178"/>
        <v>APOIO E MANUTEÇÃO 1410GN14101</v>
      </c>
      <c r="AL1450" s="57" t="str">
        <f t="shared" si="179"/>
        <v>47512GN1410Trabalhador FlorestalDIEMISSON DE ALMEIDA SANTOSAPOIO E MANUTEÇÃO 1410TREZE DE JULHO14Suporte0Julho-26324046215,85062546215</v>
      </c>
      <c r="AM1450" s="79" t="str">
        <f t="shared" si="180"/>
        <v/>
      </c>
      <c r="AN1450" s="80" t="str">
        <f t="shared" si="181"/>
        <v/>
      </c>
      <c r="AO1450" s="36">
        <f t="shared" si="182"/>
        <v>0</v>
      </c>
      <c r="AP1450" s="83" t="str">
        <f t="shared" si="183"/>
        <v/>
      </c>
    </row>
    <row r="1451" spans="1:42" hidden="1">
      <c r="A1451">
        <v>47512</v>
      </c>
      <c r="B1451" s="38">
        <v>46215</v>
      </c>
      <c r="C1451" t="s">
        <v>272</v>
      </c>
      <c r="D1451" t="s">
        <v>105</v>
      </c>
      <c r="E1451" t="s">
        <v>106</v>
      </c>
      <c r="F1451" t="s">
        <v>59</v>
      </c>
      <c r="G1451">
        <v>8</v>
      </c>
      <c r="H1451" s="43">
        <v>11065</v>
      </c>
      <c r="I1451" t="s">
        <v>107</v>
      </c>
      <c r="J1451">
        <v>11390</v>
      </c>
      <c r="K1451" t="s">
        <v>123</v>
      </c>
      <c r="L1451" t="s">
        <v>123</v>
      </c>
      <c r="M1451">
        <v>1</v>
      </c>
      <c r="N1451" t="s">
        <v>109</v>
      </c>
      <c r="O1451" t="s">
        <v>64</v>
      </c>
      <c r="P1451">
        <v>670</v>
      </c>
      <c r="Q1451" t="s">
        <v>445</v>
      </c>
      <c r="R1451">
        <v>14</v>
      </c>
      <c r="S1451">
        <v>0</v>
      </c>
      <c r="T1451">
        <v>0</v>
      </c>
      <c r="U1451">
        <v>8</v>
      </c>
      <c r="V1451">
        <v>8</v>
      </c>
      <c r="W1451">
        <v>0</v>
      </c>
      <c r="X1451">
        <v>0</v>
      </c>
      <c r="Y1451">
        <v>0</v>
      </c>
      <c r="Z1451">
        <v>0</v>
      </c>
      <c r="AA1451" t="s">
        <v>55</v>
      </c>
      <c r="AB1451" t="s">
        <v>56</v>
      </c>
      <c r="AC1451" t="s">
        <v>127</v>
      </c>
      <c r="AD1451" t="s">
        <v>120</v>
      </c>
      <c r="AE1451" s="39">
        <v>46216.508263888885</v>
      </c>
      <c r="AG1451" t="str">
        <f t="shared" si="176"/>
        <v>Julho-26</v>
      </c>
      <c r="AH1451" s="36">
        <f>_xlfn.XLOOKUP(AK1451,'Base de Preços'!P$7:P$3001,'Base de Preços'!J$7:J$3001,"",0)</f>
        <v>0</v>
      </c>
      <c r="AI1451" s="37">
        <f t="shared" si="177"/>
        <v>0</v>
      </c>
      <c r="AJ1451" t="str">
        <f>_xlfn.XLOOKUP(N1451,Agrupamentos!C$3:C$496,Agrupamentos!D$3:D$496,"",0)</f>
        <v>APOIO E MANUTENÇÃO</v>
      </c>
      <c r="AK1451" t="str">
        <f t="shared" si="178"/>
        <v>APOIO E MANUTEÇÃO 1410GN14101</v>
      </c>
      <c r="AL1451" s="57" t="str">
        <f t="shared" si="179"/>
        <v>47512GN1410Operador de Trator de PneuDIEMISSON DE ALMEIDA SANTOSAPOIO E MANUTEÇÃO 1410TREZE DE JULHO14Suporte0Julho-268846216,508263888946215</v>
      </c>
      <c r="AM1451" s="79" t="str">
        <f t="shared" si="180"/>
        <v/>
      </c>
      <c r="AN1451" s="80" t="str">
        <f t="shared" si="181"/>
        <v/>
      </c>
      <c r="AO1451" s="36">
        <f t="shared" si="182"/>
        <v>0</v>
      </c>
      <c r="AP1451" s="83" t="str">
        <f t="shared" si="183"/>
        <v/>
      </c>
    </row>
    <row r="1452" spans="1:42" hidden="1">
      <c r="A1452">
        <v>47515</v>
      </c>
      <c r="B1452" s="38">
        <v>46215</v>
      </c>
      <c r="C1452" t="s">
        <v>272</v>
      </c>
      <c r="D1452" t="s">
        <v>105</v>
      </c>
      <c r="E1452" t="s">
        <v>106</v>
      </c>
      <c r="F1452" t="s">
        <v>49</v>
      </c>
      <c r="G1452">
        <v>8</v>
      </c>
      <c r="H1452" s="43">
        <v>11331</v>
      </c>
      <c r="I1452" t="s">
        <v>112</v>
      </c>
      <c r="J1452">
        <v>11752</v>
      </c>
      <c r="K1452" t="s">
        <v>149</v>
      </c>
      <c r="L1452" t="s">
        <v>149</v>
      </c>
      <c r="M1452">
        <v>1</v>
      </c>
      <c r="N1452" t="s">
        <v>109</v>
      </c>
      <c r="O1452" t="s">
        <v>64</v>
      </c>
      <c r="P1452">
        <v>503</v>
      </c>
      <c r="Q1452" t="s">
        <v>181</v>
      </c>
      <c r="R1452" t="s">
        <v>398</v>
      </c>
      <c r="S1452">
        <v>8</v>
      </c>
      <c r="T1452">
        <v>0</v>
      </c>
      <c r="U1452">
        <v>0</v>
      </c>
      <c r="V1452">
        <v>8</v>
      </c>
      <c r="W1452">
        <v>0</v>
      </c>
      <c r="X1452">
        <v>0</v>
      </c>
      <c r="Y1452">
        <v>0</v>
      </c>
      <c r="Z1452">
        <v>0</v>
      </c>
      <c r="AA1452" t="s">
        <v>55</v>
      </c>
      <c r="AB1452" t="s">
        <v>56</v>
      </c>
      <c r="AC1452" t="s">
        <v>120</v>
      </c>
      <c r="AD1452" t="s">
        <v>120</v>
      </c>
      <c r="AE1452" s="39">
        <v>46216.500416666669</v>
      </c>
      <c r="AG1452" t="str">
        <f t="shared" si="176"/>
        <v>Julho-26</v>
      </c>
      <c r="AH1452" s="36">
        <f>_xlfn.XLOOKUP(AK1452,'Base de Preços'!P$7:P$3001,'Base de Preços'!J$7:J$3001,"",0)</f>
        <v>0</v>
      </c>
      <c r="AI1452" s="37">
        <f t="shared" si="177"/>
        <v>0</v>
      </c>
      <c r="AJ1452" t="str">
        <f>_xlfn.XLOOKUP(N1452,Agrupamentos!C$3:C$496,Agrupamentos!D$3:D$496,"",0)</f>
        <v>APOIO E MANUTENÇÃO</v>
      </c>
      <c r="AK1452" t="str">
        <f t="shared" si="178"/>
        <v>APOIO E MANUTEÇÃO 1410GN14101</v>
      </c>
      <c r="AL1452" s="57" t="str">
        <f t="shared" si="179"/>
        <v>47515GN1410Trabalhador FlorestalMATEUS SANCHES PERES BIENIEKAPOIO E MANUTEÇÃO 1410MÃE SANTA GLEBA A017-01Suporte0Julho-260846216,500416666746215</v>
      </c>
      <c r="AM1452" s="79" t="str">
        <f t="shared" si="180"/>
        <v/>
      </c>
      <c r="AN1452" s="80" t="str">
        <f t="shared" si="181"/>
        <v/>
      </c>
      <c r="AO1452" s="36">
        <f t="shared" si="182"/>
        <v>0</v>
      </c>
      <c r="AP1452" s="83" t="str">
        <f t="shared" si="183"/>
        <v/>
      </c>
    </row>
    <row r="1453" spans="1:42" hidden="1">
      <c r="A1453">
        <v>47515</v>
      </c>
      <c r="B1453" s="38">
        <v>46215</v>
      </c>
      <c r="C1453" t="s">
        <v>272</v>
      </c>
      <c r="D1453" t="s">
        <v>105</v>
      </c>
      <c r="E1453" t="s">
        <v>106</v>
      </c>
      <c r="F1453" t="s">
        <v>59</v>
      </c>
      <c r="G1453">
        <v>8</v>
      </c>
      <c r="H1453" s="43">
        <v>11331</v>
      </c>
      <c r="I1453" t="s">
        <v>112</v>
      </c>
      <c r="J1453">
        <v>11752</v>
      </c>
      <c r="K1453" t="s">
        <v>149</v>
      </c>
      <c r="L1453" t="s">
        <v>149</v>
      </c>
      <c r="M1453" t="s">
        <v>115</v>
      </c>
      <c r="N1453" t="s">
        <v>116</v>
      </c>
      <c r="O1453" t="s">
        <v>64</v>
      </c>
      <c r="P1453">
        <v>503</v>
      </c>
      <c r="Q1453" t="s">
        <v>181</v>
      </c>
      <c r="R1453" t="s">
        <v>398</v>
      </c>
      <c r="S1453">
        <v>21</v>
      </c>
      <c r="T1453">
        <v>40</v>
      </c>
      <c r="U1453">
        <v>19</v>
      </c>
      <c r="V1453">
        <v>40</v>
      </c>
      <c r="W1453">
        <v>0.42</v>
      </c>
      <c r="X1453">
        <v>0.53</v>
      </c>
      <c r="Y1453">
        <v>1</v>
      </c>
      <c r="Z1453">
        <v>143.63999999999999</v>
      </c>
      <c r="AA1453" t="s">
        <v>55</v>
      </c>
      <c r="AB1453" t="s">
        <v>47</v>
      </c>
      <c r="AC1453" t="s">
        <v>120</v>
      </c>
      <c r="AD1453" t="s">
        <v>120</v>
      </c>
      <c r="AE1453" s="39">
        <v>46215.864363425928</v>
      </c>
      <c r="AG1453" t="str">
        <f t="shared" si="176"/>
        <v>Julho-26</v>
      </c>
      <c r="AH1453" s="36">
        <f>_xlfn.XLOOKUP(AK1453,'Base de Preços'!P$7:P$3001,'Base de Preços'!J$7:J$3001,"",0)</f>
        <v>212.62</v>
      </c>
      <c r="AI1453" s="37">
        <f t="shared" si="177"/>
        <v>8504.7999999999993</v>
      </c>
      <c r="AJ1453" t="str">
        <f>_xlfn.XLOOKUP(N1453,Agrupamentos!C$3:C$496,Agrupamentos!D$3:D$496,"",0)</f>
        <v>HERBICIDA MEC</v>
      </c>
      <c r="AK1453" t="str">
        <f t="shared" si="178"/>
        <v>SERV CAP QUIM PRE EMERG 3 LINHASGN1410IMP97</v>
      </c>
      <c r="AL1453" s="57" t="str">
        <f t="shared" si="179"/>
        <v>47515GN1410Operador de Trator de PneuMATEUS SANCHES PERES BIENIEKSERV CAP QUIM PRE EMERG 3 LINHASMÃE SANTA GLEBA A017-01Principal40Julho-26194046215,864363425946215</v>
      </c>
      <c r="AM1453" s="79">
        <f t="shared" si="180"/>
        <v>95.238095238095241</v>
      </c>
      <c r="AN1453" s="80">
        <f t="shared" si="181"/>
        <v>13679.999999999998</v>
      </c>
      <c r="AO1453" s="36">
        <f t="shared" si="182"/>
        <v>5745.5999999999995</v>
      </c>
      <c r="AP1453" s="83">
        <f t="shared" si="183"/>
        <v>-7934.3999999999987</v>
      </c>
    </row>
    <row r="1454" spans="1:42" hidden="1">
      <c r="A1454">
        <v>47519</v>
      </c>
      <c r="B1454" s="38">
        <v>46215</v>
      </c>
      <c r="C1454" t="s">
        <v>272</v>
      </c>
      <c r="D1454" t="s">
        <v>105</v>
      </c>
      <c r="E1454" t="s">
        <v>106</v>
      </c>
      <c r="F1454" t="s">
        <v>59</v>
      </c>
      <c r="G1454">
        <v>10</v>
      </c>
      <c r="H1454" s="43">
        <v>11331</v>
      </c>
      <c r="I1454" t="s">
        <v>112</v>
      </c>
      <c r="J1454">
        <v>11278</v>
      </c>
      <c r="K1454" t="s">
        <v>381</v>
      </c>
      <c r="L1454" t="s">
        <v>381</v>
      </c>
      <c r="M1454" t="s">
        <v>129</v>
      </c>
      <c r="N1454" t="s">
        <v>130</v>
      </c>
      <c r="O1454" t="s">
        <v>64</v>
      </c>
      <c r="P1454">
        <v>514</v>
      </c>
      <c r="Q1454" t="s">
        <v>463</v>
      </c>
      <c r="R1454" t="s">
        <v>118</v>
      </c>
      <c r="S1454">
        <v>10</v>
      </c>
      <c r="T1454">
        <v>40</v>
      </c>
      <c r="U1454">
        <v>0</v>
      </c>
      <c r="V1454">
        <v>10</v>
      </c>
      <c r="W1454">
        <v>0.5</v>
      </c>
      <c r="X1454">
        <v>0.25</v>
      </c>
      <c r="Y1454">
        <v>0.25</v>
      </c>
      <c r="Z1454">
        <v>142.16</v>
      </c>
      <c r="AA1454" t="s">
        <v>55</v>
      </c>
      <c r="AB1454" t="s">
        <v>47</v>
      </c>
      <c r="AC1454" t="s">
        <v>382</v>
      </c>
      <c r="AD1454" t="s">
        <v>120</v>
      </c>
      <c r="AE1454" s="39">
        <v>46215.906412037039</v>
      </c>
      <c r="AG1454" t="str">
        <f t="shared" si="176"/>
        <v>Julho-26</v>
      </c>
      <c r="AH1454" s="36">
        <f>_xlfn.XLOOKUP(AK1454,'Base de Preços'!P$7:P$3001,'Base de Preços'!J$7:J$3001,"",0)</f>
        <v>204.98</v>
      </c>
      <c r="AI1454" s="37">
        <f t="shared" si="177"/>
        <v>8199.1999999999989</v>
      </c>
      <c r="AJ1454" t="str">
        <f>_xlfn.XLOOKUP(N1454,Agrupamentos!C$3:C$496,Agrupamentos!D$3:D$496,"",0)</f>
        <v>HERBICIDA MEC</v>
      </c>
      <c r="AK1454" t="str">
        <f t="shared" si="178"/>
        <v>SERV CAP QUIM AREA TOTALGN1410IMP153</v>
      </c>
      <c r="AL1454" s="57" t="str">
        <f t="shared" si="179"/>
        <v>47519GN1410Operador de Trator de PneuNONATO JOSE COSTA JUNIORSERV CAP QUIM AREA TOTALCRISTAL003-01Principal40Julho-2601046215,90641203746215</v>
      </c>
      <c r="AM1454" s="79">
        <f t="shared" si="180"/>
        <v>20</v>
      </c>
      <c r="AN1454" s="80">
        <f t="shared" si="181"/>
        <v>2843.2</v>
      </c>
      <c r="AO1454" s="36">
        <f t="shared" si="182"/>
        <v>5686.4</v>
      </c>
      <c r="AP1454" s="83">
        <f t="shared" si="183"/>
        <v>2843.2</v>
      </c>
    </row>
    <row r="1455" spans="1:42" hidden="1">
      <c r="A1455">
        <v>47519</v>
      </c>
      <c r="B1455" s="38">
        <v>46215</v>
      </c>
      <c r="C1455" t="s">
        <v>272</v>
      </c>
      <c r="D1455" t="s">
        <v>105</v>
      </c>
      <c r="E1455" t="s">
        <v>106</v>
      </c>
      <c r="F1455" t="s">
        <v>49</v>
      </c>
      <c r="G1455">
        <v>10</v>
      </c>
      <c r="H1455" s="43">
        <v>11331</v>
      </c>
      <c r="I1455" t="s">
        <v>112</v>
      </c>
      <c r="J1455">
        <v>11278</v>
      </c>
      <c r="K1455" t="s">
        <v>381</v>
      </c>
      <c r="L1455" t="s">
        <v>381</v>
      </c>
      <c r="M1455">
        <v>1</v>
      </c>
      <c r="N1455" t="s">
        <v>109</v>
      </c>
      <c r="O1455" t="s">
        <v>64</v>
      </c>
      <c r="P1455">
        <v>514</v>
      </c>
      <c r="Q1455" t="s">
        <v>463</v>
      </c>
      <c r="R1455" t="s">
        <v>118</v>
      </c>
      <c r="S1455">
        <v>10</v>
      </c>
      <c r="T1455">
        <v>0</v>
      </c>
      <c r="U1455">
        <v>0</v>
      </c>
      <c r="V1455">
        <v>10</v>
      </c>
      <c r="W1455">
        <v>0</v>
      </c>
      <c r="X1455">
        <v>0</v>
      </c>
      <c r="Y1455">
        <v>0</v>
      </c>
      <c r="Z1455">
        <v>0</v>
      </c>
      <c r="AA1455" t="s">
        <v>55</v>
      </c>
      <c r="AB1455" t="s">
        <v>56</v>
      </c>
      <c r="AC1455" t="s">
        <v>382</v>
      </c>
      <c r="AD1455" t="s">
        <v>120</v>
      </c>
      <c r="AE1455" s="39">
        <v>46215.906412037039</v>
      </c>
      <c r="AG1455" t="str">
        <f t="shared" si="176"/>
        <v>Julho-26</v>
      </c>
      <c r="AH1455" s="36">
        <f>_xlfn.XLOOKUP(AK1455,'Base de Preços'!P$7:P$3001,'Base de Preços'!J$7:J$3001,"",0)</f>
        <v>0</v>
      </c>
      <c r="AI1455" s="37">
        <f t="shared" si="177"/>
        <v>0</v>
      </c>
      <c r="AJ1455" t="str">
        <f>_xlfn.XLOOKUP(N1455,Agrupamentos!C$3:C$496,Agrupamentos!D$3:D$496,"",0)</f>
        <v>APOIO E MANUTENÇÃO</v>
      </c>
      <c r="AK1455" t="str">
        <f t="shared" si="178"/>
        <v>APOIO E MANUTEÇÃO 1410GN14101</v>
      </c>
      <c r="AL1455" s="57" t="str">
        <f t="shared" si="179"/>
        <v>47519GN1410Trabalhador FlorestalNONATO JOSE COSTA JUNIORAPOIO E MANUTEÇÃO 1410CRISTAL003-01Suporte0Julho-2601046215,90641203746215</v>
      </c>
      <c r="AM1455" s="79" t="str">
        <f t="shared" si="180"/>
        <v/>
      </c>
      <c r="AN1455" s="80" t="str">
        <f t="shared" si="181"/>
        <v/>
      </c>
      <c r="AO1455" s="36">
        <f t="shared" si="182"/>
        <v>0</v>
      </c>
      <c r="AP1455" s="83" t="str">
        <f t="shared" si="183"/>
        <v/>
      </c>
    </row>
    <row r="1456" spans="1:42" hidden="1">
      <c r="A1456">
        <v>47558</v>
      </c>
      <c r="B1456" s="38">
        <v>46215</v>
      </c>
      <c r="C1456" t="s">
        <v>272</v>
      </c>
      <c r="D1456" t="s">
        <v>105</v>
      </c>
      <c r="E1456" t="s">
        <v>106</v>
      </c>
      <c r="F1456" t="s">
        <v>49</v>
      </c>
      <c r="G1456">
        <v>8</v>
      </c>
      <c r="H1456" s="43">
        <v>11065</v>
      </c>
      <c r="I1456" t="s">
        <v>107</v>
      </c>
      <c r="J1456">
        <v>11078</v>
      </c>
      <c r="K1456" t="s">
        <v>154</v>
      </c>
      <c r="L1456" t="s">
        <v>154</v>
      </c>
      <c r="M1456">
        <v>1</v>
      </c>
      <c r="N1456" t="s">
        <v>109</v>
      </c>
      <c r="O1456" t="s">
        <v>64</v>
      </c>
      <c r="P1456">
        <v>503</v>
      </c>
      <c r="Q1456" t="s">
        <v>181</v>
      </c>
      <c r="R1456" t="s">
        <v>121</v>
      </c>
      <c r="S1456">
        <v>2</v>
      </c>
      <c r="T1456">
        <v>0</v>
      </c>
      <c r="U1456">
        <v>6</v>
      </c>
      <c r="V1456">
        <v>8</v>
      </c>
      <c r="W1456">
        <v>0</v>
      </c>
      <c r="X1456">
        <v>0</v>
      </c>
      <c r="Y1456">
        <v>0</v>
      </c>
      <c r="Z1456">
        <v>0</v>
      </c>
      <c r="AA1456" t="s">
        <v>55</v>
      </c>
      <c r="AB1456" t="s">
        <v>56</v>
      </c>
      <c r="AC1456" t="s">
        <v>159</v>
      </c>
      <c r="AD1456" t="s">
        <v>159</v>
      </c>
      <c r="AE1456" s="39">
        <v>46216.472696759258</v>
      </c>
      <c r="AG1456" t="str">
        <f t="shared" si="176"/>
        <v>Julho-26</v>
      </c>
      <c r="AH1456" s="36">
        <f>_xlfn.XLOOKUP(AK1456,'Base de Preços'!P$7:P$3001,'Base de Preços'!J$7:J$3001,"",0)</f>
        <v>0</v>
      </c>
      <c r="AI1456" s="37">
        <f t="shared" si="177"/>
        <v>0</v>
      </c>
      <c r="AJ1456" t="str">
        <f>_xlfn.XLOOKUP(N1456,Agrupamentos!C$3:C$496,Agrupamentos!D$3:D$496,"",0)</f>
        <v>APOIO E MANUTENÇÃO</v>
      </c>
      <c r="AK1456" t="str">
        <f t="shared" si="178"/>
        <v>APOIO E MANUTEÇÃO 1410GN14101</v>
      </c>
      <c r="AL1456" s="57" t="str">
        <f t="shared" si="179"/>
        <v>47558GN1410Trabalhador FlorestalNATAN SANTOS MORAISAPOIO E MANUTEÇÃO 1410MÃE SANTA GLEBA A002-02Suporte0Julho-266846216,472696759346215</v>
      </c>
      <c r="AM1456" s="79" t="str">
        <f t="shared" si="180"/>
        <v/>
      </c>
      <c r="AN1456" s="80" t="str">
        <f t="shared" si="181"/>
        <v/>
      </c>
      <c r="AO1456" s="36">
        <f t="shared" si="182"/>
        <v>0</v>
      </c>
      <c r="AP1456" s="83" t="str">
        <f t="shared" si="183"/>
        <v/>
      </c>
    </row>
    <row r="1457" spans="1:42" hidden="1">
      <c r="A1457">
        <v>47558</v>
      </c>
      <c r="B1457" s="38">
        <v>46215</v>
      </c>
      <c r="C1457" t="s">
        <v>272</v>
      </c>
      <c r="D1457" t="s">
        <v>105</v>
      </c>
      <c r="E1457" t="s">
        <v>106</v>
      </c>
      <c r="F1457" t="s">
        <v>37</v>
      </c>
      <c r="G1457">
        <v>8</v>
      </c>
      <c r="H1457" s="43">
        <v>11065</v>
      </c>
      <c r="I1457" t="s">
        <v>107</v>
      </c>
      <c r="J1457">
        <v>11078</v>
      </c>
      <c r="K1457" t="s">
        <v>154</v>
      </c>
      <c r="L1457" t="s">
        <v>154</v>
      </c>
      <c r="M1457">
        <v>1</v>
      </c>
      <c r="N1457" t="s">
        <v>109</v>
      </c>
      <c r="O1457" t="s">
        <v>64</v>
      </c>
      <c r="P1457">
        <v>503</v>
      </c>
      <c r="Q1457" t="s">
        <v>181</v>
      </c>
      <c r="R1457" t="s">
        <v>121</v>
      </c>
      <c r="S1457">
        <v>2</v>
      </c>
      <c r="T1457">
        <v>0</v>
      </c>
      <c r="U1457">
        <v>6</v>
      </c>
      <c r="V1457">
        <v>8</v>
      </c>
      <c r="W1457">
        <v>0</v>
      </c>
      <c r="X1457">
        <v>0</v>
      </c>
      <c r="Y1457">
        <v>0</v>
      </c>
      <c r="Z1457">
        <v>0</v>
      </c>
      <c r="AA1457" t="s">
        <v>55</v>
      </c>
      <c r="AB1457" t="s">
        <v>47</v>
      </c>
      <c r="AC1457" t="s">
        <v>159</v>
      </c>
      <c r="AD1457" t="s">
        <v>159</v>
      </c>
      <c r="AE1457" s="39">
        <v>46216.47247685185</v>
      </c>
      <c r="AG1457" t="str">
        <f t="shared" si="176"/>
        <v>Julho-26</v>
      </c>
      <c r="AH1457" s="36">
        <f>_xlfn.XLOOKUP(AK1457,'Base de Preços'!P$7:P$3001,'Base de Preços'!J$7:J$3001,"",0)</f>
        <v>0</v>
      </c>
      <c r="AI1457" s="37">
        <f t="shared" si="177"/>
        <v>0</v>
      </c>
      <c r="AJ1457" t="str">
        <f>_xlfn.XLOOKUP(N1457,Agrupamentos!C$3:C$496,Agrupamentos!D$3:D$496,"",0)</f>
        <v>APOIO E MANUTENÇÃO</v>
      </c>
      <c r="AK1457" t="str">
        <f t="shared" si="178"/>
        <v>APOIO E MANUTEÇÃO 1410GN14101</v>
      </c>
      <c r="AL1457" s="57" t="str">
        <f t="shared" si="179"/>
        <v>47558GN1410MotoristaNATAN SANTOS MORAISAPOIO E MANUTEÇÃO 1410MÃE SANTA GLEBA A002-02Principal0Julho-266846216,472476851846215</v>
      </c>
      <c r="AM1457" s="79" t="str">
        <f t="shared" si="180"/>
        <v/>
      </c>
      <c r="AN1457" s="80" t="str">
        <f t="shared" si="181"/>
        <v/>
      </c>
      <c r="AO1457" s="36">
        <f t="shared" si="182"/>
        <v>0</v>
      </c>
      <c r="AP1457" s="83" t="str">
        <f t="shared" si="183"/>
        <v/>
      </c>
    </row>
    <row r="1458" spans="1:42" hidden="1">
      <c r="A1458">
        <v>47525</v>
      </c>
      <c r="B1458" s="38">
        <v>46215</v>
      </c>
      <c r="C1458" t="s">
        <v>272</v>
      </c>
      <c r="D1458" t="s">
        <v>98</v>
      </c>
      <c r="E1458" t="s">
        <v>99</v>
      </c>
      <c r="F1458" t="s">
        <v>59</v>
      </c>
      <c r="G1458">
        <v>8</v>
      </c>
      <c r="H1458" s="43">
        <v>10665</v>
      </c>
      <c r="I1458" t="s">
        <v>191</v>
      </c>
      <c r="J1458">
        <v>10781</v>
      </c>
      <c r="K1458" t="s">
        <v>192</v>
      </c>
      <c r="L1458" t="s">
        <v>192</v>
      </c>
      <c r="M1458" t="s">
        <v>525</v>
      </c>
      <c r="N1458" t="s">
        <v>526</v>
      </c>
      <c r="O1458" t="s">
        <v>64</v>
      </c>
      <c r="P1458">
        <v>398</v>
      </c>
      <c r="Q1458" t="s">
        <v>527</v>
      </c>
      <c r="R1458">
        <v>11</v>
      </c>
      <c r="S1458">
        <v>3</v>
      </c>
      <c r="T1458">
        <v>3</v>
      </c>
      <c r="U1458">
        <v>0</v>
      </c>
      <c r="V1458">
        <v>3</v>
      </c>
      <c r="W1458">
        <v>0.9</v>
      </c>
      <c r="X1458">
        <v>1</v>
      </c>
      <c r="Y1458">
        <v>1</v>
      </c>
      <c r="Z1458">
        <v>315.86</v>
      </c>
      <c r="AA1458" t="s">
        <v>46</v>
      </c>
      <c r="AB1458" t="s">
        <v>47</v>
      </c>
      <c r="AC1458" t="s">
        <v>195</v>
      </c>
      <c r="AE1458" s="39">
        <v>46216.011747685188</v>
      </c>
      <c r="AF1458" t="s">
        <v>531</v>
      </c>
      <c r="AG1458" t="str">
        <f t="shared" si="176"/>
        <v>Julho-26</v>
      </c>
      <c r="AH1458" s="36">
        <f>_xlfn.XLOOKUP(AK1458,'Base de Preços'!P$7:P$3001,'Base de Preços'!J$7:J$3001,"",0)</f>
        <v>428.63</v>
      </c>
      <c r="AI1458" s="37">
        <f t="shared" si="177"/>
        <v>1285.8899999999999</v>
      </c>
      <c r="AJ1458" t="str">
        <f>_xlfn.XLOOKUP(N1458,Agrupamentos!C$3:C$496,Agrupamentos!D$3:D$496,"",0)</f>
        <v>HERBICIDA MEC</v>
      </c>
      <c r="AK1458" t="str">
        <f t="shared" si="178"/>
        <v>CAPINA QUÍMICA MECÂNICA ENTRELINHAGN1420IMP343</v>
      </c>
      <c r="AL1458" s="57" t="str">
        <f t="shared" si="179"/>
        <v>47525GN1420Operador de Trator de PneuTHIAGO DE SOUZA AVELARCAPINA QUÍMICA MECÂNICA ENTRELINHACéu Azul11Principal3Julho-260346216,011747685246215</v>
      </c>
      <c r="AM1458" s="79">
        <f t="shared" si="180"/>
        <v>3.333333333333333</v>
      </c>
      <c r="AN1458" s="80">
        <f t="shared" si="181"/>
        <v>1052.8666666666666</v>
      </c>
      <c r="AO1458" s="36">
        <f t="shared" si="182"/>
        <v>947.58</v>
      </c>
      <c r="AP1458" s="83">
        <f t="shared" si="183"/>
        <v>-105.28666666666652</v>
      </c>
    </row>
    <row r="1459" spans="1:42" hidden="1">
      <c r="A1459">
        <v>47525</v>
      </c>
      <c r="B1459" s="38">
        <v>46215</v>
      </c>
      <c r="C1459" t="s">
        <v>272</v>
      </c>
      <c r="D1459" t="s">
        <v>98</v>
      </c>
      <c r="E1459" t="s">
        <v>99</v>
      </c>
      <c r="F1459" t="s">
        <v>59</v>
      </c>
      <c r="G1459">
        <v>8</v>
      </c>
      <c r="H1459" s="43">
        <v>10665</v>
      </c>
      <c r="I1459" t="s">
        <v>191</v>
      </c>
      <c r="J1459">
        <v>10781</v>
      </c>
      <c r="K1459" t="s">
        <v>192</v>
      </c>
      <c r="L1459" t="s">
        <v>192</v>
      </c>
      <c r="M1459" t="s">
        <v>525</v>
      </c>
      <c r="N1459" t="s">
        <v>526</v>
      </c>
      <c r="O1459" t="s">
        <v>64</v>
      </c>
      <c r="P1459">
        <v>398</v>
      </c>
      <c r="Q1459" t="s">
        <v>527</v>
      </c>
      <c r="R1459">
        <v>16</v>
      </c>
      <c r="S1459">
        <v>3</v>
      </c>
      <c r="T1459">
        <v>6.73</v>
      </c>
      <c r="U1459">
        <v>3</v>
      </c>
      <c r="V1459">
        <v>6</v>
      </c>
      <c r="W1459">
        <v>0.9</v>
      </c>
      <c r="X1459">
        <v>0.45</v>
      </c>
      <c r="Y1459">
        <v>0.89</v>
      </c>
      <c r="Z1459">
        <v>315.86</v>
      </c>
      <c r="AA1459" t="s">
        <v>46</v>
      </c>
      <c r="AB1459" t="s">
        <v>47</v>
      </c>
      <c r="AC1459" t="s">
        <v>195</v>
      </c>
      <c r="AD1459" t="s">
        <v>228</v>
      </c>
      <c r="AE1459" s="39">
        <v>46216.011747685188</v>
      </c>
      <c r="AF1459" t="s">
        <v>531</v>
      </c>
      <c r="AG1459" t="str">
        <f t="shared" si="176"/>
        <v>Julho-26</v>
      </c>
      <c r="AH1459" s="36">
        <f>_xlfn.XLOOKUP(AK1459,'Base de Preços'!P$7:P$3001,'Base de Preços'!J$7:J$3001,"",0)</f>
        <v>428.63</v>
      </c>
      <c r="AI1459" s="37">
        <f t="shared" si="177"/>
        <v>2884.6799000000001</v>
      </c>
      <c r="AJ1459" t="str">
        <f>_xlfn.XLOOKUP(N1459,Agrupamentos!C$3:C$496,Agrupamentos!D$3:D$496,"",0)</f>
        <v>HERBICIDA MEC</v>
      </c>
      <c r="AK1459" t="str">
        <f t="shared" si="178"/>
        <v>CAPINA QUÍMICA MECÂNICA ENTRELINHAGN1420IMP343</v>
      </c>
      <c r="AL1459" s="57" t="str">
        <f t="shared" si="179"/>
        <v>47525GN1420Operador de Trator de PneuTHIAGO DE SOUZA AVELARCAPINA QUÍMICA MECÂNICA ENTRELINHACéu Azul16Principal6,73Julho-263646216,011747685246215</v>
      </c>
      <c r="AM1459" s="79">
        <f t="shared" si="180"/>
        <v>6.6666666666666661</v>
      </c>
      <c r="AN1459" s="80">
        <f t="shared" si="181"/>
        <v>2105.7333333333331</v>
      </c>
      <c r="AO1459" s="36">
        <f t="shared" si="182"/>
        <v>2125.7378000000003</v>
      </c>
      <c r="AP1459" s="83">
        <f t="shared" si="183"/>
        <v>20.004466666667213</v>
      </c>
    </row>
    <row r="1460" spans="1:42" hidden="1">
      <c r="A1460">
        <v>47525</v>
      </c>
      <c r="B1460" s="38">
        <v>46215</v>
      </c>
      <c r="C1460" t="s">
        <v>272</v>
      </c>
      <c r="D1460" t="s">
        <v>98</v>
      </c>
      <c r="E1460" t="s">
        <v>99</v>
      </c>
      <c r="F1460" t="s">
        <v>59</v>
      </c>
      <c r="G1460">
        <v>8</v>
      </c>
      <c r="H1460" s="43">
        <v>10665</v>
      </c>
      <c r="I1460" t="s">
        <v>191</v>
      </c>
      <c r="J1460">
        <v>10781</v>
      </c>
      <c r="K1460" t="s">
        <v>192</v>
      </c>
      <c r="L1460" t="s">
        <v>192</v>
      </c>
      <c r="M1460" t="s">
        <v>525</v>
      </c>
      <c r="N1460" t="s">
        <v>526</v>
      </c>
      <c r="O1460" t="s">
        <v>64</v>
      </c>
      <c r="P1460">
        <v>405</v>
      </c>
      <c r="Q1460" t="s">
        <v>532</v>
      </c>
      <c r="R1460">
        <v>6</v>
      </c>
      <c r="S1460">
        <v>7</v>
      </c>
      <c r="T1460">
        <v>18.89</v>
      </c>
      <c r="U1460">
        <v>7</v>
      </c>
      <c r="V1460">
        <v>14</v>
      </c>
      <c r="W1460">
        <v>0.9</v>
      </c>
      <c r="X1460">
        <v>0.37</v>
      </c>
      <c r="Y1460">
        <v>0.74</v>
      </c>
      <c r="Z1460">
        <v>315.86</v>
      </c>
      <c r="AA1460" t="s">
        <v>46</v>
      </c>
      <c r="AB1460" t="s">
        <v>47</v>
      </c>
      <c r="AC1460" t="s">
        <v>195</v>
      </c>
      <c r="AD1460" t="s">
        <v>228</v>
      </c>
      <c r="AE1460" s="39">
        <v>46216.011747685188</v>
      </c>
      <c r="AF1460" t="s">
        <v>531</v>
      </c>
      <c r="AG1460" t="str">
        <f t="shared" si="176"/>
        <v>Julho-26</v>
      </c>
      <c r="AH1460" s="36">
        <f>_xlfn.XLOOKUP(AK1460,'Base de Preços'!P$7:P$3001,'Base de Preços'!J$7:J$3001,"",0)</f>
        <v>428.63</v>
      </c>
      <c r="AI1460" s="37">
        <f t="shared" si="177"/>
        <v>8096.8207000000002</v>
      </c>
      <c r="AJ1460" t="str">
        <f>_xlfn.XLOOKUP(N1460,Agrupamentos!C$3:C$496,Agrupamentos!D$3:D$496,"",0)</f>
        <v>HERBICIDA MEC</v>
      </c>
      <c r="AK1460" t="str">
        <f t="shared" si="178"/>
        <v>CAPINA QUÍMICA MECÂNICA ENTRELINHAGN1420IMP343</v>
      </c>
      <c r="AL1460" s="57" t="str">
        <f t="shared" si="179"/>
        <v>47525GN1420Operador de Trator de PneuTHIAGO DE SOUZA AVELARCAPINA QUÍMICA MECÂNICA ENTRELINHASão Gabriel Barbosa6Principal18,89Julho-2671446216,011747685246215</v>
      </c>
      <c r="AM1460" s="79">
        <f t="shared" si="180"/>
        <v>15.555555555555555</v>
      </c>
      <c r="AN1460" s="80">
        <f t="shared" si="181"/>
        <v>4913.3777777777777</v>
      </c>
      <c r="AO1460" s="36">
        <f t="shared" si="182"/>
        <v>5966.5954000000002</v>
      </c>
      <c r="AP1460" s="83">
        <f t="shared" si="183"/>
        <v>1053.2176222222224</v>
      </c>
    </row>
    <row r="1461" spans="1:42" hidden="1">
      <c r="A1461">
        <v>47525</v>
      </c>
      <c r="B1461" s="38">
        <v>46215</v>
      </c>
      <c r="C1461" t="s">
        <v>272</v>
      </c>
      <c r="D1461" t="s">
        <v>98</v>
      </c>
      <c r="E1461" t="s">
        <v>99</v>
      </c>
      <c r="F1461" t="s">
        <v>59</v>
      </c>
      <c r="G1461">
        <v>8</v>
      </c>
      <c r="H1461" s="43">
        <v>10665</v>
      </c>
      <c r="I1461" t="s">
        <v>191</v>
      </c>
      <c r="J1461">
        <v>10781</v>
      </c>
      <c r="K1461" t="s">
        <v>192</v>
      </c>
      <c r="L1461" t="s">
        <v>192</v>
      </c>
      <c r="M1461" t="s">
        <v>525</v>
      </c>
      <c r="N1461" t="s">
        <v>526</v>
      </c>
      <c r="O1461" t="s">
        <v>64</v>
      </c>
      <c r="P1461">
        <v>398</v>
      </c>
      <c r="Q1461" t="s">
        <v>527</v>
      </c>
      <c r="R1461">
        <v>17</v>
      </c>
      <c r="S1461">
        <v>4</v>
      </c>
      <c r="T1461">
        <v>3.47</v>
      </c>
      <c r="U1461">
        <v>1</v>
      </c>
      <c r="V1461">
        <v>5</v>
      </c>
      <c r="W1461">
        <v>0.9</v>
      </c>
      <c r="X1461">
        <v>1.1499999999999999</v>
      </c>
      <c r="Y1461">
        <v>1.44</v>
      </c>
      <c r="Z1461">
        <v>315.86</v>
      </c>
      <c r="AA1461" t="s">
        <v>46</v>
      </c>
      <c r="AB1461" t="s">
        <v>47</v>
      </c>
      <c r="AC1461" t="s">
        <v>195</v>
      </c>
      <c r="AE1461" s="39">
        <v>46216.011747685188</v>
      </c>
      <c r="AF1461" t="s">
        <v>531</v>
      </c>
      <c r="AG1461" t="str">
        <f t="shared" si="176"/>
        <v>Julho-26</v>
      </c>
      <c r="AH1461" s="36">
        <f>_xlfn.XLOOKUP(AK1461,'Base de Preços'!P$7:P$3001,'Base de Preços'!J$7:J$3001,"",0)</f>
        <v>428.63</v>
      </c>
      <c r="AI1461" s="37">
        <f t="shared" si="177"/>
        <v>1487.3461</v>
      </c>
      <c r="AJ1461" t="str">
        <f>_xlfn.XLOOKUP(N1461,Agrupamentos!C$3:C$496,Agrupamentos!D$3:D$496,"",0)</f>
        <v>HERBICIDA MEC</v>
      </c>
      <c r="AK1461" t="str">
        <f t="shared" si="178"/>
        <v>CAPINA QUÍMICA MECÂNICA ENTRELINHAGN1420IMP343</v>
      </c>
      <c r="AL1461" s="57" t="str">
        <f t="shared" si="179"/>
        <v>47525GN1420Operador de Trator de PneuTHIAGO DE SOUZA AVELARCAPINA QUÍMICA MECÂNICA ENTRELINHACéu Azul17Principal3,47Julho-261546216,011747685246215</v>
      </c>
      <c r="AM1461" s="79">
        <f t="shared" si="180"/>
        <v>5.5555555555555554</v>
      </c>
      <c r="AN1461" s="80">
        <f t="shared" si="181"/>
        <v>1754.7777777777778</v>
      </c>
      <c r="AO1461" s="36">
        <f t="shared" si="182"/>
        <v>1096.0342000000001</v>
      </c>
      <c r="AP1461" s="83">
        <f t="shared" si="183"/>
        <v>-658.74357777777777</v>
      </c>
    </row>
    <row r="1462" spans="1:42" hidden="1">
      <c r="A1462">
        <v>47525</v>
      </c>
      <c r="B1462" s="38">
        <v>46215</v>
      </c>
      <c r="C1462" t="s">
        <v>272</v>
      </c>
      <c r="D1462" t="s">
        <v>98</v>
      </c>
      <c r="E1462" t="s">
        <v>99</v>
      </c>
      <c r="F1462" t="s">
        <v>49</v>
      </c>
      <c r="G1462">
        <v>8</v>
      </c>
      <c r="H1462" s="43">
        <v>10665</v>
      </c>
      <c r="I1462" t="s">
        <v>191</v>
      </c>
      <c r="J1462">
        <v>10781</v>
      </c>
      <c r="K1462" t="s">
        <v>192</v>
      </c>
      <c r="L1462" t="s">
        <v>192</v>
      </c>
      <c r="M1462">
        <v>2</v>
      </c>
      <c r="N1462" t="s">
        <v>42</v>
      </c>
      <c r="O1462" t="s">
        <v>64</v>
      </c>
      <c r="P1462">
        <v>398</v>
      </c>
      <c r="Q1462" t="s">
        <v>527</v>
      </c>
      <c r="R1462">
        <v>2</v>
      </c>
      <c r="S1462">
        <v>8</v>
      </c>
      <c r="T1462">
        <v>0</v>
      </c>
      <c r="U1462">
        <v>0</v>
      </c>
      <c r="V1462">
        <v>8</v>
      </c>
      <c r="W1462">
        <v>0</v>
      </c>
      <c r="X1462">
        <v>0</v>
      </c>
      <c r="Y1462">
        <v>0</v>
      </c>
      <c r="Z1462">
        <v>0</v>
      </c>
      <c r="AA1462" t="s">
        <v>46</v>
      </c>
      <c r="AB1462" t="s">
        <v>56</v>
      </c>
      <c r="AC1462" t="s">
        <v>195</v>
      </c>
      <c r="AE1462" s="39">
        <v>46216.011747685188</v>
      </c>
      <c r="AF1462" t="s">
        <v>531</v>
      </c>
      <c r="AG1462" t="str">
        <f t="shared" si="176"/>
        <v>Julho-26</v>
      </c>
      <c r="AH1462" s="36">
        <f>_xlfn.XLOOKUP(AK1462,'Base de Preços'!P$7:P$3001,'Base de Preços'!J$7:J$3001,"",0)</f>
        <v>0</v>
      </c>
      <c r="AI1462" s="37">
        <f t="shared" si="177"/>
        <v>0</v>
      </c>
      <c r="AJ1462" t="str">
        <f>_xlfn.XLOOKUP(N1462,Agrupamentos!C$3:C$496,Agrupamentos!D$3:D$496,"",0)</f>
        <v>APOIO E MANUTENÇÃO</v>
      </c>
      <c r="AK1462" t="str">
        <f t="shared" si="178"/>
        <v>APOIO E MANUTEÇÃOGN14202</v>
      </c>
      <c r="AL1462" s="57" t="str">
        <f t="shared" si="179"/>
        <v>47525GN1420Trabalhador FlorestalTHIAGO DE SOUZA AVELARAPOIO E MANUTEÇÃOCéu Azul2Suporte0Julho-260846216,011747685246215</v>
      </c>
      <c r="AM1462" s="79" t="str">
        <f t="shared" si="180"/>
        <v/>
      </c>
      <c r="AN1462" s="80" t="str">
        <f t="shared" si="181"/>
        <v/>
      </c>
      <c r="AO1462" s="36">
        <f t="shared" si="182"/>
        <v>0</v>
      </c>
      <c r="AP1462" s="83" t="str">
        <f t="shared" si="183"/>
        <v/>
      </c>
    </row>
    <row r="1463" spans="1:42" hidden="1">
      <c r="A1463">
        <v>47525</v>
      </c>
      <c r="B1463" s="38">
        <v>46215</v>
      </c>
      <c r="C1463" t="s">
        <v>272</v>
      </c>
      <c r="D1463" t="s">
        <v>98</v>
      </c>
      <c r="E1463" t="s">
        <v>99</v>
      </c>
      <c r="F1463" t="s">
        <v>37</v>
      </c>
      <c r="G1463">
        <v>8</v>
      </c>
      <c r="H1463" s="43">
        <v>10665</v>
      </c>
      <c r="I1463" t="s">
        <v>191</v>
      </c>
      <c r="J1463">
        <v>10781</v>
      </c>
      <c r="K1463" t="s">
        <v>192</v>
      </c>
      <c r="L1463" t="s">
        <v>192</v>
      </c>
      <c r="M1463">
        <v>2</v>
      </c>
      <c r="N1463" t="s">
        <v>42</v>
      </c>
      <c r="O1463" t="s">
        <v>64</v>
      </c>
      <c r="P1463">
        <v>398</v>
      </c>
      <c r="Q1463" t="s">
        <v>527</v>
      </c>
      <c r="R1463">
        <v>1</v>
      </c>
      <c r="S1463">
        <v>8</v>
      </c>
      <c r="T1463">
        <v>0</v>
      </c>
      <c r="U1463">
        <v>8</v>
      </c>
      <c r="V1463">
        <v>16</v>
      </c>
      <c r="W1463">
        <v>0</v>
      </c>
      <c r="X1463">
        <v>0</v>
      </c>
      <c r="Y1463">
        <v>0</v>
      </c>
      <c r="Z1463">
        <v>0</v>
      </c>
      <c r="AA1463" t="s">
        <v>46</v>
      </c>
      <c r="AB1463" t="s">
        <v>47</v>
      </c>
      <c r="AC1463" t="s">
        <v>195</v>
      </c>
      <c r="AE1463" s="39">
        <v>46216.011747685188</v>
      </c>
      <c r="AF1463" t="s">
        <v>531</v>
      </c>
      <c r="AG1463" t="str">
        <f t="shared" si="176"/>
        <v>Julho-26</v>
      </c>
      <c r="AH1463" s="36">
        <f>_xlfn.XLOOKUP(AK1463,'Base de Preços'!P$7:P$3001,'Base de Preços'!J$7:J$3001,"",0)</f>
        <v>0</v>
      </c>
      <c r="AI1463" s="37">
        <f t="shared" si="177"/>
        <v>0</v>
      </c>
      <c r="AJ1463" t="str">
        <f>_xlfn.XLOOKUP(N1463,Agrupamentos!C$3:C$496,Agrupamentos!D$3:D$496,"",0)</f>
        <v>APOIO E MANUTENÇÃO</v>
      </c>
      <c r="AK1463" t="str">
        <f t="shared" si="178"/>
        <v>APOIO E MANUTEÇÃOGN14202</v>
      </c>
      <c r="AL1463" s="57" t="str">
        <f t="shared" si="179"/>
        <v>47525GN1420MotoristaTHIAGO DE SOUZA AVELARAPOIO E MANUTEÇÃOCéu Azul1Principal0Julho-2681646216,011747685246215</v>
      </c>
      <c r="AM1463" s="79" t="str">
        <f t="shared" si="180"/>
        <v/>
      </c>
      <c r="AN1463" s="80" t="str">
        <f t="shared" si="181"/>
        <v/>
      </c>
      <c r="AO1463" s="36">
        <f t="shared" si="182"/>
        <v>0</v>
      </c>
      <c r="AP1463" s="83" t="str">
        <f t="shared" si="183"/>
        <v/>
      </c>
    </row>
    <row r="1464" spans="1:42" hidden="1">
      <c r="A1464">
        <v>47580</v>
      </c>
      <c r="B1464" s="38">
        <v>46216</v>
      </c>
      <c r="C1464" t="s">
        <v>272</v>
      </c>
      <c r="D1464" t="s">
        <v>250</v>
      </c>
      <c r="E1464" t="s">
        <v>251</v>
      </c>
      <c r="F1464" t="s">
        <v>49</v>
      </c>
      <c r="G1464">
        <v>10</v>
      </c>
      <c r="H1464" s="43">
        <v>11697</v>
      </c>
      <c r="I1464" t="s">
        <v>253</v>
      </c>
      <c r="J1464">
        <v>10837</v>
      </c>
      <c r="K1464" t="s">
        <v>254</v>
      </c>
      <c r="L1464" t="s">
        <v>254</v>
      </c>
      <c r="M1464">
        <v>70</v>
      </c>
      <c r="N1464" t="s">
        <v>255</v>
      </c>
      <c r="O1464" t="s">
        <v>64</v>
      </c>
      <c r="P1464">
        <v>657</v>
      </c>
      <c r="Q1464" t="s">
        <v>271</v>
      </c>
      <c r="R1464">
        <v>33</v>
      </c>
      <c r="S1464">
        <v>30</v>
      </c>
      <c r="T1464">
        <v>29.98</v>
      </c>
      <c r="U1464">
        <v>0</v>
      </c>
      <c r="V1464">
        <v>30</v>
      </c>
      <c r="W1464">
        <v>1.42</v>
      </c>
      <c r="X1464">
        <v>1</v>
      </c>
      <c r="Y1464">
        <v>1</v>
      </c>
      <c r="Z1464">
        <v>149.09</v>
      </c>
      <c r="AA1464" t="s">
        <v>46</v>
      </c>
      <c r="AB1464" t="s">
        <v>47</v>
      </c>
      <c r="AC1464" t="s">
        <v>257</v>
      </c>
      <c r="AE1464" s="39">
        <v>46216.773020833331</v>
      </c>
      <c r="AG1464" t="str">
        <f t="shared" si="176"/>
        <v>Julho-26</v>
      </c>
      <c r="AH1464" s="36">
        <f>_xlfn.XLOOKUP(AK1464,'Base de Preços'!P$7:P$3001,'Base de Preços'!J$7:J$3001,"",0)</f>
        <v>152.18</v>
      </c>
      <c r="AI1464" s="37">
        <f t="shared" si="177"/>
        <v>4562.3564000000006</v>
      </c>
      <c r="AJ1464" t="str">
        <f>_xlfn.XLOOKUP(N1464,Agrupamentos!C$3:C$496,Agrupamentos!D$3:D$496,"",0)</f>
        <v>COMBATE A FORMIGA MANUAL</v>
      </c>
      <c r="AK1464" t="str">
        <f t="shared" si="178"/>
        <v>COMBATE A FORMIGA MANUAL MANUTENÇÃO - ANO 01GN127070</v>
      </c>
      <c r="AL1464" s="57" t="str">
        <f t="shared" si="179"/>
        <v>47580GN1270Trabalhador FlorestalJEAN CARDOSO PAIVACOMBATE A FORMIGA MANUAL MANUTENÇÃO - ANO 01Duas Irmãs33Principal29,98Julho-2603046216,773020833346216</v>
      </c>
      <c r="AM1464" s="79">
        <f t="shared" si="180"/>
        <v>21.126760563380284</v>
      </c>
      <c r="AN1464" s="80">
        <f t="shared" si="181"/>
        <v>3149.7887323943664</v>
      </c>
      <c r="AO1464" s="36">
        <f t="shared" si="182"/>
        <v>4469.7182000000003</v>
      </c>
      <c r="AP1464" s="83">
        <f t="shared" si="183"/>
        <v>1319.9294676056338</v>
      </c>
    </row>
    <row r="1465" spans="1:42" hidden="1">
      <c r="A1465">
        <v>47580</v>
      </c>
      <c r="B1465" s="38">
        <v>46216</v>
      </c>
      <c r="C1465" t="s">
        <v>272</v>
      </c>
      <c r="D1465" t="s">
        <v>250</v>
      </c>
      <c r="E1465" t="s">
        <v>251</v>
      </c>
      <c r="F1465" t="s">
        <v>49</v>
      </c>
      <c r="G1465">
        <v>10</v>
      </c>
      <c r="H1465" s="43">
        <v>11697</v>
      </c>
      <c r="I1465" t="s">
        <v>253</v>
      </c>
      <c r="J1465">
        <v>10837</v>
      </c>
      <c r="K1465" t="s">
        <v>254</v>
      </c>
      <c r="L1465" t="s">
        <v>254</v>
      </c>
      <c r="M1465">
        <v>70</v>
      </c>
      <c r="N1465" t="s">
        <v>255</v>
      </c>
      <c r="O1465" t="s">
        <v>64</v>
      </c>
      <c r="P1465">
        <v>657</v>
      </c>
      <c r="Q1465" t="s">
        <v>271</v>
      </c>
      <c r="R1465">
        <v>25</v>
      </c>
      <c r="S1465">
        <v>20</v>
      </c>
      <c r="T1465">
        <v>27.08</v>
      </c>
      <c r="U1465">
        <v>0</v>
      </c>
      <c r="V1465">
        <v>20</v>
      </c>
      <c r="W1465">
        <v>1.42</v>
      </c>
      <c r="X1465">
        <v>0.74</v>
      </c>
      <c r="Y1465">
        <v>0.74</v>
      </c>
      <c r="Z1465">
        <v>149.09</v>
      </c>
      <c r="AA1465" t="s">
        <v>46</v>
      </c>
      <c r="AB1465" t="s">
        <v>47</v>
      </c>
      <c r="AC1465" t="s">
        <v>257</v>
      </c>
      <c r="AE1465" s="39">
        <v>46216.773020833331</v>
      </c>
      <c r="AG1465" t="str">
        <f t="shared" si="176"/>
        <v>Julho-26</v>
      </c>
      <c r="AH1465" s="36">
        <f>_xlfn.XLOOKUP(AK1465,'Base de Preços'!P$7:P$3001,'Base de Preços'!J$7:J$3001,"",0)</f>
        <v>152.18</v>
      </c>
      <c r="AI1465" s="37">
        <f t="shared" si="177"/>
        <v>4121.0343999999996</v>
      </c>
      <c r="AJ1465" t="str">
        <f>_xlfn.XLOOKUP(N1465,Agrupamentos!C$3:C$496,Agrupamentos!D$3:D$496,"",0)</f>
        <v>COMBATE A FORMIGA MANUAL</v>
      </c>
      <c r="AK1465" t="str">
        <f t="shared" si="178"/>
        <v>COMBATE A FORMIGA MANUAL MANUTENÇÃO - ANO 01GN127070</v>
      </c>
      <c r="AL1465" s="57" t="str">
        <f t="shared" si="179"/>
        <v>47580GN1270Trabalhador FlorestalJEAN CARDOSO PAIVACOMBATE A FORMIGA MANUAL MANUTENÇÃO - ANO 01Duas Irmãs25Principal27,08Julho-2602046216,773020833346216</v>
      </c>
      <c r="AM1465" s="79">
        <f t="shared" si="180"/>
        <v>14.084507042253522</v>
      </c>
      <c r="AN1465" s="80">
        <f t="shared" si="181"/>
        <v>2099.8591549295775</v>
      </c>
      <c r="AO1465" s="36">
        <f t="shared" si="182"/>
        <v>4037.3571999999999</v>
      </c>
      <c r="AP1465" s="83">
        <f t="shared" si="183"/>
        <v>1937.4980450704224</v>
      </c>
    </row>
    <row r="1466" spans="1:42" hidden="1">
      <c r="A1466">
        <v>47580</v>
      </c>
      <c r="B1466" s="38">
        <v>46216</v>
      </c>
      <c r="C1466" t="s">
        <v>272</v>
      </c>
      <c r="D1466" t="s">
        <v>250</v>
      </c>
      <c r="E1466" t="s">
        <v>251</v>
      </c>
      <c r="F1466" t="s">
        <v>49</v>
      </c>
      <c r="G1466">
        <v>10</v>
      </c>
      <c r="H1466" s="43">
        <v>11697</v>
      </c>
      <c r="I1466" t="s">
        <v>253</v>
      </c>
      <c r="J1466">
        <v>10837</v>
      </c>
      <c r="K1466" t="s">
        <v>254</v>
      </c>
      <c r="L1466" t="s">
        <v>254</v>
      </c>
      <c r="M1466">
        <v>70</v>
      </c>
      <c r="N1466" t="s">
        <v>255</v>
      </c>
      <c r="O1466" t="s">
        <v>64</v>
      </c>
      <c r="P1466">
        <v>657</v>
      </c>
      <c r="Q1466" t="s">
        <v>271</v>
      </c>
      <c r="R1466">
        <v>35</v>
      </c>
      <c r="S1466">
        <v>30</v>
      </c>
      <c r="T1466">
        <v>28.88</v>
      </c>
      <c r="U1466">
        <v>0</v>
      </c>
      <c r="V1466">
        <v>30</v>
      </c>
      <c r="W1466">
        <v>1.42</v>
      </c>
      <c r="X1466">
        <v>1.04</v>
      </c>
      <c r="Y1466">
        <v>1.04</v>
      </c>
      <c r="Z1466">
        <v>149.09</v>
      </c>
      <c r="AA1466" t="s">
        <v>46</v>
      </c>
      <c r="AB1466" t="s">
        <v>47</v>
      </c>
      <c r="AC1466" t="s">
        <v>257</v>
      </c>
      <c r="AD1466" t="s">
        <v>96</v>
      </c>
      <c r="AE1466" s="39">
        <v>46216.773020833331</v>
      </c>
      <c r="AG1466" t="str">
        <f t="shared" si="176"/>
        <v>Julho-26</v>
      </c>
      <c r="AH1466" s="36">
        <f>_xlfn.XLOOKUP(AK1466,'Base de Preços'!P$7:P$3001,'Base de Preços'!J$7:J$3001,"",0)</f>
        <v>152.18</v>
      </c>
      <c r="AI1466" s="37">
        <f t="shared" si="177"/>
        <v>4394.9584000000004</v>
      </c>
      <c r="AJ1466" t="str">
        <f>_xlfn.XLOOKUP(N1466,Agrupamentos!C$3:C$496,Agrupamentos!D$3:D$496,"",0)</f>
        <v>COMBATE A FORMIGA MANUAL</v>
      </c>
      <c r="AK1466" t="str">
        <f t="shared" si="178"/>
        <v>COMBATE A FORMIGA MANUAL MANUTENÇÃO - ANO 01GN127070</v>
      </c>
      <c r="AL1466" s="57" t="str">
        <f t="shared" si="179"/>
        <v>47580GN1270Trabalhador FlorestalJEAN CARDOSO PAIVACOMBATE A FORMIGA MANUAL MANUTENÇÃO - ANO 01Duas Irmãs35Principal28,88Julho-2603046216,773020833346216</v>
      </c>
      <c r="AM1466" s="79">
        <f t="shared" si="180"/>
        <v>21.126760563380284</v>
      </c>
      <c r="AN1466" s="80">
        <f t="shared" si="181"/>
        <v>3149.7887323943664</v>
      </c>
      <c r="AO1466" s="36">
        <f t="shared" si="182"/>
        <v>4305.7191999999995</v>
      </c>
      <c r="AP1466" s="83">
        <f t="shared" si="183"/>
        <v>1155.9304676056331</v>
      </c>
    </row>
    <row r="1467" spans="1:42" hidden="1">
      <c r="A1467">
        <v>47580</v>
      </c>
      <c r="B1467" s="38">
        <v>46216</v>
      </c>
      <c r="C1467" t="s">
        <v>272</v>
      </c>
      <c r="D1467" t="s">
        <v>250</v>
      </c>
      <c r="E1467" t="s">
        <v>251</v>
      </c>
      <c r="F1467" t="s">
        <v>49</v>
      </c>
      <c r="G1467">
        <v>10</v>
      </c>
      <c r="H1467" s="43">
        <v>11697</v>
      </c>
      <c r="I1467" t="s">
        <v>253</v>
      </c>
      <c r="J1467">
        <v>10837</v>
      </c>
      <c r="K1467" t="s">
        <v>254</v>
      </c>
      <c r="L1467" t="s">
        <v>254</v>
      </c>
      <c r="M1467">
        <v>70</v>
      </c>
      <c r="N1467" t="s">
        <v>255</v>
      </c>
      <c r="O1467" t="s">
        <v>64</v>
      </c>
      <c r="P1467">
        <v>657</v>
      </c>
      <c r="Q1467" t="s">
        <v>271</v>
      </c>
      <c r="R1467">
        <v>26</v>
      </c>
      <c r="S1467">
        <v>30</v>
      </c>
      <c r="T1467">
        <v>16.760000000000002</v>
      </c>
      <c r="U1467">
        <v>0</v>
      </c>
      <c r="V1467">
        <v>30</v>
      </c>
      <c r="W1467">
        <v>1.42</v>
      </c>
      <c r="X1467">
        <v>1.79</v>
      </c>
      <c r="Y1467">
        <v>1.79</v>
      </c>
      <c r="Z1467">
        <v>149.09</v>
      </c>
      <c r="AA1467" t="s">
        <v>46</v>
      </c>
      <c r="AB1467" t="s">
        <v>47</v>
      </c>
      <c r="AC1467" t="s">
        <v>257</v>
      </c>
      <c r="AD1467" t="s">
        <v>96</v>
      </c>
      <c r="AE1467" s="39">
        <v>46216.773020833331</v>
      </c>
      <c r="AG1467" t="str">
        <f t="shared" si="176"/>
        <v>Julho-26</v>
      </c>
      <c r="AH1467" s="36">
        <f>_xlfn.XLOOKUP(AK1467,'Base de Preços'!P$7:P$3001,'Base de Preços'!J$7:J$3001,"",0)</f>
        <v>152.18</v>
      </c>
      <c r="AI1467" s="37">
        <f t="shared" si="177"/>
        <v>2550.5368000000003</v>
      </c>
      <c r="AJ1467" t="str">
        <f>_xlfn.XLOOKUP(N1467,Agrupamentos!C$3:C$496,Agrupamentos!D$3:D$496,"",0)</f>
        <v>COMBATE A FORMIGA MANUAL</v>
      </c>
      <c r="AK1467" t="str">
        <f t="shared" si="178"/>
        <v>COMBATE A FORMIGA MANUAL MANUTENÇÃO - ANO 01GN127070</v>
      </c>
      <c r="AL1467" s="57" t="str">
        <f t="shared" si="179"/>
        <v>47580GN1270Trabalhador FlorestalJEAN CARDOSO PAIVACOMBATE A FORMIGA MANUAL MANUTENÇÃO - ANO 01Duas Irmãs26Principal16,76Julho-2603046216,773020833346216</v>
      </c>
      <c r="AM1467" s="79">
        <f t="shared" si="180"/>
        <v>21.126760563380284</v>
      </c>
      <c r="AN1467" s="80">
        <f t="shared" si="181"/>
        <v>3149.7887323943664</v>
      </c>
      <c r="AO1467" s="36">
        <f t="shared" si="182"/>
        <v>2498.7484000000004</v>
      </c>
      <c r="AP1467" s="83">
        <f t="shared" si="183"/>
        <v>-651.04033239436603</v>
      </c>
    </row>
    <row r="1468" spans="1:42" hidden="1">
      <c r="A1468">
        <v>47580</v>
      </c>
      <c r="B1468" s="38">
        <v>46216</v>
      </c>
      <c r="C1468" t="s">
        <v>272</v>
      </c>
      <c r="D1468" t="s">
        <v>250</v>
      </c>
      <c r="E1468" t="s">
        <v>251</v>
      </c>
      <c r="F1468" t="s">
        <v>49</v>
      </c>
      <c r="G1468">
        <v>10</v>
      </c>
      <c r="H1468" s="43">
        <v>11697</v>
      </c>
      <c r="I1468" t="s">
        <v>253</v>
      </c>
      <c r="J1468">
        <v>10837</v>
      </c>
      <c r="K1468" t="s">
        <v>254</v>
      </c>
      <c r="L1468" t="s">
        <v>254</v>
      </c>
      <c r="M1468">
        <v>70</v>
      </c>
      <c r="N1468" t="s">
        <v>255</v>
      </c>
      <c r="O1468" t="s">
        <v>64</v>
      </c>
      <c r="P1468">
        <v>657</v>
      </c>
      <c r="Q1468" t="s">
        <v>271</v>
      </c>
      <c r="R1468">
        <v>36</v>
      </c>
      <c r="S1468">
        <v>50</v>
      </c>
      <c r="T1468">
        <v>40.51</v>
      </c>
      <c r="U1468">
        <v>0</v>
      </c>
      <c r="V1468">
        <v>50</v>
      </c>
      <c r="W1468">
        <v>1.42</v>
      </c>
      <c r="X1468">
        <v>1.23</v>
      </c>
      <c r="Y1468">
        <v>1.23</v>
      </c>
      <c r="Z1468">
        <v>149.09</v>
      </c>
      <c r="AA1468" t="s">
        <v>46</v>
      </c>
      <c r="AB1468" t="s">
        <v>47</v>
      </c>
      <c r="AC1468" t="s">
        <v>257</v>
      </c>
      <c r="AE1468" s="39">
        <v>46216.773020833331</v>
      </c>
      <c r="AG1468" t="str">
        <f t="shared" si="176"/>
        <v>Julho-26</v>
      </c>
      <c r="AH1468" s="36">
        <f>_xlfn.XLOOKUP(AK1468,'Base de Preços'!P$7:P$3001,'Base de Preços'!J$7:J$3001,"",0)</f>
        <v>152.18</v>
      </c>
      <c r="AI1468" s="37">
        <f t="shared" si="177"/>
        <v>6164.8118000000004</v>
      </c>
      <c r="AJ1468" t="str">
        <f>_xlfn.XLOOKUP(N1468,Agrupamentos!C$3:C$496,Agrupamentos!D$3:D$496,"",0)</f>
        <v>COMBATE A FORMIGA MANUAL</v>
      </c>
      <c r="AK1468" t="str">
        <f t="shared" si="178"/>
        <v>COMBATE A FORMIGA MANUAL MANUTENÇÃO - ANO 01GN127070</v>
      </c>
      <c r="AL1468" s="57" t="str">
        <f t="shared" si="179"/>
        <v>47580GN1270Trabalhador FlorestalJEAN CARDOSO PAIVACOMBATE A FORMIGA MANUAL MANUTENÇÃO - ANO 01Duas Irmãs36Principal40,51Julho-2605046216,773020833346216</v>
      </c>
      <c r="AM1468" s="79">
        <f t="shared" si="180"/>
        <v>35.211267605633807</v>
      </c>
      <c r="AN1468" s="80">
        <f t="shared" si="181"/>
        <v>5249.6478873239448</v>
      </c>
      <c r="AO1468" s="36">
        <f t="shared" si="182"/>
        <v>6039.6359000000002</v>
      </c>
      <c r="AP1468" s="83">
        <f t="shared" si="183"/>
        <v>789.9880126760554</v>
      </c>
    </row>
    <row r="1469" spans="1:42" hidden="1">
      <c r="A1469">
        <v>47580</v>
      </c>
      <c r="B1469" s="38">
        <v>46216</v>
      </c>
      <c r="C1469" t="s">
        <v>272</v>
      </c>
      <c r="D1469" t="s">
        <v>250</v>
      </c>
      <c r="E1469" t="s">
        <v>251</v>
      </c>
      <c r="F1469" t="s">
        <v>49</v>
      </c>
      <c r="G1469">
        <v>10</v>
      </c>
      <c r="H1469" s="43">
        <v>11697</v>
      </c>
      <c r="I1469" t="s">
        <v>253</v>
      </c>
      <c r="J1469">
        <v>10837</v>
      </c>
      <c r="K1469" t="s">
        <v>254</v>
      </c>
      <c r="L1469" t="s">
        <v>254</v>
      </c>
      <c r="M1469">
        <v>70</v>
      </c>
      <c r="N1469" t="s">
        <v>255</v>
      </c>
      <c r="O1469" t="s">
        <v>64</v>
      </c>
      <c r="P1469">
        <v>657</v>
      </c>
      <c r="Q1469" t="s">
        <v>271</v>
      </c>
      <c r="R1469">
        <v>34</v>
      </c>
      <c r="S1469">
        <v>30</v>
      </c>
      <c r="T1469">
        <v>27.39</v>
      </c>
      <c r="U1469">
        <v>0</v>
      </c>
      <c r="V1469">
        <v>30</v>
      </c>
      <c r="W1469">
        <v>1.42</v>
      </c>
      <c r="X1469">
        <v>1.1000000000000001</v>
      </c>
      <c r="Y1469">
        <v>1.1000000000000001</v>
      </c>
      <c r="Z1469">
        <v>149.09</v>
      </c>
      <c r="AA1469" t="s">
        <v>46</v>
      </c>
      <c r="AB1469" t="s">
        <v>47</v>
      </c>
      <c r="AC1469" t="s">
        <v>257</v>
      </c>
      <c r="AD1469" t="s">
        <v>96</v>
      </c>
      <c r="AE1469" s="39">
        <v>46216.773020833331</v>
      </c>
      <c r="AG1469" t="str">
        <f t="shared" si="176"/>
        <v>Julho-26</v>
      </c>
      <c r="AH1469" s="36">
        <f>_xlfn.XLOOKUP(AK1469,'Base de Preços'!P$7:P$3001,'Base de Preços'!J$7:J$3001,"",0)</f>
        <v>152.18</v>
      </c>
      <c r="AI1469" s="37">
        <f t="shared" si="177"/>
        <v>4168.2102000000004</v>
      </c>
      <c r="AJ1469" t="str">
        <f>_xlfn.XLOOKUP(N1469,Agrupamentos!C$3:C$496,Agrupamentos!D$3:D$496,"",0)</f>
        <v>COMBATE A FORMIGA MANUAL</v>
      </c>
      <c r="AK1469" t="str">
        <f t="shared" si="178"/>
        <v>COMBATE A FORMIGA MANUAL MANUTENÇÃO - ANO 01GN127070</v>
      </c>
      <c r="AL1469" s="57" t="str">
        <f t="shared" si="179"/>
        <v>47580GN1270Trabalhador FlorestalJEAN CARDOSO PAIVACOMBATE A FORMIGA MANUAL MANUTENÇÃO - ANO 01Duas Irmãs34Principal27,39Julho-2603046216,773020833346216</v>
      </c>
      <c r="AM1469" s="79">
        <f t="shared" si="180"/>
        <v>21.126760563380284</v>
      </c>
      <c r="AN1469" s="80">
        <f t="shared" si="181"/>
        <v>3149.7887323943664</v>
      </c>
      <c r="AO1469" s="36">
        <f t="shared" si="182"/>
        <v>4083.5751</v>
      </c>
      <c r="AP1469" s="83">
        <f t="shared" si="183"/>
        <v>933.78636760563359</v>
      </c>
    </row>
    <row r="1470" spans="1:42" hidden="1">
      <c r="A1470">
        <v>47580</v>
      </c>
      <c r="B1470" s="38">
        <v>46216</v>
      </c>
      <c r="C1470" t="s">
        <v>272</v>
      </c>
      <c r="D1470" t="s">
        <v>250</v>
      </c>
      <c r="E1470" t="s">
        <v>251</v>
      </c>
      <c r="F1470" t="s">
        <v>37</v>
      </c>
      <c r="G1470">
        <v>10</v>
      </c>
      <c r="H1470" s="43">
        <v>11697</v>
      </c>
      <c r="I1470" t="s">
        <v>253</v>
      </c>
      <c r="J1470">
        <v>10837</v>
      </c>
      <c r="K1470" t="s">
        <v>254</v>
      </c>
      <c r="L1470" t="s">
        <v>254</v>
      </c>
      <c r="M1470">
        <v>2</v>
      </c>
      <c r="N1470" t="s">
        <v>42</v>
      </c>
      <c r="O1470" t="s">
        <v>64</v>
      </c>
      <c r="P1470">
        <v>657</v>
      </c>
      <c r="Q1470" t="s">
        <v>271</v>
      </c>
      <c r="R1470">
        <v>36</v>
      </c>
      <c r="S1470">
        <v>10</v>
      </c>
      <c r="T1470">
        <v>0</v>
      </c>
      <c r="U1470">
        <v>0</v>
      </c>
      <c r="V1470">
        <v>10</v>
      </c>
      <c r="W1470">
        <v>0</v>
      </c>
      <c r="X1470">
        <v>0</v>
      </c>
      <c r="Y1470">
        <v>0</v>
      </c>
      <c r="Z1470">
        <v>0</v>
      </c>
      <c r="AA1470" t="s">
        <v>46</v>
      </c>
      <c r="AB1470" t="s">
        <v>56</v>
      </c>
      <c r="AC1470" t="s">
        <v>257</v>
      </c>
      <c r="AE1470" s="39">
        <v>46216.773020833331</v>
      </c>
      <c r="AG1470" t="str">
        <f t="shared" si="176"/>
        <v>Julho-26</v>
      </c>
      <c r="AH1470" s="36">
        <f>_xlfn.XLOOKUP(AK1470,'Base de Preços'!P$7:P$3001,'Base de Preços'!J$7:J$3001,"",0)</f>
        <v>0</v>
      </c>
      <c r="AI1470" s="37">
        <f t="shared" si="177"/>
        <v>0</v>
      </c>
      <c r="AJ1470" t="str">
        <f>_xlfn.XLOOKUP(N1470,Agrupamentos!C$3:C$496,Agrupamentos!D$3:D$496,"",0)</f>
        <v>APOIO E MANUTENÇÃO</v>
      </c>
      <c r="AK1470" t="str">
        <f t="shared" si="178"/>
        <v>APOIO E MANUTEÇÃOGN12702</v>
      </c>
      <c r="AL1470" s="57" t="str">
        <f t="shared" si="179"/>
        <v>47580GN1270MotoristaJEAN CARDOSO PAIVAAPOIO E MANUTEÇÃODuas Irmãs36Suporte0Julho-2601046216,773020833346216</v>
      </c>
      <c r="AM1470" s="79" t="str">
        <f t="shared" si="180"/>
        <v/>
      </c>
      <c r="AN1470" s="80" t="str">
        <f t="shared" si="181"/>
        <v/>
      </c>
      <c r="AO1470" s="36">
        <f t="shared" si="182"/>
        <v>0</v>
      </c>
      <c r="AP1470" s="83" t="str">
        <f t="shared" si="183"/>
        <v/>
      </c>
    </row>
    <row r="1471" spans="1:42" hidden="1">
      <c r="A1471">
        <v>47580</v>
      </c>
      <c r="B1471" s="38">
        <v>46216</v>
      </c>
      <c r="C1471" t="s">
        <v>272</v>
      </c>
      <c r="D1471" t="s">
        <v>250</v>
      </c>
      <c r="E1471" t="s">
        <v>251</v>
      </c>
      <c r="F1471" t="s">
        <v>49</v>
      </c>
      <c r="G1471">
        <v>10</v>
      </c>
      <c r="H1471" s="43">
        <v>11697</v>
      </c>
      <c r="I1471" t="s">
        <v>253</v>
      </c>
      <c r="J1471">
        <v>10837</v>
      </c>
      <c r="K1471" t="s">
        <v>254</v>
      </c>
      <c r="L1471" t="s">
        <v>254</v>
      </c>
      <c r="M1471">
        <v>70</v>
      </c>
      <c r="N1471" t="s">
        <v>255</v>
      </c>
      <c r="O1471" t="s">
        <v>64</v>
      </c>
      <c r="P1471">
        <v>657</v>
      </c>
      <c r="Q1471" t="s">
        <v>271</v>
      </c>
      <c r="R1471">
        <v>37</v>
      </c>
      <c r="S1471">
        <v>70</v>
      </c>
      <c r="T1471">
        <v>68.900000000000006</v>
      </c>
      <c r="U1471">
        <v>0</v>
      </c>
      <c r="V1471">
        <v>70</v>
      </c>
      <c r="W1471">
        <v>1.42</v>
      </c>
      <c r="X1471">
        <v>1.02</v>
      </c>
      <c r="Y1471">
        <v>1.02</v>
      </c>
      <c r="Z1471">
        <v>149.09</v>
      </c>
      <c r="AA1471" t="s">
        <v>46</v>
      </c>
      <c r="AB1471" t="s">
        <v>47</v>
      </c>
      <c r="AC1471" t="s">
        <v>257</v>
      </c>
      <c r="AE1471" s="39">
        <v>46216.773020833331</v>
      </c>
      <c r="AG1471" t="str">
        <f t="shared" si="176"/>
        <v>Julho-26</v>
      </c>
      <c r="AH1471" s="36">
        <f>_xlfn.XLOOKUP(AK1471,'Base de Preços'!P$7:P$3001,'Base de Preços'!J$7:J$3001,"",0)</f>
        <v>152.18</v>
      </c>
      <c r="AI1471" s="37">
        <f t="shared" si="177"/>
        <v>10485.202000000001</v>
      </c>
      <c r="AJ1471" t="str">
        <f>_xlfn.XLOOKUP(N1471,Agrupamentos!C$3:C$496,Agrupamentos!D$3:D$496,"",0)</f>
        <v>COMBATE A FORMIGA MANUAL</v>
      </c>
      <c r="AK1471" t="str">
        <f t="shared" si="178"/>
        <v>COMBATE A FORMIGA MANUAL MANUTENÇÃO - ANO 01GN127070</v>
      </c>
      <c r="AL1471" s="57" t="str">
        <f t="shared" si="179"/>
        <v>47580GN1270Trabalhador FlorestalJEAN CARDOSO PAIVACOMBATE A FORMIGA MANUAL MANUTENÇÃO - ANO 01Duas Irmãs37Principal68,9Julho-2607046216,773020833346216</v>
      </c>
      <c r="AM1471" s="79">
        <f t="shared" si="180"/>
        <v>49.295774647887328</v>
      </c>
      <c r="AN1471" s="80">
        <f t="shared" si="181"/>
        <v>7349.5070422535218</v>
      </c>
      <c r="AO1471" s="36">
        <f t="shared" si="182"/>
        <v>10272.301000000001</v>
      </c>
      <c r="AP1471" s="83">
        <f t="shared" si="183"/>
        <v>2922.7939577464795</v>
      </c>
    </row>
    <row r="1472" spans="1:42" hidden="1">
      <c r="A1472">
        <v>47614</v>
      </c>
      <c r="B1472" s="38">
        <v>46216</v>
      </c>
      <c r="C1472" t="s">
        <v>272</v>
      </c>
      <c r="D1472" t="s">
        <v>250</v>
      </c>
      <c r="E1472" t="s">
        <v>251</v>
      </c>
      <c r="F1472" t="s">
        <v>37</v>
      </c>
      <c r="G1472">
        <v>8</v>
      </c>
      <c r="H1472" s="43">
        <v>9241</v>
      </c>
      <c r="I1472" t="s">
        <v>189</v>
      </c>
      <c r="J1472" t="s">
        <v>39</v>
      </c>
      <c r="K1472" t="s">
        <v>40</v>
      </c>
      <c r="L1472" t="s">
        <v>252</v>
      </c>
      <c r="M1472">
        <v>2</v>
      </c>
      <c r="N1472" t="s">
        <v>42</v>
      </c>
      <c r="O1472" t="s">
        <v>64</v>
      </c>
      <c r="P1472">
        <v>390</v>
      </c>
      <c r="Q1472" t="s">
        <v>44</v>
      </c>
      <c r="R1472" t="s">
        <v>45</v>
      </c>
      <c r="S1472">
        <v>8</v>
      </c>
      <c r="T1472">
        <v>0</v>
      </c>
      <c r="U1472">
        <v>0</v>
      </c>
      <c r="V1472">
        <v>8</v>
      </c>
      <c r="W1472">
        <v>0</v>
      </c>
      <c r="X1472">
        <v>0</v>
      </c>
      <c r="Y1472">
        <v>0</v>
      </c>
      <c r="Z1472">
        <v>0</v>
      </c>
      <c r="AA1472" t="s">
        <v>46</v>
      </c>
      <c r="AB1472" t="s">
        <v>56</v>
      </c>
      <c r="AC1472" t="s">
        <v>267</v>
      </c>
      <c r="AD1472" t="s">
        <v>267</v>
      </c>
      <c r="AE1472" s="39">
        <v>46217.371076388888</v>
      </c>
      <c r="AG1472" t="str">
        <f t="shared" si="176"/>
        <v>Julho-26</v>
      </c>
      <c r="AH1472" s="36">
        <f>_xlfn.XLOOKUP(AK1472,'Base de Preços'!P$7:P$3001,'Base de Preços'!J$7:J$3001,"",0)</f>
        <v>0</v>
      </c>
      <c r="AI1472" s="37">
        <f t="shared" si="177"/>
        <v>0</v>
      </c>
      <c r="AJ1472" t="str">
        <f>_xlfn.XLOOKUP(N1472,Agrupamentos!C$3:C$496,Agrupamentos!D$3:D$496,"",0)</f>
        <v>APOIO E MANUTENÇÃO</v>
      </c>
      <c r="AK1472" t="str">
        <f t="shared" si="178"/>
        <v>APOIO E MANUTEÇÃOGN12702</v>
      </c>
      <c r="AL1472" s="57" t="str">
        <f t="shared" si="179"/>
        <v>47614GN1270MotoristaGIOVANNI RODRIGUES BORGES MORAESAPOIO E MANUTEÇÃOPátio MST01Suporte0Julho-260846217,371076388946216</v>
      </c>
      <c r="AM1472" s="79" t="str">
        <f t="shared" si="180"/>
        <v/>
      </c>
      <c r="AN1472" s="80" t="str">
        <f t="shared" si="181"/>
        <v/>
      </c>
      <c r="AO1472" s="36">
        <f t="shared" si="182"/>
        <v>0</v>
      </c>
      <c r="AP1472" s="83" t="str">
        <f t="shared" si="183"/>
        <v/>
      </c>
    </row>
    <row r="1473" spans="1:42" hidden="1">
      <c r="A1473">
        <v>47570</v>
      </c>
      <c r="B1473" s="38">
        <v>46216</v>
      </c>
      <c r="C1473" t="s">
        <v>272</v>
      </c>
      <c r="D1473" t="s">
        <v>185</v>
      </c>
      <c r="E1473" t="s">
        <v>186</v>
      </c>
      <c r="F1473" t="s">
        <v>37</v>
      </c>
      <c r="G1473">
        <v>8</v>
      </c>
      <c r="H1473" s="43" t="s">
        <v>100</v>
      </c>
      <c r="I1473" t="s">
        <v>101</v>
      </c>
      <c r="J1473" t="s">
        <v>50</v>
      </c>
      <c r="K1473" t="s">
        <v>51</v>
      </c>
      <c r="L1473" t="s">
        <v>187</v>
      </c>
      <c r="M1473">
        <v>43</v>
      </c>
      <c r="N1473" t="s">
        <v>42</v>
      </c>
      <c r="O1473" t="s">
        <v>64</v>
      </c>
      <c r="P1473">
        <v>669</v>
      </c>
      <c r="Q1473" t="s">
        <v>223</v>
      </c>
      <c r="R1473">
        <v>36</v>
      </c>
      <c r="S1473">
        <v>0</v>
      </c>
      <c r="T1473">
        <v>0</v>
      </c>
      <c r="U1473">
        <v>8</v>
      </c>
      <c r="V1473">
        <v>8</v>
      </c>
      <c r="W1473">
        <v>0</v>
      </c>
      <c r="X1473">
        <v>0</v>
      </c>
      <c r="Y1473">
        <v>0</v>
      </c>
      <c r="Z1473">
        <v>0</v>
      </c>
      <c r="AA1473" t="s">
        <v>55</v>
      </c>
      <c r="AB1473" t="s">
        <v>47</v>
      </c>
      <c r="AC1473" t="s">
        <v>57</v>
      </c>
      <c r="AD1473" t="s">
        <v>57</v>
      </c>
      <c r="AE1473" s="39">
        <v>46216.730069444442</v>
      </c>
      <c r="AG1473" t="str">
        <f t="shared" si="176"/>
        <v>Julho-26</v>
      </c>
      <c r="AH1473" s="36">
        <f>_xlfn.XLOOKUP(AK1473,'Base de Preços'!P$7:P$3001,'Base de Preços'!J$7:J$3001,"",0)</f>
        <v>0</v>
      </c>
      <c r="AI1473" s="37">
        <f t="shared" si="177"/>
        <v>0</v>
      </c>
      <c r="AJ1473" t="str">
        <f>_xlfn.XLOOKUP(N1473,Agrupamentos!C$3:C$496,Agrupamentos!D$3:D$496,"",0)</f>
        <v>APOIO E MANUTENÇÃO</v>
      </c>
      <c r="AK1473" t="str">
        <f t="shared" si="178"/>
        <v>APOIO E MANUTEÇÃOGN140043</v>
      </c>
      <c r="AL1473" s="57" t="str">
        <f t="shared" si="179"/>
        <v>47570GN1400MotoristaLEANDRA DE MIRANDA SOUZA COSTAAPOIO E MANUTEÇÃOCASCATA36Principal0Julho-268846216,730069444446216</v>
      </c>
      <c r="AM1473" s="79" t="str">
        <f t="shared" si="180"/>
        <v/>
      </c>
      <c r="AN1473" s="80" t="str">
        <f t="shared" si="181"/>
        <v/>
      </c>
      <c r="AO1473" s="36">
        <f t="shared" si="182"/>
        <v>0</v>
      </c>
      <c r="AP1473" s="83" t="str">
        <f t="shared" si="183"/>
        <v/>
      </c>
    </row>
    <row r="1474" spans="1:42" hidden="1">
      <c r="A1474">
        <v>47570</v>
      </c>
      <c r="B1474" s="38">
        <v>46216</v>
      </c>
      <c r="C1474" t="s">
        <v>272</v>
      </c>
      <c r="D1474" t="s">
        <v>185</v>
      </c>
      <c r="E1474" t="s">
        <v>186</v>
      </c>
      <c r="F1474" t="s">
        <v>49</v>
      </c>
      <c r="G1474">
        <v>8</v>
      </c>
      <c r="H1474" s="43" t="s">
        <v>100</v>
      </c>
      <c r="I1474" t="s">
        <v>101</v>
      </c>
      <c r="J1474" t="s">
        <v>50</v>
      </c>
      <c r="K1474" t="s">
        <v>51</v>
      </c>
      <c r="L1474" t="s">
        <v>187</v>
      </c>
      <c r="M1474">
        <v>43</v>
      </c>
      <c r="N1474" t="s">
        <v>42</v>
      </c>
      <c r="O1474" t="s">
        <v>64</v>
      </c>
      <c r="P1474">
        <v>669</v>
      </c>
      <c r="Q1474" t="s">
        <v>223</v>
      </c>
      <c r="R1474">
        <v>36</v>
      </c>
      <c r="S1474">
        <v>0</v>
      </c>
      <c r="T1474">
        <v>0</v>
      </c>
      <c r="U1474">
        <v>8</v>
      </c>
      <c r="V1474">
        <v>8</v>
      </c>
      <c r="W1474">
        <v>0</v>
      </c>
      <c r="X1474">
        <v>0</v>
      </c>
      <c r="Y1474">
        <v>0</v>
      </c>
      <c r="Z1474">
        <v>0</v>
      </c>
      <c r="AA1474" t="s">
        <v>55</v>
      </c>
      <c r="AB1474" t="s">
        <v>56</v>
      </c>
      <c r="AC1474" t="s">
        <v>57</v>
      </c>
      <c r="AD1474" t="s">
        <v>57</v>
      </c>
      <c r="AE1474" s="39">
        <v>46216.730208333334</v>
      </c>
      <c r="AG1474" t="str">
        <f t="shared" si="176"/>
        <v>Julho-26</v>
      </c>
      <c r="AH1474" s="36">
        <f>_xlfn.XLOOKUP(AK1474,'Base de Preços'!P$7:P$3001,'Base de Preços'!J$7:J$3001,"",0)</f>
        <v>0</v>
      </c>
      <c r="AI1474" s="37">
        <f t="shared" si="177"/>
        <v>0</v>
      </c>
      <c r="AJ1474" t="str">
        <f>_xlfn.XLOOKUP(N1474,Agrupamentos!C$3:C$496,Agrupamentos!D$3:D$496,"",0)</f>
        <v>APOIO E MANUTENÇÃO</v>
      </c>
      <c r="AK1474" t="str">
        <f t="shared" si="178"/>
        <v>APOIO E MANUTEÇÃOGN140043</v>
      </c>
      <c r="AL1474" s="57" t="str">
        <f t="shared" si="179"/>
        <v>47570GN1400Trabalhador FlorestalLEANDRA DE MIRANDA SOUZA COSTAAPOIO E MANUTEÇÃOCASCATA36Suporte0Julho-268846216,730208333346216</v>
      </c>
      <c r="AM1474" s="79" t="str">
        <f t="shared" si="180"/>
        <v/>
      </c>
      <c r="AN1474" s="80" t="str">
        <f t="shared" si="181"/>
        <v/>
      </c>
      <c r="AO1474" s="36">
        <f t="shared" si="182"/>
        <v>0</v>
      </c>
      <c r="AP1474" s="83" t="str">
        <f t="shared" si="183"/>
        <v/>
      </c>
    </row>
    <row r="1475" spans="1:42" hidden="1">
      <c r="A1475">
        <v>47586</v>
      </c>
      <c r="B1475" s="38">
        <v>46216</v>
      </c>
      <c r="C1475" t="s">
        <v>272</v>
      </c>
      <c r="D1475" t="s">
        <v>185</v>
      </c>
      <c r="E1475" t="s">
        <v>186</v>
      </c>
      <c r="F1475" t="s">
        <v>49</v>
      </c>
      <c r="G1475">
        <v>8</v>
      </c>
      <c r="H1475" s="43">
        <v>10859</v>
      </c>
      <c r="I1475" t="s">
        <v>198</v>
      </c>
      <c r="J1475">
        <v>10315</v>
      </c>
      <c r="K1475" t="s">
        <v>206</v>
      </c>
      <c r="L1475" t="s">
        <v>206</v>
      </c>
      <c r="M1475" t="s">
        <v>226</v>
      </c>
      <c r="N1475" t="s">
        <v>227</v>
      </c>
      <c r="O1475" t="s">
        <v>64</v>
      </c>
      <c r="P1475">
        <v>502</v>
      </c>
      <c r="Q1475" t="s">
        <v>208</v>
      </c>
      <c r="R1475">
        <v>20</v>
      </c>
      <c r="S1475">
        <v>24</v>
      </c>
      <c r="T1475">
        <v>10</v>
      </c>
      <c r="U1475">
        <v>0</v>
      </c>
      <c r="V1475">
        <v>24</v>
      </c>
      <c r="W1475">
        <v>2.4</v>
      </c>
      <c r="X1475">
        <v>2.4</v>
      </c>
      <c r="Y1475">
        <v>2.4</v>
      </c>
      <c r="Z1475">
        <v>243.65</v>
      </c>
      <c r="AA1475" t="s">
        <v>55</v>
      </c>
      <c r="AB1475" t="s">
        <v>47</v>
      </c>
      <c r="AC1475" t="s">
        <v>209</v>
      </c>
      <c r="AE1475" s="39">
        <v>46216.863576388889</v>
      </c>
      <c r="AG1475" t="str">
        <f t="shared" si="176"/>
        <v>Julho-26</v>
      </c>
      <c r="AH1475" s="36">
        <f>_xlfn.XLOOKUP(AK1475,'Base de Preços'!P$7:P$3001,'Base de Preços'!J$7:J$3001,"",0)</f>
        <v>492.5</v>
      </c>
      <c r="AI1475" s="37">
        <f t="shared" si="177"/>
        <v>4925</v>
      </c>
      <c r="AJ1475" t="str">
        <f>_xlfn.XLOOKUP(N1475,Agrupamentos!C$3:C$496,Agrupamentos!D$3:D$496,"",0)</f>
        <v>IRRIGAÇÃO DE REPLANTIO</v>
      </c>
      <c r="AK1475" t="str">
        <f t="shared" si="178"/>
        <v>IRRIGAÇÃO DE REPLANTIOGN1400IMP32</v>
      </c>
      <c r="AL1475" s="57" t="str">
        <f t="shared" si="179"/>
        <v>47586GN1400Trabalhador FlorestalANTONIO MARCIO PEREIRA DA SILVAIRRIGAÇÃO DE REPLANTIOIndaia Grande I20Principal10Julho-2602446216,863576388946216</v>
      </c>
      <c r="AM1475" s="79">
        <f t="shared" si="180"/>
        <v>10</v>
      </c>
      <c r="AN1475" s="80">
        <f t="shared" si="181"/>
        <v>2436.5</v>
      </c>
      <c r="AO1475" s="36">
        <f t="shared" si="182"/>
        <v>2436.5</v>
      </c>
      <c r="AP1475" s="83">
        <f t="shared" si="183"/>
        <v>0</v>
      </c>
    </row>
    <row r="1476" spans="1:42" hidden="1">
      <c r="A1476">
        <v>47586</v>
      </c>
      <c r="B1476" s="38">
        <v>46216</v>
      </c>
      <c r="C1476" t="s">
        <v>272</v>
      </c>
      <c r="D1476" t="s">
        <v>185</v>
      </c>
      <c r="E1476" t="s">
        <v>186</v>
      </c>
      <c r="F1476" t="s">
        <v>37</v>
      </c>
      <c r="G1476">
        <v>8</v>
      </c>
      <c r="H1476" s="43">
        <v>10859</v>
      </c>
      <c r="I1476" t="s">
        <v>198</v>
      </c>
      <c r="J1476">
        <v>10315</v>
      </c>
      <c r="K1476" t="s">
        <v>206</v>
      </c>
      <c r="L1476" t="s">
        <v>206</v>
      </c>
      <c r="M1476" t="s">
        <v>226</v>
      </c>
      <c r="N1476" t="s">
        <v>227</v>
      </c>
      <c r="O1476" t="s">
        <v>64</v>
      </c>
      <c r="P1476">
        <v>502</v>
      </c>
      <c r="Q1476" t="s">
        <v>208</v>
      </c>
      <c r="R1476">
        <v>20</v>
      </c>
      <c r="S1476">
        <v>9</v>
      </c>
      <c r="T1476">
        <v>10</v>
      </c>
      <c r="U1476">
        <v>0</v>
      </c>
      <c r="V1476">
        <v>9</v>
      </c>
      <c r="W1476">
        <v>0.16</v>
      </c>
      <c r="X1476">
        <v>0.9</v>
      </c>
      <c r="Y1476">
        <v>0.9</v>
      </c>
      <c r="Z1476">
        <v>63.16</v>
      </c>
      <c r="AA1476" t="s">
        <v>55</v>
      </c>
      <c r="AB1476" t="s">
        <v>77</v>
      </c>
      <c r="AC1476" t="s">
        <v>209</v>
      </c>
      <c r="AE1476" s="39">
        <v>46216.863576388889</v>
      </c>
      <c r="AG1476" t="str">
        <f t="shared" si="176"/>
        <v>Julho-26</v>
      </c>
      <c r="AH1476" s="36">
        <f>_xlfn.XLOOKUP(AK1476,'Base de Preços'!P$7:P$3001,'Base de Preços'!J$7:J$3001,"",0)</f>
        <v>492.5</v>
      </c>
      <c r="AI1476" s="37">
        <f t="shared" si="177"/>
        <v>0</v>
      </c>
      <c r="AJ1476" t="str">
        <f>_xlfn.XLOOKUP(N1476,Agrupamentos!C$3:C$496,Agrupamentos!D$3:D$496,"",0)</f>
        <v>IRRIGAÇÃO DE REPLANTIO</v>
      </c>
      <c r="AK1476" t="str">
        <f t="shared" si="178"/>
        <v>IRRIGAÇÃO DE REPLANTIOGN1400IMP32</v>
      </c>
      <c r="AL1476" s="57" t="str">
        <f t="shared" si="179"/>
        <v>47586GN1400MotoristaANTONIO MARCIO PEREIRA DA SILVAIRRIGAÇÃO DE REPLANTIOIndaia Grande I20Apoio10Julho-260946216,863576388946216</v>
      </c>
      <c r="AM1476" s="79">
        <f t="shared" si="180"/>
        <v>56.25</v>
      </c>
      <c r="AN1476" s="80">
        <f t="shared" si="181"/>
        <v>3552.75</v>
      </c>
      <c r="AO1476" s="36">
        <f t="shared" si="182"/>
        <v>631.59999999999991</v>
      </c>
      <c r="AP1476" s="83">
        <f t="shared" si="183"/>
        <v>-2921.15</v>
      </c>
    </row>
    <row r="1477" spans="1:42" hidden="1">
      <c r="A1477">
        <v>47586</v>
      </c>
      <c r="B1477" s="38">
        <v>46216</v>
      </c>
      <c r="C1477" t="s">
        <v>272</v>
      </c>
      <c r="D1477" t="s">
        <v>185</v>
      </c>
      <c r="E1477" t="s">
        <v>186</v>
      </c>
      <c r="F1477" t="s">
        <v>49</v>
      </c>
      <c r="G1477">
        <v>8</v>
      </c>
      <c r="H1477" s="43">
        <v>10859</v>
      </c>
      <c r="I1477" t="s">
        <v>198</v>
      </c>
      <c r="J1477">
        <v>10315</v>
      </c>
      <c r="K1477" t="s">
        <v>206</v>
      </c>
      <c r="L1477" t="s">
        <v>206</v>
      </c>
      <c r="M1477" t="s">
        <v>224</v>
      </c>
      <c r="N1477" t="s">
        <v>225</v>
      </c>
      <c r="O1477" t="s">
        <v>64</v>
      </c>
      <c r="P1477">
        <v>502</v>
      </c>
      <c r="Q1477" t="s">
        <v>208</v>
      </c>
      <c r="R1477">
        <v>20</v>
      </c>
      <c r="S1477">
        <v>16</v>
      </c>
      <c r="T1477">
        <v>10</v>
      </c>
      <c r="U1477">
        <v>0</v>
      </c>
      <c r="V1477">
        <v>16</v>
      </c>
      <c r="W1477">
        <v>2.84</v>
      </c>
      <c r="X1477">
        <v>1.6</v>
      </c>
      <c r="Y1477">
        <v>1.6</v>
      </c>
      <c r="Z1477">
        <v>287.75</v>
      </c>
      <c r="AA1477" t="s">
        <v>55</v>
      </c>
      <c r="AB1477" t="s">
        <v>47</v>
      </c>
      <c r="AC1477" t="s">
        <v>209</v>
      </c>
      <c r="AE1477" s="39">
        <v>46216.863576388889</v>
      </c>
      <c r="AG1477" t="str">
        <f t="shared" si="176"/>
        <v>Julho-26</v>
      </c>
      <c r="AH1477" s="36">
        <f>_xlfn.XLOOKUP(AK1477,'Base de Preços'!P$7:P$3001,'Base de Preços'!J$7:J$3001,"",0)</f>
        <v>399</v>
      </c>
      <c r="AI1477" s="37">
        <f t="shared" si="177"/>
        <v>3990</v>
      </c>
      <c r="AJ1477" t="str">
        <f>_xlfn.XLOOKUP(N1477,Agrupamentos!C$3:C$496,Agrupamentos!D$3:D$496,"",0)</f>
        <v>REPLANTIO</v>
      </c>
      <c r="AK1477" t="str">
        <f t="shared" si="178"/>
        <v>REPLANTIOGN1400IMP29</v>
      </c>
      <c r="AL1477" s="57" t="str">
        <f t="shared" si="179"/>
        <v>47586GN1400Trabalhador FlorestalANTONIO MARCIO PEREIRA DA SILVAREPLANTIOIndaia Grande I20Principal10Julho-2601646216,863576388946216</v>
      </c>
      <c r="AM1477" s="79">
        <f t="shared" si="180"/>
        <v>5.6338028169014089</v>
      </c>
      <c r="AN1477" s="80">
        <f t="shared" si="181"/>
        <v>1621.1267605633805</v>
      </c>
      <c r="AO1477" s="36">
        <f t="shared" si="182"/>
        <v>2877.5</v>
      </c>
      <c r="AP1477" s="83">
        <f t="shared" si="183"/>
        <v>1256.3732394366195</v>
      </c>
    </row>
    <row r="1478" spans="1:42" hidden="1">
      <c r="A1478">
        <v>47586</v>
      </c>
      <c r="B1478" s="38">
        <v>46216</v>
      </c>
      <c r="C1478" t="s">
        <v>272</v>
      </c>
      <c r="D1478" t="s">
        <v>185</v>
      </c>
      <c r="E1478" t="s">
        <v>186</v>
      </c>
      <c r="F1478" t="s">
        <v>59</v>
      </c>
      <c r="G1478">
        <v>8</v>
      </c>
      <c r="H1478" s="43">
        <v>10859</v>
      </c>
      <c r="I1478" t="s">
        <v>198</v>
      </c>
      <c r="J1478">
        <v>10315</v>
      </c>
      <c r="K1478" t="s">
        <v>206</v>
      </c>
      <c r="L1478" t="s">
        <v>206</v>
      </c>
      <c r="M1478" t="s">
        <v>224</v>
      </c>
      <c r="N1478" t="s">
        <v>225</v>
      </c>
      <c r="O1478" t="s">
        <v>64</v>
      </c>
      <c r="P1478">
        <v>502</v>
      </c>
      <c r="Q1478" t="s">
        <v>208</v>
      </c>
      <c r="R1478">
        <v>20</v>
      </c>
      <c r="S1478">
        <v>8</v>
      </c>
      <c r="T1478">
        <v>10</v>
      </c>
      <c r="U1478">
        <v>0</v>
      </c>
      <c r="V1478">
        <v>8</v>
      </c>
      <c r="W1478">
        <v>0.36</v>
      </c>
      <c r="X1478">
        <v>0.8</v>
      </c>
      <c r="Y1478">
        <v>0.8</v>
      </c>
      <c r="Z1478">
        <v>111.25</v>
      </c>
      <c r="AA1478" t="s">
        <v>55</v>
      </c>
      <c r="AB1478" t="s">
        <v>77</v>
      </c>
      <c r="AC1478" t="s">
        <v>209</v>
      </c>
      <c r="AE1478" s="39">
        <v>46216.863576388889</v>
      </c>
      <c r="AG1478" t="str">
        <f t="shared" ref="AG1478:AG1541" si="184">IF(B1478=0,"",PROPER(TEXT(IF(DAY(B1478)&gt;20,EDATE(B1478,1),B1478),"MMMM-aa")))</f>
        <v>Julho-26</v>
      </c>
      <c r="AH1478" s="36">
        <f>_xlfn.XLOOKUP(AK1478,'Base de Preços'!P$7:P$3001,'Base de Preços'!J$7:J$3001,"",0)</f>
        <v>399</v>
      </c>
      <c r="AI1478" s="37">
        <f t="shared" ref="AI1478:AI1541" si="185">IF(AB1478="Principal",AH1478*T1478,0)</f>
        <v>0</v>
      </c>
      <c r="AJ1478" t="str">
        <f>_xlfn.XLOOKUP(N1478,Agrupamentos!C$3:C$496,Agrupamentos!D$3:D$496,"",0)</f>
        <v>REPLANTIO</v>
      </c>
      <c r="AK1478" t="str">
        <f t="shared" ref="AK1478:AK1541" si="186">N1478&amp;D1478&amp;M1478</f>
        <v>REPLANTIOGN1400IMP29</v>
      </c>
      <c r="AL1478" s="57" t="str">
        <f t="shared" ref="AL1478:AL1541" si="187">CONCATENATE(A1478,D1478,F1478,K1478,N1478,Q1478,R1478,AB1478,T1478,AG1478,U1478,V1478,AE1478,B1478)</f>
        <v>47586GN1400Operador de Trator de PneuANTONIO MARCIO PEREIRA DA SILVAREPLANTIOIndaia Grande I20Apoio10Julho-260846216,863576388946216</v>
      </c>
      <c r="AM1478" s="79">
        <f t="shared" ref="AM1478:AM1541" si="188">IFERROR(V1478/W1478,"")</f>
        <v>22.222222222222221</v>
      </c>
      <c r="AN1478" s="80">
        <f t="shared" ref="AN1478:AN1541" si="189">IFERROR(AM1478*Z1478,"")</f>
        <v>2472.2222222222222</v>
      </c>
      <c r="AO1478" s="36">
        <f t="shared" ref="AO1478:AO1541" si="190">Z1478*T1478</f>
        <v>1112.5</v>
      </c>
      <c r="AP1478" s="83">
        <f t="shared" ref="AP1478:AP1541" si="191">IFERROR(AO1478-AN1478,"")</f>
        <v>-1359.7222222222222</v>
      </c>
    </row>
    <row r="1479" spans="1:42" hidden="1">
      <c r="A1479">
        <v>47586</v>
      </c>
      <c r="B1479" s="38">
        <v>46216</v>
      </c>
      <c r="C1479" t="s">
        <v>272</v>
      </c>
      <c r="D1479" t="s">
        <v>185</v>
      </c>
      <c r="E1479" t="s">
        <v>186</v>
      </c>
      <c r="F1479" t="s">
        <v>59</v>
      </c>
      <c r="G1479">
        <v>8</v>
      </c>
      <c r="H1479" s="43">
        <v>10859</v>
      </c>
      <c r="I1479" t="s">
        <v>198</v>
      </c>
      <c r="J1479">
        <v>10315</v>
      </c>
      <c r="K1479" t="s">
        <v>206</v>
      </c>
      <c r="L1479" t="s">
        <v>206</v>
      </c>
      <c r="M1479" t="s">
        <v>226</v>
      </c>
      <c r="N1479" t="s">
        <v>227</v>
      </c>
      <c r="O1479" t="s">
        <v>64</v>
      </c>
      <c r="P1479">
        <v>502</v>
      </c>
      <c r="Q1479" t="s">
        <v>208</v>
      </c>
      <c r="R1479">
        <v>20</v>
      </c>
      <c r="S1479">
        <v>8</v>
      </c>
      <c r="T1479">
        <v>10</v>
      </c>
      <c r="U1479">
        <v>0</v>
      </c>
      <c r="V1479">
        <v>8</v>
      </c>
      <c r="W1479">
        <v>0.48</v>
      </c>
      <c r="X1479">
        <v>0.8</v>
      </c>
      <c r="Y1479">
        <v>0.8</v>
      </c>
      <c r="Z1479">
        <v>185.69</v>
      </c>
      <c r="AA1479" t="s">
        <v>55</v>
      </c>
      <c r="AB1479" t="s">
        <v>56</v>
      </c>
      <c r="AC1479" t="s">
        <v>209</v>
      </c>
      <c r="AE1479" s="39">
        <v>46216.863576388889</v>
      </c>
      <c r="AG1479" t="str">
        <f t="shared" si="184"/>
        <v>Julho-26</v>
      </c>
      <c r="AH1479" s="36">
        <f>_xlfn.XLOOKUP(AK1479,'Base de Preços'!P$7:P$3001,'Base de Preços'!J$7:J$3001,"",0)</f>
        <v>492.5</v>
      </c>
      <c r="AI1479" s="37">
        <f t="shared" si="185"/>
        <v>0</v>
      </c>
      <c r="AJ1479" t="str">
        <f>_xlfn.XLOOKUP(N1479,Agrupamentos!C$3:C$496,Agrupamentos!D$3:D$496,"",0)</f>
        <v>IRRIGAÇÃO DE REPLANTIO</v>
      </c>
      <c r="AK1479" t="str">
        <f t="shared" si="186"/>
        <v>IRRIGAÇÃO DE REPLANTIOGN1400IMP32</v>
      </c>
      <c r="AL1479" s="57" t="str">
        <f t="shared" si="187"/>
        <v>47586GN1400Operador de Trator de PneuANTONIO MARCIO PEREIRA DA SILVAIRRIGAÇÃO DE REPLANTIOIndaia Grande I20Suporte10Julho-260846216,863576388946216</v>
      </c>
      <c r="AM1479" s="79">
        <f t="shared" si="188"/>
        <v>16.666666666666668</v>
      </c>
      <c r="AN1479" s="80">
        <f t="shared" si="189"/>
        <v>3094.8333333333335</v>
      </c>
      <c r="AO1479" s="36">
        <f t="shared" si="190"/>
        <v>1856.9</v>
      </c>
      <c r="AP1479" s="83">
        <f t="shared" si="191"/>
        <v>-1237.9333333333334</v>
      </c>
    </row>
    <row r="1480" spans="1:42" hidden="1">
      <c r="A1480">
        <v>47594</v>
      </c>
      <c r="B1480" s="38">
        <v>46216</v>
      </c>
      <c r="C1480" t="s">
        <v>272</v>
      </c>
      <c r="D1480" t="s">
        <v>185</v>
      </c>
      <c r="E1480" t="s">
        <v>186</v>
      </c>
      <c r="F1480" t="s">
        <v>59</v>
      </c>
      <c r="G1480">
        <v>9</v>
      </c>
      <c r="H1480" s="43">
        <v>10859</v>
      </c>
      <c r="I1480" t="s">
        <v>198</v>
      </c>
      <c r="J1480">
        <v>9900</v>
      </c>
      <c r="K1480" t="s">
        <v>218</v>
      </c>
      <c r="L1480" t="s">
        <v>218</v>
      </c>
      <c r="M1480" t="s">
        <v>214</v>
      </c>
      <c r="N1480" t="s">
        <v>215</v>
      </c>
      <c r="O1480" t="s">
        <v>64</v>
      </c>
      <c r="P1480">
        <v>481</v>
      </c>
      <c r="Q1480" t="s">
        <v>287</v>
      </c>
      <c r="R1480">
        <v>39</v>
      </c>
      <c r="S1480">
        <v>9</v>
      </c>
      <c r="T1480">
        <v>47.93</v>
      </c>
      <c r="U1480">
        <v>0</v>
      </c>
      <c r="V1480">
        <v>9</v>
      </c>
      <c r="W1480">
        <v>0.38</v>
      </c>
      <c r="X1480">
        <v>0.19</v>
      </c>
      <c r="Y1480">
        <v>0.19</v>
      </c>
      <c r="Z1480">
        <v>159.09</v>
      </c>
      <c r="AA1480" t="s">
        <v>46</v>
      </c>
      <c r="AB1480" t="s">
        <v>47</v>
      </c>
      <c r="AC1480" t="s">
        <v>220</v>
      </c>
      <c r="AD1480" t="s">
        <v>96</v>
      </c>
      <c r="AE1480" s="39">
        <v>46216.931006944447</v>
      </c>
      <c r="AG1480" t="str">
        <f t="shared" si="184"/>
        <v>Julho-26</v>
      </c>
      <c r="AH1480" s="36">
        <f>_xlfn.XLOOKUP(AK1480,'Base de Preços'!P$7:P$3001,'Base de Preços'!J$7:J$3001,"",0)</f>
        <v>193.73</v>
      </c>
      <c r="AI1480" s="37">
        <f t="shared" si="185"/>
        <v>9285.4789000000001</v>
      </c>
      <c r="AJ1480" t="str">
        <f>_xlfn.XLOOKUP(N1480,Agrupamentos!C$3:C$496,Agrupamentos!D$3:D$496,"",0)</f>
        <v>COMBATE A FORMIGA MECANIZADO</v>
      </c>
      <c r="AK1480" t="str">
        <f t="shared" si="186"/>
        <v>COMBATE A FORMIGA PÓS PLANTIO MECANIZADO- 3 a 5kg/ha isca granulada ou MIPISGN1400IMP17</v>
      </c>
      <c r="AL1480" s="57" t="str">
        <f t="shared" si="187"/>
        <v>47594GN1400Operador de Trator de PneuCARLOS ALVES DOS SANTOSCOMBATE A FORMIGA PÓS PLANTIO MECANIZADO- 3 a 5kg/ha isca granulada ou MIPISSANTA ANA39Principal47,93Julho-260946216,931006944446216</v>
      </c>
      <c r="AM1480" s="79">
        <f t="shared" si="188"/>
        <v>23.684210526315788</v>
      </c>
      <c r="AN1480" s="80">
        <f t="shared" si="189"/>
        <v>3767.9210526315787</v>
      </c>
      <c r="AO1480" s="36">
        <f t="shared" si="190"/>
        <v>7625.1837000000005</v>
      </c>
      <c r="AP1480" s="83">
        <f t="shared" si="191"/>
        <v>3857.2626473684218</v>
      </c>
    </row>
    <row r="1481" spans="1:42" hidden="1">
      <c r="A1481">
        <v>47594</v>
      </c>
      <c r="B1481" s="38">
        <v>46216</v>
      </c>
      <c r="C1481" t="s">
        <v>272</v>
      </c>
      <c r="D1481" t="s">
        <v>185</v>
      </c>
      <c r="E1481" t="s">
        <v>186</v>
      </c>
      <c r="F1481" t="s">
        <v>59</v>
      </c>
      <c r="G1481">
        <v>9</v>
      </c>
      <c r="H1481" s="43">
        <v>10859</v>
      </c>
      <c r="I1481" t="s">
        <v>198</v>
      </c>
      <c r="J1481">
        <v>9900</v>
      </c>
      <c r="K1481" t="s">
        <v>218</v>
      </c>
      <c r="L1481" t="s">
        <v>218</v>
      </c>
      <c r="M1481" t="s">
        <v>214</v>
      </c>
      <c r="N1481" t="s">
        <v>215</v>
      </c>
      <c r="O1481" t="s">
        <v>64</v>
      </c>
      <c r="P1481">
        <v>481</v>
      </c>
      <c r="Q1481" t="s">
        <v>287</v>
      </c>
      <c r="R1481">
        <v>80</v>
      </c>
      <c r="S1481">
        <v>2</v>
      </c>
      <c r="T1481">
        <v>2.4500000000000002</v>
      </c>
      <c r="U1481">
        <v>0</v>
      </c>
      <c r="V1481">
        <v>2</v>
      </c>
      <c r="W1481">
        <v>0.38</v>
      </c>
      <c r="X1481">
        <v>0.82</v>
      </c>
      <c r="Y1481">
        <v>0.82</v>
      </c>
      <c r="Z1481">
        <v>159.09</v>
      </c>
      <c r="AA1481" t="s">
        <v>46</v>
      </c>
      <c r="AB1481" t="s">
        <v>47</v>
      </c>
      <c r="AC1481" t="s">
        <v>220</v>
      </c>
      <c r="AD1481" t="s">
        <v>96</v>
      </c>
      <c r="AE1481" s="39">
        <v>46217.420393518521</v>
      </c>
      <c r="AG1481" t="str">
        <f t="shared" si="184"/>
        <v>Julho-26</v>
      </c>
      <c r="AH1481" s="36">
        <f>_xlfn.XLOOKUP(AK1481,'Base de Preços'!P$7:P$3001,'Base de Preços'!J$7:J$3001,"",0)</f>
        <v>193.73</v>
      </c>
      <c r="AI1481" s="37">
        <f t="shared" si="185"/>
        <v>474.63850000000002</v>
      </c>
      <c r="AJ1481" t="str">
        <f>_xlfn.XLOOKUP(N1481,Agrupamentos!C$3:C$496,Agrupamentos!D$3:D$496,"",0)</f>
        <v>COMBATE A FORMIGA MECANIZADO</v>
      </c>
      <c r="AK1481" t="str">
        <f t="shared" si="186"/>
        <v>COMBATE A FORMIGA PÓS PLANTIO MECANIZADO- 3 a 5kg/ha isca granulada ou MIPISGN1400IMP17</v>
      </c>
      <c r="AL1481" s="57" t="str">
        <f t="shared" si="187"/>
        <v>47594GN1400Operador de Trator de PneuCARLOS ALVES DOS SANTOSCOMBATE A FORMIGA PÓS PLANTIO MECANIZADO- 3 a 5kg/ha isca granulada ou MIPISSANTA ANA80Principal2,45Julho-260246217,420393518546216</v>
      </c>
      <c r="AM1481" s="79">
        <f t="shared" si="188"/>
        <v>5.2631578947368425</v>
      </c>
      <c r="AN1481" s="80">
        <f t="shared" si="189"/>
        <v>837.31578947368428</v>
      </c>
      <c r="AO1481" s="36">
        <f t="shared" si="190"/>
        <v>389.77050000000003</v>
      </c>
      <c r="AP1481" s="83">
        <f t="shared" si="191"/>
        <v>-447.54528947368425</v>
      </c>
    </row>
    <row r="1482" spans="1:42" hidden="1">
      <c r="A1482">
        <v>47594</v>
      </c>
      <c r="B1482" s="38">
        <v>46216</v>
      </c>
      <c r="C1482" t="s">
        <v>272</v>
      </c>
      <c r="D1482" t="s">
        <v>185</v>
      </c>
      <c r="E1482" t="s">
        <v>186</v>
      </c>
      <c r="F1482" t="s">
        <v>59</v>
      </c>
      <c r="G1482">
        <v>9</v>
      </c>
      <c r="H1482" s="43">
        <v>10859</v>
      </c>
      <c r="I1482" t="s">
        <v>198</v>
      </c>
      <c r="J1482">
        <v>9900</v>
      </c>
      <c r="K1482" t="s">
        <v>218</v>
      </c>
      <c r="L1482" t="s">
        <v>218</v>
      </c>
      <c r="M1482" t="s">
        <v>214</v>
      </c>
      <c r="N1482" t="s">
        <v>215</v>
      </c>
      <c r="O1482" t="s">
        <v>64</v>
      </c>
      <c r="P1482">
        <v>481</v>
      </c>
      <c r="Q1482" t="s">
        <v>287</v>
      </c>
      <c r="R1482">
        <v>79</v>
      </c>
      <c r="S1482">
        <v>4</v>
      </c>
      <c r="T1482">
        <v>2.42</v>
      </c>
      <c r="U1482">
        <v>0</v>
      </c>
      <c r="V1482">
        <v>4</v>
      </c>
      <c r="W1482">
        <v>0.38</v>
      </c>
      <c r="X1482">
        <v>1.65</v>
      </c>
      <c r="Y1482">
        <v>1.65</v>
      </c>
      <c r="Z1482">
        <v>159.09</v>
      </c>
      <c r="AA1482" t="s">
        <v>46</v>
      </c>
      <c r="AB1482" t="s">
        <v>47</v>
      </c>
      <c r="AC1482" t="s">
        <v>220</v>
      </c>
      <c r="AD1482" t="s">
        <v>96</v>
      </c>
      <c r="AE1482" s="39">
        <v>46217.414675925924</v>
      </c>
      <c r="AG1482" t="str">
        <f t="shared" si="184"/>
        <v>Julho-26</v>
      </c>
      <c r="AH1482" s="36">
        <f>_xlfn.XLOOKUP(AK1482,'Base de Preços'!P$7:P$3001,'Base de Preços'!J$7:J$3001,"",0)</f>
        <v>193.73</v>
      </c>
      <c r="AI1482" s="37">
        <f t="shared" si="185"/>
        <v>468.82659999999998</v>
      </c>
      <c r="AJ1482" t="str">
        <f>_xlfn.XLOOKUP(N1482,Agrupamentos!C$3:C$496,Agrupamentos!D$3:D$496,"",0)</f>
        <v>COMBATE A FORMIGA MECANIZADO</v>
      </c>
      <c r="AK1482" t="str">
        <f t="shared" si="186"/>
        <v>COMBATE A FORMIGA PÓS PLANTIO MECANIZADO- 3 a 5kg/ha isca granulada ou MIPISGN1400IMP17</v>
      </c>
      <c r="AL1482" s="57" t="str">
        <f t="shared" si="187"/>
        <v>47594GN1400Operador de Trator de PneuCARLOS ALVES DOS SANTOSCOMBATE A FORMIGA PÓS PLANTIO MECANIZADO- 3 a 5kg/ha isca granulada ou MIPISSANTA ANA79Principal2,42Julho-260446217,414675925946216</v>
      </c>
      <c r="AM1482" s="79">
        <f t="shared" si="188"/>
        <v>10.526315789473685</v>
      </c>
      <c r="AN1482" s="80">
        <f t="shared" si="189"/>
        <v>1674.6315789473686</v>
      </c>
      <c r="AO1482" s="36">
        <f t="shared" si="190"/>
        <v>384.99779999999998</v>
      </c>
      <c r="AP1482" s="83">
        <f t="shared" si="191"/>
        <v>-1289.6337789473687</v>
      </c>
    </row>
    <row r="1483" spans="1:42" hidden="1">
      <c r="A1483">
        <v>47594</v>
      </c>
      <c r="B1483" s="38">
        <v>46216</v>
      </c>
      <c r="C1483" t="s">
        <v>272</v>
      </c>
      <c r="D1483" t="s">
        <v>185</v>
      </c>
      <c r="E1483" t="s">
        <v>186</v>
      </c>
      <c r="F1483" t="s">
        <v>59</v>
      </c>
      <c r="G1483">
        <v>9</v>
      </c>
      <c r="H1483" s="43">
        <v>10859</v>
      </c>
      <c r="I1483" t="s">
        <v>198</v>
      </c>
      <c r="J1483">
        <v>9900</v>
      </c>
      <c r="K1483" t="s">
        <v>218</v>
      </c>
      <c r="L1483" t="s">
        <v>218</v>
      </c>
      <c r="M1483" t="s">
        <v>214</v>
      </c>
      <c r="N1483" t="s">
        <v>215</v>
      </c>
      <c r="O1483" t="s">
        <v>64</v>
      </c>
      <c r="P1483">
        <v>481</v>
      </c>
      <c r="Q1483" t="s">
        <v>287</v>
      </c>
      <c r="R1483">
        <v>78</v>
      </c>
      <c r="S1483">
        <v>5</v>
      </c>
      <c r="T1483">
        <v>5.78</v>
      </c>
      <c r="U1483">
        <v>0</v>
      </c>
      <c r="V1483">
        <v>5</v>
      </c>
      <c r="W1483">
        <v>0.38</v>
      </c>
      <c r="X1483">
        <v>0.87</v>
      </c>
      <c r="Y1483">
        <v>0.87</v>
      </c>
      <c r="Z1483">
        <v>159.09</v>
      </c>
      <c r="AA1483" t="s">
        <v>46</v>
      </c>
      <c r="AB1483" t="s">
        <v>47</v>
      </c>
      <c r="AC1483" t="s">
        <v>220</v>
      </c>
      <c r="AD1483" t="s">
        <v>96</v>
      </c>
      <c r="AE1483" s="39">
        <v>46217.41511574074</v>
      </c>
      <c r="AG1483" t="str">
        <f t="shared" si="184"/>
        <v>Julho-26</v>
      </c>
      <c r="AH1483" s="36">
        <f>_xlfn.XLOOKUP(AK1483,'Base de Preços'!P$7:P$3001,'Base de Preços'!J$7:J$3001,"",0)</f>
        <v>193.73</v>
      </c>
      <c r="AI1483" s="37">
        <f t="shared" si="185"/>
        <v>1119.7593999999999</v>
      </c>
      <c r="AJ1483" t="str">
        <f>_xlfn.XLOOKUP(N1483,Agrupamentos!C$3:C$496,Agrupamentos!D$3:D$496,"",0)</f>
        <v>COMBATE A FORMIGA MECANIZADO</v>
      </c>
      <c r="AK1483" t="str">
        <f t="shared" si="186"/>
        <v>COMBATE A FORMIGA PÓS PLANTIO MECANIZADO- 3 a 5kg/ha isca granulada ou MIPISGN1400IMP17</v>
      </c>
      <c r="AL1483" s="57" t="str">
        <f t="shared" si="187"/>
        <v>47594GN1400Operador de Trator de PneuCARLOS ALVES DOS SANTOSCOMBATE A FORMIGA PÓS PLANTIO MECANIZADO- 3 a 5kg/ha isca granulada ou MIPISSANTA ANA78Principal5,78Julho-260546217,415115740746216</v>
      </c>
      <c r="AM1483" s="79">
        <f t="shared" si="188"/>
        <v>13.157894736842104</v>
      </c>
      <c r="AN1483" s="80">
        <f t="shared" si="189"/>
        <v>2093.2894736842104</v>
      </c>
      <c r="AO1483" s="36">
        <f t="shared" si="190"/>
        <v>919.54020000000003</v>
      </c>
      <c r="AP1483" s="83">
        <f t="shared" si="191"/>
        <v>-1173.7492736842105</v>
      </c>
    </row>
    <row r="1484" spans="1:42" hidden="1">
      <c r="A1484">
        <v>47594</v>
      </c>
      <c r="B1484" s="38">
        <v>46216</v>
      </c>
      <c r="C1484" t="s">
        <v>272</v>
      </c>
      <c r="D1484" t="s">
        <v>185</v>
      </c>
      <c r="E1484" t="s">
        <v>186</v>
      </c>
      <c r="F1484" t="s">
        <v>59</v>
      </c>
      <c r="G1484">
        <v>9</v>
      </c>
      <c r="H1484" s="43">
        <v>10859</v>
      </c>
      <c r="I1484" t="s">
        <v>198</v>
      </c>
      <c r="J1484">
        <v>9900</v>
      </c>
      <c r="K1484" t="s">
        <v>218</v>
      </c>
      <c r="L1484" t="s">
        <v>218</v>
      </c>
      <c r="M1484" t="s">
        <v>214</v>
      </c>
      <c r="N1484" t="s">
        <v>215</v>
      </c>
      <c r="O1484" t="s">
        <v>64</v>
      </c>
      <c r="P1484">
        <v>481</v>
      </c>
      <c r="Q1484" t="s">
        <v>287</v>
      </c>
      <c r="R1484">
        <v>81</v>
      </c>
      <c r="S1484">
        <v>7</v>
      </c>
      <c r="T1484">
        <v>16.11</v>
      </c>
      <c r="U1484">
        <v>0</v>
      </c>
      <c r="V1484">
        <v>7</v>
      </c>
      <c r="W1484">
        <v>0.38</v>
      </c>
      <c r="X1484">
        <v>0.43</v>
      </c>
      <c r="Y1484">
        <v>0.43</v>
      </c>
      <c r="Z1484">
        <v>159.09</v>
      </c>
      <c r="AA1484" t="s">
        <v>46</v>
      </c>
      <c r="AB1484" t="s">
        <v>47</v>
      </c>
      <c r="AC1484" t="s">
        <v>220</v>
      </c>
      <c r="AD1484" t="s">
        <v>96</v>
      </c>
      <c r="AE1484" s="39">
        <v>46217.414120370369</v>
      </c>
      <c r="AG1484" t="str">
        <f t="shared" si="184"/>
        <v>Julho-26</v>
      </c>
      <c r="AH1484" s="36">
        <f>_xlfn.XLOOKUP(AK1484,'Base de Preços'!P$7:P$3001,'Base de Preços'!J$7:J$3001,"",0)</f>
        <v>193.73</v>
      </c>
      <c r="AI1484" s="37">
        <f t="shared" si="185"/>
        <v>3120.9902999999999</v>
      </c>
      <c r="AJ1484" t="str">
        <f>_xlfn.XLOOKUP(N1484,Agrupamentos!C$3:C$496,Agrupamentos!D$3:D$496,"",0)</f>
        <v>COMBATE A FORMIGA MECANIZADO</v>
      </c>
      <c r="AK1484" t="str">
        <f t="shared" si="186"/>
        <v>COMBATE A FORMIGA PÓS PLANTIO MECANIZADO- 3 a 5kg/ha isca granulada ou MIPISGN1400IMP17</v>
      </c>
      <c r="AL1484" s="57" t="str">
        <f t="shared" si="187"/>
        <v>47594GN1400Operador de Trator de PneuCARLOS ALVES DOS SANTOSCOMBATE A FORMIGA PÓS PLANTIO MECANIZADO- 3 a 5kg/ha isca granulada ou MIPISSANTA ANA81Principal16,11Julho-260746217,414120370446216</v>
      </c>
      <c r="AM1484" s="79">
        <f t="shared" si="188"/>
        <v>18.421052631578949</v>
      </c>
      <c r="AN1484" s="80">
        <f t="shared" si="189"/>
        <v>2930.605263157895</v>
      </c>
      <c r="AO1484" s="36">
        <f t="shared" si="190"/>
        <v>2562.9398999999999</v>
      </c>
      <c r="AP1484" s="83">
        <f t="shared" si="191"/>
        <v>-367.66536315789517</v>
      </c>
    </row>
    <row r="1485" spans="1:42" hidden="1">
      <c r="A1485">
        <v>47594</v>
      </c>
      <c r="B1485" s="38">
        <v>46216</v>
      </c>
      <c r="C1485" t="s">
        <v>272</v>
      </c>
      <c r="D1485" t="s">
        <v>185</v>
      </c>
      <c r="E1485" t="s">
        <v>186</v>
      </c>
      <c r="F1485" t="s">
        <v>59</v>
      </c>
      <c r="G1485">
        <v>9</v>
      </c>
      <c r="H1485" s="43">
        <v>10859</v>
      </c>
      <c r="I1485" t="s">
        <v>198</v>
      </c>
      <c r="J1485">
        <v>9900</v>
      </c>
      <c r="K1485" t="s">
        <v>218</v>
      </c>
      <c r="L1485" t="s">
        <v>218</v>
      </c>
      <c r="M1485" t="s">
        <v>214</v>
      </c>
      <c r="N1485" t="s">
        <v>215</v>
      </c>
      <c r="O1485" t="s">
        <v>64</v>
      </c>
      <c r="P1485">
        <v>481</v>
      </c>
      <c r="Q1485" t="s">
        <v>287</v>
      </c>
      <c r="R1485">
        <v>82</v>
      </c>
      <c r="S1485">
        <v>9</v>
      </c>
      <c r="T1485">
        <v>19.14</v>
      </c>
      <c r="U1485">
        <v>0</v>
      </c>
      <c r="V1485">
        <v>9</v>
      </c>
      <c r="W1485">
        <v>0.38</v>
      </c>
      <c r="X1485">
        <v>0.47</v>
      </c>
      <c r="Y1485">
        <v>0.47</v>
      </c>
      <c r="Z1485">
        <v>159.09</v>
      </c>
      <c r="AA1485" t="s">
        <v>46</v>
      </c>
      <c r="AB1485" t="s">
        <v>47</v>
      </c>
      <c r="AC1485" t="s">
        <v>220</v>
      </c>
      <c r="AD1485" t="s">
        <v>96</v>
      </c>
      <c r="AE1485" s="39">
        <v>46217.413634259261</v>
      </c>
      <c r="AG1485" t="str">
        <f t="shared" si="184"/>
        <v>Julho-26</v>
      </c>
      <c r="AH1485" s="36">
        <f>_xlfn.XLOOKUP(AK1485,'Base de Preços'!P$7:P$3001,'Base de Preços'!J$7:J$3001,"",0)</f>
        <v>193.73</v>
      </c>
      <c r="AI1485" s="37">
        <f t="shared" si="185"/>
        <v>3707.9922000000001</v>
      </c>
      <c r="AJ1485" t="str">
        <f>_xlfn.XLOOKUP(N1485,Agrupamentos!C$3:C$496,Agrupamentos!D$3:D$496,"",0)</f>
        <v>COMBATE A FORMIGA MECANIZADO</v>
      </c>
      <c r="AK1485" t="str">
        <f t="shared" si="186"/>
        <v>COMBATE A FORMIGA PÓS PLANTIO MECANIZADO- 3 a 5kg/ha isca granulada ou MIPISGN1400IMP17</v>
      </c>
      <c r="AL1485" s="57" t="str">
        <f t="shared" si="187"/>
        <v>47594GN1400Operador de Trator de PneuCARLOS ALVES DOS SANTOSCOMBATE A FORMIGA PÓS PLANTIO MECANIZADO- 3 a 5kg/ha isca granulada ou MIPISSANTA ANA82Principal19,14Julho-260946217,413634259346216</v>
      </c>
      <c r="AM1485" s="79">
        <f t="shared" si="188"/>
        <v>23.684210526315788</v>
      </c>
      <c r="AN1485" s="80">
        <f t="shared" si="189"/>
        <v>3767.9210526315787</v>
      </c>
      <c r="AO1485" s="36">
        <f t="shared" si="190"/>
        <v>3044.9826000000003</v>
      </c>
      <c r="AP1485" s="83">
        <f t="shared" si="191"/>
        <v>-722.93845263157846</v>
      </c>
    </row>
    <row r="1486" spans="1:42" hidden="1">
      <c r="A1486">
        <v>47594</v>
      </c>
      <c r="B1486" s="38">
        <v>46216</v>
      </c>
      <c r="C1486" t="s">
        <v>272</v>
      </c>
      <c r="D1486" t="s">
        <v>185</v>
      </c>
      <c r="E1486" t="s">
        <v>186</v>
      </c>
      <c r="F1486" t="s">
        <v>49</v>
      </c>
      <c r="G1486">
        <v>9</v>
      </c>
      <c r="H1486" s="43">
        <v>10859</v>
      </c>
      <c r="I1486" t="s">
        <v>198</v>
      </c>
      <c r="J1486">
        <v>9900</v>
      </c>
      <c r="K1486" t="s">
        <v>218</v>
      </c>
      <c r="L1486" t="s">
        <v>218</v>
      </c>
      <c r="M1486">
        <v>43</v>
      </c>
      <c r="N1486" t="s">
        <v>42</v>
      </c>
      <c r="O1486" t="s">
        <v>64</v>
      </c>
      <c r="P1486">
        <v>481</v>
      </c>
      <c r="Q1486" t="s">
        <v>287</v>
      </c>
      <c r="R1486">
        <v>1</v>
      </c>
      <c r="S1486">
        <v>9</v>
      </c>
      <c r="T1486">
        <v>0</v>
      </c>
      <c r="U1486">
        <v>0</v>
      </c>
      <c r="V1486">
        <v>9</v>
      </c>
      <c r="W1486">
        <v>0</v>
      </c>
      <c r="X1486">
        <v>0</v>
      </c>
      <c r="Y1486">
        <v>0</v>
      </c>
      <c r="Z1486">
        <v>0</v>
      </c>
      <c r="AA1486" t="s">
        <v>46</v>
      </c>
      <c r="AB1486" t="s">
        <v>56</v>
      </c>
      <c r="AC1486" t="s">
        <v>220</v>
      </c>
      <c r="AE1486" s="39">
        <v>46216.931006944447</v>
      </c>
      <c r="AG1486" t="str">
        <f t="shared" si="184"/>
        <v>Julho-26</v>
      </c>
      <c r="AH1486" s="36">
        <f>_xlfn.XLOOKUP(AK1486,'Base de Preços'!P$7:P$3001,'Base de Preços'!J$7:J$3001,"",0)</f>
        <v>0</v>
      </c>
      <c r="AI1486" s="37">
        <f t="shared" si="185"/>
        <v>0</v>
      </c>
      <c r="AJ1486" t="str">
        <f>_xlfn.XLOOKUP(N1486,Agrupamentos!C$3:C$496,Agrupamentos!D$3:D$496,"",0)</f>
        <v>APOIO E MANUTENÇÃO</v>
      </c>
      <c r="AK1486" t="str">
        <f t="shared" si="186"/>
        <v>APOIO E MANUTEÇÃOGN140043</v>
      </c>
      <c r="AL1486" s="57" t="str">
        <f t="shared" si="187"/>
        <v>47594GN1400Trabalhador FlorestalCARLOS ALVES DOS SANTOSAPOIO E MANUTEÇÃOSANTA ANA1Suporte0Julho-260946216,931006944446216</v>
      </c>
      <c r="AM1486" s="79" t="str">
        <f t="shared" si="188"/>
        <v/>
      </c>
      <c r="AN1486" s="80" t="str">
        <f t="shared" si="189"/>
        <v/>
      </c>
      <c r="AO1486" s="36">
        <f t="shared" si="190"/>
        <v>0</v>
      </c>
      <c r="AP1486" s="83" t="str">
        <f t="shared" si="191"/>
        <v/>
      </c>
    </row>
    <row r="1487" spans="1:42" hidden="1">
      <c r="A1487">
        <v>47594</v>
      </c>
      <c r="B1487" s="38">
        <v>46216</v>
      </c>
      <c r="C1487" t="s">
        <v>272</v>
      </c>
      <c r="D1487" t="s">
        <v>185</v>
      </c>
      <c r="E1487" t="s">
        <v>186</v>
      </c>
      <c r="F1487" t="s">
        <v>59</v>
      </c>
      <c r="G1487">
        <v>9</v>
      </c>
      <c r="H1487" s="43">
        <v>10859</v>
      </c>
      <c r="I1487" t="s">
        <v>198</v>
      </c>
      <c r="J1487">
        <v>9900</v>
      </c>
      <c r="K1487" t="s">
        <v>218</v>
      </c>
      <c r="L1487" t="s">
        <v>218</v>
      </c>
      <c r="M1487" t="s">
        <v>214</v>
      </c>
      <c r="N1487" t="s">
        <v>215</v>
      </c>
      <c r="O1487" t="s">
        <v>64</v>
      </c>
      <c r="P1487">
        <v>481</v>
      </c>
      <c r="Q1487" t="s">
        <v>287</v>
      </c>
      <c r="R1487">
        <v>20</v>
      </c>
      <c r="S1487">
        <v>9</v>
      </c>
      <c r="T1487">
        <v>33.770000000000003</v>
      </c>
      <c r="U1487">
        <v>18</v>
      </c>
      <c r="V1487">
        <v>27</v>
      </c>
      <c r="W1487">
        <v>0.38</v>
      </c>
      <c r="X1487">
        <v>0.27</v>
      </c>
      <c r="Y1487">
        <v>0.8</v>
      </c>
      <c r="Z1487">
        <v>159.09</v>
      </c>
      <c r="AA1487" t="s">
        <v>46</v>
      </c>
      <c r="AB1487" t="s">
        <v>47</v>
      </c>
      <c r="AC1487" t="s">
        <v>220</v>
      </c>
      <c r="AD1487" t="s">
        <v>203</v>
      </c>
      <c r="AE1487" s="39">
        <v>46216.931006944447</v>
      </c>
      <c r="AG1487" t="str">
        <f t="shared" si="184"/>
        <v>Julho-26</v>
      </c>
      <c r="AH1487" s="36">
        <f>_xlfn.XLOOKUP(AK1487,'Base de Preços'!P$7:P$3001,'Base de Preços'!J$7:J$3001,"",0)</f>
        <v>193.73</v>
      </c>
      <c r="AI1487" s="37">
        <f t="shared" si="185"/>
        <v>6542.2620999999999</v>
      </c>
      <c r="AJ1487" t="str">
        <f>_xlfn.XLOOKUP(N1487,Agrupamentos!C$3:C$496,Agrupamentos!D$3:D$496,"",0)</f>
        <v>COMBATE A FORMIGA MECANIZADO</v>
      </c>
      <c r="AK1487" t="str">
        <f t="shared" si="186"/>
        <v>COMBATE A FORMIGA PÓS PLANTIO MECANIZADO- 3 a 5kg/ha isca granulada ou MIPISGN1400IMP17</v>
      </c>
      <c r="AL1487" s="57" t="str">
        <f t="shared" si="187"/>
        <v>47594GN1400Operador de Trator de PneuCARLOS ALVES DOS SANTOSCOMBATE A FORMIGA PÓS PLANTIO MECANIZADO- 3 a 5kg/ha isca granulada ou MIPISSANTA ANA20Principal33,77Julho-26182746216,931006944446216</v>
      </c>
      <c r="AM1487" s="79">
        <f t="shared" si="188"/>
        <v>71.05263157894737</v>
      </c>
      <c r="AN1487" s="80">
        <f t="shared" si="189"/>
        <v>11303.763157894737</v>
      </c>
      <c r="AO1487" s="36">
        <f t="shared" si="190"/>
        <v>5372.4693000000007</v>
      </c>
      <c r="AP1487" s="83">
        <f t="shared" si="191"/>
        <v>-5931.293857894736</v>
      </c>
    </row>
    <row r="1488" spans="1:42" hidden="1">
      <c r="A1488">
        <v>47600</v>
      </c>
      <c r="B1488" s="38">
        <v>46216</v>
      </c>
      <c r="C1488" t="s">
        <v>272</v>
      </c>
      <c r="D1488" t="s">
        <v>185</v>
      </c>
      <c r="E1488" t="s">
        <v>186</v>
      </c>
      <c r="F1488" t="s">
        <v>37</v>
      </c>
      <c r="G1488">
        <v>8</v>
      </c>
      <c r="H1488" s="43">
        <v>10859</v>
      </c>
      <c r="I1488" t="s">
        <v>198</v>
      </c>
      <c r="J1488">
        <v>10093</v>
      </c>
      <c r="K1488" t="s">
        <v>199</v>
      </c>
      <c r="L1488" t="s">
        <v>199</v>
      </c>
      <c r="M1488">
        <v>43</v>
      </c>
      <c r="N1488" t="s">
        <v>42</v>
      </c>
      <c r="O1488" t="s">
        <v>64</v>
      </c>
      <c r="P1488">
        <v>502</v>
      </c>
      <c r="Q1488" t="s">
        <v>208</v>
      </c>
      <c r="R1488">
        <v>19</v>
      </c>
      <c r="S1488">
        <v>8</v>
      </c>
      <c r="T1488">
        <v>0</v>
      </c>
      <c r="U1488">
        <v>0</v>
      </c>
      <c r="V1488">
        <v>8</v>
      </c>
      <c r="W1488">
        <v>0</v>
      </c>
      <c r="X1488">
        <v>0</v>
      </c>
      <c r="Y1488">
        <v>0</v>
      </c>
      <c r="Z1488">
        <v>0</v>
      </c>
      <c r="AA1488" t="s">
        <v>46</v>
      </c>
      <c r="AB1488" t="s">
        <v>47</v>
      </c>
      <c r="AC1488" t="s">
        <v>202</v>
      </c>
      <c r="AE1488" s="39">
        <v>46217.22619212963</v>
      </c>
      <c r="AF1488" t="s">
        <v>345</v>
      </c>
      <c r="AG1488" t="str">
        <f t="shared" si="184"/>
        <v>Julho-26</v>
      </c>
      <c r="AH1488" s="36">
        <f>_xlfn.XLOOKUP(AK1488,'Base de Preços'!P$7:P$3001,'Base de Preços'!J$7:J$3001,"",0)</f>
        <v>0</v>
      </c>
      <c r="AI1488" s="37">
        <f t="shared" si="185"/>
        <v>0</v>
      </c>
      <c r="AJ1488" t="str">
        <f>_xlfn.XLOOKUP(N1488,Agrupamentos!C$3:C$496,Agrupamentos!D$3:D$496,"",0)</f>
        <v>APOIO E MANUTENÇÃO</v>
      </c>
      <c r="AK1488" t="str">
        <f t="shared" si="186"/>
        <v>APOIO E MANUTEÇÃOGN140043</v>
      </c>
      <c r="AL1488" s="57" t="str">
        <f t="shared" si="187"/>
        <v>47600GN1400MotoristaJONATHAN FONSECA DE OLIVEIRAAPOIO E MANUTEÇÃOIndaia Grande I19Principal0Julho-260846217,226192129646216</v>
      </c>
      <c r="AM1488" s="79" t="str">
        <f t="shared" si="188"/>
        <v/>
      </c>
      <c r="AN1488" s="80" t="str">
        <f t="shared" si="189"/>
        <v/>
      </c>
      <c r="AO1488" s="36">
        <f t="shared" si="190"/>
        <v>0</v>
      </c>
      <c r="AP1488" s="83" t="str">
        <f t="shared" si="191"/>
        <v/>
      </c>
    </row>
    <row r="1489" spans="1:42" hidden="1">
      <c r="A1489">
        <v>47600</v>
      </c>
      <c r="B1489" s="38">
        <v>46216</v>
      </c>
      <c r="C1489" t="s">
        <v>272</v>
      </c>
      <c r="D1489" t="s">
        <v>185</v>
      </c>
      <c r="E1489" t="s">
        <v>186</v>
      </c>
      <c r="F1489" t="s">
        <v>37</v>
      </c>
      <c r="G1489">
        <v>8</v>
      </c>
      <c r="H1489" s="43">
        <v>10859</v>
      </c>
      <c r="I1489" t="s">
        <v>198</v>
      </c>
      <c r="J1489">
        <v>10093</v>
      </c>
      <c r="K1489" t="s">
        <v>199</v>
      </c>
      <c r="L1489" t="s">
        <v>199</v>
      </c>
      <c r="M1489" t="s">
        <v>226</v>
      </c>
      <c r="N1489" t="s">
        <v>227</v>
      </c>
      <c r="O1489" t="s">
        <v>64</v>
      </c>
      <c r="P1489">
        <v>502</v>
      </c>
      <c r="Q1489" t="s">
        <v>208</v>
      </c>
      <c r="R1489">
        <v>19</v>
      </c>
      <c r="S1489">
        <v>8</v>
      </c>
      <c r="T1489">
        <v>27.31</v>
      </c>
      <c r="U1489">
        <v>0</v>
      </c>
      <c r="V1489">
        <v>8</v>
      </c>
      <c r="W1489">
        <v>0.16</v>
      </c>
      <c r="X1489">
        <v>0.28999999999999998</v>
      </c>
      <c r="Y1489">
        <v>0.28999999999999998</v>
      </c>
      <c r="Z1489">
        <v>63.16</v>
      </c>
      <c r="AA1489" t="s">
        <v>46</v>
      </c>
      <c r="AB1489" t="s">
        <v>77</v>
      </c>
      <c r="AC1489" t="s">
        <v>202</v>
      </c>
      <c r="AE1489" s="39">
        <v>46217.22619212963</v>
      </c>
      <c r="AF1489" t="s">
        <v>345</v>
      </c>
      <c r="AG1489" t="str">
        <f t="shared" si="184"/>
        <v>Julho-26</v>
      </c>
      <c r="AH1489" s="36">
        <f>_xlfn.XLOOKUP(AK1489,'Base de Preços'!P$7:P$3001,'Base de Preços'!J$7:J$3001,"",0)</f>
        <v>492.5</v>
      </c>
      <c r="AI1489" s="37">
        <f t="shared" si="185"/>
        <v>0</v>
      </c>
      <c r="AJ1489" t="str">
        <f>_xlfn.XLOOKUP(N1489,Agrupamentos!C$3:C$496,Agrupamentos!D$3:D$496,"",0)</f>
        <v>IRRIGAÇÃO DE REPLANTIO</v>
      </c>
      <c r="AK1489" t="str">
        <f t="shared" si="186"/>
        <v>IRRIGAÇÃO DE REPLANTIOGN1400IMP32</v>
      </c>
      <c r="AL1489" s="57" t="str">
        <f t="shared" si="187"/>
        <v>47600GN1400MotoristaJONATHAN FONSECA DE OLIVEIRAIRRIGAÇÃO DE REPLANTIOIndaia Grande I19Apoio27,31Julho-260846217,226192129646216</v>
      </c>
      <c r="AM1489" s="79">
        <f t="shared" si="188"/>
        <v>50</v>
      </c>
      <c r="AN1489" s="80">
        <f t="shared" si="189"/>
        <v>3158</v>
      </c>
      <c r="AO1489" s="36">
        <f t="shared" si="190"/>
        <v>1724.8995999999997</v>
      </c>
      <c r="AP1489" s="83">
        <f t="shared" si="191"/>
        <v>-1433.1004000000003</v>
      </c>
    </row>
    <row r="1490" spans="1:42" hidden="1">
      <c r="A1490">
        <v>47600</v>
      </c>
      <c r="B1490" s="38">
        <v>46216</v>
      </c>
      <c r="C1490" t="s">
        <v>272</v>
      </c>
      <c r="D1490" t="s">
        <v>185</v>
      </c>
      <c r="E1490" t="s">
        <v>186</v>
      </c>
      <c r="F1490" t="s">
        <v>59</v>
      </c>
      <c r="G1490">
        <v>8</v>
      </c>
      <c r="H1490" s="43">
        <v>10859</v>
      </c>
      <c r="I1490" t="s">
        <v>198</v>
      </c>
      <c r="J1490">
        <v>10093</v>
      </c>
      <c r="K1490" t="s">
        <v>199</v>
      </c>
      <c r="L1490" t="s">
        <v>199</v>
      </c>
      <c r="M1490" t="s">
        <v>226</v>
      </c>
      <c r="N1490" t="s">
        <v>227</v>
      </c>
      <c r="O1490" t="s">
        <v>64</v>
      </c>
      <c r="P1490">
        <v>502</v>
      </c>
      <c r="Q1490" t="s">
        <v>208</v>
      </c>
      <c r="R1490">
        <v>19</v>
      </c>
      <c r="S1490">
        <v>16</v>
      </c>
      <c r="T1490">
        <v>27.31</v>
      </c>
      <c r="U1490">
        <v>8</v>
      </c>
      <c r="V1490">
        <v>24</v>
      </c>
      <c r="W1490">
        <v>0.48</v>
      </c>
      <c r="X1490">
        <v>0.59</v>
      </c>
      <c r="Y1490">
        <v>0.88</v>
      </c>
      <c r="Z1490">
        <v>185.69</v>
      </c>
      <c r="AA1490" t="s">
        <v>46</v>
      </c>
      <c r="AB1490" t="s">
        <v>56</v>
      </c>
      <c r="AC1490" t="s">
        <v>202</v>
      </c>
      <c r="AD1490" t="s">
        <v>203</v>
      </c>
      <c r="AE1490" s="39">
        <v>46217.22619212963</v>
      </c>
      <c r="AF1490" t="s">
        <v>345</v>
      </c>
      <c r="AG1490" t="str">
        <f t="shared" si="184"/>
        <v>Julho-26</v>
      </c>
      <c r="AH1490" s="36">
        <f>_xlfn.XLOOKUP(AK1490,'Base de Preços'!P$7:P$3001,'Base de Preços'!J$7:J$3001,"",0)</f>
        <v>492.5</v>
      </c>
      <c r="AI1490" s="37">
        <f t="shared" si="185"/>
        <v>0</v>
      </c>
      <c r="AJ1490" t="str">
        <f>_xlfn.XLOOKUP(N1490,Agrupamentos!C$3:C$496,Agrupamentos!D$3:D$496,"",0)</f>
        <v>IRRIGAÇÃO DE REPLANTIO</v>
      </c>
      <c r="AK1490" t="str">
        <f t="shared" si="186"/>
        <v>IRRIGAÇÃO DE REPLANTIOGN1400IMP32</v>
      </c>
      <c r="AL1490" s="57" t="str">
        <f t="shared" si="187"/>
        <v>47600GN1400Operador de Trator de PneuJONATHAN FONSECA DE OLIVEIRAIRRIGAÇÃO DE REPLANTIOIndaia Grande I19Suporte27,31Julho-2682446217,226192129646216</v>
      </c>
      <c r="AM1490" s="79">
        <f t="shared" si="188"/>
        <v>50</v>
      </c>
      <c r="AN1490" s="80">
        <f t="shared" si="189"/>
        <v>9284.5</v>
      </c>
      <c r="AO1490" s="36">
        <f t="shared" si="190"/>
        <v>5071.1938999999993</v>
      </c>
      <c r="AP1490" s="83">
        <f t="shared" si="191"/>
        <v>-4213.3061000000007</v>
      </c>
    </row>
    <row r="1491" spans="1:42" hidden="1">
      <c r="A1491">
        <v>47600</v>
      </c>
      <c r="B1491" s="38">
        <v>46216</v>
      </c>
      <c r="C1491" t="s">
        <v>272</v>
      </c>
      <c r="D1491" t="s">
        <v>185</v>
      </c>
      <c r="E1491" t="s">
        <v>186</v>
      </c>
      <c r="F1491" t="s">
        <v>37</v>
      </c>
      <c r="G1491">
        <v>8</v>
      </c>
      <c r="H1491" s="43">
        <v>10859</v>
      </c>
      <c r="I1491" t="s">
        <v>198</v>
      </c>
      <c r="J1491">
        <v>10093</v>
      </c>
      <c r="K1491" t="s">
        <v>199</v>
      </c>
      <c r="L1491" t="s">
        <v>199</v>
      </c>
      <c r="M1491" t="s">
        <v>312</v>
      </c>
      <c r="N1491" t="s">
        <v>313</v>
      </c>
      <c r="O1491" t="s">
        <v>168</v>
      </c>
      <c r="P1491">
        <v>607</v>
      </c>
      <c r="Q1491" t="s">
        <v>188</v>
      </c>
      <c r="R1491">
        <v>49</v>
      </c>
      <c r="S1491">
        <v>0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469.73</v>
      </c>
      <c r="AA1491" t="s">
        <v>55</v>
      </c>
      <c r="AB1491" t="s">
        <v>47</v>
      </c>
      <c r="AC1491" t="s">
        <v>202</v>
      </c>
      <c r="AD1491" t="s">
        <v>96</v>
      </c>
      <c r="AE1491" s="39">
        <v>46217.38957175926</v>
      </c>
      <c r="AF1491" t="s">
        <v>345</v>
      </c>
      <c r="AG1491" t="str">
        <f t="shared" si="184"/>
        <v>Julho-26</v>
      </c>
      <c r="AH1491" s="36">
        <f>_xlfn.XLOOKUP(AK1491,'Base de Preços'!P$7:P$3001,'Base de Preços'!J$7:J$3001,"",0)</f>
        <v>469.73</v>
      </c>
      <c r="AI1491" s="37">
        <f t="shared" si="185"/>
        <v>2818.38</v>
      </c>
      <c r="AJ1491" t="str">
        <f>_xlfn.XLOOKUP(N1491,Agrupamentos!C$3:C$496,Agrupamentos!D$3:D$496,"",0)</f>
        <v>CAMINHÃO</v>
      </c>
      <c r="AK1491" t="str">
        <f t="shared" si="186"/>
        <v>CAMINHÃO MUNCK (Hora)GN1400REF42</v>
      </c>
      <c r="AL1491" s="57" t="str">
        <f t="shared" si="187"/>
        <v>47600GN1400MotoristaJONATHAN FONSECA DE OLIVEIRACAMINHÃO MUNCK (Hora)Selena49Principal6Julho-260046217,389571759346216</v>
      </c>
      <c r="AM1491" s="79" t="str">
        <f t="shared" si="188"/>
        <v/>
      </c>
      <c r="AN1491" s="80" t="str">
        <f t="shared" si="189"/>
        <v/>
      </c>
      <c r="AO1491" s="36">
        <f t="shared" si="190"/>
        <v>2818.38</v>
      </c>
      <c r="AP1491" s="83" t="str">
        <f t="shared" si="191"/>
        <v/>
      </c>
    </row>
    <row r="1492" spans="1:42" hidden="1">
      <c r="A1492">
        <v>47600</v>
      </c>
      <c r="B1492" s="38">
        <v>46216</v>
      </c>
      <c r="C1492" t="s">
        <v>272</v>
      </c>
      <c r="D1492" t="s">
        <v>185</v>
      </c>
      <c r="E1492" t="s">
        <v>186</v>
      </c>
      <c r="F1492" t="s">
        <v>49</v>
      </c>
      <c r="G1492">
        <v>8</v>
      </c>
      <c r="H1492" s="43">
        <v>10859</v>
      </c>
      <c r="I1492" t="s">
        <v>198</v>
      </c>
      <c r="J1492">
        <v>10093</v>
      </c>
      <c r="K1492" t="s">
        <v>199</v>
      </c>
      <c r="L1492" t="s">
        <v>199</v>
      </c>
      <c r="M1492">
        <v>7</v>
      </c>
      <c r="N1492" t="s">
        <v>225</v>
      </c>
      <c r="O1492" t="s">
        <v>64</v>
      </c>
      <c r="P1492">
        <v>502</v>
      </c>
      <c r="Q1492" t="s">
        <v>208</v>
      </c>
      <c r="R1492">
        <v>19</v>
      </c>
      <c r="S1492">
        <v>96</v>
      </c>
      <c r="T1492">
        <v>27.31</v>
      </c>
      <c r="U1492">
        <v>0</v>
      </c>
      <c r="V1492">
        <v>96</v>
      </c>
      <c r="W1492">
        <v>2.84</v>
      </c>
      <c r="X1492">
        <v>3.52</v>
      </c>
      <c r="Y1492">
        <v>3.52</v>
      </c>
      <c r="Z1492">
        <v>287.75</v>
      </c>
      <c r="AA1492" t="s">
        <v>46</v>
      </c>
      <c r="AB1492" t="s">
        <v>47</v>
      </c>
      <c r="AC1492" t="s">
        <v>202</v>
      </c>
      <c r="AE1492" s="39">
        <v>46217.22619212963</v>
      </c>
      <c r="AF1492" t="s">
        <v>345</v>
      </c>
      <c r="AG1492" t="str">
        <f t="shared" si="184"/>
        <v>Julho-26</v>
      </c>
      <c r="AH1492" s="36">
        <f>_xlfn.XLOOKUP(AK1492,'Base de Preços'!P$7:P$3001,'Base de Preços'!J$7:J$3001,"",0)</f>
        <v>399</v>
      </c>
      <c r="AI1492" s="37">
        <f t="shared" si="185"/>
        <v>10896.689999999999</v>
      </c>
      <c r="AJ1492" t="str">
        <f>_xlfn.XLOOKUP(N1492,Agrupamentos!C$3:C$496,Agrupamentos!D$3:D$496,"",0)</f>
        <v>REPLANTIO</v>
      </c>
      <c r="AK1492" t="str">
        <f t="shared" si="186"/>
        <v>REPLANTIOGN14007</v>
      </c>
      <c r="AL1492" s="57" t="str">
        <f t="shared" si="187"/>
        <v>47600GN1400Trabalhador FlorestalJONATHAN FONSECA DE OLIVEIRAREPLANTIOIndaia Grande I19Principal27,31Julho-2609646217,226192129646216</v>
      </c>
      <c r="AM1492" s="79">
        <f t="shared" si="188"/>
        <v>33.802816901408455</v>
      </c>
      <c r="AN1492" s="80">
        <f t="shared" si="189"/>
        <v>9726.7605633802832</v>
      </c>
      <c r="AO1492" s="36">
        <f t="shared" si="190"/>
        <v>7858.4524999999994</v>
      </c>
      <c r="AP1492" s="83">
        <f t="shared" si="191"/>
        <v>-1868.3080633802838</v>
      </c>
    </row>
    <row r="1493" spans="1:42" hidden="1">
      <c r="A1493">
        <v>47600</v>
      </c>
      <c r="B1493" s="38">
        <v>46216</v>
      </c>
      <c r="C1493" t="s">
        <v>272</v>
      </c>
      <c r="D1493" t="s">
        <v>185</v>
      </c>
      <c r="E1493" t="s">
        <v>186</v>
      </c>
      <c r="F1493" t="s">
        <v>49</v>
      </c>
      <c r="G1493">
        <v>8</v>
      </c>
      <c r="H1493" s="43">
        <v>10859</v>
      </c>
      <c r="I1493" t="s">
        <v>198</v>
      </c>
      <c r="J1493">
        <v>10093</v>
      </c>
      <c r="K1493" t="s">
        <v>199</v>
      </c>
      <c r="L1493" t="s">
        <v>199</v>
      </c>
      <c r="M1493" t="s">
        <v>226</v>
      </c>
      <c r="N1493" t="s">
        <v>227</v>
      </c>
      <c r="O1493" t="s">
        <v>64</v>
      </c>
      <c r="P1493">
        <v>502</v>
      </c>
      <c r="Q1493" t="s">
        <v>208</v>
      </c>
      <c r="R1493">
        <v>19</v>
      </c>
      <c r="S1493">
        <v>64</v>
      </c>
      <c r="T1493">
        <v>27.31</v>
      </c>
      <c r="U1493">
        <v>0</v>
      </c>
      <c r="V1493">
        <v>64</v>
      </c>
      <c r="W1493">
        <v>2.4</v>
      </c>
      <c r="X1493">
        <v>2.34</v>
      </c>
      <c r="Y1493">
        <v>2.34</v>
      </c>
      <c r="Z1493">
        <v>243.65</v>
      </c>
      <c r="AA1493" t="s">
        <v>46</v>
      </c>
      <c r="AB1493" t="s">
        <v>47</v>
      </c>
      <c r="AC1493" t="s">
        <v>202</v>
      </c>
      <c r="AE1493" s="39">
        <v>46217.22619212963</v>
      </c>
      <c r="AF1493" t="s">
        <v>345</v>
      </c>
      <c r="AG1493" t="str">
        <f t="shared" si="184"/>
        <v>Julho-26</v>
      </c>
      <c r="AH1493" s="36">
        <f>_xlfn.XLOOKUP(AK1493,'Base de Preços'!P$7:P$3001,'Base de Preços'!J$7:J$3001,"",0)</f>
        <v>492.5</v>
      </c>
      <c r="AI1493" s="37">
        <f t="shared" si="185"/>
        <v>13450.174999999999</v>
      </c>
      <c r="AJ1493" t="str">
        <f>_xlfn.XLOOKUP(N1493,Agrupamentos!C$3:C$496,Agrupamentos!D$3:D$496,"",0)</f>
        <v>IRRIGAÇÃO DE REPLANTIO</v>
      </c>
      <c r="AK1493" t="str">
        <f t="shared" si="186"/>
        <v>IRRIGAÇÃO DE REPLANTIOGN1400IMP32</v>
      </c>
      <c r="AL1493" s="57" t="str">
        <f t="shared" si="187"/>
        <v>47600GN1400Trabalhador FlorestalJONATHAN FONSECA DE OLIVEIRAIRRIGAÇÃO DE REPLANTIOIndaia Grande I19Principal27,31Julho-2606446217,226192129646216</v>
      </c>
      <c r="AM1493" s="79">
        <f t="shared" si="188"/>
        <v>26.666666666666668</v>
      </c>
      <c r="AN1493" s="80">
        <f t="shared" si="189"/>
        <v>6497.3333333333339</v>
      </c>
      <c r="AO1493" s="36">
        <f t="shared" si="190"/>
        <v>6654.0815000000002</v>
      </c>
      <c r="AP1493" s="83">
        <f t="shared" si="191"/>
        <v>156.74816666666629</v>
      </c>
    </row>
    <row r="1494" spans="1:42" hidden="1">
      <c r="A1494">
        <v>47600</v>
      </c>
      <c r="B1494" s="38">
        <v>46216</v>
      </c>
      <c r="C1494" t="s">
        <v>272</v>
      </c>
      <c r="D1494" t="s">
        <v>185</v>
      </c>
      <c r="E1494" t="s">
        <v>186</v>
      </c>
      <c r="F1494" t="s">
        <v>37</v>
      </c>
      <c r="G1494">
        <v>8</v>
      </c>
      <c r="H1494" s="43">
        <v>10859</v>
      </c>
      <c r="I1494" t="s">
        <v>198</v>
      </c>
      <c r="J1494">
        <v>10093</v>
      </c>
      <c r="K1494" t="s">
        <v>199</v>
      </c>
      <c r="L1494" t="s">
        <v>199</v>
      </c>
      <c r="M1494" t="s">
        <v>243</v>
      </c>
      <c r="N1494" t="s">
        <v>244</v>
      </c>
      <c r="O1494" t="s">
        <v>245</v>
      </c>
      <c r="P1494">
        <v>607</v>
      </c>
      <c r="Q1494" t="s">
        <v>188</v>
      </c>
      <c r="R1494">
        <v>49</v>
      </c>
      <c r="S1494">
        <v>0</v>
      </c>
      <c r="T1494">
        <v>202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15.79</v>
      </c>
      <c r="AA1494" t="s">
        <v>55</v>
      </c>
      <c r="AB1494" t="s">
        <v>47</v>
      </c>
      <c r="AC1494" t="s">
        <v>202</v>
      </c>
      <c r="AD1494" t="s">
        <v>96</v>
      </c>
      <c r="AE1494" s="39">
        <v>46217.38989583333</v>
      </c>
      <c r="AF1494" t="s">
        <v>345</v>
      </c>
      <c r="AG1494" t="str">
        <f t="shared" si="184"/>
        <v>Julho-26</v>
      </c>
      <c r="AH1494" s="36">
        <f>_xlfn.XLOOKUP(AK1494,'Base de Preços'!P$7:P$3001,'Base de Preços'!J$7:J$3001,"",0)</f>
        <v>15.79</v>
      </c>
      <c r="AI1494" s="37">
        <f t="shared" si="185"/>
        <v>3189.58</v>
      </c>
      <c r="AJ1494" t="str">
        <f>_xlfn.XLOOKUP(N1494,Agrupamentos!C$3:C$496,Agrupamentos!D$3:D$496,"",0)</f>
        <v>CAMINHÃO</v>
      </c>
      <c r="AK1494" t="str">
        <f t="shared" si="186"/>
        <v>CAMINHÃO MUNCK (Km)GN1400REF41</v>
      </c>
      <c r="AL1494" s="57" t="str">
        <f t="shared" si="187"/>
        <v>47600GN1400MotoristaJONATHAN FONSECA DE OLIVEIRACAMINHÃO MUNCK (Km)Selena49Principal202Julho-260046217,389895833346216</v>
      </c>
      <c r="AM1494" s="79" t="str">
        <f t="shared" si="188"/>
        <v/>
      </c>
      <c r="AN1494" s="80" t="str">
        <f t="shared" si="189"/>
        <v/>
      </c>
      <c r="AO1494" s="36">
        <f t="shared" si="190"/>
        <v>3189.58</v>
      </c>
      <c r="AP1494" s="83" t="str">
        <f t="shared" si="191"/>
        <v/>
      </c>
    </row>
    <row r="1495" spans="1:42" hidden="1">
      <c r="A1495">
        <v>47608</v>
      </c>
      <c r="B1495" s="38">
        <v>46216</v>
      </c>
      <c r="C1495" t="s">
        <v>272</v>
      </c>
      <c r="D1495" t="s">
        <v>185</v>
      </c>
      <c r="E1495" t="s">
        <v>186</v>
      </c>
      <c r="F1495" t="s">
        <v>59</v>
      </c>
      <c r="G1495">
        <v>10</v>
      </c>
      <c r="H1495" s="43">
        <v>10859</v>
      </c>
      <c r="I1495" t="s">
        <v>198</v>
      </c>
      <c r="J1495">
        <v>11034</v>
      </c>
      <c r="K1495" t="s">
        <v>213</v>
      </c>
      <c r="L1495" t="s">
        <v>213</v>
      </c>
      <c r="M1495" t="s">
        <v>214</v>
      </c>
      <c r="N1495" t="s">
        <v>215</v>
      </c>
      <c r="O1495" t="s">
        <v>64</v>
      </c>
      <c r="P1495">
        <v>561</v>
      </c>
      <c r="Q1495" t="s">
        <v>337</v>
      </c>
      <c r="R1495">
        <v>46</v>
      </c>
      <c r="S1495">
        <v>5</v>
      </c>
      <c r="T1495">
        <v>29.79</v>
      </c>
      <c r="U1495">
        <v>0</v>
      </c>
      <c r="V1495">
        <v>5</v>
      </c>
      <c r="W1495">
        <v>0.38</v>
      </c>
      <c r="X1495">
        <v>0.17</v>
      </c>
      <c r="Y1495">
        <v>0.17</v>
      </c>
      <c r="Z1495">
        <v>159.09</v>
      </c>
      <c r="AA1495" t="s">
        <v>55</v>
      </c>
      <c r="AB1495" t="s">
        <v>47</v>
      </c>
      <c r="AC1495" t="s">
        <v>217</v>
      </c>
      <c r="AE1495" s="39">
        <v>46217.349386574075</v>
      </c>
      <c r="AG1495" t="str">
        <f t="shared" si="184"/>
        <v>Julho-26</v>
      </c>
      <c r="AH1495" s="36">
        <f>_xlfn.XLOOKUP(AK1495,'Base de Preços'!P$7:P$3001,'Base de Preços'!J$7:J$3001,"",0)</f>
        <v>193.73</v>
      </c>
      <c r="AI1495" s="37">
        <f t="shared" si="185"/>
        <v>5771.2166999999999</v>
      </c>
      <c r="AJ1495" t="str">
        <f>_xlfn.XLOOKUP(N1495,Agrupamentos!C$3:C$496,Agrupamentos!D$3:D$496,"",0)</f>
        <v>COMBATE A FORMIGA MECANIZADO</v>
      </c>
      <c r="AK1495" t="str">
        <f t="shared" si="186"/>
        <v>COMBATE A FORMIGA PÓS PLANTIO MECANIZADO- 3 a 5kg/ha isca granulada ou MIPISGN1400IMP17</v>
      </c>
      <c r="AL1495" s="57" t="str">
        <f t="shared" si="187"/>
        <v>47608GN1400Operador de Trator de PneuJOAO VITOR TONETO SILVACOMBATE A FORMIGA PÓS PLANTIO MECANIZADO- 3 a 5kg/ha isca granulada ou MIPISBalsamo46Principal29,79Julho-260546217,349386574146216</v>
      </c>
      <c r="AM1495" s="79">
        <f t="shared" si="188"/>
        <v>13.157894736842104</v>
      </c>
      <c r="AN1495" s="80">
        <f t="shared" si="189"/>
        <v>2093.2894736842104</v>
      </c>
      <c r="AO1495" s="36">
        <f t="shared" si="190"/>
        <v>4739.2911000000004</v>
      </c>
      <c r="AP1495" s="83">
        <f t="shared" si="191"/>
        <v>2646.00162631579</v>
      </c>
    </row>
    <row r="1496" spans="1:42" hidden="1">
      <c r="A1496">
        <v>47608</v>
      </c>
      <c r="B1496" s="38">
        <v>46216</v>
      </c>
      <c r="C1496" t="s">
        <v>272</v>
      </c>
      <c r="D1496" t="s">
        <v>185</v>
      </c>
      <c r="E1496" t="s">
        <v>186</v>
      </c>
      <c r="F1496" t="s">
        <v>49</v>
      </c>
      <c r="G1496">
        <v>10</v>
      </c>
      <c r="H1496" s="43">
        <v>10859</v>
      </c>
      <c r="I1496" t="s">
        <v>198</v>
      </c>
      <c r="J1496">
        <v>11034</v>
      </c>
      <c r="K1496" t="s">
        <v>213</v>
      </c>
      <c r="L1496" t="s">
        <v>213</v>
      </c>
      <c r="M1496" t="s">
        <v>214</v>
      </c>
      <c r="N1496" t="s">
        <v>215</v>
      </c>
      <c r="O1496" t="s">
        <v>64</v>
      </c>
      <c r="P1496">
        <v>561</v>
      </c>
      <c r="Q1496" t="s">
        <v>337</v>
      </c>
      <c r="R1496">
        <v>59</v>
      </c>
      <c r="S1496">
        <v>10</v>
      </c>
      <c r="T1496">
        <v>18</v>
      </c>
      <c r="U1496">
        <v>0</v>
      </c>
      <c r="V1496">
        <v>10</v>
      </c>
      <c r="W1496">
        <v>0.13</v>
      </c>
      <c r="X1496">
        <v>0.56000000000000005</v>
      </c>
      <c r="Y1496">
        <v>0.56000000000000005</v>
      </c>
      <c r="Z1496">
        <v>18.850000000000001</v>
      </c>
      <c r="AA1496" t="s">
        <v>46</v>
      </c>
      <c r="AB1496" t="s">
        <v>56</v>
      </c>
      <c r="AC1496" t="s">
        <v>217</v>
      </c>
      <c r="AE1496" s="39">
        <v>46217.349386574075</v>
      </c>
      <c r="AG1496" t="str">
        <f t="shared" si="184"/>
        <v>Julho-26</v>
      </c>
      <c r="AH1496" s="36">
        <f>_xlfn.XLOOKUP(AK1496,'Base de Preços'!P$7:P$3001,'Base de Preços'!J$7:J$3001,"",0)</f>
        <v>193.73</v>
      </c>
      <c r="AI1496" s="37">
        <f t="shared" si="185"/>
        <v>0</v>
      </c>
      <c r="AJ1496" t="str">
        <f>_xlfn.XLOOKUP(N1496,Agrupamentos!C$3:C$496,Agrupamentos!D$3:D$496,"",0)</f>
        <v>COMBATE A FORMIGA MECANIZADO</v>
      </c>
      <c r="AK1496" t="str">
        <f t="shared" si="186"/>
        <v>COMBATE A FORMIGA PÓS PLANTIO MECANIZADO- 3 a 5kg/ha isca granulada ou MIPISGN1400IMP17</v>
      </c>
      <c r="AL1496" s="57" t="str">
        <f t="shared" si="187"/>
        <v>47608GN1400Trabalhador FlorestalJOAO VITOR TONETO SILVACOMBATE A FORMIGA PÓS PLANTIO MECANIZADO- 3 a 5kg/ha isca granulada ou MIPISBalsamo59Suporte18Julho-2601046217,349386574146216</v>
      </c>
      <c r="AM1496" s="79">
        <f t="shared" si="188"/>
        <v>76.92307692307692</v>
      </c>
      <c r="AN1496" s="80">
        <f t="shared" si="189"/>
        <v>1450</v>
      </c>
      <c r="AO1496" s="36">
        <f t="shared" si="190"/>
        <v>339.3</v>
      </c>
      <c r="AP1496" s="83">
        <f t="shared" si="191"/>
        <v>-1110.7</v>
      </c>
    </row>
    <row r="1497" spans="1:42" hidden="1">
      <c r="A1497">
        <v>47608</v>
      </c>
      <c r="B1497" s="38">
        <v>46216</v>
      </c>
      <c r="C1497" t="s">
        <v>272</v>
      </c>
      <c r="D1497" t="s">
        <v>185</v>
      </c>
      <c r="E1497" t="s">
        <v>186</v>
      </c>
      <c r="F1497" t="s">
        <v>59</v>
      </c>
      <c r="G1497">
        <v>10</v>
      </c>
      <c r="H1497" s="43">
        <v>10859</v>
      </c>
      <c r="I1497" t="s">
        <v>198</v>
      </c>
      <c r="J1497">
        <v>11034</v>
      </c>
      <c r="K1497" t="s">
        <v>213</v>
      </c>
      <c r="L1497" t="s">
        <v>213</v>
      </c>
      <c r="M1497" t="s">
        <v>214</v>
      </c>
      <c r="N1497" t="s">
        <v>215</v>
      </c>
      <c r="O1497" t="s">
        <v>64</v>
      </c>
      <c r="P1497">
        <v>561</v>
      </c>
      <c r="Q1497" t="s">
        <v>337</v>
      </c>
      <c r="R1497">
        <v>59</v>
      </c>
      <c r="S1497">
        <v>5</v>
      </c>
      <c r="T1497">
        <v>18</v>
      </c>
      <c r="U1497">
        <v>0</v>
      </c>
      <c r="V1497">
        <v>5</v>
      </c>
      <c r="W1497">
        <v>0.38</v>
      </c>
      <c r="X1497">
        <v>0.28000000000000003</v>
      </c>
      <c r="Y1497">
        <v>0.28000000000000003</v>
      </c>
      <c r="Z1497">
        <v>159.09</v>
      </c>
      <c r="AA1497" t="s">
        <v>46</v>
      </c>
      <c r="AB1497" t="s">
        <v>47</v>
      </c>
      <c r="AC1497" t="s">
        <v>217</v>
      </c>
      <c r="AE1497" s="39">
        <v>46217.349386574075</v>
      </c>
      <c r="AG1497" t="str">
        <f t="shared" si="184"/>
        <v>Julho-26</v>
      </c>
      <c r="AH1497" s="36">
        <f>_xlfn.XLOOKUP(AK1497,'Base de Preços'!P$7:P$3001,'Base de Preços'!J$7:J$3001,"",0)</f>
        <v>193.73</v>
      </c>
      <c r="AI1497" s="37">
        <f t="shared" si="185"/>
        <v>3487.14</v>
      </c>
      <c r="AJ1497" t="str">
        <f>_xlfn.XLOOKUP(N1497,Agrupamentos!C$3:C$496,Agrupamentos!D$3:D$496,"",0)</f>
        <v>COMBATE A FORMIGA MECANIZADO</v>
      </c>
      <c r="AK1497" t="str">
        <f t="shared" si="186"/>
        <v>COMBATE A FORMIGA PÓS PLANTIO MECANIZADO- 3 a 5kg/ha isca granulada ou MIPISGN1400IMP17</v>
      </c>
      <c r="AL1497" s="57" t="str">
        <f t="shared" si="187"/>
        <v>47608GN1400Operador de Trator de PneuJOAO VITOR TONETO SILVACOMBATE A FORMIGA PÓS PLANTIO MECANIZADO- 3 a 5kg/ha isca granulada ou MIPISBalsamo59Principal18Julho-260546217,349386574146216</v>
      </c>
      <c r="AM1497" s="79">
        <f t="shared" si="188"/>
        <v>13.157894736842104</v>
      </c>
      <c r="AN1497" s="80">
        <f t="shared" si="189"/>
        <v>2093.2894736842104</v>
      </c>
      <c r="AO1497" s="36">
        <f t="shared" si="190"/>
        <v>2863.62</v>
      </c>
      <c r="AP1497" s="83">
        <f t="shared" si="191"/>
        <v>770.33052631578948</v>
      </c>
    </row>
    <row r="1498" spans="1:42" hidden="1">
      <c r="A1498">
        <v>47608</v>
      </c>
      <c r="B1498" s="38">
        <v>46216</v>
      </c>
      <c r="C1498" t="s">
        <v>272</v>
      </c>
      <c r="D1498" t="s">
        <v>185</v>
      </c>
      <c r="E1498" t="s">
        <v>186</v>
      </c>
      <c r="F1498" t="s">
        <v>59</v>
      </c>
      <c r="G1498">
        <v>10</v>
      </c>
      <c r="H1498" s="43">
        <v>10859</v>
      </c>
      <c r="I1498" t="s">
        <v>198</v>
      </c>
      <c r="J1498">
        <v>11034</v>
      </c>
      <c r="K1498" t="s">
        <v>213</v>
      </c>
      <c r="L1498" t="s">
        <v>213</v>
      </c>
      <c r="M1498" t="s">
        <v>214</v>
      </c>
      <c r="N1498" t="s">
        <v>215</v>
      </c>
      <c r="O1498" t="s">
        <v>64</v>
      </c>
      <c r="P1498">
        <v>561</v>
      </c>
      <c r="Q1498" t="s">
        <v>337</v>
      </c>
      <c r="R1498">
        <v>34</v>
      </c>
      <c r="S1498">
        <v>10</v>
      </c>
      <c r="T1498">
        <v>16.78</v>
      </c>
      <c r="U1498">
        <v>0</v>
      </c>
      <c r="V1498">
        <v>10</v>
      </c>
      <c r="W1498">
        <v>0.38</v>
      </c>
      <c r="X1498">
        <v>0.6</v>
      </c>
      <c r="Y1498">
        <v>0.6</v>
      </c>
      <c r="Z1498">
        <v>159.09</v>
      </c>
      <c r="AA1498" t="s">
        <v>46</v>
      </c>
      <c r="AB1498" t="s">
        <v>47</v>
      </c>
      <c r="AC1498" t="s">
        <v>217</v>
      </c>
      <c r="AE1498" s="39">
        <v>46217.349386574075</v>
      </c>
      <c r="AG1498" t="str">
        <f t="shared" si="184"/>
        <v>Julho-26</v>
      </c>
      <c r="AH1498" s="36">
        <f>_xlfn.XLOOKUP(AK1498,'Base de Preços'!P$7:P$3001,'Base de Preços'!J$7:J$3001,"",0)</f>
        <v>193.73</v>
      </c>
      <c r="AI1498" s="37">
        <f t="shared" si="185"/>
        <v>3250.7894000000001</v>
      </c>
      <c r="AJ1498" t="str">
        <f>_xlfn.XLOOKUP(N1498,Agrupamentos!C$3:C$496,Agrupamentos!D$3:D$496,"",0)</f>
        <v>COMBATE A FORMIGA MECANIZADO</v>
      </c>
      <c r="AK1498" t="str">
        <f t="shared" si="186"/>
        <v>COMBATE A FORMIGA PÓS PLANTIO MECANIZADO- 3 a 5kg/ha isca granulada ou MIPISGN1400IMP17</v>
      </c>
      <c r="AL1498" s="57" t="str">
        <f t="shared" si="187"/>
        <v>47608GN1400Operador de Trator de PneuJOAO VITOR TONETO SILVACOMBATE A FORMIGA PÓS PLANTIO MECANIZADO- 3 a 5kg/ha isca granulada ou MIPISBalsamo34Principal16,78Julho-2601046217,349386574146216</v>
      </c>
      <c r="AM1498" s="79">
        <f t="shared" si="188"/>
        <v>26.315789473684209</v>
      </c>
      <c r="AN1498" s="80">
        <f t="shared" si="189"/>
        <v>4186.5789473684208</v>
      </c>
      <c r="AO1498" s="36">
        <f t="shared" si="190"/>
        <v>2669.5302000000001</v>
      </c>
      <c r="AP1498" s="83">
        <f t="shared" si="191"/>
        <v>-1517.0487473684207</v>
      </c>
    </row>
    <row r="1499" spans="1:42" hidden="1">
      <c r="A1499">
        <v>47608</v>
      </c>
      <c r="B1499" s="38">
        <v>46216</v>
      </c>
      <c r="C1499" t="s">
        <v>272</v>
      </c>
      <c r="D1499" t="s">
        <v>185</v>
      </c>
      <c r="E1499" t="s">
        <v>186</v>
      </c>
      <c r="F1499" t="s">
        <v>59</v>
      </c>
      <c r="G1499">
        <v>10</v>
      </c>
      <c r="H1499" s="43">
        <v>10859</v>
      </c>
      <c r="I1499" t="s">
        <v>198</v>
      </c>
      <c r="J1499">
        <v>11034</v>
      </c>
      <c r="K1499" t="s">
        <v>213</v>
      </c>
      <c r="L1499" t="s">
        <v>213</v>
      </c>
      <c r="M1499" t="s">
        <v>214</v>
      </c>
      <c r="N1499" t="s">
        <v>215</v>
      </c>
      <c r="O1499" t="s">
        <v>64</v>
      </c>
      <c r="P1499">
        <v>561</v>
      </c>
      <c r="Q1499" t="s">
        <v>337</v>
      </c>
      <c r="R1499">
        <v>38</v>
      </c>
      <c r="S1499">
        <v>5</v>
      </c>
      <c r="T1499">
        <v>9.51</v>
      </c>
      <c r="U1499">
        <v>0</v>
      </c>
      <c r="V1499">
        <v>5</v>
      </c>
      <c r="W1499">
        <v>0.38</v>
      </c>
      <c r="X1499">
        <v>0.53</v>
      </c>
      <c r="Y1499">
        <v>0.53</v>
      </c>
      <c r="Z1499">
        <v>159.09</v>
      </c>
      <c r="AA1499" t="s">
        <v>55</v>
      </c>
      <c r="AB1499" t="s">
        <v>47</v>
      </c>
      <c r="AC1499" t="s">
        <v>217</v>
      </c>
      <c r="AE1499" s="39">
        <v>46217.349386574075</v>
      </c>
      <c r="AG1499" t="str">
        <f t="shared" si="184"/>
        <v>Julho-26</v>
      </c>
      <c r="AH1499" s="36">
        <f>_xlfn.XLOOKUP(AK1499,'Base de Preços'!P$7:P$3001,'Base de Preços'!J$7:J$3001,"",0)</f>
        <v>193.73</v>
      </c>
      <c r="AI1499" s="37">
        <f t="shared" si="185"/>
        <v>1842.3722999999998</v>
      </c>
      <c r="AJ1499" t="str">
        <f>_xlfn.XLOOKUP(N1499,Agrupamentos!C$3:C$496,Agrupamentos!D$3:D$496,"",0)</f>
        <v>COMBATE A FORMIGA MECANIZADO</v>
      </c>
      <c r="AK1499" t="str">
        <f t="shared" si="186"/>
        <v>COMBATE A FORMIGA PÓS PLANTIO MECANIZADO- 3 a 5kg/ha isca granulada ou MIPISGN1400IMP17</v>
      </c>
      <c r="AL1499" s="57" t="str">
        <f t="shared" si="187"/>
        <v>47608GN1400Operador de Trator de PneuJOAO VITOR TONETO SILVACOMBATE A FORMIGA PÓS PLANTIO MECANIZADO- 3 a 5kg/ha isca granulada ou MIPISBalsamo38Principal9,51Julho-260546217,349386574146216</v>
      </c>
      <c r="AM1499" s="79">
        <f t="shared" si="188"/>
        <v>13.157894736842104</v>
      </c>
      <c r="AN1499" s="80">
        <f t="shared" si="189"/>
        <v>2093.2894736842104</v>
      </c>
      <c r="AO1499" s="36">
        <f t="shared" si="190"/>
        <v>1512.9458999999999</v>
      </c>
      <c r="AP1499" s="83">
        <f t="shared" si="191"/>
        <v>-580.34357368421047</v>
      </c>
    </row>
    <row r="1500" spans="1:42" hidden="1">
      <c r="A1500">
        <v>47608</v>
      </c>
      <c r="B1500" s="38">
        <v>46216</v>
      </c>
      <c r="C1500" t="s">
        <v>272</v>
      </c>
      <c r="D1500" t="s">
        <v>185</v>
      </c>
      <c r="E1500" t="s">
        <v>186</v>
      </c>
      <c r="F1500" t="s">
        <v>59</v>
      </c>
      <c r="G1500">
        <v>10</v>
      </c>
      <c r="H1500" s="43">
        <v>10859</v>
      </c>
      <c r="I1500" t="s">
        <v>198</v>
      </c>
      <c r="J1500">
        <v>11034</v>
      </c>
      <c r="K1500" t="s">
        <v>213</v>
      </c>
      <c r="L1500" t="s">
        <v>213</v>
      </c>
      <c r="M1500" t="s">
        <v>214</v>
      </c>
      <c r="N1500" t="s">
        <v>215</v>
      </c>
      <c r="O1500" t="s">
        <v>64</v>
      </c>
      <c r="P1500">
        <v>561</v>
      </c>
      <c r="Q1500" t="s">
        <v>337</v>
      </c>
      <c r="R1500">
        <v>60</v>
      </c>
      <c r="S1500">
        <v>5</v>
      </c>
      <c r="T1500">
        <v>4.8499999999999996</v>
      </c>
      <c r="U1500">
        <v>0</v>
      </c>
      <c r="V1500">
        <v>5</v>
      </c>
      <c r="W1500">
        <v>0.38</v>
      </c>
      <c r="X1500">
        <v>1.03</v>
      </c>
      <c r="Y1500">
        <v>1.03</v>
      </c>
      <c r="Z1500">
        <v>159.09</v>
      </c>
      <c r="AA1500" t="s">
        <v>46</v>
      </c>
      <c r="AB1500" t="s">
        <v>47</v>
      </c>
      <c r="AC1500" t="s">
        <v>217</v>
      </c>
      <c r="AE1500" s="39">
        <v>46217.349386574075</v>
      </c>
      <c r="AG1500" t="str">
        <f t="shared" si="184"/>
        <v>Julho-26</v>
      </c>
      <c r="AH1500" s="36">
        <f>_xlfn.XLOOKUP(AK1500,'Base de Preços'!P$7:P$3001,'Base de Preços'!J$7:J$3001,"",0)</f>
        <v>193.73</v>
      </c>
      <c r="AI1500" s="37">
        <f t="shared" si="185"/>
        <v>939.59049999999991</v>
      </c>
      <c r="AJ1500" t="str">
        <f>_xlfn.XLOOKUP(N1500,Agrupamentos!C$3:C$496,Agrupamentos!D$3:D$496,"",0)</f>
        <v>COMBATE A FORMIGA MECANIZADO</v>
      </c>
      <c r="AK1500" t="str">
        <f t="shared" si="186"/>
        <v>COMBATE A FORMIGA PÓS PLANTIO MECANIZADO- 3 a 5kg/ha isca granulada ou MIPISGN1400IMP17</v>
      </c>
      <c r="AL1500" s="57" t="str">
        <f t="shared" si="187"/>
        <v>47608GN1400Operador de Trator de PneuJOAO VITOR TONETO SILVACOMBATE A FORMIGA PÓS PLANTIO MECANIZADO- 3 a 5kg/ha isca granulada ou MIPISBalsamo60Principal4,85Julho-260546217,349386574146216</v>
      </c>
      <c r="AM1500" s="79">
        <f t="shared" si="188"/>
        <v>13.157894736842104</v>
      </c>
      <c r="AN1500" s="80">
        <f t="shared" si="189"/>
        <v>2093.2894736842104</v>
      </c>
      <c r="AO1500" s="36">
        <f t="shared" si="190"/>
        <v>771.5865</v>
      </c>
      <c r="AP1500" s="83">
        <f t="shared" si="191"/>
        <v>-1321.7029736842105</v>
      </c>
    </row>
    <row r="1501" spans="1:42" hidden="1">
      <c r="A1501">
        <v>47608</v>
      </c>
      <c r="B1501" s="38">
        <v>46216</v>
      </c>
      <c r="C1501" t="s">
        <v>272</v>
      </c>
      <c r="D1501" t="s">
        <v>185</v>
      </c>
      <c r="E1501" t="s">
        <v>186</v>
      </c>
      <c r="F1501" t="s">
        <v>59</v>
      </c>
      <c r="G1501">
        <v>10</v>
      </c>
      <c r="H1501" s="43">
        <v>10859</v>
      </c>
      <c r="I1501" t="s">
        <v>198</v>
      </c>
      <c r="J1501">
        <v>11034</v>
      </c>
      <c r="K1501" t="s">
        <v>213</v>
      </c>
      <c r="L1501" t="s">
        <v>213</v>
      </c>
      <c r="M1501" t="s">
        <v>214</v>
      </c>
      <c r="N1501" t="s">
        <v>215</v>
      </c>
      <c r="O1501" t="s">
        <v>64</v>
      </c>
      <c r="P1501">
        <v>561</v>
      </c>
      <c r="Q1501" t="s">
        <v>337</v>
      </c>
      <c r="R1501">
        <v>39</v>
      </c>
      <c r="S1501">
        <v>10</v>
      </c>
      <c r="T1501">
        <v>36.11</v>
      </c>
      <c r="U1501">
        <v>0</v>
      </c>
      <c r="V1501">
        <v>10</v>
      </c>
      <c r="W1501">
        <v>0.38</v>
      </c>
      <c r="X1501">
        <v>0.28000000000000003</v>
      </c>
      <c r="Y1501">
        <v>0.28000000000000003</v>
      </c>
      <c r="Z1501">
        <v>159.09</v>
      </c>
      <c r="AA1501" t="s">
        <v>55</v>
      </c>
      <c r="AB1501" t="s">
        <v>47</v>
      </c>
      <c r="AC1501" t="s">
        <v>217</v>
      </c>
      <c r="AE1501" s="39">
        <v>46217.349386574075</v>
      </c>
      <c r="AG1501" t="str">
        <f t="shared" si="184"/>
        <v>Julho-26</v>
      </c>
      <c r="AH1501" s="36">
        <f>_xlfn.XLOOKUP(AK1501,'Base de Preços'!P$7:P$3001,'Base de Preços'!J$7:J$3001,"",0)</f>
        <v>193.73</v>
      </c>
      <c r="AI1501" s="37">
        <f t="shared" si="185"/>
        <v>6995.5902999999998</v>
      </c>
      <c r="AJ1501" t="str">
        <f>_xlfn.XLOOKUP(N1501,Agrupamentos!C$3:C$496,Agrupamentos!D$3:D$496,"",0)</f>
        <v>COMBATE A FORMIGA MECANIZADO</v>
      </c>
      <c r="AK1501" t="str">
        <f t="shared" si="186"/>
        <v>COMBATE A FORMIGA PÓS PLANTIO MECANIZADO- 3 a 5kg/ha isca granulada ou MIPISGN1400IMP17</v>
      </c>
      <c r="AL1501" s="57" t="str">
        <f t="shared" si="187"/>
        <v>47608GN1400Operador de Trator de PneuJOAO VITOR TONETO SILVACOMBATE A FORMIGA PÓS PLANTIO MECANIZADO- 3 a 5kg/ha isca granulada ou MIPISBalsamo39Principal36,11Julho-2601046217,349386574146216</v>
      </c>
      <c r="AM1501" s="79">
        <f t="shared" si="188"/>
        <v>26.315789473684209</v>
      </c>
      <c r="AN1501" s="80">
        <f t="shared" si="189"/>
        <v>4186.5789473684208</v>
      </c>
      <c r="AO1501" s="36">
        <f t="shared" si="190"/>
        <v>5744.7398999999996</v>
      </c>
      <c r="AP1501" s="83">
        <f t="shared" si="191"/>
        <v>1558.1609526315788</v>
      </c>
    </row>
    <row r="1502" spans="1:42" hidden="1">
      <c r="A1502">
        <v>47608</v>
      </c>
      <c r="B1502" s="38">
        <v>46216</v>
      </c>
      <c r="C1502" t="s">
        <v>272</v>
      </c>
      <c r="D1502" t="s">
        <v>185</v>
      </c>
      <c r="E1502" t="s">
        <v>186</v>
      </c>
      <c r="F1502" t="s">
        <v>59</v>
      </c>
      <c r="G1502">
        <v>10</v>
      </c>
      <c r="H1502" s="43">
        <v>10859</v>
      </c>
      <c r="I1502" t="s">
        <v>198</v>
      </c>
      <c r="J1502">
        <v>11034</v>
      </c>
      <c r="K1502" t="s">
        <v>213</v>
      </c>
      <c r="L1502" t="s">
        <v>213</v>
      </c>
      <c r="M1502" t="s">
        <v>329</v>
      </c>
      <c r="N1502" t="s">
        <v>279</v>
      </c>
      <c r="O1502" t="s">
        <v>64</v>
      </c>
      <c r="P1502">
        <v>607</v>
      </c>
      <c r="Q1502" t="s">
        <v>188</v>
      </c>
      <c r="R1502">
        <v>46</v>
      </c>
      <c r="S1502">
        <v>10</v>
      </c>
      <c r="T1502">
        <v>6</v>
      </c>
      <c r="U1502">
        <v>0</v>
      </c>
      <c r="V1502">
        <v>10</v>
      </c>
      <c r="W1502">
        <v>1.42</v>
      </c>
      <c r="X1502">
        <v>1.67</v>
      </c>
      <c r="Y1502">
        <v>1.67</v>
      </c>
      <c r="Z1502">
        <v>986.36</v>
      </c>
      <c r="AA1502" t="s">
        <v>55</v>
      </c>
      <c r="AB1502" t="s">
        <v>47</v>
      </c>
      <c r="AC1502" t="s">
        <v>217</v>
      </c>
      <c r="AE1502" s="39">
        <v>46217.349386574075</v>
      </c>
      <c r="AG1502" t="str">
        <f t="shared" si="184"/>
        <v>Julho-26</v>
      </c>
      <c r="AH1502" s="36">
        <f>_xlfn.XLOOKUP(AK1502,'Base de Preços'!P$7:P$3001,'Base de Preços'!J$7:J$3001,"",0)</f>
        <v>1128.28</v>
      </c>
      <c r="AI1502" s="37">
        <f t="shared" si="185"/>
        <v>6769.68</v>
      </c>
      <c r="AJ1502" t="str">
        <f>_xlfn.XLOOKUP(N1502,Agrupamentos!C$3:C$496,Agrupamentos!D$3:D$496,"",0)</f>
        <v>SUBSOSALGEM</v>
      </c>
      <c r="AK1502" t="str">
        <f t="shared" si="186"/>
        <v>SUBSOLAGEM COM ADUBAÇÃO 350 a 400kg/ha, 40 a 50cm de profundidade, com bacia 3 a 4 litros, 2 turnosGN1400IMP11</v>
      </c>
      <c r="AL1502" s="57" t="str">
        <f t="shared" si="187"/>
        <v>47608GN1400Operador de Trator de PneuJOAO VITOR TONETO SILVASUBSOLAGEM COM ADUBAÇÃO 350 a 400kg/ha, 40 a 50cm de profundidade, com bacia 3 a 4 litros, 2 turnosSelena46Principal6Julho-2601046217,349386574146216</v>
      </c>
      <c r="AM1502" s="79">
        <f t="shared" si="188"/>
        <v>7.042253521126761</v>
      </c>
      <c r="AN1502" s="80">
        <f t="shared" si="189"/>
        <v>6946.1971830985922</v>
      </c>
      <c r="AO1502" s="36">
        <f t="shared" si="190"/>
        <v>5918.16</v>
      </c>
      <c r="AP1502" s="83">
        <f t="shared" si="191"/>
        <v>-1028.0371830985923</v>
      </c>
    </row>
    <row r="1503" spans="1:42" hidden="1">
      <c r="A1503">
        <v>47612</v>
      </c>
      <c r="B1503" s="38">
        <v>46216</v>
      </c>
      <c r="C1503" t="s">
        <v>272</v>
      </c>
      <c r="D1503" t="s">
        <v>185</v>
      </c>
      <c r="E1503" t="s">
        <v>186</v>
      </c>
      <c r="F1503" t="s">
        <v>37</v>
      </c>
      <c r="G1503">
        <v>8</v>
      </c>
      <c r="H1503" s="43">
        <v>9241</v>
      </c>
      <c r="I1503" t="s">
        <v>189</v>
      </c>
      <c r="J1503" t="s">
        <v>39</v>
      </c>
      <c r="K1503" t="s">
        <v>40</v>
      </c>
      <c r="L1503" t="s">
        <v>190</v>
      </c>
      <c r="M1503">
        <v>43</v>
      </c>
      <c r="N1503" t="s">
        <v>42</v>
      </c>
      <c r="O1503" t="s">
        <v>64</v>
      </c>
      <c r="P1503">
        <v>390</v>
      </c>
      <c r="Q1503" t="s">
        <v>44</v>
      </c>
      <c r="R1503" t="s">
        <v>45</v>
      </c>
      <c r="S1503">
        <v>0</v>
      </c>
      <c r="T1503">
        <v>0</v>
      </c>
      <c r="U1503">
        <v>8</v>
      </c>
      <c r="V1503">
        <v>8</v>
      </c>
      <c r="W1503">
        <v>0</v>
      </c>
      <c r="X1503">
        <v>0</v>
      </c>
      <c r="Y1503">
        <v>0</v>
      </c>
      <c r="Z1503">
        <v>0</v>
      </c>
      <c r="AA1503" t="s">
        <v>46</v>
      </c>
      <c r="AB1503" t="s">
        <v>47</v>
      </c>
      <c r="AC1503" t="s">
        <v>267</v>
      </c>
      <c r="AD1503" t="s">
        <v>267</v>
      </c>
      <c r="AE1503" s="39">
        <v>46217.366446759261</v>
      </c>
      <c r="AG1503" t="str">
        <f t="shared" si="184"/>
        <v>Julho-26</v>
      </c>
      <c r="AH1503" s="36">
        <f>_xlfn.XLOOKUP(AK1503,'Base de Preços'!P$7:P$3001,'Base de Preços'!J$7:J$3001,"",0)</f>
        <v>0</v>
      </c>
      <c r="AI1503" s="37">
        <f t="shared" si="185"/>
        <v>0</v>
      </c>
      <c r="AJ1503" t="str">
        <f>_xlfn.XLOOKUP(N1503,Agrupamentos!C$3:C$496,Agrupamentos!D$3:D$496,"",0)</f>
        <v>APOIO E MANUTENÇÃO</v>
      </c>
      <c r="AK1503" t="str">
        <f t="shared" si="186"/>
        <v>APOIO E MANUTEÇÃOGN140043</v>
      </c>
      <c r="AL1503" s="57" t="str">
        <f t="shared" si="187"/>
        <v>47612GN1400MotoristaGIOVANNI RODRIGUES BORGES MORAESAPOIO E MANUTEÇÃOPátio MST01Principal0Julho-268846217,366446759346216</v>
      </c>
      <c r="AM1503" s="79" t="str">
        <f t="shared" si="188"/>
        <v/>
      </c>
      <c r="AN1503" s="80" t="str">
        <f t="shared" si="189"/>
        <v/>
      </c>
      <c r="AO1503" s="36">
        <f t="shared" si="190"/>
        <v>0</v>
      </c>
      <c r="AP1503" s="83" t="str">
        <f t="shared" si="191"/>
        <v/>
      </c>
    </row>
    <row r="1504" spans="1:42" hidden="1">
      <c r="A1504">
        <v>47613</v>
      </c>
      <c r="B1504" s="38">
        <v>46216</v>
      </c>
      <c r="C1504" t="s">
        <v>272</v>
      </c>
      <c r="D1504" t="s">
        <v>185</v>
      </c>
      <c r="E1504" t="s">
        <v>186</v>
      </c>
      <c r="F1504" t="s">
        <v>49</v>
      </c>
      <c r="G1504">
        <v>8</v>
      </c>
      <c r="H1504" s="43">
        <v>10859</v>
      </c>
      <c r="I1504" t="s">
        <v>198</v>
      </c>
      <c r="J1504">
        <v>11772</v>
      </c>
      <c r="K1504" t="s">
        <v>211</v>
      </c>
      <c r="L1504" t="s">
        <v>211</v>
      </c>
      <c r="M1504" t="s">
        <v>326</v>
      </c>
      <c r="N1504" t="s">
        <v>327</v>
      </c>
      <c r="O1504" t="s">
        <v>64</v>
      </c>
      <c r="P1504">
        <v>669</v>
      </c>
      <c r="Q1504" t="s">
        <v>223</v>
      </c>
      <c r="R1504">
        <v>5</v>
      </c>
      <c r="S1504">
        <v>64</v>
      </c>
      <c r="T1504">
        <v>10</v>
      </c>
      <c r="U1504">
        <v>0</v>
      </c>
      <c r="V1504">
        <v>64</v>
      </c>
      <c r="W1504">
        <v>4.09</v>
      </c>
      <c r="X1504">
        <v>6.4</v>
      </c>
      <c r="Y1504">
        <v>6.4</v>
      </c>
      <c r="Z1504">
        <v>210.47</v>
      </c>
      <c r="AA1504" t="s">
        <v>55</v>
      </c>
      <c r="AB1504" t="s">
        <v>47</v>
      </c>
      <c r="AC1504" t="s">
        <v>212</v>
      </c>
      <c r="AD1504" t="s">
        <v>96</v>
      </c>
      <c r="AE1504" s="39">
        <v>46217.369745370372</v>
      </c>
      <c r="AG1504" t="str">
        <f t="shared" si="184"/>
        <v>Julho-26</v>
      </c>
      <c r="AH1504" s="36">
        <f>_xlfn.XLOOKUP(AK1504,'Base de Preços'!P$7:P$3001,'Base de Preços'!J$7:J$3001,"",0)</f>
        <v>930</v>
      </c>
      <c r="AI1504" s="37">
        <f t="shared" si="185"/>
        <v>9300</v>
      </c>
      <c r="AJ1504" t="str">
        <f>_xlfn.XLOOKUP(N1504,Agrupamentos!C$3:C$496,Agrupamentos!D$3:D$496,"",0)</f>
        <v>IRRIGAÇÃO DE PLANTIO</v>
      </c>
      <c r="AK1504" t="str">
        <f t="shared" si="186"/>
        <v>2ª IRRIGAÇÃO DE PLANTIO 4 a 5L/Planta+Polímero,  tomadas d'água a 5 a 10KM da Operação, incluindo Captação de ÁguaGN1400IMP15</v>
      </c>
      <c r="AL1504" s="57" t="str">
        <f t="shared" si="187"/>
        <v>47613GN1400Trabalhador FlorestalALCIMAR CONCEIÇAO DOS SANTOS2ª IRRIGAÇÃO DE PLANTIO 4 a 5L/Planta+Polímero,  tomadas d'água a 5 a 10KM da Operação, incluindo Captação de ÁguaCASCATA5Principal10Julho-2606446217,369745370446216</v>
      </c>
      <c r="AM1504" s="79">
        <f t="shared" si="188"/>
        <v>15.647921760391199</v>
      </c>
      <c r="AN1504" s="80">
        <f t="shared" si="189"/>
        <v>3293.4180929095355</v>
      </c>
      <c r="AO1504" s="36">
        <f t="shared" si="190"/>
        <v>2104.6999999999998</v>
      </c>
      <c r="AP1504" s="83">
        <f t="shared" si="191"/>
        <v>-1188.7180929095357</v>
      </c>
    </row>
    <row r="1505" spans="1:42" hidden="1">
      <c r="A1505">
        <v>47613</v>
      </c>
      <c r="B1505" s="38">
        <v>46216</v>
      </c>
      <c r="C1505" t="s">
        <v>272</v>
      </c>
      <c r="D1505" t="s">
        <v>185</v>
      </c>
      <c r="E1505" t="s">
        <v>186</v>
      </c>
      <c r="F1505" t="s">
        <v>92</v>
      </c>
      <c r="G1505">
        <v>8</v>
      </c>
      <c r="H1505" s="43">
        <v>10859</v>
      </c>
      <c r="I1505" t="s">
        <v>198</v>
      </c>
      <c r="J1505">
        <v>11772</v>
      </c>
      <c r="K1505" t="s">
        <v>211</v>
      </c>
      <c r="L1505" t="s">
        <v>211</v>
      </c>
      <c r="M1505" t="s">
        <v>200</v>
      </c>
      <c r="N1505" t="s">
        <v>201</v>
      </c>
      <c r="O1505" t="s">
        <v>64</v>
      </c>
      <c r="P1505">
        <v>669</v>
      </c>
      <c r="Q1505" t="s">
        <v>223</v>
      </c>
      <c r="R1505">
        <v>24</v>
      </c>
      <c r="S1505">
        <v>8</v>
      </c>
      <c r="T1505">
        <v>2</v>
      </c>
      <c r="U1505">
        <v>0</v>
      </c>
      <c r="V1505">
        <v>8</v>
      </c>
      <c r="W1505">
        <v>0.51</v>
      </c>
      <c r="X1505">
        <v>4</v>
      </c>
      <c r="Y1505">
        <v>4</v>
      </c>
      <c r="Z1505">
        <v>199.41</v>
      </c>
      <c r="AA1505" t="s">
        <v>55</v>
      </c>
      <c r="AB1505" t="s">
        <v>56</v>
      </c>
      <c r="AC1505" t="s">
        <v>212</v>
      </c>
      <c r="AD1505" t="s">
        <v>96</v>
      </c>
      <c r="AE1505" s="39">
        <v>46217.369745370372</v>
      </c>
      <c r="AG1505" t="str">
        <f t="shared" si="184"/>
        <v>Julho-26</v>
      </c>
      <c r="AH1505" s="36">
        <f>_xlfn.XLOOKUP(AK1505,'Base de Preços'!P$7:P$3001,'Base de Preços'!J$7:J$3001,"",0)</f>
        <v>930</v>
      </c>
      <c r="AI1505" s="37">
        <f t="shared" si="185"/>
        <v>0</v>
      </c>
      <c r="AJ1505" t="str">
        <f>_xlfn.XLOOKUP(N1505,Agrupamentos!C$3:C$496,Agrupamentos!D$3:D$496,"",0)</f>
        <v>IRRIGAÇÃO DE PLANTIO</v>
      </c>
      <c r="AK1505" t="str">
        <f t="shared" si="186"/>
        <v>Irrigação de Plantio 4 a 5L/Planta+Polímero, tomadas d'água a 5 a 10KM da Operação, incluindo Capitação de ÁguaGN1400IMP14</v>
      </c>
      <c r="AL1505" s="57" t="str">
        <f t="shared" si="187"/>
        <v>47613GN1400Motorista de Caminhão PipaALCIMAR CONCEIÇAO DOS SANTOSIrrigação de Plantio 4 a 5L/Planta+Polímero, tomadas d'água a 5 a 10KM da Operação, incluindo Capitação de ÁguaCASCATA24Suporte2Julho-260846217,369745370446216</v>
      </c>
      <c r="AM1505" s="79">
        <f t="shared" si="188"/>
        <v>15.686274509803921</v>
      </c>
      <c r="AN1505" s="80">
        <f t="shared" si="189"/>
        <v>3128</v>
      </c>
      <c r="AO1505" s="36">
        <f t="shared" si="190"/>
        <v>398.82</v>
      </c>
      <c r="AP1505" s="83">
        <f t="shared" si="191"/>
        <v>-2729.18</v>
      </c>
    </row>
    <row r="1506" spans="1:42" hidden="1">
      <c r="A1506">
        <v>47613</v>
      </c>
      <c r="B1506" s="38">
        <v>46216</v>
      </c>
      <c r="C1506" t="s">
        <v>272</v>
      </c>
      <c r="D1506" t="s">
        <v>185</v>
      </c>
      <c r="E1506" t="s">
        <v>186</v>
      </c>
      <c r="F1506" t="s">
        <v>92</v>
      </c>
      <c r="G1506">
        <v>8</v>
      </c>
      <c r="H1506" s="43">
        <v>10859</v>
      </c>
      <c r="I1506" t="s">
        <v>198</v>
      </c>
      <c r="J1506">
        <v>11772</v>
      </c>
      <c r="K1506" t="s">
        <v>211</v>
      </c>
      <c r="L1506" t="s">
        <v>211</v>
      </c>
      <c r="M1506" t="s">
        <v>326</v>
      </c>
      <c r="N1506" t="s">
        <v>327</v>
      </c>
      <c r="O1506" t="s">
        <v>64</v>
      </c>
      <c r="P1506">
        <v>669</v>
      </c>
      <c r="Q1506" t="s">
        <v>223</v>
      </c>
      <c r="R1506">
        <v>5</v>
      </c>
      <c r="S1506">
        <v>8</v>
      </c>
      <c r="T1506">
        <v>10</v>
      </c>
      <c r="U1506">
        <v>0</v>
      </c>
      <c r="V1506">
        <v>8</v>
      </c>
      <c r="W1506">
        <v>0.51</v>
      </c>
      <c r="X1506">
        <v>0.8</v>
      </c>
      <c r="Y1506">
        <v>0.8</v>
      </c>
      <c r="Z1506">
        <v>199.41</v>
      </c>
      <c r="AA1506" t="s">
        <v>55</v>
      </c>
      <c r="AB1506" t="s">
        <v>56</v>
      </c>
      <c r="AC1506" t="s">
        <v>212</v>
      </c>
      <c r="AD1506" t="s">
        <v>96</v>
      </c>
      <c r="AE1506" s="39">
        <v>46217.369745370372</v>
      </c>
      <c r="AG1506" t="str">
        <f t="shared" si="184"/>
        <v>Julho-26</v>
      </c>
      <c r="AH1506" s="36">
        <f>_xlfn.XLOOKUP(AK1506,'Base de Preços'!P$7:P$3001,'Base de Preços'!J$7:J$3001,"",0)</f>
        <v>930</v>
      </c>
      <c r="AI1506" s="37">
        <f t="shared" si="185"/>
        <v>0</v>
      </c>
      <c r="AJ1506" t="str">
        <f>_xlfn.XLOOKUP(N1506,Agrupamentos!C$3:C$496,Agrupamentos!D$3:D$496,"",0)</f>
        <v>IRRIGAÇÃO DE PLANTIO</v>
      </c>
      <c r="AK1506" t="str">
        <f t="shared" si="186"/>
        <v>2ª IRRIGAÇÃO DE PLANTIO 4 a 5L/Planta+Polímero,  tomadas d'água a 5 a 10KM da Operação, incluindo Captação de ÁguaGN1400IMP15</v>
      </c>
      <c r="AL1506" s="57" t="str">
        <f t="shared" si="187"/>
        <v>47613GN1400Motorista de Caminhão PipaALCIMAR CONCEIÇAO DOS SANTOS2ª IRRIGAÇÃO DE PLANTIO 4 a 5L/Planta+Polímero,  tomadas d'água a 5 a 10KM da Operação, incluindo Captação de ÁguaCASCATA5Suporte10Julho-260846217,369745370446216</v>
      </c>
      <c r="AM1506" s="79">
        <f t="shared" si="188"/>
        <v>15.686274509803921</v>
      </c>
      <c r="AN1506" s="80">
        <f t="shared" si="189"/>
        <v>3128</v>
      </c>
      <c r="AO1506" s="36">
        <f t="shared" si="190"/>
        <v>1994.1</v>
      </c>
      <c r="AP1506" s="83">
        <f t="shared" si="191"/>
        <v>-1133.9000000000001</v>
      </c>
    </row>
    <row r="1507" spans="1:42" hidden="1">
      <c r="A1507">
        <v>47613</v>
      </c>
      <c r="B1507" s="38">
        <v>46216</v>
      </c>
      <c r="C1507" t="s">
        <v>272</v>
      </c>
      <c r="D1507" t="s">
        <v>185</v>
      </c>
      <c r="E1507" t="s">
        <v>186</v>
      </c>
      <c r="F1507" t="s">
        <v>59</v>
      </c>
      <c r="G1507">
        <v>8</v>
      </c>
      <c r="H1507" s="43">
        <v>10859</v>
      </c>
      <c r="I1507" t="s">
        <v>198</v>
      </c>
      <c r="J1507">
        <v>11772</v>
      </c>
      <c r="K1507" t="s">
        <v>211</v>
      </c>
      <c r="L1507" t="s">
        <v>211</v>
      </c>
      <c r="M1507" t="s">
        <v>326</v>
      </c>
      <c r="N1507" t="s">
        <v>327</v>
      </c>
      <c r="O1507" t="s">
        <v>64</v>
      </c>
      <c r="P1507">
        <v>669</v>
      </c>
      <c r="Q1507" t="s">
        <v>223</v>
      </c>
      <c r="R1507">
        <v>5</v>
      </c>
      <c r="S1507">
        <v>8</v>
      </c>
      <c r="T1507">
        <v>10</v>
      </c>
      <c r="U1507">
        <v>8</v>
      </c>
      <c r="V1507">
        <v>16</v>
      </c>
      <c r="W1507">
        <v>0.82</v>
      </c>
      <c r="X1507">
        <v>0.8</v>
      </c>
      <c r="Y1507">
        <v>1.6</v>
      </c>
      <c r="Z1507">
        <v>520.12</v>
      </c>
      <c r="AA1507" t="s">
        <v>55</v>
      </c>
      <c r="AB1507" t="s">
        <v>56</v>
      </c>
      <c r="AC1507" t="s">
        <v>212</v>
      </c>
      <c r="AD1507" t="s">
        <v>96</v>
      </c>
      <c r="AE1507" s="39">
        <v>46217.369745370372</v>
      </c>
      <c r="AG1507" t="str">
        <f t="shared" si="184"/>
        <v>Julho-26</v>
      </c>
      <c r="AH1507" s="36">
        <f>_xlfn.XLOOKUP(AK1507,'Base de Preços'!P$7:P$3001,'Base de Preços'!J$7:J$3001,"",0)</f>
        <v>930</v>
      </c>
      <c r="AI1507" s="37">
        <f t="shared" si="185"/>
        <v>0</v>
      </c>
      <c r="AJ1507" t="str">
        <f>_xlfn.XLOOKUP(N1507,Agrupamentos!C$3:C$496,Agrupamentos!D$3:D$496,"",0)</f>
        <v>IRRIGAÇÃO DE PLANTIO</v>
      </c>
      <c r="AK1507" t="str">
        <f t="shared" si="186"/>
        <v>2ª IRRIGAÇÃO DE PLANTIO 4 a 5L/Planta+Polímero,  tomadas d'água a 5 a 10KM da Operação, incluindo Captação de ÁguaGN1400IMP15</v>
      </c>
      <c r="AL1507" s="57" t="str">
        <f t="shared" si="187"/>
        <v>47613GN1400Operador de Trator de PneuALCIMAR CONCEIÇAO DOS SANTOS2ª IRRIGAÇÃO DE PLANTIO 4 a 5L/Planta+Polímero,  tomadas d'água a 5 a 10KM da Operação, incluindo Captação de ÁguaCASCATA5Suporte10Julho-2681646217,369745370446216</v>
      </c>
      <c r="AM1507" s="79">
        <f t="shared" si="188"/>
        <v>19.512195121951219</v>
      </c>
      <c r="AN1507" s="80">
        <f t="shared" si="189"/>
        <v>10148.682926829268</v>
      </c>
      <c r="AO1507" s="36">
        <f t="shared" si="190"/>
        <v>5201.2</v>
      </c>
      <c r="AP1507" s="83">
        <f t="shared" si="191"/>
        <v>-4947.4829268292679</v>
      </c>
    </row>
    <row r="1508" spans="1:42" hidden="1">
      <c r="A1508">
        <v>47613</v>
      </c>
      <c r="B1508" s="38">
        <v>46216</v>
      </c>
      <c r="C1508" t="s">
        <v>272</v>
      </c>
      <c r="D1508" t="s">
        <v>185</v>
      </c>
      <c r="E1508" t="s">
        <v>186</v>
      </c>
      <c r="F1508" t="s">
        <v>59</v>
      </c>
      <c r="G1508">
        <v>8</v>
      </c>
      <c r="H1508" s="43">
        <v>10859</v>
      </c>
      <c r="I1508" t="s">
        <v>198</v>
      </c>
      <c r="J1508">
        <v>11772</v>
      </c>
      <c r="K1508" t="s">
        <v>211</v>
      </c>
      <c r="L1508" t="s">
        <v>211</v>
      </c>
      <c r="M1508" t="s">
        <v>200</v>
      </c>
      <c r="N1508" t="s">
        <v>201</v>
      </c>
      <c r="O1508" t="s">
        <v>64</v>
      </c>
      <c r="P1508">
        <v>669</v>
      </c>
      <c r="Q1508" t="s">
        <v>223</v>
      </c>
      <c r="R1508">
        <v>24</v>
      </c>
      <c r="S1508">
        <v>8</v>
      </c>
      <c r="T1508">
        <v>2</v>
      </c>
      <c r="U1508">
        <v>0</v>
      </c>
      <c r="V1508">
        <v>8</v>
      </c>
      <c r="W1508">
        <v>0.82</v>
      </c>
      <c r="X1508">
        <v>4</v>
      </c>
      <c r="Y1508">
        <v>4</v>
      </c>
      <c r="Z1508">
        <v>520.12</v>
      </c>
      <c r="AA1508" t="s">
        <v>55</v>
      </c>
      <c r="AB1508" t="s">
        <v>56</v>
      </c>
      <c r="AC1508" t="s">
        <v>212</v>
      </c>
      <c r="AD1508" t="s">
        <v>96</v>
      </c>
      <c r="AE1508" s="39">
        <v>46217.369745370372</v>
      </c>
      <c r="AG1508" t="str">
        <f t="shared" si="184"/>
        <v>Julho-26</v>
      </c>
      <c r="AH1508" s="36">
        <f>_xlfn.XLOOKUP(AK1508,'Base de Preços'!P$7:P$3001,'Base de Preços'!J$7:J$3001,"",0)</f>
        <v>930</v>
      </c>
      <c r="AI1508" s="37">
        <f t="shared" si="185"/>
        <v>0</v>
      </c>
      <c r="AJ1508" t="str">
        <f>_xlfn.XLOOKUP(N1508,Agrupamentos!C$3:C$496,Agrupamentos!D$3:D$496,"",0)</f>
        <v>IRRIGAÇÃO DE PLANTIO</v>
      </c>
      <c r="AK1508" t="str">
        <f t="shared" si="186"/>
        <v>Irrigação de Plantio 4 a 5L/Planta+Polímero, tomadas d'água a 5 a 10KM da Operação, incluindo Capitação de ÁguaGN1400IMP14</v>
      </c>
      <c r="AL1508" s="57" t="str">
        <f t="shared" si="187"/>
        <v>47613GN1400Operador de Trator de PneuALCIMAR CONCEIÇAO DOS SANTOSIrrigação de Plantio 4 a 5L/Planta+Polímero, tomadas d'água a 5 a 10KM da Operação, incluindo Capitação de ÁguaCASCATA24Suporte2Julho-260846217,369745370446216</v>
      </c>
      <c r="AM1508" s="79">
        <f t="shared" si="188"/>
        <v>9.7560975609756095</v>
      </c>
      <c r="AN1508" s="80">
        <f t="shared" si="189"/>
        <v>5074.3414634146338</v>
      </c>
      <c r="AO1508" s="36">
        <f t="shared" si="190"/>
        <v>1040.24</v>
      </c>
      <c r="AP1508" s="83">
        <f t="shared" si="191"/>
        <v>-4034.1014634146341</v>
      </c>
    </row>
    <row r="1509" spans="1:42" hidden="1">
      <c r="A1509">
        <v>47613</v>
      </c>
      <c r="B1509" s="38">
        <v>46216</v>
      </c>
      <c r="C1509" t="s">
        <v>272</v>
      </c>
      <c r="D1509" t="s">
        <v>185</v>
      </c>
      <c r="E1509" t="s">
        <v>186</v>
      </c>
      <c r="F1509" t="s">
        <v>49</v>
      </c>
      <c r="G1509">
        <v>8</v>
      </c>
      <c r="H1509" s="43">
        <v>10859</v>
      </c>
      <c r="I1509" t="s">
        <v>198</v>
      </c>
      <c r="J1509">
        <v>11772</v>
      </c>
      <c r="K1509" t="s">
        <v>211</v>
      </c>
      <c r="L1509" t="s">
        <v>211</v>
      </c>
      <c r="M1509" t="s">
        <v>200</v>
      </c>
      <c r="N1509" t="s">
        <v>201</v>
      </c>
      <c r="O1509" t="s">
        <v>64</v>
      </c>
      <c r="P1509">
        <v>669</v>
      </c>
      <c r="Q1509" t="s">
        <v>223</v>
      </c>
      <c r="R1509">
        <v>24</v>
      </c>
      <c r="S1509">
        <v>40</v>
      </c>
      <c r="T1509">
        <v>2</v>
      </c>
      <c r="U1509">
        <v>0</v>
      </c>
      <c r="V1509">
        <v>40</v>
      </c>
      <c r="W1509">
        <v>4.09</v>
      </c>
      <c r="X1509">
        <v>20</v>
      </c>
      <c r="Y1509">
        <v>20</v>
      </c>
      <c r="Z1509">
        <v>210.47</v>
      </c>
      <c r="AA1509" t="s">
        <v>55</v>
      </c>
      <c r="AB1509" t="s">
        <v>47</v>
      </c>
      <c r="AC1509" t="s">
        <v>212</v>
      </c>
      <c r="AD1509" t="s">
        <v>96</v>
      </c>
      <c r="AE1509" s="39">
        <v>46217.369745370372</v>
      </c>
      <c r="AG1509" t="str">
        <f t="shared" si="184"/>
        <v>Julho-26</v>
      </c>
      <c r="AH1509" s="36">
        <f>_xlfn.XLOOKUP(AK1509,'Base de Preços'!P$7:P$3001,'Base de Preços'!J$7:J$3001,"",0)</f>
        <v>930</v>
      </c>
      <c r="AI1509" s="37">
        <f t="shared" si="185"/>
        <v>1860</v>
      </c>
      <c r="AJ1509" t="str">
        <f>_xlfn.XLOOKUP(N1509,Agrupamentos!C$3:C$496,Agrupamentos!D$3:D$496,"",0)</f>
        <v>IRRIGAÇÃO DE PLANTIO</v>
      </c>
      <c r="AK1509" t="str">
        <f t="shared" si="186"/>
        <v>Irrigação de Plantio 4 a 5L/Planta+Polímero, tomadas d'água a 5 a 10KM da Operação, incluindo Capitação de ÁguaGN1400IMP14</v>
      </c>
      <c r="AL1509" s="57" t="str">
        <f t="shared" si="187"/>
        <v>47613GN1400Trabalhador FlorestalALCIMAR CONCEIÇAO DOS SANTOSIrrigação de Plantio 4 a 5L/Planta+Polímero, tomadas d'água a 5 a 10KM da Operação, incluindo Capitação de ÁguaCASCATA24Principal2Julho-2604046217,369745370446216</v>
      </c>
      <c r="AM1509" s="79">
        <f t="shared" si="188"/>
        <v>9.7799511002444994</v>
      </c>
      <c r="AN1509" s="80">
        <f t="shared" si="189"/>
        <v>2058.3863080684596</v>
      </c>
      <c r="AO1509" s="36">
        <f t="shared" si="190"/>
        <v>420.94</v>
      </c>
      <c r="AP1509" s="83">
        <f t="shared" si="191"/>
        <v>-1637.4463080684595</v>
      </c>
    </row>
    <row r="1510" spans="1:42" hidden="1">
      <c r="A1510">
        <v>47567</v>
      </c>
      <c r="B1510" s="38">
        <v>46216</v>
      </c>
      <c r="C1510" t="s">
        <v>272</v>
      </c>
      <c r="D1510" t="s">
        <v>105</v>
      </c>
      <c r="E1510" t="s">
        <v>106</v>
      </c>
      <c r="F1510" t="s">
        <v>59</v>
      </c>
      <c r="G1510">
        <v>8</v>
      </c>
      <c r="H1510" s="43">
        <v>11065</v>
      </c>
      <c r="I1510" t="s">
        <v>107</v>
      </c>
      <c r="J1510" t="s">
        <v>50</v>
      </c>
      <c r="K1510" t="s">
        <v>51</v>
      </c>
      <c r="L1510" t="s">
        <v>108</v>
      </c>
      <c r="M1510">
        <v>1</v>
      </c>
      <c r="N1510" t="s">
        <v>109</v>
      </c>
      <c r="O1510" t="s">
        <v>64</v>
      </c>
      <c r="P1510">
        <v>809</v>
      </c>
      <c r="Q1510" t="s">
        <v>475</v>
      </c>
      <c r="R1510" t="s">
        <v>148</v>
      </c>
      <c r="S1510">
        <v>0</v>
      </c>
      <c r="T1510">
        <v>0</v>
      </c>
      <c r="U1510">
        <v>8</v>
      </c>
      <c r="V1510">
        <v>8</v>
      </c>
      <c r="W1510">
        <v>0</v>
      </c>
      <c r="X1510">
        <v>0</v>
      </c>
      <c r="Y1510">
        <v>0</v>
      </c>
      <c r="Z1510">
        <v>0</v>
      </c>
      <c r="AA1510" t="s">
        <v>55</v>
      </c>
      <c r="AB1510" t="s">
        <v>56</v>
      </c>
      <c r="AC1510" t="s">
        <v>57</v>
      </c>
      <c r="AD1510" t="s">
        <v>57</v>
      </c>
      <c r="AE1510" s="39">
        <v>46216.727766203701</v>
      </c>
      <c r="AG1510" t="str">
        <f t="shared" si="184"/>
        <v>Julho-26</v>
      </c>
      <c r="AH1510" s="36">
        <f>_xlfn.XLOOKUP(AK1510,'Base de Preços'!P$7:P$3001,'Base de Preços'!J$7:J$3001,"",0)</f>
        <v>0</v>
      </c>
      <c r="AI1510" s="37">
        <f t="shared" si="185"/>
        <v>0</v>
      </c>
      <c r="AJ1510" t="str">
        <f>_xlfn.XLOOKUP(N1510,Agrupamentos!C$3:C$496,Agrupamentos!D$3:D$496,"",0)</f>
        <v>APOIO E MANUTENÇÃO</v>
      </c>
      <c r="AK1510" t="str">
        <f t="shared" si="186"/>
        <v>APOIO E MANUTEÇÃO 1410GN14101</v>
      </c>
      <c r="AL1510" s="57" t="str">
        <f t="shared" si="187"/>
        <v>47567GN1410Operador de Trator de PneuLEANDRA DE MIRANDA SOUZA COSTAAPOIO E MANUTEÇÃO 1410AZINHEIRA GLEBA A - ANR005-01Suporte0Julho-268846216,727766203746216</v>
      </c>
      <c r="AM1510" s="79" t="str">
        <f t="shared" si="188"/>
        <v/>
      </c>
      <c r="AN1510" s="80" t="str">
        <f t="shared" si="189"/>
        <v/>
      </c>
      <c r="AO1510" s="36">
        <f t="shared" si="190"/>
        <v>0</v>
      </c>
      <c r="AP1510" s="83" t="str">
        <f t="shared" si="191"/>
        <v/>
      </c>
    </row>
    <row r="1511" spans="1:42" hidden="1">
      <c r="A1511">
        <v>47567</v>
      </c>
      <c r="B1511" s="38">
        <v>46216</v>
      </c>
      <c r="C1511" t="s">
        <v>272</v>
      </c>
      <c r="D1511" t="s">
        <v>105</v>
      </c>
      <c r="E1511" t="s">
        <v>106</v>
      </c>
      <c r="F1511" t="s">
        <v>49</v>
      </c>
      <c r="G1511">
        <v>8</v>
      </c>
      <c r="H1511" s="43">
        <v>11065</v>
      </c>
      <c r="I1511" t="s">
        <v>107</v>
      </c>
      <c r="J1511" t="s">
        <v>50</v>
      </c>
      <c r="K1511" t="s">
        <v>51</v>
      </c>
      <c r="L1511" t="s">
        <v>108</v>
      </c>
      <c r="M1511">
        <v>1</v>
      </c>
      <c r="N1511" t="s">
        <v>109</v>
      </c>
      <c r="O1511" t="s">
        <v>64</v>
      </c>
      <c r="P1511">
        <v>809</v>
      </c>
      <c r="Q1511" t="s">
        <v>475</v>
      </c>
      <c r="R1511" t="s">
        <v>148</v>
      </c>
      <c r="S1511">
        <v>0</v>
      </c>
      <c r="T1511">
        <v>0</v>
      </c>
      <c r="U1511">
        <v>72</v>
      </c>
      <c r="V1511">
        <v>72</v>
      </c>
      <c r="W1511">
        <v>0</v>
      </c>
      <c r="X1511">
        <v>0</v>
      </c>
      <c r="Y1511">
        <v>0</v>
      </c>
      <c r="Z1511">
        <v>0</v>
      </c>
      <c r="AA1511" t="s">
        <v>55</v>
      </c>
      <c r="AB1511" t="s">
        <v>56</v>
      </c>
      <c r="AC1511" t="s">
        <v>57</v>
      </c>
      <c r="AD1511" t="s">
        <v>58</v>
      </c>
      <c r="AE1511" s="39">
        <v>46216.727326388886</v>
      </c>
      <c r="AG1511" t="str">
        <f t="shared" si="184"/>
        <v>Julho-26</v>
      </c>
      <c r="AH1511" s="36">
        <f>_xlfn.XLOOKUP(AK1511,'Base de Preços'!P$7:P$3001,'Base de Preços'!J$7:J$3001,"",0)</f>
        <v>0</v>
      </c>
      <c r="AI1511" s="37">
        <f t="shared" si="185"/>
        <v>0</v>
      </c>
      <c r="AJ1511" t="str">
        <f>_xlfn.XLOOKUP(N1511,Agrupamentos!C$3:C$496,Agrupamentos!D$3:D$496,"",0)</f>
        <v>APOIO E MANUTENÇÃO</v>
      </c>
      <c r="AK1511" t="str">
        <f t="shared" si="186"/>
        <v>APOIO E MANUTEÇÃO 1410GN14101</v>
      </c>
      <c r="AL1511" s="57" t="str">
        <f t="shared" si="187"/>
        <v>47567GN1410Trabalhador FlorestalLEANDRA DE MIRANDA SOUZA COSTAAPOIO E MANUTEÇÃO 1410AZINHEIRA GLEBA A - ANR005-01Suporte0Julho-26727246216,727326388946216</v>
      </c>
      <c r="AM1511" s="79" t="str">
        <f t="shared" si="188"/>
        <v/>
      </c>
      <c r="AN1511" s="80" t="str">
        <f t="shared" si="189"/>
        <v/>
      </c>
      <c r="AO1511" s="36">
        <f t="shared" si="190"/>
        <v>0</v>
      </c>
      <c r="AP1511" s="83" t="str">
        <f t="shared" si="191"/>
        <v/>
      </c>
    </row>
    <row r="1512" spans="1:42" hidden="1">
      <c r="A1512">
        <v>47589</v>
      </c>
      <c r="B1512" s="38">
        <v>46216</v>
      </c>
      <c r="C1512" t="s">
        <v>272</v>
      </c>
      <c r="D1512" t="s">
        <v>105</v>
      </c>
      <c r="E1512" t="s">
        <v>106</v>
      </c>
      <c r="F1512" t="s">
        <v>37</v>
      </c>
      <c r="G1512">
        <v>8</v>
      </c>
      <c r="H1512" s="43">
        <v>11331</v>
      </c>
      <c r="I1512" t="s">
        <v>112</v>
      </c>
      <c r="J1512">
        <v>11362</v>
      </c>
      <c r="K1512" t="s">
        <v>131</v>
      </c>
      <c r="L1512" t="s">
        <v>131</v>
      </c>
      <c r="M1512">
        <v>1</v>
      </c>
      <c r="N1512" t="s">
        <v>109</v>
      </c>
      <c r="O1512" t="s">
        <v>64</v>
      </c>
      <c r="P1512">
        <v>785</v>
      </c>
      <c r="Q1512" t="s">
        <v>476</v>
      </c>
      <c r="R1512" t="s">
        <v>158</v>
      </c>
      <c r="S1512">
        <v>3</v>
      </c>
      <c r="T1512">
        <v>0</v>
      </c>
      <c r="U1512">
        <v>5</v>
      </c>
      <c r="V1512">
        <v>8</v>
      </c>
      <c r="W1512">
        <v>0</v>
      </c>
      <c r="X1512">
        <v>0</v>
      </c>
      <c r="Y1512">
        <v>0</v>
      </c>
      <c r="Z1512">
        <v>0</v>
      </c>
      <c r="AA1512" t="s">
        <v>55</v>
      </c>
      <c r="AB1512" t="s">
        <v>47</v>
      </c>
      <c r="AC1512" t="s">
        <v>135</v>
      </c>
      <c r="AE1512" s="39">
        <v>46216.909791666665</v>
      </c>
      <c r="AF1512" t="s">
        <v>477</v>
      </c>
      <c r="AG1512" t="str">
        <f t="shared" si="184"/>
        <v>Julho-26</v>
      </c>
      <c r="AH1512" s="36">
        <f>_xlfn.XLOOKUP(AK1512,'Base de Preços'!P$7:P$3001,'Base de Preços'!J$7:J$3001,"",0)</f>
        <v>0</v>
      </c>
      <c r="AI1512" s="37">
        <f t="shared" si="185"/>
        <v>0</v>
      </c>
      <c r="AJ1512" t="str">
        <f>_xlfn.XLOOKUP(N1512,Agrupamentos!C$3:C$496,Agrupamentos!D$3:D$496,"",0)</f>
        <v>APOIO E MANUTENÇÃO</v>
      </c>
      <c r="AK1512" t="str">
        <f t="shared" si="186"/>
        <v>APOIO E MANUTEÇÃO 1410GN14101</v>
      </c>
      <c r="AL1512" s="57" t="str">
        <f t="shared" si="187"/>
        <v>47589GN1410MotoristaGABRIEL GONCALVES PINHEIROAPOIO E MANUTEÇÃO 1410PONTAL IV - RRP001-01Principal0Julho-265846216,909791666746216</v>
      </c>
      <c r="AM1512" s="79" t="str">
        <f t="shared" si="188"/>
        <v/>
      </c>
      <c r="AN1512" s="80" t="str">
        <f t="shared" si="189"/>
        <v/>
      </c>
      <c r="AO1512" s="36">
        <f t="shared" si="190"/>
        <v>0</v>
      </c>
      <c r="AP1512" s="83" t="str">
        <f t="shared" si="191"/>
        <v/>
      </c>
    </row>
    <row r="1513" spans="1:42" hidden="1">
      <c r="A1513">
        <v>47589</v>
      </c>
      <c r="B1513" s="38">
        <v>46216</v>
      </c>
      <c r="C1513" t="s">
        <v>272</v>
      </c>
      <c r="D1513" t="s">
        <v>105</v>
      </c>
      <c r="E1513" t="s">
        <v>106</v>
      </c>
      <c r="F1513" t="s">
        <v>59</v>
      </c>
      <c r="G1513">
        <v>8</v>
      </c>
      <c r="H1513" s="43">
        <v>11331</v>
      </c>
      <c r="I1513" t="s">
        <v>112</v>
      </c>
      <c r="J1513">
        <v>11362</v>
      </c>
      <c r="K1513" t="s">
        <v>131</v>
      </c>
      <c r="L1513" t="s">
        <v>131</v>
      </c>
      <c r="M1513">
        <v>1</v>
      </c>
      <c r="N1513" t="s">
        <v>109</v>
      </c>
      <c r="O1513" t="s">
        <v>64</v>
      </c>
      <c r="P1513">
        <v>785</v>
      </c>
      <c r="Q1513" t="s">
        <v>476</v>
      </c>
      <c r="R1513" t="s">
        <v>158</v>
      </c>
      <c r="S1513">
        <v>0</v>
      </c>
      <c r="T1513">
        <v>0</v>
      </c>
      <c r="U1513">
        <v>21</v>
      </c>
      <c r="V1513">
        <v>21</v>
      </c>
      <c r="W1513">
        <v>0</v>
      </c>
      <c r="X1513">
        <v>0</v>
      </c>
      <c r="Y1513">
        <v>0</v>
      </c>
      <c r="Z1513">
        <v>0</v>
      </c>
      <c r="AA1513" t="s">
        <v>55</v>
      </c>
      <c r="AB1513" t="s">
        <v>56</v>
      </c>
      <c r="AC1513" t="s">
        <v>135</v>
      </c>
      <c r="AD1513" t="s">
        <v>120</v>
      </c>
      <c r="AE1513" s="39">
        <v>46216.909791666665</v>
      </c>
      <c r="AF1513" t="s">
        <v>477</v>
      </c>
      <c r="AG1513" t="str">
        <f t="shared" si="184"/>
        <v>Julho-26</v>
      </c>
      <c r="AH1513" s="36">
        <f>_xlfn.XLOOKUP(AK1513,'Base de Preços'!P$7:P$3001,'Base de Preços'!J$7:J$3001,"",0)</f>
        <v>0</v>
      </c>
      <c r="AI1513" s="37">
        <f t="shared" si="185"/>
        <v>0</v>
      </c>
      <c r="AJ1513" t="str">
        <f>_xlfn.XLOOKUP(N1513,Agrupamentos!C$3:C$496,Agrupamentos!D$3:D$496,"",0)</f>
        <v>APOIO E MANUTENÇÃO</v>
      </c>
      <c r="AK1513" t="str">
        <f t="shared" si="186"/>
        <v>APOIO E MANUTEÇÃO 1410GN14101</v>
      </c>
      <c r="AL1513" s="57" t="str">
        <f t="shared" si="187"/>
        <v>47589GN1410Operador de Trator de PneuGABRIEL GONCALVES PINHEIROAPOIO E MANUTEÇÃO 1410PONTAL IV - RRP001-01Suporte0Julho-26212146216,909791666746216</v>
      </c>
      <c r="AM1513" s="79" t="str">
        <f t="shared" si="188"/>
        <v/>
      </c>
      <c r="AN1513" s="80" t="str">
        <f t="shared" si="189"/>
        <v/>
      </c>
      <c r="AO1513" s="36">
        <f t="shared" si="190"/>
        <v>0</v>
      </c>
      <c r="AP1513" s="83" t="str">
        <f t="shared" si="191"/>
        <v/>
      </c>
    </row>
    <row r="1514" spans="1:42" hidden="1">
      <c r="A1514">
        <v>47589</v>
      </c>
      <c r="B1514" s="38">
        <v>46216</v>
      </c>
      <c r="C1514" t="s">
        <v>272</v>
      </c>
      <c r="D1514" t="s">
        <v>105</v>
      </c>
      <c r="E1514" t="s">
        <v>106</v>
      </c>
      <c r="F1514" t="s">
        <v>49</v>
      </c>
      <c r="G1514">
        <v>8</v>
      </c>
      <c r="H1514" s="43">
        <v>11331</v>
      </c>
      <c r="I1514" t="s">
        <v>112</v>
      </c>
      <c r="J1514">
        <v>11362</v>
      </c>
      <c r="K1514" t="s">
        <v>131</v>
      </c>
      <c r="L1514" t="s">
        <v>131</v>
      </c>
      <c r="M1514">
        <v>298</v>
      </c>
      <c r="N1514" t="s">
        <v>132</v>
      </c>
      <c r="O1514" t="s">
        <v>43</v>
      </c>
      <c r="P1514">
        <v>785</v>
      </c>
      <c r="Q1514" t="s">
        <v>476</v>
      </c>
      <c r="R1514" t="s">
        <v>158</v>
      </c>
      <c r="S1514">
        <v>8</v>
      </c>
      <c r="T1514">
        <v>1</v>
      </c>
      <c r="U1514">
        <v>0</v>
      </c>
      <c r="V1514">
        <v>8</v>
      </c>
      <c r="W1514">
        <v>0</v>
      </c>
      <c r="X1514">
        <v>8</v>
      </c>
      <c r="Y1514">
        <v>8</v>
      </c>
      <c r="Z1514">
        <v>589.29</v>
      </c>
      <c r="AA1514" t="s">
        <v>55</v>
      </c>
      <c r="AB1514" t="s">
        <v>47</v>
      </c>
      <c r="AC1514" t="s">
        <v>135</v>
      </c>
      <c r="AD1514" t="s">
        <v>120</v>
      </c>
      <c r="AE1514" s="39">
        <v>46217.402997685182</v>
      </c>
      <c r="AF1514" t="s">
        <v>477</v>
      </c>
      <c r="AG1514" t="str">
        <f t="shared" si="184"/>
        <v>Julho-26</v>
      </c>
      <c r="AH1514" s="36">
        <f>_xlfn.XLOOKUP(AK1514,'Base de Preços'!P$7:P$3001,'Base de Preços'!J$7:J$3001,"",0)</f>
        <v>589.29</v>
      </c>
      <c r="AI1514" s="37">
        <f t="shared" si="185"/>
        <v>589.29</v>
      </c>
      <c r="AJ1514" t="str">
        <f>_xlfn.XLOOKUP(N1514,Agrupamentos!C$3:C$496,Agrupamentos!D$3:D$496,"",0)</f>
        <v>DIARIAS HOMEM</v>
      </c>
      <c r="AK1514" t="str">
        <f t="shared" si="186"/>
        <v>SERV GERAIS LAVOURA AGRICGN1410298</v>
      </c>
      <c r="AL1514" s="57" t="str">
        <f t="shared" si="187"/>
        <v>47589GN1410Trabalhador FlorestalGABRIEL GONCALVES PINHEIROSERV GERAIS LAVOURA AGRICPONTAL IV - RRP001-01Principal1Julho-260846217,402997685246216</v>
      </c>
      <c r="AM1514" s="79" t="str">
        <f t="shared" si="188"/>
        <v/>
      </c>
      <c r="AN1514" s="80" t="str">
        <f t="shared" si="189"/>
        <v/>
      </c>
      <c r="AO1514" s="36">
        <f t="shared" si="190"/>
        <v>589.29</v>
      </c>
      <c r="AP1514" s="83" t="str">
        <f t="shared" si="191"/>
        <v/>
      </c>
    </row>
    <row r="1515" spans="1:42" hidden="1">
      <c r="A1515">
        <v>47589</v>
      </c>
      <c r="B1515" s="38">
        <v>46216</v>
      </c>
      <c r="C1515" t="s">
        <v>272</v>
      </c>
      <c r="D1515" t="s">
        <v>105</v>
      </c>
      <c r="E1515" t="s">
        <v>106</v>
      </c>
      <c r="F1515" t="s">
        <v>59</v>
      </c>
      <c r="G1515">
        <v>8</v>
      </c>
      <c r="H1515" s="43">
        <v>11331</v>
      </c>
      <c r="I1515" t="s">
        <v>112</v>
      </c>
      <c r="J1515">
        <v>11362</v>
      </c>
      <c r="K1515" t="s">
        <v>131</v>
      </c>
      <c r="L1515" t="s">
        <v>131</v>
      </c>
      <c r="M1515" t="s">
        <v>137</v>
      </c>
      <c r="N1515" t="s">
        <v>138</v>
      </c>
      <c r="O1515" t="s">
        <v>64</v>
      </c>
      <c r="P1515">
        <v>484</v>
      </c>
      <c r="Q1515" t="s">
        <v>370</v>
      </c>
      <c r="R1515" t="s">
        <v>397</v>
      </c>
      <c r="S1515">
        <v>5</v>
      </c>
      <c r="T1515">
        <v>5.88</v>
      </c>
      <c r="U1515">
        <v>0</v>
      </c>
      <c r="V1515">
        <v>5</v>
      </c>
      <c r="W1515">
        <v>0.68</v>
      </c>
      <c r="X1515">
        <v>0.85</v>
      </c>
      <c r="Y1515">
        <v>0.85</v>
      </c>
      <c r="Z1515">
        <v>221.69</v>
      </c>
      <c r="AA1515" t="s">
        <v>55</v>
      </c>
      <c r="AB1515" t="s">
        <v>47</v>
      </c>
      <c r="AC1515" t="s">
        <v>135</v>
      </c>
      <c r="AD1515" t="s">
        <v>120</v>
      </c>
      <c r="AE1515" s="39">
        <v>46216.909791666665</v>
      </c>
      <c r="AF1515" t="s">
        <v>477</v>
      </c>
      <c r="AG1515" t="str">
        <f t="shared" si="184"/>
        <v>Julho-26</v>
      </c>
      <c r="AH1515" s="36">
        <f>_xlfn.XLOOKUP(AK1515,'Base de Preços'!P$7:P$3001,'Base de Preços'!J$7:J$3001,"",0)</f>
        <v>343.68</v>
      </c>
      <c r="AI1515" s="37">
        <f t="shared" si="185"/>
        <v>2020.8384000000001</v>
      </c>
      <c r="AJ1515" t="str">
        <f>_xlfn.XLOOKUP(N1515,Agrupamentos!C$3:C$496,Agrupamentos!D$3:D$496,"",0)</f>
        <v>HERBICIDA MEC</v>
      </c>
      <c r="AK1515" t="str">
        <f t="shared" si="186"/>
        <v>SERV CAP QUIM MEC BARRA AGRICGN1410IMP96</v>
      </c>
      <c r="AL1515" s="57" t="str">
        <f t="shared" si="187"/>
        <v>47589GN1410Operador de Trator de PneuGABRIEL GONCALVES PINHEIROSERV CAP QUIM MEC BARRA AGRICSÃO PEDRO IIIT002-01Principal5,88Julho-260546216,909791666746216</v>
      </c>
      <c r="AM1515" s="79">
        <f t="shared" si="188"/>
        <v>7.3529411764705879</v>
      </c>
      <c r="AN1515" s="80">
        <f t="shared" si="189"/>
        <v>1630.0735294117646</v>
      </c>
      <c r="AO1515" s="36">
        <f t="shared" si="190"/>
        <v>1303.5372</v>
      </c>
      <c r="AP1515" s="83">
        <f t="shared" si="191"/>
        <v>-326.53632941176465</v>
      </c>
    </row>
    <row r="1516" spans="1:42" hidden="1">
      <c r="A1516">
        <v>47589</v>
      </c>
      <c r="B1516" s="38">
        <v>46216</v>
      </c>
      <c r="C1516" t="s">
        <v>272</v>
      </c>
      <c r="D1516" t="s">
        <v>105</v>
      </c>
      <c r="E1516" t="s">
        <v>106</v>
      </c>
      <c r="F1516" t="s">
        <v>49</v>
      </c>
      <c r="G1516">
        <v>8</v>
      </c>
      <c r="H1516" s="43">
        <v>11331</v>
      </c>
      <c r="I1516" t="s">
        <v>112</v>
      </c>
      <c r="J1516">
        <v>11362</v>
      </c>
      <c r="K1516" t="s">
        <v>131</v>
      </c>
      <c r="L1516" t="s">
        <v>131</v>
      </c>
      <c r="M1516" t="s">
        <v>137</v>
      </c>
      <c r="N1516" t="s">
        <v>138</v>
      </c>
      <c r="O1516" t="s">
        <v>64</v>
      </c>
      <c r="P1516">
        <v>484</v>
      </c>
      <c r="Q1516" t="s">
        <v>370</v>
      </c>
      <c r="R1516" t="s">
        <v>397</v>
      </c>
      <c r="S1516">
        <v>4</v>
      </c>
      <c r="T1516">
        <v>5.88</v>
      </c>
      <c r="U1516">
        <v>4</v>
      </c>
      <c r="V1516">
        <v>8</v>
      </c>
      <c r="W1516">
        <v>0.23</v>
      </c>
      <c r="X1516">
        <v>0.68</v>
      </c>
      <c r="Y1516">
        <v>1.36</v>
      </c>
      <c r="Z1516">
        <v>26.68</v>
      </c>
      <c r="AA1516" t="s">
        <v>55</v>
      </c>
      <c r="AB1516" t="s">
        <v>56</v>
      </c>
      <c r="AC1516" t="s">
        <v>135</v>
      </c>
      <c r="AD1516" t="s">
        <v>120</v>
      </c>
      <c r="AE1516" s="39">
        <v>46216.909791666665</v>
      </c>
      <c r="AF1516" t="s">
        <v>477</v>
      </c>
      <c r="AG1516" t="str">
        <f t="shared" si="184"/>
        <v>Julho-26</v>
      </c>
      <c r="AH1516" s="36">
        <f>_xlfn.XLOOKUP(AK1516,'Base de Preços'!P$7:P$3001,'Base de Preços'!J$7:J$3001,"",0)</f>
        <v>343.68</v>
      </c>
      <c r="AI1516" s="37">
        <f t="shared" si="185"/>
        <v>0</v>
      </c>
      <c r="AJ1516" t="str">
        <f>_xlfn.XLOOKUP(N1516,Agrupamentos!C$3:C$496,Agrupamentos!D$3:D$496,"",0)</f>
        <v>HERBICIDA MEC</v>
      </c>
      <c r="AK1516" t="str">
        <f t="shared" si="186"/>
        <v>SERV CAP QUIM MEC BARRA AGRICGN1410IMP96</v>
      </c>
      <c r="AL1516" s="57" t="str">
        <f t="shared" si="187"/>
        <v>47589GN1410Trabalhador FlorestalGABRIEL GONCALVES PINHEIROSERV CAP QUIM MEC BARRA AGRICSÃO PEDRO IIIT002-01Suporte5,88Julho-264846216,909791666746216</v>
      </c>
      <c r="AM1516" s="79">
        <f t="shared" si="188"/>
        <v>34.782608695652172</v>
      </c>
      <c r="AN1516" s="80">
        <f t="shared" si="189"/>
        <v>927.99999999999989</v>
      </c>
      <c r="AO1516" s="36">
        <f t="shared" si="190"/>
        <v>156.8784</v>
      </c>
      <c r="AP1516" s="83">
        <f t="shared" si="191"/>
        <v>-771.12159999999994</v>
      </c>
    </row>
    <row r="1517" spans="1:42" hidden="1">
      <c r="A1517">
        <v>47589</v>
      </c>
      <c r="B1517" s="38">
        <v>46216</v>
      </c>
      <c r="C1517" t="s">
        <v>272</v>
      </c>
      <c r="D1517" t="s">
        <v>105</v>
      </c>
      <c r="E1517" t="s">
        <v>106</v>
      </c>
      <c r="F1517" t="s">
        <v>59</v>
      </c>
      <c r="G1517">
        <v>8</v>
      </c>
      <c r="H1517" s="43">
        <v>11331</v>
      </c>
      <c r="I1517" t="s">
        <v>112</v>
      </c>
      <c r="J1517">
        <v>11362</v>
      </c>
      <c r="K1517" t="s">
        <v>131</v>
      </c>
      <c r="L1517" t="s">
        <v>131</v>
      </c>
      <c r="M1517" t="s">
        <v>166</v>
      </c>
      <c r="N1517" t="s">
        <v>167</v>
      </c>
      <c r="O1517" t="s">
        <v>168</v>
      </c>
      <c r="P1517">
        <v>785</v>
      </c>
      <c r="Q1517" t="s">
        <v>476</v>
      </c>
      <c r="R1517" t="s">
        <v>158</v>
      </c>
      <c r="S1517">
        <v>22</v>
      </c>
      <c r="T1517">
        <v>22</v>
      </c>
      <c r="U1517">
        <v>0</v>
      </c>
      <c r="V1517">
        <v>22</v>
      </c>
      <c r="W1517">
        <v>0</v>
      </c>
      <c r="X1517">
        <v>1</v>
      </c>
      <c r="Y1517">
        <v>1</v>
      </c>
      <c r="Z1517">
        <v>290.54000000000002</v>
      </c>
      <c r="AA1517" t="s">
        <v>55</v>
      </c>
      <c r="AB1517" t="s">
        <v>47</v>
      </c>
      <c r="AC1517" t="s">
        <v>135</v>
      </c>
      <c r="AE1517" s="39">
        <v>46216.909791666665</v>
      </c>
      <c r="AF1517" t="s">
        <v>477</v>
      </c>
      <c r="AG1517" t="str">
        <f t="shared" si="184"/>
        <v>Julho-26</v>
      </c>
      <c r="AH1517" s="36">
        <f>_xlfn.XLOOKUP(AK1517,'Base de Preços'!P$7:P$3001,'Base de Preços'!J$7:J$3001,"",0)</f>
        <v>290.54000000000002</v>
      </c>
      <c r="AI1517" s="37">
        <f t="shared" si="185"/>
        <v>6391.88</v>
      </c>
      <c r="AJ1517" t="str">
        <f>_xlfn.XLOOKUP(N1517,Agrupamentos!C$3:C$496,Agrupamentos!D$3:D$496,"",0)</f>
        <v>HORA TRATOR</v>
      </c>
      <c r="AK1517" t="str">
        <f t="shared" si="186"/>
        <v>SERV HORA TRATOR PNEU 100CV AGRICGN1410REF223</v>
      </c>
      <c r="AL1517" s="57" t="str">
        <f t="shared" si="187"/>
        <v>47589GN1410Operador de Trator de PneuGABRIEL GONCALVES PINHEIROSERV HORA TRATOR PNEU 100CV AGRICPONTAL IV - RRP001-01Principal22Julho-2602246216,909791666746216</v>
      </c>
      <c r="AM1517" s="79" t="str">
        <f t="shared" si="188"/>
        <v/>
      </c>
      <c r="AN1517" s="80" t="str">
        <f t="shared" si="189"/>
        <v/>
      </c>
      <c r="AO1517" s="36">
        <f t="shared" si="190"/>
        <v>6391.88</v>
      </c>
      <c r="AP1517" s="83" t="str">
        <f t="shared" si="191"/>
        <v/>
      </c>
    </row>
    <row r="1518" spans="1:42" hidden="1">
      <c r="A1518">
        <v>47595</v>
      </c>
      <c r="B1518" s="38">
        <v>46216</v>
      </c>
      <c r="C1518" t="s">
        <v>272</v>
      </c>
      <c r="D1518" t="s">
        <v>105</v>
      </c>
      <c r="E1518" t="s">
        <v>106</v>
      </c>
      <c r="F1518" t="s">
        <v>37</v>
      </c>
      <c r="G1518">
        <v>8</v>
      </c>
      <c r="H1518" s="43">
        <v>11065</v>
      </c>
      <c r="I1518" t="s">
        <v>107</v>
      </c>
      <c r="J1518">
        <v>11390</v>
      </c>
      <c r="K1518" t="s">
        <v>123</v>
      </c>
      <c r="L1518" t="s">
        <v>123</v>
      </c>
      <c r="M1518">
        <v>1</v>
      </c>
      <c r="N1518" t="s">
        <v>109</v>
      </c>
      <c r="O1518" t="s">
        <v>64</v>
      </c>
      <c r="P1518">
        <v>670</v>
      </c>
      <c r="Q1518" t="s">
        <v>445</v>
      </c>
      <c r="R1518">
        <v>15</v>
      </c>
      <c r="S1518">
        <v>0</v>
      </c>
      <c r="T1518">
        <v>0</v>
      </c>
      <c r="U1518">
        <v>8</v>
      </c>
      <c r="V1518">
        <v>8</v>
      </c>
      <c r="W1518">
        <v>0</v>
      </c>
      <c r="X1518">
        <v>0</v>
      </c>
      <c r="Y1518">
        <v>0</v>
      </c>
      <c r="Z1518">
        <v>0</v>
      </c>
      <c r="AA1518" t="s">
        <v>46</v>
      </c>
      <c r="AB1518" t="s">
        <v>47</v>
      </c>
      <c r="AC1518" t="s">
        <v>127</v>
      </c>
      <c r="AD1518" t="s">
        <v>58</v>
      </c>
      <c r="AE1518" s="39">
        <v>46216.955543981479</v>
      </c>
      <c r="AG1518" t="str">
        <f t="shared" si="184"/>
        <v>Julho-26</v>
      </c>
      <c r="AH1518" s="36">
        <f>_xlfn.XLOOKUP(AK1518,'Base de Preços'!P$7:P$3001,'Base de Preços'!J$7:J$3001,"",0)</f>
        <v>0</v>
      </c>
      <c r="AI1518" s="37">
        <f t="shared" si="185"/>
        <v>0</v>
      </c>
      <c r="AJ1518" t="str">
        <f>_xlfn.XLOOKUP(N1518,Agrupamentos!C$3:C$496,Agrupamentos!D$3:D$496,"",0)</f>
        <v>APOIO E MANUTENÇÃO</v>
      </c>
      <c r="AK1518" t="str">
        <f t="shared" si="186"/>
        <v>APOIO E MANUTEÇÃO 1410GN14101</v>
      </c>
      <c r="AL1518" s="57" t="str">
        <f t="shared" si="187"/>
        <v>47595GN1410MotoristaDIEMISSON DE ALMEIDA SANTOSAPOIO E MANUTEÇÃO 1410TREZE DE JULHO15Principal0Julho-268846216,955543981546216</v>
      </c>
      <c r="AM1518" s="79" t="str">
        <f t="shared" si="188"/>
        <v/>
      </c>
      <c r="AN1518" s="80" t="str">
        <f t="shared" si="189"/>
        <v/>
      </c>
      <c r="AO1518" s="36">
        <f t="shared" si="190"/>
        <v>0</v>
      </c>
      <c r="AP1518" s="83" t="str">
        <f t="shared" si="191"/>
        <v/>
      </c>
    </row>
    <row r="1519" spans="1:42" hidden="1">
      <c r="A1519">
        <v>47595</v>
      </c>
      <c r="B1519" s="38">
        <v>46216</v>
      </c>
      <c r="C1519" t="s">
        <v>272</v>
      </c>
      <c r="D1519" t="s">
        <v>105</v>
      </c>
      <c r="E1519" t="s">
        <v>106</v>
      </c>
      <c r="F1519" t="s">
        <v>59</v>
      </c>
      <c r="G1519">
        <v>8</v>
      </c>
      <c r="H1519" s="43">
        <v>11065</v>
      </c>
      <c r="I1519" t="s">
        <v>107</v>
      </c>
      <c r="J1519">
        <v>11390</v>
      </c>
      <c r="K1519" t="s">
        <v>123</v>
      </c>
      <c r="L1519" t="s">
        <v>123</v>
      </c>
      <c r="M1519">
        <v>1</v>
      </c>
      <c r="N1519" t="s">
        <v>109</v>
      </c>
      <c r="O1519" t="s">
        <v>64</v>
      </c>
      <c r="P1519">
        <v>670</v>
      </c>
      <c r="Q1519" t="s">
        <v>445</v>
      </c>
      <c r="R1519">
        <v>15</v>
      </c>
      <c r="S1519">
        <v>0</v>
      </c>
      <c r="T1519">
        <v>0</v>
      </c>
      <c r="U1519">
        <v>8</v>
      </c>
      <c r="V1519">
        <v>8</v>
      </c>
      <c r="W1519">
        <v>0</v>
      </c>
      <c r="X1519">
        <v>0</v>
      </c>
      <c r="Y1519">
        <v>0</v>
      </c>
      <c r="Z1519">
        <v>0</v>
      </c>
      <c r="AA1519" t="s">
        <v>55</v>
      </c>
      <c r="AB1519" t="s">
        <v>56</v>
      </c>
      <c r="AC1519" t="s">
        <v>127</v>
      </c>
      <c r="AD1519" t="s">
        <v>120</v>
      </c>
      <c r="AE1519" s="39">
        <v>46217.35528935185</v>
      </c>
      <c r="AG1519" t="str">
        <f t="shared" si="184"/>
        <v>Julho-26</v>
      </c>
      <c r="AH1519" s="36">
        <f>_xlfn.XLOOKUP(AK1519,'Base de Preços'!P$7:P$3001,'Base de Preços'!J$7:J$3001,"",0)</f>
        <v>0</v>
      </c>
      <c r="AI1519" s="37">
        <f t="shared" si="185"/>
        <v>0</v>
      </c>
      <c r="AJ1519" t="str">
        <f>_xlfn.XLOOKUP(N1519,Agrupamentos!C$3:C$496,Agrupamentos!D$3:D$496,"",0)</f>
        <v>APOIO E MANUTENÇÃO</v>
      </c>
      <c r="AK1519" t="str">
        <f t="shared" si="186"/>
        <v>APOIO E MANUTEÇÃO 1410GN14101</v>
      </c>
      <c r="AL1519" s="57" t="str">
        <f t="shared" si="187"/>
        <v>47595GN1410Operador de Trator de PneuDIEMISSON DE ALMEIDA SANTOSAPOIO E MANUTEÇÃO 1410TREZE DE JULHO15Suporte0Julho-268846217,355289351846216</v>
      </c>
      <c r="AM1519" s="79" t="str">
        <f t="shared" si="188"/>
        <v/>
      </c>
      <c r="AN1519" s="80" t="str">
        <f t="shared" si="189"/>
        <v/>
      </c>
      <c r="AO1519" s="36">
        <f t="shared" si="190"/>
        <v>0</v>
      </c>
      <c r="AP1519" s="83" t="str">
        <f t="shared" si="191"/>
        <v/>
      </c>
    </row>
    <row r="1520" spans="1:42" hidden="1">
      <c r="A1520">
        <v>47595</v>
      </c>
      <c r="B1520" s="38">
        <v>46216</v>
      </c>
      <c r="C1520" t="s">
        <v>272</v>
      </c>
      <c r="D1520" t="s">
        <v>105</v>
      </c>
      <c r="E1520" t="s">
        <v>106</v>
      </c>
      <c r="F1520" t="s">
        <v>49</v>
      </c>
      <c r="G1520">
        <v>8</v>
      </c>
      <c r="H1520" s="43">
        <v>11065</v>
      </c>
      <c r="I1520" t="s">
        <v>107</v>
      </c>
      <c r="J1520">
        <v>11390</v>
      </c>
      <c r="K1520" t="s">
        <v>123</v>
      </c>
      <c r="L1520" t="s">
        <v>123</v>
      </c>
      <c r="M1520" t="s">
        <v>124</v>
      </c>
      <c r="N1520" t="s">
        <v>125</v>
      </c>
      <c r="O1520" t="s">
        <v>64</v>
      </c>
      <c r="P1520">
        <v>670</v>
      </c>
      <c r="Q1520" t="s">
        <v>445</v>
      </c>
      <c r="R1520">
        <v>15</v>
      </c>
      <c r="S1520">
        <v>124</v>
      </c>
      <c r="T1520">
        <v>46.88</v>
      </c>
      <c r="U1520">
        <v>0</v>
      </c>
      <c r="V1520">
        <v>124</v>
      </c>
      <c r="W1520">
        <v>1.51</v>
      </c>
      <c r="X1520">
        <v>2.65</v>
      </c>
      <c r="Y1520">
        <v>2.65</v>
      </c>
      <c r="Z1520">
        <v>112.28</v>
      </c>
      <c r="AA1520" t="s">
        <v>55</v>
      </c>
      <c r="AB1520" t="s">
        <v>47</v>
      </c>
      <c r="AC1520" t="s">
        <v>127</v>
      </c>
      <c r="AD1520" t="s">
        <v>58</v>
      </c>
      <c r="AE1520" s="39">
        <v>46216.955543981479</v>
      </c>
      <c r="AG1520" t="str">
        <f t="shared" si="184"/>
        <v>Julho-26</v>
      </c>
      <c r="AH1520" s="36">
        <f>_xlfn.XLOOKUP(AK1520,'Base de Preços'!P$7:P$3001,'Base de Preços'!J$7:J$3001,"",0)</f>
        <v>143.12</v>
      </c>
      <c r="AI1520" s="37">
        <f t="shared" si="185"/>
        <v>6709.4656000000004</v>
      </c>
      <c r="AJ1520" t="str">
        <f>_xlfn.XLOOKUP(N1520,Agrupamentos!C$3:C$496,Agrupamentos!D$3:D$496,"",0)</f>
        <v>COMB FORMIGA MANUAL SISTEMATICO</v>
      </c>
      <c r="AK1520" t="str">
        <f t="shared" si="186"/>
        <v>SERV COMB FORMIGA MANUAL SISTEMATICOGN1410IMP179</v>
      </c>
      <c r="AL1520" s="57" t="str">
        <f t="shared" si="187"/>
        <v>47595GN1410Trabalhador FlorestalDIEMISSON DE ALMEIDA SANTOSSERV COMB FORMIGA MANUAL SISTEMATICOTREZE DE JULHO15Principal46,88Julho-26012446216,955543981546216</v>
      </c>
      <c r="AM1520" s="79">
        <f t="shared" si="188"/>
        <v>82.119205298013242</v>
      </c>
      <c r="AN1520" s="80">
        <f t="shared" si="189"/>
        <v>9220.3443708609266</v>
      </c>
      <c r="AO1520" s="36">
        <f t="shared" si="190"/>
        <v>5263.6864000000005</v>
      </c>
      <c r="AP1520" s="83">
        <f t="shared" si="191"/>
        <v>-3956.6579708609261</v>
      </c>
    </row>
    <row r="1521" spans="1:42" hidden="1">
      <c r="A1521">
        <v>47595</v>
      </c>
      <c r="B1521" s="38">
        <v>46216</v>
      </c>
      <c r="C1521" t="s">
        <v>272</v>
      </c>
      <c r="D1521" t="s">
        <v>105</v>
      </c>
      <c r="E1521" t="s">
        <v>106</v>
      </c>
      <c r="F1521" t="s">
        <v>49</v>
      </c>
      <c r="G1521">
        <v>8</v>
      </c>
      <c r="H1521" s="43">
        <v>11065</v>
      </c>
      <c r="I1521" t="s">
        <v>107</v>
      </c>
      <c r="J1521">
        <v>11390</v>
      </c>
      <c r="K1521" t="s">
        <v>123</v>
      </c>
      <c r="L1521" t="s">
        <v>123</v>
      </c>
      <c r="M1521" t="s">
        <v>124</v>
      </c>
      <c r="N1521" t="s">
        <v>125</v>
      </c>
      <c r="O1521" t="s">
        <v>64</v>
      </c>
      <c r="P1521">
        <v>670</v>
      </c>
      <c r="Q1521" t="s">
        <v>445</v>
      </c>
      <c r="R1521">
        <v>14</v>
      </c>
      <c r="S1521">
        <v>124</v>
      </c>
      <c r="T1521">
        <v>61.72</v>
      </c>
      <c r="U1521">
        <v>0</v>
      </c>
      <c r="V1521">
        <v>124</v>
      </c>
      <c r="W1521">
        <v>1.51</v>
      </c>
      <c r="X1521">
        <v>2.0099999999999998</v>
      </c>
      <c r="Y1521">
        <v>2.0099999999999998</v>
      </c>
      <c r="Z1521">
        <v>112.28</v>
      </c>
      <c r="AA1521" t="s">
        <v>46</v>
      </c>
      <c r="AB1521" t="s">
        <v>47</v>
      </c>
      <c r="AC1521" t="s">
        <v>127</v>
      </c>
      <c r="AD1521" t="s">
        <v>58</v>
      </c>
      <c r="AE1521" s="39">
        <v>46216.955543981479</v>
      </c>
      <c r="AG1521" t="str">
        <f t="shared" si="184"/>
        <v>Julho-26</v>
      </c>
      <c r="AH1521" s="36">
        <f>_xlfn.XLOOKUP(AK1521,'Base de Preços'!P$7:P$3001,'Base de Preços'!J$7:J$3001,"",0)</f>
        <v>143.12</v>
      </c>
      <c r="AI1521" s="37">
        <f t="shared" si="185"/>
        <v>8833.3664000000008</v>
      </c>
      <c r="AJ1521" t="str">
        <f>_xlfn.XLOOKUP(N1521,Agrupamentos!C$3:C$496,Agrupamentos!D$3:D$496,"",0)</f>
        <v>COMB FORMIGA MANUAL SISTEMATICO</v>
      </c>
      <c r="AK1521" t="str">
        <f t="shared" si="186"/>
        <v>SERV COMB FORMIGA MANUAL SISTEMATICOGN1410IMP179</v>
      </c>
      <c r="AL1521" s="57" t="str">
        <f t="shared" si="187"/>
        <v>47595GN1410Trabalhador FlorestalDIEMISSON DE ALMEIDA SANTOSSERV COMB FORMIGA MANUAL SISTEMATICOTREZE DE JULHO14Principal61,72Julho-26012446216,955543981546216</v>
      </c>
      <c r="AM1521" s="79">
        <f t="shared" si="188"/>
        <v>82.119205298013242</v>
      </c>
      <c r="AN1521" s="80">
        <f t="shared" si="189"/>
        <v>9220.3443708609266</v>
      </c>
      <c r="AO1521" s="36">
        <f t="shared" si="190"/>
        <v>6929.9215999999997</v>
      </c>
      <c r="AP1521" s="83">
        <f t="shared" si="191"/>
        <v>-2290.4227708609269</v>
      </c>
    </row>
    <row r="1522" spans="1:42" hidden="1">
      <c r="A1522">
        <v>47596</v>
      </c>
      <c r="B1522" s="38">
        <v>46216</v>
      </c>
      <c r="C1522" t="s">
        <v>272</v>
      </c>
      <c r="D1522" t="s">
        <v>105</v>
      </c>
      <c r="E1522" t="s">
        <v>106</v>
      </c>
      <c r="F1522" t="s">
        <v>37</v>
      </c>
      <c r="G1522">
        <v>8</v>
      </c>
      <c r="H1522" s="43">
        <v>11065</v>
      </c>
      <c r="I1522" t="s">
        <v>107</v>
      </c>
      <c r="J1522">
        <v>11392</v>
      </c>
      <c r="K1522" t="s">
        <v>142</v>
      </c>
      <c r="L1522" t="s">
        <v>142</v>
      </c>
      <c r="M1522">
        <v>1</v>
      </c>
      <c r="N1522" t="s">
        <v>109</v>
      </c>
      <c r="O1522" t="s">
        <v>64</v>
      </c>
      <c r="P1522">
        <v>532</v>
      </c>
      <c r="Q1522" t="s">
        <v>117</v>
      </c>
      <c r="R1522" t="s">
        <v>158</v>
      </c>
      <c r="S1522">
        <v>24</v>
      </c>
      <c r="T1522">
        <v>0</v>
      </c>
      <c r="U1522">
        <v>14</v>
      </c>
      <c r="V1522">
        <v>38</v>
      </c>
      <c r="W1522">
        <v>0</v>
      </c>
      <c r="X1522">
        <v>0</v>
      </c>
      <c r="Y1522">
        <v>0</v>
      </c>
      <c r="Z1522">
        <v>0</v>
      </c>
      <c r="AA1522" t="s">
        <v>46</v>
      </c>
      <c r="AB1522" t="s">
        <v>47</v>
      </c>
      <c r="AC1522" t="s">
        <v>145</v>
      </c>
      <c r="AD1522" t="s">
        <v>120</v>
      </c>
      <c r="AE1522" s="39">
        <v>46216.960023148145</v>
      </c>
      <c r="AG1522" t="str">
        <f t="shared" si="184"/>
        <v>Julho-26</v>
      </c>
      <c r="AH1522" s="36">
        <f>_xlfn.XLOOKUP(AK1522,'Base de Preços'!P$7:P$3001,'Base de Preços'!J$7:J$3001,"",0)</f>
        <v>0</v>
      </c>
      <c r="AI1522" s="37">
        <f t="shared" si="185"/>
        <v>0</v>
      </c>
      <c r="AJ1522" t="str">
        <f>_xlfn.XLOOKUP(N1522,Agrupamentos!C$3:C$496,Agrupamentos!D$3:D$496,"",0)</f>
        <v>APOIO E MANUTENÇÃO</v>
      </c>
      <c r="AK1522" t="str">
        <f t="shared" si="186"/>
        <v>APOIO E MANUTEÇÃO 1410GN14101</v>
      </c>
      <c r="AL1522" s="57" t="str">
        <f t="shared" si="187"/>
        <v>47596GN1410MotoristaDOUGLAS BOTELHO GOMESAPOIO E MANUTEÇÃO 1410NOSSA SENHORA APARECIDA IX001-01Principal0Julho-26143846216,960023148146216</v>
      </c>
      <c r="AM1522" s="79" t="str">
        <f t="shared" si="188"/>
        <v/>
      </c>
      <c r="AN1522" s="80" t="str">
        <f t="shared" si="189"/>
        <v/>
      </c>
      <c r="AO1522" s="36">
        <f t="shared" si="190"/>
        <v>0</v>
      </c>
      <c r="AP1522" s="83" t="str">
        <f t="shared" si="191"/>
        <v/>
      </c>
    </row>
    <row r="1523" spans="1:42" hidden="1">
      <c r="A1523">
        <v>47596</v>
      </c>
      <c r="B1523" s="38">
        <v>46216</v>
      </c>
      <c r="C1523" t="s">
        <v>272</v>
      </c>
      <c r="D1523" t="s">
        <v>105</v>
      </c>
      <c r="E1523" t="s">
        <v>106</v>
      </c>
      <c r="F1523" t="s">
        <v>49</v>
      </c>
      <c r="G1523">
        <v>8</v>
      </c>
      <c r="H1523" s="43">
        <v>11065</v>
      </c>
      <c r="I1523" t="s">
        <v>107</v>
      </c>
      <c r="J1523">
        <v>11392</v>
      </c>
      <c r="K1523" t="s">
        <v>142</v>
      </c>
      <c r="L1523" t="s">
        <v>142</v>
      </c>
      <c r="M1523">
        <v>478</v>
      </c>
      <c r="N1523" t="s">
        <v>143</v>
      </c>
      <c r="O1523" t="s">
        <v>64</v>
      </c>
      <c r="P1523">
        <v>532</v>
      </c>
      <c r="Q1523" t="s">
        <v>117</v>
      </c>
      <c r="R1523" t="s">
        <v>118</v>
      </c>
      <c r="S1523">
        <v>144</v>
      </c>
      <c r="T1523">
        <v>12.94</v>
      </c>
      <c r="U1523">
        <v>0</v>
      </c>
      <c r="V1523">
        <v>144</v>
      </c>
      <c r="W1523">
        <v>11.26</v>
      </c>
      <c r="X1523">
        <v>11.13</v>
      </c>
      <c r="Y1523">
        <v>11.13</v>
      </c>
      <c r="Z1523">
        <v>851.63</v>
      </c>
      <c r="AA1523" t="s">
        <v>55</v>
      </c>
      <c r="AB1523" t="s">
        <v>47</v>
      </c>
      <c r="AC1523" t="s">
        <v>145</v>
      </c>
      <c r="AE1523" s="39">
        <v>46216.960023148145</v>
      </c>
      <c r="AG1523" t="str">
        <f t="shared" si="184"/>
        <v>Julho-26</v>
      </c>
      <c r="AH1523" s="36">
        <f>_xlfn.XLOOKUP(AK1523,'Base de Preços'!P$7:P$3001,'Base de Preços'!J$7:J$3001,"",0)</f>
        <v>1235.0899999999999</v>
      </c>
      <c r="AI1523" s="37">
        <f t="shared" si="185"/>
        <v>15982.064599999998</v>
      </c>
      <c r="AJ1523" t="str">
        <f>_xlfn.XLOOKUP(N1523,Agrupamentos!C$3:C$496,Agrupamentos!D$3:D$496,"",0)</f>
        <v>IRRIGAÇÃO DE PLANTIO</v>
      </c>
      <c r="AK1523" t="str">
        <f t="shared" si="186"/>
        <v>SERV PLANTIO IRRIGADO NIVEL 1 AGRIC - TRANSPORTE ATÉ 5 KMGN1410478</v>
      </c>
      <c r="AL1523" s="57" t="str">
        <f t="shared" si="187"/>
        <v>47596GN1410Trabalhador FlorestalDOUGLAS BOTELHO GOMESSERV PLANTIO IRRIGADO NIVEL 1 AGRIC - TRANSPORTE ATÉ 5 KMNOSSA SENHORA APARECIDA IX003-01Principal12,94Julho-26014446216,960023148146216</v>
      </c>
      <c r="AM1523" s="79">
        <f t="shared" si="188"/>
        <v>12.788632326820604</v>
      </c>
      <c r="AN1523" s="80">
        <f t="shared" si="189"/>
        <v>10891.182948490232</v>
      </c>
      <c r="AO1523" s="36">
        <f t="shared" si="190"/>
        <v>11020.092199999999</v>
      </c>
      <c r="AP1523" s="83">
        <f t="shared" si="191"/>
        <v>128.90925150976727</v>
      </c>
    </row>
    <row r="1524" spans="1:42" hidden="1">
      <c r="A1524">
        <v>47596</v>
      </c>
      <c r="B1524" s="38">
        <v>46216</v>
      </c>
      <c r="C1524" t="s">
        <v>272</v>
      </c>
      <c r="D1524" t="s">
        <v>105</v>
      </c>
      <c r="E1524" t="s">
        <v>106</v>
      </c>
      <c r="F1524" t="s">
        <v>59</v>
      </c>
      <c r="G1524">
        <v>8</v>
      </c>
      <c r="H1524" s="43">
        <v>11065</v>
      </c>
      <c r="I1524" t="s">
        <v>107</v>
      </c>
      <c r="J1524">
        <v>11392</v>
      </c>
      <c r="K1524" t="s">
        <v>142</v>
      </c>
      <c r="L1524" t="s">
        <v>142</v>
      </c>
      <c r="M1524">
        <v>478</v>
      </c>
      <c r="N1524" t="s">
        <v>143</v>
      </c>
      <c r="O1524" t="s">
        <v>64</v>
      </c>
      <c r="P1524">
        <v>532</v>
      </c>
      <c r="Q1524" t="s">
        <v>117</v>
      </c>
      <c r="R1524" t="s">
        <v>118</v>
      </c>
      <c r="S1524">
        <v>13</v>
      </c>
      <c r="T1524">
        <v>12.94</v>
      </c>
      <c r="U1524">
        <v>27</v>
      </c>
      <c r="V1524">
        <v>40</v>
      </c>
      <c r="W1524">
        <v>0.74</v>
      </c>
      <c r="X1524">
        <v>1</v>
      </c>
      <c r="Y1524">
        <v>3.09</v>
      </c>
      <c r="Z1524">
        <v>239.79</v>
      </c>
      <c r="AA1524" t="s">
        <v>55</v>
      </c>
      <c r="AB1524" t="s">
        <v>56</v>
      </c>
      <c r="AC1524" t="s">
        <v>145</v>
      </c>
      <c r="AD1524" t="s">
        <v>120</v>
      </c>
      <c r="AE1524" s="39">
        <v>46216.960023148145</v>
      </c>
      <c r="AG1524" t="str">
        <f t="shared" si="184"/>
        <v>Julho-26</v>
      </c>
      <c r="AH1524" s="36">
        <f>_xlfn.XLOOKUP(AK1524,'Base de Preços'!P$7:P$3001,'Base de Preços'!J$7:J$3001,"",0)</f>
        <v>1235.0899999999999</v>
      </c>
      <c r="AI1524" s="37">
        <f t="shared" si="185"/>
        <v>0</v>
      </c>
      <c r="AJ1524" t="str">
        <f>_xlfn.XLOOKUP(N1524,Agrupamentos!C$3:C$496,Agrupamentos!D$3:D$496,"",0)</f>
        <v>IRRIGAÇÃO DE PLANTIO</v>
      </c>
      <c r="AK1524" t="str">
        <f t="shared" si="186"/>
        <v>SERV PLANTIO IRRIGADO NIVEL 1 AGRIC - TRANSPORTE ATÉ 5 KMGN1410478</v>
      </c>
      <c r="AL1524" s="57" t="str">
        <f t="shared" si="187"/>
        <v>47596GN1410Operador de Trator de PneuDOUGLAS BOTELHO GOMESSERV PLANTIO IRRIGADO NIVEL 1 AGRIC - TRANSPORTE ATÉ 5 KMNOSSA SENHORA APARECIDA IX003-01Suporte12,94Julho-26274046216,960023148146216</v>
      </c>
      <c r="AM1524" s="79">
        <f t="shared" si="188"/>
        <v>54.054054054054056</v>
      </c>
      <c r="AN1524" s="80">
        <f t="shared" si="189"/>
        <v>12961.621621621622</v>
      </c>
      <c r="AO1524" s="36">
        <f t="shared" si="190"/>
        <v>3102.8825999999999</v>
      </c>
      <c r="AP1524" s="83">
        <f t="shared" si="191"/>
        <v>-9858.7390216216227</v>
      </c>
    </row>
    <row r="1525" spans="1:42" hidden="1">
      <c r="A1525">
        <v>47596</v>
      </c>
      <c r="B1525" s="38">
        <v>46216</v>
      </c>
      <c r="C1525" t="s">
        <v>272</v>
      </c>
      <c r="D1525" t="s">
        <v>105</v>
      </c>
      <c r="E1525" t="s">
        <v>106</v>
      </c>
      <c r="F1525" t="s">
        <v>49</v>
      </c>
      <c r="G1525">
        <v>8</v>
      </c>
      <c r="H1525" s="43">
        <v>11065</v>
      </c>
      <c r="I1525" t="s">
        <v>107</v>
      </c>
      <c r="J1525">
        <v>11392</v>
      </c>
      <c r="K1525" t="s">
        <v>142</v>
      </c>
      <c r="L1525" t="s">
        <v>142</v>
      </c>
      <c r="M1525">
        <v>478</v>
      </c>
      <c r="N1525" t="s">
        <v>143</v>
      </c>
      <c r="O1525" t="s">
        <v>64</v>
      </c>
      <c r="P1525">
        <v>532</v>
      </c>
      <c r="Q1525" t="s">
        <v>117</v>
      </c>
      <c r="R1525" t="s">
        <v>158</v>
      </c>
      <c r="S1525">
        <v>100</v>
      </c>
      <c r="T1525">
        <v>4.4400000000000004</v>
      </c>
      <c r="U1525">
        <v>0</v>
      </c>
      <c r="V1525">
        <v>100</v>
      </c>
      <c r="W1525">
        <v>11.26</v>
      </c>
      <c r="X1525">
        <v>22.52</v>
      </c>
      <c r="Y1525">
        <v>22.52</v>
      </c>
      <c r="Z1525">
        <v>851.63</v>
      </c>
      <c r="AA1525" t="s">
        <v>55</v>
      </c>
      <c r="AB1525" t="s">
        <v>47</v>
      </c>
      <c r="AC1525" t="s">
        <v>145</v>
      </c>
      <c r="AE1525" s="39">
        <v>46216.960023148145</v>
      </c>
      <c r="AG1525" t="str">
        <f t="shared" si="184"/>
        <v>Julho-26</v>
      </c>
      <c r="AH1525" s="36">
        <f>_xlfn.XLOOKUP(AK1525,'Base de Preços'!P$7:P$3001,'Base de Preços'!J$7:J$3001,"",0)</f>
        <v>1235.0899999999999</v>
      </c>
      <c r="AI1525" s="37">
        <f t="shared" si="185"/>
        <v>5483.7996000000003</v>
      </c>
      <c r="AJ1525" t="str">
        <f>_xlfn.XLOOKUP(N1525,Agrupamentos!C$3:C$496,Agrupamentos!D$3:D$496,"",0)</f>
        <v>IRRIGAÇÃO DE PLANTIO</v>
      </c>
      <c r="AK1525" t="str">
        <f t="shared" si="186"/>
        <v>SERV PLANTIO IRRIGADO NIVEL 1 AGRIC - TRANSPORTE ATÉ 5 KMGN1410478</v>
      </c>
      <c r="AL1525" s="57" t="str">
        <f t="shared" si="187"/>
        <v>47596GN1410Trabalhador FlorestalDOUGLAS BOTELHO GOMESSERV PLANTIO IRRIGADO NIVEL 1 AGRIC - TRANSPORTE ATÉ 5 KMNOSSA SENHORA APARECIDA IX001-01Principal4,44Julho-26010046216,960023148146216</v>
      </c>
      <c r="AM1525" s="79">
        <f t="shared" si="188"/>
        <v>8.8809946714031973</v>
      </c>
      <c r="AN1525" s="80">
        <f t="shared" si="189"/>
        <v>7563.321492007105</v>
      </c>
      <c r="AO1525" s="36">
        <f t="shared" si="190"/>
        <v>3781.2372000000005</v>
      </c>
      <c r="AP1525" s="83">
        <f t="shared" si="191"/>
        <v>-3782.0842920071045</v>
      </c>
    </row>
    <row r="1526" spans="1:42" hidden="1">
      <c r="A1526">
        <v>47597</v>
      </c>
      <c r="B1526" s="38">
        <v>46216</v>
      </c>
      <c r="C1526" t="s">
        <v>272</v>
      </c>
      <c r="D1526" t="s">
        <v>105</v>
      </c>
      <c r="E1526" t="s">
        <v>106</v>
      </c>
      <c r="F1526" t="s">
        <v>59</v>
      </c>
      <c r="G1526">
        <v>8</v>
      </c>
      <c r="H1526" s="43">
        <v>11331</v>
      </c>
      <c r="I1526" t="s">
        <v>112</v>
      </c>
      <c r="J1526">
        <v>11278</v>
      </c>
      <c r="K1526" t="s">
        <v>381</v>
      </c>
      <c r="L1526" t="s">
        <v>381</v>
      </c>
      <c r="M1526" t="s">
        <v>129</v>
      </c>
      <c r="N1526" t="s">
        <v>130</v>
      </c>
      <c r="O1526" t="s">
        <v>64</v>
      </c>
      <c r="P1526">
        <v>514</v>
      </c>
      <c r="Q1526" t="s">
        <v>463</v>
      </c>
      <c r="R1526" t="s">
        <v>122</v>
      </c>
      <c r="S1526">
        <v>5</v>
      </c>
      <c r="T1526">
        <v>26.19</v>
      </c>
      <c r="U1526">
        <v>3</v>
      </c>
      <c r="V1526">
        <v>8</v>
      </c>
      <c r="W1526">
        <v>0.5</v>
      </c>
      <c r="X1526">
        <v>0.19</v>
      </c>
      <c r="Y1526">
        <v>0.31</v>
      </c>
      <c r="Z1526">
        <v>142.16</v>
      </c>
      <c r="AA1526" t="s">
        <v>55</v>
      </c>
      <c r="AB1526" t="s">
        <v>47</v>
      </c>
      <c r="AC1526" t="s">
        <v>382</v>
      </c>
      <c r="AD1526" t="s">
        <v>120</v>
      </c>
      <c r="AE1526" s="39">
        <v>46216.968807870369</v>
      </c>
      <c r="AG1526" t="str">
        <f t="shared" si="184"/>
        <v>Julho-26</v>
      </c>
      <c r="AH1526" s="36">
        <f>_xlfn.XLOOKUP(AK1526,'Base de Preços'!P$7:P$3001,'Base de Preços'!J$7:J$3001,"",0)</f>
        <v>204.98</v>
      </c>
      <c r="AI1526" s="37">
        <f t="shared" si="185"/>
        <v>5368.4261999999999</v>
      </c>
      <c r="AJ1526" t="str">
        <f>_xlfn.XLOOKUP(N1526,Agrupamentos!C$3:C$496,Agrupamentos!D$3:D$496,"",0)</f>
        <v>HERBICIDA MEC</v>
      </c>
      <c r="AK1526" t="str">
        <f t="shared" si="186"/>
        <v>SERV CAP QUIM AREA TOTALGN1410IMP153</v>
      </c>
      <c r="AL1526" s="57" t="str">
        <f t="shared" si="187"/>
        <v>47597GN1410Operador de Trator de PneuNONATO JOSE COSTA JUNIORSERV CAP QUIM AREA TOTALCRISTAL004-01Principal26,19Julho-263846216,968807870446216</v>
      </c>
      <c r="AM1526" s="79">
        <f t="shared" si="188"/>
        <v>16</v>
      </c>
      <c r="AN1526" s="80">
        <f t="shared" si="189"/>
        <v>2274.56</v>
      </c>
      <c r="AO1526" s="36">
        <f t="shared" si="190"/>
        <v>3723.1704</v>
      </c>
      <c r="AP1526" s="83">
        <f t="shared" si="191"/>
        <v>1448.6104</v>
      </c>
    </row>
    <row r="1527" spans="1:42" hidden="1">
      <c r="A1527">
        <v>47597</v>
      </c>
      <c r="B1527" s="38">
        <v>46216</v>
      </c>
      <c r="C1527" t="s">
        <v>272</v>
      </c>
      <c r="D1527" t="s">
        <v>105</v>
      </c>
      <c r="E1527" t="s">
        <v>106</v>
      </c>
      <c r="F1527" t="s">
        <v>49</v>
      </c>
      <c r="G1527">
        <v>8</v>
      </c>
      <c r="H1527" s="43">
        <v>11331</v>
      </c>
      <c r="I1527" t="s">
        <v>112</v>
      </c>
      <c r="J1527">
        <v>11278</v>
      </c>
      <c r="K1527" t="s">
        <v>381</v>
      </c>
      <c r="L1527" t="s">
        <v>381</v>
      </c>
      <c r="M1527">
        <v>1</v>
      </c>
      <c r="N1527" t="s">
        <v>109</v>
      </c>
      <c r="O1527" t="s">
        <v>64</v>
      </c>
      <c r="P1527">
        <v>514</v>
      </c>
      <c r="Q1527" t="s">
        <v>463</v>
      </c>
      <c r="R1527" t="s">
        <v>122</v>
      </c>
      <c r="S1527">
        <v>8</v>
      </c>
      <c r="T1527">
        <v>0</v>
      </c>
      <c r="U1527">
        <v>0</v>
      </c>
      <c r="V1527">
        <v>8</v>
      </c>
      <c r="W1527">
        <v>0</v>
      </c>
      <c r="X1527">
        <v>0</v>
      </c>
      <c r="Y1527">
        <v>0</v>
      </c>
      <c r="Z1527">
        <v>0</v>
      </c>
      <c r="AA1527" t="s">
        <v>55</v>
      </c>
      <c r="AB1527" t="s">
        <v>56</v>
      </c>
      <c r="AC1527" t="s">
        <v>382</v>
      </c>
      <c r="AD1527" t="s">
        <v>120</v>
      </c>
      <c r="AE1527" s="39">
        <v>46216.968807870369</v>
      </c>
      <c r="AG1527" t="str">
        <f t="shared" si="184"/>
        <v>Julho-26</v>
      </c>
      <c r="AH1527" s="36">
        <f>_xlfn.XLOOKUP(AK1527,'Base de Preços'!P$7:P$3001,'Base de Preços'!J$7:J$3001,"",0)</f>
        <v>0</v>
      </c>
      <c r="AI1527" s="37">
        <f t="shared" si="185"/>
        <v>0</v>
      </c>
      <c r="AJ1527" t="str">
        <f>_xlfn.XLOOKUP(N1527,Agrupamentos!C$3:C$496,Agrupamentos!D$3:D$496,"",0)</f>
        <v>APOIO E MANUTENÇÃO</v>
      </c>
      <c r="AK1527" t="str">
        <f t="shared" si="186"/>
        <v>APOIO E MANUTEÇÃO 1410GN14101</v>
      </c>
      <c r="AL1527" s="57" t="str">
        <f t="shared" si="187"/>
        <v>47597GN1410Trabalhador FlorestalNONATO JOSE COSTA JUNIORAPOIO E MANUTEÇÃO 1410CRISTAL004-01Suporte0Julho-260846216,968807870446216</v>
      </c>
      <c r="AM1527" s="79" t="str">
        <f t="shared" si="188"/>
        <v/>
      </c>
      <c r="AN1527" s="80" t="str">
        <f t="shared" si="189"/>
        <v/>
      </c>
      <c r="AO1527" s="36">
        <f t="shared" si="190"/>
        <v>0</v>
      </c>
      <c r="AP1527" s="83" t="str">
        <f t="shared" si="191"/>
        <v/>
      </c>
    </row>
    <row r="1528" spans="1:42" hidden="1">
      <c r="A1528">
        <v>47606</v>
      </c>
      <c r="B1528" s="38">
        <v>46216</v>
      </c>
      <c r="C1528" t="s">
        <v>272</v>
      </c>
      <c r="D1528" t="s">
        <v>105</v>
      </c>
      <c r="E1528" t="s">
        <v>106</v>
      </c>
      <c r="F1528" t="s">
        <v>59</v>
      </c>
      <c r="G1528">
        <v>8</v>
      </c>
      <c r="H1528" s="43">
        <v>11331</v>
      </c>
      <c r="I1528" t="s">
        <v>112</v>
      </c>
      <c r="J1528">
        <v>11752</v>
      </c>
      <c r="K1528" t="s">
        <v>149</v>
      </c>
      <c r="L1528" t="s">
        <v>149</v>
      </c>
      <c r="M1528" t="s">
        <v>115</v>
      </c>
      <c r="N1528" t="s">
        <v>116</v>
      </c>
      <c r="O1528" t="s">
        <v>64</v>
      </c>
      <c r="P1528">
        <v>503</v>
      </c>
      <c r="Q1528" t="s">
        <v>181</v>
      </c>
      <c r="R1528" t="s">
        <v>398</v>
      </c>
      <c r="S1528">
        <v>6</v>
      </c>
      <c r="T1528">
        <v>13.5</v>
      </c>
      <c r="U1528">
        <v>62</v>
      </c>
      <c r="V1528">
        <v>68</v>
      </c>
      <c r="W1528">
        <v>0.42</v>
      </c>
      <c r="X1528">
        <v>0.44</v>
      </c>
      <c r="Y1528">
        <v>5.04</v>
      </c>
      <c r="Z1528">
        <v>143.63999999999999</v>
      </c>
      <c r="AA1528" t="s">
        <v>46</v>
      </c>
      <c r="AB1528" t="s">
        <v>47</v>
      </c>
      <c r="AC1528" t="s">
        <v>120</v>
      </c>
      <c r="AD1528" t="s">
        <v>120</v>
      </c>
      <c r="AE1528" s="39">
        <v>46217.348101851851</v>
      </c>
      <c r="AG1528" t="str">
        <f t="shared" si="184"/>
        <v>Julho-26</v>
      </c>
      <c r="AH1528" s="36">
        <f>_xlfn.XLOOKUP(AK1528,'Base de Preços'!P$7:P$3001,'Base de Preços'!J$7:J$3001,"",0)</f>
        <v>212.62</v>
      </c>
      <c r="AI1528" s="37">
        <f t="shared" si="185"/>
        <v>2870.37</v>
      </c>
      <c r="AJ1528" t="str">
        <f>_xlfn.XLOOKUP(N1528,Agrupamentos!C$3:C$496,Agrupamentos!D$3:D$496,"",0)</f>
        <v>HERBICIDA MEC</v>
      </c>
      <c r="AK1528" t="str">
        <f t="shared" si="186"/>
        <v>SERV CAP QUIM PRE EMERG 3 LINHASGN1410IMP97</v>
      </c>
      <c r="AL1528" s="57" t="str">
        <f t="shared" si="187"/>
        <v>47606GN1410Operador de Trator de PneuMATEUS SANCHES PERES BIENIEKSERV CAP QUIM PRE EMERG 3 LINHASMÃE SANTA GLEBA A017-01Principal13,5Julho-26626846217,348101851946216</v>
      </c>
      <c r="AM1528" s="79">
        <f t="shared" si="188"/>
        <v>161.9047619047619</v>
      </c>
      <c r="AN1528" s="80">
        <f t="shared" si="189"/>
        <v>23255.999999999996</v>
      </c>
      <c r="AO1528" s="36">
        <f t="shared" si="190"/>
        <v>1939.1399999999999</v>
      </c>
      <c r="AP1528" s="83">
        <f t="shared" si="191"/>
        <v>-21316.859999999997</v>
      </c>
    </row>
    <row r="1529" spans="1:42" hidden="1">
      <c r="A1529">
        <v>47606</v>
      </c>
      <c r="B1529" s="38">
        <v>46216</v>
      </c>
      <c r="C1529" t="s">
        <v>272</v>
      </c>
      <c r="D1529" t="s">
        <v>105</v>
      </c>
      <c r="E1529" t="s">
        <v>106</v>
      </c>
      <c r="F1529" t="s">
        <v>49</v>
      </c>
      <c r="G1529">
        <v>8</v>
      </c>
      <c r="H1529" s="43">
        <v>11331</v>
      </c>
      <c r="I1529" t="s">
        <v>112</v>
      </c>
      <c r="J1529">
        <v>11752</v>
      </c>
      <c r="K1529" t="s">
        <v>149</v>
      </c>
      <c r="L1529" t="s">
        <v>149</v>
      </c>
      <c r="M1529">
        <v>1</v>
      </c>
      <c r="N1529" t="s">
        <v>109</v>
      </c>
      <c r="O1529" t="s">
        <v>64</v>
      </c>
      <c r="P1529">
        <v>503</v>
      </c>
      <c r="Q1529" t="s">
        <v>181</v>
      </c>
      <c r="R1529" t="s">
        <v>398</v>
      </c>
      <c r="S1529">
        <v>10</v>
      </c>
      <c r="T1529">
        <v>0</v>
      </c>
      <c r="U1529">
        <v>0</v>
      </c>
      <c r="V1529">
        <v>10</v>
      </c>
      <c r="W1529">
        <v>0</v>
      </c>
      <c r="X1529">
        <v>0</v>
      </c>
      <c r="Y1529">
        <v>0</v>
      </c>
      <c r="Z1529">
        <v>0</v>
      </c>
      <c r="AA1529" t="s">
        <v>46</v>
      </c>
      <c r="AB1529" t="s">
        <v>56</v>
      </c>
      <c r="AC1529" t="s">
        <v>120</v>
      </c>
      <c r="AE1529" s="39">
        <v>46217.348101851851</v>
      </c>
      <c r="AG1529" t="str">
        <f t="shared" si="184"/>
        <v>Julho-26</v>
      </c>
      <c r="AH1529" s="36">
        <f>_xlfn.XLOOKUP(AK1529,'Base de Preços'!P$7:P$3001,'Base de Preços'!J$7:J$3001,"",0)</f>
        <v>0</v>
      </c>
      <c r="AI1529" s="37">
        <f t="shared" si="185"/>
        <v>0</v>
      </c>
      <c r="AJ1529" t="str">
        <f>_xlfn.XLOOKUP(N1529,Agrupamentos!C$3:C$496,Agrupamentos!D$3:D$496,"",0)</f>
        <v>APOIO E MANUTENÇÃO</v>
      </c>
      <c r="AK1529" t="str">
        <f t="shared" si="186"/>
        <v>APOIO E MANUTEÇÃO 1410GN14101</v>
      </c>
      <c r="AL1529" s="57" t="str">
        <f t="shared" si="187"/>
        <v>47606GN1410Trabalhador FlorestalMATEUS SANCHES PERES BIENIEKAPOIO E MANUTEÇÃO 1410MÃE SANTA GLEBA A017-01Suporte0Julho-2601046217,348101851946216</v>
      </c>
      <c r="AM1529" s="79" t="str">
        <f t="shared" si="188"/>
        <v/>
      </c>
      <c r="AN1529" s="80" t="str">
        <f t="shared" si="189"/>
        <v/>
      </c>
      <c r="AO1529" s="36">
        <f t="shared" si="190"/>
        <v>0</v>
      </c>
      <c r="AP1529" s="83" t="str">
        <f t="shared" si="191"/>
        <v/>
      </c>
    </row>
    <row r="1530" spans="1:42" hidden="1">
      <c r="A1530">
        <v>47615</v>
      </c>
      <c r="B1530" s="38">
        <v>46216</v>
      </c>
      <c r="C1530" t="s">
        <v>272</v>
      </c>
      <c r="D1530" t="s">
        <v>105</v>
      </c>
      <c r="E1530" t="s">
        <v>106</v>
      </c>
      <c r="F1530" t="s">
        <v>37</v>
      </c>
      <c r="G1530">
        <v>8</v>
      </c>
      <c r="H1530" s="43">
        <v>11331</v>
      </c>
      <c r="I1530" t="s">
        <v>112</v>
      </c>
      <c r="J1530">
        <v>11838</v>
      </c>
      <c r="K1530" t="s">
        <v>113</v>
      </c>
      <c r="L1530" t="s">
        <v>114</v>
      </c>
      <c r="M1530">
        <v>1</v>
      </c>
      <c r="N1530" t="s">
        <v>109</v>
      </c>
      <c r="O1530" t="s">
        <v>64</v>
      </c>
      <c r="P1530">
        <v>555</v>
      </c>
      <c r="Q1530" t="s">
        <v>413</v>
      </c>
      <c r="R1530" t="s">
        <v>151</v>
      </c>
      <c r="S1530">
        <v>0</v>
      </c>
      <c r="T1530">
        <v>0</v>
      </c>
      <c r="U1530">
        <v>8</v>
      </c>
      <c r="V1530">
        <v>8</v>
      </c>
      <c r="W1530">
        <v>0</v>
      </c>
      <c r="X1530">
        <v>0</v>
      </c>
      <c r="Y1530">
        <v>0</v>
      </c>
      <c r="Z1530">
        <v>0</v>
      </c>
      <c r="AA1530" t="s">
        <v>46</v>
      </c>
      <c r="AB1530" t="s">
        <v>47</v>
      </c>
      <c r="AC1530" t="s">
        <v>119</v>
      </c>
      <c r="AE1530" s="39">
        <v>46217.384976851848</v>
      </c>
      <c r="AG1530" t="str">
        <f t="shared" si="184"/>
        <v>Julho-26</v>
      </c>
      <c r="AH1530" s="36">
        <f>_xlfn.XLOOKUP(AK1530,'Base de Preços'!P$7:P$3001,'Base de Preços'!J$7:J$3001,"",0)</f>
        <v>0</v>
      </c>
      <c r="AI1530" s="37">
        <f t="shared" si="185"/>
        <v>0</v>
      </c>
      <c r="AJ1530" t="str">
        <f>_xlfn.XLOOKUP(N1530,Agrupamentos!C$3:C$496,Agrupamentos!D$3:D$496,"",0)</f>
        <v>APOIO E MANUTENÇÃO</v>
      </c>
      <c r="AK1530" t="str">
        <f t="shared" si="186"/>
        <v>APOIO E MANUTEÇÃO 1410GN14101</v>
      </c>
      <c r="AL1530" s="57" t="str">
        <f t="shared" si="187"/>
        <v>47615GN1410MotoristaRENILDO DA CONCEICAO OLIVEIRAAPOIO E MANUTEÇÃO 1410MORUMBI - SRP009-01Principal0Julho-268846217,384976851846216</v>
      </c>
      <c r="AM1530" s="79" t="str">
        <f t="shared" si="188"/>
        <v/>
      </c>
      <c r="AN1530" s="80" t="str">
        <f t="shared" si="189"/>
        <v/>
      </c>
      <c r="AO1530" s="36">
        <f t="shared" si="190"/>
        <v>0</v>
      </c>
      <c r="AP1530" s="83" t="str">
        <f t="shared" si="191"/>
        <v/>
      </c>
    </row>
    <row r="1531" spans="1:42" hidden="1">
      <c r="A1531">
        <v>47615</v>
      </c>
      <c r="B1531" s="38">
        <v>46216</v>
      </c>
      <c r="C1531" t="s">
        <v>272</v>
      </c>
      <c r="D1531" t="s">
        <v>105</v>
      </c>
      <c r="E1531" t="s">
        <v>106</v>
      </c>
      <c r="F1531" t="s">
        <v>49</v>
      </c>
      <c r="G1531">
        <v>8</v>
      </c>
      <c r="H1531" s="43">
        <v>11331</v>
      </c>
      <c r="I1531" t="s">
        <v>112</v>
      </c>
      <c r="J1531">
        <v>11838</v>
      </c>
      <c r="K1531" t="s">
        <v>113</v>
      </c>
      <c r="L1531" t="s">
        <v>114</v>
      </c>
      <c r="M1531">
        <v>1</v>
      </c>
      <c r="N1531" t="s">
        <v>109</v>
      </c>
      <c r="O1531" t="s">
        <v>64</v>
      </c>
      <c r="P1531">
        <v>555</v>
      </c>
      <c r="Q1531" t="s">
        <v>413</v>
      </c>
      <c r="R1531" t="s">
        <v>151</v>
      </c>
      <c r="S1531">
        <v>0</v>
      </c>
      <c r="T1531">
        <v>0</v>
      </c>
      <c r="U1531">
        <v>8</v>
      </c>
      <c r="V1531">
        <v>8</v>
      </c>
      <c r="W1531">
        <v>0</v>
      </c>
      <c r="X1531">
        <v>0</v>
      </c>
      <c r="Y1531">
        <v>0</v>
      </c>
      <c r="Z1531">
        <v>0</v>
      </c>
      <c r="AA1531" t="s">
        <v>46</v>
      </c>
      <c r="AB1531" t="s">
        <v>56</v>
      </c>
      <c r="AC1531" t="s">
        <v>119</v>
      </c>
      <c r="AE1531" s="39">
        <v>46217.384976851848</v>
      </c>
      <c r="AG1531" t="str">
        <f t="shared" si="184"/>
        <v>Julho-26</v>
      </c>
      <c r="AH1531" s="36">
        <f>_xlfn.XLOOKUP(AK1531,'Base de Preços'!P$7:P$3001,'Base de Preços'!J$7:J$3001,"",0)</f>
        <v>0</v>
      </c>
      <c r="AI1531" s="37">
        <f t="shared" si="185"/>
        <v>0</v>
      </c>
      <c r="AJ1531" t="str">
        <f>_xlfn.XLOOKUP(N1531,Agrupamentos!C$3:C$496,Agrupamentos!D$3:D$496,"",0)</f>
        <v>APOIO E MANUTENÇÃO</v>
      </c>
      <c r="AK1531" t="str">
        <f t="shared" si="186"/>
        <v>APOIO E MANUTEÇÃO 1410GN14101</v>
      </c>
      <c r="AL1531" s="57" t="str">
        <f t="shared" si="187"/>
        <v>47615GN1410Trabalhador FlorestalRENILDO DA CONCEICAO OLIVEIRAAPOIO E MANUTEÇÃO 1410MORUMBI - SRP009-01Suporte0Julho-268846217,384976851846216</v>
      </c>
      <c r="AM1531" s="79" t="str">
        <f t="shared" si="188"/>
        <v/>
      </c>
      <c r="AN1531" s="80" t="str">
        <f t="shared" si="189"/>
        <v/>
      </c>
      <c r="AO1531" s="36">
        <f t="shared" si="190"/>
        <v>0</v>
      </c>
      <c r="AP1531" s="83" t="str">
        <f t="shared" si="191"/>
        <v/>
      </c>
    </row>
    <row r="1532" spans="1:42" hidden="1">
      <c r="A1532">
        <v>47615</v>
      </c>
      <c r="B1532" s="38">
        <v>46216</v>
      </c>
      <c r="C1532" t="s">
        <v>272</v>
      </c>
      <c r="D1532" t="s">
        <v>105</v>
      </c>
      <c r="E1532" t="s">
        <v>106</v>
      </c>
      <c r="F1532" t="s">
        <v>59</v>
      </c>
      <c r="G1532">
        <v>8</v>
      </c>
      <c r="H1532" s="43">
        <v>11331</v>
      </c>
      <c r="I1532" t="s">
        <v>112</v>
      </c>
      <c r="J1532">
        <v>11838</v>
      </c>
      <c r="K1532" t="s">
        <v>113</v>
      </c>
      <c r="L1532" t="s">
        <v>114</v>
      </c>
      <c r="M1532">
        <v>1</v>
      </c>
      <c r="N1532" t="s">
        <v>109</v>
      </c>
      <c r="O1532" t="s">
        <v>64</v>
      </c>
      <c r="P1532">
        <v>555</v>
      </c>
      <c r="Q1532" t="s">
        <v>413</v>
      </c>
      <c r="R1532" t="s">
        <v>151</v>
      </c>
      <c r="S1532">
        <v>0</v>
      </c>
      <c r="T1532">
        <v>0</v>
      </c>
      <c r="U1532">
        <v>8</v>
      </c>
      <c r="V1532">
        <v>8</v>
      </c>
      <c r="W1532">
        <v>0</v>
      </c>
      <c r="X1532">
        <v>0</v>
      </c>
      <c r="Y1532">
        <v>0</v>
      </c>
      <c r="Z1532">
        <v>0</v>
      </c>
      <c r="AA1532" t="s">
        <v>46</v>
      </c>
      <c r="AB1532" t="s">
        <v>56</v>
      </c>
      <c r="AC1532" t="s">
        <v>119</v>
      </c>
      <c r="AE1532" s="39">
        <v>46217.384976851848</v>
      </c>
      <c r="AG1532" t="str">
        <f t="shared" si="184"/>
        <v>Julho-26</v>
      </c>
      <c r="AH1532" s="36">
        <f>_xlfn.XLOOKUP(AK1532,'Base de Preços'!P$7:P$3001,'Base de Preços'!J$7:J$3001,"",0)</f>
        <v>0</v>
      </c>
      <c r="AI1532" s="37">
        <f t="shared" si="185"/>
        <v>0</v>
      </c>
      <c r="AJ1532" t="str">
        <f>_xlfn.XLOOKUP(N1532,Agrupamentos!C$3:C$496,Agrupamentos!D$3:D$496,"",0)</f>
        <v>APOIO E MANUTENÇÃO</v>
      </c>
      <c r="AK1532" t="str">
        <f t="shared" si="186"/>
        <v>APOIO E MANUTEÇÃO 1410GN14101</v>
      </c>
      <c r="AL1532" s="57" t="str">
        <f t="shared" si="187"/>
        <v>47615GN1410Operador de Trator de PneuRENILDO DA CONCEICAO OLIVEIRAAPOIO E MANUTEÇÃO 1410MORUMBI - SRP009-01Suporte0Julho-268846217,384976851846216</v>
      </c>
      <c r="AM1532" s="79" t="str">
        <f t="shared" si="188"/>
        <v/>
      </c>
      <c r="AN1532" s="80" t="str">
        <f t="shared" si="189"/>
        <v/>
      </c>
      <c r="AO1532" s="36">
        <f t="shared" si="190"/>
        <v>0</v>
      </c>
      <c r="AP1532" s="83" t="str">
        <f t="shared" si="191"/>
        <v/>
      </c>
    </row>
    <row r="1533" spans="1:42" hidden="1">
      <c r="A1533">
        <v>47616</v>
      </c>
      <c r="B1533" s="38">
        <v>46216</v>
      </c>
      <c r="C1533" t="s">
        <v>272</v>
      </c>
      <c r="D1533" t="s">
        <v>105</v>
      </c>
      <c r="E1533" t="s">
        <v>106</v>
      </c>
      <c r="F1533" t="s">
        <v>49</v>
      </c>
      <c r="G1533">
        <v>8</v>
      </c>
      <c r="H1533" s="43">
        <v>11065</v>
      </c>
      <c r="I1533" t="s">
        <v>107</v>
      </c>
      <c r="J1533">
        <v>11078</v>
      </c>
      <c r="K1533" t="s">
        <v>154</v>
      </c>
      <c r="L1533" t="s">
        <v>154</v>
      </c>
      <c r="M1533">
        <v>1</v>
      </c>
      <c r="N1533" t="s">
        <v>109</v>
      </c>
      <c r="O1533" t="s">
        <v>64</v>
      </c>
      <c r="P1533">
        <v>503</v>
      </c>
      <c r="Q1533" t="s">
        <v>181</v>
      </c>
      <c r="R1533" t="s">
        <v>158</v>
      </c>
      <c r="S1533">
        <v>26</v>
      </c>
      <c r="T1533">
        <v>0</v>
      </c>
      <c r="U1533">
        <v>8</v>
      </c>
      <c r="V1533">
        <v>34</v>
      </c>
      <c r="W1533">
        <v>0</v>
      </c>
      <c r="X1533">
        <v>0</v>
      </c>
      <c r="Y1533">
        <v>0</v>
      </c>
      <c r="Z1533">
        <v>0</v>
      </c>
      <c r="AA1533" t="s">
        <v>55</v>
      </c>
      <c r="AB1533" t="s">
        <v>56</v>
      </c>
      <c r="AC1533" t="s">
        <v>159</v>
      </c>
      <c r="AD1533" t="s">
        <v>120</v>
      </c>
      <c r="AE1533" s="39">
        <v>46217.408310185187</v>
      </c>
      <c r="AG1533" t="str">
        <f t="shared" si="184"/>
        <v>Julho-26</v>
      </c>
      <c r="AH1533" s="36">
        <f>_xlfn.XLOOKUP(AK1533,'Base de Preços'!P$7:P$3001,'Base de Preços'!J$7:J$3001,"",0)</f>
        <v>0</v>
      </c>
      <c r="AI1533" s="37">
        <f t="shared" si="185"/>
        <v>0</v>
      </c>
      <c r="AJ1533" t="str">
        <f>_xlfn.XLOOKUP(N1533,Agrupamentos!C$3:C$496,Agrupamentos!D$3:D$496,"",0)</f>
        <v>APOIO E MANUTENÇÃO</v>
      </c>
      <c r="AK1533" t="str">
        <f t="shared" si="186"/>
        <v>APOIO E MANUTEÇÃO 1410GN14101</v>
      </c>
      <c r="AL1533" s="57" t="str">
        <f t="shared" si="187"/>
        <v>47616GN1410Trabalhador FlorestalNATAN SANTOS MORAISAPOIO E MANUTEÇÃO 1410MÃE SANTA GLEBA A001-01Suporte0Julho-2683446217,408310185246216</v>
      </c>
      <c r="AM1533" s="79" t="str">
        <f t="shared" si="188"/>
        <v/>
      </c>
      <c r="AN1533" s="80" t="str">
        <f t="shared" si="189"/>
        <v/>
      </c>
      <c r="AO1533" s="36">
        <f t="shared" si="190"/>
        <v>0</v>
      </c>
      <c r="AP1533" s="83" t="str">
        <f t="shared" si="191"/>
        <v/>
      </c>
    </row>
    <row r="1534" spans="1:42" hidden="1">
      <c r="A1534">
        <v>47616</v>
      </c>
      <c r="B1534" s="38">
        <v>46216</v>
      </c>
      <c r="C1534" t="s">
        <v>272</v>
      </c>
      <c r="D1534" t="s">
        <v>105</v>
      </c>
      <c r="E1534" t="s">
        <v>106</v>
      </c>
      <c r="F1534" t="s">
        <v>59</v>
      </c>
      <c r="G1534">
        <v>8</v>
      </c>
      <c r="H1534" s="43">
        <v>11065</v>
      </c>
      <c r="I1534" t="s">
        <v>107</v>
      </c>
      <c r="J1534">
        <v>11078</v>
      </c>
      <c r="K1534" t="s">
        <v>154</v>
      </c>
      <c r="L1534" t="s">
        <v>154</v>
      </c>
      <c r="M1534" t="s">
        <v>155</v>
      </c>
      <c r="N1534" t="s">
        <v>156</v>
      </c>
      <c r="O1534" t="s">
        <v>43</v>
      </c>
      <c r="P1534">
        <v>802</v>
      </c>
      <c r="Q1534" t="s">
        <v>478</v>
      </c>
      <c r="R1534" t="s">
        <v>158</v>
      </c>
      <c r="S1534">
        <v>0</v>
      </c>
      <c r="T1534">
        <v>0</v>
      </c>
      <c r="U1534">
        <v>8</v>
      </c>
      <c r="V1534">
        <v>8</v>
      </c>
      <c r="W1534">
        <v>0</v>
      </c>
      <c r="X1534">
        <v>0</v>
      </c>
      <c r="Y1534">
        <v>0</v>
      </c>
      <c r="Z1534">
        <v>0</v>
      </c>
      <c r="AA1534" t="s">
        <v>55</v>
      </c>
      <c r="AB1534" t="s">
        <v>56</v>
      </c>
      <c r="AC1534" t="s">
        <v>159</v>
      </c>
      <c r="AD1534" t="s">
        <v>120</v>
      </c>
      <c r="AE1534" s="39">
        <v>46217.407488425924</v>
      </c>
      <c r="AG1534" t="str">
        <f t="shared" si="184"/>
        <v>Julho-26</v>
      </c>
      <c r="AH1534" s="36">
        <f>_xlfn.XLOOKUP(AK1534,'Base de Preços'!P$7:P$3001,'Base de Preços'!J$7:J$3001,"",0)</f>
        <v>3133.15</v>
      </c>
      <c r="AI1534" s="37">
        <f t="shared" si="185"/>
        <v>0</v>
      </c>
      <c r="AJ1534" t="str">
        <f>_xlfn.XLOOKUP(N1534,Agrupamentos!C$3:C$496,Agrupamentos!D$3:D$496,"",0)</f>
        <v>BRIGADINHA MSFL</v>
      </c>
      <c r="AK1534" t="str">
        <f t="shared" si="186"/>
        <v>EQUIPE DE BRIGADINHA FLORESTALGN1410IMP21</v>
      </c>
      <c r="AL1534" s="57" t="str">
        <f t="shared" si="187"/>
        <v>47616GN1410Operador de Trator de PneuNATAN SANTOS MORAISEQUIPE DE BRIGADINHA FLORESTALONÇA - CPG001-01Suporte0Julho-268846217,407488425946216</v>
      </c>
      <c r="AM1534" s="79" t="str">
        <f t="shared" si="188"/>
        <v/>
      </c>
      <c r="AN1534" s="80" t="str">
        <f t="shared" si="189"/>
        <v/>
      </c>
      <c r="AO1534" s="36">
        <f t="shared" si="190"/>
        <v>0</v>
      </c>
      <c r="AP1534" s="83" t="str">
        <f t="shared" si="191"/>
        <v/>
      </c>
    </row>
    <row r="1535" spans="1:42" hidden="1">
      <c r="A1535">
        <v>47616</v>
      </c>
      <c r="B1535" s="38">
        <v>46216</v>
      </c>
      <c r="C1535" t="s">
        <v>272</v>
      </c>
      <c r="D1535" t="s">
        <v>105</v>
      </c>
      <c r="E1535" t="s">
        <v>106</v>
      </c>
      <c r="F1535" t="s">
        <v>37</v>
      </c>
      <c r="G1535">
        <v>8</v>
      </c>
      <c r="H1535" s="43">
        <v>11065</v>
      </c>
      <c r="I1535" t="s">
        <v>107</v>
      </c>
      <c r="J1535">
        <v>11078</v>
      </c>
      <c r="K1535" t="s">
        <v>154</v>
      </c>
      <c r="L1535" t="s">
        <v>154</v>
      </c>
      <c r="M1535" t="s">
        <v>155</v>
      </c>
      <c r="N1535" t="s">
        <v>156</v>
      </c>
      <c r="O1535" t="s">
        <v>43</v>
      </c>
      <c r="P1535">
        <v>612</v>
      </c>
      <c r="Q1535" t="s">
        <v>379</v>
      </c>
      <c r="R1535" t="s">
        <v>151</v>
      </c>
      <c r="S1535">
        <v>8</v>
      </c>
      <c r="T1535">
        <v>0</v>
      </c>
      <c r="U1535">
        <v>0</v>
      </c>
      <c r="V1535">
        <v>8</v>
      </c>
      <c r="W1535">
        <v>0</v>
      </c>
      <c r="X1535">
        <v>0</v>
      </c>
      <c r="Y1535">
        <v>0</v>
      </c>
      <c r="Z1535">
        <v>0</v>
      </c>
      <c r="AA1535" t="s">
        <v>55</v>
      </c>
      <c r="AB1535" t="s">
        <v>77</v>
      </c>
      <c r="AC1535" t="s">
        <v>159</v>
      </c>
      <c r="AD1535" t="s">
        <v>120</v>
      </c>
      <c r="AE1535" s="39">
        <v>46217.405601851853</v>
      </c>
      <c r="AG1535" t="str">
        <f t="shared" si="184"/>
        <v>Julho-26</v>
      </c>
      <c r="AH1535" s="36">
        <f>_xlfn.XLOOKUP(AK1535,'Base de Preços'!P$7:P$3001,'Base de Preços'!J$7:J$3001,"",0)</f>
        <v>3133.15</v>
      </c>
      <c r="AI1535" s="37">
        <f t="shared" si="185"/>
        <v>0</v>
      </c>
      <c r="AJ1535" t="str">
        <f>_xlfn.XLOOKUP(N1535,Agrupamentos!C$3:C$496,Agrupamentos!D$3:D$496,"",0)</f>
        <v>BRIGADINHA MSFL</v>
      </c>
      <c r="AK1535" t="str">
        <f t="shared" si="186"/>
        <v>EQUIPE DE BRIGADINHA FLORESTALGN1410IMP21</v>
      </c>
      <c r="AL1535" s="57" t="str">
        <f t="shared" si="187"/>
        <v>47616GN1410MotoristaNATAN SANTOS MORAISEQUIPE DE BRIGADINHA FLORESTALRIBEIRÃO LIMPO - CPG009-01Apoio0Julho-260846217,405601851946216</v>
      </c>
      <c r="AM1535" s="79" t="str">
        <f t="shared" si="188"/>
        <v/>
      </c>
      <c r="AN1535" s="80" t="str">
        <f t="shared" si="189"/>
        <v/>
      </c>
      <c r="AO1535" s="36">
        <f t="shared" si="190"/>
        <v>0</v>
      </c>
      <c r="AP1535" s="83" t="str">
        <f t="shared" si="191"/>
        <v/>
      </c>
    </row>
    <row r="1536" spans="1:42" hidden="1">
      <c r="A1536">
        <v>47616</v>
      </c>
      <c r="B1536" s="38">
        <v>46216</v>
      </c>
      <c r="C1536" t="s">
        <v>272</v>
      </c>
      <c r="D1536" t="s">
        <v>105</v>
      </c>
      <c r="E1536" t="s">
        <v>106</v>
      </c>
      <c r="F1536" t="s">
        <v>37</v>
      </c>
      <c r="G1536">
        <v>8</v>
      </c>
      <c r="H1536" s="43">
        <v>11065</v>
      </c>
      <c r="I1536" t="s">
        <v>107</v>
      </c>
      <c r="J1536">
        <v>11078</v>
      </c>
      <c r="K1536" t="s">
        <v>154</v>
      </c>
      <c r="L1536" t="s">
        <v>154</v>
      </c>
      <c r="M1536">
        <v>1</v>
      </c>
      <c r="N1536" t="s">
        <v>109</v>
      </c>
      <c r="O1536" t="s">
        <v>64</v>
      </c>
      <c r="P1536">
        <v>503</v>
      </c>
      <c r="Q1536" t="s">
        <v>181</v>
      </c>
      <c r="R1536" t="s">
        <v>158</v>
      </c>
      <c r="S1536">
        <v>18</v>
      </c>
      <c r="T1536">
        <v>0</v>
      </c>
      <c r="U1536">
        <v>0</v>
      </c>
      <c r="V1536">
        <v>18</v>
      </c>
      <c r="W1536">
        <v>0</v>
      </c>
      <c r="X1536">
        <v>0</v>
      </c>
      <c r="Y1536">
        <v>0</v>
      </c>
      <c r="Z1536">
        <v>0</v>
      </c>
      <c r="AA1536" t="s">
        <v>55</v>
      </c>
      <c r="AB1536" t="s">
        <v>47</v>
      </c>
      <c r="AC1536" t="s">
        <v>159</v>
      </c>
      <c r="AD1536" t="s">
        <v>159</v>
      </c>
      <c r="AE1536" s="39">
        <v>46217.410069444442</v>
      </c>
      <c r="AG1536" t="str">
        <f t="shared" si="184"/>
        <v>Julho-26</v>
      </c>
      <c r="AH1536" s="36">
        <f>_xlfn.XLOOKUP(AK1536,'Base de Preços'!P$7:P$3001,'Base de Preços'!J$7:J$3001,"",0)</f>
        <v>0</v>
      </c>
      <c r="AI1536" s="37">
        <f t="shared" si="185"/>
        <v>0</v>
      </c>
      <c r="AJ1536" t="str">
        <f>_xlfn.XLOOKUP(N1536,Agrupamentos!C$3:C$496,Agrupamentos!D$3:D$496,"",0)</f>
        <v>APOIO E MANUTENÇÃO</v>
      </c>
      <c r="AK1536" t="str">
        <f t="shared" si="186"/>
        <v>APOIO E MANUTEÇÃO 1410GN14101</v>
      </c>
      <c r="AL1536" s="57" t="str">
        <f t="shared" si="187"/>
        <v>47616GN1410MotoristaNATAN SANTOS MORAISAPOIO E MANUTEÇÃO 1410MÃE SANTA GLEBA A001-01Principal0Julho-2601846217,410069444446216</v>
      </c>
      <c r="AM1536" s="79" t="str">
        <f t="shared" si="188"/>
        <v/>
      </c>
      <c r="AN1536" s="80" t="str">
        <f t="shared" si="189"/>
        <v/>
      </c>
      <c r="AO1536" s="36">
        <f t="shared" si="190"/>
        <v>0</v>
      </c>
      <c r="AP1536" s="83" t="str">
        <f t="shared" si="191"/>
        <v/>
      </c>
    </row>
    <row r="1537" spans="1:42" hidden="1">
      <c r="A1537">
        <v>47616</v>
      </c>
      <c r="B1537" s="38">
        <v>46216</v>
      </c>
      <c r="C1537" t="s">
        <v>272</v>
      </c>
      <c r="D1537" t="s">
        <v>105</v>
      </c>
      <c r="E1537" t="s">
        <v>106</v>
      </c>
      <c r="F1537" t="s">
        <v>49</v>
      </c>
      <c r="G1537">
        <v>8</v>
      </c>
      <c r="H1537" s="43">
        <v>11065</v>
      </c>
      <c r="I1537" t="s">
        <v>107</v>
      </c>
      <c r="J1537">
        <v>11078</v>
      </c>
      <c r="K1537" t="s">
        <v>154</v>
      </c>
      <c r="L1537" t="s">
        <v>154</v>
      </c>
      <c r="M1537" t="s">
        <v>155</v>
      </c>
      <c r="N1537" t="s">
        <v>156</v>
      </c>
      <c r="O1537" t="s">
        <v>43</v>
      </c>
      <c r="P1537">
        <v>612</v>
      </c>
      <c r="Q1537" t="s">
        <v>379</v>
      </c>
      <c r="R1537" t="s">
        <v>151</v>
      </c>
      <c r="S1537">
        <v>16</v>
      </c>
      <c r="T1537">
        <v>1</v>
      </c>
      <c r="U1537">
        <v>0</v>
      </c>
      <c r="V1537">
        <v>16</v>
      </c>
      <c r="W1537">
        <v>0</v>
      </c>
      <c r="X1537">
        <v>16</v>
      </c>
      <c r="Y1537">
        <v>16</v>
      </c>
      <c r="Z1537" s="3">
        <v>3133.15</v>
      </c>
      <c r="AA1537" t="s">
        <v>55</v>
      </c>
      <c r="AB1537" t="s">
        <v>47</v>
      </c>
      <c r="AC1537" t="s">
        <v>159</v>
      </c>
      <c r="AD1537" t="s">
        <v>120</v>
      </c>
      <c r="AE1537" s="39">
        <v>46217.405821759261</v>
      </c>
      <c r="AG1537" t="str">
        <f t="shared" si="184"/>
        <v>Julho-26</v>
      </c>
      <c r="AH1537" s="36">
        <f>_xlfn.XLOOKUP(AK1537,'Base de Preços'!P$7:P$3001,'Base de Preços'!J$7:J$3001,"",0)</f>
        <v>3133.15</v>
      </c>
      <c r="AI1537" s="37">
        <f t="shared" si="185"/>
        <v>3133.15</v>
      </c>
      <c r="AJ1537" t="str">
        <f>_xlfn.XLOOKUP(N1537,Agrupamentos!C$3:C$496,Agrupamentos!D$3:D$496,"",0)</f>
        <v>BRIGADINHA MSFL</v>
      </c>
      <c r="AK1537" t="str">
        <f t="shared" si="186"/>
        <v>EQUIPE DE BRIGADINHA FLORESTALGN1410IMP21</v>
      </c>
      <c r="AL1537" s="57" t="str">
        <f t="shared" si="187"/>
        <v>47616GN1410Trabalhador FlorestalNATAN SANTOS MORAISEQUIPE DE BRIGADINHA FLORESTALRIBEIRÃO LIMPO - CPG009-01Principal1Julho-2601646217,405821759346216</v>
      </c>
      <c r="AM1537" s="79" t="str">
        <f t="shared" si="188"/>
        <v/>
      </c>
      <c r="AN1537" s="80" t="str">
        <f t="shared" si="189"/>
        <v/>
      </c>
      <c r="AO1537" s="36">
        <f t="shared" si="190"/>
        <v>3133.15</v>
      </c>
      <c r="AP1537" s="83" t="str">
        <f t="shared" si="191"/>
        <v/>
      </c>
    </row>
    <row r="1538" spans="1:42" hidden="1">
      <c r="A1538">
        <v>47616</v>
      </c>
      <c r="B1538" s="38">
        <v>46216</v>
      </c>
      <c r="C1538" t="s">
        <v>272</v>
      </c>
      <c r="D1538" t="s">
        <v>105</v>
      </c>
      <c r="E1538" t="s">
        <v>106</v>
      </c>
      <c r="F1538" t="s">
        <v>49</v>
      </c>
      <c r="G1538">
        <v>8</v>
      </c>
      <c r="H1538" s="43">
        <v>11065</v>
      </c>
      <c r="I1538" t="s">
        <v>107</v>
      </c>
      <c r="J1538">
        <v>11078</v>
      </c>
      <c r="K1538" t="s">
        <v>154</v>
      </c>
      <c r="L1538" t="s">
        <v>154</v>
      </c>
      <c r="M1538" t="s">
        <v>155</v>
      </c>
      <c r="N1538" t="s">
        <v>156</v>
      </c>
      <c r="O1538" t="s">
        <v>43</v>
      </c>
      <c r="P1538">
        <v>802</v>
      </c>
      <c r="Q1538" t="s">
        <v>478</v>
      </c>
      <c r="R1538" t="s">
        <v>158</v>
      </c>
      <c r="S1538">
        <v>8</v>
      </c>
      <c r="T1538">
        <v>1</v>
      </c>
      <c r="U1538">
        <v>0</v>
      </c>
      <c r="V1538">
        <v>8</v>
      </c>
      <c r="W1538">
        <v>0</v>
      </c>
      <c r="X1538">
        <v>8</v>
      </c>
      <c r="Y1538">
        <v>8</v>
      </c>
      <c r="Z1538" s="3">
        <v>3133.15</v>
      </c>
      <c r="AA1538" t="s">
        <v>55</v>
      </c>
      <c r="AB1538" t="s">
        <v>47</v>
      </c>
      <c r="AC1538" t="s">
        <v>159</v>
      </c>
      <c r="AD1538" t="s">
        <v>120</v>
      </c>
      <c r="AE1538" s="39">
        <v>46217.500949074078</v>
      </c>
      <c r="AG1538" t="str">
        <f t="shared" si="184"/>
        <v>Julho-26</v>
      </c>
      <c r="AH1538" s="36">
        <f>_xlfn.XLOOKUP(AK1538,'Base de Preços'!P$7:P$3001,'Base de Preços'!J$7:J$3001,"",0)</f>
        <v>3133.15</v>
      </c>
      <c r="AI1538" s="37">
        <f t="shared" si="185"/>
        <v>3133.15</v>
      </c>
      <c r="AJ1538" t="str">
        <f>_xlfn.XLOOKUP(N1538,Agrupamentos!C$3:C$496,Agrupamentos!D$3:D$496,"",0)</f>
        <v>BRIGADINHA MSFL</v>
      </c>
      <c r="AK1538" t="str">
        <f t="shared" si="186"/>
        <v>EQUIPE DE BRIGADINHA FLORESTALGN1410IMP21</v>
      </c>
      <c r="AL1538" s="57" t="str">
        <f t="shared" si="187"/>
        <v>47616GN1410Trabalhador FlorestalNATAN SANTOS MORAISEQUIPE DE BRIGADINHA FLORESTALONÇA - CPG001-01Principal1Julho-260846217,500949074146216</v>
      </c>
      <c r="AM1538" s="79" t="str">
        <f t="shared" si="188"/>
        <v/>
      </c>
      <c r="AN1538" s="80" t="str">
        <f t="shared" si="189"/>
        <v/>
      </c>
      <c r="AO1538" s="36">
        <f t="shared" si="190"/>
        <v>3133.15</v>
      </c>
      <c r="AP1538" s="83" t="str">
        <f t="shared" si="191"/>
        <v/>
      </c>
    </row>
    <row r="1539" spans="1:42" hidden="1">
      <c r="A1539">
        <v>47572</v>
      </c>
      <c r="B1539" s="38">
        <v>46216</v>
      </c>
      <c r="C1539" t="s">
        <v>272</v>
      </c>
      <c r="D1539" t="s">
        <v>98</v>
      </c>
      <c r="E1539" t="s">
        <v>99</v>
      </c>
      <c r="F1539" t="s">
        <v>49</v>
      </c>
      <c r="G1539">
        <v>8</v>
      </c>
      <c r="H1539" s="43" t="s">
        <v>100</v>
      </c>
      <c r="I1539" t="s">
        <v>101</v>
      </c>
      <c r="J1539" t="s">
        <v>50</v>
      </c>
      <c r="K1539" t="s">
        <v>51</v>
      </c>
      <c r="L1539" t="s">
        <v>102</v>
      </c>
      <c r="M1539">
        <v>2</v>
      </c>
      <c r="N1539" t="s">
        <v>42</v>
      </c>
      <c r="O1539" t="s">
        <v>64</v>
      </c>
      <c r="P1539">
        <v>635</v>
      </c>
      <c r="Q1539" t="s">
        <v>524</v>
      </c>
      <c r="R1539" t="s">
        <v>378</v>
      </c>
      <c r="S1539">
        <v>0</v>
      </c>
      <c r="T1539">
        <v>0</v>
      </c>
      <c r="U1539">
        <v>32</v>
      </c>
      <c r="V1539">
        <v>32</v>
      </c>
      <c r="W1539">
        <v>0</v>
      </c>
      <c r="X1539">
        <v>0</v>
      </c>
      <c r="Y1539">
        <v>0</v>
      </c>
      <c r="Z1539">
        <v>0</v>
      </c>
      <c r="AA1539" t="s">
        <v>55</v>
      </c>
      <c r="AB1539" t="s">
        <v>56</v>
      </c>
      <c r="AC1539" t="s">
        <v>57</v>
      </c>
      <c r="AD1539" t="s">
        <v>57</v>
      </c>
      <c r="AE1539" s="39">
        <v>46216.732303240744</v>
      </c>
      <c r="AG1539" t="str">
        <f t="shared" si="184"/>
        <v>Julho-26</v>
      </c>
      <c r="AH1539" s="36">
        <f>_xlfn.XLOOKUP(AK1539,'Base de Preços'!P$7:P$3001,'Base de Preços'!J$7:J$3001,"",0)</f>
        <v>0</v>
      </c>
      <c r="AI1539" s="37">
        <f t="shared" si="185"/>
        <v>0</v>
      </c>
      <c r="AJ1539" t="str">
        <f>_xlfn.XLOOKUP(N1539,Agrupamentos!C$3:C$496,Agrupamentos!D$3:D$496,"",0)</f>
        <v>APOIO E MANUTENÇÃO</v>
      </c>
      <c r="AK1539" t="str">
        <f t="shared" si="186"/>
        <v>APOIO E MANUTEÇÃOGN14202</v>
      </c>
      <c r="AL1539" s="57" t="str">
        <f t="shared" si="187"/>
        <v>47572GN1420Trabalhador FlorestalLEANDRA DE MIRANDA SOUZA COSTAAPOIO E MANUTEÇÃOPRUDENTINA - RRP012-01Suporte0Julho-26323246216,732303240746216</v>
      </c>
      <c r="AM1539" s="79" t="str">
        <f t="shared" si="188"/>
        <v/>
      </c>
      <c r="AN1539" s="80" t="str">
        <f t="shared" si="189"/>
        <v/>
      </c>
      <c r="AO1539" s="36">
        <f t="shared" si="190"/>
        <v>0</v>
      </c>
      <c r="AP1539" s="83" t="str">
        <f t="shared" si="191"/>
        <v/>
      </c>
    </row>
    <row r="1540" spans="1:42" hidden="1">
      <c r="A1540">
        <v>47572</v>
      </c>
      <c r="B1540" s="38">
        <v>46216</v>
      </c>
      <c r="C1540" t="s">
        <v>272</v>
      </c>
      <c r="D1540" t="s">
        <v>98</v>
      </c>
      <c r="E1540" t="s">
        <v>99</v>
      </c>
      <c r="F1540" t="s">
        <v>37</v>
      </c>
      <c r="G1540">
        <v>8</v>
      </c>
      <c r="H1540" s="43" t="s">
        <v>100</v>
      </c>
      <c r="I1540" t="s">
        <v>101</v>
      </c>
      <c r="J1540" t="s">
        <v>50</v>
      </c>
      <c r="K1540" t="s">
        <v>51</v>
      </c>
      <c r="L1540" t="s">
        <v>102</v>
      </c>
      <c r="M1540">
        <v>2</v>
      </c>
      <c r="N1540" t="s">
        <v>42</v>
      </c>
      <c r="O1540" t="s">
        <v>64</v>
      </c>
      <c r="P1540">
        <v>635</v>
      </c>
      <c r="Q1540" t="s">
        <v>524</v>
      </c>
      <c r="R1540" t="s">
        <v>378</v>
      </c>
      <c r="S1540">
        <v>0</v>
      </c>
      <c r="T1540">
        <v>0</v>
      </c>
      <c r="U1540">
        <v>16</v>
      </c>
      <c r="V1540">
        <v>16</v>
      </c>
      <c r="W1540">
        <v>0</v>
      </c>
      <c r="X1540">
        <v>0</v>
      </c>
      <c r="Y1540">
        <v>0</v>
      </c>
      <c r="Z1540">
        <v>0</v>
      </c>
      <c r="AA1540" t="s">
        <v>55</v>
      </c>
      <c r="AB1540" t="s">
        <v>47</v>
      </c>
      <c r="AC1540" t="s">
        <v>57</v>
      </c>
      <c r="AD1540" t="s">
        <v>57</v>
      </c>
      <c r="AE1540" s="39">
        <v>46216.731990740744</v>
      </c>
      <c r="AG1540" t="str">
        <f t="shared" si="184"/>
        <v>Julho-26</v>
      </c>
      <c r="AH1540" s="36">
        <f>_xlfn.XLOOKUP(AK1540,'Base de Preços'!P$7:P$3001,'Base de Preços'!J$7:J$3001,"",0)</f>
        <v>0</v>
      </c>
      <c r="AI1540" s="37">
        <f t="shared" si="185"/>
        <v>0</v>
      </c>
      <c r="AJ1540" t="str">
        <f>_xlfn.XLOOKUP(N1540,Agrupamentos!C$3:C$496,Agrupamentos!D$3:D$496,"",0)</f>
        <v>APOIO E MANUTENÇÃO</v>
      </c>
      <c r="AK1540" t="str">
        <f t="shared" si="186"/>
        <v>APOIO E MANUTEÇÃOGN14202</v>
      </c>
      <c r="AL1540" s="57" t="str">
        <f t="shared" si="187"/>
        <v>47572GN1420MotoristaLEANDRA DE MIRANDA SOUZA COSTAAPOIO E MANUTEÇÃOPRUDENTINA - RRP012-01Principal0Julho-26161646216,731990740746216</v>
      </c>
      <c r="AM1540" s="79" t="str">
        <f t="shared" si="188"/>
        <v/>
      </c>
      <c r="AN1540" s="80" t="str">
        <f t="shared" si="189"/>
        <v/>
      </c>
      <c r="AO1540" s="36">
        <f t="shared" si="190"/>
        <v>0</v>
      </c>
      <c r="AP1540" s="83" t="str">
        <f t="shared" si="191"/>
        <v/>
      </c>
    </row>
    <row r="1541" spans="1:42" hidden="1">
      <c r="A1541">
        <v>47588</v>
      </c>
      <c r="B1541" s="38">
        <v>46216</v>
      </c>
      <c r="C1541" t="s">
        <v>272</v>
      </c>
      <c r="D1541" t="s">
        <v>98</v>
      </c>
      <c r="E1541" t="s">
        <v>99</v>
      </c>
      <c r="F1541" t="s">
        <v>59</v>
      </c>
      <c r="G1541">
        <v>8</v>
      </c>
      <c r="H1541" s="43">
        <v>10665</v>
      </c>
      <c r="I1541" t="s">
        <v>191</v>
      </c>
      <c r="J1541">
        <v>10781</v>
      </c>
      <c r="K1541" t="s">
        <v>192</v>
      </c>
      <c r="L1541" t="s">
        <v>192</v>
      </c>
      <c r="M1541" t="s">
        <v>525</v>
      </c>
      <c r="N1541" t="s">
        <v>526</v>
      </c>
      <c r="O1541" t="s">
        <v>64</v>
      </c>
      <c r="P1541">
        <v>463</v>
      </c>
      <c r="Q1541" t="s">
        <v>507</v>
      </c>
      <c r="R1541">
        <v>3</v>
      </c>
      <c r="S1541">
        <v>9</v>
      </c>
      <c r="T1541">
        <v>13.27</v>
      </c>
      <c r="U1541">
        <v>0</v>
      </c>
      <c r="V1541">
        <v>9</v>
      </c>
      <c r="W1541">
        <v>0.9</v>
      </c>
      <c r="X1541">
        <v>0.68</v>
      </c>
      <c r="Y1541">
        <v>0.68</v>
      </c>
      <c r="Z1541">
        <v>315.86</v>
      </c>
      <c r="AA1541" t="s">
        <v>46</v>
      </c>
      <c r="AB1541" t="s">
        <v>47</v>
      </c>
      <c r="AC1541" t="s">
        <v>195</v>
      </c>
      <c r="AE1541" s="39">
        <v>46216.888553240744</v>
      </c>
      <c r="AF1541" t="s">
        <v>533</v>
      </c>
      <c r="AG1541" t="str">
        <f t="shared" si="184"/>
        <v>Julho-26</v>
      </c>
      <c r="AH1541" s="36">
        <f>_xlfn.XLOOKUP(AK1541,'Base de Preços'!P$7:P$3001,'Base de Preços'!J$7:J$3001,"",0)</f>
        <v>428.63</v>
      </c>
      <c r="AI1541" s="37">
        <f t="shared" si="185"/>
        <v>5687.9200999999994</v>
      </c>
      <c r="AJ1541" t="str">
        <f>_xlfn.XLOOKUP(N1541,Agrupamentos!C$3:C$496,Agrupamentos!D$3:D$496,"",0)</f>
        <v>HERBICIDA MEC</v>
      </c>
      <c r="AK1541" t="str">
        <f t="shared" si="186"/>
        <v>CAPINA QUÍMICA MECÂNICA ENTRELINHAGN1420IMP343</v>
      </c>
      <c r="AL1541" s="57" t="str">
        <f t="shared" si="187"/>
        <v>47588GN1420Operador de Trator de PneuTHIAGO DE SOUZA AVELARCAPINA QUÍMICA MECÂNICA ENTRELINHASANTA MARIA ARID3Principal13,27Julho-260946216,888553240746216</v>
      </c>
      <c r="AM1541" s="79">
        <f t="shared" si="188"/>
        <v>10</v>
      </c>
      <c r="AN1541" s="80">
        <f t="shared" si="189"/>
        <v>3158.6000000000004</v>
      </c>
      <c r="AO1541" s="36">
        <f t="shared" si="190"/>
        <v>4191.4621999999999</v>
      </c>
      <c r="AP1541" s="83">
        <f t="shared" si="191"/>
        <v>1032.8621999999996</v>
      </c>
    </row>
    <row r="1542" spans="1:42" hidden="1">
      <c r="A1542">
        <v>47588</v>
      </c>
      <c r="B1542" s="38">
        <v>46216</v>
      </c>
      <c r="C1542" t="s">
        <v>272</v>
      </c>
      <c r="D1542" t="s">
        <v>98</v>
      </c>
      <c r="E1542" t="s">
        <v>99</v>
      </c>
      <c r="F1542" t="s">
        <v>37</v>
      </c>
      <c r="G1542">
        <v>8</v>
      </c>
      <c r="H1542" s="43">
        <v>10665</v>
      </c>
      <c r="I1542" t="s">
        <v>191</v>
      </c>
      <c r="J1542">
        <v>10781</v>
      </c>
      <c r="K1542" t="s">
        <v>192</v>
      </c>
      <c r="L1542" t="s">
        <v>192</v>
      </c>
      <c r="M1542">
        <v>2</v>
      </c>
      <c r="N1542" t="s">
        <v>42</v>
      </c>
      <c r="O1542" t="s">
        <v>64</v>
      </c>
      <c r="P1542">
        <v>463</v>
      </c>
      <c r="Q1542" t="s">
        <v>507</v>
      </c>
      <c r="R1542">
        <v>1</v>
      </c>
      <c r="S1542">
        <v>8</v>
      </c>
      <c r="T1542">
        <v>0</v>
      </c>
      <c r="U1542">
        <v>8</v>
      </c>
      <c r="V1542">
        <v>16</v>
      </c>
      <c r="W1542">
        <v>0</v>
      </c>
      <c r="X1542">
        <v>0</v>
      </c>
      <c r="Y1542">
        <v>0</v>
      </c>
      <c r="Z1542">
        <v>0</v>
      </c>
      <c r="AA1542" t="s">
        <v>46</v>
      </c>
      <c r="AB1542" t="s">
        <v>47</v>
      </c>
      <c r="AC1542" t="s">
        <v>195</v>
      </c>
      <c r="AE1542" s="39">
        <v>46216.888553240744</v>
      </c>
      <c r="AF1542" t="s">
        <v>533</v>
      </c>
      <c r="AG1542" t="str">
        <f t="shared" ref="AG1542:AG1605" si="192">IF(B1542=0,"",PROPER(TEXT(IF(DAY(B1542)&gt;20,EDATE(B1542,1),B1542),"MMMM-aa")))</f>
        <v>Julho-26</v>
      </c>
      <c r="AH1542" s="36">
        <f>_xlfn.XLOOKUP(AK1542,'Base de Preços'!P$7:P$3001,'Base de Preços'!J$7:J$3001,"",0)</f>
        <v>0</v>
      </c>
      <c r="AI1542" s="37">
        <f t="shared" ref="AI1542:AI1605" si="193">IF(AB1542="Principal",AH1542*T1542,0)</f>
        <v>0</v>
      </c>
      <c r="AJ1542" t="str">
        <f>_xlfn.XLOOKUP(N1542,Agrupamentos!C$3:C$496,Agrupamentos!D$3:D$496,"",0)</f>
        <v>APOIO E MANUTENÇÃO</v>
      </c>
      <c r="AK1542" t="str">
        <f t="shared" ref="AK1542:AK1605" si="194">N1542&amp;D1542&amp;M1542</f>
        <v>APOIO E MANUTEÇÃOGN14202</v>
      </c>
      <c r="AL1542" s="57" t="str">
        <f t="shared" ref="AL1542:AL1605" si="195">CONCATENATE(A1542,D1542,F1542,K1542,N1542,Q1542,R1542,AB1542,T1542,AG1542,U1542,V1542,AE1542,B1542)</f>
        <v>47588GN1420MotoristaTHIAGO DE SOUZA AVELARAPOIO E MANUTEÇÃOSANTA MARIA ARID1Principal0Julho-2681646216,888553240746216</v>
      </c>
      <c r="AM1542" s="79" t="str">
        <f t="shared" ref="AM1542:AM1605" si="196">IFERROR(V1542/W1542,"")</f>
        <v/>
      </c>
      <c r="AN1542" s="80" t="str">
        <f t="shared" ref="AN1542:AN1605" si="197">IFERROR(AM1542*Z1542,"")</f>
        <v/>
      </c>
      <c r="AO1542" s="36">
        <f t="shared" ref="AO1542:AO1605" si="198">Z1542*T1542</f>
        <v>0</v>
      </c>
      <c r="AP1542" s="83" t="str">
        <f t="shared" ref="AP1542:AP1605" si="199">IFERROR(AO1542-AN1542,"")</f>
        <v/>
      </c>
    </row>
    <row r="1543" spans="1:42" hidden="1">
      <c r="A1543">
        <v>47588</v>
      </c>
      <c r="B1543" s="38">
        <v>46216</v>
      </c>
      <c r="C1543" t="s">
        <v>272</v>
      </c>
      <c r="D1543" t="s">
        <v>98</v>
      </c>
      <c r="E1543" t="s">
        <v>99</v>
      </c>
      <c r="F1543" t="s">
        <v>49</v>
      </c>
      <c r="G1543">
        <v>8</v>
      </c>
      <c r="H1543" s="43">
        <v>10665</v>
      </c>
      <c r="I1543" t="s">
        <v>191</v>
      </c>
      <c r="J1543">
        <v>10781</v>
      </c>
      <c r="K1543" t="s">
        <v>192</v>
      </c>
      <c r="L1543" t="s">
        <v>192</v>
      </c>
      <c r="M1543">
        <v>2</v>
      </c>
      <c r="N1543" t="s">
        <v>42</v>
      </c>
      <c r="O1543" t="s">
        <v>64</v>
      </c>
      <c r="P1543">
        <v>463</v>
      </c>
      <c r="Q1543" t="s">
        <v>507</v>
      </c>
      <c r="R1543">
        <v>2</v>
      </c>
      <c r="S1543">
        <v>8</v>
      </c>
      <c r="T1543">
        <v>0</v>
      </c>
      <c r="U1543">
        <v>0</v>
      </c>
      <c r="V1543">
        <v>8</v>
      </c>
      <c r="W1543">
        <v>0</v>
      </c>
      <c r="X1543">
        <v>0</v>
      </c>
      <c r="Y1543">
        <v>0</v>
      </c>
      <c r="Z1543">
        <v>0</v>
      </c>
      <c r="AA1543" t="s">
        <v>46</v>
      </c>
      <c r="AB1543" t="s">
        <v>56</v>
      </c>
      <c r="AC1543" t="s">
        <v>195</v>
      </c>
      <c r="AE1543" s="39">
        <v>46216.888553240744</v>
      </c>
      <c r="AF1543" t="s">
        <v>533</v>
      </c>
      <c r="AG1543" t="str">
        <f t="shared" si="192"/>
        <v>Julho-26</v>
      </c>
      <c r="AH1543" s="36">
        <f>_xlfn.XLOOKUP(AK1543,'Base de Preços'!P$7:P$3001,'Base de Preços'!J$7:J$3001,"",0)</f>
        <v>0</v>
      </c>
      <c r="AI1543" s="37">
        <f t="shared" si="193"/>
        <v>0</v>
      </c>
      <c r="AJ1543" t="str">
        <f>_xlfn.XLOOKUP(N1543,Agrupamentos!C$3:C$496,Agrupamentos!D$3:D$496,"",0)</f>
        <v>APOIO E MANUTENÇÃO</v>
      </c>
      <c r="AK1543" t="str">
        <f t="shared" si="194"/>
        <v>APOIO E MANUTEÇÃOGN14202</v>
      </c>
      <c r="AL1543" s="57" t="str">
        <f t="shared" si="195"/>
        <v>47588GN1420Trabalhador FlorestalTHIAGO DE SOUZA AVELARAPOIO E MANUTEÇÃOSANTA MARIA ARID2Suporte0Julho-260846216,888553240746216</v>
      </c>
      <c r="AM1543" s="79" t="str">
        <f t="shared" si="196"/>
        <v/>
      </c>
      <c r="AN1543" s="80" t="str">
        <f t="shared" si="197"/>
        <v/>
      </c>
      <c r="AO1543" s="36">
        <f t="shared" si="198"/>
        <v>0</v>
      </c>
      <c r="AP1543" s="83" t="str">
        <f t="shared" si="199"/>
        <v/>
      </c>
    </row>
    <row r="1544" spans="1:42" hidden="1">
      <c r="A1544">
        <v>47588</v>
      </c>
      <c r="B1544" s="38">
        <v>46216</v>
      </c>
      <c r="C1544" t="s">
        <v>272</v>
      </c>
      <c r="D1544" t="s">
        <v>98</v>
      </c>
      <c r="E1544" t="s">
        <v>99</v>
      </c>
      <c r="F1544" t="s">
        <v>59</v>
      </c>
      <c r="G1544">
        <v>8</v>
      </c>
      <c r="H1544" s="43">
        <v>10665</v>
      </c>
      <c r="I1544" t="s">
        <v>191</v>
      </c>
      <c r="J1544">
        <v>10781</v>
      </c>
      <c r="K1544" t="s">
        <v>192</v>
      </c>
      <c r="L1544" t="s">
        <v>192</v>
      </c>
      <c r="M1544" t="s">
        <v>525</v>
      </c>
      <c r="N1544" t="s">
        <v>526</v>
      </c>
      <c r="O1544" t="s">
        <v>64</v>
      </c>
      <c r="P1544">
        <v>463</v>
      </c>
      <c r="Q1544" t="s">
        <v>507</v>
      </c>
      <c r="R1544">
        <v>6</v>
      </c>
      <c r="S1544">
        <v>9</v>
      </c>
      <c r="T1544">
        <v>15</v>
      </c>
      <c r="U1544">
        <v>16</v>
      </c>
      <c r="V1544">
        <v>25</v>
      </c>
      <c r="W1544">
        <v>0.9</v>
      </c>
      <c r="X1544">
        <v>0.6</v>
      </c>
      <c r="Y1544">
        <v>1.67</v>
      </c>
      <c r="Z1544">
        <v>315.86</v>
      </c>
      <c r="AA1544" t="s">
        <v>46</v>
      </c>
      <c r="AB1544" t="s">
        <v>47</v>
      </c>
      <c r="AC1544" t="s">
        <v>195</v>
      </c>
      <c r="AD1544" t="s">
        <v>228</v>
      </c>
      <c r="AE1544" s="39">
        <v>46216.888553240744</v>
      </c>
      <c r="AF1544" t="s">
        <v>533</v>
      </c>
      <c r="AG1544" t="str">
        <f t="shared" si="192"/>
        <v>Julho-26</v>
      </c>
      <c r="AH1544" s="36">
        <f>_xlfn.XLOOKUP(AK1544,'Base de Preços'!P$7:P$3001,'Base de Preços'!J$7:J$3001,"",0)</f>
        <v>428.63</v>
      </c>
      <c r="AI1544" s="37">
        <f t="shared" si="193"/>
        <v>6429.45</v>
      </c>
      <c r="AJ1544" t="str">
        <f>_xlfn.XLOOKUP(N1544,Agrupamentos!C$3:C$496,Agrupamentos!D$3:D$496,"",0)</f>
        <v>HERBICIDA MEC</v>
      </c>
      <c r="AK1544" t="str">
        <f t="shared" si="194"/>
        <v>CAPINA QUÍMICA MECÂNICA ENTRELINHAGN1420IMP343</v>
      </c>
      <c r="AL1544" s="57" t="str">
        <f t="shared" si="195"/>
        <v>47588GN1420Operador de Trator de PneuTHIAGO DE SOUZA AVELARCAPINA QUÍMICA MECÂNICA ENTRELINHASANTA MARIA ARID6Principal15Julho-26162546216,888553240746216</v>
      </c>
      <c r="AM1544" s="79">
        <f t="shared" si="196"/>
        <v>27.777777777777779</v>
      </c>
      <c r="AN1544" s="80">
        <f t="shared" si="197"/>
        <v>8773.8888888888887</v>
      </c>
      <c r="AO1544" s="36">
        <f t="shared" si="198"/>
        <v>4737.9000000000005</v>
      </c>
      <c r="AP1544" s="83">
        <f t="shared" si="199"/>
        <v>-4035.9888888888881</v>
      </c>
    </row>
    <row r="1545" spans="1:42" hidden="1">
      <c r="A1545">
        <v>47605</v>
      </c>
      <c r="B1545" s="38">
        <v>46216</v>
      </c>
      <c r="C1545" t="s">
        <v>272</v>
      </c>
      <c r="D1545" t="s">
        <v>98</v>
      </c>
      <c r="E1545" t="s">
        <v>99</v>
      </c>
      <c r="F1545" t="s">
        <v>37</v>
      </c>
      <c r="G1545">
        <v>8</v>
      </c>
      <c r="H1545" s="43">
        <v>9241</v>
      </c>
      <c r="I1545" t="s">
        <v>189</v>
      </c>
      <c r="J1545" t="s">
        <v>39</v>
      </c>
      <c r="K1545" t="s">
        <v>40</v>
      </c>
      <c r="L1545" t="s">
        <v>502</v>
      </c>
      <c r="M1545">
        <v>2</v>
      </c>
      <c r="N1545" t="s">
        <v>42</v>
      </c>
      <c r="O1545" t="s">
        <v>64</v>
      </c>
      <c r="P1545">
        <v>390</v>
      </c>
      <c r="Q1545" t="s">
        <v>44</v>
      </c>
      <c r="R1545" t="s">
        <v>45</v>
      </c>
      <c r="S1545">
        <v>0</v>
      </c>
      <c r="T1545">
        <v>0</v>
      </c>
      <c r="U1545">
        <v>24</v>
      </c>
      <c r="V1545">
        <v>24</v>
      </c>
      <c r="W1545">
        <v>0</v>
      </c>
      <c r="X1545">
        <v>0</v>
      </c>
      <c r="Y1545">
        <v>0</v>
      </c>
      <c r="Z1545">
        <v>0</v>
      </c>
      <c r="AA1545" t="s">
        <v>46</v>
      </c>
      <c r="AB1545" t="s">
        <v>47</v>
      </c>
      <c r="AC1545" t="s">
        <v>267</v>
      </c>
      <c r="AD1545" t="s">
        <v>267</v>
      </c>
      <c r="AE1545" s="39">
        <v>46217.348067129627</v>
      </c>
      <c r="AG1545" t="str">
        <f t="shared" si="192"/>
        <v>Julho-26</v>
      </c>
      <c r="AH1545" s="36">
        <f>_xlfn.XLOOKUP(AK1545,'Base de Preços'!P$7:P$3001,'Base de Preços'!J$7:J$3001,"",0)</f>
        <v>0</v>
      </c>
      <c r="AI1545" s="37">
        <f t="shared" si="193"/>
        <v>0</v>
      </c>
      <c r="AJ1545" t="str">
        <f>_xlfn.XLOOKUP(N1545,Agrupamentos!C$3:C$496,Agrupamentos!D$3:D$496,"",0)</f>
        <v>APOIO E MANUTENÇÃO</v>
      </c>
      <c r="AK1545" t="str">
        <f t="shared" si="194"/>
        <v>APOIO E MANUTEÇÃOGN14202</v>
      </c>
      <c r="AL1545" s="57" t="str">
        <f t="shared" si="195"/>
        <v>47605GN1420MotoristaGIOVANNI RODRIGUES BORGES MORAESAPOIO E MANUTEÇÃOPátio MST01Principal0Julho-26242446217,348067129646216</v>
      </c>
      <c r="AM1545" s="79" t="str">
        <f t="shared" si="196"/>
        <v/>
      </c>
      <c r="AN1545" s="80" t="str">
        <f t="shared" si="197"/>
        <v/>
      </c>
      <c r="AO1545" s="36">
        <f t="shared" si="198"/>
        <v>0</v>
      </c>
      <c r="AP1545" s="83" t="str">
        <f t="shared" si="199"/>
        <v/>
      </c>
    </row>
    <row r="1546" spans="1:42" hidden="1">
      <c r="A1546">
        <v>47635</v>
      </c>
      <c r="B1546" s="38">
        <v>46217</v>
      </c>
      <c r="C1546" t="s">
        <v>272</v>
      </c>
      <c r="D1546" t="s">
        <v>250</v>
      </c>
      <c r="E1546" t="s">
        <v>251</v>
      </c>
      <c r="F1546" t="s">
        <v>49</v>
      </c>
      <c r="G1546">
        <v>8</v>
      </c>
      <c r="H1546" s="43">
        <v>11697</v>
      </c>
      <c r="I1546" t="s">
        <v>253</v>
      </c>
      <c r="J1546">
        <v>10837</v>
      </c>
      <c r="K1546" t="s">
        <v>254</v>
      </c>
      <c r="L1546" t="s">
        <v>254</v>
      </c>
      <c r="M1546">
        <v>71</v>
      </c>
      <c r="N1546" t="s">
        <v>270</v>
      </c>
      <c r="O1546" t="s">
        <v>64</v>
      </c>
      <c r="P1546">
        <v>287</v>
      </c>
      <c r="Q1546" t="s">
        <v>269</v>
      </c>
      <c r="R1546">
        <v>13</v>
      </c>
      <c r="S1546">
        <v>48</v>
      </c>
      <c r="T1546">
        <v>57.94</v>
      </c>
      <c r="U1546">
        <v>0</v>
      </c>
      <c r="V1546">
        <v>48</v>
      </c>
      <c r="W1546">
        <v>1.42</v>
      </c>
      <c r="X1546">
        <v>0.83</v>
      </c>
      <c r="Y1546">
        <v>0.83</v>
      </c>
      <c r="Z1546">
        <v>149.09</v>
      </c>
      <c r="AA1546" t="s">
        <v>46</v>
      </c>
      <c r="AB1546" t="s">
        <v>47</v>
      </c>
      <c r="AC1546" t="s">
        <v>257</v>
      </c>
      <c r="AD1546" t="s">
        <v>57</v>
      </c>
      <c r="AE1546" s="39">
        <v>46217.763784722221</v>
      </c>
      <c r="AG1546" t="str">
        <f t="shared" si="192"/>
        <v>Julho-26</v>
      </c>
      <c r="AH1546" s="36">
        <f>_xlfn.XLOOKUP(AK1546,'Base de Preços'!P$7:P$3001,'Base de Preços'!J$7:J$3001,"",0)</f>
        <v>152.18</v>
      </c>
      <c r="AI1546" s="37">
        <f t="shared" si="193"/>
        <v>8817.3091999999997</v>
      </c>
      <c r="AJ1546" t="str">
        <f>_xlfn.XLOOKUP(N1546,Agrupamentos!C$3:C$496,Agrupamentos!D$3:D$496,"",0)</f>
        <v>COMBATE A FORMIGA MANUAL</v>
      </c>
      <c r="AK1546" t="str">
        <f t="shared" si="194"/>
        <v>COMBATE A FORMIGA MANUAL MANUTENÇÃO - ANO 02GN127071</v>
      </c>
      <c r="AL1546" s="57" t="str">
        <f t="shared" si="195"/>
        <v>47635GN1270Trabalhador FlorestalJEAN CARDOSO PAIVACOMBATE A FORMIGA MANUAL MANUTENÇÃO - ANO 02Fazenda Pouso Alto13Principal57,94Julho-2604846217,763784722246217</v>
      </c>
      <c r="AM1546" s="79">
        <f t="shared" si="196"/>
        <v>33.802816901408455</v>
      </c>
      <c r="AN1546" s="80">
        <f t="shared" si="197"/>
        <v>5039.6619718309867</v>
      </c>
      <c r="AO1546" s="36">
        <f t="shared" si="198"/>
        <v>8638.2746000000006</v>
      </c>
      <c r="AP1546" s="83">
        <f t="shared" si="199"/>
        <v>3598.612628169014</v>
      </c>
    </row>
    <row r="1547" spans="1:42" hidden="1">
      <c r="A1547">
        <v>47635</v>
      </c>
      <c r="B1547" s="38">
        <v>46217</v>
      </c>
      <c r="C1547" t="s">
        <v>272</v>
      </c>
      <c r="D1547" t="s">
        <v>250</v>
      </c>
      <c r="E1547" t="s">
        <v>251</v>
      </c>
      <c r="F1547" t="s">
        <v>49</v>
      </c>
      <c r="G1547">
        <v>8</v>
      </c>
      <c r="H1547" s="43">
        <v>11697</v>
      </c>
      <c r="I1547" t="s">
        <v>253</v>
      </c>
      <c r="J1547">
        <v>10837</v>
      </c>
      <c r="K1547" t="s">
        <v>254</v>
      </c>
      <c r="L1547" t="s">
        <v>254</v>
      </c>
      <c r="M1547">
        <v>71</v>
      </c>
      <c r="N1547" t="s">
        <v>270</v>
      </c>
      <c r="O1547" t="s">
        <v>64</v>
      </c>
      <c r="P1547">
        <v>657</v>
      </c>
      <c r="Q1547" t="s">
        <v>271</v>
      </c>
      <c r="R1547">
        <v>39</v>
      </c>
      <c r="S1547">
        <v>12</v>
      </c>
      <c r="T1547">
        <v>16.36</v>
      </c>
      <c r="U1547">
        <v>0</v>
      </c>
      <c r="V1547">
        <v>12</v>
      </c>
      <c r="W1547">
        <v>1.42</v>
      </c>
      <c r="X1547">
        <v>0.73</v>
      </c>
      <c r="Y1547">
        <v>0.73</v>
      </c>
      <c r="Z1547">
        <v>149.09</v>
      </c>
      <c r="AA1547" t="s">
        <v>46</v>
      </c>
      <c r="AB1547" t="s">
        <v>47</v>
      </c>
      <c r="AC1547" t="s">
        <v>257</v>
      </c>
      <c r="AD1547" t="s">
        <v>57</v>
      </c>
      <c r="AE1547" s="39">
        <v>46217.763784722221</v>
      </c>
      <c r="AG1547" t="str">
        <f t="shared" si="192"/>
        <v>Julho-26</v>
      </c>
      <c r="AH1547" s="36">
        <f>_xlfn.XLOOKUP(AK1547,'Base de Preços'!P$7:P$3001,'Base de Preços'!J$7:J$3001,"",0)</f>
        <v>152.18</v>
      </c>
      <c r="AI1547" s="37">
        <f t="shared" si="193"/>
        <v>2489.6648</v>
      </c>
      <c r="AJ1547" t="str">
        <f>_xlfn.XLOOKUP(N1547,Agrupamentos!C$3:C$496,Agrupamentos!D$3:D$496,"",0)</f>
        <v>COMBATE A FORMIGA MANUAL</v>
      </c>
      <c r="AK1547" t="str">
        <f t="shared" si="194"/>
        <v>COMBATE A FORMIGA MANUAL MANUTENÇÃO - ANO 02GN127071</v>
      </c>
      <c r="AL1547" s="57" t="str">
        <f t="shared" si="195"/>
        <v>47635GN1270Trabalhador FlorestalJEAN CARDOSO PAIVACOMBATE A FORMIGA MANUAL MANUTENÇÃO - ANO 02Duas Irmãs39Principal16,36Julho-2601246217,763784722246217</v>
      </c>
      <c r="AM1547" s="79">
        <f t="shared" si="196"/>
        <v>8.4507042253521139</v>
      </c>
      <c r="AN1547" s="80">
        <f t="shared" si="197"/>
        <v>1259.9154929577467</v>
      </c>
      <c r="AO1547" s="36">
        <f t="shared" si="198"/>
        <v>2439.1124</v>
      </c>
      <c r="AP1547" s="83">
        <f t="shared" si="199"/>
        <v>1179.1969070422533</v>
      </c>
    </row>
    <row r="1548" spans="1:42" hidden="1">
      <c r="A1548">
        <v>47635</v>
      </c>
      <c r="B1548" s="38">
        <v>46217</v>
      </c>
      <c r="C1548" t="s">
        <v>272</v>
      </c>
      <c r="D1548" t="s">
        <v>250</v>
      </c>
      <c r="E1548" t="s">
        <v>251</v>
      </c>
      <c r="F1548" t="s">
        <v>49</v>
      </c>
      <c r="G1548">
        <v>8</v>
      </c>
      <c r="H1548" s="43">
        <v>11697</v>
      </c>
      <c r="I1548" t="s">
        <v>253</v>
      </c>
      <c r="J1548">
        <v>10837</v>
      </c>
      <c r="K1548" t="s">
        <v>254</v>
      </c>
      <c r="L1548" t="s">
        <v>254</v>
      </c>
      <c r="M1548">
        <v>71</v>
      </c>
      <c r="N1548" t="s">
        <v>270</v>
      </c>
      <c r="O1548" t="s">
        <v>64</v>
      </c>
      <c r="P1548">
        <v>371</v>
      </c>
      <c r="Q1548" t="s">
        <v>260</v>
      </c>
      <c r="R1548">
        <v>33</v>
      </c>
      <c r="S1548">
        <v>32</v>
      </c>
      <c r="T1548">
        <v>25.99</v>
      </c>
      <c r="U1548">
        <v>0</v>
      </c>
      <c r="V1548">
        <v>32</v>
      </c>
      <c r="W1548">
        <v>1.42</v>
      </c>
      <c r="X1548">
        <v>1.23</v>
      </c>
      <c r="Y1548">
        <v>1.23</v>
      </c>
      <c r="Z1548">
        <v>149.09</v>
      </c>
      <c r="AA1548" t="s">
        <v>46</v>
      </c>
      <c r="AB1548" t="s">
        <v>47</v>
      </c>
      <c r="AC1548" t="s">
        <v>257</v>
      </c>
      <c r="AD1548" t="s">
        <v>57</v>
      </c>
      <c r="AE1548" s="39">
        <v>46217.763784722221</v>
      </c>
      <c r="AG1548" t="str">
        <f t="shared" si="192"/>
        <v>Julho-26</v>
      </c>
      <c r="AH1548" s="36">
        <f>_xlfn.XLOOKUP(AK1548,'Base de Preços'!P$7:P$3001,'Base de Preços'!J$7:J$3001,"",0)</f>
        <v>152.18</v>
      </c>
      <c r="AI1548" s="37">
        <f t="shared" si="193"/>
        <v>3955.1581999999999</v>
      </c>
      <c r="AJ1548" t="str">
        <f>_xlfn.XLOOKUP(N1548,Agrupamentos!C$3:C$496,Agrupamentos!D$3:D$496,"",0)</f>
        <v>COMBATE A FORMIGA MANUAL</v>
      </c>
      <c r="AK1548" t="str">
        <f t="shared" si="194"/>
        <v>COMBATE A FORMIGA MANUAL MANUTENÇÃO - ANO 02GN127071</v>
      </c>
      <c r="AL1548" s="57" t="str">
        <f t="shared" si="195"/>
        <v>47635GN1270Trabalhador FlorestalJEAN CARDOSO PAIVACOMBATE A FORMIGA MANUAL MANUTENÇÃO - ANO 02Nova Esperança33Principal25,99Julho-2603246217,763784722246217</v>
      </c>
      <c r="AM1548" s="79">
        <f t="shared" si="196"/>
        <v>22.535211267605636</v>
      </c>
      <c r="AN1548" s="80">
        <f t="shared" si="197"/>
        <v>3359.7746478873241</v>
      </c>
      <c r="AO1548" s="36">
        <f t="shared" si="198"/>
        <v>3874.8490999999999</v>
      </c>
      <c r="AP1548" s="83">
        <f t="shared" si="199"/>
        <v>515.07445211267577</v>
      </c>
    </row>
    <row r="1549" spans="1:42" hidden="1">
      <c r="A1549">
        <v>47635</v>
      </c>
      <c r="B1549" s="38">
        <v>46217</v>
      </c>
      <c r="C1549" t="s">
        <v>272</v>
      </c>
      <c r="D1549" t="s">
        <v>250</v>
      </c>
      <c r="E1549" t="s">
        <v>251</v>
      </c>
      <c r="F1549" t="s">
        <v>37</v>
      </c>
      <c r="G1549">
        <v>8</v>
      </c>
      <c r="H1549" s="43">
        <v>11697</v>
      </c>
      <c r="I1549" t="s">
        <v>253</v>
      </c>
      <c r="J1549">
        <v>10837</v>
      </c>
      <c r="K1549" t="s">
        <v>254</v>
      </c>
      <c r="L1549" t="s">
        <v>254</v>
      </c>
      <c r="M1549">
        <v>2</v>
      </c>
      <c r="N1549" t="s">
        <v>42</v>
      </c>
      <c r="O1549" t="s">
        <v>64</v>
      </c>
      <c r="P1549">
        <v>287</v>
      </c>
      <c r="Q1549" t="s">
        <v>269</v>
      </c>
      <c r="R1549">
        <v>13</v>
      </c>
      <c r="S1549">
        <v>8</v>
      </c>
      <c r="T1549">
        <v>0</v>
      </c>
      <c r="U1549">
        <v>0</v>
      </c>
      <c r="V1549">
        <v>8</v>
      </c>
      <c r="W1549">
        <v>0</v>
      </c>
      <c r="X1549">
        <v>0</v>
      </c>
      <c r="Y1549">
        <v>0</v>
      </c>
      <c r="Z1549">
        <v>0</v>
      </c>
      <c r="AA1549" t="s">
        <v>46</v>
      </c>
      <c r="AB1549" t="s">
        <v>56</v>
      </c>
      <c r="AC1549" t="s">
        <v>257</v>
      </c>
      <c r="AE1549" s="39">
        <v>46217.763784722221</v>
      </c>
      <c r="AG1549" t="str">
        <f t="shared" si="192"/>
        <v>Julho-26</v>
      </c>
      <c r="AH1549" s="36">
        <f>_xlfn.XLOOKUP(AK1549,'Base de Preços'!P$7:P$3001,'Base de Preços'!J$7:J$3001,"",0)</f>
        <v>0</v>
      </c>
      <c r="AI1549" s="37">
        <f t="shared" si="193"/>
        <v>0</v>
      </c>
      <c r="AJ1549" t="str">
        <f>_xlfn.XLOOKUP(N1549,Agrupamentos!C$3:C$496,Agrupamentos!D$3:D$496,"",0)</f>
        <v>APOIO E MANUTENÇÃO</v>
      </c>
      <c r="AK1549" t="str">
        <f t="shared" si="194"/>
        <v>APOIO E MANUTEÇÃOGN12702</v>
      </c>
      <c r="AL1549" s="57" t="str">
        <f t="shared" si="195"/>
        <v>47635GN1270MotoristaJEAN CARDOSO PAIVAAPOIO E MANUTEÇÃOFazenda Pouso Alto13Suporte0Julho-260846217,763784722246217</v>
      </c>
      <c r="AM1549" s="79" t="str">
        <f t="shared" si="196"/>
        <v/>
      </c>
      <c r="AN1549" s="80" t="str">
        <f t="shared" si="197"/>
        <v/>
      </c>
      <c r="AO1549" s="36">
        <f t="shared" si="198"/>
        <v>0</v>
      </c>
      <c r="AP1549" s="83" t="str">
        <f t="shared" si="199"/>
        <v/>
      </c>
    </row>
    <row r="1550" spans="1:42" hidden="1">
      <c r="A1550">
        <v>47635</v>
      </c>
      <c r="B1550" s="38">
        <v>46217</v>
      </c>
      <c r="C1550" t="s">
        <v>272</v>
      </c>
      <c r="D1550" t="s">
        <v>250</v>
      </c>
      <c r="E1550" t="s">
        <v>251</v>
      </c>
      <c r="F1550" t="s">
        <v>49</v>
      </c>
      <c r="G1550">
        <v>8</v>
      </c>
      <c r="H1550" s="43">
        <v>11697</v>
      </c>
      <c r="I1550" t="s">
        <v>253</v>
      </c>
      <c r="J1550">
        <v>10837</v>
      </c>
      <c r="K1550" t="s">
        <v>254</v>
      </c>
      <c r="L1550" t="s">
        <v>254</v>
      </c>
      <c r="M1550">
        <v>71</v>
      </c>
      <c r="N1550" t="s">
        <v>270</v>
      </c>
      <c r="O1550" t="s">
        <v>64</v>
      </c>
      <c r="P1550">
        <v>287</v>
      </c>
      <c r="Q1550" t="s">
        <v>269</v>
      </c>
      <c r="R1550">
        <v>6</v>
      </c>
      <c r="S1550">
        <v>56</v>
      </c>
      <c r="T1550">
        <v>64.510000000000005</v>
      </c>
      <c r="U1550">
        <v>0</v>
      </c>
      <c r="V1550">
        <v>56</v>
      </c>
      <c r="W1550">
        <v>1.42</v>
      </c>
      <c r="X1550">
        <v>0.87</v>
      </c>
      <c r="Y1550">
        <v>0.87</v>
      </c>
      <c r="Z1550">
        <v>149.09</v>
      </c>
      <c r="AA1550" t="s">
        <v>46</v>
      </c>
      <c r="AB1550" t="s">
        <v>47</v>
      </c>
      <c r="AC1550" t="s">
        <v>257</v>
      </c>
      <c r="AD1550" t="s">
        <v>57</v>
      </c>
      <c r="AE1550" s="39">
        <v>46217.763784722221</v>
      </c>
      <c r="AG1550" t="str">
        <f t="shared" si="192"/>
        <v>Julho-26</v>
      </c>
      <c r="AH1550" s="36">
        <f>_xlfn.XLOOKUP(AK1550,'Base de Preços'!P$7:P$3001,'Base de Preços'!J$7:J$3001,"",0)</f>
        <v>152.18</v>
      </c>
      <c r="AI1550" s="37">
        <f t="shared" si="193"/>
        <v>9817.131800000001</v>
      </c>
      <c r="AJ1550" t="str">
        <f>_xlfn.XLOOKUP(N1550,Agrupamentos!C$3:C$496,Agrupamentos!D$3:D$496,"",0)</f>
        <v>COMBATE A FORMIGA MANUAL</v>
      </c>
      <c r="AK1550" t="str">
        <f t="shared" si="194"/>
        <v>COMBATE A FORMIGA MANUAL MANUTENÇÃO - ANO 02GN127071</v>
      </c>
      <c r="AL1550" s="57" t="str">
        <f t="shared" si="195"/>
        <v>47635GN1270Trabalhador FlorestalJEAN CARDOSO PAIVACOMBATE A FORMIGA MANUAL MANUTENÇÃO - ANO 02Fazenda Pouso Alto6Principal64,51Julho-2605646217,763784722246217</v>
      </c>
      <c r="AM1550" s="79">
        <f t="shared" si="196"/>
        <v>39.436619718309863</v>
      </c>
      <c r="AN1550" s="80">
        <f t="shared" si="197"/>
        <v>5879.6056338028175</v>
      </c>
      <c r="AO1550" s="36">
        <f t="shared" si="198"/>
        <v>9617.795900000001</v>
      </c>
      <c r="AP1550" s="83">
        <f t="shared" si="199"/>
        <v>3738.1902661971835</v>
      </c>
    </row>
    <row r="1551" spans="1:42" hidden="1">
      <c r="A1551">
        <v>47635</v>
      </c>
      <c r="B1551" s="38">
        <v>46217</v>
      </c>
      <c r="C1551" t="s">
        <v>272</v>
      </c>
      <c r="D1551" t="s">
        <v>250</v>
      </c>
      <c r="E1551" t="s">
        <v>251</v>
      </c>
      <c r="F1551" t="s">
        <v>49</v>
      </c>
      <c r="G1551">
        <v>8</v>
      </c>
      <c r="H1551" s="43">
        <v>11697</v>
      </c>
      <c r="I1551" t="s">
        <v>253</v>
      </c>
      <c r="J1551">
        <v>10837</v>
      </c>
      <c r="K1551" t="s">
        <v>254</v>
      </c>
      <c r="L1551" t="s">
        <v>254</v>
      </c>
      <c r="M1551">
        <v>71</v>
      </c>
      <c r="N1551" t="s">
        <v>270</v>
      </c>
      <c r="O1551" t="s">
        <v>64</v>
      </c>
      <c r="P1551">
        <v>371</v>
      </c>
      <c r="Q1551" t="s">
        <v>260</v>
      </c>
      <c r="R1551">
        <v>28</v>
      </c>
      <c r="S1551">
        <v>32</v>
      </c>
      <c r="T1551">
        <v>29.25</v>
      </c>
      <c r="U1551">
        <v>0</v>
      </c>
      <c r="V1551">
        <v>32</v>
      </c>
      <c r="W1551">
        <v>1.42</v>
      </c>
      <c r="X1551">
        <v>1.0900000000000001</v>
      </c>
      <c r="Y1551">
        <v>1.0900000000000001</v>
      </c>
      <c r="Z1551">
        <v>149.09</v>
      </c>
      <c r="AA1551" t="s">
        <v>46</v>
      </c>
      <c r="AB1551" t="s">
        <v>47</v>
      </c>
      <c r="AC1551" t="s">
        <v>257</v>
      </c>
      <c r="AD1551" t="s">
        <v>57</v>
      </c>
      <c r="AE1551" s="39">
        <v>46217.763784722221</v>
      </c>
      <c r="AG1551" t="str">
        <f t="shared" si="192"/>
        <v>Julho-26</v>
      </c>
      <c r="AH1551" s="36">
        <f>_xlfn.XLOOKUP(AK1551,'Base de Preços'!P$7:P$3001,'Base de Preços'!J$7:J$3001,"",0)</f>
        <v>152.18</v>
      </c>
      <c r="AI1551" s="37">
        <f t="shared" si="193"/>
        <v>4451.2650000000003</v>
      </c>
      <c r="AJ1551" t="str">
        <f>_xlfn.XLOOKUP(N1551,Agrupamentos!C$3:C$496,Agrupamentos!D$3:D$496,"",0)</f>
        <v>COMBATE A FORMIGA MANUAL</v>
      </c>
      <c r="AK1551" t="str">
        <f t="shared" si="194"/>
        <v>COMBATE A FORMIGA MANUAL MANUTENÇÃO - ANO 02GN127071</v>
      </c>
      <c r="AL1551" s="57" t="str">
        <f t="shared" si="195"/>
        <v>47635GN1270Trabalhador FlorestalJEAN CARDOSO PAIVACOMBATE A FORMIGA MANUAL MANUTENÇÃO - ANO 02Nova Esperança28Principal29,25Julho-2603246217,763784722246217</v>
      </c>
      <c r="AM1551" s="79">
        <f t="shared" si="196"/>
        <v>22.535211267605636</v>
      </c>
      <c r="AN1551" s="80">
        <f t="shared" si="197"/>
        <v>3359.7746478873241</v>
      </c>
      <c r="AO1551" s="36">
        <f t="shared" si="198"/>
        <v>4360.8824999999997</v>
      </c>
      <c r="AP1551" s="83">
        <f t="shared" si="199"/>
        <v>1001.1078521126756</v>
      </c>
    </row>
    <row r="1552" spans="1:42" hidden="1">
      <c r="A1552">
        <v>47635</v>
      </c>
      <c r="B1552" s="38">
        <v>46217</v>
      </c>
      <c r="C1552" t="s">
        <v>272</v>
      </c>
      <c r="D1552" t="s">
        <v>250</v>
      </c>
      <c r="E1552" t="s">
        <v>251</v>
      </c>
      <c r="F1552" t="s">
        <v>49</v>
      </c>
      <c r="G1552">
        <v>8</v>
      </c>
      <c r="H1552" s="43">
        <v>11697</v>
      </c>
      <c r="I1552" t="s">
        <v>253</v>
      </c>
      <c r="J1552">
        <v>10837</v>
      </c>
      <c r="K1552" t="s">
        <v>254</v>
      </c>
      <c r="L1552" t="s">
        <v>254</v>
      </c>
      <c r="M1552">
        <v>71</v>
      </c>
      <c r="N1552" t="s">
        <v>270</v>
      </c>
      <c r="O1552" t="s">
        <v>64</v>
      </c>
      <c r="P1552">
        <v>371</v>
      </c>
      <c r="Q1552" t="s">
        <v>260</v>
      </c>
      <c r="R1552">
        <v>13</v>
      </c>
      <c r="S1552">
        <v>8</v>
      </c>
      <c r="T1552">
        <v>4.5599999999999996</v>
      </c>
      <c r="U1552">
        <v>0</v>
      </c>
      <c r="V1552">
        <v>8</v>
      </c>
      <c r="W1552">
        <v>1.42</v>
      </c>
      <c r="X1552">
        <v>1.75</v>
      </c>
      <c r="Y1552">
        <v>1.75</v>
      </c>
      <c r="Z1552">
        <v>149.09</v>
      </c>
      <c r="AA1552" t="s">
        <v>46</v>
      </c>
      <c r="AB1552" t="s">
        <v>47</v>
      </c>
      <c r="AC1552" t="s">
        <v>257</v>
      </c>
      <c r="AD1552" t="s">
        <v>57</v>
      </c>
      <c r="AE1552" s="39">
        <v>46217.763784722221</v>
      </c>
      <c r="AG1552" t="str">
        <f t="shared" si="192"/>
        <v>Julho-26</v>
      </c>
      <c r="AH1552" s="36">
        <f>_xlfn.XLOOKUP(AK1552,'Base de Preços'!P$7:P$3001,'Base de Preços'!J$7:J$3001,"",0)</f>
        <v>152.18</v>
      </c>
      <c r="AI1552" s="37">
        <f t="shared" si="193"/>
        <v>693.94079999999997</v>
      </c>
      <c r="AJ1552" t="str">
        <f>_xlfn.XLOOKUP(N1552,Agrupamentos!C$3:C$496,Agrupamentos!D$3:D$496,"",0)</f>
        <v>COMBATE A FORMIGA MANUAL</v>
      </c>
      <c r="AK1552" t="str">
        <f t="shared" si="194"/>
        <v>COMBATE A FORMIGA MANUAL MANUTENÇÃO - ANO 02GN127071</v>
      </c>
      <c r="AL1552" s="57" t="str">
        <f t="shared" si="195"/>
        <v>47635GN1270Trabalhador FlorestalJEAN CARDOSO PAIVACOMBATE A FORMIGA MANUAL MANUTENÇÃO - ANO 02Nova Esperança13Principal4,56Julho-260846217,763784722246217</v>
      </c>
      <c r="AM1552" s="79">
        <f t="shared" si="196"/>
        <v>5.6338028169014089</v>
      </c>
      <c r="AN1552" s="80">
        <f t="shared" si="197"/>
        <v>839.94366197183103</v>
      </c>
      <c r="AO1552" s="36">
        <f t="shared" si="198"/>
        <v>679.85039999999992</v>
      </c>
      <c r="AP1552" s="83">
        <f t="shared" si="199"/>
        <v>-160.09326197183111</v>
      </c>
    </row>
    <row r="1553" spans="1:42" hidden="1">
      <c r="A1553">
        <v>47635</v>
      </c>
      <c r="B1553" s="38">
        <v>46217</v>
      </c>
      <c r="C1553" t="s">
        <v>272</v>
      </c>
      <c r="D1553" t="s">
        <v>250</v>
      </c>
      <c r="E1553" t="s">
        <v>251</v>
      </c>
      <c r="F1553" t="s">
        <v>49</v>
      </c>
      <c r="G1553">
        <v>8</v>
      </c>
      <c r="H1553" s="43">
        <v>11697</v>
      </c>
      <c r="I1553" t="s">
        <v>253</v>
      </c>
      <c r="J1553">
        <v>10837</v>
      </c>
      <c r="K1553" t="s">
        <v>254</v>
      </c>
      <c r="L1553" t="s">
        <v>254</v>
      </c>
      <c r="M1553">
        <v>71</v>
      </c>
      <c r="N1553" t="s">
        <v>270</v>
      </c>
      <c r="O1553" t="s">
        <v>64</v>
      </c>
      <c r="P1553">
        <v>657</v>
      </c>
      <c r="Q1553" t="s">
        <v>271</v>
      </c>
      <c r="R1553">
        <v>40</v>
      </c>
      <c r="S1553">
        <v>4</v>
      </c>
      <c r="T1553">
        <v>0.74</v>
      </c>
      <c r="U1553">
        <v>0</v>
      </c>
      <c r="V1553">
        <v>4</v>
      </c>
      <c r="W1553">
        <v>1.42</v>
      </c>
      <c r="X1553">
        <v>5.41</v>
      </c>
      <c r="Y1553">
        <v>5.41</v>
      </c>
      <c r="Z1553">
        <v>149.09</v>
      </c>
      <c r="AA1553" t="s">
        <v>55</v>
      </c>
      <c r="AB1553" t="s">
        <v>47</v>
      </c>
      <c r="AC1553" t="s">
        <v>257</v>
      </c>
      <c r="AD1553" t="s">
        <v>57</v>
      </c>
      <c r="AE1553" s="39">
        <v>46217.763784722221</v>
      </c>
      <c r="AG1553" t="str">
        <f t="shared" si="192"/>
        <v>Julho-26</v>
      </c>
      <c r="AH1553" s="36">
        <f>_xlfn.XLOOKUP(AK1553,'Base de Preços'!P$7:P$3001,'Base de Preços'!J$7:J$3001,"",0)</f>
        <v>152.18</v>
      </c>
      <c r="AI1553" s="37">
        <f t="shared" si="193"/>
        <v>112.61320000000001</v>
      </c>
      <c r="AJ1553" t="str">
        <f>_xlfn.XLOOKUP(N1553,Agrupamentos!C$3:C$496,Agrupamentos!D$3:D$496,"",0)</f>
        <v>COMBATE A FORMIGA MANUAL</v>
      </c>
      <c r="AK1553" t="str">
        <f t="shared" si="194"/>
        <v>COMBATE A FORMIGA MANUAL MANUTENÇÃO - ANO 02GN127071</v>
      </c>
      <c r="AL1553" s="57" t="str">
        <f t="shared" si="195"/>
        <v>47635GN1270Trabalhador FlorestalJEAN CARDOSO PAIVACOMBATE A FORMIGA MANUAL MANUTENÇÃO - ANO 02Duas Irmãs40Principal0,74Julho-260446217,763784722246217</v>
      </c>
      <c r="AM1553" s="79">
        <f t="shared" si="196"/>
        <v>2.8169014084507045</v>
      </c>
      <c r="AN1553" s="80">
        <f t="shared" si="197"/>
        <v>419.97183098591552</v>
      </c>
      <c r="AO1553" s="36">
        <f t="shared" si="198"/>
        <v>110.3266</v>
      </c>
      <c r="AP1553" s="83">
        <f t="shared" si="199"/>
        <v>-309.64523098591553</v>
      </c>
    </row>
    <row r="1554" spans="1:42" hidden="1">
      <c r="A1554">
        <v>47635</v>
      </c>
      <c r="B1554" s="38">
        <v>46217</v>
      </c>
      <c r="C1554" t="s">
        <v>272</v>
      </c>
      <c r="D1554" t="s">
        <v>250</v>
      </c>
      <c r="E1554" t="s">
        <v>251</v>
      </c>
      <c r="F1554" t="s">
        <v>49</v>
      </c>
      <c r="G1554">
        <v>8</v>
      </c>
      <c r="H1554" s="43">
        <v>11697</v>
      </c>
      <c r="I1554" t="s">
        <v>253</v>
      </c>
      <c r="J1554">
        <v>10837</v>
      </c>
      <c r="K1554" t="s">
        <v>254</v>
      </c>
      <c r="L1554" t="s">
        <v>254</v>
      </c>
      <c r="M1554">
        <v>71</v>
      </c>
      <c r="N1554" t="s">
        <v>270</v>
      </c>
      <c r="O1554" t="s">
        <v>64</v>
      </c>
      <c r="P1554">
        <v>657</v>
      </c>
      <c r="Q1554" t="s">
        <v>271</v>
      </c>
      <c r="R1554">
        <v>38</v>
      </c>
      <c r="S1554">
        <v>16</v>
      </c>
      <c r="T1554">
        <v>12.84</v>
      </c>
      <c r="U1554">
        <v>0</v>
      </c>
      <c r="V1554">
        <v>16</v>
      </c>
      <c r="W1554">
        <v>1.42</v>
      </c>
      <c r="X1554">
        <v>1.25</v>
      </c>
      <c r="Y1554">
        <v>1.25</v>
      </c>
      <c r="Z1554">
        <v>149.09</v>
      </c>
      <c r="AA1554" t="s">
        <v>46</v>
      </c>
      <c r="AB1554" t="s">
        <v>47</v>
      </c>
      <c r="AC1554" t="s">
        <v>257</v>
      </c>
      <c r="AD1554" t="s">
        <v>57</v>
      </c>
      <c r="AE1554" s="39">
        <v>46217.763784722221</v>
      </c>
      <c r="AG1554" t="str">
        <f t="shared" si="192"/>
        <v>Julho-26</v>
      </c>
      <c r="AH1554" s="36">
        <f>_xlfn.XLOOKUP(AK1554,'Base de Preços'!P$7:P$3001,'Base de Preços'!J$7:J$3001,"",0)</f>
        <v>152.18</v>
      </c>
      <c r="AI1554" s="37">
        <f t="shared" si="193"/>
        <v>1953.9912000000002</v>
      </c>
      <c r="AJ1554" t="str">
        <f>_xlfn.XLOOKUP(N1554,Agrupamentos!C$3:C$496,Agrupamentos!D$3:D$496,"",0)</f>
        <v>COMBATE A FORMIGA MANUAL</v>
      </c>
      <c r="AK1554" t="str">
        <f t="shared" si="194"/>
        <v>COMBATE A FORMIGA MANUAL MANUTENÇÃO - ANO 02GN127071</v>
      </c>
      <c r="AL1554" s="57" t="str">
        <f t="shared" si="195"/>
        <v>47635GN1270Trabalhador FlorestalJEAN CARDOSO PAIVACOMBATE A FORMIGA MANUAL MANUTENÇÃO - ANO 02Duas Irmãs38Principal12,84Julho-2601646217,763784722246217</v>
      </c>
      <c r="AM1554" s="79">
        <f t="shared" si="196"/>
        <v>11.267605633802818</v>
      </c>
      <c r="AN1554" s="80">
        <f t="shared" si="197"/>
        <v>1679.8873239436621</v>
      </c>
      <c r="AO1554" s="36">
        <f t="shared" si="198"/>
        <v>1914.3156000000001</v>
      </c>
      <c r="AP1554" s="83">
        <f t="shared" si="199"/>
        <v>234.42827605633806</v>
      </c>
    </row>
    <row r="1555" spans="1:42" hidden="1">
      <c r="A1555">
        <v>47669</v>
      </c>
      <c r="B1555" s="38">
        <v>46217</v>
      </c>
      <c r="C1555" t="s">
        <v>272</v>
      </c>
      <c r="D1555" t="s">
        <v>250</v>
      </c>
      <c r="E1555" t="s">
        <v>251</v>
      </c>
      <c r="F1555" t="s">
        <v>37</v>
      </c>
      <c r="G1555">
        <v>8</v>
      </c>
      <c r="H1555" s="43">
        <v>9241</v>
      </c>
      <c r="I1555" t="s">
        <v>189</v>
      </c>
      <c r="J1555" t="s">
        <v>39</v>
      </c>
      <c r="K1555" t="s">
        <v>40</v>
      </c>
      <c r="L1555" t="s">
        <v>252</v>
      </c>
      <c r="M1555">
        <v>2</v>
      </c>
      <c r="N1555" t="s">
        <v>42</v>
      </c>
      <c r="O1555" t="s">
        <v>64</v>
      </c>
      <c r="P1555">
        <v>390</v>
      </c>
      <c r="Q1555" t="s">
        <v>44</v>
      </c>
      <c r="R1555" t="s">
        <v>45</v>
      </c>
      <c r="S1555">
        <v>8</v>
      </c>
      <c r="T1555">
        <v>0</v>
      </c>
      <c r="U1555">
        <v>0</v>
      </c>
      <c r="V1555">
        <v>8</v>
      </c>
      <c r="W1555">
        <v>0</v>
      </c>
      <c r="X1555">
        <v>0</v>
      </c>
      <c r="Y1555">
        <v>0</v>
      </c>
      <c r="Z1555">
        <v>0</v>
      </c>
      <c r="AA1555" t="s">
        <v>55</v>
      </c>
      <c r="AB1555" t="s">
        <v>56</v>
      </c>
      <c r="AC1555" t="s">
        <v>267</v>
      </c>
      <c r="AD1555" t="s">
        <v>267</v>
      </c>
      <c r="AE1555" s="39">
        <v>46218.365706018521</v>
      </c>
      <c r="AG1555" t="str">
        <f t="shared" si="192"/>
        <v>Julho-26</v>
      </c>
      <c r="AH1555" s="36">
        <f>_xlfn.XLOOKUP(AK1555,'Base de Preços'!P$7:P$3001,'Base de Preços'!J$7:J$3001,"",0)</f>
        <v>0</v>
      </c>
      <c r="AI1555" s="37">
        <f t="shared" si="193"/>
        <v>0</v>
      </c>
      <c r="AJ1555" t="str">
        <f>_xlfn.XLOOKUP(N1555,Agrupamentos!C$3:C$496,Agrupamentos!D$3:D$496,"",0)</f>
        <v>APOIO E MANUTENÇÃO</v>
      </c>
      <c r="AK1555" t="str">
        <f t="shared" si="194"/>
        <v>APOIO E MANUTEÇÃOGN12702</v>
      </c>
      <c r="AL1555" s="57" t="str">
        <f t="shared" si="195"/>
        <v>47669GN1270MotoristaGIOVANNI RODRIGUES BORGES MORAESAPOIO E MANUTEÇÃOPátio MST01Suporte0Julho-260846218,365706018546217</v>
      </c>
      <c r="AM1555" s="79" t="str">
        <f t="shared" si="196"/>
        <v/>
      </c>
      <c r="AN1555" s="80" t="str">
        <f t="shared" si="197"/>
        <v/>
      </c>
      <c r="AO1555" s="36">
        <f t="shared" si="198"/>
        <v>0</v>
      </c>
      <c r="AP1555" s="83" t="str">
        <f t="shared" si="199"/>
        <v/>
      </c>
    </row>
    <row r="1556" spans="1:42" hidden="1">
      <c r="A1556">
        <v>47627</v>
      </c>
      <c r="B1556" s="38">
        <v>46217</v>
      </c>
      <c r="C1556" t="s">
        <v>272</v>
      </c>
      <c r="D1556" t="s">
        <v>185</v>
      </c>
      <c r="E1556" t="s">
        <v>186</v>
      </c>
      <c r="F1556" t="s">
        <v>37</v>
      </c>
      <c r="G1556">
        <v>8</v>
      </c>
      <c r="H1556" s="43" t="s">
        <v>100</v>
      </c>
      <c r="I1556" t="s">
        <v>101</v>
      </c>
      <c r="J1556" t="s">
        <v>50</v>
      </c>
      <c r="K1556" t="s">
        <v>51</v>
      </c>
      <c r="L1556" t="s">
        <v>187</v>
      </c>
      <c r="M1556">
        <v>43</v>
      </c>
      <c r="N1556" t="s">
        <v>42</v>
      </c>
      <c r="O1556" t="s">
        <v>64</v>
      </c>
      <c r="P1556">
        <v>669</v>
      </c>
      <c r="Q1556" t="s">
        <v>223</v>
      </c>
      <c r="R1556">
        <v>35</v>
      </c>
      <c r="S1556">
        <v>0</v>
      </c>
      <c r="T1556">
        <v>0</v>
      </c>
      <c r="U1556">
        <v>8</v>
      </c>
      <c r="V1556">
        <v>8</v>
      </c>
      <c r="W1556">
        <v>0</v>
      </c>
      <c r="X1556">
        <v>0</v>
      </c>
      <c r="Y1556">
        <v>0</v>
      </c>
      <c r="Z1556">
        <v>0</v>
      </c>
      <c r="AA1556" t="s">
        <v>55</v>
      </c>
      <c r="AB1556" t="s">
        <v>47</v>
      </c>
      <c r="AC1556" t="s">
        <v>57</v>
      </c>
      <c r="AD1556" t="s">
        <v>57</v>
      </c>
      <c r="AE1556" s="39">
        <v>46217.734456018516</v>
      </c>
      <c r="AG1556" t="str">
        <f t="shared" si="192"/>
        <v>Julho-26</v>
      </c>
      <c r="AH1556" s="36">
        <f>_xlfn.XLOOKUP(AK1556,'Base de Preços'!P$7:P$3001,'Base de Preços'!J$7:J$3001,"",0)</f>
        <v>0</v>
      </c>
      <c r="AI1556" s="37">
        <f t="shared" si="193"/>
        <v>0</v>
      </c>
      <c r="AJ1556" t="str">
        <f>_xlfn.XLOOKUP(N1556,Agrupamentos!C$3:C$496,Agrupamentos!D$3:D$496,"",0)</f>
        <v>APOIO E MANUTENÇÃO</v>
      </c>
      <c r="AK1556" t="str">
        <f t="shared" si="194"/>
        <v>APOIO E MANUTEÇÃOGN140043</v>
      </c>
      <c r="AL1556" s="57" t="str">
        <f t="shared" si="195"/>
        <v>47627GN1400MotoristaLEANDRA DE MIRANDA SOUZA COSTAAPOIO E MANUTEÇÃOCASCATA35Principal0Julho-268846217,734456018546217</v>
      </c>
      <c r="AM1556" s="79" t="str">
        <f t="shared" si="196"/>
        <v/>
      </c>
      <c r="AN1556" s="80" t="str">
        <f t="shared" si="197"/>
        <v/>
      </c>
      <c r="AO1556" s="36">
        <f t="shared" si="198"/>
        <v>0</v>
      </c>
      <c r="AP1556" s="83" t="str">
        <f t="shared" si="199"/>
        <v/>
      </c>
    </row>
    <row r="1557" spans="1:42" hidden="1">
      <c r="A1557">
        <v>47627</v>
      </c>
      <c r="B1557" s="38">
        <v>46217</v>
      </c>
      <c r="C1557" t="s">
        <v>272</v>
      </c>
      <c r="D1557" t="s">
        <v>185</v>
      </c>
      <c r="E1557" t="s">
        <v>186</v>
      </c>
      <c r="F1557" t="s">
        <v>49</v>
      </c>
      <c r="G1557">
        <v>8</v>
      </c>
      <c r="H1557" s="43" t="s">
        <v>100</v>
      </c>
      <c r="I1557" t="s">
        <v>101</v>
      </c>
      <c r="J1557" t="s">
        <v>50</v>
      </c>
      <c r="K1557" t="s">
        <v>51</v>
      </c>
      <c r="L1557" t="s">
        <v>187</v>
      </c>
      <c r="M1557">
        <v>43</v>
      </c>
      <c r="N1557" t="s">
        <v>42</v>
      </c>
      <c r="O1557" t="s">
        <v>64</v>
      </c>
      <c r="P1557">
        <v>669</v>
      </c>
      <c r="Q1557" t="s">
        <v>223</v>
      </c>
      <c r="R1557">
        <v>35</v>
      </c>
      <c r="S1557">
        <v>0</v>
      </c>
      <c r="T1557">
        <v>0</v>
      </c>
      <c r="U1557">
        <v>8</v>
      </c>
      <c r="V1557">
        <v>8</v>
      </c>
      <c r="W1557">
        <v>0</v>
      </c>
      <c r="X1557">
        <v>0</v>
      </c>
      <c r="Y1557">
        <v>0</v>
      </c>
      <c r="Z1557">
        <v>0</v>
      </c>
      <c r="AA1557" t="s">
        <v>55</v>
      </c>
      <c r="AB1557" t="s">
        <v>56</v>
      </c>
      <c r="AC1557" t="s">
        <v>57</v>
      </c>
      <c r="AD1557" t="s">
        <v>57</v>
      </c>
      <c r="AE1557" s="39">
        <v>46217.734583333331</v>
      </c>
      <c r="AG1557" t="str">
        <f t="shared" si="192"/>
        <v>Julho-26</v>
      </c>
      <c r="AH1557" s="36">
        <f>_xlfn.XLOOKUP(AK1557,'Base de Preços'!P$7:P$3001,'Base de Preços'!J$7:J$3001,"",0)</f>
        <v>0</v>
      </c>
      <c r="AI1557" s="37">
        <f t="shared" si="193"/>
        <v>0</v>
      </c>
      <c r="AJ1557" t="str">
        <f>_xlfn.XLOOKUP(N1557,Agrupamentos!C$3:C$496,Agrupamentos!D$3:D$496,"",0)</f>
        <v>APOIO E MANUTENÇÃO</v>
      </c>
      <c r="AK1557" t="str">
        <f t="shared" si="194"/>
        <v>APOIO E MANUTEÇÃOGN140043</v>
      </c>
      <c r="AL1557" s="57" t="str">
        <f t="shared" si="195"/>
        <v>47627GN1400Trabalhador FlorestalLEANDRA DE MIRANDA SOUZA COSTAAPOIO E MANUTEÇÃOCASCATA35Suporte0Julho-268846217,734583333346217</v>
      </c>
      <c r="AM1557" s="79" t="str">
        <f t="shared" si="196"/>
        <v/>
      </c>
      <c r="AN1557" s="80" t="str">
        <f t="shared" si="197"/>
        <v/>
      </c>
      <c r="AO1557" s="36">
        <f t="shared" si="198"/>
        <v>0</v>
      </c>
      <c r="AP1557" s="83" t="str">
        <f t="shared" si="199"/>
        <v/>
      </c>
    </row>
    <row r="1558" spans="1:42" hidden="1">
      <c r="A1558">
        <v>47632</v>
      </c>
      <c r="B1558" s="38">
        <v>46217</v>
      </c>
      <c r="C1558" t="s">
        <v>272</v>
      </c>
      <c r="D1558" t="s">
        <v>185</v>
      </c>
      <c r="E1558" t="s">
        <v>186</v>
      </c>
      <c r="F1558" t="s">
        <v>37</v>
      </c>
      <c r="G1558">
        <v>8</v>
      </c>
      <c r="H1558" s="43">
        <v>9241</v>
      </c>
      <c r="I1558" t="s">
        <v>189</v>
      </c>
      <c r="J1558" t="s">
        <v>39</v>
      </c>
      <c r="K1558" t="s">
        <v>40</v>
      </c>
      <c r="L1558" t="s">
        <v>190</v>
      </c>
      <c r="M1558">
        <v>43</v>
      </c>
      <c r="N1558" t="s">
        <v>42</v>
      </c>
      <c r="O1558" t="s">
        <v>64</v>
      </c>
      <c r="P1558">
        <v>390</v>
      </c>
      <c r="Q1558" t="s">
        <v>44</v>
      </c>
      <c r="R1558" t="s">
        <v>45</v>
      </c>
      <c r="S1558">
        <v>0</v>
      </c>
      <c r="T1558">
        <v>0</v>
      </c>
      <c r="U1558">
        <v>8</v>
      </c>
      <c r="V1558">
        <v>8</v>
      </c>
      <c r="W1558">
        <v>0</v>
      </c>
      <c r="X1558">
        <v>0</v>
      </c>
      <c r="Y1558">
        <v>0</v>
      </c>
      <c r="Z1558">
        <v>0</v>
      </c>
      <c r="AA1558" t="s">
        <v>46</v>
      </c>
      <c r="AB1558" t="s">
        <v>47</v>
      </c>
      <c r="AC1558" t="s">
        <v>48</v>
      </c>
      <c r="AD1558" t="s">
        <v>48</v>
      </c>
      <c r="AE1558" s="39">
        <v>46217.749201388891</v>
      </c>
      <c r="AG1558" t="str">
        <f t="shared" si="192"/>
        <v>Julho-26</v>
      </c>
      <c r="AH1558" s="36">
        <f>_xlfn.XLOOKUP(AK1558,'Base de Preços'!P$7:P$3001,'Base de Preços'!J$7:J$3001,"",0)</f>
        <v>0</v>
      </c>
      <c r="AI1558" s="37">
        <f t="shared" si="193"/>
        <v>0</v>
      </c>
      <c r="AJ1558" t="str">
        <f>_xlfn.XLOOKUP(N1558,Agrupamentos!C$3:C$496,Agrupamentos!D$3:D$496,"",0)</f>
        <v>APOIO E MANUTENÇÃO</v>
      </c>
      <c r="AK1558" t="str">
        <f t="shared" si="194"/>
        <v>APOIO E MANUTEÇÃOGN140043</v>
      </c>
      <c r="AL1558" s="57" t="str">
        <f t="shared" si="195"/>
        <v>47632GN1400MotoristaGIOVANNI RODRIGUES BORGES MORAESAPOIO E MANUTEÇÃOPátio MST01Principal0Julho-268846217,749201388946217</v>
      </c>
      <c r="AM1558" s="79" t="str">
        <f t="shared" si="196"/>
        <v/>
      </c>
      <c r="AN1558" s="80" t="str">
        <f t="shared" si="197"/>
        <v/>
      </c>
      <c r="AO1558" s="36">
        <f t="shared" si="198"/>
        <v>0</v>
      </c>
      <c r="AP1558" s="83" t="str">
        <f t="shared" si="199"/>
        <v/>
      </c>
    </row>
    <row r="1559" spans="1:42" hidden="1">
      <c r="A1559">
        <v>47640</v>
      </c>
      <c r="B1559" s="38">
        <v>46217</v>
      </c>
      <c r="C1559" t="s">
        <v>272</v>
      </c>
      <c r="D1559" t="s">
        <v>185</v>
      </c>
      <c r="E1559" t="s">
        <v>186</v>
      </c>
      <c r="F1559" t="s">
        <v>59</v>
      </c>
      <c r="G1559">
        <v>8</v>
      </c>
      <c r="H1559" s="43">
        <v>10859</v>
      </c>
      <c r="I1559" t="s">
        <v>198</v>
      </c>
      <c r="J1559">
        <v>10315</v>
      </c>
      <c r="K1559" t="s">
        <v>206</v>
      </c>
      <c r="L1559" t="s">
        <v>206</v>
      </c>
      <c r="M1559" s="4">
        <v>46059</v>
      </c>
      <c r="N1559" t="s">
        <v>210</v>
      </c>
      <c r="O1559" t="s">
        <v>64</v>
      </c>
      <c r="P1559">
        <v>502</v>
      </c>
      <c r="Q1559" t="s">
        <v>208</v>
      </c>
      <c r="R1559">
        <v>16</v>
      </c>
      <c r="S1559">
        <v>2</v>
      </c>
      <c r="T1559">
        <v>13.41</v>
      </c>
      <c r="U1559">
        <v>4</v>
      </c>
      <c r="V1559">
        <v>6</v>
      </c>
      <c r="W1559">
        <v>0.48</v>
      </c>
      <c r="X1559">
        <v>0.15</v>
      </c>
      <c r="Y1559">
        <v>0.45</v>
      </c>
      <c r="Z1559">
        <v>185.69</v>
      </c>
      <c r="AA1559" t="s">
        <v>46</v>
      </c>
      <c r="AB1559" t="s">
        <v>56</v>
      </c>
      <c r="AC1559" t="s">
        <v>209</v>
      </c>
      <c r="AE1559" s="39">
        <v>46217.801736111112</v>
      </c>
      <c r="AG1559" t="str">
        <f t="shared" si="192"/>
        <v>Julho-26</v>
      </c>
      <c r="AH1559" s="36">
        <f>_xlfn.XLOOKUP(AK1559,'Base de Preços'!P$7:P$3001,'Base de Preços'!J$7:J$3001,"",0)</f>
        <v>492.5</v>
      </c>
      <c r="AI1559" s="37">
        <f t="shared" si="193"/>
        <v>0</v>
      </c>
      <c r="AJ1559" t="str">
        <f>_xlfn.XLOOKUP(N1559,Agrupamentos!C$3:C$496,Agrupamentos!D$3:D$496,"",0)</f>
        <v>IRRIGAÇÃO DE REPLANTIO</v>
      </c>
      <c r="AK1559" t="str">
        <f t="shared" si="194"/>
        <v>3° IRRIGAÇÃO DE REPLANTIOGN140046059</v>
      </c>
      <c r="AL1559" s="57" t="str">
        <f t="shared" si="195"/>
        <v>47640GN1400Operador de Trator de PneuANTONIO MARCIO PEREIRA DA SILVA3° IRRIGAÇÃO DE REPLANTIOIndaia Grande I16Suporte13,41Julho-264646217,801736111146217</v>
      </c>
      <c r="AM1559" s="79">
        <f t="shared" si="196"/>
        <v>12.5</v>
      </c>
      <c r="AN1559" s="80">
        <f t="shared" si="197"/>
        <v>2321.125</v>
      </c>
      <c r="AO1559" s="36">
        <f t="shared" si="198"/>
        <v>2490.1028999999999</v>
      </c>
      <c r="AP1559" s="83">
        <f t="shared" si="199"/>
        <v>168.97789999999986</v>
      </c>
    </row>
    <row r="1560" spans="1:42" hidden="1">
      <c r="A1560">
        <v>47640</v>
      </c>
      <c r="B1560" s="38">
        <v>46217</v>
      </c>
      <c r="C1560" t="s">
        <v>272</v>
      </c>
      <c r="D1560" t="s">
        <v>185</v>
      </c>
      <c r="E1560" t="s">
        <v>186</v>
      </c>
      <c r="F1560" t="s">
        <v>59</v>
      </c>
      <c r="G1560">
        <v>8</v>
      </c>
      <c r="H1560" s="43">
        <v>10859</v>
      </c>
      <c r="I1560" t="s">
        <v>198</v>
      </c>
      <c r="J1560">
        <v>10315</v>
      </c>
      <c r="K1560" t="s">
        <v>206</v>
      </c>
      <c r="L1560" t="s">
        <v>206</v>
      </c>
      <c r="M1560" s="4">
        <v>46028</v>
      </c>
      <c r="N1560" t="s">
        <v>207</v>
      </c>
      <c r="O1560" t="s">
        <v>64</v>
      </c>
      <c r="P1560">
        <v>502</v>
      </c>
      <c r="Q1560" t="s">
        <v>208</v>
      </c>
      <c r="R1560">
        <v>20</v>
      </c>
      <c r="S1560">
        <v>2</v>
      </c>
      <c r="T1560">
        <v>10</v>
      </c>
      <c r="U1560">
        <v>8</v>
      </c>
      <c r="V1560">
        <v>10</v>
      </c>
      <c r="W1560">
        <v>0.48</v>
      </c>
      <c r="X1560">
        <v>0.2</v>
      </c>
      <c r="Y1560">
        <v>1</v>
      </c>
      <c r="Z1560">
        <v>185.69</v>
      </c>
      <c r="AA1560" t="s">
        <v>55</v>
      </c>
      <c r="AB1560" t="s">
        <v>56</v>
      </c>
      <c r="AC1560" t="s">
        <v>209</v>
      </c>
      <c r="AE1560" s="39">
        <v>46217.801736111112</v>
      </c>
      <c r="AG1560" t="str">
        <f t="shared" si="192"/>
        <v>Julho-26</v>
      </c>
      <c r="AH1560" s="36">
        <f>_xlfn.XLOOKUP(AK1560,'Base de Preços'!P$7:P$3001,'Base de Preços'!J$7:J$3001,"",0)</f>
        <v>492.5</v>
      </c>
      <c r="AI1560" s="37">
        <f t="shared" si="193"/>
        <v>0</v>
      </c>
      <c r="AJ1560" t="str">
        <f>_xlfn.XLOOKUP(N1560,Agrupamentos!C$3:C$496,Agrupamentos!D$3:D$496,"",0)</f>
        <v>IRRIGAÇÃO DE REPLANTIO</v>
      </c>
      <c r="AK1560" t="str">
        <f t="shared" si="194"/>
        <v>2º IRRIGAÇÃO DE REPLANTIOGN140046028</v>
      </c>
      <c r="AL1560" s="57" t="str">
        <f t="shared" si="195"/>
        <v>47640GN1400Operador de Trator de PneuANTONIO MARCIO PEREIRA DA SILVA2º IRRIGAÇÃO DE REPLANTIOIndaia Grande I20Suporte10Julho-2681046217,801736111146217</v>
      </c>
      <c r="AM1560" s="79">
        <f t="shared" si="196"/>
        <v>20.833333333333336</v>
      </c>
      <c r="AN1560" s="80">
        <f t="shared" si="197"/>
        <v>3868.541666666667</v>
      </c>
      <c r="AO1560" s="36">
        <f t="shared" si="198"/>
        <v>1856.9</v>
      </c>
      <c r="AP1560" s="83">
        <f t="shared" si="199"/>
        <v>-2011.6416666666669</v>
      </c>
    </row>
    <row r="1561" spans="1:42" hidden="1">
      <c r="A1561">
        <v>47640</v>
      </c>
      <c r="B1561" s="38">
        <v>46217</v>
      </c>
      <c r="C1561" t="s">
        <v>272</v>
      </c>
      <c r="D1561" t="s">
        <v>185</v>
      </c>
      <c r="E1561" t="s">
        <v>186</v>
      </c>
      <c r="F1561" t="s">
        <v>49</v>
      </c>
      <c r="G1561">
        <v>8</v>
      </c>
      <c r="H1561" s="43">
        <v>10859</v>
      </c>
      <c r="I1561" t="s">
        <v>198</v>
      </c>
      <c r="J1561">
        <v>10315</v>
      </c>
      <c r="K1561" t="s">
        <v>206</v>
      </c>
      <c r="L1561" t="s">
        <v>206</v>
      </c>
      <c r="M1561" s="4">
        <v>46059</v>
      </c>
      <c r="N1561" t="s">
        <v>210</v>
      </c>
      <c r="O1561" t="s">
        <v>64</v>
      </c>
      <c r="P1561">
        <v>502</v>
      </c>
      <c r="Q1561" t="s">
        <v>208</v>
      </c>
      <c r="R1561">
        <v>16</v>
      </c>
      <c r="S1561">
        <v>14</v>
      </c>
      <c r="T1561">
        <v>13.41</v>
      </c>
      <c r="U1561">
        <v>28</v>
      </c>
      <c r="V1561">
        <v>42</v>
      </c>
      <c r="W1561">
        <v>2.4</v>
      </c>
      <c r="X1561">
        <v>1.04</v>
      </c>
      <c r="Y1561">
        <v>3.13</v>
      </c>
      <c r="Z1561">
        <v>243.65</v>
      </c>
      <c r="AA1561" t="s">
        <v>46</v>
      </c>
      <c r="AB1561" t="s">
        <v>47</v>
      </c>
      <c r="AC1561" t="s">
        <v>209</v>
      </c>
      <c r="AE1561" s="39">
        <v>46217.801736111112</v>
      </c>
      <c r="AG1561" t="str">
        <f t="shared" si="192"/>
        <v>Julho-26</v>
      </c>
      <c r="AH1561" s="36">
        <f>_xlfn.XLOOKUP(AK1561,'Base de Preços'!P$7:P$3001,'Base de Preços'!J$7:J$3001,"",0)</f>
        <v>492.5</v>
      </c>
      <c r="AI1561" s="37">
        <f t="shared" si="193"/>
        <v>6604.4250000000002</v>
      </c>
      <c r="AJ1561" t="str">
        <f>_xlfn.XLOOKUP(N1561,Agrupamentos!C$3:C$496,Agrupamentos!D$3:D$496,"",0)</f>
        <v>IRRIGAÇÃO DE REPLANTIO</v>
      </c>
      <c r="AK1561" t="str">
        <f t="shared" si="194"/>
        <v>3° IRRIGAÇÃO DE REPLANTIOGN140046059</v>
      </c>
      <c r="AL1561" s="57" t="str">
        <f t="shared" si="195"/>
        <v>47640GN1400Trabalhador FlorestalANTONIO MARCIO PEREIRA DA SILVA3° IRRIGAÇÃO DE REPLANTIOIndaia Grande I16Principal13,41Julho-26284246217,801736111146217</v>
      </c>
      <c r="AM1561" s="79">
        <f t="shared" si="196"/>
        <v>17.5</v>
      </c>
      <c r="AN1561" s="80">
        <f t="shared" si="197"/>
        <v>4263.875</v>
      </c>
      <c r="AO1561" s="36">
        <f t="shared" si="198"/>
        <v>3267.3465000000001</v>
      </c>
      <c r="AP1561" s="83">
        <f t="shared" si="199"/>
        <v>-996.52849999999989</v>
      </c>
    </row>
    <row r="1562" spans="1:42" hidden="1">
      <c r="A1562">
        <v>47640</v>
      </c>
      <c r="B1562" s="38">
        <v>46217</v>
      </c>
      <c r="C1562" t="s">
        <v>272</v>
      </c>
      <c r="D1562" t="s">
        <v>185</v>
      </c>
      <c r="E1562" t="s">
        <v>186</v>
      </c>
      <c r="F1562" t="s">
        <v>37</v>
      </c>
      <c r="G1562">
        <v>8</v>
      </c>
      <c r="H1562" s="43">
        <v>10859</v>
      </c>
      <c r="I1562" t="s">
        <v>198</v>
      </c>
      <c r="J1562">
        <v>10315</v>
      </c>
      <c r="K1562" t="s">
        <v>206</v>
      </c>
      <c r="L1562" t="s">
        <v>206</v>
      </c>
      <c r="M1562" s="4">
        <v>46028</v>
      </c>
      <c r="N1562" t="s">
        <v>207</v>
      </c>
      <c r="O1562" t="s">
        <v>64</v>
      </c>
      <c r="P1562">
        <v>502</v>
      </c>
      <c r="Q1562" t="s">
        <v>208</v>
      </c>
      <c r="R1562">
        <v>20</v>
      </c>
      <c r="S1562">
        <v>2</v>
      </c>
      <c r="T1562">
        <v>10</v>
      </c>
      <c r="U1562">
        <v>0</v>
      </c>
      <c r="V1562">
        <v>2</v>
      </c>
      <c r="W1562">
        <v>0.16</v>
      </c>
      <c r="X1562">
        <v>0.2</v>
      </c>
      <c r="Y1562">
        <v>0.2</v>
      </c>
      <c r="Z1562">
        <v>63.16</v>
      </c>
      <c r="AA1562" t="s">
        <v>55</v>
      </c>
      <c r="AB1562" t="s">
        <v>77</v>
      </c>
      <c r="AC1562" t="s">
        <v>209</v>
      </c>
      <c r="AE1562" s="39">
        <v>46217.801736111112</v>
      </c>
      <c r="AG1562" t="str">
        <f t="shared" si="192"/>
        <v>Julho-26</v>
      </c>
      <c r="AH1562" s="36">
        <f>_xlfn.XLOOKUP(AK1562,'Base de Preços'!P$7:P$3001,'Base de Preços'!J$7:J$3001,"",0)</f>
        <v>492.5</v>
      </c>
      <c r="AI1562" s="37">
        <f t="shared" si="193"/>
        <v>0</v>
      </c>
      <c r="AJ1562" t="str">
        <f>_xlfn.XLOOKUP(N1562,Agrupamentos!C$3:C$496,Agrupamentos!D$3:D$496,"",0)</f>
        <v>IRRIGAÇÃO DE REPLANTIO</v>
      </c>
      <c r="AK1562" t="str">
        <f t="shared" si="194"/>
        <v>2º IRRIGAÇÃO DE REPLANTIOGN140046028</v>
      </c>
      <c r="AL1562" s="57" t="str">
        <f t="shared" si="195"/>
        <v>47640GN1400MotoristaANTONIO MARCIO PEREIRA DA SILVA2º IRRIGAÇÃO DE REPLANTIOIndaia Grande I20Apoio10Julho-260246217,801736111146217</v>
      </c>
      <c r="AM1562" s="79">
        <f t="shared" si="196"/>
        <v>12.5</v>
      </c>
      <c r="AN1562" s="80">
        <f t="shared" si="197"/>
        <v>789.5</v>
      </c>
      <c r="AO1562" s="36">
        <f t="shared" si="198"/>
        <v>631.59999999999991</v>
      </c>
      <c r="AP1562" s="83">
        <f t="shared" si="199"/>
        <v>-157.90000000000009</v>
      </c>
    </row>
    <row r="1563" spans="1:42" hidden="1">
      <c r="A1563">
        <v>47640</v>
      </c>
      <c r="B1563" s="38">
        <v>46217</v>
      </c>
      <c r="C1563" t="s">
        <v>272</v>
      </c>
      <c r="D1563" t="s">
        <v>185</v>
      </c>
      <c r="E1563" t="s">
        <v>186</v>
      </c>
      <c r="F1563" t="s">
        <v>49</v>
      </c>
      <c r="G1563">
        <v>8</v>
      </c>
      <c r="H1563" s="43">
        <v>10859</v>
      </c>
      <c r="I1563" t="s">
        <v>198</v>
      </c>
      <c r="J1563">
        <v>10315</v>
      </c>
      <c r="K1563" t="s">
        <v>206</v>
      </c>
      <c r="L1563" t="s">
        <v>206</v>
      </c>
      <c r="M1563" s="4">
        <v>46028</v>
      </c>
      <c r="N1563" t="s">
        <v>207</v>
      </c>
      <c r="O1563" t="s">
        <v>64</v>
      </c>
      <c r="P1563">
        <v>502</v>
      </c>
      <c r="Q1563" t="s">
        <v>208</v>
      </c>
      <c r="R1563">
        <v>20</v>
      </c>
      <c r="S1563">
        <v>14</v>
      </c>
      <c r="T1563">
        <v>10</v>
      </c>
      <c r="U1563">
        <v>1</v>
      </c>
      <c r="V1563">
        <v>15</v>
      </c>
      <c r="W1563">
        <v>2.4</v>
      </c>
      <c r="X1563">
        <v>1.4</v>
      </c>
      <c r="Y1563">
        <v>1.5</v>
      </c>
      <c r="Z1563">
        <v>243.65</v>
      </c>
      <c r="AA1563" t="s">
        <v>55</v>
      </c>
      <c r="AB1563" t="s">
        <v>47</v>
      </c>
      <c r="AC1563" t="s">
        <v>209</v>
      </c>
      <c r="AE1563" s="39">
        <v>46217.801736111112</v>
      </c>
      <c r="AG1563" t="str">
        <f t="shared" si="192"/>
        <v>Julho-26</v>
      </c>
      <c r="AH1563" s="36">
        <f>_xlfn.XLOOKUP(AK1563,'Base de Preços'!P$7:P$3001,'Base de Preços'!J$7:J$3001,"",0)</f>
        <v>492.5</v>
      </c>
      <c r="AI1563" s="37">
        <f t="shared" si="193"/>
        <v>4925</v>
      </c>
      <c r="AJ1563" t="str">
        <f>_xlfn.XLOOKUP(N1563,Agrupamentos!C$3:C$496,Agrupamentos!D$3:D$496,"",0)</f>
        <v>IRRIGAÇÃO DE REPLANTIO</v>
      </c>
      <c r="AK1563" t="str">
        <f t="shared" si="194"/>
        <v>2º IRRIGAÇÃO DE REPLANTIOGN140046028</v>
      </c>
      <c r="AL1563" s="57" t="str">
        <f t="shared" si="195"/>
        <v>47640GN1400Trabalhador FlorestalANTONIO MARCIO PEREIRA DA SILVA2º IRRIGAÇÃO DE REPLANTIOIndaia Grande I20Principal10Julho-2611546217,801736111146217</v>
      </c>
      <c r="AM1563" s="79">
        <f t="shared" si="196"/>
        <v>6.25</v>
      </c>
      <c r="AN1563" s="80">
        <f t="shared" si="197"/>
        <v>1522.8125</v>
      </c>
      <c r="AO1563" s="36">
        <f t="shared" si="198"/>
        <v>2436.5</v>
      </c>
      <c r="AP1563" s="83">
        <f t="shared" si="199"/>
        <v>913.6875</v>
      </c>
    </row>
    <row r="1564" spans="1:42" hidden="1">
      <c r="A1564">
        <v>47640</v>
      </c>
      <c r="B1564" s="38">
        <v>46217</v>
      </c>
      <c r="C1564" t="s">
        <v>272</v>
      </c>
      <c r="D1564" t="s">
        <v>185</v>
      </c>
      <c r="E1564" t="s">
        <v>186</v>
      </c>
      <c r="F1564" t="s">
        <v>37</v>
      </c>
      <c r="G1564">
        <v>8</v>
      </c>
      <c r="H1564" s="43">
        <v>10859</v>
      </c>
      <c r="I1564" t="s">
        <v>198</v>
      </c>
      <c r="J1564">
        <v>10315</v>
      </c>
      <c r="K1564" t="s">
        <v>206</v>
      </c>
      <c r="L1564" t="s">
        <v>206</v>
      </c>
      <c r="M1564" s="4">
        <v>46059</v>
      </c>
      <c r="N1564" t="s">
        <v>210</v>
      </c>
      <c r="O1564" t="s">
        <v>64</v>
      </c>
      <c r="P1564">
        <v>502</v>
      </c>
      <c r="Q1564" t="s">
        <v>208</v>
      </c>
      <c r="R1564">
        <v>16</v>
      </c>
      <c r="S1564">
        <v>2</v>
      </c>
      <c r="T1564">
        <v>13.41</v>
      </c>
      <c r="U1564">
        <v>4</v>
      </c>
      <c r="V1564">
        <v>6</v>
      </c>
      <c r="W1564">
        <v>0.16</v>
      </c>
      <c r="X1564">
        <v>0.15</v>
      </c>
      <c r="Y1564">
        <v>0.45</v>
      </c>
      <c r="Z1564">
        <v>63.16</v>
      </c>
      <c r="AA1564" t="s">
        <v>46</v>
      </c>
      <c r="AB1564" t="s">
        <v>77</v>
      </c>
      <c r="AC1564" t="s">
        <v>209</v>
      </c>
      <c r="AE1564" s="39">
        <v>46217.801736111112</v>
      </c>
      <c r="AG1564" t="str">
        <f t="shared" si="192"/>
        <v>Julho-26</v>
      </c>
      <c r="AH1564" s="36">
        <f>_xlfn.XLOOKUP(AK1564,'Base de Preços'!P$7:P$3001,'Base de Preços'!J$7:J$3001,"",0)</f>
        <v>492.5</v>
      </c>
      <c r="AI1564" s="37">
        <f t="shared" si="193"/>
        <v>0</v>
      </c>
      <c r="AJ1564" t="str">
        <f>_xlfn.XLOOKUP(N1564,Agrupamentos!C$3:C$496,Agrupamentos!D$3:D$496,"",0)</f>
        <v>IRRIGAÇÃO DE REPLANTIO</v>
      </c>
      <c r="AK1564" t="str">
        <f t="shared" si="194"/>
        <v>3° IRRIGAÇÃO DE REPLANTIOGN140046059</v>
      </c>
      <c r="AL1564" s="57" t="str">
        <f t="shared" si="195"/>
        <v>47640GN1400MotoristaANTONIO MARCIO PEREIRA DA SILVA3° IRRIGAÇÃO DE REPLANTIOIndaia Grande I16Apoio13,41Julho-264646217,801736111146217</v>
      </c>
      <c r="AM1564" s="79">
        <f t="shared" si="196"/>
        <v>37.5</v>
      </c>
      <c r="AN1564" s="80">
        <f t="shared" si="197"/>
        <v>2368.5</v>
      </c>
      <c r="AO1564" s="36">
        <f t="shared" si="198"/>
        <v>846.97559999999999</v>
      </c>
      <c r="AP1564" s="83">
        <f t="shared" si="199"/>
        <v>-1521.5244</v>
      </c>
    </row>
    <row r="1565" spans="1:42" hidden="1">
      <c r="A1565">
        <v>47648</v>
      </c>
      <c r="B1565" s="38">
        <v>46217</v>
      </c>
      <c r="C1565" t="s">
        <v>272</v>
      </c>
      <c r="D1565" t="s">
        <v>185</v>
      </c>
      <c r="E1565" t="s">
        <v>186</v>
      </c>
      <c r="F1565" t="s">
        <v>59</v>
      </c>
      <c r="G1565">
        <v>8</v>
      </c>
      <c r="H1565" s="43">
        <v>10859</v>
      </c>
      <c r="I1565" t="s">
        <v>198</v>
      </c>
      <c r="J1565">
        <v>10093</v>
      </c>
      <c r="K1565" t="s">
        <v>199</v>
      </c>
      <c r="L1565" t="s">
        <v>199</v>
      </c>
      <c r="M1565" s="4">
        <v>46059</v>
      </c>
      <c r="N1565" t="s">
        <v>210</v>
      </c>
      <c r="O1565" t="s">
        <v>64</v>
      </c>
      <c r="P1565">
        <v>502</v>
      </c>
      <c r="Q1565" t="s">
        <v>208</v>
      </c>
      <c r="R1565">
        <v>10</v>
      </c>
      <c r="S1565">
        <v>8</v>
      </c>
      <c r="T1565">
        <v>23.93</v>
      </c>
      <c r="U1565">
        <v>8</v>
      </c>
      <c r="V1565">
        <v>16</v>
      </c>
      <c r="W1565">
        <v>0.48</v>
      </c>
      <c r="X1565">
        <v>0.33</v>
      </c>
      <c r="Y1565">
        <v>0.67</v>
      </c>
      <c r="Z1565">
        <v>185.69</v>
      </c>
      <c r="AA1565" t="s">
        <v>46</v>
      </c>
      <c r="AB1565" t="s">
        <v>56</v>
      </c>
      <c r="AC1565" t="s">
        <v>202</v>
      </c>
      <c r="AE1565" s="39">
        <v>46217.855694444443</v>
      </c>
      <c r="AF1565" t="s">
        <v>346</v>
      </c>
      <c r="AG1565" t="str">
        <f t="shared" si="192"/>
        <v>Julho-26</v>
      </c>
      <c r="AH1565" s="36">
        <f>_xlfn.XLOOKUP(AK1565,'Base de Preços'!P$7:P$3001,'Base de Preços'!J$7:J$3001,"",0)</f>
        <v>492.5</v>
      </c>
      <c r="AI1565" s="37">
        <f t="shared" si="193"/>
        <v>0</v>
      </c>
      <c r="AJ1565" t="str">
        <f>_xlfn.XLOOKUP(N1565,Agrupamentos!C$3:C$496,Agrupamentos!D$3:D$496,"",0)</f>
        <v>IRRIGAÇÃO DE REPLANTIO</v>
      </c>
      <c r="AK1565" t="str">
        <f t="shared" si="194"/>
        <v>3° IRRIGAÇÃO DE REPLANTIOGN140046059</v>
      </c>
      <c r="AL1565" s="57" t="str">
        <f t="shared" si="195"/>
        <v>47648GN1400Operador de Trator de PneuJONATHAN FONSECA DE OLIVEIRA3° IRRIGAÇÃO DE REPLANTIOIndaia Grande I10Suporte23,93Julho-2681646217,855694444446217</v>
      </c>
      <c r="AM1565" s="79">
        <f t="shared" si="196"/>
        <v>33.333333333333336</v>
      </c>
      <c r="AN1565" s="80">
        <f t="shared" si="197"/>
        <v>6189.666666666667</v>
      </c>
      <c r="AO1565" s="36">
        <f t="shared" si="198"/>
        <v>4443.5617000000002</v>
      </c>
      <c r="AP1565" s="83">
        <f t="shared" si="199"/>
        <v>-1746.1049666666668</v>
      </c>
    </row>
    <row r="1566" spans="1:42" hidden="1">
      <c r="A1566">
        <v>47648</v>
      </c>
      <c r="B1566" s="38">
        <v>46217</v>
      </c>
      <c r="C1566" t="s">
        <v>272</v>
      </c>
      <c r="D1566" t="s">
        <v>185</v>
      </c>
      <c r="E1566" t="s">
        <v>186</v>
      </c>
      <c r="F1566" t="s">
        <v>37</v>
      </c>
      <c r="G1566">
        <v>8</v>
      </c>
      <c r="H1566" s="43">
        <v>10859</v>
      </c>
      <c r="I1566" t="s">
        <v>198</v>
      </c>
      <c r="J1566">
        <v>10093</v>
      </c>
      <c r="K1566" t="s">
        <v>199</v>
      </c>
      <c r="L1566" t="s">
        <v>199</v>
      </c>
      <c r="M1566" t="s">
        <v>243</v>
      </c>
      <c r="N1566" t="s">
        <v>244</v>
      </c>
      <c r="O1566" t="s">
        <v>245</v>
      </c>
      <c r="P1566">
        <v>607</v>
      </c>
      <c r="Q1566" t="s">
        <v>188</v>
      </c>
      <c r="R1566">
        <v>49</v>
      </c>
      <c r="S1566">
        <v>0</v>
      </c>
      <c r="T1566">
        <v>577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15.79</v>
      </c>
      <c r="AA1566" t="s">
        <v>55</v>
      </c>
      <c r="AB1566" t="s">
        <v>47</v>
      </c>
      <c r="AC1566" t="s">
        <v>202</v>
      </c>
      <c r="AD1566" t="s">
        <v>96</v>
      </c>
      <c r="AE1566" s="39">
        <v>46218.478310185186</v>
      </c>
      <c r="AF1566" t="s">
        <v>346</v>
      </c>
      <c r="AG1566" t="str">
        <f t="shared" si="192"/>
        <v>Julho-26</v>
      </c>
      <c r="AH1566" s="36">
        <f>_xlfn.XLOOKUP(AK1566,'Base de Preços'!P$7:P$3001,'Base de Preços'!J$7:J$3001,"",0)</f>
        <v>15.79</v>
      </c>
      <c r="AI1566" s="37">
        <f t="shared" si="193"/>
        <v>9110.83</v>
      </c>
      <c r="AJ1566" t="str">
        <f>_xlfn.XLOOKUP(N1566,Agrupamentos!C$3:C$496,Agrupamentos!D$3:D$496,"",0)</f>
        <v>CAMINHÃO</v>
      </c>
      <c r="AK1566" t="str">
        <f t="shared" si="194"/>
        <v>CAMINHÃO MUNCK (Km)GN1400REF41</v>
      </c>
      <c r="AL1566" s="57" t="str">
        <f t="shared" si="195"/>
        <v>47648GN1400MotoristaJONATHAN FONSECA DE OLIVEIRACAMINHÃO MUNCK (Km)Selena49Principal577Julho-260046218,478310185246217</v>
      </c>
      <c r="AM1566" s="79" t="str">
        <f t="shared" si="196"/>
        <v/>
      </c>
      <c r="AN1566" s="80" t="str">
        <f t="shared" si="197"/>
        <v/>
      </c>
      <c r="AO1566" s="36">
        <f t="shared" si="198"/>
        <v>9110.83</v>
      </c>
      <c r="AP1566" s="83" t="str">
        <f t="shared" si="199"/>
        <v/>
      </c>
    </row>
    <row r="1567" spans="1:42" hidden="1">
      <c r="A1567">
        <v>47648</v>
      </c>
      <c r="B1567" s="38">
        <v>46217</v>
      </c>
      <c r="C1567" t="s">
        <v>272</v>
      </c>
      <c r="D1567" t="s">
        <v>185</v>
      </c>
      <c r="E1567" t="s">
        <v>186</v>
      </c>
      <c r="F1567" t="s">
        <v>37</v>
      </c>
      <c r="G1567">
        <v>8</v>
      </c>
      <c r="H1567" s="43">
        <v>10859</v>
      </c>
      <c r="I1567" t="s">
        <v>198</v>
      </c>
      <c r="J1567">
        <v>10093</v>
      </c>
      <c r="K1567" t="s">
        <v>199</v>
      </c>
      <c r="L1567" t="s">
        <v>199</v>
      </c>
      <c r="M1567" s="4">
        <v>46059</v>
      </c>
      <c r="N1567" t="s">
        <v>210</v>
      </c>
      <c r="O1567" t="s">
        <v>64</v>
      </c>
      <c r="P1567">
        <v>502</v>
      </c>
      <c r="Q1567" t="s">
        <v>208</v>
      </c>
      <c r="R1567">
        <v>10</v>
      </c>
      <c r="S1567">
        <v>8</v>
      </c>
      <c r="T1567">
        <v>23.93</v>
      </c>
      <c r="U1567">
        <v>0</v>
      </c>
      <c r="V1567">
        <v>8</v>
      </c>
      <c r="W1567">
        <v>0.16</v>
      </c>
      <c r="X1567">
        <v>0.33</v>
      </c>
      <c r="Y1567">
        <v>0.33</v>
      </c>
      <c r="Z1567">
        <v>63.16</v>
      </c>
      <c r="AA1567" t="s">
        <v>46</v>
      </c>
      <c r="AB1567" t="s">
        <v>77</v>
      </c>
      <c r="AC1567" t="s">
        <v>202</v>
      </c>
      <c r="AE1567" s="39">
        <v>46217.855694444443</v>
      </c>
      <c r="AF1567" t="s">
        <v>346</v>
      </c>
      <c r="AG1567" t="str">
        <f t="shared" si="192"/>
        <v>Julho-26</v>
      </c>
      <c r="AH1567" s="36">
        <f>_xlfn.XLOOKUP(AK1567,'Base de Preços'!P$7:P$3001,'Base de Preços'!J$7:J$3001,"",0)</f>
        <v>492.5</v>
      </c>
      <c r="AI1567" s="37">
        <f t="shared" si="193"/>
        <v>0</v>
      </c>
      <c r="AJ1567" t="str">
        <f>_xlfn.XLOOKUP(N1567,Agrupamentos!C$3:C$496,Agrupamentos!D$3:D$496,"",0)</f>
        <v>IRRIGAÇÃO DE REPLANTIO</v>
      </c>
      <c r="AK1567" t="str">
        <f t="shared" si="194"/>
        <v>3° IRRIGAÇÃO DE REPLANTIOGN140046059</v>
      </c>
      <c r="AL1567" s="57" t="str">
        <f t="shared" si="195"/>
        <v>47648GN1400MotoristaJONATHAN FONSECA DE OLIVEIRA3° IRRIGAÇÃO DE REPLANTIOIndaia Grande I10Apoio23,93Julho-260846217,855694444446217</v>
      </c>
      <c r="AM1567" s="79">
        <f t="shared" si="196"/>
        <v>50</v>
      </c>
      <c r="AN1567" s="80">
        <f t="shared" si="197"/>
        <v>3158</v>
      </c>
      <c r="AO1567" s="36">
        <f t="shared" si="198"/>
        <v>1511.4187999999999</v>
      </c>
      <c r="AP1567" s="83">
        <f t="shared" si="199"/>
        <v>-1646.5812000000001</v>
      </c>
    </row>
    <row r="1568" spans="1:42" hidden="1">
      <c r="A1568">
        <v>47648</v>
      </c>
      <c r="B1568" s="38">
        <v>46217</v>
      </c>
      <c r="C1568" t="s">
        <v>272</v>
      </c>
      <c r="D1568" t="s">
        <v>185</v>
      </c>
      <c r="E1568" t="s">
        <v>186</v>
      </c>
      <c r="F1568" t="s">
        <v>49</v>
      </c>
      <c r="G1568">
        <v>8</v>
      </c>
      <c r="H1568" s="43">
        <v>10859</v>
      </c>
      <c r="I1568" t="s">
        <v>198</v>
      </c>
      <c r="J1568">
        <v>10093</v>
      </c>
      <c r="K1568" t="s">
        <v>199</v>
      </c>
      <c r="L1568" t="s">
        <v>199</v>
      </c>
      <c r="M1568" s="4">
        <v>46059</v>
      </c>
      <c r="N1568" t="s">
        <v>210</v>
      </c>
      <c r="O1568" t="s">
        <v>64</v>
      </c>
      <c r="P1568">
        <v>502</v>
      </c>
      <c r="Q1568" t="s">
        <v>208</v>
      </c>
      <c r="R1568">
        <v>11</v>
      </c>
      <c r="S1568">
        <v>88</v>
      </c>
      <c r="T1568">
        <v>9.66</v>
      </c>
      <c r="U1568">
        <v>0</v>
      </c>
      <c r="V1568">
        <v>88</v>
      </c>
      <c r="W1568">
        <v>2.4</v>
      </c>
      <c r="X1568">
        <v>9.11</v>
      </c>
      <c r="Y1568">
        <v>9.11</v>
      </c>
      <c r="Z1568">
        <v>243.65</v>
      </c>
      <c r="AA1568" t="s">
        <v>46</v>
      </c>
      <c r="AB1568" t="s">
        <v>47</v>
      </c>
      <c r="AC1568" t="s">
        <v>202</v>
      </c>
      <c r="AE1568" s="39">
        <v>46217.855694444443</v>
      </c>
      <c r="AF1568" t="s">
        <v>346</v>
      </c>
      <c r="AG1568" t="str">
        <f t="shared" si="192"/>
        <v>Julho-26</v>
      </c>
      <c r="AH1568" s="36">
        <f>_xlfn.XLOOKUP(AK1568,'Base de Preços'!P$7:P$3001,'Base de Preços'!J$7:J$3001,"",0)</f>
        <v>492.5</v>
      </c>
      <c r="AI1568" s="37">
        <f t="shared" si="193"/>
        <v>4757.55</v>
      </c>
      <c r="AJ1568" t="str">
        <f>_xlfn.XLOOKUP(N1568,Agrupamentos!C$3:C$496,Agrupamentos!D$3:D$496,"",0)</f>
        <v>IRRIGAÇÃO DE REPLANTIO</v>
      </c>
      <c r="AK1568" t="str">
        <f t="shared" si="194"/>
        <v>3° IRRIGAÇÃO DE REPLANTIOGN140046059</v>
      </c>
      <c r="AL1568" s="57" t="str">
        <f t="shared" si="195"/>
        <v>47648GN1400Trabalhador FlorestalJONATHAN FONSECA DE OLIVEIRA3° IRRIGAÇÃO DE REPLANTIOIndaia Grande I11Principal9,66Julho-2608846217,855694444446217</v>
      </c>
      <c r="AM1568" s="79">
        <f t="shared" si="196"/>
        <v>36.666666666666671</v>
      </c>
      <c r="AN1568" s="80">
        <f t="shared" si="197"/>
        <v>8933.8333333333339</v>
      </c>
      <c r="AO1568" s="36">
        <f t="shared" si="198"/>
        <v>2353.6590000000001</v>
      </c>
      <c r="AP1568" s="83">
        <f t="shared" si="199"/>
        <v>-6580.1743333333343</v>
      </c>
    </row>
    <row r="1569" spans="1:42" hidden="1">
      <c r="A1569">
        <v>47648</v>
      </c>
      <c r="B1569" s="38">
        <v>46217</v>
      </c>
      <c r="C1569" t="s">
        <v>272</v>
      </c>
      <c r="D1569" t="s">
        <v>185</v>
      </c>
      <c r="E1569" t="s">
        <v>186</v>
      </c>
      <c r="F1569" t="s">
        <v>49</v>
      </c>
      <c r="G1569">
        <v>8</v>
      </c>
      <c r="H1569" s="43">
        <v>10859</v>
      </c>
      <c r="I1569" t="s">
        <v>198</v>
      </c>
      <c r="J1569">
        <v>10093</v>
      </c>
      <c r="K1569" t="s">
        <v>199</v>
      </c>
      <c r="L1569" t="s">
        <v>199</v>
      </c>
      <c r="M1569" s="4">
        <v>46059</v>
      </c>
      <c r="N1569" t="s">
        <v>210</v>
      </c>
      <c r="O1569" t="s">
        <v>64</v>
      </c>
      <c r="P1569">
        <v>502</v>
      </c>
      <c r="Q1569" t="s">
        <v>208</v>
      </c>
      <c r="R1569">
        <v>10</v>
      </c>
      <c r="S1569">
        <v>80</v>
      </c>
      <c r="T1569">
        <v>23.93</v>
      </c>
      <c r="U1569">
        <v>0</v>
      </c>
      <c r="V1569">
        <v>80</v>
      </c>
      <c r="W1569">
        <v>2.4</v>
      </c>
      <c r="X1569">
        <v>3.34</v>
      </c>
      <c r="Y1569">
        <v>3.34</v>
      </c>
      <c r="Z1569">
        <v>243.65</v>
      </c>
      <c r="AA1569" t="s">
        <v>46</v>
      </c>
      <c r="AB1569" t="s">
        <v>47</v>
      </c>
      <c r="AC1569" t="s">
        <v>202</v>
      </c>
      <c r="AE1569" s="39">
        <v>46217.855694444443</v>
      </c>
      <c r="AF1569" t="s">
        <v>346</v>
      </c>
      <c r="AG1569" t="str">
        <f t="shared" si="192"/>
        <v>Julho-26</v>
      </c>
      <c r="AH1569" s="36">
        <f>_xlfn.XLOOKUP(AK1569,'Base de Preços'!P$7:P$3001,'Base de Preços'!J$7:J$3001,"",0)</f>
        <v>492.5</v>
      </c>
      <c r="AI1569" s="37">
        <f t="shared" si="193"/>
        <v>11785.525</v>
      </c>
      <c r="AJ1569" t="str">
        <f>_xlfn.XLOOKUP(N1569,Agrupamentos!C$3:C$496,Agrupamentos!D$3:D$496,"",0)</f>
        <v>IRRIGAÇÃO DE REPLANTIO</v>
      </c>
      <c r="AK1569" t="str">
        <f t="shared" si="194"/>
        <v>3° IRRIGAÇÃO DE REPLANTIOGN140046059</v>
      </c>
      <c r="AL1569" s="57" t="str">
        <f t="shared" si="195"/>
        <v>47648GN1400Trabalhador FlorestalJONATHAN FONSECA DE OLIVEIRA3° IRRIGAÇÃO DE REPLANTIOIndaia Grande I10Principal23,93Julho-2608046217,855694444446217</v>
      </c>
      <c r="AM1569" s="79">
        <f t="shared" si="196"/>
        <v>33.333333333333336</v>
      </c>
      <c r="AN1569" s="80">
        <f t="shared" si="197"/>
        <v>8121.6666666666679</v>
      </c>
      <c r="AO1569" s="36">
        <f t="shared" si="198"/>
        <v>5830.5445</v>
      </c>
      <c r="AP1569" s="83">
        <f t="shared" si="199"/>
        <v>-2291.1221666666679</v>
      </c>
    </row>
    <row r="1570" spans="1:42" hidden="1">
      <c r="A1570">
        <v>47658</v>
      </c>
      <c r="B1570" s="38">
        <v>46217</v>
      </c>
      <c r="C1570" t="s">
        <v>272</v>
      </c>
      <c r="D1570" t="s">
        <v>185</v>
      </c>
      <c r="E1570" t="s">
        <v>186</v>
      </c>
      <c r="F1570" t="s">
        <v>59</v>
      </c>
      <c r="G1570">
        <v>9</v>
      </c>
      <c r="H1570" s="43">
        <v>10859</v>
      </c>
      <c r="I1570" t="s">
        <v>198</v>
      </c>
      <c r="J1570">
        <v>9900</v>
      </c>
      <c r="K1570" t="s">
        <v>218</v>
      </c>
      <c r="L1570" t="s">
        <v>218</v>
      </c>
      <c r="M1570" t="s">
        <v>221</v>
      </c>
      <c r="N1570" t="s">
        <v>222</v>
      </c>
      <c r="O1570" t="s">
        <v>64</v>
      </c>
      <c r="P1570">
        <v>852</v>
      </c>
      <c r="Q1570" t="s">
        <v>347</v>
      </c>
      <c r="R1570">
        <v>2</v>
      </c>
      <c r="S1570">
        <v>5</v>
      </c>
      <c r="T1570">
        <v>35</v>
      </c>
      <c r="U1570">
        <v>0</v>
      </c>
      <c r="V1570">
        <v>5</v>
      </c>
      <c r="W1570">
        <v>0.54</v>
      </c>
      <c r="X1570">
        <v>0.14000000000000001</v>
      </c>
      <c r="Y1570">
        <v>0.14000000000000001</v>
      </c>
      <c r="Z1570">
        <v>195</v>
      </c>
      <c r="AA1570" t="s">
        <v>55</v>
      </c>
      <c r="AB1570" t="s">
        <v>47</v>
      </c>
      <c r="AC1570" t="s">
        <v>220</v>
      </c>
      <c r="AD1570" t="s">
        <v>96</v>
      </c>
      <c r="AE1570" s="39">
        <v>46218.381666666668</v>
      </c>
      <c r="AG1570" t="str">
        <f t="shared" si="192"/>
        <v>Julho-26</v>
      </c>
      <c r="AH1570" s="36">
        <f>_xlfn.XLOOKUP(AK1570,'Base de Preços'!P$7:P$3001,'Base de Preços'!J$7:J$3001,"",0)</f>
        <v>195</v>
      </c>
      <c r="AI1570" s="37">
        <f t="shared" si="193"/>
        <v>6825</v>
      </c>
      <c r="AJ1570" t="str">
        <f>_xlfn.XLOOKUP(N1570,Agrupamentos!C$3:C$496,Agrupamentos!D$3:D$496,"",0)</f>
        <v>COMBATE A FORMIGA MECANIZADO</v>
      </c>
      <c r="AK1570" t="str">
        <f t="shared" si="194"/>
        <v>COMBATE A FORMIGA PRÉ PLANTIO MECANIZADO - Sulfluramida ou FipronilGN1400IMP09</v>
      </c>
      <c r="AL1570" s="57" t="str">
        <f t="shared" si="195"/>
        <v>47658GN1400Operador de Trator de PneuCARLOS ALVES DOS SANTOSCOMBATE A FORMIGA PRÉ PLANTIO MECANIZADO - Sulfluramida ou FipronilESTANCIA TRES SELENAS2Principal35Julho-260546218,381666666746217</v>
      </c>
      <c r="AM1570" s="79">
        <f t="shared" si="196"/>
        <v>9.2592592592592595</v>
      </c>
      <c r="AN1570" s="80">
        <f t="shared" si="197"/>
        <v>1805.5555555555557</v>
      </c>
      <c r="AO1570" s="36">
        <f t="shared" si="198"/>
        <v>6825</v>
      </c>
      <c r="AP1570" s="83">
        <f t="shared" si="199"/>
        <v>5019.4444444444443</v>
      </c>
    </row>
    <row r="1571" spans="1:42" hidden="1">
      <c r="A1571">
        <v>47658</v>
      </c>
      <c r="B1571" s="38">
        <v>46217</v>
      </c>
      <c r="C1571" t="s">
        <v>272</v>
      </c>
      <c r="D1571" t="s">
        <v>185</v>
      </c>
      <c r="E1571" t="s">
        <v>186</v>
      </c>
      <c r="F1571" t="s">
        <v>59</v>
      </c>
      <c r="G1571">
        <v>9</v>
      </c>
      <c r="H1571" s="43">
        <v>10859</v>
      </c>
      <c r="I1571" t="s">
        <v>198</v>
      </c>
      <c r="J1571">
        <v>9900</v>
      </c>
      <c r="K1571" t="s">
        <v>218</v>
      </c>
      <c r="L1571" t="s">
        <v>218</v>
      </c>
      <c r="M1571" t="s">
        <v>214</v>
      </c>
      <c r="N1571" t="s">
        <v>215</v>
      </c>
      <c r="O1571" t="s">
        <v>64</v>
      </c>
      <c r="P1571">
        <v>481</v>
      </c>
      <c r="Q1571" t="s">
        <v>287</v>
      </c>
      <c r="R1571">
        <v>8</v>
      </c>
      <c r="S1571">
        <v>5</v>
      </c>
      <c r="T1571">
        <v>32.26</v>
      </c>
      <c r="U1571">
        <v>31</v>
      </c>
      <c r="V1571">
        <v>36</v>
      </c>
      <c r="W1571">
        <v>0.38</v>
      </c>
      <c r="X1571">
        <v>0.15</v>
      </c>
      <c r="Y1571">
        <v>1.1200000000000001</v>
      </c>
      <c r="Z1571">
        <v>159.09</v>
      </c>
      <c r="AA1571" t="s">
        <v>46</v>
      </c>
      <c r="AB1571" t="s">
        <v>47</v>
      </c>
      <c r="AC1571" t="s">
        <v>220</v>
      </c>
      <c r="AD1571" t="s">
        <v>96</v>
      </c>
      <c r="AE1571" s="39">
        <v>46217.961134259262</v>
      </c>
      <c r="AG1571" t="str">
        <f t="shared" si="192"/>
        <v>Julho-26</v>
      </c>
      <c r="AH1571" s="36">
        <f>_xlfn.XLOOKUP(AK1571,'Base de Preços'!P$7:P$3001,'Base de Preços'!J$7:J$3001,"",0)</f>
        <v>193.73</v>
      </c>
      <c r="AI1571" s="37">
        <f t="shared" si="193"/>
        <v>6249.7297999999992</v>
      </c>
      <c r="AJ1571" t="str">
        <f>_xlfn.XLOOKUP(N1571,Agrupamentos!C$3:C$496,Agrupamentos!D$3:D$496,"",0)</f>
        <v>COMBATE A FORMIGA MECANIZADO</v>
      </c>
      <c r="AK1571" t="str">
        <f t="shared" si="194"/>
        <v>COMBATE A FORMIGA PÓS PLANTIO MECANIZADO- 3 a 5kg/ha isca granulada ou MIPISGN1400IMP17</v>
      </c>
      <c r="AL1571" s="57" t="str">
        <f t="shared" si="195"/>
        <v>47658GN1400Operador de Trator de PneuCARLOS ALVES DOS SANTOSCOMBATE A FORMIGA PÓS PLANTIO MECANIZADO- 3 a 5kg/ha isca granulada ou MIPISSANTA ANA8Principal32,26Julho-26313646217,961134259346217</v>
      </c>
      <c r="AM1571" s="79">
        <f t="shared" si="196"/>
        <v>94.73684210526315</v>
      </c>
      <c r="AN1571" s="80">
        <f t="shared" si="197"/>
        <v>15071.684210526315</v>
      </c>
      <c r="AO1571" s="36">
        <f t="shared" si="198"/>
        <v>5132.2433999999994</v>
      </c>
      <c r="AP1571" s="83">
        <f t="shared" si="199"/>
        <v>-9939.4408105263155</v>
      </c>
    </row>
    <row r="1572" spans="1:42" hidden="1">
      <c r="A1572">
        <v>47658</v>
      </c>
      <c r="B1572" s="38">
        <v>46217</v>
      </c>
      <c r="C1572" t="s">
        <v>272</v>
      </c>
      <c r="D1572" t="s">
        <v>185</v>
      </c>
      <c r="E1572" t="s">
        <v>186</v>
      </c>
      <c r="F1572" t="s">
        <v>49</v>
      </c>
      <c r="G1572">
        <v>9</v>
      </c>
      <c r="H1572" s="43">
        <v>10859</v>
      </c>
      <c r="I1572" t="s">
        <v>198</v>
      </c>
      <c r="J1572">
        <v>9900</v>
      </c>
      <c r="K1572" t="s">
        <v>218</v>
      </c>
      <c r="L1572" t="s">
        <v>218</v>
      </c>
      <c r="M1572">
        <v>43</v>
      </c>
      <c r="N1572" t="s">
        <v>42</v>
      </c>
      <c r="O1572" t="s">
        <v>64</v>
      </c>
      <c r="P1572">
        <v>481</v>
      </c>
      <c r="Q1572" t="s">
        <v>287</v>
      </c>
      <c r="R1572">
        <v>8</v>
      </c>
      <c r="S1572">
        <v>10</v>
      </c>
      <c r="T1572">
        <v>0</v>
      </c>
      <c r="U1572">
        <v>0</v>
      </c>
      <c r="V1572">
        <v>10</v>
      </c>
      <c r="W1572">
        <v>0</v>
      </c>
      <c r="X1572">
        <v>0</v>
      </c>
      <c r="Y1572">
        <v>0</v>
      </c>
      <c r="Z1572">
        <v>0</v>
      </c>
      <c r="AA1572" t="s">
        <v>46</v>
      </c>
      <c r="AB1572" t="s">
        <v>56</v>
      </c>
      <c r="AC1572" t="s">
        <v>220</v>
      </c>
      <c r="AE1572" s="39">
        <v>46217.961134259262</v>
      </c>
      <c r="AG1572" t="str">
        <f t="shared" si="192"/>
        <v>Julho-26</v>
      </c>
      <c r="AH1572" s="36">
        <f>_xlfn.XLOOKUP(AK1572,'Base de Preços'!P$7:P$3001,'Base de Preços'!J$7:J$3001,"",0)</f>
        <v>0</v>
      </c>
      <c r="AI1572" s="37">
        <f t="shared" si="193"/>
        <v>0</v>
      </c>
      <c r="AJ1572" t="str">
        <f>_xlfn.XLOOKUP(N1572,Agrupamentos!C$3:C$496,Agrupamentos!D$3:D$496,"",0)</f>
        <v>APOIO E MANUTENÇÃO</v>
      </c>
      <c r="AK1572" t="str">
        <f t="shared" si="194"/>
        <v>APOIO E MANUTEÇÃOGN140043</v>
      </c>
      <c r="AL1572" s="57" t="str">
        <f t="shared" si="195"/>
        <v>47658GN1400Trabalhador FlorestalCARLOS ALVES DOS SANTOSAPOIO E MANUTEÇÃOSANTA ANA8Suporte0Julho-2601046217,961134259346217</v>
      </c>
      <c r="AM1572" s="79" t="str">
        <f t="shared" si="196"/>
        <v/>
      </c>
      <c r="AN1572" s="80" t="str">
        <f t="shared" si="197"/>
        <v/>
      </c>
      <c r="AO1572" s="36">
        <f t="shared" si="198"/>
        <v>0</v>
      </c>
      <c r="AP1572" s="83" t="str">
        <f t="shared" si="199"/>
        <v/>
      </c>
    </row>
    <row r="1573" spans="1:42" hidden="1">
      <c r="A1573">
        <v>47658</v>
      </c>
      <c r="B1573" s="38">
        <v>46217</v>
      </c>
      <c r="C1573" t="s">
        <v>272</v>
      </c>
      <c r="D1573" t="s">
        <v>185</v>
      </c>
      <c r="E1573" t="s">
        <v>186</v>
      </c>
      <c r="F1573" t="s">
        <v>59</v>
      </c>
      <c r="G1573">
        <v>9</v>
      </c>
      <c r="H1573" s="43">
        <v>10859</v>
      </c>
      <c r="I1573" t="s">
        <v>198</v>
      </c>
      <c r="J1573">
        <v>9900</v>
      </c>
      <c r="K1573" t="s">
        <v>218</v>
      </c>
      <c r="L1573" t="s">
        <v>218</v>
      </c>
      <c r="M1573" t="s">
        <v>221</v>
      </c>
      <c r="N1573" t="s">
        <v>222</v>
      </c>
      <c r="O1573" t="s">
        <v>64</v>
      </c>
      <c r="P1573">
        <v>852</v>
      </c>
      <c r="Q1573" t="s">
        <v>347</v>
      </c>
      <c r="R1573">
        <v>1</v>
      </c>
      <c r="S1573">
        <v>6</v>
      </c>
      <c r="T1573">
        <v>50.42</v>
      </c>
      <c r="U1573">
        <v>0</v>
      </c>
      <c r="V1573">
        <v>6</v>
      </c>
      <c r="W1573">
        <v>0.54</v>
      </c>
      <c r="X1573">
        <v>0.12</v>
      </c>
      <c r="Y1573">
        <v>0.12</v>
      </c>
      <c r="Z1573">
        <v>195</v>
      </c>
      <c r="AA1573" t="s">
        <v>46</v>
      </c>
      <c r="AB1573" t="s">
        <v>47</v>
      </c>
      <c r="AC1573" t="s">
        <v>220</v>
      </c>
      <c r="AD1573" t="s">
        <v>96</v>
      </c>
      <c r="AE1573" s="39">
        <v>46218.377418981479</v>
      </c>
      <c r="AG1573" t="str">
        <f t="shared" si="192"/>
        <v>Julho-26</v>
      </c>
      <c r="AH1573" s="36">
        <f>_xlfn.XLOOKUP(AK1573,'Base de Preços'!P$7:P$3001,'Base de Preços'!J$7:J$3001,"",0)</f>
        <v>195</v>
      </c>
      <c r="AI1573" s="37">
        <f t="shared" si="193"/>
        <v>9831.9</v>
      </c>
      <c r="AJ1573" t="str">
        <f>_xlfn.XLOOKUP(N1573,Agrupamentos!C$3:C$496,Agrupamentos!D$3:D$496,"",0)</f>
        <v>COMBATE A FORMIGA MECANIZADO</v>
      </c>
      <c r="AK1573" t="str">
        <f t="shared" si="194"/>
        <v>COMBATE A FORMIGA PRÉ PLANTIO MECANIZADO - Sulfluramida ou FipronilGN1400IMP09</v>
      </c>
      <c r="AL1573" s="57" t="str">
        <f t="shared" si="195"/>
        <v>47658GN1400Operador de Trator de PneuCARLOS ALVES DOS SANTOSCOMBATE A FORMIGA PRÉ PLANTIO MECANIZADO - Sulfluramida ou FipronilESTANCIA TRES SELENAS1Principal50,42Julho-260646218,377418981546217</v>
      </c>
      <c r="AM1573" s="79">
        <f t="shared" si="196"/>
        <v>11.111111111111111</v>
      </c>
      <c r="AN1573" s="80">
        <f t="shared" si="197"/>
        <v>2166.6666666666665</v>
      </c>
      <c r="AO1573" s="36">
        <f t="shared" si="198"/>
        <v>9831.9</v>
      </c>
      <c r="AP1573" s="83">
        <f t="shared" si="199"/>
        <v>7665.2333333333336</v>
      </c>
    </row>
    <row r="1574" spans="1:42" hidden="1">
      <c r="A1574">
        <v>47666</v>
      </c>
      <c r="B1574" s="38">
        <v>46217</v>
      </c>
      <c r="C1574" t="s">
        <v>272</v>
      </c>
      <c r="D1574" t="s">
        <v>185</v>
      </c>
      <c r="E1574" t="s">
        <v>186</v>
      </c>
      <c r="F1574" t="s">
        <v>49</v>
      </c>
      <c r="G1574">
        <v>10</v>
      </c>
      <c r="H1574" s="43">
        <v>10859</v>
      </c>
      <c r="I1574" t="s">
        <v>198</v>
      </c>
      <c r="J1574">
        <v>11034</v>
      </c>
      <c r="K1574" t="s">
        <v>213</v>
      </c>
      <c r="L1574" t="s">
        <v>213</v>
      </c>
      <c r="M1574" t="s">
        <v>214</v>
      </c>
      <c r="N1574" t="s">
        <v>215</v>
      </c>
      <c r="O1574" t="s">
        <v>64</v>
      </c>
      <c r="P1574">
        <v>561</v>
      </c>
      <c r="Q1574" t="s">
        <v>337</v>
      </c>
      <c r="R1574">
        <v>30</v>
      </c>
      <c r="S1574">
        <v>10</v>
      </c>
      <c r="T1574">
        <v>110</v>
      </c>
      <c r="U1574">
        <v>0</v>
      </c>
      <c r="V1574">
        <v>10</v>
      </c>
      <c r="W1574">
        <v>0.13</v>
      </c>
      <c r="X1574">
        <v>0.09</v>
      </c>
      <c r="Y1574">
        <v>0.09</v>
      </c>
      <c r="Z1574">
        <v>18.850000000000001</v>
      </c>
      <c r="AA1574" t="s">
        <v>55</v>
      </c>
      <c r="AB1574" t="s">
        <v>56</v>
      </c>
      <c r="AC1574" t="s">
        <v>217</v>
      </c>
      <c r="AD1574" t="s">
        <v>203</v>
      </c>
      <c r="AE1574" s="39">
        <v>46218.351111111115</v>
      </c>
      <c r="AG1574" t="str">
        <f t="shared" si="192"/>
        <v>Julho-26</v>
      </c>
      <c r="AH1574" s="36">
        <f>_xlfn.XLOOKUP(AK1574,'Base de Preços'!P$7:P$3001,'Base de Preços'!J$7:J$3001,"",0)</f>
        <v>193.73</v>
      </c>
      <c r="AI1574" s="37">
        <f t="shared" si="193"/>
        <v>0</v>
      </c>
      <c r="AJ1574" t="str">
        <f>_xlfn.XLOOKUP(N1574,Agrupamentos!C$3:C$496,Agrupamentos!D$3:D$496,"",0)</f>
        <v>COMBATE A FORMIGA MECANIZADO</v>
      </c>
      <c r="AK1574" t="str">
        <f t="shared" si="194"/>
        <v>COMBATE A FORMIGA PÓS PLANTIO MECANIZADO- 3 a 5kg/ha isca granulada ou MIPISGN1400IMP17</v>
      </c>
      <c r="AL1574" s="57" t="str">
        <f t="shared" si="195"/>
        <v>47666GN1400Trabalhador FlorestalJOAO VITOR TONETO SILVACOMBATE A FORMIGA PÓS PLANTIO MECANIZADO- 3 a 5kg/ha isca granulada ou MIPISBalsamo30Suporte110Julho-2601046218,351111111146217</v>
      </c>
      <c r="AM1574" s="79">
        <f t="shared" si="196"/>
        <v>76.92307692307692</v>
      </c>
      <c r="AN1574" s="80">
        <f t="shared" si="197"/>
        <v>1450</v>
      </c>
      <c r="AO1574" s="36">
        <f t="shared" si="198"/>
        <v>2073.5</v>
      </c>
      <c r="AP1574" s="83">
        <f t="shared" si="199"/>
        <v>623.5</v>
      </c>
    </row>
    <row r="1575" spans="1:42" hidden="1">
      <c r="A1575">
        <v>47666</v>
      </c>
      <c r="B1575" s="38">
        <v>46217</v>
      </c>
      <c r="C1575" t="s">
        <v>272</v>
      </c>
      <c r="D1575" t="s">
        <v>185</v>
      </c>
      <c r="E1575" t="s">
        <v>186</v>
      </c>
      <c r="F1575" t="s">
        <v>59</v>
      </c>
      <c r="G1575">
        <v>10</v>
      </c>
      <c r="H1575" s="43">
        <v>10859</v>
      </c>
      <c r="I1575" t="s">
        <v>198</v>
      </c>
      <c r="J1575">
        <v>11034</v>
      </c>
      <c r="K1575" t="s">
        <v>213</v>
      </c>
      <c r="L1575" t="s">
        <v>213</v>
      </c>
      <c r="M1575" t="s">
        <v>214</v>
      </c>
      <c r="N1575" t="s">
        <v>215</v>
      </c>
      <c r="O1575" t="s">
        <v>64</v>
      </c>
      <c r="P1575">
        <v>561</v>
      </c>
      <c r="Q1575" t="s">
        <v>337</v>
      </c>
      <c r="R1575">
        <v>30</v>
      </c>
      <c r="S1575">
        <v>20</v>
      </c>
      <c r="T1575">
        <v>110</v>
      </c>
      <c r="U1575">
        <v>0</v>
      </c>
      <c r="V1575">
        <v>20</v>
      </c>
      <c r="W1575">
        <v>0.38</v>
      </c>
      <c r="X1575">
        <v>0.18</v>
      </c>
      <c r="Y1575">
        <v>0.18</v>
      </c>
      <c r="Z1575">
        <v>159.09</v>
      </c>
      <c r="AA1575" t="s">
        <v>46</v>
      </c>
      <c r="AB1575" t="s">
        <v>47</v>
      </c>
      <c r="AC1575" t="s">
        <v>217</v>
      </c>
      <c r="AD1575" t="s">
        <v>203</v>
      </c>
      <c r="AE1575" s="39">
        <v>46218.27747685185</v>
      </c>
      <c r="AG1575" t="str">
        <f t="shared" si="192"/>
        <v>Julho-26</v>
      </c>
      <c r="AH1575" s="36">
        <f>_xlfn.XLOOKUP(AK1575,'Base de Preços'!P$7:P$3001,'Base de Preços'!J$7:J$3001,"",0)</f>
        <v>193.73</v>
      </c>
      <c r="AI1575" s="37">
        <f t="shared" si="193"/>
        <v>21310.3</v>
      </c>
      <c r="AJ1575" t="str">
        <f>_xlfn.XLOOKUP(N1575,Agrupamentos!C$3:C$496,Agrupamentos!D$3:D$496,"",0)</f>
        <v>COMBATE A FORMIGA MECANIZADO</v>
      </c>
      <c r="AK1575" t="str">
        <f t="shared" si="194"/>
        <v>COMBATE A FORMIGA PÓS PLANTIO MECANIZADO- 3 a 5kg/ha isca granulada ou MIPISGN1400IMP17</v>
      </c>
      <c r="AL1575" s="57" t="str">
        <f t="shared" si="195"/>
        <v>47666GN1400Operador de Trator de PneuJOAO VITOR TONETO SILVACOMBATE A FORMIGA PÓS PLANTIO MECANIZADO- 3 a 5kg/ha isca granulada ou MIPISBalsamo30Principal110Julho-2602046218,277476851946217</v>
      </c>
      <c r="AM1575" s="79">
        <f t="shared" si="196"/>
        <v>52.631578947368418</v>
      </c>
      <c r="AN1575" s="80">
        <f t="shared" si="197"/>
        <v>8373.1578947368416</v>
      </c>
      <c r="AO1575" s="36">
        <f t="shared" si="198"/>
        <v>17499.900000000001</v>
      </c>
      <c r="AP1575" s="83">
        <f t="shared" si="199"/>
        <v>9126.7421052631598</v>
      </c>
    </row>
    <row r="1576" spans="1:42" hidden="1">
      <c r="A1576">
        <v>47666</v>
      </c>
      <c r="B1576" s="38">
        <v>46217</v>
      </c>
      <c r="C1576" t="s">
        <v>272</v>
      </c>
      <c r="D1576" t="s">
        <v>185</v>
      </c>
      <c r="E1576" t="s">
        <v>186</v>
      </c>
      <c r="F1576" t="s">
        <v>59</v>
      </c>
      <c r="G1576">
        <v>10</v>
      </c>
      <c r="H1576" s="43">
        <v>10859</v>
      </c>
      <c r="I1576" t="s">
        <v>198</v>
      </c>
      <c r="J1576">
        <v>11034</v>
      </c>
      <c r="K1576" t="s">
        <v>213</v>
      </c>
      <c r="L1576" t="s">
        <v>213</v>
      </c>
      <c r="M1576" t="s">
        <v>329</v>
      </c>
      <c r="N1576" t="s">
        <v>279</v>
      </c>
      <c r="O1576" t="s">
        <v>64</v>
      </c>
      <c r="P1576">
        <v>607</v>
      </c>
      <c r="Q1576" t="s">
        <v>188</v>
      </c>
      <c r="R1576">
        <v>44</v>
      </c>
      <c r="S1576">
        <v>5</v>
      </c>
      <c r="T1576">
        <v>6</v>
      </c>
      <c r="U1576">
        <v>0</v>
      </c>
      <c r="V1576">
        <v>5</v>
      </c>
      <c r="W1576">
        <v>1.42</v>
      </c>
      <c r="X1576">
        <v>0.83</v>
      </c>
      <c r="Y1576">
        <v>0.83</v>
      </c>
      <c r="Z1576">
        <v>986.36</v>
      </c>
      <c r="AA1576" t="s">
        <v>46</v>
      </c>
      <c r="AB1576" t="s">
        <v>47</v>
      </c>
      <c r="AC1576" t="s">
        <v>217</v>
      </c>
      <c r="AD1576" t="s">
        <v>96</v>
      </c>
      <c r="AE1576" s="39">
        <v>46218.27747685185</v>
      </c>
      <c r="AG1576" t="str">
        <f t="shared" si="192"/>
        <v>Julho-26</v>
      </c>
      <c r="AH1576" s="36">
        <f>_xlfn.XLOOKUP(AK1576,'Base de Preços'!P$7:P$3001,'Base de Preços'!J$7:J$3001,"",0)</f>
        <v>1128.28</v>
      </c>
      <c r="AI1576" s="37">
        <f t="shared" si="193"/>
        <v>6769.68</v>
      </c>
      <c r="AJ1576" t="str">
        <f>_xlfn.XLOOKUP(N1576,Agrupamentos!C$3:C$496,Agrupamentos!D$3:D$496,"",0)</f>
        <v>SUBSOSALGEM</v>
      </c>
      <c r="AK1576" t="str">
        <f t="shared" si="194"/>
        <v>SUBSOLAGEM COM ADUBAÇÃO 350 a 400kg/ha, 40 a 50cm de profundidade, com bacia 3 a 4 litros, 2 turnosGN1400IMP11</v>
      </c>
      <c r="AL1576" s="57" t="str">
        <f t="shared" si="195"/>
        <v>47666GN1400Operador de Trator de PneuJOAO VITOR TONETO SILVASUBSOLAGEM COM ADUBAÇÃO 350 a 400kg/ha, 40 a 50cm de profundidade, com bacia 3 a 4 litros, 2 turnosSelena44Principal6Julho-260546218,277476851946217</v>
      </c>
      <c r="AM1576" s="79">
        <f t="shared" si="196"/>
        <v>3.5211267605633805</v>
      </c>
      <c r="AN1576" s="80">
        <f t="shared" si="197"/>
        <v>3473.0985915492961</v>
      </c>
      <c r="AO1576" s="36">
        <f t="shared" si="198"/>
        <v>5918.16</v>
      </c>
      <c r="AP1576" s="83">
        <f t="shared" si="199"/>
        <v>2445.0614084507038</v>
      </c>
    </row>
    <row r="1577" spans="1:42" hidden="1">
      <c r="A1577">
        <v>47666</v>
      </c>
      <c r="B1577" s="38">
        <v>46217</v>
      </c>
      <c r="C1577" t="s">
        <v>272</v>
      </c>
      <c r="D1577" t="s">
        <v>185</v>
      </c>
      <c r="E1577" t="s">
        <v>186</v>
      </c>
      <c r="F1577" t="s">
        <v>59</v>
      </c>
      <c r="G1577">
        <v>10</v>
      </c>
      <c r="H1577" s="43">
        <v>10859</v>
      </c>
      <c r="I1577" t="s">
        <v>198</v>
      </c>
      <c r="J1577">
        <v>11034</v>
      </c>
      <c r="K1577" t="s">
        <v>213</v>
      </c>
      <c r="L1577" t="s">
        <v>213</v>
      </c>
      <c r="M1577" t="s">
        <v>329</v>
      </c>
      <c r="N1577" t="s">
        <v>279</v>
      </c>
      <c r="O1577" t="s">
        <v>64</v>
      </c>
      <c r="P1577">
        <v>607</v>
      </c>
      <c r="Q1577" t="s">
        <v>188</v>
      </c>
      <c r="R1577">
        <v>45</v>
      </c>
      <c r="S1577">
        <v>5</v>
      </c>
      <c r="T1577">
        <v>6</v>
      </c>
      <c r="U1577">
        <v>0</v>
      </c>
      <c r="V1577">
        <v>5</v>
      </c>
      <c r="W1577">
        <v>1.42</v>
      </c>
      <c r="X1577">
        <v>0.83</v>
      </c>
      <c r="Y1577">
        <v>0.83</v>
      </c>
      <c r="Z1577">
        <v>986.36</v>
      </c>
      <c r="AA1577" t="s">
        <v>46</v>
      </c>
      <c r="AB1577" t="s">
        <v>47</v>
      </c>
      <c r="AC1577" t="s">
        <v>217</v>
      </c>
      <c r="AD1577" t="s">
        <v>96</v>
      </c>
      <c r="AE1577" s="39">
        <v>46218.27747685185</v>
      </c>
      <c r="AG1577" t="str">
        <f t="shared" si="192"/>
        <v>Julho-26</v>
      </c>
      <c r="AH1577" s="36">
        <f>_xlfn.XLOOKUP(AK1577,'Base de Preços'!P$7:P$3001,'Base de Preços'!J$7:J$3001,"",0)</f>
        <v>1128.28</v>
      </c>
      <c r="AI1577" s="37">
        <f t="shared" si="193"/>
        <v>6769.68</v>
      </c>
      <c r="AJ1577" t="str">
        <f>_xlfn.XLOOKUP(N1577,Agrupamentos!C$3:C$496,Agrupamentos!D$3:D$496,"",0)</f>
        <v>SUBSOSALGEM</v>
      </c>
      <c r="AK1577" t="str">
        <f t="shared" si="194"/>
        <v>SUBSOLAGEM COM ADUBAÇÃO 350 a 400kg/ha, 40 a 50cm de profundidade, com bacia 3 a 4 litros, 2 turnosGN1400IMP11</v>
      </c>
      <c r="AL1577" s="57" t="str">
        <f t="shared" si="195"/>
        <v>47666GN1400Operador de Trator de PneuJOAO VITOR TONETO SILVASUBSOLAGEM COM ADUBAÇÃO 350 a 400kg/ha, 40 a 50cm de profundidade, com bacia 3 a 4 litros, 2 turnosSelena45Principal6Julho-260546218,277476851946217</v>
      </c>
      <c r="AM1577" s="79">
        <f t="shared" si="196"/>
        <v>3.5211267605633805</v>
      </c>
      <c r="AN1577" s="80">
        <f t="shared" si="197"/>
        <v>3473.0985915492961</v>
      </c>
      <c r="AO1577" s="36">
        <f t="shared" si="198"/>
        <v>5918.16</v>
      </c>
      <c r="AP1577" s="83">
        <f t="shared" si="199"/>
        <v>2445.0614084507038</v>
      </c>
    </row>
    <row r="1578" spans="1:42" hidden="1">
      <c r="A1578">
        <v>47666</v>
      </c>
      <c r="B1578" s="38">
        <v>46217</v>
      </c>
      <c r="C1578" t="s">
        <v>272</v>
      </c>
      <c r="D1578" t="s">
        <v>185</v>
      </c>
      <c r="E1578" t="s">
        <v>186</v>
      </c>
      <c r="F1578" t="s">
        <v>59</v>
      </c>
      <c r="G1578">
        <v>10</v>
      </c>
      <c r="H1578" s="43">
        <v>10859</v>
      </c>
      <c r="I1578" t="s">
        <v>198</v>
      </c>
      <c r="J1578">
        <v>11034</v>
      </c>
      <c r="K1578" t="s">
        <v>213</v>
      </c>
      <c r="L1578" t="s">
        <v>213</v>
      </c>
      <c r="M1578" t="s">
        <v>214</v>
      </c>
      <c r="N1578" t="s">
        <v>215</v>
      </c>
      <c r="O1578" t="s">
        <v>64</v>
      </c>
      <c r="P1578">
        <v>561</v>
      </c>
      <c r="Q1578" t="s">
        <v>337</v>
      </c>
      <c r="R1578">
        <v>37</v>
      </c>
      <c r="S1578">
        <v>20</v>
      </c>
      <c r="T1578">
        <v>41</v>
      </c>
      <c r="U1578">
        <v>0</v>
      </c>
      <c r="V1578">
        <v>20</v>
      </c>
      <c r="W1578">
        <v>0.38</v>
      </c>
      <c r="X1578">
        <v>0.49</v>
      </c>
      <c r="Y1578">
        <v>0.49</v>
      </c>
      <c r="Z1578">
        <v>159.09</v>
      </c>
      <c r="AA1578" t="s">
        <v>46</v>
      </c>
      <c r="AB1578" t="s">
        <v>47</v>
      </c>
      <c r="AC1578" t="s">
        <v>217</v>
      </c>
      <c r="AE1578" s="39">
        <v>46218.27747685185</v>
      </c>
      <c r="AG1578" t="str">
        <f t="shared" si="192"/>
        <v>Julho-26</v>
      </c>
      <c r="AH1578" s="36">
        <f>_xlfn.XLOOKUP(AK1578,'Base de Preços'!P$7:P$3001,'Base de Preços'!J$7:J$3001,"",0)</f>
        <v>193.73</v>
      </c>
      <c r="AI1578" s="37">
        <f t="shared" si="193"/>
        <v>7942.9299999999994</v>
      </c>
      <c r="AJ1578" t="str">
        <f>_xlfn.XLOOKUP(N1578,Agrupamentos!C$3:C$496,Agrupamentos!D$3:D$496,"",0)</f>
        <v>COMBATE A FORMIGA MECANIZADO</v>
      </c>
      <c r="AK1578" t="str">
        <f t="shared" si="194"/>
        <v>COMBATE A FORMIGA PÓS PLANTIO MECANIZADO- 3 a 5kg/ha isca granulada ou MIPISGN1400IMP17</v>
      </c>
      <c r="AL1578" s="57" t="str">
        <f t="shared" si="195"/>
        <v>47666GN1400Operador de Trator de PneuJOAO VITOR TONETO SILVACOMBATE A FORMIGA PÓS PLANTIO MECANIZADO- 3 a 5kg/ha isca granulada ou MIPISBalsamo37Principal41Julho-2602046218,277476851946217</v>
      </c>
      <c r="AM1578" s="79">
        <f t="shared" si="196"/>
        <v>52.631578947368418</v>
      </c>
      <c r="AN1578" s="80">
        <f t="shared" si="197"/>
        <v>8373.1578947368416</v>
      </c>
      <c r="AO1578" s="36">
        <f t="shared" si="198"/>
        <v>6522.6900000000005</v>
      </c>
      <c r="AP1578" s="83">
        <f t="shared" si="199"/>
        <v>-1850.4678947368411</v>
      </c>
    </row>
    <row r="1579" spans="1:42" hidden="1">
      <c r="A1579">
        <v>47676</v>
      </c>
      <c r="B1579" s="38">
        <v>46217</v>
      </c>
      <c r="C1579" t="s">
        <v>272</v>
      </c>
      <c r="D1579" t="s">
        <v>185</v>
      </c>
      <c r="E1579" t="s">
        <v>186</v>
      </c>
      <c r="F1579" t="s">
        <v>92</v>
      </c>
      <c r="G1579">
        <v>10</v>
      </c>
      <c r="H1579" s="43">
        <v>10859</v>
      </c>
      <c r="I1579" t="s">
        <v>198</v>
      </c>
      <c r="J1579">
        <v>11772</v>
      </c>
      <c r="K1579" t="s">
        <v>211</v>
      </c>
      <c r="L1579" t="s">
        <v>211</v>
      </c>
      <c r="M1579" t="s">
        <v>326</v>
      </c>
      <c r="N1579" t="s">
        <v>327</v>
      </c>
      <c r="O1579" t="s">
        <v>64</v>
      </c>
      <c r="P1579">
        <v>669</v>
      </c>
      <c r="Q1579" t="s">
        <v>223</v>
      </c>
      <c r="R1579">
        <v>24</v>
      </c>
      <c r="S1579">
        <v>10</v>
      </c>
      <c r="T1579">
        <v>20</v>
      </c>
      <c r="U1579">
        <v>5</v>
      </c>
      <c r="V1579">
        <v>15</v>
      </c>
      <c r="W1579">
        <v>0.51</v>
      </c>
      <c r="X1579">
        <v>0.5</v>
      </c>
      <c r="Y1579">
        <v>0.75</v>
      </c>
      <c r="Z1579">
        <v>199.41</v>
      </c>
      <c r="AA1579" t="s">
        <v>55</v>
      </c>
      <c r="AB1579" t="s">
        <v>56</v>
      </c>
      <c r="AC1579" t="s">
        <v>212</v>
      </c>
      <c r="AD1579" t="s">
        <v>96</v>
      </c>
      <c r="AE1579" s="39">
        <v>46218.431689814817</v>
      </c>
      <c r="AG1579" t="str">
        <f t="shared" si="192"/>
        <v>Julho-26</v>
      </c>
      <c r="AH1579" s="36">
        <f>_xlfn.XLOOKUP(AK1579,'Base de Preços'!P$7:P$3001,'Base de Preços'!J$7:J$3001,"",0)</f>
        <v>930</v>
      </c>
      <c r="AI1579" s="37">
        <f t="shared" si="193"/>
        <v>0</v>
      </c>
      <c r="AJ1579" t="str">
        <f>_xlfn.XLOOKUP(N1579,Agrupamentos!C$3:C$496,Agrupamentos!D$3:D$496,"",0)</f>
        <v>IRRIGAÇÃO DE PLANTIO</v>
      </c>
      <c r="AK1579" t="str">
        <f t="shared" si="194"/>
        <v>2ª IRRIGAÇÃO DE PLANTIO 4 a 5L/Planta+Polímero,  tomadas d'água a 5 a 10KM da Operação, incluindo Captação de ÁguaGN1400IMP15</v>
      </c>
      <c r="AL1579" s="57" t="str">
        <f t="shared" si="195"/>
        <v>47676GN1400Motorista de Caminhão PipaALCIMAR CONCEIÇAO DOS SANTOS2ª IRRIGAÇÃO DE PLANTIO 4 a 5L/Planta+Polímero,  tomadas d'água a 5 a 10KM da Operação, incluindo Captação de ÁguaCASCATA24Suporte20Julho-2651546218,431689814846217</v>
      </c>
      <c r="AM1579" s="79">
        <f t="shared" si="196"/>
        <v>29.411764705882351</v>
      </c>
      <c r="AN1579" s="80">
        <f t="shared" si="197"/>
        <v>5865</v>
      </c>
      <c r="AO1579" s="36">
        <f t="shared" si="198"/>
        <v>3988.2</v>
      </c>
      <c r="AP1579" s="83">
        <f t="shared" si="199"/>
        <v>-1876.8000000000002</v>
      </c>
    </row>
    <row r="1580" spans="1:42" hidden="1">
      <c r="A1580">
        <v>47676</v>
      </c>
      <c r="B1580" s="38">
        <v>46217</v>
      </c>
      <c r="C1580" t="s">
        <v>272</v>
      </c>
      <c r="D1580" t="s">
        <v>185</v>
      </c>
      <c r="E1580" t="s">
        <v>186</v>
      </c>
      <c r="F1580" t="s">
        <v>92</v>
      </c>
      <c r="G1580">
        <v>10</v>
      </c>
      <c r="H1580" s="43">
        <v>10859</v>
      </c>
      <c r="I1580" t="s">
        <v>198</v>
      </c>
      <c r="J1580">
        <v>11772</v>
      </c>
      <c r="K1580" t="s">
        <v>211</v>
      </c>
      <c r="L1580" t="s">
        <v>211</v>
      </c>
      <c r="M1580" t="s">
        <v>326</v>
      </c>
      <c r="N1580" t="s">
        <v>327</v>
      </c>
      <c r="O1580" t="s">
        <v>64</v>
      </c>
      <c r="P1580">
        <v>669</v>
      </c>
      <c r="Q1580" t="s">
        <v>223</v>
      </c>
      <c r="R1580">
        <v>5</v>
      </c>
      <c r="S1580">
        <v>10</v>
      </c>
      <c r="T1580">
        <v>6.64</v>
      </c>
      <c r="U1580">
        <v>5</v>
      </c>
      <c r="V1580">
        <v>15</v>
      </c>
      <c r="W1580">
        <v>0.51</v>
      </c>
      <c r="X1580">
        <v>1.51</v>
      </c>
      <c r="Y1580">
        <v>2.2599999999999998</v>
      </c>
      <c r="Z1580">
        <v>199.41</v>
      </c>
      <c r="AA1580" t="s">
        <v>46</v>
      </c>
      <c r="AB1580" t="s">
        <v>56</v>
      </c>
      <c r="AC1580" t="s">
        <v>212</v>
      </c>
      <c r="AD1580" t="s">
        <v>203</v>
      </c>
      <c r="AE1580" s="39">
        <v>46218.431689814817</v>
      </c>
      <c r="AG1580" t="str">
        <f t="shared" si="192"/>
        <v>Julho-26</v>
      </c>
      <c r="AH1580" s="36">
        <f>_xlfn.XLOOKUP(AK1580,'Base de Preços'!P$7:P$3001,'Base de Preços'!J$7:J$3001,"",0)</f>
        <v>930</v>
      </c>
      <c r="AI1580" s="37">
        <f t="shared" si="193"/>
        <v>0</v>
      </c>
      <c r="AJ1580" t="str">
        <f>_xlfn.XLOOKUP(N1580,Agrupamentos!C$3:C$496,Agrupamentos!D$3:D$496,"",0)</f>
        <v>IRRIGAÇÃO DE PLANTIO</v>
      </c>
      <c r="AK1580" t="str">
        <f t="shared" si="194"/>
        <v>2ª IRRIGAÇÃO DE PLANTIO 4 a 5L/Planta+Polímero,  tomadas d'água a 5 a 10KM da Operação, incluindo Captação de ÁguaGN1400IMP15</v>
      </c>
      <c r="AL1580" s="57" t="str">
        <f t="shared" si="195"/>
        <v>47676GN1400Motorista de Caminhão PipaALCIMAR CONCEIÇAO DOS SANTOS2ª IRRIGAÇÃO DE PLANTIO 4 a 5L/Planta+Polímero,  tomadas d'água a 5 a 10KM da Operação, incluindo Captação de ÁguaCASCATA5Suporte6,64Julho-2651546218,431689814846217</v>
      </c>
      <c r="AM1580" s="79">
        <f t="shared" si="196"/>
        <v>29.411764705882351</v>
      </c>
      <c r="AN1580" s="80">
        <f t="shared" si="197"/>
        <v>5865</v>
      </c>
      <c r="AO1580" s="36">
        <f t="shared" si="198"/>
        <v>1324.0824</v>
      </c>
      <c r="AP1580" s="83">
        <f t="shared" si="199"/>
        <v>-4540.9175999999998</v>
      </c>
    </row>
    <row r="1581" spans="1:42" hidden="1">
      <c r="A1581">
        <v>47676</v>
      </c>
      <c r="B1581" s="38">
        <v>46217</v>
      </c>
      <c r="C1581" t="s">
        <v>272</v>
      </c>
      <c r="D1581" t="s">
        <v>185</v>
      </c>
      <c r="E1581" t="s">
        <v>186</v>
      </c>
      <c r="F1581" t="s">
        <v>49</v>
      </c>
      <c r="G1581">
        <v>10</v>
      </c>
      <c r="H1581" s="43">
        <v>10859</v>
      </c>
      <c r="I1581" t="s">
        <v>198</v>
      </c>
      <c r="J1581">
        <v>11772</v>
      </c>
      <c r="K1581" t="s">
        <v>211</v>
      </c>
      <c r="L1581" t="s">
        <v>211</v>
      </c>
      <c r="M1581" t="s">
        <v>326</v>
      </c>
      <c r="N1581" t="s">
        <v>327</v>
      </c>
      <c r="O1581" t="s">
        <v>64</v>
      </c>
      <c r="P1581">
        <v>669</v>
      </c>
      <c r="Q1581" t="s">
        <v>223</v>
      </c>
      <c r="R1581">
        <v>24</v>
      </c>
      <c r="S1581">
        <v>70</v>
      </c>
      <c r="T1581">
        <v>20</v>
      </c>
      <c r="U1581">
        <v>0</v>
      </c>
      <c r="V1581">
        <v>70</v>
      </c>
      <c r="W1581">
        <v>4.09</v>
      </c>
      <c r="X1581">
        <v>3.5</v>
      </c>
      <c r="Y1581">
        <v>3.5</v>
      </c>
      <c r="Z1581">
        <v>210.47</v>
      </c>
      <c r="AA1581" t="s">
        <v>55</v>
      </c>
      <c r="AB1581" t="s">
        <v>47</v>
      </c>
      <c r="AC1581" t="s">
        <v>212</v>
      </c>
      <c r="AD1581" t="s">
        <v>96</v>
      </c>
      <c r="AE1581" s="39">
        <v>46218.431689814817</v>
      </c>
      <c r="AG1581" t="str">
        <f t="shared" si="192"/>
        <v>Julho-26</v>
      </c>
      <c r="AH1581" s="36">
        <f>_xlfn.XLOOKUP(AK1581,'Base de Preços'!P$7:P$3001,'Base de Preços'!J$7:J$3001,"",0)</f>
        <v>930</v>
      </c>
      <c r="AI1581" s="37">
        <f t="shared" si="193"/>
        <v>18600</v>
      </c>
      <c r="AJ1581" t="str">
        <f>_xlfn.XLOOKUP(N1581,Agrupamentos!C$3:C$496,Agrupamentos!D$3:D$496,"",0)</f>
        <v>IRRIGAÇÃO DE PLANTIO</v>
      </c>
      <c r="AK1581" t="str">
        <f t="shared" si="194"/>
        <v>2ª IRRIGAÇÃO DE PLANTIO 4 a 5L/Planta+Polímero,  tomadas d'água a 5 a 10KM da Operação, incluindo Captação de ÁguaGN1400IMP15</v>
      </c>
      <c r="AL1581" s="57" t="str">
        <f t="shared" si="195"/>
        <v>47676GN1400Trabalhador FlorestalALCIMAR CONCEIÇAO DOS SANTOS2ª IRRIGAÇÃO DE PLANTIO 4 a 5L/Planta+Polímero,  tomadas d'água a 5 a 10KM da Operação, incluindo Captação de ÁguaCASCATA24Principal20Julho-2607046218,431689814846217</v>
      </c>
      <c r="AM1581" s="79">
        <f t="shared" si="196"/>
        <v>17.114914425427873</v>
      </c>
      <c r="AN1581" s="80">
        <f t="shared" si="197"/>
        <v>3602.1760391198045</v>
      </c>
      <c r="AO1581" s="36">
        <f t="shared" si="198"/>
        <v>4209.3999999999996</v>
      </c>
      <c r="AP1581" s="83">
        <f t="shared" si="199"/>
        <v>607.22396088019514</v>
      </c>
    </row>
    <row r="1582" spans="1:42" hidden="1">
      <c r="A1582">
        <v>47676</v>
      </c>
      <c r="B1582" s="38">
        <v>46217</v>
      </c>
      <c r="C1582" t="s">
        <v>272</v>
      </c>
      <c r="D1582" t="s">
        <v>185</v>
      </c>
      <c r="E1582" t="s">
        <v>186</v>
      </c>
      <c r="F1582" t="s">
        <v>37</v>
      </c>
      <c r="G1582">
        <v>10</v>
      </c>
      <c r="H1582" s="43">
        <v>10859</v>
      </c>
      <c r="I1582" t="s">
        <v>198</v>
      </c>
      <c r="J1582">
        <v>11772</v>
      </c>
      <c r="K1582" t="s">
        <v>211</v>
      </c>
      <c r="L1582" t="s">
        <v>211</v>
      </c>
      <c r="M1582">
        <v>43</v>
      </c>
      <c r="N1582" t="s">
        <v>42</v>
      </c>
      <c r="O1582" t="s">
        <v>64</v>
      </c>
      <c r="P1582">
        <v>669</v>
      </c>
      <c r="Q1582" t="s">
        <v>223</v>
      </c>
      <c r="R1582">
        <v>24</v>
      </c>
      <c r="S1582">
        <v>10</v>
      </c>
      <c r="T1582">
        <v>0</v>
      </c>
      <c r="U1582">
        <v>0</v>
      </c>
      <c r="V1582">
        <v>10</v>
      </c>
      <c r="W1582">
        <v>0</v>
      </c>
      <c r="X1582">
        <v>0</v>
      </c>
      <c r="Y1582">
        <v>0</v>
      </c>
      <c r="Z1582">
        <v>0</v>
      </c>
      <c r="AA1582" t="s">
        <v>55</v>
      </c>
      <c r="AB1582" t="s">
        <v>47</v>
      </c>
      <c r="AC1582" t="s">
        <v>212</v>
      </c>
      <c r="AD1582" t="s">
        <v>96</v>
      </c>
      <c r="AE1582" s="39">
        <v>46218.437638888892</v>
      </c>
      <c r="AG1582" t="str">
        <f t="shared" si="192"/>
        <v>Julho-26</v>
      </c>
      <c r="AH1582" s="36">
        <f>_xlfn.XLOOKUP(AK1582,'Base de Preços'!P$7:P$3001,'Base de Preços'!J$7:J$3001,"",0)</f>
        <v>0</v>
      </c>
      <c r="AI1582" s="37">
        <f t="shared" si="193"/>
        <v>0</v>
      </c>
      <c r="AJ1582" t="str">
        <f>_xlfn.XLOOKUP(N1582,Agrupamentos!C$3:C$496,Agrupamentos!D$3:D$496,"",0)</f>
        <v>APOIO E MANUTENÇÃO</v>
      </c>
      <c r="AK1582" t="str">
        <f t="shared" si="194"/>
        <v>APOIO E MANUTEÇÃOGN140043</v>
      </c>
      <c r="AL1582" s="57" t="str">
        <f t="shared" si="195"/>
        <v>47676GN1400MotoristaALCIMAR CONCEIÇAO DOS SANTOSAPOIO E MANUTEÇÃOCASCATA24Principal0Julho-2601046218,437638888946217</v>
      </c>
      <c r="AM1582" s="79" t="str">
        <f t="shared" si="196"/>
        <v/>
      </c>
      <c r="AN1582" s="80" t="str">
        <f t="shared" si="197"/>
        <v/>
      </c>
      <c r="AO1582" s="36">
        <f t="shared" si="198"/>
        <v>0</v>
      </c>
      <c r="AP1582" s="83" t="str">
        <f t="shared" si="199"/>
        <v/>
      </c>
    </row>
    <row r="1583" spans="1:42" hidden="1">
      <c r="A1583">
        <v>47676</v>
      </c>
      <c r="B1583" s="38">
        <v>46217</v>
      </c>
      <c r="C1583" t="s">
        <v>272</v>
      </c>
      <c r="D1583" t="s">
        <v>185</v>
      </c>
      <c r="E1583" t="s">
        <v>186</v>
      </c>
      <c r="F1583" t="s">
        <v>49</v>
      </c>
      <c r="G1583">
        <v>10</v>
      </c>
      <c r="H1583" s="43">
        <v>10859</v>
      </c>
      <c r="I1583" t="s">
        <v>198</v>
      </c>
      <c r="J1583">
        <v>11772</v>
      </c>
      <c r="K1583" t="s">
        <v>211</v>
      </c>
      <c r="L1583" t="s">
        <v>211</v>
      </c>
      <c r="M1583" t="s">
        <v>326</v>
      </c>
      <c r="N1583" t="s">
        <v>327</v>
      </c>
      <c r="O1583" t="s">
        <v>64</v>
      </c>
      <c r="P1583">
        <v>669</v>
      </c>
      <c r="Q1583" t="s">
        <v>223</v>
      </c>
      <c r="R1583">
        <v>5</v>
      </c>
      <c r="S1583">
        <v>70</v>
      </c>
      <c r="T1583">
        <v>6.64</v>
      </c>
      <c r="U1583">
        <v>0</v>
      </c>
      <c r="V1583">
        <v>70</v>
      </c>
      <c r="W1583">
        <v>4.09</v>
      </c>
      <c r="X1583">
        <v>10.54</v>
      </c>
      <c r="Y1583">
        <v>10.54</v>
      </c>
      <c r="Z1583">
        <v>210.47</v>
      </c>
      <c r="AA1583" t="s">
        <v>46</v>
      </c>
      <c r="AB1583" t="s">
        <v>47</v>
      </c>
      <c r="AC1583" t="s">
        <v>212</v>
      </c>
      <c r="AD1583" t="s">
        <v>203</v>
      </c>
      <c r="AE1583" s="39">
        <v>46218.431689814817</v>
      </c>
      <c r="AG1583" t="str">
        <f t="shared" si="192"/>
        <v>Julho-26</v>
      </c>
      <c r="AH1583" s="36">
        <f>_xlfn.XLOOKUP(AK1583,'Base de Preços'!P$7:P$3001,'Base de Preços'!J$7:J$3001,"",0)</f>
        <v>930</v>
      </c>
      <c r="AI1583" s="37">
        <f t="shared" si="193"/>
        <v>6175.2</v>
      </c>
      <c r="AJ1583" t="str">
        <f>_xlfn.XLOOKUP(N1583,Agrupamentos!C$3:C$496,Agrupamentos!D$3:D$496,"",0)</f>
        <v>IRRIGAÇÃO DE PLANTIO</v>
      </c>
      <c r="AK1583" t="str">
        <f t="shared" si="194"/>
        <v>2ª IRRIGAÇÃO DE PLANTIO 4 a 5L/Planta+Polímero,  tomadas d'água a 5 a 10KM da Operação, incluindo Captação de ÁguaGN1400IMP15</v>
      </c>
      <c r="AL1583" s="57" t="str">
        <f t="shared" si="195"/>
        <v>47676GN1400Trabalhador FlorestalALCIMAR CONCEIÇAO DOS SANTOS2ª IRRIGAÇÃO DE PLANTIO 4 a 5L/Planta+Polímero,  tomadas d'água a 5 a 10KM da Operação, incluindo Captação de ÁguaCASCATA5Principal6,64Julho-2607046218,431689814846217</v>
      </c>
      <c r="AM1583" s="79">
        <f t="shared" si="196"/>
        <v>17.114914425427873</v>
      </c>
      <c r="AN1583" s="80">
        <f t="shared" si="197"/>
        <v>3602.1760391198045</v>
      </c>
      <c r="AO1583" s="36">
        <f t="shared" si="198"/>
        <v>1397.5208</v>
      </c>
      <c r="AP1583" s="83">
        <f t="shared" si="199"/>
        <v>-2204.6552391198047</v>
      </c>
    </row>
    <row r="1584" spans="1:42" hidden="1">
      <c r="A1584">
        <v>47676</v>
      </c>
      <c r="B1584" s="38">
        <v>46217</v>
      </c>
      <c r="C1584" t="s">
        <v>272</v>
      </c>
      <c r="D1584" t="s">
        <v>185</v>
      </c>
      <c r="E1584" t="s">
        <v>186</v>
      </c>
      <c r="F1584" t="s">
        <v>59</v>
      </c>
      <c r="G1584">
        <v>10</v>
      </c>
      <c r="H1584" s="43">
        <v>10859</v>
      </c>
      <c r="I1584" t="s">
        <v>198</v>
      </c>
      <c r="J1584">
        <v>11772</v>
      </c>
      <c r="K1584" t="s">
        <v>211</v>
      </c>
      <c r="L1584" t="s">
        <v>211</v>
      </c>
      <c r="M1584" t="s">
        <v>326</v>
      </c>
      <c r="N1584" t="s">
        <v>327</v>
      </c>
      <c r="O1584" t="s">
        <v>64</v>
      </c>
      <c r="P1584">
        <v>669</v>
      </c>
      <c r="Q1584" t="s">
        <v>223</v>
      </c>
      <c r="R1584">
        <v>24</v>
      </c>
      <c r="S1584">
        <v>20</v>
      </c>
      <c r="T1584">
        <v>20</v>
      </c>
      <c r="U1584">
        <v>0</v>
      </c>
      <c r="V1584">
        <v>20</v>
      </c>
      <c r="W1584">
        <v>0.82</v>
      </c>
      <c r="X1584">
        <v>1</v>
      </c>
      <c r="Y1584">
        <v>1</v>
      </c>
      <c r="Z1584">
        <v>520.12</v>
      </c>
      <c r="AA1584" t="s">
        <v>55</v>
      </c>
      <c r="AB1584" t="s">
        <v>56</v>
      </c>
      <c r="AC1584" t="s">
        <v>212</v>
      </c>
      <c r="AD1584" t="s">
        <v>96</v>
      </c>
      <c r="AE1584" s="39">
        <v>46218.431689814817</v>
      </c>
      <c r="AG1584" t="str">
        <f t="shared" si="192"/>
        <v>Julho-26</v>
      </c>
      <c r="AH1584" s="36">
        <f>_xlfn.XLOOKUP(AK1584,'Base de Preços'!P$7:P$3001,'Base de Preços'!J$7:J$3001,"",0)</f>
        <v>930</v>
      </c>
      <c r="AI1584" s="37">
        <f t="shared" si="193"/>
        <v>0</v>
      </c>
      <c r="AJ1584" t="str">
        <f>_xlfn.XLOOKUP(N1584,Agrupamentos!C$3:C$496,Agrupamentos!D$3:D$496,"",0)</f>
        <v>IRRIGAÇÃO DE PLANTIO</v>
      </c>
      <c r="AK1584" t="str">
        <f t="shared" si="194"/>
        <v>2ª IRRIGAÇÃO DE PLANTIO 4 a 5L/Planta+Polímero,  tomadas d'água a 5 a 10KM da Operação, incluindo Captação de ÁguaGN1400IMP15</v>
      </c>
      <c r="AL1584" s="57" t="str">
        <f t="shared" si="195"/>
        <v>47676GN1400Operador de Trator de PneuALCIMAR CONCEIÇAO DOS SANTOS2ª IRRIGAÇÃO DE PLANTIO 4 a 5L/Planta+Polímero,  tomadas d'água a 5 a 10KM da Operação, incluindo Captação de ÁguaCASCATA24Suporte20Julho-2602046218,431689814846217</v>
      </c>
      <c r="AM1584" s="79">
        <f t="shared" si="196"/>
        <v>24.390243902439025</v>
      </c>
      <c r="AN1584" s="80">
        <f t="shared" si="197"/>
        <v>12685.853658536585</v>
      </c>
      <c r="AO1584" s="36">
        <f t="shared" si="198"/>
        <v>10402.4</v>
      </c>
      <c r="AP1584" s="83">
        <f t="shared" si="199"/>
        <v>-2283.4536585365859</v>
      </c>
    </row>
    <row r="1585" spans="1:42" hidden="1">
      <c r="A1585">
        <v>47676</v>
      </c>
      <c r="B1585" s="38">
        <v>46217</v>
      </c>
      <c r="C1585" t="s">
        <v>272</v>
      </c>
      <c r="D1585" t="s">
        <v>185</v>
      </c>
      <c r="E1585" t="s">
        <v>186</v>
      </c>
      <c r="F1585" t="s">
        <v>59</v>
      </c>
      <c r="G1585">
        <v>10</v>
      </c>
      <c r="H1585" s="43">
        <v>10859</v>
      </c>
      <c r="I1585" t="s">
        <v>198</v>
      </c>
      <c r="J1585">
        <v>11772</v>
      </c>
      <c r="K1585" t="s">
        <v>211</v>
      </c>
      <c r="L1585" t="s">
        <v>211</v>
      </c>
      <c r="M1585" t="s">
        <v>326</v>
      </c>
      <c r="N1585" t="s">
        <v>327</v>
      </c>
      <c r="O1585" t="s">
        <v>64</v>
      </c>
      <c r="P1585">
        <v>669</v>
      </c>
      <c r="Q1585" t="s">
        <v>223</v>
      </c>
      <c r="R1585">
        <v>5</v>
      </c>
      <c r="S1585">
        <v>10</v>
      </c>
      <c r="T1585">
        <v>6.64</v>
      </c>
      <c r="U1585">
        <v>0</v>
      </c>
      <c r="V1585">
        <v>10</v>
      </c>
      <c r="W1585">
        <v>0.82</v>
      </c>
      <c r="X1585">
        <v>1.51</v>
      </c>
      <c r="Y1585">
        <v>1.51</v>
      </c>
      <c r="Z1585">
        <v>520.12</v>
      </c>
      <c r="AA1585" t="s">
        <v>46</v>
      </c>
      <c r="AB1585" t="s">
        <v>56</v>
      </c>
      <c r="AC1585" t="s">
        <v>212</v>
      </c>
      <c r="AD1585" t="s">
        <v>203</v>
      </c>
      <c r="AE1585" s="39">
        <v>46218.431689814817</v>
      </c>
      <c r="AG1585" t="str">
        <f t="shared" si="192"/>
        <v>Julho-26</v>
      </c>
      <c r="AH1585" s="36">
        <f>_xlfn.XLOOKUP(AK1585,'Base de Preços'!P$7:P$3001,'Base de Preços'!J$7:J$3001,"",0)</f>
        <v>930</v>
      </c>
      <c r="AI1585" s="37">
        <f t="shared" si="193"/>
        <v>0</v>
      </c>
      <c r="AJ1585" t="str">
        <f>_xlfn.XLOOKUP(N1585,Agrupamentos!C$3:C$496,Agrupamentos!D$3:D$496,"",0)</f>
        <v>IRRIGAÇÃO DE PLANTIO</v>
      </c>
      <c r="AK1585" t="str">
        <f t="shared" si="194"/>
        <v>2ª IRRIGAÇÃO DE PLANTIO 4 a 5L/Planta+Polímero,  tomadas d'água a 5 a 10KM da Operação, incluindo Captação de ÁguaGN1400IMP15</v>
      </c>
      <c r="AL1585" s="57" t="str">
        <f t="shared" si="195"/>
        <v>47676GN1400Operador de Trator de PneuALCIMAR CONCEIÇAO DOS SANTOS2ª IRRIGAÇÃO DE PLANTIO 4 a 5L/Planta+Polímero,  tomadas d'água a 5 a 10KM da Operação, incluindo Captação de ÁguaCASCATA5Suporte6,64Julho-2601046218,431689814846217</v>
      </c>
      <c r="AM1585" s="79">
        <f t="shared" si="196"/>
        <v>12.195121951219512</v>
      </c>
      <c r="AN1585" s="80">
        <f t="shared" si="197"/>
        <v>6342.9268292682927</v>
      </c>
      <c r="AO1585" s="36">
        <f t="shared" si="198"/>
        <v>3453.5967999999998</v>
      </c>
      <c r="AP1585" s="83">
        <f t="shared" si="199"/>
        <v>-2889.3300292682929</v>
      </c>
    </row>
    <row r="1586" spans="1:42" hidden="1">
      <c r="A1586">
        <v>47625</v>
      </c>
      <c r="B1586" s="38">
        <v>46217</v>
      </c>
      <c r="C1586" t="s">
        <v>272</v>
      </c>
      <c r="D1586" t="s">
        <v>105</v>
      </c>
      <c r="E1586" t="s">
        <v>106</v>
      </c>
      <c r="F1586" t="s">
        <v>49</v>
      </c>
      <c r="G1586">
        <v>8</v>
      </c>
      <c r="H1586" s="43">
        <v>11065</v>
      </c>
      <c r="I1586" t="s">
        <v>107</v>
      </c>
      <c r="J1586" t="s">
        <v>50</v>
      </c>
      <c r="K1586" t="s">
        <v>51</v>
      </c>
      <c r="L1586" t="s">
        <v>108</v>
      </c>
      <c r="M1586">
        <v>1</v>
      </c>
      <c r="N1586" t="s">
        <v>109</v>
      </c>
      <c r="O1586" t="s">
        <v>64</v>
      </c>
      <c r="P1586">
        <v>843</v>
      </c>
      <c r="Q1586" t="s">
        <v>479</v>
      </c>
      <c r="R1586" t="s">
        <v>140</v>
      </c>
      <c r="S1586">
        <v>0</v>
      </c>
      <c r="T1586">
        <v>0</v>
      </c>
      <c r="U1586">
        <v>48</v>
      </c>
      <c r="V1586">
        <v>48</v>
      </c>
      <c r="W1586">
        <v>0</v>
      </c>
      <c r="X1586">
        <v>0</v>
      </c>
      <c r="Y1586">
        <v>0</v>
      </c>
      <c r="Z1586">
        <v>0</v>
      </c>
      <c r="AA1586" t="s">
        <v>55</v>
      </c>
      <c r="AB1586" t="s">
        <v>56</v>
      </c>
      <c r="AC1586" t="s">
        <v>57</v>
      </c>
      <c r="AD1586" t="s">
        <v>120</v>
      </c>
      <c r="AE1586" s="39">
        <v>46217.731932870367</v>
      </c>
      <c r="AG1586" t="str">
        <f t="shared" si="192"/>
        <v>Julho-26</v>
      </c>
      <c r="AH1586" s="36">
        <f>_xlfn.XLOOKUP(AK1586,'Base de Preços'!P$7:P$3001,'Base de Preços'!J$7:J$3001,"",0)</f>
        <v>0</v>
      </c>
      <c r="AI1586" s="37">
        <f t="shared" si="193"/>
        <v>0</v>
      </c>
      <c r="AJ1586" t="str">
        <f>_xlfn.XLOOKUP(N1586,Agrupamentos!C$3:C$496,Agrupamentos!D$3:D$496,"",0)</f>
        <v>APOIO E MANUTENÇÃO</v>
      </c>
      <c r="AK1586" t="str">
        <f t="shared" si="194"/>
        <v>APOIO E MANUTEÇÃO 1410GN14101</v>
      </c>
      <c r="AL1586" s="57" t="str">
        <f t="shared" si="195"/>
        <v>47625GN1410Trabalhador FlorestalLEANDRA DE MIRANDA SOUZA COSTAAPOIO E MANUTEÇÃO 1410XODÓ - NAD010-01Suporte0Julho-26484846217,731932870446217</v>
      </c>
      <c r="AM1586" s="79" t="str">
        <f t="shared" si="196"/>
        <v/>
      </c>
      <c r="AN1586" s="80" t="str">
        <f t="shared" si="197"/>
        <v/>
      </c>
      <c r="AO1586" s="36">
        <f t="shared" si="198"/>
        <v>0</v>
      </c>
      <c r="AP1586" s="83" t="str">
        <f t="shared" si="199"/>
        <v/>
      </c>
    </row>
    <row r="1587" spans="1:42" hidden="1">
      <c r="A1587">
        <v>47625</v>
      </c>
      <c r="B1587" s="38">
        <v>46217</v>
      </c>
      <c r="C1587" t="s">
        <v>272</v>
      </c>
      <c r="D1587" t="s">
        <v>105</v>
      </c>
      <c r="E1587" t="s">
        <v>106</v>
      </c>
      <c r="F1587" t="s">
        <v>59</v>
      </c>
      <c r="G1587">
        <v>8</v>
      </c>
      <c r="H1587" s="43">
        <v>11065</v>
      </c>
      <c r="I1587" t="s">
        <v>107</v>
      </c>
      <c r="J1587" t="s">
        <v>50</v>
      </c>
      <c r="K1587" t="s">
        <v>51</v>
      </c>
      <c r="L1587" t="s">
        <v>108</v>
      </c>
      <c r="M1587">
        <v>1</v>
      </c>
      <c r="N1587" t="s">
        <v>109</v>
      </c>
      <c r="O1587" t="s">
        <v>64</v>
      </c>
      <c r="P1587">
        <v>843</v>
      </c>
      <c r="Q1587" t="s">
        <v>479</v>
      </c>
      <c r="R1587" t="s">
        <v>140</v>
      </c>
      <c r="S1587">
        <v>0</v>
      </c>
      <c r="T1587">
        <v>0</v>
      </c>
      <c r="U1587">
        <v>8</v>
      </c>
      <c r="V1587">
        <v>8</v>
      </c>
      <c r="W1587">
        <v>0</v>
      </c>
      <c r="X1587">
        <v>0</v>
      </c>
      <c r="Y1587">
        <v>0</v>
      </c>
      <c r="Z1587">
        <v>0</v>
      </c>
      <c r="AA1587" t="s">
        <v>55</v>
      </c>
      <c r="AB1587" t="s">
        <v>56</v>
      </c>
      <c r="AC1587" t="s">
        <v>57</v>
      </c>
      <c r="AD1587" t="s">
        <v>57</v>
      </c>
      <c r="AE1587" s="39">
        <v>46217.732071759259</v>
      </c>
      <c r="AG1587" t="str">
        <f t="shared" si="192"/>
        <v>Julho-26</v>
      </c>
      <c r="AH1587" s="36">
        <f>_xlfn.XLOOKUP(AK1587,'Base de Preços'!P$7:P$3001,'Base de Preços'!J$7:J$3001,"",0)</f>
        <v>0</v>
      </c>
      <c r="AI1587" s="37">
        <f t="shared" si="193"/>
        <v>0</v>
      </c>
      <c r="AJ1587" t="str">
        <f>_xlfn.XLOOKUP(N1587,Agrupamentos!C$3:C$496,Agrupamentos!D$3:D$496,"",0)</f>
        <v>APOIO E MANUTENÇÃO</v>
      </c>
      <c r="AK1587" t="str">
        <f t="shared" si="194"/>
        <v>APOIO E MANUTEÇÃO 1410GN14101</v>
      </c>
      <c r="AL1587" s="57" t="str">
        <f t="shared" si="195"/>
        <v>47625GN1410Operador de Trator de PneuLEANDRA DE MIRANDA SOUZA COSTAAPOIO E MANUTEÇÃO 1410XODÓ - NAD010-01Suporte0Julho-268846217,732071759346217</v>
      </c>
      <c r="AM1587" s="79" t="str">
        <f t="shared" si="196"/>
        <v/>
      </c>
      <c r="AN1587" s="80" t="str">
        <f t="shared" si="197"/>
        <v/>
      </c>
      <c r="AO1587" s="36">
        <f t="shared" si="198"/>
        <v>0</v>
      </c>
      <c r="AP1587" s="83" t="str">
        <f t="shared" si="199"/>
        <v/>
      </c>
    </row>
    <row r="1588" spans="1:42" hidden="1">
      <c r="A1588">
        <v>47638</v>
      </c>
      <c r="B1588" s="38">
        <v>46217</v>
      </c>
      <c r="C1588" t="s">
        <v>272</v>
      </c>
      <c r="D1588" t="s">
        <v>105</v>
      </c>
      <c r="E1588" t="s">
        <v>106</v>
      </c>
      <c r="F1588" t="s">
        <v>59</v>
      </c>
      <c r="G1588">
        <v>8</v>
      </c>
      <c r="H1588" s="43">
        <v>11331</v>
      </c>
      <c r="I1588" t="s">
        <v>112</v>
      </c>
      <c r="J1588">
        <v>11362</v>
      </c>
      <c r="K1588" t="s">
        <v>131</v>
      </c>
      <c r="L1588" t="s">
        <v>131</v>
      </c>
      <c r="M1588" t="s">
        <v>166</v>
      </c>
      <c r="N1588" t="s">
        <v>167</v>
      </c>
      <c r="O1588" t="s">
        <v>168</v>
      </c>
      <c r="P1588">
        <v>785</v>
      </c>
      <c r="Q1588" t="s">
        <v>476</v>
      </c>
      <c r="R1588" t="s">
        <v>158</v>
      </c>
      <c r="S1588">
        <v>16</v>
      </c>
      <c r="T1588">
        <v>16</v>
      </c>
      <c r="U1588">
        <v>0</v>
      </c>
      <c r="V1588">
        <v>16</v>
      </c>
      <c r="W1588">
        <v>0</v>
      </c>
      <c r="X1588">
        <v>1</v>
      </c>
      <c r="Y1588">
        <v>1</v>
      </c>
      <c r="Z1588">
        <v>290.54000000000002</v>
      </c>
      <c r="AA1588" t="s">
        <v>55</v>
      </c>
      <c r="AB1588" t="s">
        <v>47</v>
      </c>
      <c r="AC1588" t="s">
        <v>135</v>
      </c>
      <c r="AE1588" s="39">
        <v>46217.792534722219</v>
      </c>
      <c r="AG1588" t="str">
        <f t="shared" si="192"/>
        <v>Julho-26</v>
      </c>
      <c r="AH1588" s="36">
        <f>_xlfn.XLOOKUP(AK1588,'Base de Preços'!P$7:P$3001,'Base de Preços'!J$7:J$3001,"",0)</f>
        <v>290.54000000000002</v>
      </c>
      <c r="AI1588" s="37">
        <f t="shared" si="193"/>
        <v>4648.6400000000003</v>
      </c>
      <c r="AJ1588" t="str">
        <f>_xlfn.XLOOKUP(N1588,Agrupamentos!C$3:C$496,Agrupamentos!D$3:D$496,"",0)</f>
        <v>HORA TRATOR</v>
      </c>
      <c r="AK1588" t="str">
        <f t="shared" si="194"/>
        <v>SERV HORA TRATOR PNEU 100CV AGRICGN1410REF223</v>
      </c>
      <c r="AL1588" s="57" t="str">
        <f t="shared" si="195"/>
        <v>47638GN1410Operador de Trator de PneuGABRIEL GONCALVES PINHEIROSERV HORA TRATOR PNEU 100CV AGRICPONTAL IV - RRP001-01Principal16Julho-2601646217,792534722246217</v>
      </c>
      <c r="AM1588" s="79" t="str">
        <f t="shared" si="196"/>
        <v/>
      </c>
      <c r="AN1588" s="80" t="str">
        <f t="shared" si="197"/>
        <v/>
      </c>
      <c r="AO1588" s="36">
        <f t="shared" si="198"/>
        <v>4648.6400000000003</v>
      </c>
      <c r="AP1588" s="83" t="str">
        <f t="shared" si="199"/>
        <v/>
      </c>
    </row>
    <row r="1589" spans="1:42" hidden="1">
      <c r="A1589">
        <v>47638</v>
      </c>
      <c r="B1589" s="38">
        <v>46217</v>
      </c>
      <c r="C1589" t="s">
        <v>272</v>
      </c>
      <c r="D1589" t="s">
        <v>105</v>
      </c>
      <c r="E1589" t="s">
        <v>106</v>
      </c>
      <c r="F1589" t="s">
        <v>59</v>
      </c>
      <c r="G1589">
        <v>8</v>
      </c>
      <c r="H1589" s="43">
        <v>11331</v>
      </c>
      <c r="I1589" t="s">
        <v>112</v>
      </c>
      <c r="J1589">
        <v>11362</v>
      </c>
      <c r="K1589" t="s">
        <v>131</v>
      </c>
      <c r="L1589" t="s">
        <v>131</v>
      </c>
      <c r="M1589" t="s">
        <v>137</v>
      </c>
      <c r="N1589" t="s">
        <v>138</v>
      </c>
      <c r="O1589" t="s">
        <v>64</v>
      </c>
      <c r="P1589">
        <v>484</v>
      </c>
      <c r="Q1589" t="s">
        <v>370</v>
      </c>
      <c r="R1589" t="s">
        <v>397</v>
      </c>
      <c r="S1589">
        <v>18</v>
      </c>
      <c r="T1589">
        <v>24</v>
      </c>
      <c r="U1589">
        <v>0</v>
      </c>
      <c r="V1589">
        <v>18</v>
      </c>
      <c r="W1589">
        <v>0.68</v>
      </c>
      <c r="X1589">
        <v>0.75</v>
      </c>
      <c r="Y1589">
        <v>0.75</v>
      </c>
      <c r="Z1589">
        <v>221.69</v>
      </c>
      <c r="AA1589" t="s">
        <v>55</v>
      </c>
      <c r="AB1589" t="s">
        <v>47</v>
      </c>
      <c r="AC1589" t="s">
        <v>135</v>
      </c>
      <c r="AD1589" t="s">
        <v>120</v>
      </c>
      <c r="AE1589" s="39">
        <v>46217.792534722219</v>
      </c>
      <c r="AG1589" t="str">
        <f t="shared" si="192"/>
        <v>Julho-26</v>
      </c>
      <c r="AH1589" s="36">
        <f>_xlfn.XLOOKUP(AK1589,'Base de Preços'!P$7:P$3001,'Base de Preços'!J$7:J$3001,"",0)</f>
        <v>343.68</v>
      </c>
      <c r="AI1589" s="37">
        <f t="shared" si="193"/>
        <v>8248.32</v>
      </c>
      <c r="AJ1589" t="str">
        <f>_xlfn.XLOOKUP(N1589,Agrupamentos!C$3:C$496,Agrupamentos!D$3:D$496,"",0)</f>
        <v>HERBICIDA MEC</v>
      </c>
      <c r="AK1589" t="str">
        <f t="shared" si="194"/>
        <v>SERV CAP QUIM MEC BARRA AGRICGN1410IMP96</v>
      </c>
      <c r="AL1589" s="57" t="str">
        <f t="shared" si="195"/>
        <v>47638GN1410Operador de Trator de PneuGABRIEL GONCALVES PINHEIROSERV CAP QUIM MEC BARRA AGRICSÃO PEDRO IIIT002-01Principal24Julho-2601846217,792534722246217</v>
      </c>
      <c r="AM1589" s="79">
        <f t="shared" si="196"/>
        <v>26.470588235294116</v>
      </c>
      <c r="AN1589" s="80">
        <f t="shared" si="197"/>
        <v>5868.2647058823522</v>
      </c>
      <c r="AO1589" s="36">
        <f t="shared" si="198"/>
        <v>5320.5599999999995</v>
      </c>
      <c r="AP1589" s="83">
        <f t="shared" si="199"/>
        <v>-547.70470588235275</v>
      </c>
    </row>
    <row r="1590" spans="1:42" hidden="1">
      <c r="A1590">
        <v>47638</v>
      </c>
      <c r="B1590" s="38">
        <v>46217</v>
      </c>
      <c r="C1590" t="s">
        <v>272</v>
      </c>
      <c r="D1590" t="s">
        <v>105</v>
      </c>
      <c r="E1590" t="s">
        <v>106</v>
      </c>
      <c r="F1590" t="s">
        <v>49</v>
      </c>
      <c r="G1590">
        <v>8</v>
      </c>
      <c r="H1590" s="43">
        <v>11331</v>
      </c>
      <c r="I1590" t="s">
        <v>112</v>
      </c>
      <c r="J1590">
        <v>11362</v>
      </c>
      <c r="K1590" t="s">
        <v>131</v>
      </c>
      <c r="L1590" t="s">
        <v>131</v>
      </c>
      <c r="M1590" t="s">
        <v>137</v>
      </c>
      <c r="N1590" t="s">
        <v>138</v>
      </c>
      <c r="O1590" t="s">
        <v>64</v>
      </c>
      <c r="P1590">
        <v>484</v>
      </c>
      <c r="Q1590" t="s">
        <v>370</v>
      </c>
      <c r="R1590" t="s">
        <v>397</v>
      </c>
      <c r="S1590">
        <v>8</v>
      </c>
      <c r="T1590">
        <v>24</v>
      </c>
      <c r="U1590">
        <v>0</v>
      </c>
      <c r="V1590">
        <v>8</v>
      </c>
      <c r="W1590">
        <v>0.23</v>
      </c>
      <c r="X1590">
        <v>0.33</v>
      </c>
      <c r="Y1590">
        <v>0.33</v>
      </c>
      <c r="Z1590">
        <v>26.68</v>
      </c>
      <c r="AA1590" t="s">
        <v>55</v>
      </c>
      <c r="AB1590" t="s">
        <v>56</v>
      </c>
      <c r="AC1590" t="s">
        <v>135</v>
      </c>
      <c r="AE1590" s="39">
        <v>46217.792534722219</v>
      </c>
      <c r="AG1590" t="str">
        <f t="shared" si="192"/>
        <v>Julho-26</v>
      </c>
      <c r="AH1590" s="36">
        <f>_xlfn.XLOOKUP(AK1590,'Base de Preços'!P$7:P$3001,'Base de Preços'!J$7:J$3001,"",0)</f>
        <v>343.68</v>
      </c>
      <c r="AI1590" s="37">
        <f t="shared" si="193"/>
        <v>0</v>
      </c>
      <c r="AJ1590" t="str">
        <f>_xlfn.XLOOKUP(N1590,Agrupamentos!C$3:C$496,Agrupamentos!D$3:D$496,"",0)</f>
        <v>HERBICIDA MEC</v>
      </c>
      <c r="AK1590" t="str">
        <f t="shared" si="194"/>
        <v>SERV CAP QUIM MEC BARRA AGRICGN1410IMP96</v>
      </c>
      <c r="AL1590" s="57" t="str">
        <f t="shared" si="195"/>
        <v>47638GN1410Trabalhador FlorestalGABRIEL GONCALVES PINHEIROSERV CAP QUIM MEC BARRA AGRICSÃO PEDRO IIIT002-01Suporte24Julho-260846217,792534722246217</v>
      </c>
      <c r="AM1590" s="79">
        <f t="shared" si="196"/>
        <v>34.782608695652172</v>
      </c>
      <c r="AN1590" s="80">
        <f t="shared" si="197"/>
        <v>927.99999999999989</v>
      </c>
      <c r="AO1590" s="36">
        <f t="shared" si="198"/>
        <v>640.31999999999994</v>
      </c>
      <c r="AP1590" s="83">
        <f t="shared" si="199"/>
        <v>-287.67999999999995</v>
      </c>
    </row>
    <row r="1591" spans="1:42" hidden="1">
      <c r="A1591">
        <v>47638</v>
      </c>
      <c r="B1591" s="38">
        <v>46217</v>
      </c>
      <c r="C1591" t="s">
        <v>272</v>
      </c>
      <c r="D1591" t="s">
        <v>105</v>
      </c>
      <c r="E1591" t="s">
        <v>106</v>
      </c>
      <c r="F1591" t="s">
        <v>59</v>
      </c>
      <c r="G1591">
        <v>8</v>
      </c>
      <c r="H1591" s="43">
        <v>11331</v>
      </c>
      <c r="I1591" t="s">
        <v>112</v>
      </c>
      <c r="J1591">
        <v>11362</v>
      </c>
      <c r="K1591" t="s">
        <v>131</v>
      </c>
      <c r="L1591" t="s">
        <v>131</v>
      </c>
      <c r="M1591">
        <v>1</v>
      </c>
      <c r="N1591" t="s">
        <v>109</v>
      </c>
      <c r="O1591" t="s">
        <v>64</v>
      </c>
      <c r="P1591">
        <v>785</v>
      </c>
      <c r="Q1591" t="s">
        <v>476</v>
      </c>
      <c r="R1591" t="s">
        <v>158</v>
      </c>
      <c r="S1591">
        <v>0</v>
      </c>
      <c r="T1591">
        <v>0</v>
      </c>
      <c r="U1591">
        <v>14</v>
      </c>
      <c r="V1591">
        <v>14</v>
      </c>
      <c r="W1591">
        <v>0</v>
      </c>
      <c r="X1591">
        <v>0</v>
      </c>
      <c r="Y1591">
        <v>0</v>
      </c>
      <c r="Z1591">
        <v>0</v>
      </c>
      <c r="AA1591" t="s">
        <v>55</v>
      </c>
      <c r="AB1591" t="s">
        <v>56</v>
      </c>
      <c r="AC1591" t="s">
        <v>135</v>
      </c>
      <c r="AD1591" t="s">
        <v>120</v>
      </c>
      <c r="AE1591" s="39">
        <v>46217.792534722219</v>
      </c>
      <c r="AG1591" t="str">
        <f t="shared" si="192"/>
        <v>Julho-26</v>
      </c>
      <c r="AH1591" s="36">
        <f>_xlfn.XLOOKUP(AK1591,'Base de Preços'!P$7:P$3001,'Base de Preços'!J$7:J$3001,"",0)</f>
        <v>0</v>
      </c>
      <c r="AI1591" s="37">
        <f t="shared" si="193"/>
        <v>0</v>
      </c>
      <c r="AJ1591" t="str">
        <f>_xlfn.XLOOKUP(N1591,Agrupamentos!C$3:C$496,Agrupamentos!D$3:D$496,"",0)</f>
        <v>APOIO E MANUTENÇÃO</v>
      </c>
      <c r="AK1591" t="str">
        <f t="shared" si="194"/>
        <v>APOIO E MANUTEÇÃO 1410GN14101</v>
      </c>
      <c r="AL1591" s="57" t="str">
        <f t="shared" si="195"/>
        <v>47638GN1410Operador de Trator de PneuGABRIEL GONCALVES PINHEIROAPOIO E MANUTEÇÃO 1410PONTAL IV - RRP001-01Suporte0Julho-26141446217,792534722246217</v>
      </c>
      <c r="AM1591" s="79" t="str">
        <f t="shared" si="196"/>
        <v/>
      </c>
      <c r="AN1591" s="80" t="str">
        <f t="shared" si="197"/>
        <v/>
      </c>
      <c r="AO1591" s="36">
        <f t="shared" si="198"/>
        <v>0</v>
      </c>
      <c r="AP1591" s="83" t="str">
        <f t="shared" si="199"/>
        <v/>
      </c>
    </row>
    <row r="1592" spans="1:42" hidden="1">
      <c r="A1592">
        <v>47638</v>
      </c>
      <c r="B1592" s="38">
        <v>46217</v>
      </c>
      <c r="C1592" t="s">
        <v>272</v>
      </c>
      <c r="D1592" t="s">
        <v>105</v>
      </c>
      <c r="E1592" t="s">
        <v>106</v>
      </c>
      <c r="F1592" t="s">
        <v>37</v>
      </c>
      <c r="G1592">
        <v>8</v>
      </c>
      <c r="H1592" s="43">
        <v>11331</v>
      </c>
      <c r="I1592" t="s">
        <v>112</v>
      </c>
      <c r="J1592">
        <v>11362</v>
      </c>
      <c r="K1592" t="s">
        <v>131</v>
      </c>
      <c r="L1592" t="s">
        <v>131</v>
      </c>
      <c r="M1592">
        <v>1</v>
      </c>
      <c r="N1592" t="s">
        <v>109</v>
      </c>
      <c r="O1592" t="s">
        <v>64</v>
      </c>
      <c r="P1592">
        <v>785</v>
      </c>
      <c r="Q1592" t="s">
        <v>476</v>
      </c>
      <c r="R1592" t="s">
        <v>158</v>
      </c>
      <c r="S1592">
        <v>2</v>
      </c>
      <c r="T1592">
        <v>0</v>
      </c>
      <c r="U1592">
        <v>6</v>
      </c>
      <c r="V1592">
        <v>8</v>
      </c>
      <c r="W1592">
        <v>0</v>
      </c>
      <c r="X1592">
        <v>0</v>
      </c>
      <c r="Y1592">
        <v>0</v>
      </c>
      <c r="Z1592">
        <v>0</v>
      </c>
      <c r="AA1592" t="s">
        <v>55</v>
      </c>
      <c r="AB1592" t="s">
        <v>47</v>
      </c>
      <c r="AC1592" t="s">
        <v>135</v>
      </c>
      <c r="AE1592" s="39">
        <v>46217.792534722219</v>
      </c>
      <c r="AG1592" t="str">
        <f t="shared" si="192"/>
        <v>Julho-26</v>
      </c>
      <c r="AH1592" s="36">
        <f>_xlfn.XLOOKUP(AK1592,'Base de Preços'!P$7:P$3001,'Base de Preços'!J$7:J$3001,"",0)</f>
        <v>0</v>
      </c>
      <c r="AI1592" s="37">
        <f t="shared" si="193"/>
        <v>0</v>
      </c>
      <c r="AJ1592" t="str">
        <f>_xlfn.XLOOKUP(N1592,Agrupamentos!C$3:C$496,Agrupamentos!D$3:D$496,"",0)</f>
        <v>APOIO E MANUTENÇÃO</v>
      </c>
      <c r="AK1592" t="str">
        <f t="shared" si="194"/>
        <v>APOIO E MANUTEÇÃO 1410GN14101</v>
      </c>
      <c r="AL1592" s="57" t="str">
        <f t="shared" si="195"/>
        <v>47638GN1410MotoristaGABRIEL GONCALVES PINHEIROAPOIO E MANUTEÇÃO 1410PONTAL IV - RRP001-01Principal0Julho-266846217,792534722246217</v>
      </c>
      <c r="AM1592" s="79" t="str">
        <f t="shared" si="196"/>
        <v/>
      </c>
      <c r="AN1592" s="80" t="str">
        <f t="shared" si="197"/>
        <v/>
      </c>
      <c r="AO1592" s="36">
        <f t="shared" si="198"/>
        <v>0</v>
      </c>
      <c r="AP1592" s="83" t="str">
        <f t="shared" si="199"/>
        <v/>
      </c>
    </row>
    <row r="1593" spans="1:42" hidden="1">
      <c r="A1593">
        <v>47638</v>
      </c>
      <c r="B1593" s="38">
        <v>46217</v>
      </c>
      <c r="C1593" t="s">
        <v>272</v>
      </c>
      <c r="D1593" t="s">
        <v>105</v>
      </c>
      <c r="E1593" t="s">
        <v>106</v>
      </c>
      <c r="F1593" t="s">
        <v>49</v>
      </c>
      <c r="G1593">
        <v>8</v>
      </c>
      <c r="H1593" s="43">
        <v>11331</v>
      </c>
      <c r="I1593" t="s">
        <v>112</v>
      </c>
      <c r="J1593">
        <v>11362</v>
      </c>
      <c r="K1593" t="s">
        <v>131</v>
      </c>
      <c r="L1593" t="s">
        <v>131</v>
      </c>
      <c r="M1593">
        <v>1</v>
      </c>
      <c r="N1593" t="s">
        <v>109</v>
      </c>
      <c r="O1593" t="s">
        <v>64</v>
      </c>
      <c r="P1593">
        <v>785</v>
      </c>
      <c r="Q1593" t="s">
        <v>476</v>
      </c>
      <c r="R1593" t="s">
        <v>158</v>
      </c>
      <c r="S1593">
        <v>8</v>
      </c>
      <c r="T1593">
        <v>0</v>
      </c>
      <c r="U1593">
        <v>0</v>
      </c>
      <c r="V1593">
        <v>8</v>
      </c>
      <c r="W1593">
        <v>0</v>
      </c>
      <c r="X1593">
        <v>0</v>
      </c>
      <c r="Y1593">
        <v>0</v>
      </c>
      <c r="Z1593">
        <v>0</v>
      </c>
      <c r="AA1593" t="s">
        <v>55</v>
      </c>
      <c r="AB1593" t="s">
        <v>56</v>
      </c>
      <c r="AC1593" t="s">
        <v>135</v>
      </c>
      <c r="AE1593" s="39">
        <v>46217.792534722219</v>
      </c>
      <c r="AG1593" t="str">
        <f t="shared" si="192"/>
        <v>Julho-26</v>
      </c>
      <c r="AH1593" s="36">
        <f>_xlfn.XLOOKUP(AK1593,'Base de Preços'!P$7:P$3001,'Base de Preços'!J$7:J$3001,"",0)</f>
        <v>0</v>
      </c>
      <c r="AI1593" s="37">
        <f t="shared" si="193"/>
        <v>0</v>
      </c>
      <c r="AJ1593" t="str">
        <f>_xlfn.XLOOKUP(N1593,Agrupamentos!C$3:C$496,Agrupamentos!D$3:D$496,"",0)</f>
        <v>APOIO E MANUTENÇÃO</v>
      </c>
      <c r="AK1593" t="str">
        <f t="shared" si="194"/>
        <v>APOIO E MANUTEÇÃO 1410GN14101</v>
      </c>
      <c r="AL1593" s="57" t="str">
        <f t="shared" si="195"/>
        <v>47638GN1410Trabalhador FlorestalGABRIEL GONCALVES PINHEIROAPOIO E MANUTEÇÃO 1410PONTAL IV - RRP001-01Suporte0Julho-260846217,792534722246217</v>
      </c>
      <c r="AM1593" s="79" t="str">
        <f t="shared" si="196"/>
        <v/>
      </c>
      <c r="AN1593" s="80" t="str">
        <f t="shared" si="197"/>
        <v/>
      </c>
      <c r="AO1593" s="36">
        <f t="shared" si="198"/>
        <v>0</v>
      </c>
      <c r="AP1593" s="83" t="str">
        <f t="shared" si="199"/>
        <v/>
      </c>
    </row>
    <row r="1594" spans="1:42" hidden="1">
      <c r="A1594">
        <v>47652</v>
      </c>
      <c r="B1594" s="38">
        <v>46217</v>
      </c>
      <c r="C1594" t="s">
        <v>272</v>
      </c>
      <c r="D1594" t="s">
        <v>105</v>
      </c>
      <c r="E1594" t="s">
        <v>106</v>
      </c>
      <c r="F1594" t="s">
        <v>49</v>
      </c>
      <c r="G1594">
        <v>10</v>
      </c>
      <c r="H1594" s="43">
        <v>11331</v>
      </c>
      <c r="I1594" t="s">
        <v>112</v>
      </c>
      <c r="J1594">
        <v>11838</v>
      </c>
      <c r="K1594" t="s">
        <v>113</v>
      </c>
      <c r="L1594" t="s">
        <v>114</v>
      </c>
      <c r="M1594">
        <v>1</v>
      </c>
      <c r="N1594" t="s">
        <v>109</v>
      </c>
      <c r="O1594" t="s">
        <v>64</v>
      </c>
      <c r="P1594">
        <v>555</v>
      </c>
      <c r="Q1594" t="s">
        <v>413</v>
      </c>
      <c r="R1594" t="s">
        <v>158</v>
      </c>
      <c r="S1594">
        <v>0</v>
      </c>
      <c r="T1594">
        <v>0</v>
      </c>
      <c r="U1594">
        <v>10</v>
      </c>
      <c r="V1594">
        <v>10</v>
      </c>
      <c r="W1594">
        <v>0</v>
      </c>
      <c r="X1594">
        <v>0</v>
      </c>
      <c r="Y1594">
        <v>0</v>
      </c>
      <c r="Z1594">
        <v>0</v>
      </c>
      <c r="AA1594" t="s">
        <v>46</v>
      </c>
      <c r="AB1594" t="s">
        <v>56</v>
      </c>
      <c r="AC1594" t="s">
        <v>119</v>
      </c>
      <c r="AD1594" t="s">
        <v>120</v>
      </c>
      <c r="AE1594" s="39">
        <v>46217.886319444442</v>
      </c>
      <c r="AG1594" t="str">
        <f t="shared" si="192"/>
        <v>Julho-26</v>
      </c>
      <c r="AH1594" s="36">
        <f>_xlfn.XLOOKUP(AK1594,'Base de Preços'!P$7:P$3001,'Base de Preços'!J$7:J$3001,"",0)</f>
        <v>0</v>
      </c>
      <c r="AI1594" s="37">
        <f t="shared" si="193"/>
        <v>0</v>
      </c>
      <c r="AJ1594" t="str">
        <f>_xlfn.XLOOKUP(N1594,Agrupamentos!C$3:C$496,Agrupamentos!D$3:D$496,"",0)</f>
        <v>APOIO E MANUTENÇÃO</v>
      </c>
      <c r="AK1594" t="str">
        <f t="shared" si="194"/>
        <v>APOIO E MANUTEÇÃO 1410GN14101</v>
      </c>
      <c r="AL1594" s="57" t="str">
        <f t="shared" si="195"/>
        <v>47652GN1410Trabalhador FlorestalRENILDO DA CONCEICAO OLIVEIRAAPOIO E MANUTEÇÃO 1410MORUMBI - SRP001-01Suporte0Julho-26101046217,886319444446217</v>
      </c>
      <c r="AM1594" s="79" t="str">
        <f t="shared" si="196"/>
        <v/>
      </c>
      <c r="AN1594" s="80" t="str">
        <f t="shared" si="197"/>
        <v/>
      </c>
      <c r="AO1594" s="36">
        <f t="shared" si="198"/>
        <v>0</v>
      </c>
      <c r="AP1594" s="83" t="str">
        <f t="shared" si="199"/>
        <v/>
      </c>
    </row>
    <row r="1595" spans="1:42" hidden="1">
      <c r="A1595">
        <v>47652</v>
      </c>
      <c r="B1595" s="38">
        <v>46217</v>
      </c>
      <c r="C1595" t="s">
        <v>272</v>
      </c>
      <c r="D1595" t="s">
        <v>105</v>
      </c>
      <c r="E1595" t="s">
        <v>106</v>
      </c>
      <c r="F1595" t="s">
        <v>59</v>
      </c>
      <c r="G1595">
        <v>10</v>
      </c>
      <c r="H1595" s="43">
        <v>11331</v>
      </c>
      <c r="I1595" t="s">
        <v>112</v>
      </c>
      <c r="J1595">
        <v>11838</v>
      </c>
      <c r="K1595" t="s">
        <v>113</v>
      </c>
      <c r="L1595" t="s">
        <v>114</v>
      </c>
      <c r="M1595">
        <v>1</v>
      </c>
      <c r="N1595" t="s">
        <v>109</v>
      </c>
      <c r="O1595" t="s">
        <v>64</v>
      </c>
      <c r="P1595">
        <v>555</v>
      </c>
      <c r="Q1595" t="s">
        <v>413</v>
      </c>
      <c r="R1595" t="s">
        <v>158</v>
      </c>
      <c r="S1595">
        <v>0</v>
      </c>
      <c r="T1595">
        <v>0</v>
      </c>
      <c r="U1595">
        <v>10</v>
      </c>
      <c r="V1595">
        <v>10</v>
      </c>
      <c r="W1595">
        <v>0</v>
      </c>
      <c r="X1595">
        <v>0</v>
      </c>
      <c r="Y1595">
        <v>0</v>
      </c>
      <c r="Z1595">
        <v>0</v>
      </c>
      <c r="AA1595" t="s">
        <v>46</v>
      </c>
      <c r="AB1595" t="s">
        <v>56</v>
      </c>
      <c r="AC1595" t="s">
        <v>119</v>
      </c>
      <c r="AD1595" t="s">
        <v>120</v>
      </c>
      <c r="AE1595" s="39">
        <v>46217.886319444442</v>
      </c>
      <c r="AG1595" t="str">
        <f t="shared" si="192"/>
        <v>Julho-26</v>
      </c>
      <c r="AH1595" s="36">
        <f>_xlfn.XLOOKUP(AK1595,'Base de Preços'!P$7:P$3001,'Base de Preços'!J$7:J$3001,"",0)</f>
        <v>0</v>
      </c>
      <c r="AI1595" s="37">
        <f t="shared" si="193"/>
        <v>0</v>
      </c>
      <c r="AJ1595" t="str">
        <f>_xlfn.XLOOKUP(N1595,Agrupamentos!C$3:C$496,Agrupamentos!D$3:D$496,"",0)</f>
        <v>APOIO E MANUTENÇÃO</v>
      </c>
      <c r="AK1595" t="str">
        <f t="shared" si="194"/>
        <v>APOIO E MANUTEÇÃO 1410GN14101</v>
      </c>
      <c r="AL1595" s="57" t="str">
        <f t="shared" si="195"/>
        <v>47652GN1410Operador de Trator de PneuRENILDO DA CONCEICAO OLIVEIRAAPOIO E MANUTEÇÃO 1410MORUMBI - SRP001-01Suporte0Julho-26101046217,886319444446217</v>
      </c>
      <c r="AM1595" s="79" t="str">
        <f t="shared" si="196"/>
        <v/>
      </c>
      <c r="AN1595" s="80" t="str">
        <f t="shared" si="197"/>
        <v/>
      </c>
      <c r="AO1595" s="36">
        <f t="shared" si="198"/>
        <v>0</v>
      </c>
      <c r="AP1595" s="83" t="str">
        <f t="shared" si="199"/>
        <v/>
      </c>
    </row>
    <row r="1596" spans="1:42" hidden="1">
      <c r="A1596">
        <v>47652</v>
      </c>
      <c r="B1596" s="38">
        <v>46217</v>
      </c>
      <c r="C1596" t="s">
        <v>272</v>
      </c>
      <c r="D1596" t="s">
        <v>105</v>
      </c>
      <c r="E1596" t="s">
        <v>106</v>
      </c>
      <c r="F1596" t="s">
        <v>37</v>
      </c>
      <c r="G1596">
        <v>10</v>
      </c>
      <c r="H1596" s="43">
        <v>11331</v>
      </c>
      <c r="I1596" t="s">
        <v>112</v>
      </c>
      <c r="J1596">
        <v>11838</v>
      </c>
      <c r="K1596" t="s">
        <v>113</v>
      </c>
      <c r="L1596" t="s">
        <v>114</v>
      </c>
      <c r="M1596">
        <v>1</v>
      </c>
      <c r="N1596" t="s">
        <v>109</v>
      </c>
      <c r="O1596" t="s">
        <v>64</v>
      </c>
      <c r="P1596">
        <v>555</v>
      </c>
      <c r="Q1596" t="s">
        <v>413</v>
      </c>
      <c r="R1596" t="s">
        <v>158</v>
      </c>
      <c r="S1596">
        <v>0</v>
      </c>
      <c r="T1596">
        <v>0</v>
      </c>
      <c r="U1596">
        <v>10</v>
      </c>
      <c r="V1596">
        <v>10</v>
      </c>
      <c r="W1596">
        <v>0</v>
      </c>
      <c r="X1596">
        <v>0</v>
      </c>
      <c r="Y1596">
        <v>0</v>
      </c>
      <c r="Z1596">
        <v>0</v>
      </c>
      <c r="AA1596" t="s">
        <v>46</v>
      </c>
      <c r="AB1596" t="s">
        <v>47</v>
      </c>
      <c r="AC1596" t="s">
        <v>119</v>
      </c>
      <c r="AD1596" t="s">
        <v>120</v>
      </c>
      <c r="AE1596" s="39">
        <v>46217.886319444442</v>
      </c>
      <c r="AG1596" t="str">
        <f t="shared" si="192"/>
        <v>Julho-26</v>
      </c>
      <c r="AH1596" s="36">
        <f>_xlfn.XLOOKUP(AK1596,'Base de Preços'!P$7:P$3001,'Base de Preços'!J$7:J$3001,"",0)</f>
        <v>0</v>
      </c>
      <c r="AI1596" s="37">
        <f t="shared" si="193"/>
        <v>0</v>
      </c>
      <c r="AJ1596" t="str">
        <f>_xlfn.XLOOKUP(N1596,Agrupamentos!C$3:C$496,Agrupamentos!D$3:D$496,"",0)</f>
        <v>APOIO E MANUTENÇÃO</v>
      </c>
      <c r="AK1596" t="str">
        <f t="shared" si="194"/>
        <v>APOIO E MANUTEÇÃO 1410GN14101</v>
      </c>
      <c r="AL1596" s="57" t="str">
        <f t="shared" si="195"/>
        <v>47652GN1410MotoristaRENILDO DA CONCEICAO OLIVEIRAAPOIO E MANUTEÇÃO 1410MORUMBI - SRP001-01Principal0Julho-26101046217,886319444446217</v>
      </c>
      <c r="AM1596" s="79" t="str">
        <f t="shared" si="196"/>
        <v/>
      </c>
      <c r="AN1596" s="80" t="str">
        <f t="shared" si="197"/>
        <v/>
      </c>
      <c r="AO1596" s="36">
        <f t="shared" si="198"/>
        <v>0</v>
      </c>
      <c r="AP1596" s="83" t="str">
        <f t="shared" si="199"/>
        <v/>
      </c>
    </row>
    <row r="1597" spans="1:42" hidden="1">
      <c r="A1597">
        <v>47660</v>
      </c>
      <c r="B1597" s="38">
        <v>46217</v>
      </c>
      <c r="C1597" t="s">
        <v>272</v>
      </c>
      <c r="D1597" t="s">
        <v>105</v>
      </c>
      <c r="E1597" t="s">
        <v>106</v>
      </c>
      <c r="F1597" t="s">
        <v>49</v>
      </c>
      <c r="G1597">
        <v>9</v>
      </c>
      <c r="H1597" s="43">
        <v>11065</v>
      </c>
      <c r="I1597" t="s">
        <v>107</v>
      </c>
      <c r="J1597">
        <v>11390</v>
      </c>
      <c r="K1597" t="s">
        <v>123</v>
      </c>
      <c r="L1597" t="s">
        <v>123</v>
      </c>
      <c r="M1597" t="s">
        <v>124</v>
      </c>
      <c r="N1597" t="s">
        <v>125</v>
      </c>
      <c r="O1597" t="s">
        <v>64</v>
      </c>
      <c r="P1597">
        <v>670</v>
      </c>
      <c r="Q1597" t="s">
        <v>445</v>
      </c>
      <c r="R1597">
        <v>16</v>
      </c>
      <c r="S1597">
        <v>70</v>
      </c>
      <c r="T1597">
        <v>33.450000000000003</v>
      </c>
      <c r="U1597">
        <v>0</v>
      </c>
      <c r="V1597">
        <v>70</v>
      </c>
      <c r="W1597">
        <v>1.51</v>
      </c>
      <c r="X1597">
        <v>2.09</v>
      </c>
      <c r="Y1597">
        <v>2.09</v>
      </c>
      <c r="Z1597">
        <v>112.28</v>
      </c>
      <c r="AA1597" t="s">
        <v>46</v>
      </c>
      <c r="AB1597" t="s">
        <v>47</v>
      </c>
      <c r="AC1597" t="s">
        <v>127</v>
      </c>
      <c r="AD1597" t="s">
        <v>120</v>
      </c>
      <c r="AE1597" s="39">
        <v>46218.029282407406</v>
      </c>
      <c r="AG1597" t="str">
        <f t="shared" si="192"/>
        <v>Julho-26</v>
      </c>
      <c r="AH1597" s="36">
        <f>_xlfn.XLOOKUP(AK1597,'Base de Preços'!P$7:P$3001,'Base de Preços'!J$7:J$3001,"",0)</f>
        <v>143.12</v>
      </c>
      <c r="AI1597" s="37">
        <f t="shared" si="193"/>
        <v>4787.3640000000005</v>
      </c>
      <c r="AJ1597" t="str">
        <f>_xlfn.XLOOKUP(N1597,Agrupamentos!C$3:C$496,Agrupamentos!D$3:D$496,"",0)</f>
        <v>COMB FORMIGA MANUAL SISTEMATICO</v>
      </c>
      <c r="AK1597" t="str">
        <f t="shared" si="194"/>
        <v>SERV COMB FORMIGA MANUAL SISTEMATICOGN1410IMP179</v>
      </c>
      <c r="AL1597" s="57" t="str">
        <f t="shared" si="195"/>
        <v>47660GN1410Trabalhador FlorestalDIEMISSON DE ALMEIDA SANTOSSERV COMB FORMIGA MANUAL SISTEMATICOTREZE DE JULHO16Principal33,45Julho-2607046218,029282407446217</v>
      </c>
      <c r="AM1597" s="79">
        <f t="shared" si="196"/>
        <v>46.357615894039732</v>
      </c>
      <c r="AN1597" s="80">
        <f t="shared" si="197"/>
        <v>5205.0331125827815</v>
      </c>
      <c r="AO1597" s="36">
        <f t="shared" si="198"/>
        <v>3755.7660000000005</v>
      </c>
      <c r="AP1597" s="83">
        <f t="shared" si="199"/>
        <v>-1449.267112582781</v>
      </c>
    </row>
    <row r="1598" spans="1:42" hidden="1">
      <c r="A1598">
        <v>47660</v>
      </c>
      <c r="B1598" s="38">
        <v>46217</v>
      </c>
      <c r="C1598" t="s">
        <v>272</v>
      </c>
      <c r="D1598" t="s">
        <v>105</v>
      </c>
      <c r="E1598" t="s">
        <v>106</v>
      </c>
      <c r="F1598" t="s">
        <v>59</v>
      </c>
      <c r="G1598">
        <v>9</v>
      </c>
      <c r="H1598" s="43">
        <v>11065</v>
      </c>
      <c r="I1598" t="s">
        <v>107</v>
      </c>
      <c r="J1598">
        <v>11390</v>
      </c>
      <c r="K1598" t="s">
        <v>123</v>
      </c>
      <c r="L1598" t="s">
        <v>123</v>
      </c>
      <c r="M1598" t="s">
        <v>480</v>
      </c>
      <c r="N1598" t="s">
        <v>481</v>
      </c>
      <c r="O1598" t="s">
        <v>64</v>
      </c>
      <c r="P1598">
        <v>837</v>
      </c>
      <c r="Q1598" t="s">
        <v>482</v>
      </c>
      <c r="R1598" t="s">
        <v>398</v>
      </c>
      <c r="S1598">
        <v>0</v>
      </c>
      <c r="T1598">
        <v>0</v>
      </c>
      <c r="U1598">
        <v>10</v>
      </c>
      <c r="V1598">
        <v>10</v>
      </c>
      <c r="W1598">
        <v>0.3</v>
      </c>
      <c r="X1598">
        <v>0</v>
      </c>
      <c r="Y1598">
        <v>0</v>
      </c>
      <c r="Z1598">
        <v>105.25</v>
      </c>
      <c r="AA1598" t="s">
        <v>46</v>
      </c>
      <c r="AB1598" t="s">
        <v>47</v>
      </c>
      <c r="AC1598" t="s">
        <v>127</v>
      </c>
      <c r="AD1598" t="s">
        <v>120</v>
      </c>
      <c r="AE1598" s="39">
        <v>46218.380729166667</v>
      </c>
      <c r="AG1598" t="str">
        <f t="shared" si="192"/>
        <v>Julho-26</v>
      </c>
      <c r="AH1598" s="36">
        <f>_xlfn.XLOOKUP(AK1598,'Base de Preços'!P$7:P$3001,'Base de Preços'!J$7:J$3001,"",0)</f>
        <v>105.25</v>
      </c>
      <c r="AI1598" s="37">
        <f t="shared" si="193"/>
        <v>0</v>
      </c>
      <c r="AJ1598" t="str">
        <f>_xlfn.XLOOKUP(N1598,Agrupamentos!C$3:C$496,Agrupamentos!D$3:D$496,"",0)</f>
        <v>COMB FORMIGA MEC 3 RUAS</v>
      </c>
      <c r="AK1598" t="str">
        <f t="shared" si="194"/>
        <v>SERV COMB FORMIGA MEC 3 RUAS AGRICGN1410REF181</v>
      </c>
      <c r="AL1598" s="57" t="str">
        <f t="shared" si="195"/>
        <v>47660GN1410Operador de Trator de PneuDIEMISSON DE ALMEIDA SANTOSSERV COMB FORMIGA MEC 3 RUAS AGRICTREZE DE JULHO - RRP017-01Principal0Julho-26101046218,380729166746217</v>
      </c>
      <c r="AM1598" s="79">
        <f t="shared" si="196"/>
        <v>33.333333333333336</v>
      </c>
      <c r="AN1598" s="80">
        <f t="shared" si="197"/>
        <v>3508.3333333333335</v>
      </c>
      <c r="AO1598" s="36">
        <f t="shared" si="198"/>
        <v>0</v>
      </c>
      <c r="AP1598" s="83">
        <f t="shared" si="199"/>
        <v>-3508.3333333333335</v>
      </c>
    </row>
    <row r="1599" spans="1:42" hidden="1">
      <c r="A1599">
        <v>47660</v>
      </c>
      <c r="B1599" s="38">
        <v>46217</v>
      </c>
      <c r="C1599" t="s">
        <v>272</v>
      </c>
      <c r="D1599" t="s">
        <v>105</v>
      </c>
      <c r="E1599" t="s">
        <v>106</v>
      </c>
      <c r="F1599" t="s">
        <v>37</v>
      </c>
      <c r="G1599">
        <v>9</v>
      </c>
      <c r="H1599" s="43">
        <v>11065</v>
      </c>
      <c r="I1599" t="s">
        <v>107</v>
      </c>
      <c r="J1599">
        <v>11390</v>
      </c>
      <c r="K1599" t="s">
        <v>123</v>
      </c>
      <c r="L1599" t="s">
        <v>123</v>
      </c>
      <c r="M1599">
        <v>1</v>
      </c>
      <c r="N1599" t="s">
        <v>109</v>
      </c>
      <c r="O1599" t="s">
        <v>64</v>
      </c>
      <c r="P1599">
        <v>670</v>
      </c>
      <c r="Q1599" t="s">
        <v>445</v>
      </c>
      <c r="R1599">
        <v>17</v>
      </c>
      <c r="S1599">
        <v>9</v>
      </c>
      <c r="T1599">
        <v>0</v>
      </c>
      <c r="U1599">
        <v>0</v>
      </c>
      <c r="V1599">
        <v>9</v>
      </c>
      <c r="W1599">
        <v>0</v>
      </c>
      <c r="X1599">
        <v>0</v>
      </c>
      <c r="Y1599">
        <v>0</v>
      </c>
      <c r="Z1599">
        <v>0</v>
      </c>
      <c r="AA1599" t="s">
        <v>46</v>
      </c>
      <c r="AB1599" t="s">
        <v>47</v>
      </c>
      <c r="AC1599" t="s">
        <v>127</v>
      </c>
      <c r="AD1599" t="s">
        <v>120</v>
      </c>
      <c r="AE1599" s="39">
        <v>46218.029282407406</v>
      </c>
      <c r="AG1599" t="str">
        <f t="shared" si="192"/>
        <v>Julho-26</v>
      </c>
      <c r="AH1599" s="36">
        <f>_xlfn.XLOOKUP(AK1599,'Base de Preços'!P$7:P$3001,'Base de Preços'!J$7:J$3001,"",0)</f>
        <v>0</v>
      </c>
      <c r="AI1599" s="37">
        <f t="shared" si="193"/>
        <v>0</v>
      </c>
      <c r="AJ1599" t="str">
        <f>_xlfn.XLOOKUP(N1599,Agrupamentos!C$3:C$496,Agrupamentos!D$3:D$496,"",0)</f>
        <v>APOIO E MANUTENÇÃO</v>
      </c>
      <c r="AK1599" t="str">
        <f t="shared" si="194"/>
        <v>APOIO E MANUTEÇÃO 1410GN14101</v>
      </c>
      <c r="AL1599" s="57" t="str">
        <f t="shared" si="195"/>
        <v>47660GN1410MotoristaDIEMISSON DE ALMEIDA SANTOSAPOIO E MANUTEÇÃO 1410TREZE DE JULHO17Principal0Julho-260946218,029282407446217</v>
      </c>
      <c r="AM1599" s="79" t="str">
        <f t="shared" si="196"/>
        <v/>
      </c>
      <c r="AN1599" s="80" t="str">
        <f t="shared" si="197"/>
        <v/>
      </c>
      <c r="AO1599" s="36">
        <f t="shared" si="198"/>
        <v>0</v>
      </c>
      <c r="AP1599" s="83" t="str">
        <f t="shared" si="199"/>
        <v/>
      </c>
    </row>
    <row r="1600" spans="1:42" hidden="1">
      <c r="A1600">
        <v>47660</v>
      </c>
      <c r="B1600" s="38">
        <v>46217</v>
      </c>
      <c r="C1600" t="s">
        <v>272</v>
      </c>
      <c r="D1600" t="s">
        <v>105</v>
      </c>
      <c r="E1600" t="s">
        <v>106</v>
      </c>
      <c r="F1600" t="s">
        <v>49</v>
      </c>
      <c r="G1600">
        <v>9</v>
      </c>
      <c r="H1600" s="43">
        <v>11065</v>
      </c>
      <c r="I1600" t="s">
        <v>107</v>
      </c>
      <c r="J1600">
        <v>11390</v>
      </c>
      <c r="K1600" t="s">
        <v>123</v>
      </c>
      <c r="L1600" t="s">
        <v>123</v>
      </c>
      <c r="M1600" t="s">
        <v>124</v>
      </c>
      <c r="N1600" t="s">
        <v>125</v>
      </c>
      <c r="O1600" t="s">
        <v>64</v>
      </c>
      <c r="P1600">
        <v>670</v>
      </c>
      <c r="Q1600" t="s">
        <v>445</v>
      </c>
      <c r="R1600">
        <v>27</v>
      </c>
      <c r="S1600">
        <v>85</v>
      </c>
      <c r="T1600">
        <v>43.77</v>
      </c>
      <c r="U1600">
        <v>0</v>
      </c>
      <c r="V1600">
        <v>85</v>
      </c>
      <c r="W1600">
        <v>1.51</v>
      </c>
      <c r="X1600">
        <v>1.94</v>
      </c>
      <c r="Y1600">
        <v>1.94</v>
      </c>
      <c r="Z1600">
        <v>112.28</v>
      </c>
      <c r="AA1600" t="s">
        <v>46</v>
      </c>
      <c r="AB1600" t="s">
        <v>47</v>
      </c>
      <c r="AC1600" t="s">
        <v>127</v>
      </c>
      <c r="AD1600" t="s">
        <v>120</v>
      </c>
      <c r="AE1600" s="39">
        <v>46218.029282407406</v>
      </c>
      <c r="AG1600" t="str">
        <f t="shared" si="192"/>
        <v>Julho-26</v>
      </c>
      <c r="AH1600" s="36">
        <f>_xlfn.XLOOKUP(AK1600,'Base de Preços'!P$7:P$3001,'Base de Preços'!J$7:J$3001,"",0)</f>
        <v>143.12</v>
      </c>
      <c r="AI1600" s="37">
        <f t="shared" si="193"/>
        <v>6264.3624000000009</v>
      </c>
      <c r="AJ1600" t="str">
        <f>_xlfn.XLOOKUP(N1600,Agrupamentos!C$3:C$496,Agrupamentos!D$3:D$496,"",0)</f>
        <v>COMB FORMIGA MANUAL SISTEMATICO</v>
      </c>
      <c r="AK1600" t="str">
        <f t="shared" si="194"/>
        <v>SERV COMB FORMIGA MANUAL SISTEMATICOGN1410IMP179</v>
      </c>
      <c r="AL1600" s="57" t="str">
        <f t="shared" si="195"/>
        <v>47660GN1410Trabalhador FlorestalDIEMISSON DE ALMEIDA SANTOSSERV COMB FORMIGA MANUAL SISTEMATICOTREZE DE JULHO27Principal43,77Julho-2608546218,029282407446217</v>
      </c>
      <c r="AM1600" s="79">
        <f t="shared" si="196"/>
        <v>56.29139072847682</v>
      </c>
      <c r="AN1600" s="80">
        <f t="shared" si="197"/>
        <v>6320.3973509933776</v>
      </c>
      <c r="AO1600" s="36">
        <f t="shared" si="198"/>
        <v>4914.4956000000002</v>
      </c>
      <c r="AP1600" s="83">
        <f t="shared" si="199"/>
        <v>-1405.9017509933774</v>
      </c>
    </row>
    <row r="1601" spans="1:42" hidden="1">
      <c r="A1601">
        <v>47660</v>
      </c>
      <c r="B1601" s="38">
        <v>46217</v>
      </c>
      <c r="C1601" t="s">
        <v>272</v>
      </c>
      <c r="D1601" t="s">
        <v>105</v>
      </c>
      <c r="E1601" t="s">
        <v>106</v>
      </c>
      <c r="F1601" t="s">
        <v>49</v>
      </c>
      <c r="G1601">
        <v>9</v>
      </c>
      <c r="H1601" s="43">
        <v>11065</v>
      </c>
      <c r="I1601" t="s">
        <v>107</v>
      </c>
      <c r="J1601">
        <v>11390</v>
      </c>
      <c r="K1601" t="s">
        <v>123</v>
      </c>
      <c r="L1601" t="s">
        <v>123</v>
      </c>
      <c r="M1601" t="s">
        <v>124</v>
      </c>
      <c r="N1601" t="s">
        <v>125</v>
      </c>
      <c r="O1601" t="s">
        <v>64</v>
      </c>
      <c r="P1601">
        <v>670</v>
      </c>
      <c r="Q1601" t="s">
        <v>445</v>
      </c>
      <c r="R1601">
        <v>17</v>
      </c>
      <c r="S1601">
        <v>100</v>
      </c>
      <c r="T1601">
        <v>40.409999999999997</v>
      </c>
      <c r="U1601">
        <v>0</v>
      </c>
      <c r="V1601">
        <v>100</v>
      </c>
      <c r="W1601">
        <v>1.51</v>
      </c>
      <c r="X1601">
        <v>2.4700000000000002</v>
      </c>
      <c r="Y1601">
        <v>2.4700000000000002</v>
      </c>
      <c r="Z1601">
        <v>112.28</v>
      </c>
      <c r="AA1601" t="s">
        <v>46</v>
      </c>
      <c r="AB1601" t="s">
        <v>47</v>
      </c>
      <c r="AC1601" t="s">
        <v>127</v>
      </c>
      <c r="AD1601" t="s">
        <v>120</v>
      </c>
      <c r="AE1601" s="39">
        <v>46218.029282407406</v>
      </c>
      <c r="AG1601" t="str">
        <f t="shared" si="192"/>
        <v>Julho-26</v>
      </c>
      <c r="AH1601" s="36">
        <f>_xlfn.XLOOKUP(AK1601,'Base de Preços'!P$7:P$3001,'Base de Preços'!J$7:J$3001,"",0)</f>
        <v>143.12</v>
      </c>
      <c r="AI1601" s="37">
        <f t="shared" si="193"/>
        <v>5783.4791999999998</v>
      </c>
      <c r="AJ1601" t="str">
        <f>_xlfn.XLOOKUP(N1601,Agrupamentos!C$3:C$496,Agrupamentos!D$3:D$496,"",0)</f>
        <v>COMB FORMIGA MANUAL SISTEMATICO</v>
      </c>
      <c r="AK1601" t="str">
        <f t="shared" si="194"/>
        <v>SERV COMB FORMIGA MANUAL SISTEMATICOGN1410IMP179</v>
      </c>
      <c r="AL1601" s="57" t="str">
        <f t="shared" si="195"/>
        <v>47660GN1410Trabalhador FlorestalDIEMISSON DE ALMEIDA SANTOSSERV COMB FORMIGA MANUAL SISTEMATICOTREZE DE JULHO17Principal40,41Julho-26010046218,029282407446217</v>
      </c>
      <c r="AM1601" s="79">
        <f t="shared" si="196"/>
        <v>66.225165562913901</v>
      </c>
      <c r="AN1601" s="80">
        <f t="shared" si="197"/>
        <v>7435.7615894039727</v>
      </c>
      <c r="AO1601" s="36">
        <f t="shared" si="198"/>
        <v>4537.2347999999993</v>
      </c>
      <c r="AP1601" s="83">
        <f t="shared" si="199"/>
        <v>-2898.5267894039735</v>
      </c>
    </row>
    <row r="1602" spans="1:42" hidden="1">
      <c r="A1602">
        <v>47663</v>
      </c>
      <c r="B1602" s="38">
        <v>46217</v>
      </c>
      <c r="C1602" t="s">
        <v>272</v>
      </c>
      <c r="D1602" t="s">
        <v>105</v>
      </c>
      <c r="E1602" t="s">
        <v>106</v>
      </c>
      <c r="F1602" t="s">
        <v>49</v>
      </c>
      <c r="G1602">
        <v>8</v>
      </c>
      <c r="H1602" s="43">
        <v>11065</v>
      </c>
      <c r="I1602" t="s">
        <v>107</v>
      </c>
      <c r="J1602">
        <v>11392</v>
      </c>
      <c r="K1602" t="s">
        <v>142</v>
      </c>
      <c r="L1602" t="s">
        <v>142</v>
      </c>
      <c r="M1602">
        <v>478</v>
      </c>
      <c r="N1602" t="s">
        <v>143</v>
      </c>
      <c r="O1602" t="s">
        <v>64</v>
      </c>
      <c r="P1602">
        <v>532</v>
      </c>
      <c r="Q1602" t="s">
        <v>117</v>
      </c>
      <c r="R1602" t="s">
        <v>158</v>
      </c>
      <c r="S1602">
        <v>100</v>
      </c>
      <c r="T1602">
        <v>12</v>
      </c>
      <c r="U1602">
        <v>0</v>
      </c>
      <c r="V1602">
        <v>100</v>
      </c>
      <c r="W1602">
        <v>11.26</v>
      </c>
      <c r="X1602">
        <v>8.33</v>
      </c>
      <c r="Y1602">
        <v>8.33</v>
      </c>
      <c r="Z1602">
        <v>851.63</v>
      </c>
      <c r="AA1602" t="s">
        <v>55</v>
      </c>
      <c r="AB1602" t="s">
        <v>47</v>
      </c>
      <c r="AC1602" t="s">
        <v>145</v>
      </c>
      <c r="AE1602" s="39">
        <v>46218.263043981482</v>
      </c>
      <c r="AG1602" t="str">
        <f t="shared" si="192"/>
        <v>Julho-26</v>
      </c>
      <c r="AH1602" s="36">
        <f>_xlfn.XLOOKUP(AK1602,'Base de Preços'!P$7:P$3001,'Base de Preços'!J$7:J$3001,"",0)</f>
        <v>1235.0899999999999</v>
      </c>
      <c r="AI1602" s="37">
        <f t="shared" si="193"/>
        <v>14821.079999999998</v>
      </c>
      <c r="AJ1602" t="str">
        <f>_xlfn.XLOOKUP(N1602,Agrupamentos!C$3:C$496,Agrupamentos!D$3:D$496,"",0)</f>
        <v>IRRIGAÇÃO DE PLANTIO</v>
      </c>
      <c r="AK1602" t="str">
        <f t="shared" si="194"/>
        <v>SERV PLANTIO IRRIGADO NIVEL 1 AGRIC - TRANSPORTE ATÉ 5 KMGN1410478</v>
      </c>
      <c r="AL1602" s="57" t="str">
        <f t="shared" si="195"/>
        <v>47663GN1410Trabalhador FlorestalDOUGLAS BOTELHO GOMESSERV PLANTIO IRRIGADO NIVEL 1 AGRIC - TRANSPORTE ATÉ 5 KMNOSSA SENHORA APARECIDA IX001-01Principal12Julho-26010046218,263043981546217</v>
      </c>
      <c r="AM1602" s="79">
        <f t="shared" si="196"/>
        <v>8.8809946714031973</v>
      </c>
      <c r="AN1602" s="80">
        <f t="shared" si="197"/>
        <v>7563.321492007105</v>
      </c>
      <c r="AO1602" s="36">
        <f t="shared" si="198"/>
        <v>10219.56</v>
      </c>
      <c r="AP1602" s="83">
        <f t="shared" si="199"/>
        <v>2656.2385079928945</v>
      </c>
    </row>
    <row r="1603" spans="1:42" hidden="1">
      <c r="A1603">
        <v>47663</v>
      </c>
      <c r="B1603" s="38">
        <v>46217</v>
      </c>
      <c r="C1603" t="s">
        <v>272</v>
      </c>
      <c r="D1603" t="s">
        <v>105</v>
      </c>
      <c r="E1603" t="s">
        <v>106</v>
      </c>
      <c r="F1603" t="s">
        <v>37</v>
      </c>
      <c r="G1603">
        <v>8</v>
      </c>
      <c r="H1603" s="43">
        <v>11065</v>
      </c>
      <c r="I1603" t="s">
        <v>107</v>
      </c>
      <c r="J1603">
        <v>11392</v>
      </c>
      <c r="K1603" t="s">
        <v>142</v>
      </c>
      <c r="L1603" t="s">
        <v>142</v>
      </c>
      <c r="M1603">
        <v>1</v>
      </c>
      <c r="N1603" t="s">
        <v>109</v>
      </c>
      <c r="O1603" t="s">
        <v>64</v>
      </c>
      <c r="P1603">
        <v>532</v>
      </c>
      <c r="Q1603" t="s">
        <v>117</v>
      </c>
      <c r="R1603" t="s">
        <v>158</v>
      </c>
      <c r="S1603">
        <v>24</v>
      </c>
      <c r="T1603">
        <v>0</v>
      </c>
      <c r="U1603">
        <v>14</v>
      </c>
      <c r="V1603">
        <v>38</v>
      </c>
      <c r="W1603">
        <v>0</v>
      </c>
      <c r="X1603">
        <v>0</v>
      </c>
      <c r="Y1603">
        <v>0</v>
      </c>
      <c r="Z1603">
        <v>0</v>
      </c>
      <c r="AA1603" t="s">
        <v>46</v>
      </c>
      <c r="AB1603" t="s">
        <v>47</v>
      </c>
      <c r="AC1603" t="s">
        <v>145</v>
      </c>
      <c r="AD1603" t="s">
        <v>120</v>
      </c>
      <c r="AE1603" s="39">
        <v>46218.263043981482</v>
      </c>
      <c r="AG1603" t="str">
        <f t="shared" si="192"/>
        <v>Julho-26</v>
      </c>
      <c r="AH1603" s="36">
        <f>_xlfn.XLOOKUP(AK1603,'Base de Preços'!P$7:P$3001,'Base de Preços'!J$7:J$3001,"",0)</f>
        <v>0</v>
      </c>
      <c r="AI1603" s="37">
        <f t="shared" si="193"/>
        <v>0</v>
      </c>
      <c r="AJ1603" t="str">
        <f>_xlfn.XLOOKUP(N1603,Agrupamentos!C$3:C$496,Agrupamentos!D$3:D$496,"",0)</f>
        <v>APOIO E MANUTENÇÃO</v>
      </c>
      <c r="AK1603" t="str">
        <f t="shared" si="194"/>
        <v>APOIO E MANUTEÇÃO 1410GN14101</v>
      </c>
      <c r="AL1603" s="57" t="str">
        <f t="shared" si="195"/>
        <v>47663GN1410MotoristaDOUGLAS BOTELHO GOMESAPOIO E MANUTEÇÃO 1410NOSSA SENHORA APARECIDA IX001-01Principal0Julho-26143846218,263043981546217</v>
      </c>
      <c r="AM1603" s="79" t="str">
        <f t="shared" si="196"/>
        <v/>
      </c>
      <c r="AN1603" s="80" t="str">
        <f t="shared" si="197"/>
        <v/>
      </c>
      <c r="AO1603" s="36">
        <f t="shared" si="198"/>
        <v>0</v>
      </c>
      <c r="AP1603" s="83" t="str">
        <f t="shared" si="199"/>
        <v/>
      </c>
    </row>
    <row r="1604" spans="1:42" hidden="1">
      <c r="A1604">
        <v>47663</v>
      </c>
      <c r="B1604" s="38">
        <v>46217</v>
      </c>
      <c r="C1604" t="s">
        <v>272</v>
      </c>
      <c r="D1604" t="s">
        <v>105</v>
      </c>
      <c r="E1604" t="s">
        <v>106</v>
      </c>
      <c r="F1604" t="s">
        <v>59</v>
      </c>
      <c r="G1604">
        <v>8</v>
      </c>
      <c r="H1604" s="43">
        <v>11065</v>
      </c>
      <c r="I1604" t="s">
        <v>107</v>
      </c>
      <c r="J1604">
        <v>11392</v>
      </c>
      <c r="K1604" t="s">
        <v>142</v>
      </c>
      <c r="L1604" t="s">
        <v>142</v>
      </c>
      <c r="M1604" t="s">
        <v>146</v>
      </c>
      <c r="N1604" t="s">
        <v>147</v>
      </c>
      <c r="O1604" t="s">
        <v>64</v>
      </c>
      <c r="P1604">
        <v>532</v>
      </c>
      <c r="Q1604" t="s">
        <v>117</v>
      </c>
      <c r="R1604" t="s">
        <v>118</v>
      </c>
      <c r="S1604">
        <v>4</v>
      </c>
      <c r="T1604">
        <v>12.94</v>
      </c>
      <c r="U1604">
        <v>4</v>
      </c>
      <c r="V1604">
        <v>8</v>
      </c>
      <c r="W1604">
        <v>0.71</v>
      </c>
      <c r="X1604">
        <v>0.31</v>
      </c>
      <c r="Y1604">
        <v>0.62</v>
      </c>
      <c r="Z1604">
        <v>211.36</v>
      </c>
      <c r="AA1604" t="s">
        <v>55</v>
      </c>
      <c r="AB1604" t="s">
        <v>77</v>
      </c>
      <c r="AC1604" t="s">
        <v>145</v>
      </c>
      <c r="AE1604" s="39">
        <v>46218.263043981482</v>
      </c>
      <c r="AG1604" t="str">
        <f t="shared" si="192"/>
        <v>Julho-26</v>
      </c>
      <c r="AH1604" s="36">
        <f>_xlfn.XLOOKUP(AK1604,'Base de Preços'!P$7:P$3001,'Base de Preços'!J$7:J$3001,"",0)</f>
        <v>618.69000000000005</v>
      </c>
      <c r="AI1604" s="37">
        <f t="shared" si="193"/>
        <v>0</v>
      </c>
      <c r="AJ1604" t="str">
        <f>_xlfn.XLOOKUP(N1604,Agrupamentos!C$3:C$496,Agrupamentos!D$3:D$496,"",0)</f>
        <v>IRRIGAÇÃO DE PLANTIO</v>
      </c>
      <c r="AK1604" t="str">
        <f t="shared" si="194"/>
        <v>2ª SERV IRRIGACAO NIVEL 1 AGRIC - TRANSPORTE ATÉ 5,0GN1410336-2</v>
      </c>
      <c r="AL1604" s="57" t="str">
        <f t="shared" si="195"/>
        <v>47663GN1410Operador de Trator de PneuDOUGLAS BOTELHO GOMES2ª SERV IRRIGACAO NIVEL 1 AGRIC - TRANSPORTE ATÉ 5,0NOSSA SENHORA APARECIDA IX003-01Apoio12,94Julho-264846218,263043981546217</v>
      </c>
      <c r="AM1604" s="79">
        <f t="shared" si="196"/>
        <v>11.267605633802818</v>
      </c>
      <c r="AN1604" s="80">
        <f t="shared" si="197"/>
        <v>2381.5211267605637</v>
      </c>
      <c r="AO1604" s="36">
        <f t="shared" si="198"/>
        <v>2734.9983999999999</v>
      </c>
      <c r="AP1604" s="83">
        <f t="shared" si="199"/>
        <v>353.47727323943627</v>
      </c>
    </row>
    <row r="1605" spans="1:42" hidden="1">
      <c r="A1605">
        <v>47663</v>
      </c>
      <c r="B1605" s="38">
        <v>46217</v>
      </c>
      <c r="C1605" t="s">
        <v>272</v>
      </c>
      <c r="D1605" t="s">
        <v>105</v>
      </c>
      <c r="E1605" t="s">
        <v>106</v>
      </c>
      <c r="F1605" t="s">
        <v>49</v>
      </c>
      <c r="G1605">
        <v>8</v>
      </c>
      <c r="H1605" s="43">
        <v>11065</v>
      </c>
      <c r="I1605" t="s">
        <v>107</v>
      </c>
      <c r="J1605">
        <v>11392</v>
      </c>
      <c r="K1605" t="s">
        <v>142</v>
      </c>
      <c r="L1605" t="s">
        <v>142</v>
      </c>
      <c r="M1605">
        <v>298</v>
      </c>
      <c r="N1605" t="s">
        <v>132</v>
      </c>
      <c r="O1605" t="s">
        <v>43</v>
      </c>
      <c r="P1605">
        <v>841</v>
      </c>
      <c r="Q1605" t="s">
        <v>483</v>
      </c>
      <c r="R1605" t="s">
        <v>158</v>
      </c>
      <c r="S1605">
        <v>8</v>
      </c>
      <c r="T1605">
        <v>1</v>
      </c>
      <c r="U1605">
        <v>0</v>
      </c>
      <c r="V1605">
        <v>8</v>
      </c>
      <c r="W1605">
        <v>0</v>
      </c>
      <c r="X1605">
        <v>8</v>
      </c>
      <c r="Y1605">
        <v>8</v>
      </c>
      <c r="Z1605">
        <v>589.29</v>
      </c>
      <c r="AA1605" t="s">
        <v>46</v>
      </c>
      <c r="AB1605" t="s">
        <v>47</v>
      </c>
      <c r="AC1605" t="s">
        <v>145</v>
      </c>
      <c r="AD1605" t="s">
        <v>120</v>
      </c>
      <c r="AE1605" s="39">
        <v>46218.417523148149</v>
      </c>
      <c r="AG1605" t="str">
        <f t="shared" si="192"/>
        <v>Julho-26</v>
      </c>
      <c r="AH1605" s="36">
        <f>_xlfn.XLOOKUP(AK1605,'Base de Preços'!P$7:P$3001,'Base de Preços'!J$7:J$3001,"",0)</f>
        <v>589.29</v>
      </c>
      <c r="AI1605" s="37">
        <f t="shared" si="193"/>
        <v>589.29</v>
      </c>
      <c r="AJ1605" t="str">
        <f>_xlfn.XLOOKUP(N1605,Agrupamentos!C$3:C$496,Agrupamentos!D$3:D$496,"",0)</f>
        <v>DIARIAS HOMEM</v>
      </c>
      <c r="AK1605" t="str">
        <f t="shared" si="194"/>
        <v>SERV GERAIS LAVOURA AGRICGN1410298</v>
      </c>
      <c r="AL1605" s="57" t="str">
        <f t="shared" si="195"/>
        <v>47663GN1410Trabalhador FlorestalDOUGLAS BOTELHO GOMESSERV GERAIS LAVOURA AGRICNOSSA SENHORA APARECIDA VII - NAS001-01Principal1Julho-260846218,417523148146217</v>
      </c>
      <c r="AM1605" s="79" t="str">
        <f t="shared" si="196"/>
        <v/>
      </c>
      <c r="AN1605" s="80" t="str">
        <f t="shared" si="197"/>
        <v/>
      </c>
      <c r="AO1605" s="36">
        <f t="shared" si="198"/>
        <v>589.29</v>
      </c>
      <c r="AP1605" s="83" t="str">
        <f t="shared" si="199"/>
        <v/>
      </c>
    </row>
    <row r="1606" spans="1:42" hidden="1">
      <c r="A1606">
        <v>47663</v>
      </c>
      <c r="B1606" s="38">
        <v>46217</v>
      </c>
      <c r="C1606" t="s">
        <v>272</v>
      </c>
      <c r="D1606" t="s">
        <v>105</v>
      </c>
      <c r="E1606" t="s">
        <v>106</v>
      </c>
      <c r="F1606" t="s">
        <v>49</v>
      </c>
      <c r="G1606">
        <v>8</v>
      </c>
      <c r="H1606" s="43">
        <v>11065</v>
      </c>
      <c r="I1606" t="s">
        <v>107</v>
      </c>
      <c r="J1606">
        <v>11392</v>
      </c>
      <c r="K1606" t="s">
        <v>142</v>
      </c>
      <c r="L1606" t="s">
        <v>142</v>
      </c>
      <c r="M1606" t="s">
        <v>146</v>
      </c>
      <c r="N1606" t="s">
        <v>147</v>
      </c>
      <c r="O1606" t="s">
        <v>64</v>
      </c>
      <c r="P1606">
        <v>532</v>
      </c>
      <c r="Q1606" t="s">
        <v>117</v>
      </c>
      <c r="R1606" t="s">
        <v>118</v>
      </c>
      <c r="S1606">
        <v>60</v>
      </c>
      <c r="T1606">
        <v>12.94</v>
      </c>
      <c r="U1606">
        <v>0</v>
      </c>
      <c r="V1606">
        <v>60</v>
      </c>
      <c r="W1606">
        <v>3.57</v>
      </c>
      <c r="X1606">
        <v>4.6399999999999997</v>
      </c>
      <c r="Y1606">
        <v>4.6399999999999997</v>
      </c>
      <c r="Z1606">
        <v>269.95999999999998</v>
      </c>
      <c r="AA1606" t="s">
        <v>55</v>
      </c>
      <c r="AB1606" t="s">
        <v>47</v>
      </c>
      <c r="AC1606" t="s">
        <v>145</v>
      </c>
      <c r="AD1606" t="s">
        <v>120</v>
      </c>
      <c r="AE1606" s="39">
        <v>46218.263043981482</v>
      </c>
      <c r="AG1606" t="str">
        <f t="shared" ref="AG1606:AG1669" si="200">IF(B1606=0,"",PROPER(TEXT(IF(DAY(B1606)&gt;20,EDATE(B1606,1),B1606),"MMMM-aa")))</f>
        <v>Julho-26</v>
      </c>
      <c r="AH1606" s="36">
        <f>_xlfn.XLOOKUP(AK1606,'Base de Preços'!P$7:P$3001,'Base de Preços'!J$7:J$3001,"",0)</f>
        <v>618.69000000000005</v>
      </c>
      <c r="AI1606" s="37">
        <f t="shared" ref="AI1606:AI1669" si="201">IF(AB1606="Principal",AH1606*T1606,0)</f>
        <v>8005.8486000000003</v>
      </c>
      <c r="AJ1606" t="str">
        <f>_xlfn.XLOOKUP(N1606,Agrupamentos!C$3:C$496,Agrupamentos!D$3:D$496,"",0)</f>
        <v>IRRIGAÇÃO DE PLANTIO</v>
      </c>
      <c r="AK1606" t="str">
        <f t="shared" ref="AK1606:AK1669" si="202">N1606&amp;D1606&amp;M1606</f>
        <v>2ª SERV IRRIGACAO NIVEL 1 AGRIC - TRANSPORTE ATÉ 5,0GN1410336-2</v>
      </c>
      <c r="AL1606" s="57" t="str">
        <f t="shared" ref="AL1606:AL1669" si="203">CONCATENATE(A1606,D1606,F1606,K1606,N1606,Q1606,R1606,AB1606,T1606,AG1606,U1606,V1606,AE1606,B1606)</f>
        <v>47663GN1410Trabalhador FlorestalDOUGLAS BOTELHO GOMES2ª SERV IRRIGACAO NIVEL 1 AGRIC - TRANSPORTE ATÉ 5,0NOSSA SENHORA APARECIDA IX003-01Principal12,94Julho-2606046218,263043981546217</v>
      </c>
      <c r="AM1606" s="79">
        <f t="shared" ref="AM1606:AM1669" si="204">IFERROR(V1606/W1606,"")</f>
        <v>16.806722689075631</v>
      </c>
      <c r="AN1606" s="80">
        <f t="shared" ref="AN1606:AN1669" si="205">IFERROR(AM1606*Z1606,"")</f>
        <v>4537.1428571428569</v>
      </c>
      <c r="AO1606" s="36">
        <f t="shared" ref="AO1606:AO1669" si="206">Z1606*T1606</f>
        <v>3493.2823999999996</v>
      </c>
      <c r="AP1606" s="83">
        <f t="shared" ref="AP1606:AP1669" si="207">IFERROR(AO1606-AN1606,"")</f>
        <v>-1043.8604571428573</v>
      </c>
    </row>
    <row r="1607" spans="1:42" hidden="1">
      <c r="A1607">
        <v>47663</v>
      </c>
      <c r="B1607" s="38">
        <v>46217</v>
      </c>
      <c r="C1607" t="s">
        <v>272</v>
      </c>
      <c r="D1607" t="s">
        <v>105</v>
      </c>
      <c r="E1607" t="s">
        <v>106</v>
      </c>
      <c r="F1607" t="s">
        <v>49</v>
      </c>
      <c r="G1607">
        <v>8</v>
      </c>
      <c r="H1607" s="43">
        <v>11065</v>
      </c>
      <c r="I1607" t="s">
        <v>107</v>
      </c>
      <c r="J1607">
        <v>11392</v>
      </c>
      <c r="K1607" t="s">
        <v>142</v>
      </c>
      <c r="L1607" t="s">
        <v>142</v>
      </c>
      <c r="M1607">
        <v>298</v>
      </c>
      <c r="N1607" t="s">
        <v>132</v>
      </c>
      <c r="O1607" t="s">
        <v>43</v>
      </c>
      <c r="P1607">
        <v>532</v>
      </c>
      <c r="Q1607" t="s">
        <v>117</v>
      </c>
      <c r="R1607" t="s">
        <v>118</v>
      </c>
      <c r="S1607">
        <v>16</v>
      </c>
      <c r="T1607">
        <v>2</v>
      </c>
      <c r="U1607">
        <v>0</v>
      </c>
      <c r="V1607">
        <v>16</v>
      </c>
      <c r="W1607">
        <v>0</v>
      </c>
      <c r="X1607">
        <v>8</v>
      </c>
      <c r="Y1607">
        <v>8</v>
      </c>
      <c r="Z1607">
        <v>589.29</v>
      </c>
      <c r="AA1607" t="s">
        <v>55</v>
      </c>
      <c r="AB1607" t="s">
        <v>47</v>
      </c>
      <c r="AC1607" t="s">
        <v>145</v>
      </c>
      <c r="AD1607" t="s">
        <v>120</v>
      </c>
      <c r="AE1607" s="39">
        <v>46218.263043981482</v>
      </c>
      <c r="AG1607" t="str">
        <f t="shared" si="200"/>
        <v>Julho-26</v>
      </c>
      <c r="AH1607" s="36">
        <f>_xlfn.XLOOKUP(AK1607,'Base de Preços'!P$7:P$3001,'Base de Preços'!J$7:J$3001,"",0)</f>
        <v>589.29</v>
      </c>
      <c r="AI1607" s="37">
        <f t="shared" si="201"/>
        <v>1178.58</v>
      </c>
      <c r="AJ1607" t="str">
        <f>_xlfn.XLOOKUP(N1607,Agrupamentos!C$3:C$496,Agrupamentos!D$3:D$496,"",0)</f>
        <v>DIARIAS HOMEM</v>
      </c>
      <c r="AK1607" t="str">
        <f t="shared" si="202"/>
        <v>SERV GERAIS LAVOURA AGRICGN1410298</v>
      </c>
      <c r="AL1607" s="57" t="str">
        <f t="shared" si="203"/>
        <v>47663GN1410Trabalhador FlorestalDOUGLAS BOTELHO GOMESSERV GERAIS LAVOURA AGRICNOSSA SENHORA APARECIDA IX003-01Principal2Julho-2601646218,263043981546217</v>
      </c>
      <c r="AM1607" s="79" t="str">
        <f t="shared" si="204"/>
        <v/>
      </c>
      <c r="AN1607" s="80" t="str">
        <f t="shared" si="205"/>
        <v/>
      </c>
      <c r="AO1607" s="36">
        <f t="shared" si="206"/>
        <v>1178.58</v>
      </c>
      <c r="AP1607" s="83" t="str">
        <f t="shared" si="207"/>
        <v/>
      </c>
    </row>
    <row r="1608" spans="1:42" hidden="1">
      <c r="A1608">
        <v>47663</v>
      </c>
      <c r="B1608" s="38">
        <v>46217</v>
      </c>
      <c r="C1608" t="s">
        <v>272</v>
      </c>
      <c r="D1608" t="s">
        <v>105</v>
      </c>
      <c r="E1608" t="s">
        <v>106</v>
      </c>
      <c r="F1608" t="s">
        <v>49</v>
      </c>
      <c r="G1608">
        <v>8</v>
      </c>
      <c r="H1608" s="43">
        <v>11065</v>
      </c>
      <c r="I1608" t="s">
        <v>107</v>
      </c>
      <c r="J1608">
        <v>11392</v>
      </c>
      <c r="K1608" t="s">
        <v>142</v>
      </c>
      <c r="L1608" t="s">
        <v>142</v>
      </c>
      <c r="M1608" t="s">
        <v>146</v>
      </c>
      <c r="N1608" t="s">
        <v>147</v>
      </c>
      <c r="O1608" t="s">
        <v>64</v>
      </c>
      <c r="P1608">
        <v>532</v>
      </c>
      <c r="Q1608" t="s">
        <v>117</v>
      </c>
      <c r="R1608" t="s">
        <v>158</v>
      </c>
      <c r="S1608">
        <v>110</v>
      </c>
      <c r="T1608">
        <v>4.1100000000000003</v>
      </c>
      <c r="U1608">
        <v>0</v>
      </c>
      <c r="V1608">
        <v>110</v>
      </c>
      <c r="W1608">
        <v>3.57</v>
      </c>
      <c r="X1608">
        <v>26.76</v>
      </c>
      <c r="Y1608">
        <v>26.76</v>
      </c>
      <c r="Z1608">
        <v>269.95999999999998</v>
      </c>
      <c r="AA1608" t="s">
        <v>55</v>
      </c>
      <c r="AB1608" t="s">
        <v>47</v>
      </c>
      <c r="AC1608" t="s">
        <v>145</v>
      </c>
      <c r="AD1608" t="s">
        <v>203</v>
      </c>
      <c r="AE1608" s="39">
        <v>46218.263043981482</v>
      </c>
      <c r="AG1608" t="str">
        <f t="shared" si="200"/>
        <v>Julho-26</v>
      </c>
      <c r="AH1608" s="36">
        <f>_xlfn.XLOOKUP(AK1608,'Base de Preços'!P$7:P$3001,'Base de Preços'!J$7:J$3001,"",0)</f>
        <v>618.69000000000005</v>
      </c>
      <c r="AI1608" s="37">
        <f t="shared" si="201"/>
        <v>2542.8159000000005</v>
      </c>
      <c r="AJ1608" t="str">
        <f>_xlfn.XLOOKUP(N1608,Agrupamentos!C$3:C$496,Agrupamentos!D$3:D$496,"",0)</f>
        <v>IRRIGAÇÃO DE PLANTIO</v>
      </c>
      <c r="AK1608" t="str">
        <f t="shared" si="202"/>
        <v>2ª SERV IRRIGACAO NIVEL 1 AGRIC - TRANSPORTE ATÉ 5,0GN1410336-2</v>
      </c>
      <c r="AL1608" s="57" t="str">
        <f t="shared" si="203"/>
        <v>47663GN1410Trabalhador FlorestalDOUGLAS BOTELHO GOMES2ª SERV IRRIGACAO NIVEL 1 AGRIC - TRANSPORTE ATÉ 5,0NOSSA SENHORA APARECIDA IX001-01Principal4,11Julho-26011046218,263043981546217</v>
      </c>
      <c r="AM1608" s="79">
        <f t="shared" si="204"/>
        <v>30.812324929971989</v>
      </c>
      <c r="AN1608" s="80">
        <f t="shared" si="205"/>
        <v>8318.0952380952385</v>
      </c>
      <c r="AO1608" s="36">
        <f t="shared" si="206"/>
        <v>1109.5355999999999</v>
      </c>
      <c r="AP1608" s="83">
        <f t="shared" si="207"/>
        <v>-7208.5596380952384</v>
      </c>
    </row>
    <row r="1609" spans="1:42" hidden="1">
      <c r="A1609">
        <v>47663</v>
      </c>
      <c r="B1609" s="38">
        <v>46217</v>
      </c>
      <c r="C1609" t="s">
        <v>272</v>
      </c>
      <c r="D1609" t="s">
        <v>105</v>
      </c>
      <c r="E1609" t="s">
        <v>106</v>
      </c>
      <c r="F1609" t="s">
        <v>59</v>
      </c>
      <c r="G1609">
        <v>8</v>
      </c>
      <c r="H1609" s="43">
        <v>11065</v>
      </c>
      <c r="I1609" t="s">
        <v>107</v>
      </c>
      <c r="J1609">
        <v>11392</v>
      </c>
      <c r="K1609" t="s">
        <v>142</v>
      </c>
      <c r="L1609" t="s">
        <v>142</v>
      </c>
      <c r="M1609" t="s">
        <v>146</v>
      </c>
      <c r="N1609" t="s">
        <v>147</v>
      </c>
      <c r="O1609" t="s">
        <v>64</v>
      </c>
      <c r="P1609">
        <v>532</v>
      </c>
      <c r="Q1609" t="s">
        <v>117</v>
      </c>
      <c r="R1609" t="s">
        <v>158</v>
      </c>
      <c r="S1609">
        <v>4</v>
      </c>
      <c r="T1609">
        <v>4.4400000000000004</v>
      </c>
      <c r="U1609">
        <v>4</v>
      </c>
      <c r="V1609">
        <v>8</v>
      </c>
      <c r="W1609">
        <v>0.71</v>
      </c>
      <c r="X1609">
        <v>0.9</v>
      </c>
      <c r="Y1609">
        <v>1.8</v>
      </c>
      <c r="Z1609">
        <v>211.36</v>
      </c>
      <c r="AA1609" t="s">
        <v>55</v>
      </c>
      <c r="AB1609" t="s">
        <v>77</v>
      </c>
      <c r="AC1609" t="s">
        <v>145</v>
      </c>
      <c r="AE1609" s="39">
        <v>46218.263043981482</v>
      </c>
      <c r="AG1609" t="str">
        <f t="shared" si="200"/>
        <v>Julho-26</v>
      </c>
      <c r="AH1609" s="36">
        <f>_xlfn.XLOOKUP(AK1609,'Base de Preços'!P$7:P$3001,'Base de Preços'!J$7:J$3001,"",0)</f>
        <v>618.69000000000005</v>
      </c>
      <c r="AI1609" s="37">
        <f t="shared" si="201"/>
        <v>0</v>
      </c>
      <c r="AJ1609" t="str">
        <f>_xlfn.XLOOKUP(N1609,Agrupamentos!C$3:C$496,Agrupamentos!D$3:D$496,"",0)</f>
        <v>IRRIGAÇÃO DE PLANTIO</v>
      </c>
      <c r="AK1609" t="str">
        <f t="shared" si="202"/>
        <v>2ª SERV IRRIGACAO NIVEL 1 AGRIC - TRANSPORTE ATÉ 5,0GN1410336-2</v>
      </c>
      <c r="AL1609" s="57" t="str">
        <f t="shared" si="203"/>
        <v>47663GN1410Operador de Trator de PneuDOUGLAS BOTELHO GOMES2ª SERV IRRIGACAO NIVEL 1 AGRIC - TRANSPORTE ATÉ 5,0NOSSA SENHORA APARECIDA IX001-01Apoio4,44Julho-264846218,263043981546217</v>
      </c>
      <c r="AM1609" s="79">
        <f t="shared" si="204"/>
        <v>11.267605633802818</v>
      </c>
      <c r="AN1609" s="80">
        <f t="shared" si="205"/>
        <v>2381.5211267605637</v>
      </c>
      <c r="AO1609" s="36">
        <f t="shared" si="206"/>
        <v>938.43840000000012</v>
      </c>
      <c r="AP1609" s="83">
        <f t="shared" si="207"/>
        <v>-1443.0827267605637</v>
      </c>
    </row>
    <row r="1610" spans="1:42" hidden="1">
      <c r="A1610">
        <v>47663</v>
      </c>
      <c r="B1610" s="38">
        <v>46217</v>
      </c>
      <c r="C1610" t="s">
        <v>272</v>
      </c>
      <c r="D1610" t="s">
        <v>105</v>
      </c>
      <c r="E1610" t="s">
        <v>106</v>
      </c>
      <c r="F1610" t="s">
        <v>59</v>
      </c>
      <c r="G1610">
        <v>8</v>
      </c>
      <c r="H1610" s="43">
        <v>11065</v>
      </c>
      <c r="I1610" t="s">
        <v>107</v>
      </c>
      <c r="J1610">
        <v>11392</v>
      </c>
      <c r="K1610" t="s">
        <v>142</v>
      </c>
      <c r="L1610" t="s">
        <v>142</v>
      </c>
      <c r="M1610">
        <v>478</v>
      </c>
      <c r="N1610" t="s">
        <v>143</v>
      </c>
      <c r="O1610" t="s">
        <v>64</v>
      </c>
      <c r="P1610">
        <v>532</v>
      </c>
      <c r="Q1610" t="s">
        <v>117</v>
      </c>
      <c r="R1610" t="s">
        <v>158</v>
      </c>
      <c r="S1610">
        <v>8</v>
      </c>
      <c r="T1610">
        <v>12</v>
      </c>
      <c r="U1610">
        <v>16</v>
      </c>
      <c r="V1610">
        <v>24</v>
      </c>
      <c r="W1610">
        <v>0.74</v>
      </c>
      <c r="X1610">
        <v>0.67</v>
      </c>
      <c r="Y1610">
        <v>2</v>
      </c>
      <c r="Z1610">
        <v>239.79</v>
      </c>
      <c r="AA1610" t="s">
        <v>55</v>
      </c>
      <c r="AB1610" t="s">
        <v>56</v>
      </c>
      <c r="AC1610" t="s">
        <v>145</v>
      </c>
      <c r="AD1610" t="s">
        <v>120</v>
      </c>
      <c r="AE1610" s="39">
        <v>46218.263043981482</v>
      </c>
      <c r="AG1610" t="str">
        <f t="shared" si="200"/>
        <v>Julho-26</v>
      </c>
      <c r="AH1610" s="36">
        <f>_xlfn.XLOOKUP(AK1610,'Base de Preços'!P$7:P$3001,'Base de Preços'!J$7:J$3001,"",0)</f>
        <v>1235.0899999999999</v>
      </c>
      <c r="AI1610" s="37">
        <f t="shared" si="201"/>
        <v>0</v>
      </c>
      <c r="AJ1610" t="str">
        <f>_xlfn.XLOOKUP(N1610,Agrupamentos!C$3:C$496,Agrupamentos!D$3:D$496,"",0)</f>
        <v>IRRIGAÇÃO DE PLANTIO</v>
      </c>
      <c r="AK1610" t="str">
        <f t="shared" si="202"/>
        <v>SERV PLANTIO IRRIGADO NIVEL 1 AGRIC - TRANSPORTE ATÉ 5 KMGN1410478</v>
      </c>
      <c r="AL1610" s="57" t="str">
        <f t="shared" si="203"/>
        <v>47663GN1410Operador de Trator de PneuDOUGLAS BOTELHO GOMESSERV PLANTIO IRRIGADO NIVEL 1 AGRIC - TRANSPORTE ATÉ 5 KMNOSSA SENHORA APARECIDA IX001-01Suporte12Julho-26162446218,263043981546217</v>
      </c>
      <c r="AM1610" s="79">
        <f t="shared" si="204"/>
        <v>32.432432432432435</v>
      </c>
      <c r="AN1610" s="80">
        <f t="shared" si="205"/>
        <v>7776.9729729729734</v>
      </c>
      <c r="AO1610" s="36">
        <f t="shared" si="206"/>
        <v>2877.48</v>
      </c>
      <c r="AP1610" s="83">
        <f t="shared" si="207"/>
        <v>-4899.4929729729738</v>
      </c>
    </row>
    <row r="1611" spans="1:42" hidden="1">
      <c r="A1611">
        <v>47668</v>
      </c>
      <c r="B1611" s="38">
        <v>46217</v>
      </c>
      <c r="C1611" t="s">
        <v>272</v>
      </c>
      <c r="D1611" t="s">
        <v>105</v>
      </c>
      <c r="E1611" t="s">
        <v>106</v>
      </c>
      <c r="F1611" t="s">
        <v>37</v>
      </c>
      <c r="G1611">
        <v>8</v>
      </c>
      <c r="H1611" s="43">
        <v>11331</v>
      </c>
      <c r="I1611" t="s">
        <v>112</v>
      </c>
      <c r="J1611">
        <v>11752</v>
      </c>
      <c r="K1611" t="s">
        <v>149</v>
      </c>
      <c r="L1611" t="s">
        <v>149</v>
      </c>
      <c r="M1611" t="s">
        <v>115</v>
      </c>
      <c r="N1611" t="s">
        <v>116</v>
      </c>
      <c r="O1611" t="s">
        <v>64</v>
      </c>
      <c r="P1611">
        <v>503</v>
      </c>
      <c r="Q1611" t="s">
        <v>181</v>
      </c>
      <c r="R1611" t="s">
        <v>389</v>
      </c>
      <c r="S1611">
        <v>8</v>
      </c>
      <c r="T1611">
        <v>25.3</v>
      </c>
      <c r="U1611">
        <v>2</v>
      </c>
      <c r="V1611">
        <v>10</v>
      </c>
      <c r="W1611">
        <v>0.14000000000000001</v>
      </c>
      <c r="X1611">
        <v>0.32</v>
      </c>
      <c r="Y1611">
        <v>0.4</v>
      </c>
      <c r="Z1611">
        <v>58.86</v>
      </c>
      <c r="AA1611" t="s">
        <v>46</v>
      </c>
      <c r="AB1611" t="s">
        <v>77</v>
      </c>
      <c r="AC1611" t="s">
        <v>120</v>
      </c>
      <c r="AE1611" s="39">
        <v>46218.346342592595</v>
      </c>
      <c r="AG1611" t="str">
        <f t="shared" si="200"/>
        <v>Julho-26</v>
      </c>
      <c r="AH1611" s="36">
        <f>_xlfn.XLOOKUP(AK1611,'Base de Preços'!P$7:P$3001,'Base de Preços'!J$7:J$3001,"",0)</f>
        <v>212.62</v>
      </c>
      <c r="AI1611" s="37">
        <f t="shared" si="201"/>
        <v>0</v>
      </c>
      <c r="AJ1611" t="str">
        <f>_xlfn.XLOOKUP(N1611,Agrupamentos!C$3:C$496,Agrupamentos!D$3:D$496,"",0)</f>
        <v>HERBICIDA MEC</v>
      </c>
      <c r="AK1611" t="str">
        <f t="shared" si="202"/>
        <v>SERV CAP QUIM PRE EMERG 3 LINHASGN1410IMP97</v>
      </c>
      <c r="AL1611" s="57" t="str">
        <f t="shared" si="203"/>
        <v>47668GN1410MotoristaMATEUS SANCHES PERES BIENIEKSERV CAP QUIM PRE EMERG 3 LINHASMÃE SANTA GLEBA A018-01Apoio25,3Julho-2621046218,346342592646217</v>
      </c>
      <c r="AM1611" s="79">
        <f t="shared" si="204"/>
        <v>71.428571428571416</v>
      </c>
      <c r="AN1611" s="80">
        <f t="shared" si="205"/>
        <v>4204.2857142857138</v>
      </c>
      <c r="AO1611" s="36">
        <f t="shared" si="206"/>
        <v>1489.1580000000001</v>
      </c>
      <c r="AP1611" s="83">
        <f t="shared" si="207"/>
        <v>-2715.1277142857134</v>
      </c>
    </row>
    <row r="1612" spans="1:42" hidden="1">
      <c r="A1612">
        <v>47668</v>
      </c>
      <c r="B1612" s="38">
        <v>46217</v>
      </c>
      <c r="C1612" t="s">
        <v>272</v>
      </c>
      <c r="D1612" t="s">
        <v>105</v>
      </c>
      <c r="E1612" t="s">
        <v>106</v>
      </c>
      <c r="F1612" t="s">
        <v>49</v>
      </c>
      <c r="G1612">
        <v>8</v>
      </c>
      <c r="H1612" s="43">
        <v>11331</v>
      </c>
      <c r="I1612" t="s">
        <v>112</v>
      </c>
      <c r="J1612">
        <v>11752</v>
      </c>
      <c r="K1612" t="s">
        <v>149</v>
      </c>
      <c r="L1612" t="s">
        <v>149</v>
      </c>
      <c r="M1612">
        <v>1</v>
      </c>
      <c r="N1612" t="s">
        <v>109</v>
      </c>
      <c r="O1612" t="s">
        <v>64</v>
      </c>
      <c r="P1612">
        <v>503</v>
      </c>
      <c r="Q1612" t="s">
        <v>181</v>
      </c>
      <c r="R1612" t="s">
        <v>389</v>
      </c>
      <c r="S1612">
        <v>8</v>
      </c>
      <c r="T1612">
        <v>0</v>
      </c>
      <c r="U1612">
        <v>2</v>
      </c>
      <c r="V1612">
        <v>10</v>
      </c>
      <c r="W1612">
        <v>0</v>
      </c>
      <c r="X1612">
        <v>0</v>
      </c>
      <c r="Y1612">
        <v>0</v>
      </c>
      <c r="Z1612">
        <v>0</v>
      </c>
      <c r="AA1612" t="s">
        <v>46</v>
      </c>
      <c r="AB1612" t="s">
        <v>56</v>
      </c>
      <c r="AC1612" t="s">
        <v>120</v>
      </c>
      <c r="AE1612" s="39">
        <v>46218.346342592595</v>
      </c>
      <c r="AG1612" t="str">
        <f t="shared" si="200"/>
        <v>Julho-26</v>
      </c>
      <c r="AH1612" s="36">
        <f>_xlfn.XLOOKUP(AK1612,'Base de Preços'!P$7:P$3001,'Base de Preços'!J$7:J$3001,"",0)</f>
        <v>0</v>
      </c>
      <c r="AI1612" s="37">
        <f t="shared" si="201"/>
        <v>0</v>
      </c>
      <c r="AJ1612" t="str">
        <f>_xlfn.XLOOKUP(N1612,Agrupamentos!C$3:C$496,Agrupamentos!D$3:D$496,"",0)</f>
        <v>APOIO E MANUTENÇÃO</v>
      </c>
      <c r="AK1612" t="str">
        <f t="shared" si="202"/>
        <v>APOIO E MANUTEÇÃO 1410GN14101</v>
      </c>
      <c r="AL1612" s="57" t="str">
        <f t="shared" si="203"/>
        <v>47668GN1410Trabalhador FlorestalMATEUS SANCHES PERES BIENIEKAPOIO E MANUTEÇÃO 1410MÃE SANTA GLEBA A018-01Suporte0Julho-2621046218,346342592646217</v>
      </c>
      <c r="AM1612" s="79" t="str">
        <f t="shared" si="204"/>
        <v/>
      </c>
      <c r="AN1612" s="80" t="str">
        <f t="shared" si="205"/>
        <v/>
      </c>
      <c r="AO1612" s="36">
        <f t="shared" si="206"/>
        <v>0</v>
      </c>
      <c r="AP1612" s="83" t="str">
        <f t="shared" si="207"/>
        <v/>
      </c>
    </row>
    <row r="1613" spans="1:42" hidden="1">
      <c r="A1613">
        <v>47668</v>
      </c>
      <c r="B1613" s="38">
        <v>46217</v>
      </c>
      <c r="C1613" t="s">
        <v>272</v>
      </c>
      <c r="D1613" t="s">
        <v>105</v>
      </c>
      <c r="E1613" t="s">
        <v>106</v>
      </c>
      <c r="F1613" t="s">
        <v>59</v>
      </c>
      <c r="G1613">
        <v>8</v>
      </c>
      <c r="H1613" s="43">
        <v>11331</v>
      </c>
      <c r="I1613" t="s">
        <v>112</v>
      </c>
      <c r="J1613">
        <v>11752</v>
      </c>
      <c r="K1613" t="s">
        <v>149</v>
      </c>
      <c r="L1613" t="s">
        <v>149</v>
      </c>
      <c r="M1613" t="s">
        <v>115</v>
      </c>
      <c r="N1613" t="s">
        <v>116</v>
      </c>
      <c r="O1613" t="s">
        <v>64</v>
      </c>
      <c r="P1613">
        <v>503</v>
      </c>
      <c r="Q1613" t="s">
        <v>181</v>
      </c>
      <c r="R1613" t="s">
        <v>389</v>
      </c>
      <c r="S1613">
        <v>12</v>
      </c>
      <c r="T1613">
        <v>25.3</v>
      </c>
      <c r="U1613">
        <v>56</v>
      </c>
      <c r="V1613">
        <v>68</v>
      </c>
      <c r="W1613">
        <v>0.42</v>
      </c>
      <c r="X1613">
        <v>0.47</v>
      </c>
      <c r="Y1613">
        <v>2.69</v>
      </c>
      <c r="Z1613">
        <v>143.63999999999999</v>
      </c>
      <c r="AA1613" t="s">
        <v>46</v>
      </c>
      <c r="AB1613" t="s">
        <v>47</v>
      </c>
      <c r="AC1613" t="s">
        <v>120</v>
      </c>
      <c r="AD1613" t="s">
        <v>120</v>
      </c>
      <c r="AE1613" s="39">
        <v>46218.346342592595</v>
      </c>
      <c r="AG1613" t="str">
        <f t="shared" si="200"/>
        <v>Julho-26</v>
      </c>
      <c r="AH1613" s="36">
        <f>_xlfn.XLOOKUP(AK1613,'Base de Preços'!P$7:P$3001,'Base de Preços'!J$7:J$3001,"",0)</f>
        <v>212.62</v>
      </c>
      <c r="AI1613" s="37">
        <f t="shared" si="201"/>
        <v>5379.2860000000001</v>
      </c>
      <c r="AJ1613" t="str">
        <f>_xlfn.XLOOKUP(N1613,Agrupamentos!C$3:C$496,Agrupamentos!D$3:D$496,"",0)</f>
        <v>HERBICIDA MEC</v>
      </c>
      <c r="AK1613" t="str">
        <f t="shared" si="202"/>
        <v>SERV CAP QUIM PRE EMERG 3 LINHASGN1410IMP97</v>
      </c>
      <c r="AL1613" s="57" t="str">
        <f t="shared" si="203"/>
        <v>47668GN1410Operador de Trator de PneuMATEUS SANCHES PERES BIENIEKSERV CAP QUIM PRE EMERG 3 LINHASMÃE SANTA GLEBA A018-01Principal25,3Julho-26566846218,346342592646217</v>
      </c>
      <c r="AM1613" s="79">
        <f t="shared" si="204"/>
        <v>161.9047619047619</v>
      </c>
      <c r="AN1613" s="80">
        <f t="shared" si="205"/>
        <v>23255.999999999996</v>
      </c>
      <c r="AO1613" s="36">
        <f t="shared" si="206"/>
        <v>3634.0919999999996</v>
      </c>
      <c r="AP1613" s="83">
        <f t="shared" si="207"/>
        <v>-19621.907999999996</v>
      </c>
    </row>
    <row r="1614" spans="1:42" hidden="1">
      <c r="A1614">
        <v>47671</v>
      </c>
      <c r="B1614" s="38">
        <v>46217</v>
      </c>
      <c r="C1614" t="s">
        <v>272</v>
      </c>
      <c r="D1614" t="s">
        <v>105</v>
      </c>
      <c r="E1614" t="s">
        <v>106</v>
      </c>
      <c r="F1614" t="s">
        <v>37</v>
      </c>
      <c r="G1614">
        <v>8</v>
      </c>
      <c r="H1614" s="43">
        <v>11065</v>
      </c>
      <c r="I1614" t="s">
        <v>107</v>
      </c>
      <c r="J1614">
        <v>11078</v>
      </c>
      <c r="K1614" t="s">
        <v>154</v>
      </c>
      <c r="L1614" t="s">
        <v>154</v>
      </c>
      <c r="M1614" t="s">
        <v>155</v>
      </c>
      <c r="N1614" t="s">
        <v>156</v>
      </c>
      <c r="O1614" t="s">
        <v>43</v>
      </c>
      <c r="P1614">
        <v>612</v>
      </c>
      <c r="Q1614" t="s">
        <v>379</v>
      </c>
      <c r="R1614" t="s">
        <v>151</v>
      </c>
      <c r="S1614">
        <v>8</v>
      </c>
      <c r="T1614">
        <v>0</v>
      </c>
      <c r="U1614">
        <v>0</v>
      </c>
      <c r="V1614">
        <v>8</v>
      </c>
      <c r="W1614">
        <v>0</v>
      </c>
      <c r="X1614">
        <v>0</v>
      </c>
      <c r="Y1614">
        <v>0</v>
      </c>
      <c r="Z1614">
        <v>0</v>
      </c>
      <c r="AA1614" t="s">
        <v>55</v>
      </c>
      <c r="AB1614" t="s">
        <v>77</v>
      </c>
      <c r="AC1614" t="s">
        <v>159</v>
      </c>
      <c r="AD1614" t="s">
        <v>159</v>
      </c>
      <c r="AE1614" s="39">
        <v>46218.388761574075</v>
      </c>
      <c r="AG1614" t="str">
        <f t="shared" si="200"/>
        <v>Julho-26</v>
      </c>
      <c r="AH1614" s="36">
        <f>_xlfn.XLOOKUP(AK1614,'Base de Preços'!P$7:P$3001,'Base de Preços'!J$7:J$3001,"",0)</f>
        <v>3133.15</v>
      </c>
      <c r="AI1614" s="37">
        <f t="shared" si="201"/>
        <v>0</v>
      </c>
      <c r="AJ1614" t="str">
        <f>_xlfn.XLOOKUP(N1614,Agrupamentos!C$3:C$496,Agrupamentos!D$3:D$496,"",0)</f>
        <v>BRIGADINHA MSFL</v>
      </c>
      <c r="AK1614" t="str">
        <f t="shared" si="202"/>
        <v>EQUIPE DE BRIGADINHA FLORESTALGN1410IMP21</v>
      </c>
      <c r="AL1614" s="57" t="str">
        <f t="shared" si="203"/>
        <v>47671GN1410MotoristaNATAN SANTOS MORAISEQUIPE DE BRIGADINHA FLORESTALRIBEIRÃO LIMPO - CPG009-01Apoio0Julho-260846218,388761574146217</v>
      </c>
      <c r="AM1614" s="79" t="str">
        <f t="shared" si="204"/>
        <v/>
      </c>
      <c r="AN1614" s="80" t="str">
        <f t="shared" si="205"/>
        <v/>
      </c>
      <c r="AO1614" s="36">
        <f t="shared" si="206"/>
        <v>0</v>
      </c>
      <c r="AP1614" s="83" t="str">
        <f t="shared" si="207"/>
        <v/>
      </c>
    </row>
    <row r="1615" spans="1:42" hidden="1">
      <c r="A1615">
        <v>47671</v>
      </c>
      <c r="B1615" s="38">
        <v>46217</v>
      </c>
      <c r="C1615" t="s">
        <v>272</v>
      </c>
      <c r="D1615" t="s">
        <v>105</v>
      </c>
      <c r="E1615" t="s">
        <v>106</v>
      </c>
      <c r="F1615" t="s">
        <v>49</v>
      </c>
      <c r="G1615">
        <v>8</v>
      </c>
      <c r="H1615" s="43">
        <v>11065</v>
      </c>
      <c r="I1615" t="s">
        <v>107</v>
      </c>
      <c r="J1615">
        <v>11078</v>
      </c>
      <c r="K1615" t="s">
        <v>154</v>
      </c>
      <c r="L1615" t="s">
        <v>154</v>
      </c>
      <c r="M1615" t="s">
        <v>155</v>
      </c>
      <c r="N1615" t="s">
        <v>156</v>
      </c>
      <c r="O1615" t="s">
        <v>43</v>
      </c>
      <c r="P1615">
        <v>612</v>
      </c>
      <c r="Q1615" t="s">
        <v>379</v>
      </c>
      <c r="R1615" t="s">
        <v>151</v>
      </c>
      <c r="S1615">
        <v>16</v>
      </c>
      <c r="T1615">
        <v>1</v>
      </c>
      <c r="U1615">
        <v>0</v>
      </c>
      <c r="V1615">
        <v>16</v>
      </c>
      <c r="W1615">
        <v>0</v>
      </c>
      <c r="X1615">
        <v>16</v>
      </c>
      <c r="Y1615">
        <v>16</v>
      </c>
      <c r="Z1615" s="3">
        <v>3133.15</v>
      </c>
      <c r="AA1615" t="s">
        <v>55</v>
      </c>
      <c r="AB1615" t="s">
        <v>47</v>
      </c>
      <c r="AC1615" t="s">
        <v>159</v>
      </c>
      <c r="AD1615" t="s">
        <v>159</v>
      </c>
      <c r="AE1615" s="39">
        <v>46218.387025462966</v>
      </c>
      <c r="AG1615" t="str">
        <f t="shared" si="200"/>
        <v>Julho-26</v>
      </c>
      <c r="AH1615" s="36">
        <f>_xlfn.XLOOKUP(AK1615,'Base de Preços'!P$7:P$3001,'Base de Preços'!J$7:J$3001,"",0)</f>
        <v>3133.15</v>
      </c>
      <c r="AI1615" s="37">
        <f t="shared" si="201"/>
        <v>3133.15</v>
      </c>
      <c r="AJ1615" t="str">
        <f>_xlfn.XLOOKUP(N1615,Agrupamentos!C$3:C$496,Agrupamentos!D$3:D$496,"",0)</f>
        <v>BRIGADINHA MSFL</v>
      </c>
      <c r="AK1615" t="str">
        <f t="shared" si="202"/>
        <v>EQUIPE DE BRIGADINHA FLORESTALGN1410IMP21</v>
      </c>
      <c r="AL1615" s="57" t="str">
        <f t="shared" si="203"/>
        <v>47671GN1410Trabalhador FlorestalNATAN SANTOS MORAISEQUIPE DE BRIGADINHA FLORESTALRIBEIRÃO LIMPO - CPG009-01Principal1Julho-2601646218,38702546346217</v>
      </c>
      <c r="AM1615" s="79" t="str">
        <f t="shared" si="204"/>
        <v/>
      </c>
      <c r="AN1615" s="80" t="str">
        <f t="shared" si="205"/>
        <v/>
      </c>
      <c r="AO1615" s="36">
        <f t="shared" si="206"/>
        <v>3133.15</v>
      </c>
      <c r="AP1615" s="83" t="str">
        <f t="shared" si="207"/>
        <v/>
      </c>
    </row>
    <row r="1616" spans="1:42" hidden="1">
      <c r="A1616">
        <v>47671</v>
      </c>
      <c r="B1616" s="38">
        <v>46217</v>
      </c>
      <c r="C1616" t="s">
        <v>272</v>
      </c>
      <c r="D1616" t="s">
        <v>105</v>
      </c>
      <c r="E1616" t="s">
        <v>106</v>
      </c>
      <c r="F1616" t="s">
        <v>153</v>
      </c>
      <c r="G1616">
        <v>8</v>
      </c>
      <c r="H1616" s="43">
        <v>11065</v>
      </c>
      <c r="I1616" t="s">
        <v>107</v>
      </c>
      <c r="J1616">
        <v>11078</v>
      </c>
      <c r="K1616" t="s">
        <v>154</v>
      </c>
      <c r="L1616" t="s">
        <v>154</v>
      </c>
      <c r="M1616" t="s">
        <v>155</v>
      </c>
      <c r="N1616" t="s">
        <v>156</v>
      </c>
      <c r="O1616" t="s">
        <v>43</v>
      </c>
      <c r="P1616">
        <v>836</v>
      </c>
      <c r="Q1616" t="s">
        <v>424</v>
      </c>
      <c r="R1616" t="s">
        <v>484</v>
      </c>
      <c r="S1616">
        <v>0</v>
      </c>
      <c r="T1616">
        <v>0</v>
      </c>
      <c r="U1616">
        <v>8</v>
      </c>
      <c r="V1616">
        <v>8</v>
      </c>
      <c r="W1616">
        <v>0</v>
      </c>
      <c r="X1616">
        <v>0</v>
      </c>
      <c r="Y1616">
        <v>0</v>
      </c>
      <c r="Z1616">
        <v>0</v>
      </c>
      <c r="AA1616" t="s">
        <v>55</v>
      </c>
      <c r="AB1616" t="s">
        <v>56</v>
      </c>
      <c r="AC1616" t="s">
        <v>159</v>
      </c>
      <c r="AD1616" t="s">
        <v>159</v>
      </c>
      <c r="AE1616" s="39">
        <v>46218.388043981482</v>
      </c>
      <c r="AG1616" t="str">
        <f t="shared" si="200"/>
        <v>Julho-26</v>
      </c>
      <c r="AH1616" s="36">
        <f>_xlfn.XLOOKUP(AK1616,'Base de Preços'!P$7:P$3001,'Base de Preços'!J$7:J$3001,"",0)</f>
        <v>3133.15</v>
      </c>
      <c r="AI1616" s="37">
        <f t="shared" si="201"/>
        <v>0</v>
      </c>
      <c r="AJ1616" t="str">
        <f>_xlfn.XLOOKUP(N1616,Agrupamentos!C$3:C$496,Agrupamentos!D$3:D$496,"",0)</f>
        <v>BRIGADINHA MSFL</v>
      </c>
      <c r="AK1616" t="str">
        <f t="shared" si="202"/>
        <v>EQUIPE DE BRIGADINHA FLORESTALGN1410IMP21</v>
      </c>
      <c r="AL1616" s="57" t="str">
        <f t="shared" si="203"/>
        <v>47671GN1410Operador de Máquinas SêniorNATAN SANTOS MORAISEQUIPE DE BRIGADINHA FLORESTALJATOBÁ GLEBA A - NAD045-01Suporte0Julho-268846218,388043981546217</v>
      </c>
      <c r="AM1616" s="79" t="str">
        <f t="shared" si="204"/>
        <v/>
      </c>
      <c r="AN1616" s="80" t="str">
        <f t="shared" si="205"/>
        <v/>
      </c>
      <c r="AO1616" s="36">
        <f t="shared" si="206"/>
        <v>0</v>
      </c>
      <c r="AP1616" s="83" t="str">
        <f t="shared" si="207"/>
        <v/>
      </c>
    </row>
    <row r="1617" spans="1:42" hidden="1">
      <c r="A1617">
        <v>47671</v>
      </c>
      <c r="B1617" s="38">
        <v>46217</v>
      </c>
      <c r="C1617" t="s">
        <v>272</v>
      </c>
      <c r="D1617" t="s">
        <v>105</v>
      </c>
      <c r="E1617" t="s">
        <v>106</v>
      </c>
      <c r="F1617" t="s">
        <v>37</v>
      </c>
      <c r="G1617">
        <v>8</v>
      </c>
      <c r="H1617" s="43">
        <v>11065</v>
      </c>
      <c r="I1617" t="s">
        <v>107</v>
      </c>
      <c r="J1617">
        <v>11078</v>
      </c>
      <c r="K1617" t="s">
        <v>154</v>
      </c>
      <c r="L1617" t="s">
        <v>154</v>
      </c>
      <c r="M1617">
        <v>1</v>
      </c>
      <c r="N1617" t="s">
        <v>109</v>
      </c>
      <c r="O1617" t="s">
        <v>64</v>
      </c>
      <c r="P1617">
        <v>820</v>
      </c>
      <c r="Q1617" t="s">
        <v>144</v>
      </c>
      <c r="R1617" t="s">
        <v>118</v>
      </c>
      <c r="S1617">
        <v>8</v>
      </c>
      <c r="T1617">
        <v>0</v>
      </c>
      <c r="U1617">
        <v>8</v>
      </c>
      <c r="V1617">
        <v>16</v>
      </c>
      <c r="W1617">
        <v>0</v>
      </c>
      <c r="X1617">
        <v>0</v>
      </c>
      <c r="Y1617">
        <v>0</v>
      </c>
      <c r="Z1617">
        <v>0</v>
      </c>
      <c r="AA1617" t="s">
        <v>55</v>
      </c>
      <c r="AB1617" t="s">
        <v>47</v>
      </c>
      <c r="AC1617" t="s">
        <v>159</v>
      </c>
      <c r="AD1617" t="s">
        <v>159</v>
      </c>
      <c r="AE1617" s="39">
        <v>46218.396481481483</v>
      </c>
      <c r="AG1617" t="str">
        <f t="shared" si="200"/>
        <v>Julho-26</v>
      </c>
      <c r="AH1617" s="36">
        <f>_xlfn.XLOOKUP(AK1617,'Base de Preços'!P$7:P$3001,'Base de Preços'!J$7:J$3001,"",0)</f>
        <v>0</v>
      </c>
      <c r="AI1617" s="37">
        <f t="shared" si="201"/>
        <v>0</v>
      </c>
      <c r="AJ1617" t="str">
        <f>_xlfn.XLOOKUP(N1617,Agrupamentos!C$3:C$496,Agrupamentos!D$3:D$496,"",0)</f>
        <v>APOIO E MANUTENÇÃO</v>
      </c>
      <c r="AK1617" t="str">
        <f t="shared" si="202"/>
        <v>APOIO E MANUTEÇÃO 1410GN14101</v>
      </c>
      <c r="AL1617" s="57" t="str">
        <f t="shared" si="203"/>
        <v>47671GN1410MotoristaNATAN SANTOS MORAISAPOIO E MANUTEÇÃO 1410NOSSA SENHORA APARECIDA IX - CPG003-01Principal0Julho-2681646218,396481481546217</v>
      </c>
      <c r="AM1617" s="79" t="str">
        <f t="shared" si="204"/>
        <v/>
      </c>
      <c r="AN1617" s="80" t="str">
        <f t="shared" si="205"/>
        <v/>
      </c>
      <c r="AO1617" s="36">
        <f t="shared" si="206"/>
        <v>0</v>
      </c>
      <c r="AP1617" s="83" t="str">
        <f t="shared" si="207"/>
        <v/>
      </c>
    </row>
    <row r="1618" spans="1:42" hidden="1">
      <c r="A1618">
        <v>47671</v>
      </c>
      <c r="B1618" s="38">
        <v>46217</v>
      </c>
      <c r="C1618" t="s">
        <v>272</v>
      </c>
      <c r="D1618" t="s">
        <v>105</v>
      </c>
      <c r="E1618" t="s">
        <v>106</v>
      </c>
      <c r="F1618" t="s">
        <v>49</v>
      </c>
      <c r="G1618">
        <v>8</v>
      </c>
      <c r="H1618" s="43">
        <v>11065</v>
      </c>
      <c r="I1618" t="s">
        <v>107</v>
      </c>
      <c r="J1618">
        <v>11078</v>
      </c>
      <c r="K1618" t="s">
        <v>154</v>
      </c>
      <c r="L1618" t="s">
        <v>154</v>
      </c>
      <c r="M1618" t="s">
        <v>155</v>
      </c>
      <c r="N1618" t="s">
        <v>156</v>
      </c>
      <c r="O1618" t="s">
        <v>43</v>
      </c>
      <c r="P1618">
        <v>836</v>
      </c>
      <c r="Q1618" t="s">
        <v>424</v>
      </c>
      <c r="R1618" t="s">
        <v>151</v>
      </c>
      <c r="S1618">
        <v>8</v>
      </c>
      <c r="T1618">
        <v>1</v>
      </c>
      <c r="U1618">
        <v>0</v>
      </c>
      <c r="V1618">
        <v>8</v>
      </c>
      <c r="W1618">
        <v>0</v>
      </c>
      <c r="X1618">
        <v>8</v>
      </c>
      <c r="Y1618">
        <v>8</v>
      </c>
      <c r="Z1618" s="3">
        <v>3133.15</v>
      </c>
      <c r="AA1618" t="s">
        <v>55</v>
      </c>
      <c r="AB1618" t="s">
        <v>47</v>
      </c>
      <c r="AC1618" t="s">
        <v>159</v>
      </c>
      <c r="AD1618" t="s">
        <v>159</v>
      </c>
      <c r="AE1618" s="39">
        <v>46218.387812499997</v>
      </c>
      <c r="AG1618" t="str">
        <f t="shared" si="200"/>
        <v>Julho-26</v>
      </c>
      <c r="AH1618" s="36">
        <f>_xlfn.XLOOKUP(AK1618,'Base de Preços'!P$7:P$3001,'Base de Preços'!J$7:J$3001,"",0)</f>
        <v>3133.15</v>
      </c>
      <c r="AI1618" s="37">
        <f t="shared" si="201"/>
        <v>3133.15</v>
      </c>
      <c r="AJ1618" t="str">
        <f>_xlfn.XLOOKUP(N1618,Agrupamentos!C$3:C$496,Agrupamentos!D$3:D$496,"",0)</f>
        <v>BRIGADINHA MSFL</v>
      </c>
      <c r="AK1618" t="str">
        <f t="shared" si="202"/>
        <v>EQUIPE DE BRIGADINHA FLORESTALGN1410IMP21</v>
      </c>
      <c r="AL1618" s="57" t="str">
        <f t="shared" si="203"/>
        <v>47671GN1410Trabalhador FlorestalNATAN SANTOS MORAISEQUIPE DE BRIGADINHA FLORESTALJATOBÁ GLEBA A - NAD009-01Principal1Julho-260846218,387812546217</v>
      </c>
      <c r="AM1618" s="79" t="str">
        <f t="shared" si="204"/>
        <v/>
      </c>
      <c r="AN1618" s="80" t="str">
        <f t="shared" si="205"/>
        <v/>
      </c>
      <c r="AO1618" s="36">
        <f t="shared" si="206"/>
        <v>3133.15</v>
      </c>
      <c r="AP1618" s="83" t="str">
        <f t="shared" si="207"/>
        <v/>
      </c>
    </row>
    <row r="1619" spans="1:42" hidden="1">
      <c r="A1619">
        <v>47671</v>
      </c>
      <c r="B1619" s="38">
        <v>46217</v>
      </c>
      <c r="C1619" t="s">
        <v>272</v>
      </c>
      <c r="D1619" t="s">
        <v>105</v>
      </c>
      <c r="E1619" t="s">
        <v>106</v>
      </c>
      <c r="F1619" t="s">
        <v>49</v>
      </c>
      <c r="G1619">
        <v>8</v>
      </c>
      <c r="H1619" s="43">
        <v>11065</v>
      </c>
      <c r="I1619" t="s">
        <v>107</v>
      </c>
      <c r="J1619">
        <v>11078</v>
      </c>
      <c r="K1619" t="s">
        <v>154</v>
      </c>
      <c r="L1619" t="s">
        <v>154</v>
      </c>
      <c r="M1619">
        <v>1</v>
      </c>
      <c r="N1619" t="s">
        <v>109</v>
      </c>
      <c r="O1619" t="s">
        <v>64</v>
      </c>
      <c r="P1619">
        <v>820</v>
      </c>
      <c r="Q1619" t="s">
        <v>144</v>
      </c>
      <c r="R1619" t="s">
        <v>118</v>
      </c>
      <c r="S1619">
        <v>32</v>
      </c>
      <c r="T1619">
        <v>0</v>
      </c>
      <c r="U1619">
        <v>0</v>
      </c>
      <c r="V1619">
        <v>32</v>
      </c>
      <c r="W1619">
        <v>0</v>
      </c>
      <c r="X1619">
        <v>0</v>
      </c>
      <c r="Y1619">
        <v>0</v>
      </c>
      <c r="Z1619">
        <v>0</v>
      </c>
      <c r="AA1619" t="s">
        <v>55</v>
      </c>
      <c r="AB1619" t="s">
        <v>56</v>
      </c>
      <c r="AC1619" t="s">
        <v>159</v>
      </c>
      <c r="AD1619" t="s">
        <v>159</v>
      </c>
      <c r="AE1619" s="39">
        <v>46218.396770833337</v>
      </c>
      <c r="AG1619" t="str">
        <f t="shared" si="200"/>
        <v>Julho-26</v>
      </c>
      <c r="AH1619" s="36">
        <f>_xlfn.XLOOKUP(AK1619,'Base de Preços'!P$7:P$3001,'Base de Preços'!J$7:J$3001,"",0)</f>
        <v>0</v>
      </c>
      <c r="AI1619" s="37">
        <f t="shared" si="201"/>
        <v>0</v>
      </c>
      <c r="AJ1619" t="str">
        <f>_xlfn.XLOOKUP(N1619,Agrupamentos!C$3:C$496,Agrupamentos!D$3:D$496,"",0)</f>
        <v>APOIO E MANUTENÇÃO</v>
      </c>
      <c r="AK1619" t="str">
        <f t="shared" si="202"/>
        <v>APOIO E MANUTEÇÃO 1410GN14101</v>
      </c>
      <c r="AL1619" s="57" t="str">
        <f t="shared" si="203"/>
        <v>47671GN1410Trabalhador FlorestalNATAN SANTOS MORAISAPOIO E MANUTEÇÃO 1410NOSSA SENHORA APARECIDA IX - CPG003-01Suporte0Julho-2603246218,396770833346217</v>
      </c>
      <c r="AM1619" s="79" t="str">
        <f t="shared" si="204"/>
        <v/>
      </c>
      <c r="AN1619" s="80" t="str">
        <f t="shared" si="205"/>
        <v/>
      </c>
      <c r="AO1619" s="36">
        <f t="shared" si="206"/>
        <v>0</v>
      </c>
      <c r="AP1619" s="83" t="str">
        <f t="shared" si="207"/>
        <v/>
      </c>
    </row>
    <row r="1620" spans="1:42" hidden="1">
      <c r="A1620">
        <v>47673</v>
      </c>
      <c r="B1620" s="38">
        <v>46217</v>
      </c>
      <c r="C1620" t="s">
        <v>272</v>
      </c>
      <c r="D1620" t="s">
        <v>105</v>
      </c>
      <c r="E1620" t="s">
        <v>106</v>
      </c>
      <c r="F1620" t="s">
        <v>49</v>
      </c>
      <c r="G1620">
        <v>8</v>
      </c>
      <c r="H1620" s="43">
        <v>11331</v>
      </c>
      <c r="I1620" t="s">
        <v>112</v>
      </c>
      <c r="J1620">
        <v>11278</v>
      </c>
      <c r="K1620" t="s">
        <v>381</v>
      </c>
      <c r="L1620" t="s">
        <v>381</v>
      </c>
      <c r="M1620" t="s">
        <v>177</v>
      </c>
      <c r="N1620" t="s">
        <v>178</v>
      </c>
      <c r="O1620" t="s">
        <v>64</v>
      </c>
      <c r="P1620">
        <v>612</v>
      </c>
      <c r="Q1620" t="s">
        <v>379</v>
      </c>
      <c r="R1620" t="s">
        <v>118</v>
      </c>
      <c r="S1620">
        <v>8</v>
      </c>
      <c r="T1620">
        <v>22</v>
      </c>
      <c r="U1620">
        <v>2</v>
      </c>
      <c r="V1620">
        <v>10</v>
      </c>
      <c r="W1620">
        <v>0.1</v>
      </c>
      <c r="X1620">
        <v>0.36</v>
      </c>
      <c r="Y1620">
        <v>0.45</v>
      </c>
      <c r="Z1620">
        <v>11.21</v>
      </c>
      <c r="AA1620" t="s">
        <v>55</v>
      </c>
      <c r="AB1620" t="s">
        <v>56</v>
      </c>
      <c r="AC1620" t="s">
        <v>382</v>
      </c>
      <c r="AD1620" t="s">
        <v>120</v>
      </c>
      <c r="AE1620" s="39">
        <v>46218.408680555556</v>
      </c>
      <c r="AG1620" t="str">
        <f t="shared" si="200"/>
        <v>Julho-26</v>
      </c>
      <c r="AH1620" s="36">
        <f>_xlfn.XLOOKUP(AK1620,'Base de Preços'!P$7:P$3001,'Base de Preços'!J$7:J$3001,"",0)</f>
        <v>204.96</v>
      </c>
      <c r="AI1620" s="37">
        <f t="shared" si="201"/>
        <v>0</v>
      </c>
      <c r="AJ1620" t="str">
        <f>_xlfn.XLOOKUP(N1620,Agrupamentos!C$3:C$496,Agrupamentos!D$3:D$496,"",0)</f>
        <v>HERBICIDA MEC</v>
      </c>
      <c r="AK1620" t="str">
        <f t="shared" si="202"/>
        <v>SERV CAP QUIM MEC AREA TOTAL AGRIC POSGN1410IMP98</v>
      </c>
      <c r="AL1620" s="57" t="str">
        <f t="shared" si="203"/>
        <v>47673GN1410Trabalhador FlorestalNONATO JOSE COSTA JUNIORSERV CAP QUIM MEC AREA TOTAL AGRIC POSRIBEIRÃO LIMPO - CPG003-01Suporte22Julho-2621046218,408680555646217</v>
      </c>
      <c r="AM1620" s="79">
        <f t="shared" si="204"/>
        <v>100</v>
      </c>
      <c r="AN1620" s="80">
        <f t="shared" si="205"/>
        <v>1121</v>
      </c>
      <c r="AO1620" s="36">
        <f t="shared" si="206"/>
        <v>246.62</v>
      </c>
      <c r="AP1620" s="83">
        <f t="shared" si="207"/>
        <v>-874.38</v>
      </c>
    </row>
    <row r="1621" spans="1:42" hidden="1">
      <c r="A1621">
        <v>47673</v>
      </c>
      <c r="B1621" s="38">
        <v>46217</v>
      </c>
      <c r="C1621" t="s">
        <v>272</v>
      </c>
      <c r="D1621" t="s">
        <v>105</v>
      </c>
      <c r="E1621" t="s">
        <v>106</v>
      </c>
      <c r="F1621" t="s">
        <v>59</v>
      </c>
      <c r="G1621">
        <v>8</v>
      </c>
      <c r="H1621" s="43">
        <v>11331</v>
      </c>
      <c r="I1621" t="s">
        <v>112</v>
      </c>
      <c r="J1621">
        <v>11278</v>
      </c>
      <c r="K1621" t="s">
        <v>381</v>
      </c>
      <c r="L1621" t="s">
        <v>381</v>
      </c>
      <c r="M1621" t="s">
        <v>177</v>
      </c>
      <c r="N1621" t="s">
        <v>178</v>
      </c>
      <c r="O1621" t="s">
        <v>64</v>
      </c>
      <c r="P1621">
        <v>612</v>
      </c>
      <c r="Q1621" t="s">
        <v>379</v>
      </c>
      <c r="R1621" t="s">
        <v>118</v>
      </c>
      <c r="S1621">
        <v>8</v>
      </c>
      <c r="T1621">
        <v>22</v>
      </c>
      <c r="U1621">
        <v>2</v>
      </c>
      <c r="V1621">
        <v>10</v>
      </c>
      <c r="W1621">
        <v>0.5</v>
      </c>
      <c r="X1621">
        <v>0.36</v>
      </c>
      <c r="Y1621">
        <v>0.45</v>
      </c>
      <c r="Z1621">
        <v>142.15</v>
      </c>
      <c r="AA1621" t="s">
        <v>55</v>
      </c>
      <c r="AB1621" t="s">
        <v>47</v>
      </c>
      <c r="AC1621" t="s">
        <v>382</v>
      </c>
      <c r="AD1621" t="s">
        <v>120</v>
      </c>
      <c r="AE1621" s="39">
        <v>46218.408680555556</v>
      </c>
      <c r="AG1621" t="str">
        <f t="shared" si="200"/>
        <v>Julho-26</v>
      </c>
      <c r="AH1621" s="36">
        <f>_xlfn.XLOOKUP(AK1621,'Base de Preços'!P$7:P$3001,'Base de Preços'!J$7:J$3001,"",0)</f>
        <v>204.96</v>
      </c>
      <c r="AI1621" s="37">
        <f t="shared" si="201"/>
        <v>4509.12</v>
      </c>
      <c r="AJ1621" t="str">
        <f>_xlfn.XLOOKUP(N1621,Agrupamentos!C$3:C$496,Agrupamentos!D$3:D$496,"",0)</f>
        <v>HERBICIDA MEC</v>
      </c>
      <c r="AK1621" t="str">
        <f t="shared" si="202"/>
        <v>SERV CAP QUIM MEC AREA TOTAL AGRIC POSGN1410IMP98</v>
      </c>
      <c r="AL1621" s="57" t="str">
        <f t="shared" si="203"/>
        <v>47673GN1410Operador de Trator de PneuNONATO JOSE COSTA JUNIORSERV CAP QUIM MEC AREA TOTAL AGRIC POSRIBEIRÃO LIMPO - CPG003-01Principal22Julho-2621046218,408680555646217</v>
      </c>
      <c r="AM1621" s="79">
        <f t="shared" si="204"/>
        <v>20</v>
      </c>
      <c r="AN1621" s="80">
        <f t="shared" si="205"/>
        <v>2843</v>
      </c>
      <c r="AO1621" s="36">
        <f t="shared" si="206"/>
        <v>3127.3</v>
      </c>
      <c r="AP1621" s="83">
        <f t="shared" si="207"/>
        <v>284.30000000000018</v>
      </c>
    </row>
    <row r="1622" spans="1:42" hidden="1">
      <c r="A1622">
        <v>47624</v>
      </c>
      <c r="B1622" s="38">
        <v>46217</v>
      </c>
      <c r="C1622" t="s">
        <v>272</v>
      </c>
      <c r="D1622" t="s">
        <v>98</v>
      </c>
      <c r="E1622" t="s">
        <v>99</v>
      </c>
      <c r="F1622" t="s">
        <v>37</v>
      </c>
      <c r="G1622">
        <v>8</v>
      </c>
      <c r="H1622" s="43">
        <v>9241</v>
      </c>
      <c r="I1622" t="s">
        <v>189</v>
      </c>
      <c r="J1622" t="s">
        <v>39</v>
      </c>
      <c r="K1622" t="s">
        <v>40</v>
      </c>
      <c r="L1622" t="s">
        <v>502</v>
      </c>
      <c r="M1622">
        <v>2</v>
      </c>
      <c r="N1622" t="s">
        <v>42</v>
      </c>
      <c r="O1622" t="s">
        <v>64</v>
      </c>
      <c r="P1622">
        <v>390</v>
      </c>
      <c r="Q1622" t="s">
        <v>44</v>
      </c>
      <c r="R1622" t="s">
        <v>45</v>
      </c>
      <c r="S1622">
        <v>0</v>
      </c>
      <c r="T1622">
        <v>0</v>
      </c>
      <c r="U1622">
        <v>24</v>
      </c>
      <c r="V1622">
        <v>24</v>
      </c>
      <c r="W1622">
        <v>0</v>
      </c>
      <c r="X1622">
        <v>0</v>
      </c>
      <c r="Y1622">
        <v>0</v>
      </c>
      <c r="Z1622">
        <v>0</v>
      </c>
      <c r="AA1622" t="s">
        <v>46</v>
      </c>
      <c r="AB1622" t="s">
        <v>47</v>
      </c>
      <c r="AC1622" t="s">
        <v>48</v>
      </c>
      <c r="AD1622" t="s">
        <v>48</v>
      </c>
      <c r="AE1622" s="39">
        <v>46217.729247685187</v>
      </c>
      <c r="AG1622" t="str">
        <f t="shared" si="200"/>
        <v>Julho-26</v>
      </c>
      <c r="AH1622" s="36">
        <f>_xlfn.XLOOKUP(AK1622,'Base de Preços'!P$7:P$3001,'Base de Preços'!J$7:J$3001,"",0)</f>
        <v>0</v>
      </c>
      <c r="AI1622" s="37">
        <f t="shared" si="201"/>
        <v>0</v>
      </c>
      <c r="AJ1622" t="str">
        <f>_xlfn.XLOOKUP(N1622,Agrupamentos!C$3:C$496,Agrupamentos!D$3:D$496,"",0)</f>
        <v>APOIO E MANUTENÇÃO</v>
      </c>
      <c r="AK1622" t="str">
        <f t="shared" si="202"/>
        <v>APOIO E MANUTEÇÃOGN14202</v>
      </c>
      <c r="AL1622" s="57" t="str">
        <f t="shared" si="203"/>
        <v>47624GN1420MotoristaGIOVANNI RODRIGUES BORGES MORAESAPOIO E MANUTEÇÃOPátio MST01Principal0Julho-26242446217,729247685246217</v>
      </c>
      <c r="AM1622" s="79" t="str">
        <f t="shared" si="204"/>
        <v/>
      </c>
      <c r="AN1622" s="80" t="str">
        <f t="shared" si="205"/>
        <v/>
      </c>
      <c r="AO1622" s="36">
        <f t="shared" si="206"/>
        <v>0</v>
      </c>
      <c r="AP1622" s="83" t="str">
        <f t="shared" si="207"/>
        <v/>
      </c>
    </row>
    <row r="1623" spans="1:42" hidden="1">
      <c r="A1623">
        <v>47629</v>
      </c>
      <c r="B1623" s="38">
        <v>46217</v>
      </c>
      <c r="C1623" t="s">
        <v>272</v>
      </c>
      <c r="D1623" t="s">
        <v>98</v>
      </c>
      <c r="E1623" t="s">
        <v>99</v>
      </c>
      <c r="F1623" t="s">
        <v>49</v>
      </c>
      <c r="G1623">
        <v>8</v>
      </c>
      <c r="H1623" s="43" t="s">
        <v>100</v>
      </c>
      <c r="I1623" t="s">
        <v>101</v>
      </c>
      <c r="J1623" t="s">
        <v>50</v>
      </c>
      <c r="K1623" t="s">
        <v>51</v>
      </c>
      <c r="L1623" t="s">
        <v>102</v>
      </c>
      <c r="M1623">
        <v>2</v>
      </c>
      <c r="N1623" t="s">
        <v>42</v>
      </c>
      <c r="O1623" t="s">
        <v>64</v>
      </c>
      <c r="P1623">
        <v>635</v>
      </c>
      <c r="Q1623" t="s">
        <v>524</v>
      </c>
      <c r="R1623" t="s">
        <v>378</v>
      </c>
      <c r="S1623">
        <v>0</v>
      </c>
      <c r="T1623">
        <v>0</v>
      </c>
      <c r="U1623">
        <v>32</v>
      </c>
      <c r="V1623">
        <v>32</v>
      </c>
      <c r="W1623">
        <v>0</v>
      </c>
      <c r="X1623">
        <v>0</v>
      </c>
      <c r="Y1623">
        <v>0</v>
      </c>
      <c r="Z1623">
        <v>0</v>
      </c>
      <c r="AA1623" t="s">
        <v>55</v>
      </c>
      <c r="AB1623" t="s">
        <v>56</v>
      </c>
      <c r="AC1623" t="s">
        <v>57</v>
      </c>
      <c r="AD1623" t="s">
        <v>57</v>
      </c>
      <c r="AE1623" s="39">
        <v>46217.736331018517</v>
      </c>
      <c r="AG1623" t="str">
        <f t="shared" si="200"/>
        <v>Julho-26</v>
      </c>
      <c r="AH1623" s="36">
        <f>_xlfn.XLOOKUP(AK1623,'Base de Preços'!P$7:P$3001,'Base de Preços'!J$7:J$3001,"",0)</f>
        <v>0</v>
      </c>
      <c r="AI1623" s="37">
        <f t="shared" si="201"/>
        <v>0</v>
      </c>
      <c r="AJ1623" t="str">
        <f>_xlfn.XLOOKUP(N1623,Agrupamentos!C$3:C$496,Agrupamentos!D$3:D$496,"",0)</f>
        <v>APOIO E MANUTENÇÃO</v>
      </c>
      <c r="AK1623" t="str">
        <f t="shared" si="202"/>
        <v>APOIO E MANUTEÇÃOGN14202</v>
      </c>
      <c r="AL1623" s="57" t="str">
        <f t="shared" si="203"/>
        <v>47629GN1420Trabalhador FlorestalLEANDRA DE MIRANDA SOUZA COSTAAPOIO E MANUTEÇÃOPRUDENTINA - RRP012-01Suporte0Julho-26323246217,736331018546217</v>
      </c>
      <c r="AM1623" s="79" t="str">
        <f t="shared" si="204"/>
        <v/>
      </c>
      <c r="AN1623" s="80" t="str">
        <f t="shared" si="205"/>
        <v/>
      </c>
      <c r="AO1623" s="36">
        <f t="shared" si="206"/>
        <v>0</v>
      </c>
      <c r="AP1623" s="83" t="str">
        <f t="shared" si="207"/>
        <v/>
      </c>
    </row>
    <row r="1624" spans="1:42" hidden="1">
      <c r="A1624">
        <v>47629</v>
      </c>
      <c r="B1624" s="38">
        <v>46217</v>
      </c>
      <c r="C1624" t="s">
        <v>272</v>
      </c>
      <c r="D1624" t="s">
        <v>98</v>
      </c>
      <c r="E1624" t="s">
        <v>99</v>
      </c>
      <c r="F1624" t="s">
        <v>37</v>
      </c>
      <c r="G1624">
        <v>8</v>
      </c>
      <c r="H1624" s="43" t="s">
        <v>100</v>
      </c>
      <c r="I1624" t="s">
        <v>101</v>
      </c>
      <c r="J1624" t="s">
        <v>50</v>
      </c>
      <c r="K1624" t="s">
        <v>51</v>
      </c>
      <c r="L1624" t="s">
        <v>102</v>
      </c>
      <c r="M1624">
        <v>2</v>
      </c>
      <c r="N1624" t="s">
        <v>42</v>
      </c>
      <c r="O1624" t="s">
        <v>64</v>
      </c>
      <c r="P1624">
        <v>635</v>
      </c>
      <c r="Q1624" t="s">
        <v>524</v>
      </c>
      <c r="R1624" t="s">
        <v>378</v>
      </c>
      <c r="S1624">
        <v>0</v>
      </c>
      <c r="T1624">
        <v>0</v>
      </c>
      <c r="U1624">
        <v>16</v>
      </c>
      <c r="V1624">
        <v>16</v>
      </c>
      <c r="W1624">
        <v>0</v>
      </c>
      <c r="X1624">
        <v>0</v>
      </c>
      <c r="Y1624">
        <v>0</v>
      </c>
      <c r="Z1624">
        <v>0</v>
      </c>
      <c r="AA1624" t="s">
        <v>55</v>
      </c>
      <c r="AB1624" t="s">
        <v>47</v>
      </c>
      <c r="AC1624" t="s">
        <v>57</v>
      </c>
      <c r="AD1624" t="s">
        <v>57</v>
      </c>
      <c r="AE1624" s="39">
        <v>46217.736168981479</v>
      </c>
      <c r="AG1624" t="str">
        <f t="shared" si="200"/>
        <v>Julho-26</v>
      </c>
      <c r="AH1624" s="36">
        <f>_xlfn.XLOOKUP(AK1624,'Base de Preços'!P$7:P$3001,'Base de Preços'!J$7:J$3001,"",0)</f>
        <v>0</v>
      </c>
      <c r="AI1624" s="37">
        <f t="shared" si="201"/>
        <v>0</v>
      </c>
      <c r="AJ1624" t="str">
        <f>_xlfn.XLOOKUP(N1624,Agrupamentos!C$3:C$496,Agrupamentos!D$3:D$496,"",0)</f>
        <v>APOIO E MANUTENÇÃO</v>
      </c>
      <c r="AK1624" t="str">
        <f t="shared" si="202"/>
        <v>APOIO E MANUTEÇÃOGN14202</v>
      </c>
      <c r="AL1624" s="57" t="str">
        <f t="shared" si="203"/>
        <v>47629GN1420MotoristaLEANDRA DE MIRANDA SOUZA COSTAAPOIO E MANUTEÇÃOPRUDENTINA - RRP012-01Principal0Julho-26161646217,736168981546217</v>
      </c>
      <c r="AM1624" s="79" t="str">
        <f t="shared" si="204"/>
        <v/>
      </c>
      <c r="AN1624" s="80" t="str">
        <f t="shared" si="205"/>
        <v/>
      </c>
      <c r="AO1624" s="36">
        <f t="shared" si="206"/>
        <v>0</v>
      </c>
      <c r="AP1624" s="83" t="str">
        <f t="shared" si="207"/>
        <v/>
      </c>
    </row>
    <row r="1625" spans="1:42" hidden="1">
      <c r="A1625">
        <v>47650</v>
      </c>
      <c r="B1625" s="38">
        <v>46217</v>
      </c>
      <c r="C1625" t="s">
        <v>272</v>
      </c>
      <c r="D1625" t="s">
        <v>98</v>
      </c>
      <c r="E1625" t="s">
        <v>99</v>
      </c>
      <c r="F1625" t="s">
        <v>59</v>
      </c>
      <c r="G1625">
        <v>8</v>
      </c>
      <c r="H1625" s="43">
        <v>10665</v>
      </c>
      <c r="I1625" t="s">
        <v>191</v>
      </c>
      <c r="J1625">
        <v>10781</v>
      </c>
      <c r="K1625" t="s">
        <v>192</v>
      </c>
      <c r="L1625" t="s">
        <v>192</v>
      </c>
      <c r="M1625" t="s">
        <v>525</v>
      </c>
      <c r="N1625" t="s">
        <v>526</v>
      </c>
      <c r="O1625" t="s">
        <v>64</v>
      </c>
      <c r="P1625">
        <v>463</v>
      </c>
      <c r="Q1625" t="s">
        <v>507</v>
      </c>
      <c r="R1625">
        <v>6</v>
      </c>
      <c r="S1625">
        <v>10</v>
      </c>
      <c r="T1625">
        <v>12.26</v>
      </c>
      <c r="U1625">
        <v>6</v>
      </c>
      <c r="V1625">
        <v>16</v>
      </c>
      <c r="W1625">
        <v>0.9</v>
      </c>
      <c r="X1625">
        <v>0.82</v>
      </c>
      <c r="Y1625">
        <v>1.31</v>
      </c>
      <c r="Z1625">
        <v>315.86</v>
      </c>
      <c r="AA1625" t="s">
        <v>46</v>
      </c>
      <c r="AB1625" t="s">
        <v>47</v>
      </c>
      <c r="AC1625" t="s">
        <v>195</v>
      </c>
      <c r="AE1625" s="39">
        <v>46217.880798611113</v>
      </c>
      <c r="AF1625" t="s">
        <v>534</v>
      </c>
      <c r="AG1625" t="str">
        <f t="shared" si="200"/>
        <v>Julho-26</v>
      </c>
      <c r="AH1625" s="36">
        <f>_xlfn.XLOOKUP(AK1625,'Base de Preços'!P$7:P$3001,'Base de Preços'!J$7:J$3001,"",0)</f>
        <v>428.63</v>
      </c>
      <c r="AI1625" s="37">
        <f t="shared" si="201"/>
        <v>5255.0037999999995</v>
      </c>
      <c r="AJ1625" t="str">
        <f>_xlfn.XLOOKUP(N1625,Agrupamentos!C$3:C$496,Agrupamentos!D$3:D$496,"",0)</f>
        <v>HERBICIDA MEC</v>
      </c>
      <c r="AK1625" t="str">
        <f t="shared" si="202"/>
        <v>CAPINA QUÍMICA MECÂNICA ENTRELINHAGN1420IMP343</v>
      </c>
      <c r="AL1625" s="57" t="str">
        <f t="shared" si="203"/>
        <v>47650GN1420Operador de Trator de PneuTHIAGO DE SOUZA AVELARCAPINA QUÍMICA MECÂNICA ENTRELINHASANTA MARIA ARID6Principal12,26Julho-2661646217,880798611146217</v>
      </c>
      <c r="AM1625" s="79">
        <f t="shared" si="204"/>
        <v>17.777777777777779</v>
      </c>
      <c r="AN1625" s="80">
        <f t="shared" si="205"/>
        <v>5615.2888888888892</v>
      </c>
      <c r="AO1625" s="36">
        <f t="shared" si="206"/>
        <v>3872.4436000000001</v>
      </c>
      <c r="AP1625" s="83">
        <f t="shared" si="207"/>
        <v>-1742.8452888888892</v>
      </c>
    </row>
    <row r="1626" spans="1:42" hidden="1">
      <c r="A1626">
        <v>47650</v>
      </c>
      <c r="B1626" s="38">
        <v>46217</v>
      </c>
      <c r="C1626" t="s">
        <v>272</v>
      </c>
      <c r="D1626" t="s">
        <v>98</v>
      </c>
      <c r="E1626" t="s">
        <v>99</v>
      </c>
      <c r="F1626" t="s">
        <v>49</v>
      </c>
      <c r="G1626">
        <v>8</v>
      </c>
      <c r="H1626" s="43">
        <v>10665</v>
      </c>
      <c r="I1626" t="s">
        <v>191</v>
      </c>
      <c r="J1626">
        <v>10781</v>
      </c>
      <c r="K1626" t="s">
        <v>192</v>
      </c>
      <c r="L1626" t="s">
        <v>192</v>
      </c>
      <c r="M1626">
        <v>2</v>
      </c>
      <c r="N1626" t="s">
        <v>42</v>
      </c>
      <c r="O1626" t="s">
        <v>64</v>
      </c>
      <c r="P1626">
        <v>463</v>
      </c>
      <c r="Q1626" t="s">
        <v>507</v>
      </c>
      <c r="R1626">
        <v>2</v>
      </c>
      <c r="S1626">
        <v>8</v>
      </c>
      <c r="T1626">
        <v>0</v>
      </c>
      <c r="U1626">
        <v>0</v>
      </c>
      <c r="V1626">
        <v>8</v>
      </c>
      <c r="W1626">
        <v>0</v>
      </c>
      <c r="X1626">
        <v>0</v>
      </c>
      <c r="Y1626">
        <v>0</v>
      </c>
      <c r="Z1626">
        <v>0</v>
      </c>
      <c r="AA1626" t="s">
        <v>46</v>
      </c>
      <c r="AB1626" t="s">
        <v>56</v>
      </c>
      <c r="AC1626" t="s">
        <v>195</v>
      </c>
      <c r="AE1626" s="39">
        <v>46217.880798611113</v>
      </c>
      <c r="AF1626" t="s">
        <v>534</v>
      </c>
      <c r="AG1626" t="str">
        <f t="shared" si="200"/>
        <v>Julho-26</v>
      </c>
      <c r="AH1626" s="36">
        <f>_xlfn.XLOOKUP(AK1626,'Base de Preços'!P$7:P$3001,'Base de Preços'!J$7:J$3001,"",0)</f>
        <v>0</v>
      </c>
      <c r="AI1626" s="37">
        <f t="shared" si="201"/>
        <v>0</v>
      </c>
      <c r="AJ1626" t="str">
        <f>_xlfn.XLOOKUP(N1626,Agrupamentos!C$3:C$496,Agrupamentos!D$3:D$496,"",0)</f>
        <v>APOIO E MANUTENÇÃO</v>
      </c>
      <c r="AK1626" t="str">
        <f t="shared" si="202"/>
        <v>APOIO E MANUTEÇÃOGN14202</v>
      </c>
      <c r="AL1626" s="57" t="str">
        <f t="shared" si="203"/>
        <v>47650GN1420Trabalhador FlorestalTHIAGO DE SOUZA AVELARAPOIO E MANUTEÇÃOSANTA MARIA ARID2Suporte0Julho-260846217,880798611146217</v>
      </c>
      <c r="AM1626" s="79" t="str">
        <f t="shared" si="204"/>
        <v/>
      </c>
      <c r="AN1626" s="80" t="str">
        <f t="shared" si="205"/>
        <v/>
      </c>
      <c r="AO1626" s="36">
        <f t="shared" si="206"/>
        <v>0</v>
      </c>
      <c r="AP1626" s="83" t="str">
        <f t="shared" si="207"/>
        <v/>
      </c>
    </row>
    <row r="1627" spans="1:42" hidden="1">
      <c r="A1627">
        <v>47650</v>
      </c>
      <c r="B1627" s="38">
        <v>46217</v>
      </c>
      <c r="C1627" t="s">
        <v>272</v>
      </c>
      <c r="D1627" t="s">
        <v>98</v>
      </c>
      <c r="E1627" t="s">
        <v>99</v>
      </c>
      <c r="F1627" t="s">
        <v>59</v>
      </c>
      <c r="G1627">
        <v>8</v>
      </c>
      <c r="H1627" s="43">
        <v>10665</v>
      </c>
      <c r="I1627" t="s">
        <v>191</v>
      </c>
      <c r="J1627">
        <v>10781</v>
      </c>
      <c r="K1627" t="s">
        <v>192</v>
      </c>
      <c r="L1627" t="s">
        <v>192</v>
      </c>
      <c r="M1627" t="s">
        <v>525</v>
      </c>
      <c r="N1627" t="s">
        <v>526</v>
      </c>
      <c r="O1627" t="s">
        <v>64</v>
      </c>
      <c r="P1627">
        <v>463</v>
      </c>
      <c r="Q1627" t="s">
        <v>507</v>
      </c>
      <c r="R1627">
        <v>7</v>
      </c>
      <c r="S1627">
        <v>10</v>
      </c>
      <c r="T1627">
        <v>19.64</v>
      </c>
      <c r="U1627">
        <v>8</v>
      </c>
      <c r="V1627">
        <v>18</v>
      </c>
      <c r="W1627">
        <v>0.9</v>
      </c>
      <c r="X1627">
        <v>0.51</v>
      </c>
      <c r="Y1627">
        <v>0.92</v>
      </c>
      <c r="Z1627">
        <v>315.86</v>
      </c>
      <c r="AA1627" t="s">
        <v>46</v>
      </c>
      <c r="AB1627" t="s">
        <v>47</v>
      </c>
      <c r="AC1627" t="s">
        <v>195</v>
      </c>
      <c r="AD1627" t="s">
        <v>228</v>
      </c>
      <c r="AE1627" s="39">
        <v>46217.880798611113</v>
      </c>
      <c r="AF1627" t="s">
        <v>534</v>
      </c>
      <c r="AG1627" t="str">
        <f t="shared" si="200"/>
        <v>Julho-26</v>
      </c>
      <c r="AH1627" s="36">
        <f>_xlfn.XLOOKUP(AK1627,'Base de Preços'!P$7:P$3001,'Base de Preços'!J$7:J$3001,"",0)</f>
        <v>428.63</v>
      </c>
      <c r="AI1627" s="37">
        <f t="shared" si="201"/>
        <v>8418.2932000000001</v>
      </c>
      <c r="AJ1627" t="str">
        <f>_xlfn.XLOOKUP(N1627,Agrupamentos!C$3:C$496,Agrupamentos!D$3:D$496,"",0)</f>
        <v>HERBICIDA MEC</v>
      </c>
      <c r="AK1627" t="str">
        <f t="shared" si="202"/>
        <v>CAPINA QUÍMICA MECÂNICA ENTRELINHAGN1420IMP343</v>
      </c>
      <c r="AL1627" s="57" t="str">
        <f t="shared" si="203"/>
        <v>47650GN1420Operador de Trator de PneuTHIAGO DE SOUZA AVELARCAPINA QUÍMICA MECÂNICA ENTRELINHASANTA MARIA ARID7Principal19,64Julho-2681846217,880798611146217</v>
      </c>
      <c r="AM1627" s="79">
        <f t="shared" si="204"/>
        <v>20</v>
      </c>
      <c r="AN1627" s="80">
        <f t="shared" si="205"/>
        <v>6317.2000000000007</v>
      </c>
      <c r="AO1627" s="36">
        <f t="shared" si="206"/>
        <v>6203.4904000000006</v>
      </c>
      <c r="AP1627" s="83">
        <f t="shared" si="207"/>
        <v>-113.70960000000014</v>
      </c>
    </row>
    <row r="1628" spans="1:42" hidden="1">
      <c r="A1628">
        <v>47650</v>
      </c>
      <c r="B1628" s="38">
        <v>46217</v>
      </c>
      <c r="C1628" t="s">
        <v>272</v>
      </c>
      <c r="D1628" t="s">
        <v>98</v>
      </c>
      <c r="E1628" t="s">
        <v>99</v>
      </c>
      <c r="F1628" t="s">
        <v>37</v>
      </c>
      <c r="G1628">
        <v>8</v>
      </c>
      <c r="H1628" s="43">
        <v>10665</v>
      </c>
      <c r="I1628" t="s">
        <v>191</v>
      </c>
      <c r="J1628">
        <v>10781</v>
      </c>
      <c r="K1628" t="s">
        <v>192</v>
      </c>
      <c r="L1628" t="s">
        <v>192</v>
      </c>
      <c r="M1628">
        <v>2</v>
      </c>
      <c r="N1628" t="s">
        <v>42</v>
      </c>
      <c r="O1628" t="s">
        <v>64</v>
      </c>
      <c r="P1628">
        <v>463</v>
      </c>
      <c r="Q1628" t="s">
        <v>507</v>
      </c>
      <c r="R1628">
        <v>1</v>
      </c>
      <c r="S1628">
        <v>8</v>
      </c>
      <c r="T1628">
        <v>0</v>
      </c>
      <c r="U1628">
        <v>8</v>
      </c>
      <c r="V1628">
        <v>16</v>
      </c>
      <c r="W1628">
        <v>0</v>
      </c>
      <c r="X1628">
        <v>0</v>
      </c>
      <c r="Y1628">
        <v>0</v>
      </c>
      <c r="Z1628">
        <v>0</v>
      </c>
      <c r="AA1628" t="s">
        <v>46</v>
      </c>
      <c r="AB1628" t="s">
        <v>47</v>
      </c>
      <c r="AC1628" t="s">
        <v>195</v>
      </c>
      <c r="AE1628" s="39">
        <v>46217.880798611113</v>
      </c>
      <c r="AF1628" t="s">
        <v>534</v>
      </c>
      <c r="AG1628" t="str">
        <f t="shared" si="200"/>
        <v>Julho-26</v>
      </c>
      <c r="AH1628" s="36">
        <f>_xlfn.XLOOKUP(AK1628,'Base de Preços'!P$7:P$3001,'Base de Preços'!J$7:J$3001,"",0)</f>
        <v>0</v>
      </c>
      <c r="AI1628" s="37">
        <f t="shared" si="201"/>
        <v>0</v>
      </c>
      <c r="AJ1628" t="str">
        <f>_xlfn.XLOOKUP(N1628,Agrupamentos!C$3:C$496,Agrupamentos!D$3:D$496,"",0)</f>
        <v>APOIO E MANUTENÇÃO</v>
      </c>
      <c r="AK1628" t="str">
        <f t="shared" si="202"/>
        <v>APOIO E MANUTEÇÃOGN14202</v>
      </c>
      <c r="AL1628" s="57" t="str">
        <f t="shared" si="203"/>
        <v>47650GN1420MotoristaTHIAGO DE SOUZA AVELARAPOIO E MANUTEÇÃOSANTA MARIA ARID1Principal0Julho-2681646217,880798611146217</v>
      </c>
      <c r="AM1628" s="79" t="str">
        <f t="shared" si="204"/>
        <v/>
      </c>
      <c r="AN1628" s="80" t="str">
        <f t="shared" si="205"/>
        <v/>
      </c>
      <c r="AO1628" s="36">
        <f t="shared" si="206"/>
        <v>0</v>
      </c>
      <c r="AP1628" s="83" t="str">
        <f t="shared" si="207"/>
        <v/>
      </c>
    </row>
    <row r="1629" spans="1:42" hidden="1">
      <c r="A1629">
        <v>47695</v>
      </c>
      <c r="B1629" s="38">
        <v>46218</v>
      </c>
      <c r="C1629" t="s">
        <v>272</v>
      </c>
      <c r="D1629" t="s">
        <v>250</v>
      </c>
      <c r="E1629" t="s">
        <v>251</v>
      </c>
      <c r="F1629" t="s">
        <v>37</v>
      </c>
      <c r="G1629">
        <v>8</v>
      </c>
      <c r="H1629" s="43">
        <v>9241</v>
      </c>
      <c r="I1629" t="s">
        <v>189</v>
      </c>
      <c r="J1629" t="s">
        <v>39</v>
      </c>
      <c r="K1629" t="s">
        <v>40</v>
      </c>
      <c r="L1629" t="s">
        <v>252</v>
      </c>
      <c r="M1629">
        <v>2</v>
      </c>
      <c r="N1629" t="s">
        <v>42</v>
      </c>
      <c r="O1629" t="s">
        <v>64</v>
      </c>
      <c r="P1629">
        <v>390</v>
      </c>
      <c r="Q1629" t="s">
        <v>44</v>
      </c>
      <c r="R1629" t="s">
        <v>45</v>
      </c>
      <c r="S1629">
        <v>8</v>
      </c>
      <c r="T1629">
        <v>0</v>
      </c>
      <c r="U1629">
        <v>0</v>
      </c>
      <c r="V1629">
        <v>8</v>
      </c>
      <c r="W1629">
        <v>0</v>
      </c>
      <c r="X1629">
        <v>0</v>
      </c>
      <c r="Y1629">
        <v>0</v>
      </c>
      <c r="Z1629">
        <v>0</v>
      </c>
      <c r="AA1629" t="s">
        <v>46</v>
      </c>
      <c r="AB1629" t="s">
        <v>56</v>
      </c>
      <c r="AC1629" t="s">
        <v>48</v>
      </c>
      <c r="AD1629" t="s">
        <v>228</v>
      </c>
      <c r="AE1629" s="39">
        <v>46218.736979166664</v>
      </c>
      <c r="AG1629" t="str">
        <f t="shared" si="200"/>
        <v>Julho-26</v>
      </c>
      <c r="AH1629" s="36">
        <f>_xlfn.XLOOKUP(AK1629,'Base de Preços'!P$7:P$3001,'Base de Preços'!J$7:J$3001,"",0)</f>
        <v>0</v>
      </c>
      <c r="AI1629" s="37">
        <f t="shared" si="201"/>
        <v>0</v>
      </c>
      <c r="AJ1629" t="str">
        <f>_xlfn.XLOOKUP(N1629,Agrupamentos!C$3:C$496,Agrupamentos!D$3:D$496,"",0)</f>
        <v>APOIO E MANUTENÇÃO</v>
      </c>
      <c r="AK1629" t="str">
        <f t="shared" si="202"/>
        <v>APOIO E MANUTEÇÃOGN12702</v>
      </c>
      <c r="AL1629" s="57" t="str">
        <f t="shared" si="203"/>
        <v>47695GN1270MotoristaGIOVANNI RODRIGUES BORGES MORAESAPOIO E MANUTEÇÃOPátio MST01Suporte0Julho-260846218,736979166746218</v>
      </c>
      <c r="AM1629" s="79" t="str">
        <f t="shared" si="204"/>
        <v/>
      </c>
      <c r="AN1629" s="80" t="str">
        <f t="shared" si="205"/>
        <v/>
      </c>
      <c r="AO1629" s="36">
        <f t="shared" si="206"/>
        <v>0</v>
      </c>
      <c r="AP1629" s="83" t="str">
        <f t="shared" si="207"/>
        <v/>
      </c>
    </row>
    <row r="1630" spans="1:42" hidden="1">
      <c r="A1630">
        <v>47698</v>
      </c>
      <c r="B1630" s="38">
        <v>46218</v>
      </c>
      <c r="C1630" t="s">
        <v>272</v>
      </c>
      <c r="D1630" t="s">
        <v>250</v>
      </c>
      <c r="E1630" t="s">
        <v>251</v>
      </c>
      <c r="F1630" t="s">
        <v>49</v>
      </c>
      <c r="G1630">
        <v>10</v>
      </c>
      <c r="H1630" s="43">
        <v>11697</v>
      </c>
      <c r="I1630" t="s">
        <v>253</v>
      </c>
      <c r="J1630">
        <v>10837</v>
      </c>
      <c r="K1630" t="s">
        <v>254</v>
      </c>
      <c r="L1630" t="s">
        <v>254</v>
      </c>
      <c r="M1630">
        <v>71</v>
      </c>
      <c r="N1630" t="s">
        <v>270</v>
      </c>
      <c r="O1630" t="s">
        <v>64</v>
      </c>
      <c r="P1630">
        <v>287</v>
      </c>
      <c r="Q1630" t="s">
        <v>269</v>
      </c>
      <c r="R1630">
        <v>3</v>
      </c>
      <c r="S1630">
        <v>40</v>
      </c>
      <c r="T1630">
        <v>27.64</v>
      </c>
      <c r="U1630">
        <v>0</v>
      </c>
      <c r="V1630">
        <v>40</v>
      </c>
      <c r="W1630">
        <v>1.42</v>
      </c>
      <c r="X1630">
        <v>1.45</v>
      </c>
      <c r="Y1630">
        <v>1.45</v>
      </c>
      <c r="Z1630">
        <v>149.09</v>
      </c>
      <c r="AA1630" t="s">
        <v>46</v>
      </c>
      <c r="AB1630" t="s">
        <v>47</v>
      </c>
      <c r="AC1630" t="s">
        <v>257</v>
      </c>
      <c r="AD1630" t="s">
        <v>57</v>
      </c>
      <c r="AE1630" s="39">
        <v>46218.779409722221</v>
      </c>
      <c r="AG1630" t="str">
        <f t="shared" si="200"/>
        <v>Julho-26</v>
      </c>
      <c r="AH1630" s="36">
        <f>_xlfn.XLOOKUP(AK1630,'Base de Preços'!P$7:P$3001,'Base de Preços'!J$7:J$3001,"",0)</f>
        <v>152.18</v>
      </c>
      <c r="AI1630" s="37">
        <f t="shared" si="201"/>
        <v>4206.2552000000005</v>
      </c>
      <c r="AJ1630" t="str">
        <f>_xlfn.XLOOKUP(N1630,Agrupamentos!C$3:C$496,Agrupamentos!D$3:D$496,"",0)</f>
        <v>COMBATE A FORMIGA MANUAL</v>
      </c>
      <c r="AK1630" t="str">
        <f t="shared" si="202"/>
        <v>COMBATE A FORMIGA MANUAL MANUTENÇÃO - ANO 02GN127071</v>
      </c>
      <c r="AL1630" s="57" t="str">
        <f t="shared" si="203"/>
        <v>47698GN1270Trabalhador FlorestalJEAN CARDOSO PAIVACOMBATE A FORMIGA MANUAL MANUTENÇÃO - ANO 02Fazenda Pouso Alto3Principal27,64Julho-2604046218,779409722246218</v>
      </c>
      <c r="AM1630" s="79">
        <f t="shared" si="204"/>
        <v>28.169014084507044</v>
      </c>
      <c r="AN1630" s="80">
        <f t="shared" si="205"/>
        <v>4199.7183098591549</v>
      </c>
      <c r="AO1630" s="36">
        <f t="shared" si="206"/>
        <v>4120.8476000000001</v>
      </c>
      <c r="AP1630" s="83">
        <f t="shared" si="207"/>
        <v>-78.870709859154886</v>
      </c>
    </row>
    <row r="1631" spans="1:42" hidden="1">
      <c r="A1631">
        <v>47698</v>
      </c>
      <c r="B1631" s="38">
        <v>46218</v>
      </c>
      <c r="C1631" t="s">
        <v>272</v>
      </c>
      <c r="D1631" t="s">
        <v>250</v>
      </c>
      <c r="E1631" t="s">
        <v>251</v>
      </c>
      <c r="F1631" t="s">
        <v>49</v>
      </c>
      <c r="G1631">
        <v>10</v>
      </c>
      <c r="H1631" s="43">
        <v>11697</v>
      </c>
      <c r="I1631" t="s">
        <v>253</v>
      </c>
      <c r="J1631">
        <v>10837</v>
      </c>
      <c r="K1631" t="s">
        <v>254</v>
      </c>
      <c r="L1631" t="s">
        <v>254</v>
      </c>
      <c r="M1631">
        <v>71</v>
      </c>
      <c r="N1631" t="s">
        <v>270</v>
      </c>
      <c r="O1631" t="s">
        <v>64</v>
      </c>
      <c r="P1631">
        <v>287</v>
      </c>
      <c r="Q1631" t="s">
        <v>269</v>
      </c>
      <c r="R1631">
        <v>4</v>
      </c>
      <c r="S1631">
        <v>40</v>
      </c>
      <c r="T1631">
        <v>30.79</v>
      </c>
      <c r="U1631">
        <v>0</v>
      </c>
      <c r="V1631">
        <v>40</v>
      </c>
      <c r="W1631">
        <v>1.42</v>
      </c>
      <c r="X1631">
        <v>1.3</v>
      </c>
      <c r="Y1631">
        <v>1.3</v>
      </c>
      <c r="Z1631">
        <v>149.09</v>
      </c>
      <c r="AA1631" t="s">
        <v>46</v>
      </c>
      <c r="AB1631" t="s">
        <v>47</v>
      </c>
      <c r="AC1631" t="s">
        <v>257</v>
      </c>
      <c r="AD1631" t="s">
        <v>57</v>
      </c>
      <c r="AE1631" s="39">
        <v>46218.779409722221</v>
      </c>
      <c r="AG1631" t="str">
        <f t="shared" si="200"/>
        <v>Julho-26</v>
      </c>
      <c r="AH1631" s="36">
        <f>_xlfn.XLOOKUP(AK1631,'Base de Preços'!P$7:P$3001,'Base de Preços'!J$7:J$3001,"",0)</f>
        <v>152.18</v>
      </c>
      <c r="AI1631" s="37">
        <f t="shared" si="201"/>
        <v>4685.6221999999998</v>
      </c>
      <c r="AJ1631" t="str">
        <f>_xlfn.XLOOKUP(N1631,Agrupamentos!C$3:C$496,Agrupamentos!D$3:D$496,"",0)</f>
        <v>COMBATE A FORMIGA MANUAL</v>
      </c>
      <c r="AK1631" t="str">
        <f t="shared" si="202"/>
        <v>COMBATE A FORMIGA MANUAL MANUTENÇÃO - ANO 02GN127071</v>
      </c>
      <c r="AL1631" s="57" t="str">
        <f t="shared" si="203"/>
        <v>47698GN1270Trabalhador FlorestalJEAN CARDOSO PAIVACOMBATE A FORMIGA MANUAL MANUTENÇÃO - ANO 02Fazenda Pouso Alto4Principal30,79Julho-2604046218,779409722246218</v>
      </c>
      <c r="AM1631" s="79">
        <f t="shared" si="204"/>
        <v>28.169014084507044</v>
      </c>
      <c r="AN1631" s="80">
        <f t="shared" si="205"/>
        <v>4199.7183098591549</v>
      </c>
      <c r="AO1631" s="36">
        <f t="shared" si="206"/>
        <v>4590.4811</v>
      </c>
      <c r="AP1631" s="83">
        <f t="shared" si="207"/>
        <v>390.76279014084503</v>
      </c>
    </row>
    <row r="1632" spans="1:42" hidden="1">
      <c r="A1632">
        <v>47698</v>
      </c>
      <c r="B1632" s="38">
        <v>46218</v>
      </c>
      <c r="C1632" t="s">
        <v>272</v>
      </c>
      <c r="D1632" t="s">
        <v>250</v>
      </c>
      <c r="E1632" t="s">
        <v>251</v>
      </c>
      <c r="F1632" t="s">
        <v>49</v>
      </c>
      <c r="G1632">
        <v>10</v>
      </c>
      <c r="H1632" s="43">
        <v>11697</v>
      </c>
      <c r="I1632" t="s">
        <v>253</v>
      </c>
      <c r="J1632">
        <v>10837</v>
      </c>
      <c r="K1632" t="s">
        <v>254</v>
      </c>
      <c r="L1632" t="s">
        <v>254</v>
      </c>
      <c r="M1632">
        <v>71</v>
      </c>
      <c r="N1632" t="s">
        <v>270</v>
      </c>
      <c r="O1632" t="s">
        <v>64</v>
      </c>
      <c r="P1632">
        <v>287</v>
      </c>
      <c r="Q1632" t="s">
        <v>269</v>
      </c>
      <c r="R1632">
        <v>1</v>
      </c>
      <c r="S1632">
        <v>10</v>
      </c>
      <c r="T1632">
        <v>22.54</v>
      </c>
      <c r="U1632">
        <v>0</v>
      </c>
      <c r="V1632">
        <v>10</v>
      </c>
      <c r="W1632">
        <v>1.42</v>
      </c>
      <c r="X1632">
        <v>0.44</v>
      </c>
      <c r="Y1632">
        <v>0.44</v>
      </c>
      <c r="Z1632">
        <v>149.09</v>
      </c>
      <c r="AA1632" t="s">
        <v>46</v>
      </c>
      <c r="AB1632" t="s">
        <v>47</v>
      </c>
      <c r="AC1632" t="s">
        <v>257</v>
      </c>
      <c r="AD1632" t="s">
        <v>57</v>
      </c>
      <c r="AE1632" s="39">
        <v>46218.779409722221</v>
      </c>
      <c r="AG1632" t="str">
        <f t="shared" si="200"/>
        <v>Julho-26</v>
      </c>
      <c r="AH1632" s="36">
        <f>_xlfn.XLOOKUP(AK1632,'Base de Preços'!P$7:P$3001,'Base de Preços'!J$7:J$3001,"",0)</f>
        <v>152.18</v>
      </c>
      <c r="AI1632" s="37">
        <f t="shared" si="201"/>
        <v>3430.1372000000001</v>
      </c>
      <c r="AJ1632" t="str">
        <f>_xlfn.XLOOKUP(N1632,Agrupamentos!C$3:C$496,Agrupamentos!D$3:D$496,"",0)</f>
        <v>COMBATE A FORMIGA MANUAL</v>
      </c>
      <c r="AK1632" t="str">
        <f t="shared" si="202"/>
        <v>COMBATE A FORMIGA MANUAL MANUTENÇÃO - ANO 02GN127071</v>
      </c>
      <c r="AL1632" s="57" t="str">
        <f t="shared" si="203"/>
        <v>47698GN1270Trabalhador FlorestalJEAN CARDOSO PAIVACOMBATE A FORMIGA MANUAL MANUTENÇÃO - ANO 02Fazenda Pouso Alto1Principal22,54Julho-2601046218,779409722246218</v>
      </c>
      <c r="AM1632" s="79">
        <f t="shared" si="204"/>
        <v>7.042253521126761</v>
      </c>
      <c r="AN1632" s="80">
        <f t="shared" si="205"/>
        <v>1049.9295774647887</v>
      </c>
      <c r="AO1632" s="36">
        <f t="shared" si="206"/>
        <v>3360.4886000000001</v>
      </c>
      <c r="AP1632" s="83">
        <f t="shared" si="207"/>
        <v>2310.5590225352116</v>
      </c>
    </row>
    <row r="1633" spans="1:42" hidden="1">
      <c r="A1633">
        <v>47698</v>
      </c>
      <c r="B1633" s="38">
        <v>46218</v>
      </c>
      <c r="C1633" t="s">
        <v>272</v>
      </c>
      <c r="D1633" t="s">
        <v>250</v>
      </c>
      <c r="E1633" t="s">
        <v>251</v>
      </c>
      <c r="F1633" t="s">
        <v>49</v>
      </c>
      <c r="G1633">
        <v>10</v>
      </c>
      <c r="H1633" s="43">
        <v>11697</v>
      </c>
      <c r="I1633" t="s">
        <v>253</v>
      </c>
      <c r="J1633">
        <v>10837</v>
      </c>
      <c r="K1633" t="s">
        <v>254</v>
      </c>
      <c r="L1633" t="s">
        <v>254</v>
      </c>
      <c r="M1633">
        <v>71</v>
      </c>
      <c r="N1633" t="s">
        <v>270</v>
      </c>
      <c r="O1633" t="s">
        <v>64</v>
      </c>
      <c r="P1633">
        <v>287</v>
      </c>
      <c r="Q1633" t="s">
        <v>269</v>
      </c>
      <c r="R1633">
        <v>9</v>
      </c>
      <c r="S1633">
        <v>40</v>
      </c>
      <c r="T1633">
        <v>35.78</v>
      </c>
      <c r="U1633">
        <v>0</v>
      </c>
      <c r="V1633">
        <v>40</v>
      </c>
      <c r="W1633">
        <v>1.42</v>
      </c>
      <c r="X1633">
        <v>1.1200000000000001</v>
      </c>
      <c r="Y1633">
        <v>1.1200000000000001</v>
      </c>
      <c r="Z1633">
        <v>149.09</v>
      </c>
      <c r="AA1633" t="s">
        <v>46</v>
      </c>
      <c r="AB1633" t="s">
        <v>47</v>
      </c>
      <c r="AC1633" t="s">
        <v>257</v>
      </c>
      <c r="AD1633" t="s">
        <v>57</v>
      </c>
      <c r="AE1633" s="39">
        <v>46218.779409722221</v>
      </c>
      <c r="AG1633" t="str">
        <f t="shared" si="200"/>
        <v>Julho-26</v>
      </c>
      <c r="AH1633" s="36">
        <f>_xlfn.XLOOKUP(AK1633,'Base de Preços'!P$7:P$3001,'Base de Preços'!J$7:J$3001,"",0)</f>
        <v>152.18</v>
      </c>
      <c r="AI1633" s="37">
        <f t="shared" si="201"/>
        <v>5445.0004000000008</v>
      </c>
      <c r="AJ1633" t="str">
        <f>_xlfn.XLOOKUP(N1633,Agrupamentos!C$3:C$496,Agrupamentos!D$3:D$496,"",0)</f>
        <v>COMBATE A FORMIGA MANUAL</v>
      </c>
      <c r="AK1633" t="str">
        <f t="shared" si="202"/>
        <v>COMBATE A FORMIGA MANUAL MANUTENÇÃO - ANO 02GN127071</v>
      </c>
      <c r="AL1633" s="57" t="str">
        <f t="shared" si="203"/>
        <v>47698GN1270Trabalhador FlorestalJEAN CARDOSO PAIVACOMBATE A FORMIGA MANUAL MANUTENÇÃO - ANO 02Fazenda Pouso Alto9Principal35,78Julho-2604046218,779409722246218</v>
      </c>
      <c r="AM1633" s="79">
        <f t="shared" si="204"/>
        <v>28.169014084507044</v>
      </c>
      <c r="AN1633" s="80">
        <f t="shared" si="205"/>
        <v>4199.7183098591549</v>
      </c>
      <c r="AO1633" s="36">
        <f t="shared" si="206"/>
        <v>5334.4402</v>
      </c>
      <c r="AP1633" s="83">
        <f t="shared" si="207"/>
        <v>1134.7218901408451</v>
      </c>
    </row>
    <row r="1634" spans="1:42" hidden="1">
      <c r="A1634">
        <v>47698</v>
      </c>
      <c r="B1634" s="38">
        <v>46218</v>
      </c>
      <c r="C1634" t="s">
        <v>272</v>
      </c>
      <c r="D1634" t="s">
        <v>250</v>
      </c>
      <c r="E1634" t="s">
        <v>251</v>
      </c>
      <c r="F1634" t="s">
        <v>37</v>
      </c>
      <c r="G1634">
        <v>10</v>
      </c>
      <c r="H1634" s="43">
        <v>11697</v>
      </c>
      <c r="I1634" t="s">
        <v>253</v>
      </c>
      <c r="J1634">
        <v>10837</v>
      </c>
      <c r="K1634" t="s">
        <v>254</v>
      </c>
      <c r="L1634" t="s">
        <v>254</v>
      </c>
      <c r="M1634">
        <v>2</v>
      </c>
      <c r="N1634" t="s">
        <v>42</v>
      </c>
      <c r="O1634" t="s">
        <v>64</v>
      </c>
      <c r="P1634">
        <v>287</v>
      </c>
      <c r="Q1634" t="s">
        <v>269</v>
      </c>
      <c r="R1634">
        <v>1</v>
      </c>
      <c r="S1634">
        <v>10</v>
      </c>
      <c r="T1634">
        <v>0</v>
      </c>
      <c r="U1634">
        <v>0</v>
      </c>
      <c r="V1634">
        <v>10</v>
      </c>
      <c r="W1634">
        <v>0</v>
      </c>
      <c r="X1634">
        <v>0</v>
      </c>
      <c r="Y1634">
        <v>0</v>
      </c>
      <c r="Z1634">
        <v>0</v>
      </c>
      <c r="AA1634" t="s">
        <v>46</v>
      </c>
      <c r="AB1634" t="s">
        <v>56</v>
      </c>
      <c r="AC1634" t="s">
        <v>257</v>
      </c>
      <c r="AE1634" s="39">
        <v>46218.779409722221</v>
      </c>
      <c r="AG1634" t="str">
        <f t="shared" si="200"/>
        <v>Julho-26</v>
      </c>
      <c r="AH1634" s="36">
        <f>_xlfn.XLOOKUP(AK1634,'Base de Preços'!P$7:P$3001,'Base de Preços'!J$7:J$3001,"",0)</f>
        <v>0</v>
      </c>
      <c r="AI1634" s="37">
        <f t="shared" si="201"/>
        <v>0</v>
      </c>
      <c r="AJ1634" t="str">
        <f>_xlfn.XLOOKUP(N1634,Agrupamentos!C$3:C$496,Agrupamentos!D$3:D$496,"",0)</f>
        <v>APOIO E MANUTENÇÃO</v>
      </c>
      <c r="AK1634" t="str">
        <f t="shared" si="202"/>
        <v>APOIO E MANUTEÇÃOGN12702</v>
      </c>
      <c r="AL1634" s="57" t="str">
        <f t="shared" si="203"/>
        <v>47698GN1270MotoristaJEAN CARDOSO PAIVAAPOIO E MANUTEÇÃOFazenda Pouso Alto1Suporte0Julho-2601046218,779409722246218</v>
      </c>
      <c r="AM1634" s="79" t="str">
        <f t="shared" si="204"/>
        <v/>
      </c>
      <c r="AN1634" s="80" t="str">
        <f t="shared" si="205"/>
        <v/>
      </c>
      <c r="AO1634" s="36">
        <f t="shared" si="206"/>
        <v>0</v>
      </c>
      <c r="AP1634" s="83" t="str">
        <f t="shared" si="207"/>
        <v/>
      </c>
    </row>
    <row r="1635" spans="1:42" hidden="1">
      <c r="A1635">
        <v>47698</v>
      </c>
      <c r="B1635" s="38">
        <v>46218</v>
      </c>
      <c r="C1635" t="s">
        <v>272</v>
      </c>
      <c r="D1635" t="s">
        <v>250</v>
      </c>
      <c r="E1635" t="s">
        <v>251</v>
      </c>
      <c r="F1635" t="s">
        <v>49</v>
      </c>
      <c r="G1635">
        <v>10</v>
      </c>
      <c r="H1635" s="43">
        <v>11697</v>
      </c>
      <c r="I1635" t="s">
        <v>253</v>
      </c>
      <c r="J1635">
        <v>10837</v>
      </c>
      <c r="K1635" t="s">
        <v>254</v>
      </c>
      <c r="L1635" t="s">
        <v>254</v>
      </c>
      <c r="M1635">
        <v>71</v>
      </c>
      <c r="N1635" t="s">
        <v>270</v>
      </c>
      <c r="O1635" t="s">
        <v>64</v>
      </c>
      <c r="P1635">
        <v>287</v>
      </c>
      <c r="Q1635" t="s">
        <v>269</v>
      </c>
      <c r="R1635">
        <v>8</v>
      </c>
      <c r="S1635">
        <v>60</v>
      </c>
      <c r="T1635">
        <v>35.89</v>
      </c>
      <c r="U1635">
        <v>0</v>
      </c>
      <c r="V1635">
        <v>60</v>
      </c>
      <c r="W1635">
        <v>1.42</v>
      </c>
      <c r="X1635">
        <v>1.67</v>
      </c>
      <c r="Y1635">
        <v>1.67</v>
      </c>
      <c r="Z1635">
        <v>149.09</v>
      </c>
      <c r="AA1635" t="s">
        <v>46</v>
      </c>
      <c r="AB1635" t="s">
        <v>47</v>
      </c>
      <c r="AC1635" t="s">
        <v>257</v>
      </c>
      <c r="AD1635" t="s">
        <v>57</v>
      </c>
      <c r="AE1635" s="39">
        <v>46218.779409722221</v>
      </c>
      <c r="AG1635" t="str">
        <f t="shared" si="200"/>
        <v>Julho-26</v>
      </c>
      <c r="AH1635" s="36">
        <f>_xlfn.XLOOKUP(AK1635,'Base de Preços'!P$7:P$3001,'Base de Preços'!J$7:J$3001,"",0)</f>
        <v>152.18</v>
      </c>
      <c r="AI1635" s="37">
        <f t="shared" si="201"/>
        <v>5461.7402000000002</v>
      </c>
      <c r="AJ1635" t="str">
        <f>_xlfn.XLOOKUP(N1635,Agrupamentos!C$3:C$496,Agrupamentos!D$3:D$496,"",0)</f>
        <v>COMBATE A FORMIGA MANUAL</v>
      </c>
      <c r="AK1635" t="str">
        <f t="shared" si="202"/>
        <v>COMBATE A FORMIGA MANUAL MANUTENÇÃO - ANO 02GN127071</v>
      </c>
      <c r="AL1635" s="57" t="str">
        <f t="shared" si="203"/>
        <v>47698GN1270Trabalhador FlorestalJEAN CARDOSO PAIVACOMBATE A FORMIGA MANUAL MANUTENÇÃO - ANO 02Fazenda Pouso Alto8Principal35,89Julho-2606046218,779409722246218</v>
      </c>
      <c r="AM1635" s="79">
        <f t="shared" si="204"/>
        <v>42.253521126760567</v>
      </c>
      <c r="AN1635" s="80">
        <f t="shared" si="205"/>
        <v>6299.5774647887329</v>
      </c>
      <c r="AO1635" s="36">
        <f t="shared" si="206"/>
        <v>5350.8401000000003</v>
      </c>
      <c r="AP1635" s="83">
        <f t="shared" si="207"/>
        <v>-948.73736478873252</v>
      </c>
    </row>
    <row r="1636" spans="1:42" hidden="1">
      <c r="A1636">
        <v>47698</v>
      </c>
      <c r="B1636" s="38">
        <v>46218</v>
      </c>
      <c r="C1636" t="s">
        <v>272</v>
      </c>
      <c r="D1636" t="s">
        <v>250</v>
      </c>
      <c r="E1636" t="s">
        <v>251</v>
      </c>
      <c r="F1636" t="s">
        <v>49</v>
      </c>
      <c r="G1636">
        <v>10</v>
      </c>
      <c r="H1636" s="43">
        <v>11697</v>
      </c>
      <c r="I1636" t="s">
        <v>253</v>
      </c>
      <c r="J1636">
        <v>10837</v>
      </c>
      <c r="K1636" t="s">
        <v>254</v>
      </c>
      <c r="L1636" t="s">
        <v>254</v>
      </c>
      <c r="M1636">
        <v>71</v>
      </c>
      <c r="N1636" t="s">
        <v>270</v>
      </c>
      <c r="O1636" t="s">
        <v>64</v>
      </c>
      <c r="P1636">
        <v>287</v>
      </c>
      <c r="Q1636" t="s">
        <v>269</v>
      </c>
      <c r="R1636">
        <v>2</v>
      </c>
      <c r="S1636">
        <v>40</v>
      </c>
      <c r="T1636">
        <v>25.8</v>
      </c>
      <c r="U1636">
        <v>0</v>
      </c>
      <c r="V1636">
        <v>40</v>
      </c>
      <c r="W1636">
        <v>1.42</v>
      </c>
      <c r="X1636">
        <v>1.55</v>
      </c>
      <c r="Y1636">
        <v>1.55</v>
      </c>
      <c r="Z1636">
        <v>149.09</v>
      </c>
      <c r="AA1636" t="s">
        <v>46</v>
      </c>
      <c r="AB1636" t="s">
        <v>47</v>
      </c>
      <c r="AC1636" t="s">
        <v>257</v>
      </c>
      <c r="AD1636" t="s">
        <v>57</v>
      </c>
      <c r="AE1636" s="39">
        <v>46218.779409722221</v>
      </c>
      <c r="AG1636" t="str">
        <f t="shared" si="200"/>
        <v>Julho-26</v>
      </c>
      <c r="AH1636" s="36">
        <f>_xlfn.XLOOKUP(AK1636,'Base de Preços'!P$7:P$3001,'Base de Preços'!J$7:J$3001,"",0)</f>
        <v>152.18</v>
      </c>
      <c r="AI1636" s="37">
        <f t="shared" si="201"/>
        <v>3926.2440000000001</v>
      </c>
      <c r="AJ1636" t="str">
        <f>_xlfn.XLOOKUP(N1636,Agrupamentos!C$3:C$496,Agrupamentos!D$3:D$496,"",0)</f>
        <v>COMBATE A FORMIGA MANUAL</v>
      </c>
      <c r="AK1636" t="str">
        <f t="shared" si="202"/>
        <v>COMBATE A FORMIGA MANUAL MANUTENÇÃO - ANO 02GN127071</v>
      </c>
      <c r="AL1636" s="57" t="str">
        <f t="shared" si="203"/>
        <v>47698GN1270Trabalhador FlorestalJEAN CARDOSO PAIVACOMBATE A FORMIGA MANUAL MANUTENÇÃO - ANO 02Fazenda Pouso Alto2Principal25,8Julho-2604046218,779409722246218</v>
      </c>
      <c r="AM1636" s="79">
        <f t="shared" si="204"/>
        <v>28.169014084507044</v>
      </c>
      <c r="AN1636" s="80">
        <f t="shared" si="205"/>
        <v>4199.7183098591549</v>
      </c>
      <c r="AO1636" s="36">
        <f t="shared" si="206"/>
        <v>3846.5220000000004</v>
      </c>
      <c r="AP1636" s="83">
        <f t="shared" si="207"/>
        <v>-353.19630985915455</v>
      </c>
    </row>
    <row r="1637" spans="1:42" hidden="1">
      <c r="A1637">
        <v>47698</v>
      </c>
      <c r="B1637" s="38">
        <v>46218</v>
      </c>
      <c r="C1637" t="s">
        <v>272</v>
      </c>
      <c r="D1637" t="s">
        <v>250</v>
      </c>
      <c r="E1637" t="s">
        <v>251</v>
      </c>
      <c r="F1637" t="s">
        <v>49</v>
      </c>
      <c r="G1637">
        <v>10</v>
      </c>
      <c r="H1637" s="43">
        <v>11697</v>
      </c>
      <c r="I1637" t="s">
        <v>253</v>
      </c>
      <c r="J1637">
        <v>10837</v>
      </c>
      <c r="K1637" t="s">
        <v>254</v>
      </c>
      <c r="L1637" t="s">
        <v>254</v>
      </c>
      <c r="M1637">
        <v>71</v>
      </c>
      <c r="N1637" t="s">
        <v>270</v>
      </c>
      <c r="O1637" t="s">
        <v>64</v>
      </c>
      <c r="P1637">
        <v>287</v>
      </c>
      <c r="Q1637" t="s">
        <v>269</v>
      </c>
      <c r="R1637">
        <v>5</v>
      </c>
      <c r="S1637">
        <v>50</v>
      </c>
      <c r="T1637">
        <v>31.83</v>
      </c>
      <c r="U1637">
        <v>0</v>
      </c>
      <c r="V1637">
        <v>50</v>
      </c>
      <c r="W1637">
        <v>1.42</v>
      </c>
      <c r="X1637">
        <v>1.57</v>
      </c>
      <c r="Y1637">
        <v>1.57</v>
      </c>
      <c r="Z1637">
        <v>149.09</v>
      </c>
      <c r="AA1637" t="s">
        <v>46</v>
      </c>
      <c r="AB1637" t="s">
        <v>47</v>
      </c>
      <c r="AC1637" t="s">
        <v>257</v>
      </c>
      <c r="AD1637" t="s">
        <v>57</v>
      </c>
      <c r="AE1637" s="39">
        <v>46218.779409722221</v>
      </c>
      <c r="AG1637" t="str">
        <f t="shared" si="200"/>
        <v>Julho-26</v>
      </c>
      <c r="AH1637" s="36">
        <f>_xlfn.XLOOKUP(AK1637,'Base de Preços'!P$7:P$3001,'Base de Preços'!J$7:J$3001,"",0)</f>
        <v>152.18</v>
      </c>
      <c r="AI1637" s="37">
        <f t="shared" si="201"/>
        <v>4843.8894</v>
      </c>
      <c r="AJ1637" t="str">
        <f>_xlfn.XLOOKUP(N1637,Agrupamentos!C$3:C$496,Agrupamentos!D$3:D$496,"",0)</f>
        <v>COMBATE A FORMIGA MANUAL</v>
      </c>
      <c r="AK1637" t="str">
        <f t="shared" si="202"/>
        <v>COMBATE A FORMIGA MANUAL MANUTENÇÃO - ANO 02GN127071</v>
      </c>
      <c r="AL1637" s="57" t="str">
        <f t="shared" si="203"/>
        <v>47698GN1270Trabalhador FlorestalJEAN CARDOSO PAIVACOMBATE A FORMIGA MANUAL MANUTENÇÃO - ANO 02Fazenda Pouso Alto5Principal31,83Julho-2605046218,779409722246218</v>
      </c>
      <c r="AM1637" s="79">
        <f t="shared" si="204"/>
        <v>35.211267605633807</v>
      </c>
      <c r="AN1637" s="80">
        <f t="shared" si="205"/>
        <v>5249.6478873239448</v>
      </c>
      <c r="AO1637" s="36">
        <f t="shared" si="206"/>
        <v>4745.5347000000002</v>
      </c>
      <c r="AP1637" s="83">
        <f t="shared" si="207"/>
        <v>-504.11318732394466</v>
      </c>
    </row>
    <row r="1638" spans="1:42" hidden="1">
      <c r="A1638">
        <v>47688</v>
      </c>
      <c r="B1638" s="38">
        <v>46218</v>
      </c>
      <c r="C1638" t="s">
        <v>272</v>
      </c>
      <c r="D1638" t="s">
        <v>185</v>
      </c>
      <c r="E1638" t="s">
        <v>186</v>
      </c>
      <c r="F1638" t="s">
        <v>37</v>
      </c>
      <c r="G1638">
        <v>8</v>
      </c>
      <c r="H1638" s="43">
        <v>9241</v>
      </c>
      <c r="I1638" t="s">
        <v>189</v>
      </c>
      <c r="J1638" t="s">
        <v>39</v>
      </c>
      <c r="K1638" t="s">
        <v>40</v>
      </c>
      <c r="L1638" t="s">
        <v>190</v>
      </c>
      <c r="M1638">
        <v>43</v>
      </c>
      <c r="N1638" t="s">
        <v>42</v>
      </c>
      <c r="O1638" t="s">
        <v>64</v>
      </c>
      <c r="P1638">
        <v>390</v>
      </c>
      <c r="Q1638" t="s">
        <v>44</v>
      </c>
      <c r="R1638" t="s">
        <v>45</v>
      </c>
      <c r="S1638">
        <v>0</v>
      </c>
      <c r="T1638">
        <v>0</v>
      </c>
      <c r="U1638">
        <v>16</v>
      </c>
      <c r="V1638">
        <v>16</v>
      </c>
      <c r="W1638">
        <v>0</v>
      </c>
      <c r="X1638">
        <v>0</v>
      </c>
      <c r="Y1638">
        <v>0</v>
      </c>
      <c r="Z1638">
        <v>0</v>
      </c>
      <c r="AA1638" t="s">
        <v>46</v>
      </c>
      <c r="AB1638" t="s">
        <v>47</v>
      </c>
      <c r="AC1638" t="s">
        <v>48</v>
      </c>
      <c r="AD1638" t="s">
        <v>96</v>
      </c>
      <c r="AE1638" s="39">
        <v>46218.724456018521</v>
      </c>
      <c r="AG1638" t="str">
        <f t="shared" si="200"/>
        <v>Julho-26</v>
      </c>
      <c r="AH1638" s="36">
        <f>_xlfn.XLOOKUP(AK1638,'Base de Preços'!P$7:P$3001,'Base de Preços'!J$7:J$3001,"",0)</f>
        <v>0</v>
      </c>
      <c r="AI1638" s="37">
        <f t="shared" si="201"/>
        <v>0</v>
      </c>
      <c r="AJ1638" t="str">
        <f>_xlfn.XLOOKUP(N1638,Agrupamentos!C$3:C$496,Agrupamentos!D$3:D$496,"",0)</f>
        <v>APOIO E MANUTENÇÃO</v>
      </c>
      <c r="AK1638" t="str">
        <f t="shared" si="202"/>
        <v>APOIO E MANUTEÇÃOGN140043</v>
      </c>
      <c r="AL1638" s="57" t="str">
        <f t="shared" si="203"/>
        <v>47688GN1400MotoristaGIOVANNI RODRIGUES BORGES MORAESAPOIO E MANUTEÇÃOPátio MST01Principal0Julho-26161646218,724456018546218</v>
      </c>
      <c r="AM1638" s="79" t="str">
        <f t="shared" si="204"/>
        <v/>
      </c>
      <c r="AN1638" s="80" t="str">
        <f t="shared" si="205"/>
        <v/>
      </c>
      <c r="AO1638" s="36">
        <f t="shared" si="206"/>
        <v>0</v>
      </c>
      <c r="AP1638" s="83" t="str">
        <f t="shared" si="207"/>
        <v/>
      </c>
    </row>
    <row r="1639" spans="1:42" hidden="1">
      <c r="A1639">
        <v>47692</v>
      </c>
      <c r="B1639" s="38">
        <v>46218</v>
      </c>
      <c r="C1639" t="s">
        <v>272</v>
      </c>
      <c r="D1639" t="s">
        <v>185</v>
      </c>
      <c r="E1639" t="s">
        <v>186</v>
      </c>
      <c r="F1639" t="s">
        <v>49</v>
      </c>
      <c r="G1639">
        <v>8</v>
      </c>
      <c r="H1639" s="43" t="s">
        <v>100</v>
      </c>
      <c r="I1639" t="s">
        <v>101</v>
      </c>
      <c r="J1639" t="s">
        <v>50</v>
      </c>
      <c r="K1639" t="s">
        <v>51</v>
      </c>
      <c r="L1639" t="s">
        <v>187</v>
      </c>
      <c r="M1639">
        <v>43</v>
      </c>
      <c r="N1639" t="s">
        <v>42</v>
      </c>
      <c r="O1639" t="s">
        <v>64</v>
      </c>
      <c r="P1639">
        <v>852</v>
      </c>
      <c r="Q1639" t="s">
        <v>347</v>
      </c>
      <c r="R1639">
        <v>2</v>
      </c>
      <c r="S1639">
        <v>0</v>
      </c>
      <c r="T1639">
        <v>0</v>
      </c>
      <c r="U1639">
        <v>8</v>
      </c>
      <c r="V1639">
        <v>8</v>
      </c>
      <c r="W1639">
        <v>0</v>
      </c>
      <c r="X1639">
        <v>0</v>
      </c>
      <c r="Y1639">
        <v>0</v>
      </c>
      <c r="Z1639">
        <v>0</v>
      </c>
      <c r="AA1639" t="s">
        <v>55</v>
      </c>
      <c r="AB1639" t="s">
        <v>56</v>
      </c>
      <c r="AC1639" t="s">
        <v>57</v>
      </c>
      <c r="AD1639" t="s">
        <v>57</v>
      </c>
      <c r="AE1639" s="39">
        <v>46218.735775462963</v>
      </c>
      <c r="AG1639" t="str">
        <f t="shared" si="200"/>
        <v>Julho-26</v>
      </c>
      <c r="AH1639" s="36">
        <f>_xlfn.XLOOKUP(AK1639,'Base de Preços'!P$7:P$3001,'Base de Preços'!J$7:J$3001,"",0)</f>
        <v>0</v>
      </c>
      <c r="AI1639" s="37">
        <f t="shared" si="201"/>
        <v>0</v>
      </c>
      <c r="AJ1639" t="str">
        <f>_xlfn.XLOOKUP(N1639,Agrupamentos!C$3:C$496,Agrupamentos!D$3:D$496,"",0)</f>
        <v>APOIO E MANUTENÇÃO</v>
      </c>
      <c r="AK1639" t="str">
        <f t="shared" si="202"/>
        <v>APOIO E MANUTEÇÃOGN140043</v>
      </c>
      <c r="AL1639" s="57" t="str">
        <f t="shared" si="203"/>
        <v>47692GN1400Trabalhador FlorestalLEANDRA DE MIRANDA SOUZA COSTAAPOIO E MANUTEÇÃOESTANCIA TRES SELENAS2Suporte0Julho-268846218,73577546346218</v>
      </c>
      <c r="AM1639" s="79" t="str">
        <f t="shared" si="204"/>
        <v/>
      </c>
      <c r="AN1639" s="80" t="str">
        <f t="shared" si="205"/>
        <v/>
      </c>
      <c r="AO1639" s="36">
        <f t="shared" si="206"/>
        <v>0</v>
      </c>
      <c r="AP1639" s="83" t="str">
        <f t="shared" si="207"/>
        <v/>
      </c>
    </row>
    <row r="1640" spans="1:42" hidden="1">
      <c r="A1640">
        <v>47692</v>
      </c>
      <c r="B1640" s="38">
        <v>46218</v>
      </c>
      <c r="C1640" t="s">
        <v>272</v>
      </c>
      <c r="D1640" t="s">
        <v>185</v>
      </c>
      <c r="E1640" t="s">
        <v>186</v>
      </c>
      <c r="F1640" t="s">
        <v>37</v>
      </c>
      <c r="G1640">
        <v>8</v>
      </c>
      <c r="H1640" s="43" t="s">
        <v>100</v>
      </c>
      <c r="I1640" t="s">
        <v>101</v>
      </c>
      <c r="J1640" t="s">
        <v>50</v>
      </c>
      <c r="K1640" t="s">
        <v>51</v>
      </c>
      <c r="L1640" t="s">
        <v>187</v>
      </c>
      <c r="M1640">
        <v>43</v>
      </c>
      <c r="N1640" t="s">
        <v>42</v>
      </c>
      <c r="O1640" t="s">
        <v>64</v>
      </c>
      <c r="P1640">
        <v>852</v>
      </c>
      <c r="Q1640" t="s">
        <v>347</v>
      </c>
      <c r="R1640">
        <v>2</v>
      </c>
      <c r="S1640">
        <v>0</v>
      </c>
      <c r="T1640">
        <v>0</v>
      </c>
      <c r="U1640">
        <v>8</v>
      </c>
      <c r="V1640">
        <v>8</v>
      </c>
      <c r="W1640">
        <v>0</v>
      </c>
      <c r="X1640">
        <v>0</v>
      </c>
      <c r="Y1640">
        <v>0</v>
      </c>
      <c r="Z1640">
        <v>0</v>
      </c>
      <c r="AA1640" t="s">
        <v>55</v>
      </c>
      <c r="AB1640" t="s">
        <v>47</v>
      </c>
      <c r="AC1640" t="s">
        <v>57</v>
      </c>
      <c r="AD1640" t="s">
        <v>57</v>
      </c>
      <c r="AE1640" s="39">
        <v>46218.735648148147</v>
      </c>
      <c r="AG1640" t="str">
        <f t="shared" si="200"/>
        <v>Julho-26</v>
      </c>
      <c r="AH1640" s="36">
        <f>_xlfn.XLOOKUP(AK1640,'Base de Preços'!P$7:P$3001,'Base de Preços'!J$7:J$3001,"",0)</f>
        <v>0</v>
      </c>
      <c r="AI1640" s="37">
        <f t="shared" si="201"/>
        <v>0</v>
      </c>
      <c r="AJ1640" t="str">
        <f>_xlfn.XLOOKUP(N1640,Agrupamentos!C$3:C$496,Agrupamentos!D$3:D$496,"",0)</f>
        <v>APOIO E MANUTENÇÃO</v>
      </c>
      <c r="AK1640" t="str">
        <f t="shared" si="202"/>
        <v>APOIO E MANUTEÇÃOGN140043</v>
      </c>
      <c r="AL1640" s="57" t="str">
        <f t="shared" si="203"/>
        <v>47692GN1400MotoristaLEANDRA DE MIRANDA SOUZA COSTAAPOIO E MANUTEÇÃOESTANCIA TRES SELENAS2Principal0Julho-268846218,735648148146218</v>
      </c>
      <c r="AM1640" s="79" t="str">
        <f t="shared" si="204"/>
        <v/>
      </c>
      <c r="AN1640" s="80" t="str">
        <f t="shared" si="205"/>
        <v/>
      </c>
      <c r="AO1640" s="36">
        <f t="shared" si="206"/>
        <v>0</v>
      </c>
      <c r="AP1640" s="83" t="str">
        <f t="shared" si="207"/>
        <v/>
      </c>
    </row>
    <row r="1641" spans="1:42" hidden="1">
      <c r="A1641">
        <v>47702</v>
      </c>
      <c r="B1641" s="38">
        <v>46218</v>
      </c>
      <c r="C1641" t="s">
        <v>272</v>
      </c>
      <c r="D1641" t="s">
        <v>185</v>
      </c>
      <c r="E1641" t="s">
        <v>186</v>
      </c>
      <c r="F1641" t="s">
        <v>59</v>
      </c>
      <c r="G1641">
        <v>8</v>
      </c>
      <c r="H1641" s="43">
        <v>10859</v>
      </c>
      <c r="I1641" t="s">
        <v>198</v>
      </c>
      <c r="J1641">
        <v>10093</v>
      </c>
      <c r="K1641" t="s">
        <v>199</v>
      </c>
      <c r="L1641" t="s">
        <v>199</v>
      </c>
      <c r="M1641" t="s">
        <v>204</v>
      </c>
      <c r="N1641" t="s">
        <v>205</v>
      </c>
      <c r="O1641" t="s">
        <v>64</v>
      </c>
      <c r="P1641">
        <v>607</v>
      </c>
      <c r="Q1641" t="s">
        <v>188</v>
      </c>
      <c r="R1641">
        <v>47</v>
      </c>
      <c r="S1641">
        <v>8</v>
      </c>
      <c r="T1641">
        <v>31</v>
      </c>
      <c r="U1641">
        <v>0</v>
      </c>
      <c r="V1641">
        <v>8</v>
      </c>
      <c r="W1641">
        <v>1.1000000000000001</v>
      </c>
      <c r="X1641">
        <v>0.26</v>
      </c>
      <c r="Y1641">
        <v>0.26</v>
      </c>
      <c r="Z1641">
        <v>348.12</v>
      </c>
      <c r="AA1641" t="s">
        <v>46</v>
      </c>
      <c r="AB1641" t="s">
        <v>56</v>
      </c>
      <c r="AC1641" t="s">
        <v>202</v>
      </c>
      <c r="AD1641" t="s">
        <v>96</v>
      </c>
      <c r="AE1641" s="39">
        <v>46218.814120370371</v>
      </c>
      <c r="AG1641" t="str">
        <f t="shared" si="200"/>
        <v>Julho-26</v>
      </c>
      <c r="AH1641" s="36">
        <f>_xlfn.XLOOKUP(AK1641,'Base de Preços'!P$7:P$3001,'Base de Preços'!J$7:J$3001,"",0)</f>
        <v>1452.94</v>
      </c>
      <c r="AI1641" s="37">
        <f t="shared" si="201"/>
        <v>0</v>
      </c>
      <c r="AJ1641" t="str">
        <f>_xlfn.XLOOKUP(N1641,Agrupamentos!C$3:C$496,Agrupamentos!D$3:D$496,"",0)</f>
        <v>PLANTIO</v>
      </c>
      <c r="AK1641" t="str">
        <f t="shared" si="202"/>
        <v>PLANTIO MANUAL 1.110 plantas/ha,  mudas com tratamento (MAP e Cupinicida), mudas SEM TUBETE + replantioGN1400IMP12</v>
      </c>
      <c r="AL1641" s="57" t="str">
        <f t="shared" si="203"/>
        <v>47702GN1400Operador de Trator de PneuJONATHAN FONSECA DE OLIVEIRAPLANTIO MANUAL 1.110 plantas/ha,  mudas com tratamento (MAP e Cupinicida), mudas SEM TUBETE + replantioSelena47Suporte31Julho-260846218,814120370446218</v>
      </c>
      <c r="AM1641" s="79">
        <f t="shared" si="204"/>
        <v>7.2727272727272725</v>
      </c>
      <c r="AN1641" s="80">
        <f t="shared" si="205"/>
        <v>2531.7818181818179</v>
      </c>
      <c r="AO1641" s="36">
        <f t="shared" si="206"/>
        <v>10791.72</v>
      </c>
      <c r="AP1641" s="83">
        <f t="shared" si="207"/>
        <v>8259.938181818181</v>
      </c>
    </row>
    <row r="1642" spans="1:42" hidden="1">
      <c r="A1642">
        <v>47702</v>
      </c>
      <c r="B1642" s="38">
        <v>46218</v>
      </c>
      <c r="C1642" t="s">
        <v>272</v>
      </c>
      <c r="D1642" t="s">
        <v>185</v>
      </c>
      <c r="E1642" t="s">
        <v>186</v>
      </c>
      <c r="F1642" t="s">
        <v>49</v>
      </c>
      <c r="G1642">
        <v>8</v>
      </c>
      <c r="H1642" s="43">
        <v>10859</v>
      </c>
      <c r="I1642" t="s">
        <v>198</v>
      </c>
      <c r="J1642">
        <v>10093</v>
      </c>
      <c r="K1642" t="s">
        <v>199</v>
      </c>
      <c r="L1642" t="s">
        <v>199</v>
      </c>
      <c r="M1642" t="s">
        <v>204</v>
      </c>
      <c r="N1642" t="s">
        <v>205</v>
      </c>
      <c r="O1642" t="s">
        <v>64</v>
      </c>
      <c r="P1642">
        <v>607</v>
      </c>
      <c r="Q1642" t="s">
        <v>188</v>
      </c>
      <c r="R1642">
        <v>47</v>
      </c>
      <c r="S1642">
        <v>88</v>
      </c>
      <c r="T1642">
        <v>31</v>
      </c>
      <c r="U1642">
        <v>0</v>
      </c>
      <c r="V1642">
        <v>88</v>
      </c>
      <c r="W1642">
        <v>11</v>
      </c>
      <c r="X1642">
        <v>2.84</v>
      </c>
      <c r="Y1642">
        <v>2.84</v>
      </c>
      <c r="Z1642" s="3">
        <v>1104.82</v>
      </c>
      <c r="AA1642" t="s">
        <v>55</v>
      </c>
      <c r="AB1642" t="s">
        <v>47</v>
      </c>
      <c r="AC1642" t="s">
        <v>202</v>
      </c>
      <c r="AD1642" t="s">
        <v>96</v>
      </c>
      <c r="AE1642" s="39">
        <v>46218.814120370371</v>
      </c>
      <c r="AG1642" t="str">
        <f t="shared" si="200"/>
        <v>Julho-26</v>
      </c>
      <c r="AH1642" s="36">
        <f>_xlfn.XLOOKUP(AK1642,'Base de Preços'!P$7:P$3001,'Base de Preços'!J$7:J$3001,"",0)</f>
        <v>1452.94</v>
      </c>
      <c r="AI1642" s="37">
        <f t="shared" si="201"/>
        <v>45041.14</v>
      </c>
      <c r="AJ1642" t="str">
        <f>_xlfn.XLOOKUP(N1642,Agrupamentos!C$3:C$496,Agrupamentos!D$3:D$496,"",0)</f>
        <v>PLANTIO</v>
      </c>
      <c r="AK1642" t="str">
        <f t="shared" si="202"/>
        <v>PLANTIO MANUAL 1.110 plantas/ha,  mudas com tratamento (MAP e Cupinicida), mudas SEM TUBETE + replantioGN1400IMP12</v>
      </c>
      <c r="AL1642" s="57" t="str">
        <f t="shared" si="203"/>
        <v>47702GN1400Trabalhador FlorestalJONATHAN FONSECA DE OLIVEIRAPLANTIO MANUAL 1.110 plantas/ha,  mudas com tratamento (MAP e Cupinicida), mudas SEM TUBETE + replantioSelena47Principal31Julho-2608846218,814120370446218</v>
      </c>
      <c r="AM1642" s="79">
        <f t="shared" si="204"/>
        <v>8</v>
      </c>
      <c r="AN1642" s="80">
        <f t="shared" si="205"/>
        <v>8838.56</v>
      </c>
      <c r="AO1642" s="36">
        <f t="shared" si="206"/>
        <v>34249.42</v>
      </c>
      <c r="AP1642" s="83">
        <f t="shared" si="207"/>
        <v>25410.86</v>
      </c>
    </row>
    <row r="1643" spans="1:42" hidden="1">
      <c r="A1643">
        <v>47708</v>
      </c>
      <c r="B1643" s="38">
        <v>46218</v>
      </c>
      <c r="C1643" t="s">
        <v>272</v>
      </c>
      <c r="D1643" t="s">
        <v>185</v>
      </c>
      <c r="E1643" t="s">
        <v>186</v>
      </c>
      <c r="F1643" t="s">
        <v>59</v>
      </c>
      <c r="G1643">
        <v>9</v>
      </c>
      <c r="H1643" s="43">
        <v>10859</v>
      </c>
      <c r="I1643" t="s">
        <v>198</v>
      </c>
      <c r="J1643">
        <v>9900</v>
      </c>
      <c r="K1643" t="s">
        <v>218</v>
      </c>
      <c r="L1643" t="s">
        <v>218</v>
      </c>
      <c r="M1643" t="s">
        <v>221</v>
      </c>
      <c r="N1643" t="s">
        <v>222</v>
      </c>
      <c r="O1643" t="s">
        <v>64</v>
      </c>
      <c r="P1643">
        <v>853</v>
      </c>
      <c r="Q1643" t="s">
        <v>219</v>
      </c>
      <c r="R1643">
        <v>14</v>
      </c>
      <c r="S1643">
        <v>6</v>
      </c>
      <c r="T1643">
        <v>24.36</v>
      </c>
      <c r="U1643">
        <v>3</v>
      </c>
      <c r="V1643">
        <v>9</v>
      </c>
      <c r="W1643">
        <v>0.54</v>
      </c>
      <c r="X1643">
        <v>0.25</v>
      </c>
      <c r="Y1643">
        <v>0.37</v>
      </c>
      <c r="Z1643">
        <v>195</v>
      </c>
      <c r="AA1643" t="s">
        <v>46</v>
      </c>
      <c r="AB1643" t="s">
        <v>47</v>
      </c>
      <c r="AC1643" t="s">
        <v>220</v>
      </c>
      <c r="AD1643" t="s">
        <v>96</v>
      </c>
      <c r="AE1643" s="39">
        <v>46219.354942129627</v>
      </c>
      <c r="AG1643" t="str">
        <f t="shared" si="200"/>
        <v>Julho-26</v>
      </c>
      <c r="AH1643" s="36">
        <f>_xlfn.XLOOKUP(AK1643,'Base de Preços'!P$7:P$3001,'Base de Preços'!J$7:J$3001,"",0)</f>
        <v>195</v>
      </c>
      <c r="AI1643" s="37">
        <f t="shared" si="201"/>
        <v>4750.2</v>
      </c>
      <c r="AJ1643" t="str">
        <f>_xlfn.XLOOKUP(N1643,Agrupamentos!C$3:C$496,Agrupamentos!D$3:D$496,"",0)</f>
        <v>COMBATE A FORMIGA MECANIZADO</v>
      </c>
      <c r="AK1643" t="str">
        <f t="shared" si="202"/>
        <v>COMBATE A FORMIGA PRÉ PLANTIO MECANIZADO - Sulfluramida ou FipronilGN1400IMP09</v>
      </c>
      <c r="AL1643" s="57" t="str">
        <f t="shared" si="203"/>
        <v>47708GN1400Operador de Trator de PneuCARLOS ALVES DOS SANTOSCOMBATE A FORMIGA PRÉ PLANTIO MECANIZADO - Sulfluramida ou FipronilSANTA MARIA MATOS14Principal24,36Julho-263946219,354942129646218</v>
      </c>
      <c r="AM1643" s="79">
        <f t="shared" si="204"/>
        <v>16.666666666666664</v>
      </c>
      <c r="AN1643" s="80">
        <f t="shared" si="205"/>
        <v>3249.9999999999995</v>
      </c>
      <c r="AO1643" s="36">
        <f t="shared" si="206"/>
        <v>4750.2</v>
      </c>
      <c r="AP1643" s="83">
        <f t="shared" si="207"/>
        <v>1500.2000000000003</v>
      </c>
    </row>
    <row r="1644" spans="1:42" hidden="1">
      <c r="A1644">
        <v>47708</v>
      </c>
      <c r="B1644" s="38">
        <v>46218</v>
      </c>
      <c r="C1644" t="s">
        <v>272</v>
      </c>
      <c r="D1644" t="s">
        <v>185</v>
      </c>
      <c r="E1644" t="s">
        <v>186</v>
      </c>
      <c r="F1644" t="s">
        <v>59</v>
      </c>
      <c r="G1644">
        <v>9</v>
      </c>
      <c r="H1644" s="43">
        <v>10859</v>
      </c>
      <c r="I1644" t="s">
        <v>198</v>
      </c>
      <c r="J1644">
        <v>9900</v>
      </c>
      <c r="K1644" t="s">
        <v>218</v>
      </c>
      <c r="L1644" t="s">
        <v>218</v>
      </c>
      <c r="M1644" t="s">
        <v>221</v>
      </c>
      <c r="N1644" t="s">
        <v>222</v>
      </c>
      <c r="O1644" t="s">
        <v>64</v>
      </c>
      <c r="P1644">
        <v>853</v>
      </c>
      <c r="Q1644" t="s">
        <v>219</v>
      </c>
      <c r="R1644">
        <v>15</v>
      </c>
      <c r="S1644">
        <v>6</v>
      </c>
      <c r="T1644">
        <v>35.33</v>
      </c>
      <c r="U1644">
        <v>3</v>
      </c>
      <c r="V1644">
        <v>9</v>
      </c>
      <c r="W1644">
        <v>0.54</v>
      </c>
      <c r="X1644">
        <v>0.17</v>
      </c>
      <c r="Y1644">
        <v>0.25</v>
      </c>
      <c r="Z1644">
        <v>195</v>
      </c>
      <c r="AA1644" t="s">
        <v>46</v>
      </c>
      <c r="AB1644" t="s">
        <v>47</v>
      </c>
      <c r="AC1644" t="s">
        <v>220</v>
      </c>
      <c r="AD1644" t="s">
        <v>96</v>
      </c>
      <c r="AE1644" s="39">
        <v>46219.355370370373</v>
      </c>
      <c r="AG1644" t="str">
        <f t="shared" si="200"/>
        <v>Julho-26</v>
      </c>
      <c r="AH1644" s="36">
        <f>_xlfn.XLOOKUP(AK1644,'Base de Preços'!P$7:P$3001,'Base de Preços'!J$7:J$3001,"",0)</f>
        <v>195</v>
      </c>
      <c r="AI1644" s="37">
        <f t="shared" si="201"/>
        <v>6889.3499999999995</v>
      </c>
      <c r="AJ1644" t="str">
        <f>_xlfn.XLOOKUP(N1644,Agrupamentos!C$3:C$496,Agrupamentos!D$3:D$496,"",0)</f>
        <v>COMBATE A FORMIGA MECANIZADO</v>
      </c>
      <c r="AK1644" t="str">
        <f t="shared" si="202"/>
        <v>COMBATE A FORMIGA PRÉ PLANTIO MECANIZADO - Sulfluramida ou FipronilGN1400IMP09</v>
      </c>
      <c r="AL1644" s="57" t="str">
        <f t="shared" si="203"/>
        <v>47708GN1400Operador de Trator de PneuCARLOS ALVES DOS SANTOSCOMBATE A FORMIGA PRÉ PLANTIO MECANIZADO - Sulfluramida ou FipronilSANTA MARIA MATOS15Principal35,33Julho-263946219,355370370446218</v>
      </c>
      <c r="AM1644" s="79">
        <f t="shared" si="204"/>
        <v>16.666666666666664</v>
      </c>
      <c r="AN1644" s="80">
        <f t="shared" si="205"/>
        <v>3249.9999999999995</v>
      </c>
      <c r="AO1644" s="36">
        <f t="shared" si="206"/>
        <v>6889.3499999999995</v>
      </c>
      <c r="AP1644" s="83">
        <f t="shared" si="207"/>
        <v>3639.35</v>
      </c>
    </row>
    <row r="1645" spans="1:42" hidden="1">
      <c r="A1645">
        <v>47708</v>
      </c>
      <c r="B1645" s="38">
        <v>46218</v>
      </c>
      <c r="C1645" t="s">
        <v>272</v>
      </c>
      <c r="D1645" t="s">
        <v>185</v>
      </c>
      <c r="E1645" t="s">
        <v>186</v>
      </c>
      <c r="F1645" t="s">
        <v>59</v>
      </c>
      <c r="G1645">
        <v>9</v>
      </c>
      <c r="H1645" s="43">
        <v>10859</v>
      </c>
      <c r="I1645" t="s">
        <v>198</v>
      </c>
      <c r="J1645">
        <v>9900</v>
      </c>
      <c r="K1645" t="s">
        <v>218</v>
      </c>
      <c r="L1645" t="s">
        <v>218</v>
      </c>
      <c r="M1645" t="s">
        <v>221</v>
      </c>
      <c r="N1645" t="s">
        <v>222</v>
      </c>
      <c r="O1645" t="s">
        <v>64</v>
      </c>
      <c r="P1645">
        <v>853</v>
      </c>
      <c r="Q1645" t="s">
        <v>219</v>
      </c>
      <c r="R1645">
        <v>13</v>
      </c>
      <c r="S1645">
        <v>10</v>
      </c>
      <c r="T1645">
        <v>40.01</v>
      </c>
      <c r="U1645">
        <v>17</v>
      </c>
      <c r="V1645">
        <v>27</v>
      </c>
      <c r="W1645">
        <v>0.54</v>
      </c>
      <c r="X1645">
        <v>0.25</v>
      </c>
      <c r="Y1645">
        <v>0.67</v>
      </c>
      <c r="Z1645">
        <v>195</v>
      </c>
      <c r="AA1645" t="s">
        <v>46</v>
      </c>
      <c r="AB1645" t="s">
        <v>47</v>
      </c>
      <c r="AC1645" t="s">
        <v>220</v>
      </c>
      <c r="AD1645" t="s">
        <v>96</v>
      </c>
      <c r="AE1645" s="39">
        <v>46219.354664351849</v>
      </c>
      <c r="AG1645" t="str">
        <f t="shared" si="200"/>
        <v>Julho-26</v>
      </c>
      <c r="AH1645" s="36">
        <f>_xlfn.XLOOKUP(AK1645,'Base de Preços'!P$7:P$3001,'Base de Preços'!J$7:J$3001,"",0)</f>
        <v>195</v>
      </c>
      <c r="AI1645" s="37">
        <f t="shared" si="201"/>
        <v>7801.95</v>
      </c>
      <c r="AJ1645" t="str">
        <f>_xlfn.XLOOKUP(N1645,Agrupamentos!C$3:C$496,Agrupamentos!D$3:D$496,"",0)</f>
        <v>COMBATE A FORMIGA MECANIZADO</v>
      </c>
      <c r="AK1645" t="str">
        <f t="shared" si="202"/>
        <v>COMBATE A FORMIGA PRÉ PLANTIO MECANIZADO - Sulfluramida ou FipronilGN1400IMP09</v>
      </c>
      <c r="AL1645" s="57" t="str">
        <f t="shared" si="203"/>
        <v>47708GN1400Operador de Trator de PneuCARLOS ALVES DOS SANTOSCOMBATE A FORMIGA PRÉ PLANTIO MECANIZADO - Sulfluramida ou FipronilSANTA MARIA MATOS13Principal40,01Julho-26172746219,354664351846218</v>
      </c>
      <c r="AM1645" s="79">
        <f t="shared" si="204"/>
        <v>50</v>
      </c>
      <c r="AN1645" s="80">
        <f t="shared" si="205"/>
        <v>9750</v>
      </c>
      <c r="AO1645" s="36">
        <f t="shared" si="206"/>
        <v>7801.95</v>
      </c>
      <c r="AP1645" s="83">
        <f t="shared" si="207"/>
        <v>-1948.0500000000002</v>
      </c>
    </row>
    <row r="1646" spans="1:42" hidden="1">
      <c r="A1646">
        <v>47711</v>
      </c>
      <c r="B1646" s="38">
        <v>46218</v>
      </c>
      <c r="C1646" t="s">
        <v>272</v>
      </c>
      <c r="D1646" t="s">
        <v>185</v>
      </c>
      <c r="E1646" t="s">
        <v>186</v>
      </c>
      <c r="F1646" t="s">
        <v>49</v>
      </c>
      <c r="G1646">
        <v>10</v>
      </c>
      <c r="H1646" s="43">
        <v>10859</v>
      </c>
      <c r="I1646" t="s">
        <v>198</v>
      </c>
      <c r="J1646">
        <v>11772</v>
      </c>
      <c r="K1646" t="s">
        <v>211</v>
      </c>
      <c r="L1646" t="s">
        <v>211</v>
      </c>
      <c r="M1646" t="s">
        <v>326</v>
      </c>
      <c r="N1646" t="s">
        <v>327</v>
      </c>
      <c r="O1646" t="s">
        <v>64</v>
      </c>
      <c r="P1646">
        <v>669</v>
      </c>
      <c r="Q1646" t="s">
        <v>223</v>
      </c>
      <c r="R1646">
        <v>24</v>
      </c>
      <c r="S1646">
        <v>50</v>
      </c>
      <c r="T1646">
        <v>10.65</v>
      </c>
      <c r="U1646">
        <v>0</v>
      </c>
      <c r="V1646">
        <v>50</v>
      </c>
      <c r="W1646">
        <v>4.09</v>
      </c>
      <c r="X1646">
        <v>4.6900000000000004</v>
      </c>
      <c r="Y1646">
        <v>4.6900000000000004</v>
      </c>
      <c r="Z1646">
        <v>210.47</v>
      </c>
      <c r="AA1646" t="s">
        <v>46</v>
      </c>
      <c r="AB1646" t="s">
        <v>47</v>
      </c>
      <c r="AC1646" t="s">
        <v>212</v>
      </c>
      <c r="AE1646" s="39">
        <v>46218.869212962964</v>
      </c>
      <c r="AG1646" t="str">
        <f t="shared" si="200"/>
        <v>Julho-26</v>
      </c>
      <c r="AH1646" s="36">
        <f>_xlfn.XLOOKUP(AK1646,'Base de Preços'!P$7:P$3001,'Base de Preços'!J$7:J$3001,"",0)</f>
        <v>930</v>
      </c>
      <c r="AI1646" s="37">
        <f t="shared" si="201"/>
        <v>9904.5</v>
      </c>
      <c r="AJ1646" t="str">
        <f>_xlfn.XLOOKUP(N1646,Agrupamentos!C$3:C$496,Agrupamentos!D$3:D$496,"",0)</f>
        <v>IRRIGAÇÃO DE PLANTIO</v>
      </c>
      <c r="AK1646" t="str">
        <f t="shared" si="202"/>
        <v>2ª IRRIGAÇÃO DE PLANTIO 4 a 5L/Planta+Polímero,  tomadas d'água a 5 a 10KM da Operação, incluindo Captação de ÁguaGN1400IMP15</v>
      </c>
      <c r="AL1646" s="57" t="str">
        <f t="shared" si="203"/>
        <v>47711GN1400Trabalhador FlorestalALCIMAR CONCEIÇAO DOS SANTOS2ª IRRIGAÇÃO DE PLANTIO 4 a 5L/Planta+Polímero,  tomadas d'água a 5 a 10KM da Operação, incluindo Captação de ÁguaCASCATA24Principal10,65Julho-2605046218,86921296346218</v>
      </c>
      <c r="AM1646" s="79">
        <f t="shared" si="204"/>
        <v>12.224938875305623</v>
      </c>
      <c r="AN1646" s="80">
        <f t="shared" si="205"/>
        <v>2572.9828850855747</v>
      </c>
      <c r="AO1646" s="36">
        <f t="shared" si="206"/>
        <v>2241.5055000000002</v>
      </c>
      <c r="AP1646" s="83">
        <f t="shared" si="207"/>
        <v>-331.4773850855745</v>
      </c>
    </row>
    <row r="1647" spans="1:42" hidden="1">
      <c r="A1647">
        <v>47711</v>
      </c>
      <c r="B1647" s="38">
        <v>46218</v>
      </c>
      <c r="C1647" t="s">
        <v>272</v>
      </c>
      <c r="D1647" t="s">
        <v>185</v>
      </c>
      <c r="E1647" t="s">
        <v>186</v>
      </c>
      <c r="F1647" t="s">
        <v>59</v>
      </c>
      <c r="G1647">
        <v>10</v>
      </c>
      <c r="H1647" s="43">
        <v>10859</v>
      </c>
      <c r="I1647" t="s">
        <v>198</v>
      </c>
      <c r="J1647">
        <v>11772</v>
      </c>
      <c r="K1647" t="s">
        <v>211</v>
      </c>
      <c r="L1647" t="s">
        <v>211</v>
      </c>
      <c r="M1647" t="s">
        <v>326</v>
      </c>
      <c r="N1647" t="s">
        <v>327</v>
      </c>
      <c r="O1647" t="s">
        <v>64</v>
      </c>
      <c r="P1647">
        <v>669</v>
      </c>
      <c r="Q1647" t="s">
        <v>223</v>
      </c>
      <c r="R1647">
        <v>24</v>
      </c>
      <c r="S1647">
        <v>8</v>
      </c>
      <c r="T1647">
        <v>10.65</v>
      </c>
      <c r="U1647">
        <v>2</v>
      </c>
      <c r="V1647">
        <v>10</v>
      </c>
      <c r="W1647">
        <v>0.82</v>
      </c>
      <c r="X1647">
        <v>0.75</v>
      </c>
      <c r="Y1647">
        <v>0.94</v>
      </c>
      <c r="Z1647">
        <v>520.12</v>
      </c>
      <c r="AA1647" t="s">
        <v>46</v>
      </c>
      <c r="AB1647" t="s">
        <v>56</v>
      </c>
      <c r="AC1647" t="s">
        <v>212</v>
      </c>
      <c r="AD1647" t="s">
        <v>96</v>
      </c>
      <c r="AE1647" s="39">
        <v>46218.869212962964</v>
      </c>
      <c r="AG1647" t="str">
        <f t="shared" si="200"/>
        <v>Julho-26</v>
      </c>
      <c r="AH1647" s="36">
        <f>_xlfn.XLOOKUP(AK1647,'Base de Preços'!P$7:P$3001,'Base de Preços'!J$7:J$3001,"",0)</f>
        <v>930</v>
      </c>
      <c r="AI1647" s="37">
        <f t="shared" si="201"/>
        <v>0</v>
      </c>
      <c r="AJ1647" t="str">
        <f>_xlfn.XLOOKUP(N1647,Agrupamentos!C$3:C$496,Agrupamentos!D$3:D$496,"",0)</f>
        <v>IRRIGAÇÃO DE PLANTIO</v>
      </c>
      <c r="AK1647" t="str">
        <f t="shared" si="202"/>
        <v>2ª IRRIGAÇÃO DE PLANTIO 4 a 5L/Planta+Polímero,  tomadas d'água a 5 a 10KM da Operação, incluindo Captação de ÁguaGN1400IMP15</v>
      </c>
      <c r="AL1647" s="57" t="str">
        <f t="shared" si="203"/>
        <v>47711GN1400Operador de Trator de PneuALCIMAR CONCEIÇAO DOS SANTOS2ª IRRIGAÇÃO DE PLANTIO 4 a 5L/Planta+Polímero,  tomadas d'água a 5 a 10KM da Operação, incluindo Captação de ÁguaCASCATA24Suporte10,65Julho-2621046218,86921296346218</v>
      </c>
      <c r="AM1647" s="79">
        <f t="shared" si="204"/>
        <v>12.195121951219512</v>
      </c>
      <c r="AN1647" s="80">
        <f t="shared" si="205"/>
        <v>6342.9268292682927</v>
      </c>
      <c r="AO1647" s="36">
        <f t="shared" si="206"/>
        <v>5539.2780000000002</v>
      </c>
      <c r="AP1647" s="83">
        <f t="shared" si="207"/>
        <v>-803.6488292682925</v>
      </c>
    </row>
    <row r="1648" spans="1:42" hidden="1">
      <c r="A1648">
        <v>47711</v>
      </c>
      <c r="B1648" s="38">
        <v>46218</v>
      </c>
      <c r="C1648" t="s">
        <v>272</v>
      </c>
      <c r="D1648" t="s">
        <v>185</v>
      </c>
      <c r="E1648" t="s">
        <v>186</v>
      </c>
      <c r="F1648" t="s">
        <v>49</v>
      </c>
      <c r="G1648">
        <v>10</v>
      </c>
      <c r="H1648" s="43">
        <v>10859</v>
      </c>
      <c r="I1648" t="s">
        <v>198</v>
      </c>
      <c r="J1648">
        <v>11772</v>
      </c>
      <c r="K1648" t="s">
        <v>211</v>
      </c>
      <c r="L1648" t="s">
        <v>211</v>
      </c>
      <c r="M1648" t="s">
        <v>200</v>
      </c>
      <c r="N1648" t="s">
        <v>201</v>
      </c>
      <c r="O1648" t="s">
        <v>64</v>
      </c>
      <c r="P1648">
        <v>669</v>
      </c>
      <c r="Q1648" t="s">
        <v>223</v>
      </c>
      <c r="R1648">
        <v>11</v>
      </c>
      <c r="S1648">
        <v>30</v>
      </c>
      <c r="T1648">
        <v>4</v>
      </c>
      <c r="U1648">
        <v>0</v>
      </c>
      <c r="V1648">
        <v>30</v>
      </c>
      <c r="W1648">
        <v>4.09</v>
      </c>
      <c r="X1648">
        <v>7.5</v>
      </c>
      <c r="Y1648">
        <v>7.5</v>
      </c>
      <c r="Z1648">
        <v>210.47</v>
      </c>
      <c r="AA1648" t="s">
        <v>46</v>
      </c>
      <c r="AB1648" t="s">
        <v>47</v>
      </c>
      <c r="AC1648" t="s">
        <v>212</v>
      </c>
      <c r="AE1648" s="39">
        <v>46218.869212962964</v>
      </c>
      <c r="AG1648" t="str">
        <f t="shared" si="200"/>
        <v>Julho-26</v>
      </c>
      <c r="AH1648" s="36">
        <f>_xlfn.XLOOKUP(AK1648,'Base de Preços'!P$7:P$3001,'Base de Preços'!J$7:J$3001,"",0)</f>
        <v>930</v>
      </c>
      <c r="AI1648" s="37">
        <f t="shared" si="201"/>
        <v>3720</v>
      </c>
      <c r="AJ1648" t="str">
        <f>_xlfn.XLOOKUP(N1648,Agrupamentos!C$3:C$496,Agrupamentos!D$3:D$496,"",0)</f>
        <v>IRRIGAÇÃO DE PLANTIO</v>
      </c>
      <c r="AK1648" t="str">
        <f t="shared" si="202"/>
        <v>Irrigação de Plantio 4 a 5L/Planta+Polímero, tomadas d'água a 5 a 10KM da Operação, incluindo Capitação de ÁguaGN1400IMP14</v>
      </c>
      <c r="AL1648" s="57" t="str">
        <f t="shared" si="203"/>
        <v>47711GN1400Trabalhador FlorestalALCIMAR CONCEIÇAO DOS SANTOSIrrigação de Plantio 4 a 5L/Planta+Polímero, tomadas d'água a 5 a 10KM da Operação, incluindo Capitação de ÁguaCASCATA11Principal4Julho-2603046218,86921296346218</v>
      </c>
      <c r="AM1648" s="79">
        <f t="shared" si="204"/>
        <v>7.3349633251833746</v>
      </c>
      <c r="AN1648" s="80">
        <f t="shared" si="205"/>
        <v>1543.7897310513449</v>
      </c>
      <c r="AO1648" s="36">
        <f t="shared" si="206"/>
        <v>841.88</v>
      </c>
      <c r="AP1648" s="83">
        <f t="shared" si="207"/>
        <v>-701.90973105134492</v>
      </c>
    </row>
    <row r="1649" spans="1:42" hidden="1">
      <c r="A1649">
        <v>47711</v>
      </c>
      <c r="B1649" s="38">
        <v>46218</v>
      </c>
      <c r="C1649" t="s">
        <v>272</v>
      </c>
      <c r="D1649" t="s">
        <v>185</v>
      </c>
      <c r="E1649" t="s">
        <v>186</v>
      </c>
      <c r="F1649" t="s">
        <v>49</v>
      </c>
      <c r="G1649">
        <v>10</v>
      </c>
      <c r="H1649" s="43">
        <v>10859</v>
      </c>
      <c r="I1649" t="s">
        <v>198</v>
      </c>
      <c r="J1649">
        <v>11772</v>
      </c>
      <c r="K1649" t="s">
        <v>211</v>
      </c>
      <c r="L1649" t="s">
        <v>211</v>
      </c>
      <c r="M1649" t="s">
        <v>326</v>
      </c>
      <c r="N1649" t="s">
        <v>327</v>
      </c>
      <c r="O1649" t="s">
        <v>64</v>
      </c>
      <c r="P1649">
        <v>669</v>
      </c>
      <c r="Q1649" t="s">
        <v>223</v>
      </c>
      <c r="R1649">
        <v>23</v>
      </c>
      <c r="S1649">
        <v>50</v>
      </c>
      <c r="T1649">
        <v>22</v>
      </c>
      <c r="U1649">
        <v>0</v>
      </c>
      <c r="V1649">
        <v>50</v>
      </c>
      <c r="W1649">
        <v>4.09</v>
      </c>
      <c r="X1649">
        <v>2.27</v>
      </c>
      <c r="Y1649">
        <v>2.27</v>
      </c>
      <c r="Z1649">
        <v>210.47</v>
      </c>
      <c r="AA1649" t="s">
        <v>55</v>
      </c>
      <c r="AB1649" t="s">
        <v>47</v>
      </c>
      <c r="AC1649" t="s">
        <v>212</v>
      </c>
      <c r="AD1649" t="s">
        <v>203</v>
      </c>
      <c r="AE1649" s="39">
        <v>46218.869212962964</v>
      </c>
      <c r="AG1649" t="str">
        <f t="shared" si="200"/>
        <v>Julho-26</v>
      </c>
      <c r="AH1649" s="36">
        <f>_xlfn.XLOOKUP(AK1649,'Base de Preços'!P$7:P$3001,'Base de Preços'!J$7:J$3001,"",0)</f>
        <v>930</v>
      </c>
      <c r="AI1649" s="37">
        <f t="shared" si="201"/>
        <v>20460</v>
      </c>
      <c r="AJ1649" t="str">
        <f>_xlfn.XLOOKUP(N1649,Agrupamentos!C$3:C$496,Agrupamentos!D$3:D$496,"",0)</f>
        <v>IRRIGAÇÃO DE PLANTIO</v>
      </c>
      <c r="AK1649" t="str">
        <f t="shared" si="202"/>
        <v>2ª IRRIGAÇÃO DE PLANTIO 4 a 5L/Planta+Polímero,  tomadas d'água a 5 a 10KM da Operação, incluindo Captação de ÁguaGN1400IMP15</v>
      </c>
      <c r="AL1649" s="57" t="str">
        <f t="shared" si="203"/>
        <v>47711GN1400Trabalhador FlorestalALCIMAR CONCEIÇAO DOS SANTOS2ª IRRIGAÇÃO DE PLANTIO 4 a 5L/Planta+Polímero,  tomadas d'água a 5 a 10KM da Operação, incluindo Captação de ÁguaCASCATA23Principal22Julho-2605046218,86921296346218</v>
      </c>
      <c r="AM1649" s="79">
        <f t="shared" si="204"/>
        <v>12.224938875305623</v>
      </c>
      <c r="AN1649" s="80">
        <f t="shared" si="205"/>
        <v>2572.9828850855747</v>
      </c>
      <c r="AO1649" s="36">
        <f t="shared" si="206"/>
        <v>4630.34</v>
      </c>
      <c r="AP1649" s="83">
        <f t="shared" si="207"/>
        <v>2057.3571149144254</v>
      </c>
    </row>
    <row r="1650" spans="1:42" hidden="1">
      <c r="A1650">
        <v>47711</v>
      </c>
      <c r="B1650" s="38">
        <v>46218</v>
      </c>
      <c r="C1650" t="s">
        <v>272</v>
      </c>
      <c r="D1650" t="s">
        <v>185</v>
      </c>
      <c r="E1650" t="s">
        <v>186</v>
      </c>
      <c r="F1650" t="s">
        <v>92</v>
      </c>
      <c r="G1650">
        <v>10</v>
      </c>
      <c r="H1650" s="43">
        <v>10859</v>
      </c>
      <c r="I1650" t="s">
        <v>198</v>
      </c>
      <c r="J1650">
        <v>11772</v>
      </c>
      <c r="K1650" t="s">
        <v>211</v>
      </c>
      <c r="L1650" t="s">
        <v>211</v>
      </c>
      <c r="M1650" t="s">
        <v>326</v>
      </c>
      <c r="N1650" t="s">
        <v>327</v>
      </c>
      <c r="O1650" t="s">
        <v>64</v>
      </c>
      <c r="P1650">
        <v>669</v>
      </c>
      <c r="Q1650" t="s">
        <v>223</v>
      </c>
      <c r="R1650">
        <v>24</v>
      </c>
      <c r="S1650">
        <v>10</v>
      </c>
      <c r="T1650">
        <v>10.65</v>
      </c>
      <c r="U1650">
        <v>0</v>
      </c>
      <c r="V1650">
        <v>10</v>
      </c>
      <c r="W1650">
        <v>0.51</v>
      </c>
      <c r="X1650">
        <v>0.94</v>
      </c>
      <c r="Y1650">
        <v>0.94</v>
      </c>
      <c r="Z1650">
        <v>199.41</v>
      </c>
      <c r="AA1650" t="s">
        <v>46</v>
      </c>
      <c r="AB1650" t="s">
        <v>56</v>
      </c>
      <c r="AC1650" t="s">
        <v>212</v>
      </c>
      <c r="AE1650" s="39">
        <v>46218.869212962964</v>
      </c>
      <c r="AG1650" t="str">
        <f t="shared" si="200"/>
        <v>Julho-26</v>
      </c>
      <c r="AH1650" s="36">
        <f>_xlfn.XLOOKUP(AK1650,'Base de Preços'!P$7:P$3001,'Base de Preços'!J$7:J$3001,"",0)</f>
        <v>930</v>
      </c>
      <c r="AI1650" s="37">
        <f t="shared" si="201"/>
        <v>0</v>
      </c>
      <c r="AJ1650" t="str">
        <f>_xlfn.XLOOKUP(N1650,Agrupamentos!C$3:C$496,Agrupamentos!D$3:D$496,"",0)</f>
        <v>IRRIGAÇÃO DE PLANTIO</v>
      </c>
      <c r="AK1650" t="str">
        <f t="shared" si="202"/>
        <v>2ª IRRIGAÇÃO DE PLANTIO 4 a 5L/Planta+Polímero,  tomadas d'água a 5 a 10KM da Operação, incluindo Captação de ÁguaGN1400IMP15</v>
      </c>
      <c r="AL1650" s="57" t="str">
        <f t="shared" si="203"/>
        <v>47711GN1400Motorista de Caminhão PipaALCIMAR CONCEIÇAO DOS SANTOS2ª IRRIGAÇÃO DE PLANTIO 4 a 5L/Planta+Polímero,  tomadas d'água a 5 a 10KM da Operação, incluindo Captação de ÁguaCASCATA24Suporte10,65Julho-2601046218,86921296346218</v>
      </c>
      <c r="AM1650" s="79">
        <f t="shared" si="204"/>
        <v>19.607843137254903</v>
      </c>
      <c r="AN1650" s="80">
        <f t="shared" si="205"/>
        <v>3910</v>
      </c>
      <c r="AO1650" s="36">
        <f t="shared" si="206"/>
        <v>2123.7165</v>
      </c>
      <c r="AP1650" s="83">
        <f t="shared" si="207"/>
        <v>-1786.2835</v>
      </c>
    </row>
    <row r="1651" spans="1:42" hidden="1">
      <c r="A1651">
        <v>47711</v>
      </c>
      <c r="B1651" s="38">
        <v>46218</v>
      </c>
      <c r="C1651" t="s">
        <v>272</v>
      </c>
      <c r="D1651" t="s">
        <v>185</v>
      </c>
      <c r="E1651" t="s">
        <v>186</v>
      </c>
      <c r="F1651" t="s">
        <v>92</v>
      </c>
      <c r="G1651">
        <v>10</v>
      </c>
      <c r="H1651" s="43">
        <v>10859</v>
      </c>
      <c r="I1651" t="s">
        <v>198</v>
      </c>
      <c r="J1651">
        <v>11772</v>
      </c>
      <c r="K1651" t="s">
        <v>211</v>
      </c>
      <c r="L1651" t="s">
        <v>211</v>
      </c>
      <c r="M1651" t="s">
        <v>326</v>
      </c>
      <c r="N1651" t="s">
        <v>327</v>
      </c>
      <c r="O1651" t="s">
        <v>64</v>
      </c>
      <c r="P1651">
        <v>669</v>
      </c>
      <c r="Q1651" t="s">
        <v>223</v>
      </c>
      <c r="R1651">
        <v>23</v>
      </c>
      <c r="S1651">
        <v>10</v>
      </c>
      <c r="T1651">
        <v>22</v>
      </c>
      <c r="U1651">
        <v>0</v>
      </c>
      <c r="V1651">
        <v>10</v>
      </c>
      <c r="W1651">
        <v>0.51</v>
      </c>
      <c r="X1651">
        <v>0.45</v>
      </c>
      <c r="Y1651">
        <v>0.45</v>
      </c>
      <c r="Z1651">
        <v>199.41</v>
      </c>
      <c r="AA1651" t="s">
        <v>55</v>
      </c>
      <c r="AB1651" t="s">
        <v>56</v>
      </c>
      <c r="AC1651" t="s">
        <v>212</v>
      </c>
      <c r="AE1651" s="39">
        <v>46218.869212962964</v>
      </c>
      <c r="AG1651" t="str">
        <f t="shared" si="200"/>
        <v>Julho-26</v>
      </c>
      <c r="AH1651" s="36">
        <f>_xlfn.XLOOKUP(AK1651,'Base de Preços'!P$7:P$3001,'Base de Preços'!J$7:J$3001,"",0)</f>
        <v>930</v>
      </c>
      <c r="AI1651" s="37">
        <f t="shared" si="201"/>
        <v>0</v>
      </c>
      <c r="AJ1651" t="str">
        <f>_xlfn.XLOOKUP(N1651,Agrupamentos!C$3:C$496,Agrupamentos!D$3:D$496,"",0)</f>
        <v>IRRIGAÇÃO DE PLANTIO</v>
      </c>
      <c r="AK1651" t="str">
        <f t="shared" si="202"/>
        <v>2ª IRRIGAÇÃO DE PLANTIO 4 a 5L/Planta+Polímero,  tomadas d'água a 5 a 10KM da Operação, incluindo Captação de ÁguaGN1400IMP15</v>
      </c>
      <c r="AL1651" s="57" t="str">
        <f t="shared" si="203"/>
        <v>47711GN1400Motorista de Caminhão PipaALCIMAR CONCEIÇAO DOS SANTOS2ª IRRIGAÇÃO DE PLANTIO 4 a 5L/Planta+Polímero,  tomadas d'água a 5 a 10KM da Operação, incluindo Captação de ÁguaCASCATA23Suporte22Julho-2601046218,86921296346218</v>
      </c>
      <c r="AM1651" s="79">
        <f t="shared" si="204"/>
        <v>19.607843137254903</v>
      </c>
      <c r="AN1651" s="80">
        <f t="shared" si="205"/>
        <v>3910</v>
      </c>
      <c r="AO1651" s="36">
        <f t="shared" si="206"/>
        <v>4387.0199999999995</v>
      </c>
      <c r="AP1651" s="83">
        <f t="shared" si="207"/>
        <v>477.01999999999953</v>
      </c>
    </row>
    <row r="1652" spans="1:42" hidden="1">
      <c r="A1652">
        <v>47711</v>
      </c>
      <c r="B1652" s="38">
        <v>46218</v>
      </c>
      <c r="C1652" t="s">
        <v>272</v>
      </c>
      <c r="D1652" t="s">
        <v>185</v>
      </c>
      <c r="E1652" t="s">
        <v>186</v>
      </c>
      <c r="F1652" t="s">
        <v>59</v>
      </c>
      <c r="G1652">
        <v>10</v>
      </c>
      <c r="H1652" s="43">
        <v>10859</v>
      </c>
      <c r="I1652" t="s">
        <v>198</v>
      </c>
      <c r="J1652">
        <v>11772</v>
      </c>
      <c r="K1652" t="s">
        <v>211</v>
      </c>
      <c r="L1652" t="s">
        <v>211</v>
      </c>
      <c r="M1652" t="s">
        <v>326</v>
      </c>
      <c r="N1652" t="s">
        <v>327</v>
      </c>
      <c r="O1652" t="s">
        <v>64</v>
      </c>
      <c r="P1652">
        <v>669</v>
      </c>
      <c r="Q1652" t="s">
        <v>223</v>
      </c>
      <c r="R1652">
        <v>23</v>
      </c>
      <c r="S1652">
        <v>9</v>
      </c>
      <c r="T1652">
        <v>22</v>
      </c>
      <c r="U1652">
        <v>1</v>
      </c>
      <c r="V1652">
        <v>10</v>
      </c>
      <c r="W1652">
        <v>0.82</v>
      </c>
      <c r="X1652">
        <v>0.41</v>
      </c>
      <c r="Y1652">
        <v>0.45</v>
      </c>
      <c r="Z1652">
        <v>520.12</v>
      </c>
      <c r="AA1652" t="s">
        <v>55</v>
      </c>
      <c r="AB1652" t="s">
        <v>56</v>
      </c>
      <c r="AC1652" t="s">
        <v>212</v>
      </c>
      <c r="AD1652" t="s">
        <v>96</v>
      </c>
      <c r="AE1652" s="39">
        <v>46218.869212962964</v>
      </c>
      <c r="AG1652" t="str">
        <f t="shared" si="200"/>
        <v>Julho-26</v>
      </c>
      <c r="AH1652" s="36">
        <f>_xlfn.XLOOKUP(AK1652,'Base de Preços'!P$7:P$3001,'Base de Preços'!J$7:J$3001,"",0)</f>
        <v>930</v>
      </c>
      <c r="AI1652" s="37">
        <f t="shared" si="201"/>
        <v>0</v>
      </c>
      <c r="AJ1652" t="str">
        <f>_xlfn.XLOOKUP(N1652,Agrupamentos!C$3:C$496,Agrupamentos!D$3:D$496,"",0)</f>
        <v>IRRIGAÇÃO DE PLANTIO</v>
      </c>
      <c r="AK1652" t="str">
        <f t="shared" si="202"/>
        <v>2ª IRRIGAÇÃO DE PLANTIO 4 a 5L/Planta+Polímero,  tomadas d'água a 5 a 10KM da Operação, incluindo Captação de ÁguaGN1400IMP15</v>
      </c>
      <c r="AL1652" s="57" t="str">
        <f t="shared" si="203"/>
        <v>47711GN1400Operador de Trator de PneuALCIMAR CONCEIÇAO DOS SANTOS2ª IRRIGAÇÃO DE PLANTIO 4 a 5L/Planta+Polímero,  tomadas d'água a 5 a 10KM da Operação, incluindo Captação de ÁguaCASCATA23Suporte22Julho-2611046218,86921296346218</v>
      </c>
      <c r="AM1652" s="79">
        <f t="shared" si="204"/>
        <v>12.195121951219512</v>
      </c>
      <c r="AN1652" s="80">
        <f t="shared" si="205"/>
        <v>6342.9268292682927</v>
      </c>
      <c r="AO1652" s="36">
        <f t="shared" si="206"/>
        <v>11442.64</v>
      </c>
      <c r="AP1652" s="83">
        <f t="shared" si="207"/>
        <v>5099.7131707317067</v>
      </c>
    </row>
    <row r="1653" spans="1:42" hidden="1">
      <c r="A1653">
        <v>47711</v>
      </c>
      <c r="B1653" s="38">
        <v>46218</v>
      </c>
      <c r="C1653" t="s">
        <v>272</v>
      </c>
      <c r="D1653" t="s">
        <v>185</v>
      </c>
      <c r="E1653" t="s">
        <v>186</v>
      </c>
      <c r="F1653" t="s">
        <v>59</v>
      </c>
      <c r="G1653">
        <v>10</v>
      </c>
      <c r="H1653" s="43">
        <v>10859</v>
      </c>
      <c r="I1653" t="s">
        <v>198</v>
      </c>
      <c r="J1653">
        <v>11772</v>
      </c>
      <c r="K1653" t="s">
        <v>211</v>
      </c>
      <c r="L1653" t="s">
        <v>211</v>
      </c>
      <c r="M1653" t="s">
        <v>200</v>
      </c>
      <c r="N1653" t="s">
        <v>201</v>
      </c>
      <c r="O1653" t="s">
        <v>64</v>
      </c>
      <c r="P1653">
        <v>669</v>
      </c>
      <c r="Q1653" t="s">
        <v>223</v>
      </c>
      <c r="R1653">
        <v>11</v>
      </c>
      <c r="S1653">
        <v>10</v>
      </c>
      <c r="T1653">
        <v>4</v>
      </c>
      <c r="U1653">
        <v>0</v>
      </c>
      <c r="V1653">
        <v>10</v>
      </c>
      <c r="W1653">
        <v>0.82</v>
      </c>
      <c r="X1653">
        <v>2.5</v>
      </c>
      <c r="Y1653">
        <v>2.5</v>
      </c>
      <c r="Z1653">
        <v>520.12</v>
      </c>
      <c r="AA1653" t="s">
        <v>46</v>
      </c>
      <c r="AB1653" t="s">
        <v>56</v>
      </c>
      <c r="AC1653" t="s">
        <v>212</v>
      </c>
      <c r="AE1653" s="39">
        <v>46218.869212962964</v>
      </c>
      <c r="AG1653" t="str">
        <f t="shared" si="200"/>
        <v>Julho-26</v>
      </c>
      <c r="AH1653" s="36">
        <f>_xlfn.XLOOKUP(AK1653,'Base de Preços'!P$7:P$3001,'Base de Preços'!J$7:J$3001,"",0)</f>
        <v>930</v>
      </c>
      <c r="AI1653" s="37">
        <f t="shared" si="201"/>
        <v>0</v>
      </c>
      <c r="AJ1653" t="str">
        <f>_xlfn.XLOOKUP(N1653,Agrupamentos!C$3:C$496,Agrupamentos!D$3:D$496,"",0)</f>
        <v>IRRIGAÇÃO DE PLANTIO</v>
      </c>
      <c r="AK1653" t="str">
        <f t="shared" si="202"/>
        <v>Irrigação de Plantio 4 a 5L/Planta+Polímero, tomadas d'água a 5 a 10KM da Operação, incluindo Capitação de ÁguaGN1400IMP14</v>
      </c>
      <c r="AL1653" s="57" t="str">
        <f t="shared" si="203"/>
        <v>47711GN1400Operador de Trator de PneuALCIMAR CONCEIÇAO DOS SANTOSIrrigação de Plantio 4 a 5L/Planta+Polímero, tomadas d'água a 5 a 10KM da Operação, incluindo Capitação de ÁguaCASCATA11Suporte4Julho-2601046218,86921296346218</v>
      </c>
      <c r="AM1653" s="79">
        <f t="shared" si="204"/>
        <v>12.195121951219512</v>
      </c>
      <c r="AN1653" s="80">
        <f t="shared" si="205"/>
        <v>6342.9268292682927</v>
      </c>
      <c r="AO1653" s="36">
        <f t="shared" si="206"/>
        <v>2080.48</v>
      </c>
      <c r="AP1653" s="83">
        <f t="shared" si="207"/>
        <v>-4262.4468292682923</v>
      </c>
    </row>
    <row r="1654" spans="1:42" hidden="1">
      <c r="A1654">
        <v>47711</v>
      </c>
      <c r="B1654" s="38">
        <v>46218</v>
      </c>
      <c r="C1654" t="s">
        <v>272</v>
      </c>
      <c r="D1654" t="s">
        <v>185</v>
      </c>
      <c r="E1654" t="s">
        <v>186</v>
      </c>
      <c r="F1654" t="s">
        <v>37</v>
      </c>
      <c r="G1654">
        <v>10</v>
      </c>
      <c r="H1654" s="43">
        <v>10859</v>
      </c>
      <c r="I1654" t="s">
        <v>198</v>
      </c>
      <c r="J1654">
        <v>11772</v>
      </c>
      <c r="K1654" t="s">
        <v>211</v>
      </c>
      <c r="L1654" t="s">
        <v>211</v>
      </c>
      <c r="M1654">
        <v>43</v>
      </c>
      <c r="N1654" t="s">
        <v>42</v>
      </c>
      <c r="O1654" t="s">
        <v>64</v>
      </c>
      <c r="P1654">
        <v>669</v>
      </c>
      <c r="Q1654" t="s">
        <v>223</v>
      </c>
      <c r="R1654">
        <v>11</v>
      </c>
      <c r="S1654">
        <v>10</v>
      </c>
      <c r="T1654">
        <v>0</v>
      </c>
      <c r="U1654">
        <v>0</v>
      </c>
      <c r="V1654">
        <v>10</v>
      </c>
      <c r="W1654">
        <v>0</v>
      </c>
      <c r="X1654">
        <v>0</v>
      </c>
      <c r="Y1654">
        <v>0</v>
      </c>
      <c r="Z1654">
        <v>0</v>
      </c>
      <c r="AA1654" t="s">
        <v>55</v>
      </c>
      <c r="AB1654" t="s">
        <v>47</v>
      </c>
      <c r="AC1654" t="s">
        <v>212</v>
      </c>
      <c r="AD1654" t="s">
        <v>203</v>
      </c>
      <c r="AE1654" s="39">
        <v>46219.33185185185</v>
      </c>
      <c r="AG1654" t="str">
        <f t="shared" si="200"/>
        <v>Julho-26</v>
      </c>
      <c r="AH1654" s="36">
        <f>_xlfn.XLOOKUP(AK1654,'Base de Preços'!P$7:P$3001,'Base de Preços'!J$7:J$3001,"",0)</f>
        <v>0</v>
      </c>
      <c r="AI1654" s="37">
        <f t="shared" si="201"/>
        <v>0</v>
      </c>
      <c r="AJ1654" t="str">
        <f>_xlfn.XLOOKUP(N1654,Agrupamentos!C$3:C$496,Agrupamentos!D$3:D$496,"",0)</f>
        <v>APOIO E MANUTENÇÃO</v>
      </c>
      <c r="AK1654" t="str">
        <f t="shared" si="202"/>
        <v>APOIO E MANUTEÇÃOGN140043</v>
      </c>
      <c r="AL1654" s="57" t="str">
        <f t="shared" si="203"/>
        <v>47711GN1400MotoristaALCIMAR CONCEIÇAO DOS SANTOSAPOIO E MANUTEÇÃOCASCATA11Principal0Julho-2601046219,331851851846218</v>
      </c>
      <c r="AM1654" s="79" t="str">
        <f t="shared" si="204"/>
        <v/>
      </c>
      <c r="AN1654" s="80" t="str">
        <f t="shared" si="205"/>
        <v/>
      </c>
      <c r="AO1654" s="36">
        <f t="shared" si="206"/>
        <v>0</v>
      </c>
      <c r="AP1654" s="83" t="str">
        <f t="shared" si="207"/>
        <v/>
      </c>
    </row>
    <row r="1655" spans="1:42" hidden="1">
      <c r="A1655">
        <v>47718</v>
      </c>
      <c r="B1655" s="38">
        <v>46218</v>
      </c>
      <c r="C1655" t="s">
        <v>272</v>
      </c>
      <c r="D1655" t="s">
        <v>185</v>
      </c>
      <c r="E1655" t="s">
        <v>186</v>
      </c>
      <c r="F1655" t="s">
        <v>37</v>
      </c>
      <c r="G1655">
        <v>8</v>
      </c>
      <c r="H1655" s="43">
        <v>10859</v>
      </c>
      <c r="I1655" t="s">
        <v>198</v>
      </c>
      <c r="J1655">
        <v>10315</v>
      </c>
      <c r="K1655" t="s">
        <v>206</v>
      </c>
      <c r="L1655" t="s">
        <v>206</v>
      </c>
      <c r="M1655" s="4">
        <v>46028</v>
      </c>
      <c r="N1655" t="s">
        <v>207</v>
      </c>
      <c r="O1655" t="s">
        <v>64</v>
      </c>
      <c r="P1655">
        <v>502</v>
      </c>
      <c r="Q1655" t="s">
        <v>208</v>
      </c>
      <c r="R1655">
        <v>19</v>
      </c>
      <c r="S1655">
        <v>4</v>
      </c>
      <c r="T1655">
        <v>27.31</v>
      </c>
      <c r="U1655">
        <v>0</v>
      </c>
      <c r="V1655">
        <v>4</v>
      </c>
      <c r="W1655">
        <v>0.16</v>
      </c>
      <c r="X1655">
        <v>0.15</v>
      </c>
      <c r="Y1655">
        <v>0.15</v>
      </c>
      <c r="Z1655">
        <v>63.16</v>
      </c>
      <c r="AA1655" t="s">
        <v>46</v>
      </c>
      <c r="AB1655" t="s">
        <v>77</v>
      </c>
      <c r="AC1655" t="s">
        <v>209</v>
      </c>
      <c r="AD1655" t="s">
        <v>96</v>
      </c>
      <c r="AE1655" s="39">
        <v>46218.989039351851</v>
      </c>
      <c r="AG1655" t="str">
        <f t="shared" si="200"/>
        <v>Julho-26</v>
      </c>
      <c r="AH1655" s="36">
        <f>_xlfn.XLOOKUP(AK1655,'Base de Preços'!P$7:P$3001,'Base de Preços'!J$7:J$3001,"",0)</f>
        <v>492.5</v>
      </c>
      <c r="AI1655" s="37">
        <f t="shared" si="201"/>
        <v>0</v>
      </c>
      <c r="AJ1655" t="str">
        <f>_xlfn.XLOOKUP(N1655,Agrupamentos!C$3:C$496,Agrupamentos!D$3:D$496,"",0)</f>
        <v>IRRIGAÇÃO DE REPLANTIO</v>
      </c>
      <c r="AK1655" t="str">
        <f t="shared" si="202"/>
        <v>2º IRRIGAÇÃO DE REPLANTIOGN140046028</v>
      </c>
      <c r="AL1655" s="57" t="str">
        <f t="shared" si="203"/>
        <v>47718GN1400MotoristaANTONIO MARCIO PEREIRA DA SILVA2º IRRIGAÇÃO DE REPLANTIOIndaia Grande I19Apoio27,31Julho-260446218,989039351946218</v>
      </c>
      <c r="AM1655" s="79">
        <f t="shared" si="204"/>
        <v>25</v>
      </c>
      <c r="AN1655" s="80">
        <f t="shared" si="205"/>
        <v>1579</v>
      </c>
      <c r="AO1655" s="36">
        <f t="shared" si="206"/>
        <v>1724.8995999999997</v>
      </c>
      <c r="AP1655" s="83">
        <f t="shared" si="207"/>
        <v>145.89959999999974</v>
      </c>
    </row>
    <row r="1656" spans="1:42" hidden="1">
      <c r="A1656">
        <v>47718</v>
      </c>
      <c r="B1656" s="38">
        <v>46218</v>
      </c>
      <c r="C1656" t="s">
        <v>272</v>
      </c>
      <c r="D1656" t="s">
        <v>185</v>
      </c>
      <c r="E1656" t="s">
        <v>186</v>
      </c>
      <c r="F1656" t="s">
        <v>59</v>
      </c>
      <c r="G1656">
        <v>8</v>
      </c>
      <c r="H1656" s="43">
        <v>10859</v>
      </c>
      <c r="I1656" t="s">
        <v>198</v>
      </c>
      <c r="J1656">
        <v>10315</v>
      </c>
      <c r="K1656" t="s">
        <v>206</v>
      </c>
      <c r="L1656" t="s">
        <v>206</v>
      </c>
      <c r="M1656" t="s">
        <v>226</v>
      </c>
      <c r="N1656" t="s">
        <v>227</v>
      </c>
      <c r="O1656" t="s">
        <v>64</v>
      </c>
      <c r="P1656">
        <v>502</v>
      </c>
      <c r="Q1656" t="s">
        <v>208</v>
      </c>
      <c r="R1656">
        <v>12</v>
      </c>
      <c r="S1656">
        <v>2</v>
      </c>
      <c r="T1656">
        <v>8</v>
      </c>
      <c r="U1656">
        <v>0</v>
      </c>
      <c r="V1656">
        <v>2</v>
      </c>
      <c r="W1656">
        <v>0.48</v>
      </c>
      <c r="X1656">
        <v>0.25</v>
      </c>
      <c r="Y1656">
        <v>0.25</v>
      </c>
      <c r="Z1656">
        <v>185.69</v>
      </c>
      <c r="AA1656" t="s">
        <v>55</v>
      </c>
      <c r="AB1656" t="s">
        <v>56</v>
      </c>
      <c r="AC1656" t="s">
        <v>209</v>
      </c>
      <c r="AE1656" s="39">
        <v>46218.989039351851</v>
      </c>
      <c r="AG1656" t="str">
        <f t="shared" si="200"/>
        <v>Julho-26</v>
      </c>
      <c r="AH1656" s="36">
        <f>_xlfn.XLOOKUP(AK1656,'Base de Preços'!P$7:P$3001,'Base de Preços'!J$7:J$3001,"",0)</f>
        <v>492.5</v>
      </c>
      <c r="AI1656" s="37">
        <f t="shared" si="201"/>
        <v>0</v>
      </c>
      <c r="AJ1656" t="str">
        <f>_xlfn.XLOOKUP(N1656,Agrupamentos!C$3:C$496,Agrupamentos!D$3:D$496,"",0)</f>
        <v>IRRIGAÇÃO DE REPLANTIO</v>
      </c>
      <c r="AK1656" t="str">
        <f t="shared" si="202"/>
        <v>IRRIGAÇÃO DE REPLANTIOGN1400IMP32</v>
      </c>
      <c r="AL1656" s="57" t="str">
        <f t="shared" si="203"/>
        <v>47718GN1400Operador de Trator de PneuANTONIO MARCIO PEREIRA DA SILVAIRRIGAÇÃO DE REPLANTIOIndaia Grande I12Suporte8Julho-260246218,989039351946218</v>
      </c>
      <c r="AM1656" s="79">
        <f t="shared" si="204"/>
        <v>4.166666666666667</v>
      </c>
      <c r="AN1656" s="80">
        <f t="shared" si="205"/>
        <v>773.70833333333337</v>
      </c>
      <c r="AO1656" s="36">
        <f t="shared" si="206"/>
        <v>1485.52</v>
      </c>
      <c r="AP1656" s="83">
        <f t="shared" si="207"/>
        <v>711.81166666666661</v>
      </c>
    </row>
    <row r="1657" spans="1:42" hidden="1">
      <c r="A1657">
        <v>47718</v>
      </c>
      <c r="B1657" s="38">
        <v>46218</v>
      </c>
      <c r="C1657" t="s">
        <v>272</v>
      </c>
      <c r="D1657" t="s">
        <v>185</v>
      </c>
      <c r="E1657" t="s">
        <v>186</v>
      </c>
      <c r="F1657" t="s">
        <v>49</v>
      </c>
      <c r="G1657">
        <v>8</v>
      </c>
      <c r="H1657" s="43">
        <v>10859</v>
      </c>
      <c r="I1657" t="s">
        <v>198</v>
      </c>
      <c r="J1657">
        <v>10315</v>
      </c>
      <c r="K1657" t="s">
        <v>206</v>
      </c>
      <c r="L1657" t="s">
        <v>206</v>
      </c>
      <c r="M1657" t="s">
        <v>224</v>
      </c>
      <c r="N1657" t="s">
        <v>225</v>
      </c>
      <c r="O1657" t="s">
        <v>64</v>
      </c>
      <c r="P1657">
        <v>502</v>
      </c>
      <c r="Q1657" t="s">
        <v>208</v>
      </c>
      <c r="R1657">
        <v>12</v>
      </c>
      <c r="S1657">
        <v>40</v>
      </c>
      <c r="T1657">
        <v>8</v>
      </c>
      <c r="U1657">
        <v>0</v>
      </c>
      <c r="V1657">
        <v>40</v>
      </c>
      <c r="W1657">
        <v>2.84</v>
      </c>
      <c r="X1657">
        <v>5</v>
      </c>
      <c r="Y1657">
        <v>5</v>
      </c>
      <c r="Z1657">
        <v>287.75</v>
      </c>
      <c r="AA1657" t="s">
        <v>55</v>
      </c>
      <c r="AB1657" t="s">
        <v>47</v>
      </c>
      <c r="AC1657" t="s">
        <v>209</v>
      </c>
      <c r="AE1657" s="39">
        <v>46218.989039351851</v>
      </c>
      <c r="AG1657" t="str">
        <f t="shared" si="200"/>
        <v>Julho-26</v>
      </c>
      <c r="AH1657" s="36">
        <f>_xlfn.XLOOKUP(AK1657,'Base de Preços'!P$7:P$3001,'Base de Preços'!J$7:J$3001,"",0)</f>
        <v>399</v>
      </c>
      <c r="AI1657" s="37">
        <f t="shared" si="201"/>
        <v>3192</v>
      </c>
      <c r="AJ1657" t="str">
        <f>_xlfn.XLOOKUP(N1657,Agrupamentos!C$3:C$496,Agrupamentos!D$3:D$496,"",0)</f>
        <v>REPLANTIO</v>
      </c>
      <c r="AK1657" t="str">
        <f t="shared" si="202"/>
        <v>REPLANTIOGN1400IMP29</v>
      </c>
      <c r="AL1657" s="57" t="str">
        <f t="shared" si="203"/>
        <v>47718GN1400Trabalhador FlorestalANTONIO MARCIO PEREIRA DA SILVAREPLANTIOIndaia Grande I12Principal8Julho-2604046218,989039351946218</v>
      </c>
      <c r="AM1657" s="79">
        <f t="shared" si="204"/>
        <v>14.084507042253522</v>
      </c>
      <c r="AN1657" s="80">
        <f t="shared" si="205"/>
        <v>4052.816901408451</v>
      </c>
      <c r="AO1657" s="36">
        <f t="shared" si="206"/>
        <v>2302</v>
      </c>
      <c r="AP1657" s="83">
        <f t="shared" si="207"/>
        <v>-1750.816901408451</v>
      </c>
    </row>
    <row r="1658" spans="1:42" hidden="1">
      <c r="A1658">
        <v>47718</v>
      </c>
      <c r="B1658" s="38">
        <v>46218</v>
      </c>
      <c r="C1658" t="s">
        <v>272</v>
      </c>
      <c r="D1658" t="s">
        <v>185</v>
      </c>
      <c r="E1658" t="s">
        <v>186</v>
      </c>
      <c r="F1658" t="s">
        <v>59</v>
      </c>
      <c r="G1658">
        <v>8</v>
      </c>
      <c r="H1658" s="43">
        <v>10859</v>
      </c>
      <c r="I1658" t="s">
        <v>198</v>
      </c>
      <c r="J1658">
        <v>10315</v>
      </c>
      <c r="K1658" t="s">
        <v>206</v>
      </c>
      <c r="L1658" t="s">
        <v>206</v>
      </c>
      <c r="M1658" s="4">
        <v>46028</v>
      </c>
      <c r="N1658" t="s">
        <v>207</v>
      </c>
      <c r="O1658" t="s">
        <v>64</v>
      </c>
      <c r="P1658">
        <v>502</v>
      </c>
      <c r="Q1658" t="s">
        <v>208</v>
      </c>
      <c r="R1658">
        <v>19</v>
      </c>
      <c r="S1658">
        <v>16</v>
      </c>
      <c r="T1658">
        <v>27.31</v>
      </c>
      <c r="U1658">
        <v>10</v>
      </c>
      <c r="V1658">
        <v>26</v>
      </c>
      <c r="W1658">
        <v>0.48</v>
      </c>
      <c r="X1658">
        <v>0.59</v>
      </c>
      <c r="Y1658">
        <v>0.95</v>
      </c>
      <c r="Z1658">
        <v>185.69</v>
      </c>
      <c r="AA1658" t="s">
        <v>46</v>
      </c>
      <c r="AB1658" t="s">
        <v>56</v>
      </c>
      <c r="AC1658" t="s">
        <v>209</v>
      </c>
      <c r="AD1658" t="s">
        <v>96</v>
      </c>
      <c r="AE1658" s="39">
        <v>46218.989039351851</v>
      </c>
      <c r="AG1658" t="str">
        <f t="shared" si="200"/>
        <v>Julho-26</v>
      </c>
      <c r="AH1658" s="36">
        <f>_xlfn.XLOOKUP(AK1658,'Base de Preços'!P$7:P$3001,'Base de Preços'!J$7:J$3001,"",0)</f>
        <v>492.5</v>
      </c>
      <c r="AI1658" s="37">
        <f t="shared" si="201"/>
        <v>0</v>
      </c>
      <c r="AJ1658" t="str">
        <f>_xlfn.XLOOKUP(N1658,Agrupamentos!C$3:C$496,Agrupamentos!D$3:D$496,"",0)</f>
        <v>IRRIGAÇÃO DE REPLANTIO</v>
      </c>
      <c r="AK1658" t="str">
        <f t="shared" si="202"/>
        <v>2º IRRIGAÇÃO DE REPLANTIOGN140046028</v>
      </c>
      <c r="AL1658" s="57" t="str">
        <f t="shared" si="203"/>
        <v>47718GN1400Operador de Trator de PneuANTONIO MARCIO PEREIRA DA SILVA2º IRRIGAÇÃO DE REPLANTIOIndaia Grande I19Suporte27,31Julho-26102646218,989039351946218</v>
      </c>
      <c r="AM1658" s="79">
        <f t="shared" si="204"/>
        <v>54.166666666666671</v>
      </c>
      <c r="AN1658" s="80">
        <f t="shared" si="205"/>
        <v>10058.208333333334</v>
      </c>
      <c r="AO1658" s="36">
        <f t="shared" si="206"/>
        <v>5071.1938999999993</v>
      </c>
      <c r="AP1658" s="83">
        <f t="shared" si="207"/>
        <v>-4987.0144333333346</v>
      </c>
    </row>
    <row r="1659" spans="1:42" hidden="1">
      <c r="A1659">
        <v>47718</v>
      </c>
      <c r="B1659" s="38">
        <v>46218</v>
      </c>
      <c r="C1659" t="s">
        <v>272</v>
      </c>
      <c r="D1659" t="s">
        <v>185</v>
      </c>
      <c r="E1659" t="s">
        <v>186</v>
      </c>
      <c r="F1659" t="s">
        <v>37</v>
      </c>
      <c r="G1659">
        <v>8</v>
      </c>
      <c r="H1659" s="43">
        <v>10859</v>
      </c>
      <c r="I1659" t="s">
        <v>198</v>
      </c>
      <c r="J1659">
        <v>10315</v>
      </c>
      <c r="K1659" t="s">
        <v>206</v>
      </c>
      <c r="L1659" t="s">
        <v>206</v>
      </c>
      <c r="M1659" s="4">
        <v>46087</v>
      </c>
      <c r="N1659" t="s">
        <v>348</v>
      </c>
      <c r="O1659" t="s">
        <v>64</v>
      </c>
      <c r="P1659">
        <v>502</v>
      </c>
      <c r="Q1659" t="s">
        <v>208</v>
      </c>
      <c r="R1659">
        <v>11</v>
      </c>
      <c r="S1659">
        <v>3</v>
      </c>
      <c r="T1659">
        <v>9.66</v>
      </c>
      <c r="U1659">
        <v>0</v>
      </c>
      <c r="V1659">
        <v>3</v>
      </c>
      <c r="W1659">
        <v>0.16</v>
      </c>
      <c r="X1659">
        <v>0.31</v>
      </c>
      <c r="Y1659">
        <v>0.31</v>
      </c>
      <c r="Z1659">
        <v>63.16</v>
      </c>
      <c r="AA1659" t="s">
        <v>46</v>
      </c>
      <c r="AB1659" t="s">
        <v>77</v>
      </c>
      <c r="AC1659" t="s">
        <v>209</v>
      </c>
      <c r="AE1659" s="39">
        <v>46218.989039351851</v>
      </c>
      <c r="AG1659" t="str">
        <f t="shared" si="200"/>
        <v>Julho-26</v>
      </c>
      <c r="AH1659" s="36">
        <f>_xlfn.XLOOKUP(AK1659,'Base de Preços'!P$7:P$3001,'Base de Preços'!J$7:J$3001,"",0)</f>
        <v>492.5</v>
      </c>
      <c r="AI1659" s="37">
        <f t="shared" si="201"/>
        <v>0</v>
      </c>
      <c r="AJ1659" t="str">
        <f>_xlfn.XLOOKUP(N1659,Agrupamentos!C$3:C$496,Agrupamentos!D$3:D$496,"",0)</f>
        <v>IRRIGAÇÃO DE REPLANTIO</v>
      </c>
      <c r="AK1659" t="str">
        <f t="shared" si="202"/>
        <v>4ª IRRIGAÇÃO DE REPLANTIOGN140046087</v>
      </c>
      <c r="AL1659" s="57" t="str">
        <f t="shared" si="203"/>
        <v>47718GN1400MotoristaANTONIO MARCIO PEREIRA DA SILVA4ª IRRIGAÇÃO DE REPLANTIOIndaia Grande I11Apoio9,66Julho-260346218,989039351946218</v>
      </c>
      <c r="AM1659" s="79">
        <f t="shared" si="204"/>
        <v>18.75</v>
      </c>
      <c r="AN1659" s="80">
        <f t="shared" si="205"/>
        <v>1184.25</v>
      </c>
      <c r="AO1659" s="36">
        <f t="shared" si="206"/>
        <v>610.12559999999996</v>
      </c>
      <c r="AP1659" s="83">
        <f t="shared" si="207"/>
        <v>-574.12440000000004</v>
      </c>
    </row>
    <row r="1660" spans="1:42" hidden="1">
      <c r="A1660">
        <v>47718</v>
      </c>
      <c r="B1660" s="38">
        <v>46218</v>
      </c>
      <c r="C1660" t="s">
        <v>272</v>
      </c>
      <c r="D1660" t="s">
        <v>185</v>
      </c>
      <c r="E1660" t="s">
        <v>186</v>
      </c>
      <c r="F1660" t="s">
        <v>37</v>
      </c>
      <c r="G1660">
        <v>8</v>
      </c>
      <c r="H1660" s="43">
        <v>10859</v>
      </c>
      <c r="I1660" t="s">
        <v>198</v>
      </c>
      <c r="J1660">
        <v>10315</v>
      </c>
      <c r="K1660" t="s">
        <v>206</v>
      </c>
      <c r="L1660" t="s">
        <v>206</v>
      </c>
      <c r="M1660" t="s">
        <v>226</v>
      </c>
      <c r="N1660" t="s">
        <v>227</v>
      </c>
      <c r="O1660" t="s">
        <v>64</v>
      </c>
      <c r="P1660">
        <v>502</v>
      </c>
      <c r="Q1660" t="s">
        <v>208</v>
      </c>
      <c r="R1660">
        <v>12</v>
      </c>
      <c r="S1660">
        <v>1</v>
      </c>
      <c r="T1660">
        <v>8</v>
      </c>
      <c r="U1660">
        <v>0</v>
      </c>
      <c r="V1660">
        <v>1</v>
      </c>
      <c r="W1660">
        <v>0.16</v>
      </c>
      <c r="X1660">
        <v>0.13</v>
      </c>
      <c r="Y1660">
        <v>0.13</v>
      </c>
      <c r="Z1660">
        <v>63.16</v>
      </c>
      <c r="AA1660" t="s">
        <v>55</v>
      </c>
      <c r="AB1660" t="s">
        <v>77</v>
      </c>
      <c r="AC1660" t="s">
        <v>209</v>
      </c>
      <c r="AD1660" t="s">
        <v>203</v>
      </c>
      <c r="AE1660" s="39">
        <v>46218.989039351851</v>
      </c>
      <c r="AG1660" t="str">
        <f t="shared" si="200"/>
        <v>Julho-26</v>
      </c>
      <c r="AH1660" s="36">
        <f>_xlfn.XLOOKUP(AK1660,'Base de Preços'!P$7:P$3001,'Base de Preços'!J$7:J$3001,"",0)</f>
        <v>492.5</v>
      </c>
      <c r="AI1660" s="37">
        <f t="shared" si="201"/>
        <v>0</v>
      </c>
      <c r="AJ1660" t="str">
        <f>_xlfn.XLOOKUP(N1660,Agrupamentos!C$3:C$496,Agrupamentos!D$3:D$496,"",0)</f>
        <v>IRRIGAÇÃO DE REPLANTIO</v>
      </c>
      <c r="AK1660" t="str">
        <f t="shared" si="202"/>
        <v>IRRIGAÇÃO DE REPLANTIOGN1400IMP32</v>
      </c>
      <c r="AL1660" s="57" t="str">
        <f t="shared" si="203"/>
        <v>47718GN1400MotoristaANTONIO MARCIO PEREIRA DA SILVAIRRIGAÇÃO DE REPLANTIOIndaia Grande I12Apoio8Julho-260146218,989039351946218</v>
      </c>
      <c r="AM1660" s="79">
        <f t="shared" si="204"/>
        <v>6.25</v>
      </c>
      <c r="AN1660" s="80">
        <f t="shared" si="205"/>
        <v>394.75</v>
      </c>
      <c r="AO1660" s="36">
        <f t="shared" si="206"/>
        <v>505.28</v>
      </c>
      <c r="AP1660" s="83">
        <f t="shared" si="207"/>
        <v>110.52999999999997</v>
      </c>
    </row>
    <row r="1661" spans="1:42" hidden="1">
      <c r="A1661">
        <v>47718</v>
      </c>
      <c r="B1661" s="38">
        <v>46218</v>
      </c>
      <c r="C1661" t="s">
        <v>272</v>
      </c>
      <c r="D1661" t="s">
        <v>185</v>
      </c>
      <c r="E1661" t="s">
        <v>186</v>
      </c>
      <c r="F1661" t="s">
        <v>59</v>
      </c>
      <c r="G1661">
        <v>8</v>
      </c>
      <c r="H1661" s="43">
        <v>10859</v>
      </c>
      <c r="I1661" t="s">
        <v>198</v>
      </c>
      <c r="J1661">
        <v>10315</v>
      </c>
      <c r="K1661" t="s">
        <v>206</v>
      </c>
      <c r="L1661" t="s">
        <v>206</v>
      </c>
      <c r="M1661" t="s">
        <v>224</v>
      </c>
      <c r="N1661" t="s">
        <v>225</v>
      </c>
      <c r="O1661" t="s">
        <v>64</v>
      </c>
      <c r="P1661">
        <v>502</v>
      </c>
      <c r="Q1661" t="s">
        <v>208</v>
      </c>
      <c r="R1661">
        <v>12</v>
      </c>
      <c r="S1661">
        <v>8</v>
      </c>
      <c r="T1661">
        <v>8</v>
      </c>
      <c r="U1661">
        <v>0</v>
      </c>
      <c r="V1661">
        <v>8</v>
      </c>
      <c r="W1661">
        <v>0.36</v>
      </c>
      <c r="X1661">
        <v>1</v>
      </c>
      <c r="Y1661">
        <v>1</v>
      </c>
      <c r="Z1661">
        <v>111.25</v>
      </c>
      <c r="AA1661" t="s">
        <v>55</v>
      </c>
      <c r="AB1661" t="s">
        <v>77</v>
      </c>
      <c r="AC1661" t="s">
        <v>209</v>
      </c>
      <c r="AE1661" s="39">
        <v>46218.989039351851</v>
      </c>
      <c r="AG1661" t="str">
        <f t="shared" si="200"/>
        <v>Julho-26</v>
      </c>
      <c r="AH1661" s="36">
        <f>_xlfn.XLOOKUP(AK1661,'Base de Preços'!P$7:P$3001,'Base de Preços'!J$7:J$3001,"",0)</f>
        <v>399</v>
      </c>
      <c r="AI1661" s="37">
        <f t="shared" si="201"/>
        <v>0</v>
      </c>
      <c r="AJ1661" t="str">
        <f>_xlfn.XLOOKUP(N1661,Agrupamentos!C$3:C$496,Agrupamentos!D$3:D$496,"",0)</f>
        <v>REPLANTIO</v>
      </c>
      <c r="AK1661" t="str">
        <f t="shared" si="202"/>
        <v>REPLANTIOGN1400IMP29</v>
      </c>
      <c r="AL1661" s="57" t="str">
        <f t="shared" si="203"/>
        <v>47718GN1400Operador de Trator de PneuANTONIO MARCIO PEREIRA DA SILVAREPLANTIOIndaia Grande I12Apoio8Julho-260846218,989039351946218</v>
      </c>
      <c r="AM1661" s="79">
        <f t="shared" si="204"/>
        <v>22.222222222222221</v>
      </c>
      <c r="AN1661" s="80">
        <f t="shared" si="205"/>
        <v>2472.2222222222222</v>
      </c>
      <c r="AO1661" s="36">
        <f t="shared" si="206"/>
        <v>890</v>
      </c>
      <c r="AP1661" s="83">
        <f t="shared" si="207"/>
        <v>-1582.2222222222222</v>
      </c>
    </row>
    <row r="1662" spans="1:42" hidden="1">
      <c r="A1662">
        <v>47718</v>
      </c>
      <c r="B1662" s="38">
        <v>46218</v>
      </c>
      <c r="C1662" t="s">
        <v>272</v>
      </c>
      <c r="D1662" t="s">
        <v>185</v>
      </c>
      <c r="E1662" t="s">
        <v>186</v>
      </c>
      <c r="F1662" t="s">
        <v>49</v>
      </c>
      <c r="G1662">
        <v>8</v>
      </c>
      <c r="H1662" s="43">
        <v>10859</v>
      </c>
      <c r="I1662" t="s">
        <v>198</v>
      </c>
      <c r="J1662">
        <v>10315</v>
      </c>
      <c r="K1662" t="s">
        <v>206</v>
      </c>
      <c r="L1662" t="s">
        <v>206</v>
      </c>
      <c r="M1662" s="4">
        <v>46028</v>
      </c>
      <c r="N1662" t="s">
        <v>207</v>
      </c>
      <c r="O1662" t="s">
        <v>64</v>
      </c>
      <c r="P1662">
        <v>502</v>
      </c>
      <c r="Q1662" t="s">
        <v>208</v>
      </c>
      <c r="R1662">
        <v>19</v>
      </c>
      <c r="S1662">
        <v>47</v>
      </c>
      <c r="T1662">
        <v>27.31</v>
      </c>
      <c r="U1662">
        <v>0</v>
      </c>
      <c r="V1662">
        <v>47</v>
      </c>
      <c r="W1662">
        <v>2.4</v>
      </c>
      <c r="X1662">
        <v>1.72</v>
      </c>
      <c r="Y1662">
        <v>1.72</v>
      </c>
      <c r="Z1662">
        <v>243.65</v>
      </c>
      <c r="AA1662" t="s">
        <v>46</v>
      </c>
      <c r="AB1662" t="s">
        <v>47</v>
      </c>
      <c r="AC1662" t="s">
        <v>209</v>
      </c>
      <c r="AD1662" t="s">
        <v>96</v>
      </c>
      <c r="AE1662" s="39">
        <v>46218.989039351851</v>
      </c>
      <c r="AG1662" t="str">
        <f t="shared" si="200"/>
        <v>Julho-26</v>
      </c>
      <c r="AH1662" s="36">
        <f>_xlfn.XLOOKUP(AK1662,'Base de Preços'!P$7:P$3001,'Base de Preços'!J$7:J$3001,"",0)</f>
        <v>492.5</v>
      </c>
      <c r="AI1662" s="37">
        <f t="shared" si="201"/>
        <v>13450.174999999999</v>
      </c>
      <c r="AJ1662" t="str">
        <f>_xlfn.XLOOKUP(N1662,Agrupamentos!C$3:C$496,Agrupamentos!D$3:D$496,"",0)</f>
        <v>IRRIGAÇÃO DE REPLANTIO</v>
      </c>
      <c r="AK1662" t="str">
        <f t="shared" si="202"/>
        <v>2º IRRIGAÇÃO DE REPLANTIOGN140046028</v>
      </c>
      <c r="AL1662" s="57" t="str">
        <f t="shared" si="203"/>
        <v>47718GN1400Trabalhador FlorestalANTONIO MARCIO PEREIRA DA SILVA2º IRRIGAÇÃO DE REPLANTIOIndaia Grande I19Principal27,31Julho-2604746218,989039351946218</v>
      </c>
      <c r="AM1662" s="79">
        <f t="shared" si="204"/>
        <v>19.583333333333336</v>
      </c>
      <c r="AN1662" s="80">
        <f t="shared" si="205"/>
        <v>4771.479166666667</v>
      </c>
      <c r="AO1662" s="36">
        <f t="shared" si="206"/>
        <v>6654.0815000000002</v>
      </c>
      <c r="AP1662" s="83">
        <f t="shared" si="207"/>
        <v>1882.6023333333333</v>
      </c>
    </row>
    <row r="1663" spans="1:42" hidden="1">
      <c r="A1663">
        <v>47718</v>
      </c>
      <c r="B1663" s="38">
        <v>46218</v>
      </c>
      <c r="C1663" t="s">
        <v>272</v>
      </c>
      <c r="D1663" t="s">
        <v>185</v>
      </c>
      <c r="E1663" t="s">
        <v>186</v>
      </c>
      <c r="F1663" t="s">
        <v>59</v>
      </c>
      <c r="G1663">
        <v>8</v>
      </c>
      <c r="H1663" s="43">
        <v>10859</v>
      </c>
      <c r="I1663" t="s">
        <v>198</v>
      </c>
      <c r="J1663">
        <v>10315</v>
      </c>
      <c r="K1663" t="s">
        <v>206</v>
      </c>
      <c r="L1663" t="s">
        <v>206</v>
      </c>
      <c r="M1663" s="4">
        <v>46087</v>
      </c>
      <c r="N1663" t="s">
        <v>348</v>
      </c>
      <c r="O1663" t="s">
        <v>64</v>
      </c>
      <c r="P1663">
        <v>502</v>
      </c>
      <c r="Q1663" t="s">
        <v>208</v>
      </c>
      <c r="R1663">
        <v>11</v>
      </c>
      <c r="S1663">
        <v>6</v>
      </c>
      <c r="T1663">
        <v>9.66</v>
      </c>
      <c r="U1663">
        <v>0</v>
      </c>
      <c r="V1663">
        <v>6</v>
      </c>
      <c r="W1663">
        <v>0.48</v>
      </c>
      <c r="X1663">
        <v>0.62</v>
      </c>
      <c r="Y1663">
        <v>0.62</v>
      </c>
      <c r="Z1663">
        <v>185.69</v>
      </c>
      <c r="AA1663" t="s">
        <v>46</v>
      </c>
      <c r="AB1663" t="s">
        <v>56</v>
      </c>
      <c r="AC1663" t="s">
        <v>209</v>
      </c>
      <c r="AE1663" s="39">
        <v>46218.989039351851</v>
      </c>
      <c r="AG1663" t="str">
        <f t="shared" si="200"/>
        <v>Julho-26</v>
      </c>
      <c r="AH1663" s="36">
        <f>_xlfn.XLOOKUP(AK1663,'Base de Preços'!P$7:P$3001,'Base de Preços'!J$7:J$3001,"",0)</f>
        <v>492.5</v>
      </c>
      <c r="AI1663" s="37">
        <f t="shared" si="201"/>
        <v>0</v>
      </c>
      <c r="AJ1663" t="str">
        <f>_xlfn.XLOOKUP(N1663,Agrupamentos!C$3:C$496,Agrupamentos!D$3:D$496,"",0)</f>
        <v>IRRIGAÇÃO DE REPLANTIO</v>
      </c>
      <c r="AK1663" t="str">
        <f t="shared" si="202"/>
        <v>4ª IRRIGAÇÃO DE REPLANTIOGN140046087</v>
      </c>
      <c r="AL1663" s="57" t="str">
        <f t="shared" si="203"/>
        <v>47718GN1400Operador de Trator de PneuANTONIO MARCIO PEREIRA DA SILVA4ª IRRIGAÇÃO DE REPLANTIOIndaia Grande I11Suporte9,66Julho-260646218,989039351946218</v>
      </c>
      <c r="AM1663" s="79">
        <f t="shared" si="204"/>
        <v>12.5</v>
      </c>
      <c r="AN1663" s="80">
        <f t="shared" si="205"/>
        <v>2321.125</v>
      </c>
      <c r="AO1663" s="36">
        <f t="shared" si="206"/>
        <v>1793.7654</v>
      </c>
      <c r="AP1663" s="83">
        <f t="shared" si="207"/>
        <v>-527.3596</v>
      </c>
    </row>
    <row r="1664" spans="1:42" hidden="1">
      <c r="A1664">
        <v>47718</v>
      </c>
      <c r="B1664" s="38">
        <v>46218</v>
      </c>
      <c r="C1664" t="s">
        <v>272</v>
      </c>
      <c r="D1664" t="s">
        <v>185</v>
      </c>
      <c r="E1664" t="s">
        <v>186</v>
      </c>
      <c r="F1664" t="s">
        <v>49</v>
      </c>
      <c r="G1664">
        <v>8</v>
      </c>
      <c r="H1664" s="43">
        <v>10859</v>
      </c>
      <c r="I1664" t="s">
        <v>198</v>
      </c>
      <c r="J1664">
        <v>10315</v>
      </c>
      <c r="K1664" t="s">
        <v>206</v>
      </c>
      <c r="L1664" t="s">
        <v>206</v>
      </c>
      <c r="M1664" s="4">
        <v>46087</v>
      </c>
      <c r="N1664" t="s">
        <v>348</v>
      </c>
      <c r="O1664" t="s">
        <v>64</v>
      </c>
      <c r="P1664">
        <v>502</v>
      </c>
      <c r="Q1664" t="s">
        <v>208</v>
      </c>
      <c r="R1664">
        <v>11</v>
      </c>
      <c r="S1664">
        <v>24</v>
      </c>
      <c r="T1664">
        <v>9.66</v>
      </c>
      <c r="U1664">
        <v>0</v>
      </c>
      <c r="V1664">
        <v>24</v>
      </c>
      <c r="W1664">
        <v>2.4</v>
      </c>
      <c r="X1664">
        <v>2.48</v>
      </c>
      <c r="Y1664">
        <v>2.48</v>
      </c>
      <c r="Z1664">
        <v>243.65</v>
      </c>
      <c r="AA1664" t="s">
        <v>46</v>
      </c>
      <c r="AB1664" t="s">
        <v>47</v>
      </c>
      <c r="AC1664" t="s">
        <v>209</v>
      </c>
      <c r="AE1664" s="39">
        <v>46218.989039351851</v>
      </c>
      <c r="AG1664" t="str">
        <f t="shared" si="200"/>
        <v>Julho-26</v>
      </c>
      <c r="AH1664" s="36">
        <f>_xlfn.XLOOKUP(AK1664,'Base de Preços'!P$7:P$3001,'Base de Preços'!J$7:J$3001,"",0)</f>
        <v>492.5</v>
      </c>
      <c r="AI1664" s="37">
        <f t="shared" si="201"/>
        <v>4757.55</v>
      </c>
      <c r="AJ1664" t="str">
        <f>_xlfn.XLOOKUP(N1664,Agrupamentos!C$3:C$496,Agrupamentos!D$3:D$496,"",0)</f>
        <v>IRRIGAÇÃO DE REPLANTIO</v>
      </c>
      <c r="AK1664" t="str">
        <f t="shared" si="202"/>
        <v>4ª IRRIGAÇÃO DE REPLANTIOGN140046087</v>
      </c>
      <c r="AL1664" s="57" t="str">
        <f t="shared" si="203"/>
        <v>47718GN1400Trabalhador FlorestalANTONIO MARCIO PEREIRA DA SILVA4ª IRRIGAÇÃO DE REPLANTIOIndaia Grande I11Principal9,66Julho-2602446218,989039351946218</v>
      </c>
      <c r="AM1664" s="79">
        <f t="shared" si="204"/>
        <v>10</v>
      </c>
      <c r="AN1664" s="80">
        <f t="shared" si="205"/>
        <v>2436.5</v>
      </c>
      <c r="AO1664" s="36">
        <f t="shared" si="206"/>
        <v>2353.6590000000001</v>
      </c>
      <c r="AP1664" s="83">
        <f t="shared" si="207"/>
        <v>-82.840999999999894</v>
      </c>
    </row>
    <row r="1665" spans="1:42" hidden="1">
      <c r="A1665">
        <v>47718</v>
      </c>
      <c r="B1665" s="38">
        <v>46218</v>
      </c>
      <c r="C1665" t="s">
        <v>272</v>
      </c>
      <c r="D1665" t="s">
        <v>185</v>
      </c>
      <c r="E1665" t="s">
        <v>186</v>
      </c>
      <c r="F1665" t="s">
        <v>49</v>
      </c>
      <c r="G1665">
        <v>8</v>
      </c>
      <c r="H1665" s="43">
        <v>10859</v>
      </c>
      <c r="I1665" t="s">
        <v>198</v>
      </c>
      <c r="J1665">
        <v>10315</v>
      </c>
      <c r="K1665" t="s">
        <v>206</v>
      </c>
      <c r="L1665" t="s">
        <v>206</v>
      </c>
      <c r="M1665" t="s">
        <v>226</v>
      </c>
      <c r="N1665" t="s">
        <v>227</v>
      </c>
      <c r="O1665" t="s">
        <v>64</v>
      </c>
      <c r="P1665">
        <v>502</v>
      </c>
      <c r="Q1665" t="s">
        <v>208</v>
      </c>
      <c r="R1665">
        <v>12</v>
      </c>
      <c r="S1665">
        <v>27</v>
      </c>
      <c r="T1665">
        <v>8</v>
      </c>
      <c r="U1665">
        <v>0</v>
      </c>
      <c r="V1665">
        <v>27</v>
      </c>
      <c r="W1665">
        <v>2.4</v>
      </c>
      <c r="X1665">
        <v>3.38</v>
      </c>
      <c r="Y1665">
        <v>3.38</v>
      </c>
      <c r="Z1665">
        <v>243.65</v>
      </c>
      <c r="AA1665" t="s">
        <v>55</v>
      </c>
      <c r="AB1665" t="s">
        <v>47</v>
      </c>
      <c r="AC1665" t="s">
        <v>209</v>
      </c>
      <c r="AE1665" s="39">
        <v>46218.989039351851</v>
      </c>
      <c r="AG1665" t="str">
        <f t="shared" si="200"/>
        <v>Julho-26</v>
      </c>
      <c r="AH1665" s="36">
        <f>_xlfn.XLOOKUP(AK1665,'Base de Preços'!P$7:P$3001,'Base de Preços'!J$7:J$3001,"",0)</f>
        <v>492.5</v>
      </c>
      <c r="AI1665" s="37">
        <f t="shared" si="201"/>
        <v>3940</v>
      </c>
      <c r="AJ1665" t="str">
        <f>_xlfn.XLOOKUP(N1665,Agrupamentos!C$3:C$496,Agrupamentos!D$3:D$496,"",0)</f>
        <v>IRRIGAÇÃO DE REPLANTIO</v>
      </c>
      <c r="AK1665" t="str">
        <f t="shared" si="202"/>
        <v>IRRIGAÇÃO DE REPLANTIOGN1400IMP32</v>
      </c>
      <c r="AL1665" s="57" t="str">
        <f t="shared" si="203"/>
        <v>47718GN1400Trabalhador FlorestalANTONIO MARCIO PEREIRA DA SILVAIRRIGAÇÃO DE REPLANTIOIndaia Grande I12Principal8Julho-2602746218,989039351946218</v>
      </c>
      <c r="AM1665" s="79">
        <f t="shared" si="204"/>
        <v>11.25</v>
      </c>
      <c r="AN1665" s="80">
        <f t="shared" si="205"/>
        <v>2741.0625</v>
      </c>
      <c r="AO1665" s="36">
        <f t="shared" si="206"/>
        <v>1949.2</v>
      </c>
      <c r="AP1665" s="83">
        <f t="shared" si="207"/>
        <v>-791.86249999999995</v>
      </c>
    </row>
    <row r="1666" spans="1:42" hidden="1">
      <c r="A1666">
        <v>47718</v>
      </c>
      <c r="B1666" s="38">
        <v>46218</v>
      </c>
      <c r="C1666" t="s">
        <v>272</v>
      </c>
      <c r="D1666" t="s">
        <v>185</v>
      </c>
      <c r="E1666" t="s">
        <v>186</v>
      </c>
      <c r="F1666" t="s">
        <v>37</v>
      </c>
      <c r="G1666">
        <v>8</v>
      </c>
      <c r="H1666" s="43">
        <v>10859</v>
      </c>
      <c r="I1666" t="s">
        <v>198</v>
      </c>
      <c r="J1666">
        <v>10315</v>
      </c>
      <c r="K1666" t="s">
        <v>206</v>
      </c>
      <c r="L1666" t="s">
        <v>206</v>
      </c>
      <c r="M1666">
        <v>43</v>
      </c>
      <c r="N1666" t="s">
        <v>42</v>
      </c>
      <c r="O1666" t="s">
        <v>64</v>
      </c>
      <c r="P1666">
        <v>502</v>
      </c>
      <c r="Q1666" t="s">
        <v>208</v>
      </c>
      <c r="R1666">
        <v>19</v>
      </c>
      <c r="S1666">
        <v>8</v>
      </c>
      <c r="T1666">
        <v>0</v>
      </c>
      <c r="U1666">
        <v>0</v>
      </c>
      <c r="V1666">
        <v>8</v>
      </c>
      <c r="W1666">
        <v>0</v>
      </c>
      <c r="X1666">
        <v>0</v>
      </c>
      <c r="Y1666">
        <v>0</v>
      </c>
      <c r="Z1666">
        <v>0</v>
      </c>
      <c r="AA1666" t="s">
        <v>46</v>
      </c>
      <c r="AB1666" t="s">
        <v>47</v>
      </c>
      <c r="AC1666" t="s">
        <v>209</v>
      </c>
      <c r="AE1666" s="39">
        <v>46218.989039351851</v>
      </c>
      <c r="AG1666" t="str">
        <f t="shared" si="200"/>
        <v>Julho-26</v>
      </c>
      <c r="AH1666" s="36">
        <f>_xlfn.XLOOKUP(AK1666,'Base de Preços'!P$7:P$3001,'Base de Preços'!J$7:J$3001,"",0)</f>
        <v>0</v>
      </c>
      <c r="AI1666" s="37">
        <f t="shared" si="201"/>
        <v>0</v>
      </c>
      <c r="AJ1666" t="str">
        <f>_xlfn.XLOOKUP(N1666,Agrupamentos!C$3:C$496,Agrupamentos!D$3:D$496,"",0)</f>
        <v>APOIO E MANUTENÇÃO</v>
      </c>
      <c r="AK1666" t="str">
        <f t="shared" si="202"/>
        <v>APOIO E MANUTEÇÃOGN140043</v>
      </c>
      <c r="AL1666" s="57" t="str">
        <f t="shared" si="203"/>
        <v>47718GN1400MotoristaANTONIO MARCIO PEREIRA DA SILVAAPOIO E MANUTEÇÃOIndaia Grande I19Principal0Julho-260846218,989039351946218</v>
      </c>
      <c r="AM1666" s="79" t="str">
        <f t="shared" si="204"/>
        <v/>
      </c>
      <c r="AN1666" s="80" t="str">
        <f t="shared" si="205"/>
        <v/>
      </c>
      <c r="AO1666" s="36">
        <f t="shared" si="206"/>
        <v>0</v>
      </c>
      <c r="AP1666" s="83" t="str">
        <f t="shared" si="207"/>
        <v/>
      </c>
    </row>
    <row r="1667" spans="1:42" hidden="1">
      <c r="A1667">
        <v>47725</v>
      </c>
      <c r="B1667" s="38">
        <v>46218</v>
      </c>
      <c r="C1667" t="s">
        <v>272</v>
      </c>
      <c r="D1667" t="s">
        <v>185</v>
      </c>
      <c r="E1667" t="s">
        <v>186</v>
      </c>
      <c r="F1667" t="s">
        <v>59</v>
      </c>
      <c r="G1667">
        <v>10</v>
      </c>
      <c r="H1667" s="43">
        <v>10859</v>
      </c>
      <c r="I1667" t="s">
        <v>198</v>
      </c>
      <c r="J1667">
        <v>11034</v>
      </c>
      <c r="K1667" t="s">
        <v>213</v>
      </c>
      <c r="L1667" t="s">
        <v>213</v>
      </c>
      <c r="M1667" t="s">
        <v>329</v>
      </c>
      <c r="N1667" t="s">
        <v>279</v>
      </c>
      <c r="O1667" t="s">
        <v>64</v>
      </c>
      <c r="P1667">
        <v>607</v>
      </c>
      <c r="Q1667" t="s">
        <v>188</v>
      </c>
      <c r="R1667">
        <v>37</v>
      </c>
      <c r="S1667">
        <v>5</v>
      </c>
      <c r="T1667">
        <v>4</v>
      </c>
      <c r="U1667">
        <v>0</v>
      </c>
      <c r="V1667">
        <v>5</v>
      </c>
      <c r="W1667">
        <v>1.42</v>
      </c>
      <c r="X1667">
        <v>1.25</v>
      </c>
      <c r="Y1667">
        <v>1.25</v>
      </c>
      <c r="Z1667">
        <v>986.36</v>
      </c>
      <c r="AA1667" t="s">
        <v>55</v>
      </c>
      <c r="AB1667" t="s">
        <v>47</v>
      </c>
      <c r="AC1667" t="s">
        <v>217</v>
      </c>
      <c r="AD1667" t="s">
        <v>96</v>
      </c>
      <c r="AE1667" s="39">
        <v>46219.252766203703</v>
      </c>
      <c r="AG1667" t="str">
        <f t="shared" si="200"/>
        <v>Julho-26</v>
      </c>
      <c r="AH1667" s="36">
        <f>_xlfn.XLOOKUP(AK1667,'Base de Preços'!P$7:P$3001,'Base de Preços'!J$7:J$3001,"",0)</f>
        <v>1128.28</v>
      </c>
      <c r="AI1667" s="37">
        <f t="shared" si="201"/>
        <v>4513.12</v>
      </c>
      <c r="AJ1667" t="str">
        <f>_xlfn.XLOOKUP(N1667,Agrupamentos!C$3:C$496,Agrupamentos!D$3:D$496,"",0)</f>
        <v>SUBSOSALGEM</v>
      </c>
      <c r="AK1667" t="str">
        <f t="shared" si="202"/>
        <v>SUBSOLAGEM COM ADUBAÇÃO 350 a 400kg/ha, 40 a 50cm de profundidade, com bacia 3 a 4 litros, 2 turnosGN1400IMP11</v>
      </c>
      <c r="AL1667" s="57" t="str">
        <f t="shared" si="203"/>
        <v>47725GN1400Operador de Trator de PneuJOAO VITOR TONETO SILVASUBSOLAGEM COM ADUBAÇÃO 350 a 400kg/ha, 40 a 50cm de profundidade, com bacia 3 a 4 litros, 2 turnosSelena37Principal4Julho-260546219,252766203746218</v>
      </c>
      <c r="AM1667" s="79">
        <f t="shared" si="204"/>
        <v>3.5211267605633805</v>
      </c>
      <c r="AN1667" s="80">
        <f t="shared" si="205"/>
        <v>3473.0985915492961</v>
      </c>
      <c r="AO1667" s="36">
        <f t="shared" si="206"/>
        <v>3945.44</v>
      </c>
      <c r="AP1667" s="83">
        <f t="shared" si="207"/>
        <v>472.34140845070397</v>
      </c>
    </row>
    <row r="1668" spans="1:42" hidden="1">
      <c r="A1668">
        <v>47725</v>
      </c>
      <c r="B1668" s="38">
        <v>46218</v>
      </c>
      <c r="C1668" t="s">
        <v>272</v>
      </c>
      <c r="D1668" t="s">
        <v>185</v>
      </c>
      <c r="E1668" t="s">
        <v>186</v>
      </c>
      <c r="F1668" t="s">
        <v>59</v>
      </c>
      <c r="G1668">
        <v>10</v>
      </c>
      <c r="H1668" s="43">
        <v>10859</v>
      </c>
      <c r="I1668" t="s">
        <v>198</v>
      </c>
      <c r="J1668">
        <v>11034</v>
      </c>
      <c r="K1668" t="s">
        <v>213</v>
      </c>
      <c r="L1668" t="s">
        <v>213</v>
      </c>
      <c r="M1668" t="s">
        <v>214</v>
      </c>
      <c r="N1668" t="s">
        <v>215</v>
      </c>
      <c r="O1668" t="s">
        <v>64</v>
      </c>
      <c r="P1668">
        <v>561</v>
      </c>
      <c r="Q1668" t="s">
        <v>337</v>
      </c>
      <c r="R1668">
        <v>39</v>
      </c>
      <c r="S1668">
        <v>20</v>
      </c>
      <c r="T1668">
        <v>26</v>
      </c>
      <c r="U1668">
        <v>0</v>
      </c>
      <c r="V1668">
        <v>20</v>
      </c>
      <c r="W1668">
        <v>0.38</v>
      </c>
      <c r="X1668">
        <v>0.77</v>
      </c>
      <c r="Y1668">
        <v>0.77</v>
      </c>
      <c r="Z1668">
        <v>159.09</v>
      </c>
      <c r="AA1668" t="s">
        <v>46</v>
      </c>
      <c r="AB1668" t="s">
        <v>47</v>
      </c>
      <c r="AC1668" t="s">
        <v>217</v>
      </c>
      <c r="AD1668" t="s">
        <v>203</v>
      </c>
      <c r="AE1668" s="39">
        <v>46219.252766203703</v>
      </c>
      <c r="AG1668" t="str">
        <f t="shared" si="200"/>
        <v>Julho-26</v>
      </c>
      <c r="AH1668" s="36">
        <f>_xlfn.XLOOKUP(AK1668,'Base de Preços'!P$7:P$3001,'Base de Preços'!J$7:J$3001,"",0)</f>
        <v>193.73</v>
      </c>
      <c r="AI1668" s="37">
        <f t="shared" si="201"/>
        <v>5036.9799999999996</v>
      </c>
      <c r="AJ1668" t="str">
        <f>_xlfn.XLOOKUP(N1668,Agrupamentos!C$3:C$496,Agrupamentos!D$3:D$496,"",0)</f>
        <v>COMBATE A FORMIGA MECANIZADO</v>
      </c>
      <c r="AK1668" t="str">
        <f t="shared" si="202"/>
        <v>COMBATE A FORMIGA PÓS PLANTIO MECANIZADO- 3 a 5kg/ha isca granulada ou MIPISGN1400IMP17</v>
      </c>
      <c r="AL1668" s="57" t="str">
        <f t="shared" si="203"/>
        <v>47725GN1400Operador de Trator de PneuJOAO VITOR TONETO SILVACOMBATE A FORMIGA PÓS PLANTIO MECANIZADO- 3 a 5kg/ha isca granulada ou MIPISBalsamo39Principal26Julho-2602046219,252766203746218</v>
      </c>
      <c r="AM1668" s="79">
        <f t="shared" si="204"/>
        <v>52.631578947368418</v>
      </c>
      <c r="AN1668" s="80">
        <f t="shared" si="205"/>
        <v>8373.1578947368416</v>
      </c>
      <c r="AO1668" s="36">
        <f t="shared" si="206"/>
        <v>4136.34</v>
      </c>
      <c r="AP1668" s="83">
        <f t="shared" si="207"/>
        <v>-4236.8178947368415</v>
      </c>
    </row>
    <row r="1669" spans="1:42" hidden="1">
      <c r="A1669">
        <v>47725</v>
      </c>
      <c r="B1669" s="38">
        <v>46218</v>
      </c>
      <c r="C1669" t="s">
        <v>272</v>
      </c>
      <c r="D1669" t="s">
        <v>185</v>
      </c>
      <c r="E1669" t="s">
        <v>186</v>
      </c>
      <c r="F1669" t="s">
        <v>49</v>
      </c>
      <c r="G1669">
        <v>10</v>
      </c>
      <c r="H1669" s="43">
        <v>10859</v>
      </c>
      <c r="I1669" t="s">
        <v>198</v>
      </c>
      <c r="J1669">
        <v>11034</v>
      </c>
      <c r="K1669" t="s">
        <v>213</v>
      </c>
      <c r="L1669" t="s">
        <v>213</v>
      </c>
      <c r="M1669" t="s">
        <v>214</v>
      </c>
      <c r="N1669" t="s">
        <v>215</v>
      </c>
      <c r="O1669" t="s">
        <v>64</v>
      </c>
      <c r="P1669">
        <v>561</v>
      </c>
      <c r="Q1669" t="s">
        <v>337</v>
      </c>
      <c r="R1669">
        <v>39</v>
      </c>
      <c r="S1669">
        <v>10</v>
      </c>
      <c r="T1669">
        <v>26</v>
      </c>
      <c r="U1669">
        <v>0</v>
      </c>
      <c r="V1669">
        <v>10</v>
      </c>
      <c r="W1669">
        <v>0.13</v>
      </c>
      <c r="X1669">
        <v>0.38</v>
      </c>
      <c r="Y1669">
        <v>0.38</v>
      </c>
      <c r="Z1669">
        <v>18.850000000000001</v>
      </c>
      <c r="AA1669" t="s">
        <v>46</v>
      </c>
      <c r="AB1669" t="s">
        <v>56</v>
      </c>
      <c r="AC1669" t="s">
        <v>217</v>
      </c>
      <c r="AE1669" s="39">
        <v>46219.252766203703</v>
      </c>
      <c r="AG1669" t="str">
        <f t="shared" si="200"/>
        <v>Julho-26</v>
      </c>
      <c r="AH1669" s="36">
        <f>_xlfn.XLOOKUP(AK1669,'Base de Preços'!P$7:P$3001,'Base de Preços'!J$7:J$3001,"",0)</f>
        <v>193.73</v>
      </c>
      <c r="AI1669" s="37">
        <f t="shared" si="201"/>
        <v>0</v>
      </c>
      <c r="AJ1669" t="str">
        <f>_xlfn.XLOOKUP(N1669,Agrupamentos!C$3:C$496,Agrupamentos!D$3:D$496,"",0)</f>
        <v>COMBATE A FORMIGA MECANIZADO</v>
      </c>
      <c r="AK1669" t="str">
        <f t="shared" si="202"/>
        <v>COMBATE A FORMIGA PÓS PLANTIO MECANIZADO- 3 a 5kg/ha isca granulada ou MIPISGN1400IMP17</v>
      </c>
      <c r="AL1669" s="57" t="str">
        <f t="shared" si="203"/>
        <v>47725GN1400Trabalhador FlorestalJOAO VITOR TONETO SILVACOMBATE A FORMIGA PÓS PLANTIO MECANIZADO- 3 a 5kg/ha isca granulada ou MIPISBalsamo39Suporte26Julho-2601046219,252766203746218</v>
      </c>
      <c r="AM1669" s="79">
        <f t="shared" si="204"/>
        <v>76.92307692307692</v>
      </c>
      <c r="AN1669" s="80">
        <f t="shared" si="205"/>
        <v>1450</v>
      </c>
      <c r="AO1669" s="36">
        <f t="shared" si="206"/>
        <v>490.1</v>
      </c>
      <c r="AP1669" s="83">
        <f t="shared" si="207"/>
        <v>-959.9</v>
      </c>
    </row>
    <row r="1670" spans="1:42" hidden="1">
      <c r="A1670">
        <v>47725</v>
      </c>
      <c r="B1670" s="38">
        <v>46218</v>
      </c>
      <c r="C1670" t="s">
        <v>272</v>
      </c>
      <c r="D1670" t="s">
        <v>185</v>
      </c>
      <c r="E1670" t="s">
        <v>186</v>
      </c>
      <c r="F1670" t="s">
        <v>59</v>
      </c>
      <c r="G1670">
        <v>10</v>
      </c>
      <c r="H1670" s="43">
        <v>10859</v>
      </c>
      <c r="I1670" t="s">
        <v>198</v>
      </c>
      <c r="J1670">
        <v>11034</v>
      </c>
      <c r="K1670" t="s">
        <v>213</v>
      </c>
      <c r="L1670" t="s">
        <v>213</v>
      </c>
      <c r="M1670" t="s">
        <v>329</v>
      </c>
      <c r="N1670" t="s">
        <v>279</v>
      </c>
      <c r="O1670" t="s">
        <v>64</v>
      </c>
      <c r="P1670">
        <v>607</v>
      </c>
      <c r="Q1670" t="s">
        <v>188</v>
      </c>
      <c r="R1670">
        <v>36</v>
      </c>
      <c r="S1670">
        <v>5</v>
      </c>
      <c r="T1670">
        <v>6</v>
      </c>
      <c r="U1670">
        <v>0</v>
      </c>
      <c r="V1670">
        <v>5</v>
      </c>
      <c r="W1670">
        <v>1.42</v>
      </c>
      <c r="X1670">
        <v>0.83</v>
      </c>
      <c r="Y1670">
        <v>0.83</v>
      </c>
      <c r="Z1670">
        <v>986.36</v>
      </c>
      <c r="AA1670" t="s">
        <v>46</v>
      </c>
      <c r="AB1670" t="s">
        <v>47</v>
      </c>
      <c r="AC1670" t="s">
        <v>217</v>
      </c>
      <c r="AD1670" t="s">
        <v>96</v>
      </c>
      <c r="AE1670" s="39">
        <v>46219.252766203703</v>
      </c>
      <c r="AG1670" t="str">
        <f t="shared" ref="AG1670:AG1733" si="208">IF(B1670=0,"",PROPER(TEXT(IF(DAY(B1670)&gt;20,EDATE(B1670,1),B1670),"MMMM-aa")))</f>
        <v>Julho-26</v>
      </c>
      <c r="AH1670" s="36">
        <f>_xlfn.XLOOKUP(AK1670,'Base de Preços'!P$7:P$3001,'Base de Preços'!J$7:J$3001,"",0)</f>
        <v>1128.28</v>
      </c>
      <c r="AI1670" s="37">
        <f t="shared" ref="AI1670:AI1733" si="209">IF(AB1670="Principal",AH1670*T1670,0)</f>
        <v>6769.68</v>
      </c>
      <c r="AJ1670" t="str">
        <f>_xlfn.XLOOKUP(N1670,Agrupamentos!C$3:C$496,Agrupamentos!D$3:D$496,"",0)</f>
        <v>SUBSOSALGEM</v>
      </c>
      <c r="AK1670" t="str">
        <f t="shared" ref="AK1670:AK1733" si="210">N1670&amp;D1670&amp;M1670</f>
        <v>SUBSOLAGEM COM ADUBAÇÃO 350 a 400kg/ha, 40 a 50cm de profundidade, com bacia 3 a 4 litros, 2 turnosGN1400IMP11</v>
      </c>
      <c r="AL1670" s="57" t="str">
        <f t="shared" ref="AL1670:AL1733" si="211">CONCATENATE(A1670,D1670,F1670,K1670,N1670,Q1670,R1670,AB1670,T1670,AG1670,U1670,V1670,AE1670,B1670)</f>
        <v>47725GN1400Operador de Trator de PneuJOAO VITOR TONETO SILVASUBSOLAGEM COM ADUBAÇÃO 350 a 400kg/ha, 40 a 50cm de profundidade, com bacia 3 a 4 litros, 2 turnosSelena36Principal6Julho-260546219,252766203746218</v>
      </c>
      <c r="AM1670" s="79">
        <f t="shared" ref="AM1670:AM1733" si="212">IFERROR(V1670/W1670,"")</f>
        <v>3.5211267605633805</v>
      </c>
      <c r="AN1670" s="80">
        <f t="shared" ref="AN1670:AN1733" si="213">IFERROR(AM1670*Z1670,"")</f>
        <v>3473.0985915492961</v>
      </c>
      <c r="AO1670" s="36">
        <f t="shared" ref="AO1670:AO1733" si="214">Z1670*T1670</f>
        <v>5918.16</v>
      </c>
      <c r="AP1670" s="83">
        <f t="shared" ref="AP1670:AP1733" si="215">IFERROR(AO1670-AN1670,"")</f>
        <v>2445.0614084507038</v>
      </c>
    </row>
    <row r="1671" spans="1:42" hidden="1">
      <c r="A1671">
        <v>47725</v>
      </c>
      <c r="B1671" s="38">
        <v>46218</v>
      </c>
      <c r="C1671" t="s">
        <v>272</v>
      </c>
      <c r="D1671" t="s">
        <v>185</v>
      </c>
      <c r="E1671" t="s">
        <v>186</v>
      </c>
      <c r="F1671" t="s">
        <v>59</v>
      </c>
      <c r="G1671">
        <v>10</v>
      </c>
      <c r="H1671" s="43">
        <v>10859</v>
      </c>
      <c r="I1671" t="s">
        <v>198</v>
      </c>
      <c r="J1671">
        <v>11034</v>
      </c>
      <c r="K1671" t="s">
        <v>213</v>
      </c>
      <c r="L1671" t="s">
        <v>213</v>
      </c>
      <c r="M1671" t="s">
        <v>214</v>
      </c>
      <c r="N1671" t="s">
        <v>215</v>
      </c>
      <c r="O1671" t="s">
        <v>64</v>
      </c>
      <c r="P1671">
        <v>561</v>
      </c>
      <c r="Q1671" t="s">
        <v>337</v>
      </c>
      <c r="R1671">
        <v>35</v>
      </c>
      <c r="S1671">
        <v>20</v>
      </c>
      <c r="T1671">
        <v>96.22</v>
      </c>
      <c r="U1671">
        <v>0</v>
      </c>
      <c r="V1671">
        <v>20</v>
      </c>
      <c r="W1671">
        <v>0.38</v>
      </c>
      <c r="X1671">
        <v>0.21</v>
      </c>
      <c r="Y1671">
        <v>0.21</v>
      </c>
      <c r="Z1671">
        <v>159.09</v>
      </c>
      <c r="AA1671" t="s">
        <v>46</v>
      </c>
      <c r="AB1671" t="s">
        <v>47</v>
      </c>
      <c r="AC1671" t="s">
        <v>217</v>
      </c>
      <c r="AE1671" s="39">
        <v>46219.252766203703</v>
      </c>
      <c r="AG1671" t="str">
        <f t="shared" si="208"/>
        <v>Julho-26</v>
      </c>
      <c r="AH1671" s="36">
        <f>_xlfn.XLOOKUP(AK1671,'Base de Preços'!P$7:P$3001,'Base de Preços'!J$7:J$3001,"",0)</f>
        <v>193.73</v>
      </c>
      <c r="AI1671" s="37">
        <f t="shared" si="209"/>
        <v>18640.7006</v>
      </c>
      <c r="AJ1671" t="str">
        <f>_xlfn.XLOOKUP(N1671,Agrupamentos!C$3:C$496,Agrupamentos!D$3:D$496,"",0)</f>
        <v>COMBATE A FORMIGA MECANIZADO</v>
      </c>
      <c r="AK1671" t="str">
        <f t="shared" si="210"/>
        <v>COMBATE A FORMIGA PÓS PLANTIO MECANIZADO- 3 a 5kg/ha isca granulada ou MIPISGN1400IMP17</v>
      </c>
      <c r="AL1671" s="57" t="str">
        <f t="shared" si="211"/>
        <v>47725GN1400Operador de Trator de PneuJOAO VITOR TONETO SILVACOMBATE A FORMIGA PÓS PLANTIO MECANIZADO- 3 a 5kg/ha isca granulada ou MIPISBalsamo35Principal96,22Julho-2602046219,252766203746218</v>
      </c>
      <c r="AM1671" s="79">
        <f t="shared" si="212"/>
        <v>52.631578947368418</v>
      </c>
      <c r="AN1671" s="80">
        <f t="shared" si="213"/>
        <v>8373.1578947368416</v>
      </c>
      <c r="AO1671" s="36">
        <f t="shared" si="214"/>
        <v>15307.639800000001</v>
      </c>
      <c r="AP1671" s="83">
        <f t="shared" si="215"/>
        <v>6934.4819052631592</v>
      </c>
    </row>
    <row r="1672" spans="1:42" hidden="1">
      <c r="A1672">
        <v>47689</v>
      </c>
      <c r="B1672" s="38">
        <v>46218</v>
      </c>
      <c r="C1672" t="s">
        <v>272</v>
      </c>
      <c r="D1672" t="s">
        <v>105</v>
      </c>
      <c r="E1672" t="s">
        <v>106</v>
      </c>
      <c r="F1672" t="s">
        <v>59</v>
      </c>
      <c r="G1672">
        <v>8</v>
      </c>
      <c r="H1672" s="43">
        <v>11065</v>
      </c>
      <c r="I1672" t="s">
        <v>107</v>
      </c>
      <c r="J1672" t="s">
        <v>50</v>
      </c>
      <c r="K1672" t="s">
        <v>51</v>
      </c>
      <c r="L1672" t="s">
        <v>108</v>
      </c>
      <c r="M1672">
        <v>1</v>
      </c>
      <c r="N1672" t="s">
        <v>109</v>
      </c>
      <c r="O1672" t="s">
        <v>64</v>
      </c>
      <c r="P1672">
        <v>882</v>
      </c>
      <c r="Q1672" t="s">
        <v>485</v>
      </c>
      <c r="R1672" t="s">
        <v>461</v>
      </c>
      <c r="S1672">
        <v>0</v>
      </c>
      <c r="T1672">
        <v>0</v>
      </c>
      <c r="U1672">
        <v>8</v>
      </c>
      <c r="V1672">
        <v>8</v>
      </c>
      <c r="W1672">
        <v>0</v>
      </c>
      <c r="X1672">
        <v>0</v>
      </c>
      <c r="Y1672">
        <v>0</v>
      </c>
      <c r="Z1672">
        <v>0</v>
      </c>
      <c r="AA1672" t="s">
        <v>55</v>
      </c>
      <c r="AB1672" t="s">
        <v>56</v>
      </c>
      <c r="AC1672" t="s">
        <v>57</v>
      </c>
      <c r="AD1672" t="s">
        <v>57</v>
      </c>
      <c r="AE1672" s="39">
        <v>46218.732951388891</v>
      </c>
      <c r="AG1672" t="str">
        <f t="shared" si="208"/>
        <v>Julho-26</v>
      </c>
      <c r="AH1672" s="36">
        <f>_xlfn.XLOOKUP(AK1672,'Base de Preços'!P$7:P$3001,'Base de Preços'!J$7:J$3001,"",0)</f>
        <v>0</v>
      </c>
      <c r="AI1672" s="37">
        <f t="shared" si="209"/>
        <v>0</v>
      </c>
      <c r="AJ1672" t="str">
        <f>_xlfn.XLOOKUP(N1672,Agrupamentos!C$3:C$496,Agrupamentos!D$3:D$496,"",0)</f>
        <v>APOIO E MANUTENÇÃO</v>
      </c>
      <c r="AK1672" t="str">
        <f t="shared" si="210"/>
        <v>APOIO E MANUTEÇÃO 1410GN14101</v>
      </c>
      <c r="AL1672" s="57" t="str">
        <f t="shared" si="211"/>
        <v>47689GN1410Operador de Trator de PneuLEANDRA DE MIRANDA SOUZA COSTAAPOIO E MANUTEÇÃO 1410MEMÓRIA GLEBA B - SRP030-01Suporte0Julho-268846218,732951388946218</v>
      </c>
      <c r="AM1672" s="79" t="str">
        <f t="shared" si="212"/>
        <v/>
      </c>
      <c r="AN1672" s="80" t="str">
        <f t="shared" si="213"/>
        <v/>
      </c>
      <c r="AO1672" s="36">
        <f t="shared" si="214"/>
        <v>0</v>
      </c>
      <c r="AP1672" s="83" t="str">
        <f t="shared" si="215"/>
        <v/>
      </c>
    </row>
    <row r="1673" spans="1:42" hidden="1">
      <c r="A1673">
        <v>47689</v>
      </c>
      <c r="B1673" s="38">
        <v>46218</v>
      </c>
      <c r="C1673" t="s">
        <v>272</v>
      </c>
      <c r="D1673" t="s">
        <v>105</v>
      </c>
      <c r="E1673" t="s">
        <v>106</v>
      </c>
      <c r="F1673" t="s">
        <v>49</v>
      </c>
      <c r="G1673">
        <v>8</v>
      </c>
      <c r="H1673" s="43">
        <v>11065</v>
      </c>
      <c r="I1673" t="s">
        <v>107</v>
      </c>
      <c r="J1673" t="s">
        <v>50</v>
      </c>
      <c r="K1673" t="s">
        <v>51</v>
      </c>
      <c r="L1673" t="s">
        <v>108</v>
      </c>
      <c r="M1673">
        <v>1</v>
      </c>
      <c r="N1673" t="s">
        <v>109</v>
      </c>
      <c r="O1673" t="s">
        <v>64</v>
      </c>
      <c r="P1673">
        <v>882</v>
      </c>
      <c r="Q1673" t="s">
        <v>485</v>
      </c>
      <c r="R1673" t="s">
        <v>461</v>
      </c>
      <c r="S1673">
        <v>0</v>
      </c>
      <c r="T1673">
        <v>0</v>
      </c>
      <c r="U1673">
        <v>40</v>
      </c>
      <c r="V1673">
        <v>40</v>
      </c>
      <c r="W1673">
        <v>0</v>
      </c>
      <c r="X1673">
        <v>0</v>
      </c>
      <c r="Y1673">
        <v>0</v>
      </c>
      <c r="Z1673">
        <v>0</v>
      </c>
      <c r="AA1673" t="s">
        <v>55</v>
      </c>
      <c r="AB1673" t="s">
        <v>56</v>
      </c>
      <c r="AC1673" t="s">
        <v>57</v>
      </c>
      <c r="AD1673" t="s">
        <v>120</v>
      </c>
      <c r="AE1673" s="39">
        <v>46218.732800925929</v>
      </c>
      <c r="AG1673" t="str">
        <f t="shared" si="208"/>
        <v>Julho-26</v>
      </c>
      <c r="AH1673" s="36">
        <f>_xlfn.XLOOKUP(AK1673,'Base de Preços'!P$7:P$3001,'Base de Preços'!J$7:J$3001,"",0)</f>
        <v>0</v>
      </c>
      <c r="AI1673" s="37">
        <f t="shared" si="209"/>
        <v>0</v>
      </c>
      <c r="AJ1673" t="str">
        <f>_xlfn.XLOOKUP(N1673,Agrupamentos!C$3:C$496,Agrupamentos!D$3:D$496,"",0)</f>
        <v>APOIO E MANUTENÇÃO</v>
      </c>
      <c r="AK1673" t="str">
        <f t="shared" si="210"/>
        <v>APOIO E MANUTEÇÃO 1410GN14101</v>
      </c>
      <c r="AL1673" s="57" t="str">
        <f t="shared" si="211"/>
        <v>47689GN1410Trabalhador FlorestalLEANDRA DE MIRANDA SOUZA COSTAAPOIO E MANUTEÇÃO 1410MEMÓRIA GLEBA B - SRP030-01Suporte0Julho-26404046218,732800925946218</v>
      </c>
      <c r="AM1673" s="79" t="str">
        <f t="shared" si="212"/>
        <v/>
      </c>
      <c r="AN1673" s="80" t="str">
        <f t="shared" si="213"/>
        <v/>
      </c>
      <c r="AO1673" s="36">
        <f t="shared" si="214"/>
        <v>0</v>
      </c>
      <c r="AP1673" s="83" t="str">
        <f t="shared" si="215"/>
        <v/>
      </c>
    </row>
    <row r="1674" spans="1:42" hidden="1">
      <c r="A1674">
        <v>47704</v>
      </c>
      <c r="B1674" s="38">
        <v>46218</v>
      </c>
      <c r="C1674" t="s">
        <v>272</v>
      </c>
      <c r="D1674" t="s">
        <v>105</v>
      </c>
      <c r="E1674" t="s">
        <v>106</v>
      </c>
      <c r="F1674" t="s">
        <v>59</v>
      </c>
      <c r="G1674">
        <v>8</v>
      </c>
      <c r="H1674" s="43">
        <v>11331</v>
      </c>
      <c r="I1674" t="s">
        <v>112</v>
      </c>
      <c r="J1674">
        <v>11362</v>
      </c>
      <c r="K1674" t="s">
        <v>131</v>
      </c>
      <c r="L1674" t="s">
        <v>131</v>
      </c>
      <c r="M1674" t="s">
        <v>137</v>
      </c>
      <c r="N1674" t="s">
        <v>138</v>
      </c>
      <c r="O1674" t="s">
        <v>64</v>
      </c>
      <c r="P1674">
        <v>484</v>
      </c>
      <c r="Q1674" t="s">
        <v>370</v>
      </c>
      <c r="R1674" t="s">
        <v>394</v>
      </c>
      <c r="S1674">
        <v>14</v>
      </c>
      <c r="T1674">
        <v>18</v>
      </c>
      <c r="U1674">
        <v>0</v>
      </c>
      <c r="V1674">
        <v>14</v>
      </c>
      <c r="W1674">
        <v>0.68</v>
      </c>
      <c r="X1674">
        <v>0.78</v>
      </c>
      <c r="Y1674">
        <v>0.78</v>
      </c>
      <c r="Z1674">
        <v>221.69</v>
      </c>
      <c r="AA1674" t="s">
        <v>55</v>
      </c>
      <c r="AB1674" t="s">
        <v>47</v>
      </c>
      <c r="AC1674" t="s">
        <v>135</v>
      </c>
      <c r="AE1674" s="39">
        <v>46218.832395833335</v>
      </c>
      <c r="AG1674" t="str">
        <f t="shared" si="208"/>
        <v>Julho-26</v>
      </c>
      <c r="AH1674" s="36">
        <f>_xlfn.XLOOKUP(AK1674,'Base de Preços'!P$7:P$3001,'Base de Preços'!J$7:J$3001,"",0)</f>
        <v>343.68</v>
      </c>
      <c r="AI1674" s="37">
        <f t="shared" si="209"/>
        <v>6186.24</v>
      </c>
      <c r="AJ1674" t="str">
        <f>_xlfn.XLOOKUP(N1674,Agrupamentos!C$3:C$496,Agrupamentos!D$3:D$496,"",0)</f>
        <v>HERBICIDA MEC</v>
      </c>
      <c r="AK1674" t="str">
        <f t="shared" si="210"/>
        <v>SERV CAP QUIM MEC BARRA AGRICGN1410IMP96</v>
      </c>
      <c r="AL1674" s="57" t="str">
        <f t="shared" si="211"/>
        <v>47704GN1410Operador de Trator de PneuGABRIEL GONCALVES PINHEIROSERV CAP QUIM MEC BARRA AGRICSÃO PEDRO IIIT003-01Principal18Julho-2601446218,832395833346218</v>
      </c>
      <c r="AM1674" s="79">
        <f t="shared" si="212"/>
        <v>20.588235294117645</v>
      </c>
      <c r="AN1674" s="80">
        <f t="shared" si="213"/>
        <v>4564.2058823529405</v>
      </c>
      <c r="AO1674" s="36">
        <f t="shared" si="214"/>
        <v>3990.42</v>
      </c>
      <c r="AP1674" s="83">
        <f t="shared" si="215"/>
        <v>-573.78588235294046</v>
      </c>
    </row>
    <row r="1675" spans="1:42" hidden="1">
      <c r="A1675">
        <v>47704</v>
      </c>
      <c r="B1675" s="38">
        <v>46218</v>
      </c>
      <c r="C1675" t="s">
        <v>272</v>
      </c>
      <c r="D1675" t="s">
        <v>105</v>
      </c>
      <c r="E1675" t="s">
        <v>106</v>
      </c>
      <c r="F1675" t="s">
        <v>59</v>
      </c>
      <c r="G1675">
        <v>8</v>
      </c>
      <c r="H1675" s="43">
        <v>11331</v>
      </c>
      <c r="I1675" t="s">
        <v>112</v>
      </c>
      <c r="J1675">
        <v>11362</v>
      </c>
      <c r="K1675" t="s">
        <v>131</v>
      </c>
      <c r="L1675" t="s">
        <v>131</v>
      </c>
      <c r="M1675" t="s">
        <v>166</v>
      </c>
      <c r="N1675" t="s">
        <v>167</v>
      </c>
      <c r="O1675" t="s">
        <v>168</v>
      </c>
      <c r="P1675">
        <v>670</v>
      </c>
      <c r="Q1675" t="s">
        <v>445</v>
      </c>
      <c r="R1675">
        <v>1</v>
      </c>
      <c r="S1675">
        <v>20</v>
      </c>
      <c r="T1675">
        <v>20</v>
      </c>
      <c r="U1675">
        <v>0</v>
      </c>
      <c r="V1675">
        <v>20</v>
      </c>
      <c r="W1675">
        <v>0</v>
      </c>
      <c r="X1675">
        <v>1</v>
      </c>
      <c r="Y1675">
        <v>1</v>
      </c>
      <c r="Z1675">
        <v>290.54000000000002</v>
      </c>
      <c r="AA1675" t="s">
        <v>55</v>
      </c>
      <c r="AB1675" t="s">
        <v>47</v>
      </c>
      <c r="AC1675" t="s">
        <v>135</v>
      </c>
      <c r="AD1675" t="s">
        <v>120</v>
      </c>
      <c r="AE1675" s="39">
        <v>46218.832395833335</v>
      </c>
      <c r="AG1675" t="str">
        <f t="shared" si="208"/>
        <v>Julho-26</v>
      </c>
      <c r="AH1675" s="36">
        <f>_xlfn.XLOOKUP(AK1675,'Base de Preços'!P$7:P$3001,'Base de Preços'!J$7:J$3001,"",0)</f>
        <v>290.54000000000002</v>
      </c>
      <c r="AI1675" s="37">
        <f t="shared" si="209"/>
        <v>5810.8</v>
      </c>
      <c r="AJ1675" t="str">
        <f>_xlfn.XLOOKUP(N1675,Agrupamentos!C$3:C$496,Agrupamentos!D$3:D$496,"",0)</f>
        <v>HORA TRATOR</v>
      </c>
      <c r="AK1675" t="str">
        <f t="shared" si="210"/>
        <v>SERV HORA TRATOR PNEU 100CV AGRICGN1410REF223</v>
      </c>
      <c r="AL1675" s="57" t="str">
        <f t="shared" si="211"/>
        <v>47704GN1410Operador de Trator de PneuGABRIEL GONCALVES PINHEIROSERV HORA TRATOR PNEU 100CV AGRICTREZE DE JULHO1Principal20Julho-2602046218,832395833346218</v>
      </c>
      <c r="AM1675" s="79" t="str">
        <f t="shared" si="212"/>
        <v/>
      </c>
      <c r="AN1675" s="80" t="str">
        <f t="shared" si="213"/>
        <v/>
      </c>
      <c r="AO1675" s="36">
        <f t="shared" si="214"/>
        <v>5810.8</v>
      </c>
      <c r="AP1675" s="83" t="str">
        <f t="shared" si="215"/>
        <v/>
      </c>
    </row>
    <row r="1676" spans="1:42" hidden="1">
      <c r="A1676">
        <v>47704</v>
      </c>
      <c r="B1676" s="38">
        <v>46218</v>
      </c>
      <c r="C1676" t="s">
        <v>272</v>
      </c>
      <c r="D1676" t="s">
        <v>105</v>
      </c>
      <c r="E1676" t="s">
        <v>106</v>
      </c>
      <c r="F1676" t="s">
        <v>59</v>
      </c>
      <c r="G1676">
        <v>8</v>
      </c>
      <c r="H1676" s="43">
        <v>11331</v>
      </c>
      <c r="I1676" t="s">
        <v>112</v>
      </c>
      <c r="J1676">
        <v>11362</v>
      </c>
      <c r="K1676" t="s">
        <v>131</v>
      </c>
      <c r="L1676" t="s">
        <v>131</v>
      </c>
      <c r="M1676">
        <v>1</v>
      </c>
      <c r="N1676" t="s">
        <v>109</v>
      </c>
      <c r="O1676" t="s">
        <v>64</v>
      </c>
      <c r="P1676">
        <v>484</v>
      </c>
      <c r="Q1676" t="s">
        <v>370</v>
      </c>
      <c r="R1676" t="s">
        <v>394</v>
      </c>
      <c r="S1676">
        <v>0</v>
      </c>
      <c r="T1676">
        <v>0</v>
      </c>
      <c r="U1676">
        <v>14</v>
      </c>
      <c r="V1676">
        <v>14</v>
      </c>
      <c r="W1676">
        <v>0</v>
      </c>
      <c r="X1676">
        <v>0</v>
      </c>
      <c r="Y1676">
        <v>0</v>
      </c>
      <c r="Z1676">
        <v>0</v>
      </c>
      <c r="AA1676" t="s">
        <v>55</v>
      </c>
      <c r="AB1676" t="s">
        <v>56</v>
      </c>
      <c r="AC1676" t="s">
        <v>135</v>
      </c>
      <c r="AD1676" t="s">
        <v>120</v>
      </c>
      <c r="AE1676" s="39">
        <v>46218.832395833335</v>
      </c>
      <c r="AG1676" t="str">
        <f t="shared" si="208"/>
        <v>Julho-26</v>
      </c>
      <c r="AH1676" s="36">
        <f>_xlfn.XLOOKUP(AK1676,'Base de Preços'!P$7:P$3001,'Base de Preços'!J$7:J$3001,"",0)</f>
        <v>0</v>
      </c>
      <c r="AI1676" s="37">
        <f t="shared" si="209"/>
        <v>0</v>
      </c>
      <c r="AJ1676" t="str">
        <f>_xlfn.XLOOKUP(N1676,Agrupamentos!C$3:C$496,Agrupamentos!D$3:D$496,"",0)</f>
        <v>APOIO E MANUTENÇÃO</v>
      </c>
      <c r="AK1676" t="str">
        <f t="shared" si="210"/>
        <v>APOIO E MANUTEÇÃO 1410GN14101</v>
      </c>
      <c r="AL1676" s="57" t="str">
        <f t="shared" si="211"/>
        <v>47704GN1410Operador de Trator de PneuGABRIEL GONCALVES PINHEIROAPOIO E MANUTEÇÃO 1410SÃO PEDRO IIIT003-01Suporte0Julho-26141446218,832395833346218</v>
      </c>
      <c r="AM1676" s="79" t="str">
        <f t="shared" si="212"/>
        <v/>
      </c>
      <c r="AN1676" s="80" t="str">
        <f t="shared" si="213"/>
        <v/>
      </c>
      <c r="AO1676" s="36">
        <f t="shared" si="214"/>
        <v>0</v>
      </c>
      <c r="AP1676" s="83" t="str">
        <f t="shared" si="215"/>
        <v/>
      </c>
    </row>
    <row r="1677" spans="1:42" hidden="1">
      <c r="A1677">
        <v>47704</v>
      </c>
      <c r="B1677" s="38">
        <v>46218</v>
      </c>
      <c r="C1677" t="s">
        <v>272</v>
      </c>
      <c r="D1677" t="s">
        <v>105</v>
      </c>
      <c r="E1677" t="s">
        <v>106</v>
      </c>
      <c r="F1677" t="s">
        <v>37</v>
      </c>
      <c r="G1677">
        <v>8</v>
      </c>
      <c r="H1677" s="43">
        <v>11331</v>
      </c>
      <c r="I1677" t="s">
        <v>112</v>
      </c>
      <c r="J1677">
        <v>11362</v>
      </c>
      <c r="K1677" t="s">
        <v>131</v>
      </c>
      <c r="L1677" t="s">
        <v>131</v>
      </c>
      <c r="M1677">
        <v>1</v>
      </c>
      <c r="N1677" t="s">
        <v>109</v>
      </c>
      <c r="O1677" t="s">
        <v>64</v>
      </c>
      <c r="P1677">
        <v>484</v>
      </c>
      <c r="Q1677" t="s">
        <v>370</v>
      </c>
      <c r="R1677" t="s">
        <v>394</v>
      </c>
      <c r="S1677">
        <v>2</v>
      </c>
      <c r="T1677">
        <v>0</v>
      </c>
      <c r="U1677">
        <v>6</v>
      </c>
      <c r="V1677">
        <v>8</v>
      </c>
      <c r="W1677">
        <v>0</v>
      </c>
      <c r="X1677">
        <v>0</v>
      </c>
      <c r="Y1677">
        <v>0</v>
      </c>
      <c r="Z1677">
        <v>0</v>
      </c>
      <c r="AA1677" t="s">
        <v>55</v>
      </c>
      <c r="AB1677" t="s">
        <v>47</v>
      </c>
      <c r="AC1677" t="s">
        <v>135</v>
      </c>
      <c r="AE1677" s="39">
        <v>46218.832395833335</v>
      </c>
      <c r="AG1677" t="str">
        <f t="shared" si="208"/>
        <v>Julho-26</v>
      </c>
      <c r="AH1677" s="36">
        <f>_xlfn.XLOOKUP(AK1677,'Base de Preços'!P$7:P$3001,'Base de Preços'!J$7:J$3001,"",0)</f>
        <v>0</v>
      </c>
      <c r="AI1677" s="37">
        <f t="shared" si="209"/>
        <v>0</v>
      </c>
      <c r="AJ1677" t="str">
        <f>_xlfn.XLOOKUP(N1677,Agrupamentos!C$3:C$496,Agrupamentos!D$3:D$496,"",0)</f>
        <v>APOIO E MANUTENÇÃO</v>
      </c>
      <c r="AK1677" t="str">
        <f t="shared" si="210"/>
        <v>APOIO E MANUTEÇÃO 1410GN14101</v>
      </c>
      <c r="AL1677" s="57" t="str">
        <f t="shared" si="211"/>
        <v>47704GN1410MotoristaGABRIEL GONCALVES PINHEIROAPOIO E MANUTEÇÃO 1410SÃO PEDRO IIIT003-01Principal0Julho-266846218,832395833346218</v>
      </c>
      <c r="AM1677" s="79" t="str">
        <f t="shared" si="212"/>
        <v/>
      </c>
      <c r="AN1677" s="80" t="str">
        <f t="shared" si="213"/>
        <v/>
      </c>
      <c r="AO1677" s="36">
        <f t="shared" si="214"/>
        <v>0</v>
      </c>
      <c r="AP1677" s="83" t="str">
        <f t="shared" si="215"/>
        <v/>
      </c>
    </row>
    <row r="1678" spans="1:42" hidden="1">
      <c r="A1678">
        <v>47704</v>
      </c>
      <c r="B1678" s="38">
        <v>46218</v>
      </c>
      <c r="C1678" t="s">
        <v>272</v>
      </c>
      <c r="D1678" t="s">
        <v>105</v>
      </c>
      <c r="E1678" t="s">
        <v>106</v>
      </c>
      <c r="F1678" t="s">
        <v>59</v>
      </c>
      <c r="G1678">
        <v>8</v>
      </c>
      <c r="H1678" s="43">
        <v>11331</v>
      </c>
      <c r="I1678" t="s">
        <v>112</v>
      </c>
      <c r="J1678">
        <v>11362</v>
      </c>
      <c r="K1678" t="s">
        <v>131</v>
      </c>
      <c r="L1678" t="s">
        <v>131</v>
      </c>
      <c r="M1678" t="s">
        <v>137</v>
      </c>
      <c r="N1678" t="s">
        <v>138</v>
      </c>
      <c r="O1678" t="s">
        <v>64</v>
      </c>
      <c r="P1678">
        <v>484</v>
      </c>
      <c r="Q1678" t="s">
        <v>370</v>
      </c>
      <c r="R1678" t="s">
        <v>397</v>
      </c>
      <c r="S1678">
        <v>4</v>
      </c>
      <c r="T1678">
        <v>4</v>
      </c>
      <c r="U1678">
        <v>0</v>
      </c>
      <c r="V1678">
        <v>4</v>
      </c>
      <c r="W1678">
        <v>0.68</v>
      </c>
      <c r="X1678">
        <v>1</v>
      </c>
      <c r="Y1678">
        <v>1</v>
      </c>
      <c r="Z1678">
        <v>221.69</v>
      </c>
      <c r="AA1678" t="s">
        <v>46</v>
      </c>
      <c r="AB1678" t="s">
        <v>47</v>
      </c>
      <c r="AC1678" t="s">
        <v>135</v>
      </c>
      <c r="AE1678" s="39">
        <v>46218.832395833335</v>
      </c>
      <c r="AG1678" t="str">
        <f t="shared" si="208"/>
        <v>Julho-26</v>
      </c>
      <c r="AH1678" s="36">
        <f>_xlfn.XLOOKUP(AK1678,'Base de Preços'!P$7:P$3001,'Base de Preços'!J$7:J$3001,"",0)</f>
        <v>343.68</v>
      </c>
      <c r="AI1678" s="37">
        <f t="shared" si="209"/>
        <v>1374.72</v>
      </c>
      <c r="AJ1678" t="str">
        <f>_xlfn.XLOOKUP(N1678,Agrupamentos!C$3:C$496,Agrupamentos!D$3:D$496,"",0)</f>
        <v>HERBICIDA MEC</v>
      </c>
      <c r="AK1678" t="str">
        <f t="shared" si="210"/>
        <v>SERV CAP QUIM MEC BARRA AGRICGN1410IMP96</v>
      </c>
      <c r="AL1678" s="57" t="str">
        <f t="shared" si="211"/>
        <v>47704GN1410Operador de Trator de PneuGABRIEL GONCALVES PINHEIROSERV CAP QUIM MEC BARRA AGRICSÃO PEDRO IIIT002-01Principal4Julho-260446218,832395833346218</v>
      </c>
      <c r="AM1678" s="79">
        <f t="shared" si="212"/>
        <v>5.8823529411764701</v>
      </c>
      <c r="AN1678" s="80">
        <f t="shared" si="213"/>
        <v>1304.0588235294117</v>
      </c>
      <c r="AO1678" s="36">
        <f t="shared" si="214"/>
        <v>886.76</v>
      </c>
      <c r="AP1678" s="83">
        <f t="shared" si="215"/>
        <v>-417.29882352941172</v>
      </c>
    </row>
    <row r="1679" spans="1:42" hidden="1">
      <c r="A1679">
        <v>47704</v>
      </c>
      <c r="B1679" s="38">
        <v>46218</v>
      </c>
      <c r="C1679" t="s">
        <v>272</v>
      </c>
      <c r="D1679" t="s">
        <v>105</v>
      </c>
      <c r="E1679" t="s">
        <v>106</v>
      </c>
      <c r="F1679" t="s">
        <v>49</v>
      </c>
      <c r="G1679">
        <v>8</v>
      </c>
      <c r="H1679" s="43">
        <v>11331</v>
      </c>
      <c r="I1679" t="s">
        <v>112</v>
      </c>
      <c r="J1679">
        <v>11362</v>
      </c>
      <c r="K1679" t="s">
        <v>131</v>
      </c>
      <c r="L1679" t="s">
        <v>131</v>
      </c>
      <c r="M1679">
        <v>298</v>
      </c>
      <c r="N1679" t="s">
        <v>132</v>
      </c>
      <c r="O1679" t="s">
        <v>43</v>
      </c>
      <c r="P1679">
        <v>670</v>
      </c>
      <c r="Q1679" t="s">
        <v>445</v>
      </c>
      <c r="R1679">
        <v>1</v>
      </c>
      <c r="S1679">
        <v>8</v>
      </c>
      <c r="T1679">
        <v>1</v>
      </c>
      <c r="U1679">
        <v>0</v>
      </c>
      <c r="V1679">
        <v>8</v>
      </c>
      <c r="W1679">
        <v>0</v>
      </c>
      <c r="X1679">
        <v>8</v>
      </c>
      <c r="Y1679">
        <v>8</v>
      </c>
      <c r="Z1679">
        <v>589.29</v>
      </c>
      <c r="AA1679" t="s">
        <v>55</v>
      </c>
      <c r="AB1679" t="s">
        <v>47</v>
      </c>
      <c r="AC1679" t="s">
        <v>135</v>
      </c>
      <c r="AD1679" t="s">
        <v>120</v>
      </c>
      <c r="AE1679" s="39">
        <v>46218.832395833335</v>
      </c>
      <c r="AG1679" t="str">
        <f t="shared" si="208"/>
        <v>Julho-26</v>
      </c>
      <c r="AH1679" s="36">
        <f>_xlfn.XLOOKUP(AK1679,'Base de Preços'!P$7:P$3001,'Base de Preços'!J$7:J$3001,"",0)</f>
        <v>589.29</v>
      </c>
      <c r="AI1679" s="37">
        <f t="shared" si="209"/>
        <v>589.29</v>
      </c>
      <c r="AJ1679" t="str">
        <f>_xlfn.XLOOKUP(N1679,Agrupamentos!C$3:C$496,Agrupamentos!D$3:D$496,"",0)</f>
        <v>DIARIAS HOMEM</v>
      </c>
      <c r="AK1679" t="str">
        <f t="shared" si="210"/>
        <v>SERV GERAIS LAVOURA AGRICGN1410298</v>
      </c>
      <c r="AL1679" s="57" t="str">
        <f t="shared" si="211"/>
        <v>47704GN1410Trabalhador FlorestalGABRIEL GONCALVES PINHEIROSERV GERAIS LAVOURA AGRICTREZE DE JULHO1Principal1Julho-260846218,832395833346218</v>
      </c>
      <c r="AM1679" s="79" t="str">
        <f t="shared" si="212"/>
        <v/>
      </c>
      <c r="AN1679" s="80" t="str">
        <f t="shared" si="213"/>
        <v/>
      </c>
      <c r="AO1679" s="36">
        <f t="shared" si="214"/>
        <v>589.29</v>
      </c>
      <c r="AP1679" s="83" t="str">
        <f t="shared" si="215"/>
        <v/>
      </c>
    </row>
    <row r="1680" spans="1:42" hidden="1">
      <c r="A1680">
        <v>47704</v>
      </c>
      <c r="B1680" s="38">
        <v>46218</v>
      </c>
      <c r="C1680" t="s">
        <v>272</v>
      </c>
      <c r="D1680" t="s">
        <v>105</v>
      </c>
      <c r="E1680" t="s">
        <v>106</v>
      </c>
      <c r="F1680" t="s">
        <v>49</v>
      </c>
      <c r="G1680">
        <v>8</v>
      </c>
      <c r="H1680" s="43">
        <v>11331</v>
      </c>
      <c r="I1680" t="s">
        <v>112</v>
      </c>
      <c r="J1680">
        <v>11362</v>
      </c>
      <c r="K1680" t="s">
        <v>131</v>
      </c>
      <c r="L1680" t="s">
        <v>131</v>
      </c>
      <c r="M1680" t="s">
        <v>137</v>
      </c>
      <c r="N1680" t="s">
        <v>138</v>
      </c>
      <c r="O1680" t="s">
        <v>64</v>
      </c>
      <c r="P1680">
        <v>484</v>
      </c>
      <c r="Q1680" t="s">
        <v>370</v>
      </c>
      <c r="R1680" t="s">
        <v>394</v>
      </c>
      <c r="S1680">
        <v>8</v>
      </c>
      <c r="T1680">
        <v>18</v>
      </c>
      <c r="U1680">
        <v>0</v>
      </c>
      <c r="V1680">
        <v>8</v>
      </c>
      <c r="W1680">
        <v>0.23</v>
      </c>
      <c r="X1680">
        <v>0.44</v>
      </c>
      <c r="Y1680">
        <v>0.44</v>
      </c>
      <c r="Z1680">
        <v>26.68</v>
      </c>
      <c r="AA1680" t="s">
        <v>55</v>
      </c>
      <c r="AB1680" t="s">
        <v>56</v>
      </c>
      <c r="AC1680" t="s">
        <v>135</v>
      </c>
      <c r="AE1680" s="39">
        <v>46218.832395833335</v>
      </c>
      <c r="AG1680" t="str">
        <f t="shared" si="208"/>
        <v>Julho-26</v>
      </c>
      <c r="AH1680" s="36">
        <f>_xlfn.XLOOKUP(AK1680,'Base de Preços'!P$7:P$3001,'Base de Preços'!J$7:J$3001,"",0)</f>
        <v>343.68</v>
      </c>
      <c r="AI1680" s="37">
        <f t="shared" si="209"/>
        <v>0</v>
      </c>
      <c r="AJ1680" t="str">
        <f>_xlfn.XLOOKUP(N1680,Agrupamentos!C$3:C$496,Agrupamentos!D$3:D$496,"",0)</f>
        <v>HERBICIDA MEC</v>
      </c>
      <c r="AK1680" t="str">
        <f t="shared" si="210"/>
        <v>SERV CAP QUIM MEC BARRA AGRICGN1410IMP96</v>
      </c>
      <c r="AL1680" s="57" t="str">
        <f t="shared" si="211"/>
        <v>47704GN1410Trabalhador FlorestalGABRIEL GONCALVES PINHEIROSERV CAP QUIM MEC BARRA AGRICSÃO PEDRO IIIT003-01Suporte18Julho-260846218,832395833346218</v>
      </c>
      <c r="AM1680" s="79">
        <f t="shared" si="212"/>
        <v>34.782608695652172</v>
      </c>
      <c r="AN1680" s="80">
        <f t="shared" si="213"/>
        <v>927.99999999999989</v>
      </c>
      <c r="AO1680" s="36">
        <f t="shared" si="214"/>
        <v>480.24</v>
      </c>
      <c r="AP1680" s="83">
        <f t="shared" si="215"/>
        <v>-447.75999999999988</v>
      </c>
    </row>
    <row r="1681" spans="1:42" hidden="1">
      <c r="A1681">
        <v>47712</v>
      </c>
      <c r="B1681" s="38">
        <v>46218</v>
      </c>
      <c r="C1681" t="s">
        <v>272</v>
      </c>
      <c r="D1681" t="s">
        <v>105</v>
      </c>
      <c r="E1681" t="s">
        <v>106</v>
      </c>
      <c r="F1681" t="s">
        <v>59</v>
      </c>
      <c r="G1681">
        <v>10</v>
      </c>
      <c r="H1681" s="43">
        <v>11331</v>
      </c>
      <c r="I1681" t="s">
        <v>112</v>
      </c>
      <c r="J1681">
        <v>11838</v>
      </c>
      <c r="K1681" t="s">
        <v>113</v>
      </c>
      <c r="L1681" t="s">
        <v>114</v>
      </c>
      <c r="M1681">
        <v>1</v>
      </c>
      <c r="N1681" t="s">
        <v>109</v>
      </c>
      <c r="O1681" t="s">
        <v>64</v>
      </c>
      <c r="P1681">
        <v>828</v>
      </c>
      <c r="Q1681" t="s">
        <v>486</v>
      </c>
      <c r="R1681" t="s">
        <v>158</v>
      </c>
      <c r="S1681">
        <v>0</v>
      </c>
      <c r="T1681">
        <v>0</v>
      </c>
      <c r="U1681">
        <v>10</v>
      </c>
      <c r="V1681">
        <v>10</v>
      </c>
      <c r="W1681">
        <v>0</v>
      </c>
      <c r="X1681">
        <v>0</v>
      </c>
      <c r="Y1681">
        <v>0</v>
      </c>
      <c r="Z1681">
        <v>0</v>
      </c>
      <c r="AA1681" t="s">
        <v>46</v>
      </c>
      <c r="AB1681" t="s">
        <v>56</v>
      </c>
      <c r="AC1681" t="s">
        <v>119</v>
      </c>
      <c r="AD1681" t="s">
        <v>120</v>
      </c>
      <c r="AE1681" s="39">
        <v>46219.390138888892</v>
      </c>
      <c r="AG1681" t="str">
        <f t="shared" si="208"/>
        <v>Julho-26</v>
      </c>
      <c r="AH1681" s="36">
        <f>_xlfn.XLOOKUP(AK1681,'Base de Preços'!P$7:P$3001,'Base de Preços'!J$7:J$3001,"",0)</f>
        <v>0</v>
      </c>
      <c r="AI1681" s="37">
        <f t="shared" si="209"/>
        <v>0</v>
      </c>
      <c r="AJ1681" t="str">
        <f>_xlfn.XLOOKUP(N1681,Agrupamentos!C$3:C$496,Agrupamentos!D$3:D$496,"",0)</f>
        <v>APOIO E MANUTENÇÃO</v>
      </c>
      <c r="AK1681" t="str">
        <f t="shared" si="210"/>
        <v>APOIO E MANUTEÇÃO 1410GN14101</v>
      </c>
      <c r="AL1681" s="57" t="str">
        <f t="shared" si="211"/>
        <v>47712GN1410Operador de Trator de PneuRENILDO DA CONCEICAO OLIVEIRAAPOIO E MANUTEÇÃO 1410MORUMBI II - SRP001-01Suporte0Julho-26101046219,390138888946218</v>
      </c>
      <c r="AM1681" s="79" t="str">
        <f t="shared" si="212"/>
        <v/>
      </c>
      <c r="AN1681" s="80" t="str">
        <f t="shared" si="213"/>
        <v/>
      </c>
      <c r="AO1681" s="36">
        <f t="shared" si="214"/>
        <v>0</v>
      </c>
      <c r="AP1681" s="83" t="str">
        <f t="shared" si="215"/>
        <v/>
      </c>
    </row>
    <row r="1682" spans="1:42" hidden="1">
      <c r="A1682">
        <v>47712</v>
      </c>
      <c r="B1682" s="38">
        <v>46218</v>
      </c>
      <c r="C1682" t="s">
        <v>272</v>
      </c>
      <c r="D1682" t="s">
        <v>105</v>
      </c>
      <c r="E1682" t="s">
        <v>106</v>
      </c>
      <c r="F1682" t="s">
        <v>37</v>
      </c>
      <c r="G1682">
        <v>10</v>
      </c>
      <c r="H1682" s="43">
        <v>11331</v>
      </c>
      <c r="I1682" t="s">
        <v>112</v>
      </c>
      <c r="J1682">
        <v>11838</v>
      </c>
      <c r="K1682" t="s">
        <v>113</v>
      </c>
      <c r="L1682" t="s">
        <v>114</v>
      </c>
      <c r="M1682">
        <v>1</v>
      </c>
      <c r="N1682" t="s">
        <v>109</v>
      </c>
      <c r="O1682" t="s">
        <v>64</v>
      </c>
      <c r="P1682">
        <v>555</v>
      </c>
      <c r="Q1682" t="s">
        <v>413</v>
      </c>
      <c r="R1682" t="s">
        <v>158</v>
      </c>
      <c r="S1682">
        <v>10</v>
      </c>
      <c r="T1682">
        <v>0</v>
      </c>
      <c r="U1682">
        <v>0</v>
      </c>
      <c r="V1682">
        <v>10</v>
      </c>
      <c r="W1682">
        <v>0</v>
      </c>
      <c r="X1682">
        <v>0</v>
      </c>
      <c r="Y1682">
        <v>0</v>
      </c>
      <c r="Z1682">
        <v>0</v>
      </c>
      <c r="AA1682" t="s">
        <v>46</v>
      </c>
      <c r="AB1682" t="s">
        <v>47</v>
      </c>
      <c r="AC1682" t="s">
        <v>119</v>
      </c>
      <c r="AD1682" t="s">
        <v>120</v>
      </c>
      <c r="AE1682" s="39">
        <v>46218.877222222225</v>
      </c>
      <c r="AG1682" t="str">
        <f t="shared" si="208"/>
        <v>Julho-26</v>
      </c>
      <c r="AH1682" s="36">
        <f>_xlfn.XLOOKUP(AK1682,'Base de Preços'!P$7:P$3001,'Base de Preços'!J$7:J$3001,"",0)</f>
        <v>0</v>
      </c>
      <c r="AI1682" s="37">
        <f t="shared" si="209"/>
        <v>0</v>
      </c>
      <c r="AJ1682" t="str">
        <f>_xlfn.XLOOKUP(N1682,Agrupamentos!C$3:C$496,Agrupamentos!D$3:D$496,"",0)</f>
        <v>APOIO E MANUTENÇÃO</v>
      </c>
      <c r="AK1682" t="str">
        <f t="shared" si="210"/>
        <v>APOIO E MANUTEÇÃO 1410GN14101</v>
      </c>
      <c r="AL1682" s="57" t="str">
        <f t="shared" si="211"/>
        <v>47712GN1410MotoristaRENILDO DA CONCEICAO OLIVEIRAAPOIO E MANUTEÇÃO 1410MORUMBI - SRP001-01Principal0Julho-2601046218,877222222246218</v>
      </c>
      <c r="AM1682" s="79" t="str">
        <f t="shared" si="212"/>
        <v/>
      </c>
      <c r="AN1682" s="80" t="str">
        <f t="shared" si="213"/>
        <v/>
      </c>
      <c r="AO1682" s="36">
        <f t="shared" si="214"/>
        <v>0</v>
      </c>
      <c r="AP1682" s="83" t="str">
        <f t="shared" si="215"/>
        <v/>
      </c>
    </row>
    <row r="1683" spans="1:42" hidden="1">
      <c r="A1683">
        <v>47712</v>
      </c>
      <c r="B1683" s="38">
        <v>46218</v>
      </c>
      <c r="C1683" t="s">
        <v>272</v>
      </c>
      <c r="D1683" t="s">
        <v>105</v>
      </c>
      <c r="E1683" t="s">
        <v>106</v>
      </c>
      <c r="F1683" t="s">
        <v>49</v>
      </c>
      <c r="G1683">
        <v>10</v>
      </c>
      <c r="H1683" s="43">
        <v>11331</v>
      </c>
      <c r="I1683" t="s">
        <v>112</v>
      </c>
      <c r="J1683">
        <v>11838</v>
      </c>
      <c r="K1683" t="s">
        <v>113</v>
      </c>
      <c r="L1683" t="s">
        <v>114</v>
      </c>
      <c r="M1683">
        <v>1</v>
      </c>
      <c r="N1683" t="s">
        <v>109</v>
      </c>
      <c r="O1683" t="s">
        <v>64</v>
      </c>
      <c r="P1683">
        <v>555</v>
      </c>
      <c r="Q1683" t="s">
        <v>413</v>
      </c>
      <c r="R1683" t="s">
        <v>158</v>
      </c>
      <c r="S1683">
        <v>0</v>
      </c>
      <c r="T1683">
        <v>0</v>
      </c>
      <c r="U1683">
        <v>10</v>
      </c>
      <c r="V1683">
        <v>10</v>
      </c>
      <c r="W1683">
        <v>0</v>
      </c>
      <c r="X1683">
        <v>0</v>
      </c>
      <c r="Y1683">
        <v>0</v>
      </c>
      <c r="Z1683">
        <v>0</v>
      </c>
      <c r="AA1683" t="s">
        <v>46</v>
      </c>
      <c r="AB1683" t="s">
        <v>56</v>
      </c>
      <c r="AC1683" t="s">
        <v>119</v>
      </c>
      <c r="AD1683" t="s">
        <v>120</v>
      </c>
      <c r="AE1683" s="39">
        <v>46218.877222222225</v>
      </c>
      <c r="AG1683" t="str">
        <f t="shared" si="208"/>
        <v>Julho-26</v>
      </c>
      <c r="AH1683" s="36">
        <f>_xlfn.XLOOKUP(AK1683,'Base de Preços'!P$7:P$3001,'Base de Preços'!J$7:J$3001,"",0)</f>
        <v>0</v>
      </c>
      <c r="AI1683" s="37">
        <f t="shared" si="209"/>
        <v>0</v>
      </c>
      <c r="AJ1683" t="str">
        <f>_xlfn.XLOOKUP(N1683,Agrupamentos!C$3:C$496,Agrupamentos!D$3:D$496,"",0)</f>
        <v>APOIO E MANUTENÇÃO</v>
      </c>
      <c r="AK1683" t="str">
        <f t="shared" si="210"/>
        <v>APOIO E MANUTEÇÃO 1410GN14101</v>
      </c>
      <c r="AL1683" s="57" t="str">
        <f t="shared" si="211"/>
        <v>47712GN1410Trabalhador FlorestalRENILDO DA CONCEICAO OLIVEIRAAPOIO E MANUTEÇÃO 1410MORUMBI - SRP001-01Suporte0Julho-26101046218,877222222246218</v>
      </c>
      <c r="AM1683" s="79" t="str">
        <f t="shared" si="212"/>
        <v/>
      </c>
      <c r="AN1683" s="80" t="str">
        <f t="shared" si="213"/>
        <v/>
      </c>
      <c r="AO1683" s="36">
        <f t="shared" si="214"/>
        <v>0</v>
      </c>
      <c r="AP1683" s="83" t="str">
        <f t="shared" si="215"/>
        <v/>
      </c>
    </row>
    <row r="1684" spans="1:42" hidden="1">
      <c r="A1684">
        <v>47715</v>
      </c>
      <c r="B1684" s="38">
        <v>46218</v>
      </c>
      <c r="C1684" t="s">
        <v>272</v>
      </c>
      <c r="D1684" t="s">
        <v>105</v>
      </c>
      <c r="E1684" t="s">
        <v>106</v>
      </c>
      <c r="F1684" t="s">
        <v>49</v>
      </c>
      <c r="G1684">
        <v>10</v>
      </c>
      <c r="H1684" s="43">
        <v>11331</v>
      </c>
      <c r="I1684" t="s">
        <v>112</v>
      </c>
      <c r="J1684">
        <v>11278</v>
      </c>
      <c r="K1684" t="s">
        <v>381</v>
      </c>
      <c r="L1684" t="s">
        <v>381</v>
      </c>
      <c r="M1684">
        <v>1</v>
      </c>
      <c r="N1684" t="s">
        <v>109</v>
      </c>
      <c r="O1684" t="s">
        <v>64</v>
      </c>
      <c r="P1684">
        <v>514</v>
      </c>
      <c r="Q1684" t="s">
        <v>463</v>
      </c>
      <c r="R1684" t="s">
        <v>148</v>
      </c>
      <c r="S1684">
        <v>10</v>
      </c>
      <c r="T1684">
        <v>0</v>
      </c>
      <c r="U1684">
        <v>0</v>
      </c>
      <c r="V1684">
        <v>10</v>
      </c>
      <c r="W1684">
        <v>0</v>
      </c>
      <c r="X1684">
        <v>0</v>
      </c>
      <c r="Y1684">
        <v>0</v>
      </c>
      <c r="Z1684">
        <v>0</v>
      </c>
      <c r="AA1684" t="s">
        <v>55</v>
      </c>
      <c r="AB1684" t="s">
        <v>56</v>
      </c>
      <c r="AC1684" t="s">
        <v>382</v>
      </c>
      <c r="AD1684" t="s">
        <v>120</v>
      </c>
      <c r="AE1684" s="39">
        <v>46218.917569444442</v>
      </c>
      <c r="AG1684" t="str">
        <f t="shared" si="208"/>
        <v>Julho-26</v>
      </c>
      <c r="AH1684" s="36">
        <f>_xlfn.XLOOKUP(AK1684,'Base de Preços'!P$7:P$3001,'Base de Preços'!J$7:J$3001,"",0)</f>
        <v>0</v>
      </c>
      <c r="AI1684" s="37">
        <f t="shared" si="209"/>
        <v>0</v>
      </c>
      <c r="AJ1684" t="str">
        <f>_xlfn.XLOOKUP(N1684,Agrupamentos!C$3:C$496,Agrupamentos!D$3:D$496,"",0)</f>
        <v>APOIO E MANUTENÇÃO</v>
      </c>
      <c r="AK1684" t="str">
        <f t="shared" si="210"/>
        <v>APOIO E MANUTEÇÃO 1410GN14101</v>
      </c>
      <c r="AL1684" s="57" t="str">
        <f t="shared" si="211"/>
        <v>47715GN1410Trabalhador FlorestalNONATO JOSE COSTA JUNIORAPOIO E MANUTEÇÃO 1410CRISTAL005-01Suporte0Julho-2601046218,917569444446218</v>
      </c>
      <c r="AM1684" s="79" t="str">
        <f t="shared" si="212"/>
        <v/>
      </c>
      <c r="AN1684" s="80" t="str">
        <f t="shared" si="213"/>
        <v/>
      </c>
      <c r="AO1684" s="36">
        <f t="shared" si="214"/>
        <v>0</v>
      </c>
      <c r="AP1684" s="83" t="str">
        <f t="shared" si="215"/>
        <v/>
      </c>
    </row>
    <row r="1685" spans="1:42" hidden="1">
      <c r="A1685">
        <v>47715</v>
      </c>
      <c r="B1685" s="38">
        <v>46218</v>
      </c>
      <c r="C1685" t="s">
        <v>272</v>
      </c>
      <c r="D1685" t="s">
        <v>105</v>
      </c>
      <c r="E1685" t="s">
        <v>106</v>
      </c>
      <c r="F1685" t="s">
        <v>59</v>
      </c>
      <c r="G1685">
        <v>10</v>
      </c>
      <c r="H1685" s="43">
        <v>11331</v>
      </c>
      <c r="I1685" t="s">
        <v>112</v>
      </c>
      <c r="J1685">
        <v>11278</v>
      </c>
      <c r="K1685" t="s">
        <v>381</v>
      </c>
      <c r="L1685" t="s">
        <v>381</v>
      </c>
      <c r="M1685" t="s">
        <v>177</v>
      </c>
      <c r="N1685" t="s">
        <v>178</v>
      </c>
      <c r="O1685" t="s">
        <v>64</v>
      </c>
      <c r="P1685">
        <v>514</v>
      </c>
      <c r="Q1685" t="s">
        <v>463</v>
      </c>
      <c r="R1685" t="s">
        <v>148</v>
      </c>
      <c r="S1685">
        <v>0</v>
      </c>
      <c r="T1685">
        <v>40.94</v>
      </c>
      <c r="U1685">
        <v>10</v>
      </c>
      <c r="V1685">
        <v>10</v>
      </c>
      <c r="W1685">
        <v>0.5</v>
      </c>
      <c r="X1685">
        <v>0</v>
      </c>
      <c r="Y1685">
        <v>0.24</v>
      </c>
      <c r="Z1685">
        <v>142.15</v>
      </c>
      <c r="AA1685" t="s">
        <v>55</v>
      </c>
      <c r="AB1685" t="s">
        <v>47</v>
      </c>
      <c r="AC1685" t="s">
        <v>382</v>
      </c>
      <c r="AD1685" t="s">
        <v>120</v>
      </c>
      <c r="AE1685" s="39">
        <v>46218.917569444442</v>
      </c>
      <c r="AG1685" t="str">
        <f t="shared" si="208"/>
        <v>Julho-26</v>
      </c>
      <c r="AH1685" s="36">
        <f>_xlfn.XLOOKUP(AK1685,'Base de Preços'!P$7:P$3001,'Base de Preços'!J$7:J$3001,"",0)</f>
        <v>204.96</v>
      </c>
      <c r="AI1685" s="37">
        <f t="shared" si="209"/>
        <v>8391.0624000000007</v>
      </c>
      <c r="AJ1685" t="str">
        <f>_xlfn.XLOOKUP(N1685,Agrupamentos!C$3:C$496,Agrupamentos!D$3:D$496,"",0)</f>
        <v>HERBICIDA MEC</v>
      </c>
      <c r="AK1685" t="str">
        <f t="shared" si="210"/>
        <v>SERV CAP QUIM MEC AREA TOTAL AGRIC POSGN1410IMP98</v>
      </c>
      <c r="AL1685" s="57" t="str">
        <f t="shared" si="211"/>
        <v>47715GN1410Operador de Trator de PneuNONATO JOSE COSTA JUNIORSERV CAP QUIM MEC AREA TOTAL AGRIC POSCRISTAL005-01Principal40,94Julho-26101046218,917569444446218</v>
      </c>
      <c r="AM1685" s="79">
        <f t="shared" si="212"/>
        <v>20</v>
      </c>
      <c r="AN1685" s="80">
        <f t="shared" si="213"/>
        <v>2843</v>
      </c>
      <c r="AO1685" s="36">
        <f t="shared" si="214"/>
        <v>5819.6210000000001</v>
      </c>
      <c r="AP1685" s="83">
        <f t="shared" si="215"/>
        <v>2976.6210000000001</v>
      </c>
    </row>
    <row r="1686" spans="1:42" hidden="1">
      <c r="A1686">
        <v>47724</v>
      </c>
      <c r="B1686" s="38">
        <v>46218</v>
      </c>
      <c r="C1686" t="s">
        <v>272</v>
      </c>
      <c r="D1686" t="s">
        <v>105</v>
      </c>
      <c r="E1686" t="s">
        <v>106</v>
      </c>
      <c r="F1686" t="s">
        <v>59</v>
      </c>
      <c r="G1686">
        <v>10</v>
      </c>
      <c r="H1686" s="43">
        <v>11065</v>
      </c>
      <c r="I1686" t="s">
        <v>107</v>
      </c>
      <c r="J1686">
        <v>11390</v>
      </c>
      <c r="K1686" t="s">
        <v>123</v>
      </c>
      <c r="L1686" t="s">
        <v>123</v>
      </c>
      <c r="M1686">
        <v>1</v>
      </c>
      <c r="N1686" t="s">
        <v>109</v>
      </c>
      <c r="O1686" t="s">
        <v>64</v>
      </c>
      <c r="P1686">
        <v>837</v>
      </c>
      <c r="Q1686" t="s">
        <v>482</v>
      </c>
      <c r="R1686" t="s">
        <v>436</v>
      </c>
      <c r="S1686">
        <v>0</v>
      </c>
      <c r="T1686">
        <v>0</v>
      </c>
      <c r="U1686">
        <v>10</v>
      </c>
      <c r="V1686">
        <v>10</v>
      </c>
      <c r="W1686">
        <v>0</v>
      </c>
      <c r="X1686">
        <v>0</v>
      </c>
      <c r="Y1686">
        <v>0</v>
      </c>
      <c r="Z1686">
        <v>0</v>
      </c>
      <c r="AA1686" t="s">
        <v>46</v>
      </c>
      <c r="AB1686" t="s">
        <v>56</v>
      </c>
      <c r="AC1686" t="s">
        <v>127</v>
      </c>
      <c r="AD1686" t="s">
        <v>120</v>
      </c>
      <c r="AE1686" s="39">
        <v>46219.361284722225</v>
      </c>
      <c r="AG1686" t="str">
        <f t="shared" si="208"/>
        <v>Julho-26</v>
      </c>
      <c r="AH1686" s="36">
        <f>_xlfn.XLOOKUP(AK1686,'Base de Preços'!P$7:P$3001,'Base de Preços'!J$7:J$3001,"",0)</f>
        <v>0</v>
      </c>
      <c r="AI1686" s="37">
        <f t="shared" si="209"/>
        <v>0</v>
      </c>
      <c r="AJ1686" t="str">
        <f>_xlfn.XLOOKUP(N1686,Agrupamentos!C$3:C$496,Agrupamentos!D$3:D$496,"",0)</f>
        <v>APOIO E MANUTENÇÃO</v>
      </c>
      <c r="AK1686" t="str">
        <f t="shared" si="210"/>
        <v>APOIO E MANUTEÇÃO 1410GN14101</v>
      </c>
      <c r="AL1686" s="57" t="str">
        <f t="shared" si="211"/>
        <v>47724GN1410Operador de Trator de PneuDIEMISSON DE ALMEIDA SANTOSAPOIO E MANUTEÇÃO 1410TREZE DE JULHO - RRP021-01Suporte0Julho-26101046219,361284722246218</v>
      </c>
      <c r="AM1686" s="79" t="str">
        <f t="shared" si="212"/>
        <v/>
      </c>
      <c r="AN1686" s="80" t="str">
        <f t="shared" si="213"/>
        <v/>
      </c>
      <c r="AO1686" s="36">
        <f t="shared" si="214"/>
        <v>0</v>
      </c>
      <c r="AP1686" s="83" t="str">
        <f t="shared" si="215"/>
        <v/>
      </c>
    </row>
    <row r="1687" spans="1:42" hidden="1">
      <c r="A1687">
        <v>47724</v>
      </c>
      <c r="B1687" s="38">
        <v>46218</v>
      </c>
      <c r="C1687" t="s">
        <v>272</v>
      </c>
      <c r="D1687" t="s">
        <v>105</v>
      </c>
      <c r="E1687" t="s">
        <v>106</v>
      </c>
      <c r="F1687" t="s">
        <v>37</v>
      </c>
      <c r="G1687">
        <v>10</v>
      </c>
      <c r="H1687" s="43">
        <v>11065</v>
      </c>
      <c r="I1687" t="s">
        <v>107</v>
      </c>
      <c r="J1687">
        <v>11390</v>
      </c>
      <c r="K1687" t="s">
        <v>123</v>
      </c>
      <c r="L1687" t="s">
        <v>123</v>
      </c>
      <c r="M1687">
        <v>1</v>
      </c>
      <c r="N1687" t="s">
        <v>109</v>
      </c>
      <c r="O1687" t="s">
        <v>64</v>
      </c>
      <c r="P1687">
        <v>837</v>
      </c>
      <c r="Q1687" t="s">
        <v>482</v>
      </c>
      <c r="R1687" t="s">
        <v>389</v>
      </c>
      <c r="S1687">
        <v>0</v>
      </c>
      <c r="T1687">
        <v>0</v>
      </c>
      <c r="U1687">
        <v>10</v>
      </c>
      <c r="V1687">
        <v>10</v>
      </c>
      <c r="W1687">
        <v>0</v>
      </c>
      <c r="X1687">
        <v>0</v>
      </c>
      <c r="Y1687">
        <v>0</v>
      </c>
      <c r="Z1687">
        <v>0</v>
      </c>
      <c r="AA1687" t="s">
        <v>46</v>
      </c>
      <c r="AB1687" t="s">
        <v>47</v>
      </c>
      <c r="AC1687" t="s">
        <v>127</v>
      </c>
      <c r="AD1687" t="s">
        <v>120</v>
      </c>
      <c r="AE1687" s="39">
        <v>46219.231770833336</v>
      </c>
      <c r="AG1687" t="str">
        <f t="shared" si="208"/>
        <v>Julho-26</v>
      </c>
      <c r="AH1687" s="36">
        <f>_xlfn.XLOOKUP(AK1687,'Base de Preços'!P$7:P$3001,'Base de Preços'!J$7:J$3001,"",0)</f>
        <v>0</v>
      </c>
      <c r="AI1687" s="37">
        <f t="shared" si="209"/>
        <v>0</v>
      </c>
      <c r="AJ1687" t="str">
        <f>_xlfn.XLOOKUP(N1687,Agrupamentos!C$3:C$496,Agrupamentos!D$3:D$496,"",0)</f>
        <v>APOIO E MANUTENÇÃO</v>
      </c>
      <c r="AK1687" t="str">
        <f t="shared" si="210"/>
        <v>APOIO E MANUTEÇÃO 1410GN14101</v>
      </c>
      <c r="AL1687" s="57" t="str">
        <f t="shared" si="211"/>
        <v>47724GN1410MotoristaDIEMISSON DE ALMEIDA SANTOSAPOIO E MANUTEÇÃO 1410TREZE DE JULHO - RRP018-01Principal0Julho-26101046219,231770833346218</v>
      </c>
      <c r="AM1687" s="79" t="str">
        <f t="shared" si="212"/>
        <v/>
      </c>
      <c r="AN1687" s="80" t="str">
        <f t="shared" si="213"/>
        <v/>
      </c>
      <c r="AO1687" s="36">
        <f t="shared" si="214"/>
        <v>0</v>
      </c>
      <c r="AP1687" s="83" t="str">
        <f t="shared" si="215"/>
        <v/>
      </c>
    </row>
    <row r="1688" spans="1:42" hidden="1">
      <c r="A1688">
        <v>47724</v>
      </c>
      <c r="B1688" s="38">
        <v>46218</v>
      </c>
      <c r="C1688" t="s">
        <v>272</v>
      </c>
      <c r="D1688" t="s">
        <v>105</v>
      </c>
      <c r="E1688" t="s">
        <v>106</v>
      </c>
      <c r="F1688" t="s">
        <v>49</v>
      </c>
      <c r="G1688">
        <v>10</v>
      </c>
      <c r="H1688" s="43">
        <v>11065</v>
      </c>
      <c r="I1688" t="s">
        <v>107</v>
      </c>
      <c r="J1688">
        <v>11390</v>
      </c>
      <c r="K1688" t="s">
        <v>123</v>
      </c>
      <c r="L1688" t="s">
        <v>123</v>
      </c>
      <c r="M1688" t="s">
        <v>124</v>
      </c>
      <c r="N1688" t="s">
        <v>125</v>
      </c>
      <c r="O1688" t="s">
        <v>64</v>
      </c>
      <c r="P1688">
        <v>837</v>
      </c>
      <c r="Q1688" t="s">
        <v>482</v>
      </c>
      <c r="R1688" t="s">
        <v>436</v>
      </c>
      <c r="S1688">
        <v>170</v>
      </c>
      <c r="T1688">
        <v>52.33</v>
      </c>
      <c r="U1688">
        <v>0</v>
      </c>
      <c r="V1688">
        <v>170</v>
      </c>
      <c r="W1688">
        <v>1.51</v>
      </c>
      <c r="X1688">
        <v>3.25</v>
      </c>
      <c r="Y1688">
        <v>3.25</v>
      </c>
      <c r="Z1688">
        <v>112.28</v>
      </c>
      <c r="AA1688" t="s">
        <v>46</v>
      </c>
      <c r="AB1688" t="s">
        <v>47</v>
      </c>
      <c r="AC1688" t="s">
        <v>127</v>
      </c>
      <c r="AD1688" t="s">
        <v>120</v>
      </c>
      <c r="AE1688" s="39">
        <v>46219.231770833336</v>
      </c>
      <c r="AG1688" t="str">
        <f t="shared" si="208"/>
        <v>Julho-26</v>
      </c>
      <c r="AH1688" s="36">
        <f>_xlfn.XLOOKUP(AK1688,'Base de Preços'!P$7:P$3001,'Base de Preços'!J$7:J$3001,"",0)</f>
        <v>143.12</v>
      </c>
      <c r="AI1688" s="37">
        <f t="shared" si="209"/>
        <v>7489.4696000000004</v>
      </c>
      <c r="AJ1688" t="str">
        <f>_xlfn.XLOOKUP(N1688,Agrupamentos!C$3:C$496,Agrupamentos!D$3:D$496,"",0)</f>
        <v>COMB FORMIGA MANUAL SISTEMATICO</v>
      </c>
      <c r="AK1688" t="str">
        <f t="shared" si="210"/>
        <v>SERV COMB FORMIGA MANUAL SISTEMATICOGN1410IMP179</v>
      </c>
      <c r="AL1688" s="57" t="str">
        <f t="shared" si="211"/>
        <v>47724GN1410Trabalhador FlorestalDIEMISSON DE ALMEIDA SANTOSSERV COMB FORMIGA MANUAL SISTEMATICOTREZE DE JULHO - RRP021-01Principal52,33Julho-26017046219,231770833346218</v>
      </c>
      <c r="AM1688" s="79">
        <f t="shared" si="212"/>
        <v>112.58278145695364</v>
      </c>
      <c r="AN1688" s="80">
        <f t="shared" si="213"/>
        <v>12640.794701986755</v>
      </c>
      <c r="AO1688" s="36">
        <f t="shared" si="214"/>
        <v>5875.6124</v>
      </c>
      <c r="AP1688" s="83">
        <f t="shared" si="215"/>
        <v>-6765.1823019867552</v>
      </c>
    </row>
    <row r="1689" spans="1:42" hidden="1">
      <c r="A1689">
        <v>47724</v>
      </c>
      <c r="B1689" s="38">
        <v>46218</v>
      </c>
      <c r="C1689" t="s">
        <v>272</v>
      </c>
      <c r="D1689" t="s">
        <v>105</v>
      </c>
      <c r="E1689" t="s">
        <v>106</v>
      </c>
      <c r="F1689" t="s">
        <v>49</v>
      </c>
      <c r="G1689">
        <v>10</v>
      </c>
      <c r="H1689" s="43">
        <v>11065</v>
      </c>
      <c r="I1689" t="s">
        <v>107</v>
      </c>
      <c r="J1689">
        <v>11390</v>
      </c>
      <c r="K1689" t="s">
        <v>123</v>
      </c>
      <c r="L1689" t="s">
        <v>123</v>
      </c>
      <c r="M1689" t="s">
        <v>124</v>
      </c>
      <c r="N1689" t="s">
        <v>125</v>
      </c>
      <c r="O1689" t="s">
        <v>64</v>
      </c>
      <c r="P1689">
        <v>837</v>
      </c>
      <c r="Q1689" t="s">
        <v>482</v>
      </c>
      <c r="R1689" t="s">
        <v>389</v>
      </c>
      <c r="S1689">
        <v>110</v>
      </c>
      <c r="T1689">
        <v>64.08</v>
      </c>
      <c r="U1689">
        <v>0</v>
      </c>
      <c r="V1689">
        <v>110</v>
      </c>
      <c r="W1689">
        <v>1.51</v>
      </c>
      <c r="X1689">
        <v>1.72</v>
      </c>
      <c r="Y1689">
        <v>1.72</v>
      </c>
      <c r="Z1689">
        <v>112.28</v>
      </c>
      <c r="AA1689" t="s">
        <v>46</v>
      </c>
      <c r="AB1689" t="s">
        <v>47</v>
      </c>
      <c r="AC1689" t="s">
        <v>127</v>
      </c>
      <c r="AD1689" t="s">
        <v>120</v>
      </c>
      <c r="AE1689" s="39">
        <v>46219.231770833336</v>
      </c>
      <c r="AG1689" t="str">
        <f t="shared" si="208"/>
        <v>Julho-26</v>
      </c>
      <c r="AH1689" s="36">
        <f>_xlfn.XLOOKUP(AK1689,'Base de Preços'!P$7:P$3001,'Base de Preços'!J$7:J$3001,"",0)</f>
        <v>143.12</v>
      </c>
      <c r="AI1689" s="37">
        <f t="shared" si="209"/>
        <v>9171.1296000000002</v>
      </c>
      <c r="AJ1689" t="str">
        <f>_xlfn.XLOOKUP(N1689,Agrupamentos!C$3:C$496,Agrupamentos!D$3:D$496,"",0)</f>
        <v>COMB FORMIGA MANUAL SISTEMATICO</v>
      </c>
      <c r="AK1689" t="str">
        <f t="shared" si="210"/>
        <v>SERV COMB FORMIGA MANUAL SISTEMATICOGN1410IMP179</v>
      </c>
      <c r="AL1689" s="57" t="str">
        <f t="shared" si="211"/>
        <v>47724GN1410Trabalhador FlorestalDIEMISSON DE ALMEIDA SANTOSSERV COMB FORMIGA MANUAL SISTEMATICOTREZE DE JULHO - RRP018-01Principal64,08Julho-26011046219,231770833346218</v>
      </c>
      <c r="AM1689" s="79">
        <f t="shared" si="212"/>
        <v>72.847682119205302</v>
      </c>
      <c r="AN1689" s="80">
        <f t="shared" si="213"/>
        <v>8179.337748344371</v>
      </c>
      <c r="AO1689" s="36">
        <f t="shared" si="214"/>
        <v>7194.9023999999999</v>
      </c>
      <c r="AP1689" s="83">
        <f t="shared" si="215"/>
        <v>-984.43534834437105</v>
      </c>
    </row>
    <row r="1690" spans="1:42" hidden="1">
      <c r="A1690">
        <v>47726</v>
      </c>
      <c r="B1690" s="38">
        <v>46218</v>
      </c>
      <c r="C1690" t="s">
        <v>272</v>
      </c>
      <c r="D1690" t="s">
        <v>105</v>
      </c>
      <c r="E1690" t="s">
        <v>106</v>
      </c>
      <c r="F1690" t="s">
        <v>37</v>
      </c>
      <c r="G1690">
        <v>8</v>
      </c>
      <c r="H1690" s="43">
        <v>11065</v>
      </c>
      <c r="I1690" t="s">
        <v>107</v>
      </c>
      <c r="J1690">
        <v>11392</v>
      </c>
      <c r="K1690" t="s">
        <v>142</v>
      </c>
      <c r="L1690" t="s">
        <v>142</v>
      </c>
      <c r="M1690">
        <v>1</v>
      </c>
      <c r="N1690" t="s">
        <v>109</v>
      </c>
      <c r="O1690" t="s">
        <v>64</v>
      </c>
      <c r="P1690">
        <v>532</v>
      </c>
      <c r="Q1690" t="s">
        <v>117</v>
      </c>
      <c r="R1690" t="s">
        <v>148</v>
      </c>
      <c r="S1690">
        <v>24</v>
      </c>
      <c r="T1690">
        <v>0</v>
      </c>
      <c r="U1690">
        <v>14</v>
      </c>
      <c r="V1690">
        <v>38</v>
      </c>
      <c r="W1690">
        <v>0</v>
      </c>
      <c r="X1690">
        <v>0</v>
      </c>
      <c r="Y1690">
        <v>0</v>
      </c>
      <c r="Z1690">
        <v>0</v>
      </c>
      <c r="AA1690" t="s">
        <v>46</v>
      </c>
      <c r="AB1690" t="s">
        <v>47</v>
      </c>
      <c r="AC1690" t="s">
        <v>145</v>
      </c>
      <c r="AD1690" t="s">
        <v>120</v>
      </c>
      <c r="AE1690" s="39">
        <v>46219.284768518519</v>
      </c>
      <c r="AG1690" t="str">
        <f t="shared" si="208"/>
        <v>Julho-26</v>
      </c>
      <c r="AH1690" s="36">
        <f>_xlfn.XLOOKUP(AK1690,'Base de Preços'!P$7:P$3001,'Base de Preços'!J$7:J$3001,"",0)</f>
        <v>0</v>
      </c>
      <c r="AI1690" s="37">
        <f t="shared" si="209"/>
        <v>0</v>
      </c>
      <c r="AJ1690" t="str">
        <f>_xlfn.XLOOKUP(N1690,Agrupamentos!C$3:C$496,Agrupamentos!D$3:D$496,"",0)</f>
        <v>APOIO E MANUTENÇÃO</v>
      </c>
      <c r="AK1690" t="str">
        <f t="shared" si="210"/>
        <v>APOIO E MANUTEÇÃO 1410GN14101</v>
      </c>
      <c r="AL1690" s="57" t="str">
        <f t="shared" si="211"/>
        <v>47726GN1410MotoristaDOUGLAS BOTELHO GOMESAPOIO E MANUTEÇÃO 1410NOSSA SENHORA APARECIDA IX005-01Principal0Julho-26143846219,284768518546218</v>
      </c>
      <c r="AM1690" s="79" t="str">
        <f t="shared" si="212"/>
        <v/>
      </c>
      <c r="AN1690" s="80" t="str">
        <f t="shared" si="213"/>
        <v/>
      </c>
      <c r="AO1690" s="36">
        <f t="shared" si="214"/>
        <v>0</v>
      </c>
      <c r="AP1690" s="83" t="str">
        <f t="shared" si="215"/>
        <v/>
      </c>
    </row>
    <row r="1691" spans="1:42" hidden="1">
      <c r="A1691">
        <v>47726</v>
      </c>
      <c r="B1691" s="38">
        <v>46218</v>
      </c>
      <c r="C1691" t="s">
        <v>272</v>
      </c>
      <c r="D1691" t="s">
        <v>105</v>
      </c>
      <c r="E1691" t="s">
        <v>106</v>
      </c>
      <c r="F1691" t="s">
        <v>59</v>
      </c>
      <c r="G1691">
        <v>8</v>
      </c>
      <c r="H1691" s="43">
        <v>11065</v>
      </c>
      <c r="I1691" t="s">
        <v>107</v>
      </c>
      <c r="J1691">
        <v>11392</v>
      </c>
      <c r="K1691" t="s">
        <v>142</v>
      </c>
      <c r="L1691" t="s">
        <v>142</v>
      </c>
      <c r="M1691">
        <v>478</v>
      </c>
      <c r="N1691" t="s">
        <v>143</v>
      </c>
      <c r="O1691" t="s">
        <v>64</v>
      </c>
      <c r="P1691">
        <v>532</v>
      </c>
      <c r="Q1691" t="s">
        <v>117</v>
      </c>
      <c r="R1691" t="s">
        <v>158</v>
      </c>
      <c r="S1691">
        <v>8</v>
      </c>
      <c r="T1691">
        <v>8.2200000000000006</v>
      </c>
      <c r="U1691">
        <v>12</v>
      </c>
      <c r="V1691">
        <v>20</v>
      </c>
      <c r="W1691">
        <v>0.74</v>
      </c>
      <c r="X1691">
        <v>0.97</v>
      </c>
      <c r="Y1691">
        <v>2.4300000000000002</v>
      </c>
      <c r="Z1691">
        <v>239.79</v>
      </c>
      <c r="AA1691" t="s">
        <v>46</v>
      </c>
      <c r="AB1691" t="s">
        <v>56</v>
      </c>
      <c r="AC1691" t="s">
        <v>145</v>
      </c>
      <c r="AE1691" s="39">
        <v>46219.284768518519</v>
      </c>
      <c r="AG1691" t="str">
        <f t="shared" si="208"/>
        <v>Julho-26</v>
      </c>
      <c r="AH1691" s="36">
        <f>_xlfn.XLOOKUP(AK1691,'Base de Preços'!P$7:P$3001,'Base de Preços'!J$7:J$3001,"",0)</f>
        <v>1235.0899999999999</v>
      </c>
      <c r="AI1691" s="37">
        <f t="shared" si="209"/>
        <v>0</v>
      </c>
      <c r="AJ1691" t="str">
        <f>_xlfn.XLOOKUP(N1691,Agrupamentos!C$3:C$496,Agrupamentos!D$3:D$496,"",0)</f>
        <v>IRRIGAÇÃO DE PLANTIO</v>
      </c>
      <c r="AK1691" t="str">
        <f t="shared" si="210"/>
        <v>SERV PLANTIO IRRIGADO NIVEL 1 AGRIC - TRANSPORTE ATÉ 5 KMGN1410478</v>
      </c>
      <c r="AL1691" s="57" t="str">
        <f t="shared" si="211"/>
        <v>47726GN1410Operador de Trator de PneuDOUGLAS BOTELHO GOMESSERV PLANTIO IRRIGADO NIVEL 1 AGRIC - TRANSPORTE ATÉ 5 KMNOSSA SENHORA APARECIDA IX001-01Suporte8,22Julho-26122046219,284768518546218</v>
      </c>
      <c r="AM1691" s="79">
        <f t="shared" si="212"/>
        <v>27.027027027027028</v>
      </c>
      <c r="AN1691" s="80">
        <f t="shared" si="213"/>
        <v>6480.8108108108108</v>
      </c>
      <c r="AO1691" s="36">
        <f t="shared" si="214"/>
        <v>1971.0738000000001</v>
      </c>
      <c r="AP1691" s="83">
        <f t="shared" si="215"/>
        <v>-4509.7370108108107</v>
      </c>
    </row>
    <row r="1692" spans="1:42" hidden="1">
      <c r="A1692">
        <v>47726</v>
      </c>
      <c r="B1692" s="38">
        <v>46218</v>
      </c>
      <c r="C1692" t="s">
        <v>272</v>
      </c>
      <c r="D1692" t="s">
        <v>105</v>
      </c>
      <c r="E1692" t="s">
        <v>106</v>
      </c>
      <c r="F1692" t="s">
        <v>49</v>
      </c>
      <c r="G1692">
        <v>8</v>
      </c>
      <c r="H1692" s="43">
        <v>11065</v>
      </c>
      <c r="I1692" t="s">
        <v>107</v>
      </c>
      <c r="J1692">
        <v>11392</v>
      </c>
      <c r="K1692" t="s">
        <v>142</v>
      </c>
      <c r="L1692" t="s">
        <v>142</v>
      </c>
      <c r="M1692">
        <v>298</v>
      </c>
      <c r="N1692" t="s">
        <v>132</v>
      </c>
      <c r="O1692" t="s">
        <v>43</v>
      </c>
      <c r="P1692">
        <v>532</v>
      </c>
      <c r="Q1692" t="s">
        <v>117</v>
      </c>
      <c r="R1692" t="s">
        <v>158</v>
      </c>
      <c r="S1692">
        <v>10</v>
      </c>
      <c r="T1692">
        <v>1</v>
      </c>
      <c r="U1692">
        <v>0</v>
      </c>
      <c r="V1692">
        <v>10</v>
      </c>
      <c r="W1692">
        <v>0</v>
      </c>
      <c r="X1692">
        <v>10</v>
      </c>
      <c r="Y1692">
        <v>10</v>
      </c>
      <c r="Z1692">
        <v>589.29</v>
      </c>
      <c r="AA1692" t="s">
        <v>46</v>
      </c>
      <c r="AB1692" t="s">
        <v>47</v>
      </c>
      <c r="AC1692" t="s">
        <v>145</v>
      </c>
      <c r="AE1692" s="39">
        <v>46219.284768518519</v>
      </c>
      <c r="AG1692" t="str">
        <f t="shared" si="208"/>
        <v>Julho-26</v>
      </c>
      <c r="AH1692" s="36">
        <f>_xlfn.XLOOKUP(AK1692,'Base de Preços'!P$7:P$3001,'Base de Preços'!J$7:J$3001,"",0)</f>
        <v>589.29</v>
      </c>
      <c r="AI1692" s="37">
        <f t="shared" si="209"/>
        <v>589.29</v>
      </c>
      <c r="AJ1692" t="str">
        <f>_xlfn.XLOOKUP(N1692,Agrupamentos!C$3:C$496,Agrupamentos!D$3:D$496,"",0)</f>
        <v>DIARIAS HOMEM</v>
      </c>
      <c r="AK1692" t="str">
        <f t="shared" si="210"/>
        <v>SERV GERAIS LAVOURA AGRICGN1410298</v>
      </c>
      <c r="AL1692" s="57" t="str">
        <f t="shared" si="211"/>
        <v>47726GN1410Trabalhador FlorestalDOUGLAS BOTELHO GOMESSERV GERAIS LAVOURA AGRICNOSSA SENHORA APARECIDA IX001-01Principal1Julho-2601046219,284768518546218</v>
      </c>
      <c r="AM1692" s="79" t="str">
        <f t="shared" si="212"/>
        <v/>
      </c>
      <c r="AN1692" s="80" t="str">
        <f t="shared" si="213"/>
        <v/>
      </c>
      <c r="AO1692" s="36">
        <f t="shared" si="214"/>
        <v>589.29</v>
      </c>
      <c r="AP1692" s="83" t="str">
        <f t="shared" si="215"/>
        <v/>
      </c>
    </row>
    <row r="1693" spans="1:42" hidden="1">
      <c r="A1693">
        <v>47726</v>
      </c>
      <c r="B1693" s="38">
        <v>46218</v>
      </c>
      <c r="C1693" t="s">
        <v>272</v>
      </c>
      <c r="D1693" t="s">
        <v>105</v>
      </c>
      <c r="E1693" t="s">
        <v>106</v>
      </c>
      <c r="F1693" t="s">
        <v>49</v>
      </c>
      <c r="G1693">
        <v>8</v>
      </c>
      <c r="H1693" s="43">
        <v>11065</v>
      </c>
      <c r="I1693" t="s">
        <v>107</v>
      </c>
      <c r="J1693">
        <v>11392</v>
      </c>
      <c r="K1693" t="s">
        <v>142</v>
      </c>
      <c r="L1693" t="s">
        <v>142</v>
      </c>
      <c r="M1693" t="s">
        <v>146</v>
      </c>
      <c r="N1693" t="s">
        <v>147</v>
      </c>
      <c r="O1693" t="s">
        <v>64</v>
      </c>
      <c r="P1693">
        <v>532</v>
      </c>
      <c r="Q1693" t="s">
        <v>117</v>
      </c>
      <c r="R1693" t="s">
        <v>158</v>
      </c>
      <c r="S1693">
        <v>76</v>
      </c>
      <c r="T1693">
        <v>12</v>
      </c>
      <c r="U1693">
        <v>6</v>
      </c>
      <c r="V1693">
        <v>82</v>
      </c>
      <c r="W1693">
        <v>3.57</v>
      </c>
      <c r="X1693">
        <v>6.33</v>
      </c>
      <c r="Y1693">
        <v>6.83</v>
      </c>
      <c r="Z1693">
        <v>269.95999999999998</v>
      </c>
      <c r="AA1693" t="s">
        <v>55</v>
      </c>
      <c r="AB1693" t="s">
        <v>47</v>
      </c>
      <c r="AC1693" t="s">
        <v>145</v>
      </c>
      <c r="AD1693" t="s">
        <v>120</v>
      </c>
      <c r="AE1693" s="39">
        <v>46219.284768518519</v>
      </c>
      <c r="AG1693" t="str">
        <f t="shared" si="208"/>
        <v>Julho-26</v>
      </c>
      <c r="AH1693" s="36">
        <f>_xlfn.XLOOKUP(AK1693,'Base de Preços'!P$7:P$3001,'Base de Preços'!J$7:J$3001,"",0)</f>
        <v>618.69000000000005</v>
      </c>
      <c r="AI1693" s="37">
        <f t="shared" si="209"/>
        <v>7424.2800000000007</v>
      </c>
      <c r="AJ1693" t="str">
        <f>_xlfn.XLOOKUP(N1693,Agrupamentos!C$3:C$496,Agrupamentos!D$3:D$496,"",0)</f>
        <v>IRRIGAÇÃO DE PLANTIO</v>
      </c>
      <c r="AK1693" t="str">
        <f t="shared" si="210"/>
        <v>2ª SERV IRRIGACAO NIVEL 1 AGRIC - TRANSPORTE ATÉ 5,0GN1410336-2</v>
      </c>
      <c r="AL1693" s="57" t="str">
        <f t="shared" si="211"/>
        <v>47726GN1410Trabalhador FlorestalDOUGLAS BOTELHO GOMES2ª SERV IRRIGACAO NIVEL 1 AGRIC - TRANSPORTE ATÉ 5,0NOSSA SENHORA APARECIDA IX001-01Principal12Julho-2668246219,284768518546218</v>
      </c>
      <c r="AM1693" s="79">
        <f t="shared" si="212"/>
        <v>22.969187675070028</v>
      </c>
      <c r="AN1693" s="80">
        <f t="shared" si="213"/>
        <v>6200.7619047619046</v>
      </c>
      <c r="AO1693" s="36">
        <f t="shared" si="214"/>
        <v>3239.5199999999995</v>
      </c>
      <c r="AP1693" s="83">
        <f t="shared" si="215"/>
        <v>-2961.2419047619051</v>
      </c>
    </row>
    <row r="1694" spans="1:42" hidden="1">
      <c r="A1694">
        <v>47726</v>
      </c>
      <c r="B1694" s="38">
        <v>46218</v>
      </c>
      <c r="C1694" t="s">
        <v>272</v>
      </c>
      <c r="D1694" t="s">
        <v>105</v>
      </c>
      <c r="E1694" t="s">
        <v>106</v>
      </c>
      <c r="F1694" t="s">
        <v>49</v>
      </c>
      <c r="G1694">
        <v>8</v>
      </c>
      <c r="H1694" s="43">
        <v>11065</v>
      </c>
      <c r="I1694" t="s">
        <v>107</v>
      </c>
      <c r="J1694">
        <v>11392</v>
      </c>
      <c r="K1694" t="s">
        <v>142</v>
      </c>
      <c r="L1694" t="s">
        <v>142</v>
      </c>
      <c r="M1694">
        <v>478</v>
      </c>
      <c r="N1694" t="s">
        <v>143</v>
      </c>
      <c r="O1694" t="s">
        <v>64</v>
      </c>
      <c r="P1694">
        <v>532</v>
      </c>
      <c r="Q1694" t="s">
        <v>117</v>
      </c>
      <c r="R1694" t="s">
        <v>148</v>
      </c>
      <c r="S1694">
        <v>100</v>
      </c>
      <c r="T1694">
        <v>4</v>
      </c>
      <c r="U1694">
        <v>0</v>
      </c>
      <c r="V1694">
        <v>100</v>
      </c>
      <c r="W1694">
        <v>11.26</v>
      </c>
      <c r="X1694">
        <v>25</v>
      </c>
      <c r="Y1694">
        <v>25</v>
      </c>
      <c r="Z1694">
        <v>851.63</v>
      </c>
      <c r="AA1694" t="s">
        <v>55</v>
      </c>
      <c r="AB1694" t="s">
        <v>47</v>
      </c>
      <c r="AC1694" t="s">
        <v>145</v>
      </c>
      <c r="AE1694" s="39">
        <v>46219.284768518519</v>
      </c>
      <c r="AG1694" t="str">
        <f t="shared" si="208"/>
        <v>Julho-26</v>
      </c>
      <c r="AH1694" s="36">
        <f>_xlfn.XLOOKUP(AK1694,'Base de Preços'!P$7:P$3001,'Base de Preços'!J$7:J$3001,"",0)</f>
        <v>1235.0899999999999</v>
      </c>
      <c r="AI1694" s="37">
        <f t="shared" si="209"/>
        <v>4940.3599999999997</v>
      </c>
      <c r="AJ1694" t="str">
        <f>_xlfn.XLOOKUP(N1694,Agrupamentos!C$3:C$496,Agrupamentos!D$3:D$496,"",0)</f>
        <v>IRRIGAÇÃO DE PLANTIO</v>
      </c>
      <c r="AK1694" t="str">
        <f t="shared" si="210"/>
        <v>SERV PLANTIO IRRIGADO NIVEL 1 AGRIC - TRANSPORTE ATÉ 5 KMGN1410478</v>
      </c>
      <c r="AL1694" s="57" t="str">
        <f t="shared" si="211"/>
        <v>47726GN1410Trabalhador FlorestalDOUGLAS BOTELHO GOMESSERV PLANTIO IRRIGADO NIVEL 1 AGRIC - TRANSPORTE ATÉ 5 KMNOSSA SENHORA APARECIDA IX005-01Principal4Julho-26010046219,284768518546218</v>
      </c>
      <c r="AM1694" s="79">
        <f t="shared" si="212"/>
        <v>8.8809946714031973</v>
      </c>
      <c r="AN1694" s="80">
        <f t="shared" si="213"/>
        <v>7563.321492007105</v>
      </c>
      <c r="AO1694" s="36">
        <f t="shared" si="214"/>
        <v>3406.52</v>
      </c>
      <c r="AP1694" s="83">
        <f t="shared" si="215"/>
        <v>-4156.8014920071055</v>
      </c>
    </row>
    <row r="1695" spans="1:42" hidden="1">
      <c r="A1695">
        <v>47726</v>
      </c>
      <c r="B1695" s="38">
        <v>46218</v>
      </c>
      <c r="C1695" t="s">
        <v>272</v>
      </c>
      <c r="D1695" t="s">
        <v>105</v>
      </c>
      <c r="E1695" t="s">
        <v>106</v>
      </c>
      <c r="F1695" t="s">
        <v>59</v>
      </c>
      <c r="G1695">
        <v>8</v>
      </c>
      <c r="H1695" s="43">
        <v>11065</v>
      </c>
      <c r="I1695" t="s">
        <v>107</v>
      </c>
      <c r="J1695">
        <v>11392</v>
      </c>
      <c r="K1695" t="s">
        <v>142</v>
      </c>
      <c r="L1695" t="s">
        <v>142</v>
      </c>
      <c r="M1695" t="s">
        <v>146</v>
      </c>
      <c r="N1695" t="s">
        <v>147</v>
      </c>
      <c r="O1695" t="s">
        <v>64</v>
      </c>
      <c r="P1695">
        <v>532</v>
      </c>
      <c r="Q1695" t="s">
        <v>117</v>
      </c>
      <c r="R1695" t="s">
        <v>158</v>
      </c>
      <c r="S1695">
        <v>9</v>
      </c>
      <c r="T1695">
        <v>12</v>
      </c>
      <c r="U1695">
        <v>11</v>
      </c>
      <c r="V1695">
        <v>20</v>
      </c>
      <c r="W1695">
        <v>0.71</v>
      </c>
      <c r="X1695">
        <v>0.75</v>
      </c>
      <c r="Y1695">
        <v>1.67</v>
      </c>
      <c r="Z1695">
        <v>211.36</v>
      </c>
      <c r="AA1695" t="s">
        <v>55</v>
      </c>
      <c r="AB1695" t="s">
        <v>77</v>
      </c>
      <c r="AC1695" t="s">
        <v>145</v>
      </c>
      <c r="AE1695" s="39">
        <v>46219.284768518519</v>
      </c>
      <c r="AG1695" t="str">
        <f t="shared" si="208"/>
        <v>Julho-26</v>
      </c>
      <c r="AH1695" s="36">
        <f>_xlfn.XLOOKUP(AK1695,'Base de Preços'!P$7:P$3001,'Base de Preços'!J$7:J$3001,"",0)</f>
        <v>618.69000000000005</v>
      </c>
      <c r="AI1695" s="37">
        <f t="shared" si="209"/>
        <v>0</v>
      </c>
      <c r="AJ1695" t="str">
        <f>_xlfn.XLOOKUP(N1695,Agrupamentos!C$3:C$496,Agrupamentos!D$3:D$496,"",0)</f>
        <v>IRRIGAÇÃO DE PLANTIO</v>
      </c>
      <c r="AK1695" t="str">
        <f t="shared" si="210"/>
        <v>2ª SERV IRRIGACAO NIVEL 1 AGRIC - TRANSPORTE ATÉ 5,0GN1410336-2</v>
      </c>
      <c r="AL1695" s="57" t="str">
        <f t="shared" si="211"/>
        <v>47726GN1410Operador de Trator de PneuDOUGLAS BOTELHO GOMES2ª SERV IRRIGACAO NIVEL 1 AGRIC - TRANSPORTE ATÉ 5,0NOSSA SENHORA APARECIDA IX001-01Apoio12Julho-26112046219,284768518546218</v>
      </c>
      <c r="AM1695" s="79">
        <f t="shared" si="212"/>
        <v>28.169014084507044</v>
      </c>
      <c r="AN1695" s="80">
        <f t="shared" si="213"/>
        <v>5953.8028169014087</v>
      </c>
      <c r="AO1695" s="36">
        <f t="shared" si="214"/>
        <v>2536.3200000000002</v>
      </c>
      <c r="AP1695" s="83">
        <f t="shared" si="215"/>
        <v>-3417.4828169014086</v>
      </c>
    </row>
    <row r="1696" spans="1:42" hidden="1">
      <c r="A1696">
        <v>47726</v>
      </c>
      <c r="B1696" s="38">
        <v>46218</v>
      </c>
      <c r="C1696" t="s">
        <v>272</v>
      </c>
      <c r="D1696" t="s">
        <v>105</v>
      </c>
      <c r="E1696" t="s">
        <v>106</v>
      </c>
      <c r="F1696" t="s">
        <v>49</v>
      </c>
      <c r="G1696">
        <v>8</v>
      </c>
      <c r="H1696" s="43">
        <v>11065</v>
      </c>
      <c r="I1696" t="s">
        <v>107</v>
      </c>
      <c r="J1696">
        <v>11392</v>
      </c>
      <c r="K1696" t="s">
        <v>142</v>
      </c>
      <c r="L1696" t="s">
        <v>142</v>
      </c>
      <c r="M1696">
        <v>478</v>
      </c>
      <c r="N1696" t="s">
        <v>143</v>
      </c>
      <c r="O1696" t="s">
        <v>64</v>
      </c>
      <c r="P1696">
        <v>532</v>
      </c>
      <c r="Q1696" t="s">
        <v>117</v>
      </c>
      <c r="R1696" t="s">
        <v>158</v>
      </c>
      <c r="S1696">
        <v>118</v>
      </c>
      <c r="T1696">
        <v>8.2200000000000006</v>
      </c>
      <c r="U1696">
        <v>0</v>
      </c>
      <c r="V1696">
        <v>118</v>
      </c>
      <c r="W1696">
        <v>11.26</v>
      </c>
      <c r="X1696">
        <v>14.36</v>
      </c>
      <c r="Y1696">
        <v>14.36</v>
      </c>
      <c r="Z1696">
        <v>851.63</v>
      </c>
      <c r="AA1696" t="s">
        <v>46</v>
      </c>
      <c r="AB1696" t="s">
        <v>47</v>
      </c>
      <c r="AC1696" t="s">
        <v>145</v>
      </c>
      <c r="AE1696" s="39">
        <v>46219.284768518519</v>
      </c>
      <c r="AG1696" t="str">
        <f t="shared" si="208"/>
        <v>Julho-26</v>
      </c>
      <c r="AH1696" s="36">
        <f>_xlfn.XLOOKUP(AK1696,'Base de Preços'!P$7:P$3001,'Base de Preços'!J$7:J$3001,"",0)</f>
        <v>1235.0899999999999</v>
      </c>
      <c r="AI1696" s="37">
        <f t="shared" si="209"/>
        <v>10152.4398</v>
      </c>
      <c r="AJ1696" t="str">
        <f>_xlfn.XLOOKUP(N1696,Agrupamentos!C$3:C$496,Agrupamentos!D$3:D$496,"",0)</f>
        <v>IRRIGAÇÃO DE PLANTIO</v>
      </c>
      <c r="AK1696" t="str">
        <f t="shared" si="210"/>
        <v>SERV PLANTIO IRRIGADO NIVEL 1 AGRIC - TRANSPORTE ATÉ 5 KMGN1410478</v>
      </c>
      <c r="AL1696" s="57" t="str">
        <f t="shared" si="211"/>
        <v>47726GN1410Trabalhador FlorestalDOUGLAS BOTELHO GOMESSERV PLANTIO IRRIGADO NIVEL 1 AGRIC - TRANSPORTE ATÉ 5 KMNOSSA SENHORA APARECIDA IX001-01Principal8,22Julho-26011846219,284768518546218</v>
      </c>
      <c r="AM1696" s="79">
        <f t="shared" si="212"/>
        <v>10.479573712255773</v>
      </c>
      <c r="AN1696" s="80">
        <f t="shared" si="213"/>
        <v>8924.7193605683842</v>
      </c>
      <c r="AO1696" s="36">
        <f t="shared" si="214"/>
        <v>7000.3986000000004</v>
      </c>
      <c r="AP1696" s="83">
        <f t="shared" si="215"/>
        <v>-1924.3207605683838</v>
      </c>
    </row>
    <row r="1697" spans="1:42" hidden="1">
      <c r="A1697">
        <v>47727</v>
      </c>
      <c r="B1697" s="38">
        <v>46218</v>
      </c>
      <c r="C1697" t="s">
        <v>272</v>
      </c>
      <c r="D1697" t="s">
        <v>105</v>
      </c>
      <c r="E1697" t="s">
        <v>106</v>
      </c>
      <c r="F1697" t="s">
        <v>37</v>
      </c>
      <c r="G1697">
        <v>8</v>
      </c>
      <c r="H1697" s="43">
        <v>11331</v>
      </c>
      <c r="I1697" t="s">
        <v>112</v>
      </c>
      <c r="J1697">
        <v>11752</v>
      </c>
      <c r="K1697" t="s">
        <v>149</v>
      </c>
      <c r="L1697" t="s">
        <v>149</v>
      </c>
      <c r="M1697" t="s">
        <v>115</v>
      </c>
      <c r="N1697" t="s">
        <v>116</v>
      </c>
      <c r="O1697" t="s">
        <v>64</v>
      </c>
      <c r="P1697">
        <v>503</v>
      </c>
      <c r="Q1697" t="s">
        <v>181</v>
      </c>
      <c r="R1697" t="s">
        <v>148</v>
      </c>
      <c r="S1697">
        <v>10</v>
      </c>
      <c r="T1697">
        <v>60</v>
      </c>
      <c r="U1697">
        <v>0</v>
      </c>
      <c r="V1697">
        <v>10</v>
      </c>
      <c r="W1697">
        <v>0.14000000000000001</v>
      </c>
      <c r="X1697">
        <v>0.17</v>
      </c>
      <c r="Y1697">
        <v>0.17</v>
      </c>
      <c r="Z1697">
        <v>58.86</v>
      </c>
      <c r="AA1697" t="s">
        <v>55</v>
      </c>
      <c r="AB1697" t="s">
        <v>77</v>
      </c>
      <c r="AC1697" t="s">
        <v>120</v>
      </c>
      <c r="AE1697" s="39">
        <v>46219.320949074077</v>
      </c>
      <c r="AG1697" t="str">
        <f t="shared" si="208"/>
        <v>Julho-26</v>
      </c>
      <c r="AH1697" s="36">
        <f>_xlfn.XLOOKUP(AK1697,'Base de Preços'!P$7:P$3001,'Base de Preços'!J$7:J$3001,"",0)</f>
        <v>212.62</v>
      </c>
      <c r="AI1697" s="37">
        <f t="shared" si="209"/>
        <v>0</v>
      </c>
      <c r="AJ1697" t="str">
        <f>_xlfn.XLOOKUP(N1697,Agrupamentos!C$3:C$496,Agrupamentos!D$3:D$496,"",0)</f>
        <v>HERBICIDA MEC</v>
      </c>
      <c r="AK1697" t="str">
        <f t="shared" si="210"/>
        <v>SERV CAP QUIM PRE EMERG 3 LINHASGN1410IMP97</v>
      </c>
      <c r="AL1697" s="57" t="str">
        <f t="shared" si="211"/>
        <v>47727GN1410MotoristaMATEUS SANCHES PERES BIENIEKSERV CAP QUIM PRE EMERG 3 LINHASMÃE SANTA GLEBA A005-01Apoio60Julho-2601046219,320949074146218</v>
      </c>
      <c r="AM1697" s="79">
        <f t="shared" si="212"/>
        <v>71.428571428571416</v>
      </c>
      <c r="AN1697" s="80">
        <f t="shared" si="213"/>
        <v>4204.2857142857138</v>
      </c>
      <c r="AO1697" s="36">
        <f t="shared" si="214"/>
        <v>3531.6</v>
      </c>
      <c r="AP1697" s="83">
        <f t="shared" si="215"/>
        <v>-672.68571428571386</v>
      </c>
    </row>
    <row r="1698" spans="1:42" hidden="1">
      <c r="A1698">
        <v>47727</v>
      </c>
      <c r="B1698" s="38">
        <v>46218</v>
      </c>
      <c r="C1698" t="s">
        <v>272</v>
      </c>
      <c r="D1698" t="s">
        <v>105</v>
      </c>
      <c r="E1698" t="s">
        <v>106</v>
      </c>
      <c r="F1698" t="s">
        <v>49</v>
      </c>
      <c r="G1698">
        <v>8</v>
      </c>
      <c r="H1698" s="43">
        <v>11331</v>
      </c>
      <c r="I1698" t="s">
        <v>112</v>
      </c>
      <c r="J1698">
        <v>11752</v>
      </c>
      <c r="K1698" t="s">
        <v>149</v>
      </c>
      <c r="L1698" t="s">
        <v>149</v>
      </c>
      <c r="M1698">
        <v>1</v>
      </c>
      <c r="N1698" t="s">
        <v>109</v>
      </c>
      <c r="O1698" t="s">
        <v>64</v>
      </c>
      <c r="P1698">
        <v>503</v>
      </c>
      <c r="Q1698" t="s">
        <v>181</v>
      </c>
      <c r="R1698" t="s">
        <v>148</v>
      </c>
      <c r="S1698">
        <v>10</v>
      </c>
      <c r="T1698">
        <v>0</v>
      </c>
      <c r="U1698">
        <v>0</v>
      </c>
      <c r="V1698">
        <v>10</v>
      </c>
      <c r="W1698">
        <v>0</v>
      </c>
      <c r="X1698">
        <v>0</v>
      </c>
      <c r="Y1698">
        <v>0</v>
      </c>
      <c r="Z1698">
        <v>0</v>
      </c>
      <c r="AA1698" t="s">
        <v>55</v>
      </c>
      <c r="AB1698" t="s">
        <v>56</v>
      </c>
      <c r="AC1698" t="s">
        <v>120</v>
      </c>
      <c r="AE1698" s="39">
        <v>46219.320949074077</v>
      </c>
      <c r="AG1698" t="str">
        <f t="shared" si="208"/>
        <v>Julho-26</v>
      </c>
      <c r="AH1698" s="36">
        <f>_xlfn.XLOOKUP(AK1698,'Base de Preços'!P$7:P$3001,'Base de Preços'!J$7:J$3001,"",0)</f>
        <v>0</v>
      </c>
      <c r="AI1698" s="37">
        <f t="shared" si="209"/>
        <v>0</v>
      </c>
      <c r="AJ1698" t="str">
        <f>_xlfn.XLOOKUP(N1698,Agrupamentos!C$3:C$496,Agrupamentos!D$3:D$496,"",0)</f>
        <v>APOIO E MANUTENÇÃO</v>
      </c>
      <c r="AK1698" t="str">
        <f t="shared" si="210"/>
        <v>APOIO E MANUTEÇÃO 1410GN14101</v>
      </c>
      <c r="AL1698" s="57" t="str">
        <f t="shared" si="211"/>
        <v>47727GN1410Trabalhador FlorestalMATEUS SANCHES PERES BIENIEKAPOIO E MANUTEÇÃO 1410MÃE SANTA GLEBA A005-01Suporte0Julho-2601046219,320949074146218</v>
      </c>
      <c r="AM1698" s="79" t="str">
        <f t="shared" si="212"/>
        <v/>
      </c>
      <c r="AN1698" s="80" t="str">
        <f t="shared" si="213"/>
        <v/>
      </c>
      <c r="AO1698" s="36">
        <f t="shared" si="214"/>
        <v>0</v>
      </c>
      <c r="AP1698" s="83" t="str">
        <f t="shared" si="215"/>
        <v/>
      </c>
    </row>
    <row r="1699" spans="1:42" hidden="1">
      <c r="A1699">
        <v>47727</v>
      </c>
      <c r="B1699" s="38">
        <v>46218</v>
      </c>
      <c r="C1699" t="s">
        <v>272</v>
      </c>
      <c r="D1699" t="s">
        <v>105</v>
      </c>
      <c r="E1699" t="s">
        <v>106</v>
      </c>
      <c r="F1699" t="s">
        <v>59</v>
      </c>
      <c r="G1699">
        <v>8</v>
      </c>
      <c r="H1699" s="43">
        <v>11331</v>
      </c>
      <c r="I1699" t="s">
        <v>112</v>
      </c>
      <c r="J1699">
        <v>11752</v>
      </c>
      <c r="K1699" t="s">
        <v>149</v>
      </c>
      <c r="L1699" t="s">
        <v>149</v>
      </c>
      <c r="M1699" t="s">
        <v>115</v>
      </c>
      <c r="N1699" t="s">
        <v>116</v>
      </c>
      <c r="O1699" t="s">
        <v>64</v>
      </c>
      <c r="P1699">
        <v>503</v>
      </c>
      <c r="Q1699" t="s">
        <v>181</v>
      </c>
      <c r="R1699" t="s">
        <v>148</v>
      </c>
      <c r="S1699">
        <v>20</v>
      </c>
      <c r="T1699">
        <v>60</v>
      </c>
      <c r="U1699">
        <v>44</v>
      </c>
      <c r="V1699">
        <v>64</v>
      </c>
      <c r="W1699">
        <v>0.42</v>
      </c>
      <c r="X1699">
        <v>0.33</v>
      </c>
      <c r="Y1699">
        <v>1.07</v>
      </c>
      <c r="Z1699">
        <v>143.63999999999999</v>
      </c>
      <c r="AA1699" t="s">
        <v>55</v>
      </c>
      <c r="AB1699" t="s">
        <v>47</v>
      </c>
      <c r="AC1699" t="s">
        <v>120</v>
      </c>
      <c r="AD1699" t="s">
        <v>120</v>
      </c>
      <c r="AE1699" s="39">
        <v>46219.320949074077</v>
      </c>
      <c r="AG1699" t="str">
        <f t="shared" si="208"/>
        <v>Julho-26</v>
      </c>
      <c r="AH1699" s="36">
        <f>_xlfn.XLOOKUP(AK1699,'Base de Preços'!P$7:P$3001,'Base de Preços'!J$7:J$3001,"",0)</f>
        <v>212.62</v>
      </c>
      <c r="AI1699" s="37">
        <f t="shared" si="209"/>
        <v>12757.2</v>
      </c>
      <c r="AJ1699" t="str">
        <f>_xlfn.XLOOKUP(N1699,Agrupamentos!C$3:C$496,Agrupamentos!D$3:D$496,"",0)</f>
        <v>HERBICIDA MEC</v>
      </c>
      <c r="AK1699" t="str">
        <f t="shared" si="210"/>
        <v>SERV CAP QUIM PRE EMERG 3 LINHASGN1410IMP97</v>
      </c>
      <c r="AL1699" s="57" t="str">
        <f t="shared" si="211"/>
        <v>47727GN1410Operador de Trator de PneuMATEUS SANCHES PERES BIENIEKSERV CAP QUIM PRE EMERG 3 LINHASMÃE SANTA GLEBA A005-01Principal60Julho-26446446219,320949074146218</v>
      </c>
      <c r="AM1699" s="79">
        <f t="shared" si="212"/>
        <v>152.38095238095238</v>
      </c>
      <c r="AN1699" s="80">
        <f t="shared" si="213"/>
        <v>21887.999999999996</v>
      </c>
      <c r="AO1699" s="36">
        <f t="shared" si="214"/>
        <v>8618.4</v>
      </c>
      <c r="AP1699" s="83">
        <f t="shared" si="215"/>
        <v>-13269.599999999997</v>
      </c>
    </row>
    <row r="1700" spans="1:42" hidden="1">
      <c r="A1700">
        <v>47734</v>
      </c>
      <c r="B1700" s="38">
        <v>46218</v>
      </c>
      <c r="C1700" t="s">
        <v>272</v>
      </c>
      <c r="D1700" t="s">
        <v>105</v>
      </c>
      <c r="E1700" t="s">
        <v>106</v>
      </c>
      <c r="F1700" t="s">
        <v>49</v>
      </c>
      <c r="G1700">
        <v>8</v>
      </c>
      <c r="H1700" s="43">
        <v>11065</v>
      </c>
      <c r="I1700" t="s">
        <v>107</v>
      </c>
      <c r="J1700">
        <v>11078</v>
      </c>
      <c r="K1700" t="s">
        <v>154</v>
      </c>
      <c r="L1700" t="s">
        <v>154</v>
      </c>
      <c r="M1700">
        <v>1</v>
      </c>
      <c r="N1700" t="s">
        <v>109</v>
      </c>
      <c r="O1700" t="s">
        <v>64</v>
      </c>
      <c r="P1700">
        <v>820</v>
      </c>
      <c r="Q1700" t="s">
        <v>144</v>
      </c>
      <c r="R1700" t="s">
        <v>148</v>
      </c>
      <c r="S1700">
        <v>24</v>
      </c>
      <c r="T1700">
        <v>0</v>
      </c>
      <c r="U1700">
        <v>8</v>
      </c>
      <c r="V1700">
        <v>32</v>
      </c>
      <c r="W1700">
        <v>0</v>
      </c>
      <c r="X1700">
        <v>0</v>
      </c>
      <c r="Y1700">
        <v>0</v>
      </c>
      <c r="Z1700">
        <v>0</v>
      </c>
      <c r="AA1700" t="s">
        <v>55</v>
      </c>
      <c r="AB1700" t="s">
        <v>56</v>
      </c>
      <c r="AC1700" t="s">
        <v>159</v>
      </c>
      <c r="AD1700" t="s">
        <v>120</v>
      </c>
      <c r="AE1700" s="39">
        <v>46219.410717592589</v>
      </c>
      <c r="AG1700" t="str">
        <f t="shared" si="208"/>
        <v>Julho-26</v>
      </c>
      <c r="AH1700" s="36">
        <f>_xlfn.XLOOKUP(AK1700,'Base de Preços'!P$7:P$3001,'Base de Preços'!J$7:J$3001,"",0)</f>
        <v>0</v>
      </c>
      <c r="AI1700" s="37">
        <f t="shared" si="209"/>
        <v>0</v>
      </c>
      <c r="AJ1700" t="str">
        <f>_xlfn.XLOOKUP(N1700,Agrupamentos!C$3:C$496,Agrupamentos!D$3:D$496,"",0)</f>
        <v>APOIO E MANUTENÇÃO</v>
      </c>
      <c r="AK1700" t="str">
        <f t="shared" si="210"/>
        <v>APOIO E MANUTEÇÃO 1410GN14101</v>
      </c>
      <c r="AL1700" s="57" t="str">
        <f t="shared" si="211"/>
        <v>47734GN1410Trabalhador FlorestalNATAN SANTOS MORAISAPOIO E MANUTEÇÃO 1410NOSSA SENHORA APARECIDA IX - CPG005-01Suporte0Julho-2683246219,410717592646218</v>
      </c>
      <c r="AM1700" s="79" t="str">
        <f t="shared" si="212"/>
        <v/>
      </c>
      <c r="AN1700" s="80" t="str">
        <f t="shared" si="213"/>
        <v/>
      </c>
      <c r="AO1700" s="36">
        <f t="shared" si="214"/>
        <v>0</v>
      </c>
      <c r="AP1700" s="83" t="str">
        <f t="shared" si="215"/>
        <v/>
      </c>
    </row>
    <row r="1701" spans="1:42" hidden="1">
      <c r="A1701">
        <v>47734</v>
      </c>
      <c r="B1701" s="38">
        <v>46218</v>
      </c>
      <c r="C1701" t="s">
        <v>272</v>
      </c>
      <c r="D1701" t="s">
        <v>105</v>
      </c>
      <c r="E1701" t="s">
        <v>106</v>
      </c>
      <c r="F1701" t="s">
        <v>37</v>
      </c>
      <c r="G1701">
        <v>8</v>
      </c>
      <c r="H1701" s="43">
        <v>11065</v>
      </c>
      <c r="I1701" t="s">
        <v>107</v>
      </c>
      <c r="J1701">
        <v>11078</v>
      </c>
      <c r="K1701" t="s">
        <v>154</v>
      </c>
      <c r="L1701" t="s">
        <v>154</v>
      </c>
      <c r="M1701">
        <v>1</v>
      </c>
      <c r="N1701" t="s">
        <v>109</v>
      </c>
      <c r="O1701" t="s">
        <v>64</v>
      </c>
      <c r="P1701">
        <v>820</v>
      </c>
      <c r="Q1701" t="s">
        <v>144</v>
      </c>
      <c r="R1701" t="s">
        <v>148</v>
      </c>
      <c r="S1701">
        <v>0</v>
      </c>
      <c r="T1701">
        <v>0</v>
      </c>
      <c r="U1701">
        <v>16</v>
      </c>
      <c r="V1701">
        <v>16</v>
      </c>
      <c r="W1701">
        <v>0</v>
      </c>
      <c r="X1701">
        <v>0</v>
      </c>
      <c r="Y1701">
        <v>0</v>
      </c>
      <c r="Z1701">
        <v>0</v>
      </c>
      <c r="AA1701" t="s">
        <v>55</v>
      </c>
      <c r="AB1701" t="s">
        <v>47</v>
      </c>
      <c r="AC1701" t="s">
        <v>159</v>
      </c>
      <c r="AD1701" t="s">
        <v>159</v>
      </c>
      <c r="AE1701" s="39">
        <v>46219.410486111112</v>
      </c>
      <c r="AG1701" t="str">
        <f t="shared" si="208"/>
        <v>Julho-26</v>
      </c>
      <c r="AH1701" s="36">
        <f>_xlfn.XLOOKUP(AK1701,'Base de Preços'!P$7:P$3001,'Base de Preços'!J$7:J$3001,"",0)</f>
        <v>0</v>
      </c>
      <c r="AI1701" s="37">
        <f t="shared" si="209"/>
        <v>0</v>
      </c>
      <c r="AJ1701" t="str">
        <f>_xlfn.XLOOKUP(N1701,Agrupamentos!C$3:C$496,Agrupamentos!D$3:D$496,"",0)</f>
        <v>APOIO E MANUTENÇÃO</v>
      </c>
      <c r="AK1701" t="str">
        <f t="shared" si="210"/>
        <v>APOIO E MANUTEÇÃO 1410GN14101</v>
      </c>
      <c r="AL1701" s="57" t="str">
        <f t="shared" si="211"/>
        <v>47734GN1410MotoristaNATAN SANTOS MORAISAPOIO E MANUTEÇÃO 1410NOSSA SENHORA APARECIDA IX - CPG005-01Principal0Julho-26161646219,410486111146218</v>
      </c>
      <c r="AM1701" s="79" t="str">
        <f t="shared" si="212"/>
        <v/>
      </c>
      <c r="AN1701" s="80" t="str">
        <f t="shared" si="213"/>
        <v/>
      </c>
      <c r="AO1701" s="36">
        <f t="shared" si="214"/>
        <v>0</v>
      </c>
      <c r="AP1701" s="83" t="str">
        <f t="shared" si="215"/>
        <v/>
      </c>
    </row>
    <row r="1702" spans="1:42" hidden="1">
      <c r="A1702">
        <v>47734</v>
      </c>
      <c r="B1702" s="38">
        <v>46218</v>
      </c>
      <c r="C1702" t="s">
        <v>272</v>
      </c>
      <c r="D1702" t="s">
        <v>105</v>
      </c>
      <c r="E1702" t="s">
        <v>106</v>
      </c>
      <c r="F1702" t="s">
        <v>49</v>
      </c>
      <c r="G1702">
        <v>8</v>
      </c>
      <c r="H1702" s="43">
        <v>11065</v>
      </c>
      <c r="I1702" t="s">
        <v>107</v>
      </c>
      <c r="J1702">
        <v>11078</v>
      </c>
      <c r="K1702" t="s">
        <v>154</v>
      </c>
      <c r="L1702" t="s">
        <v>154</v>
      </c>
      <c r="M1702" t="s">
        <v>155</v>
      </c>
      <c r="N1702" t="s">
        <v>156</v>
      </c>
      <c r="O1702" t="s">
        <v>43</v>
      </c>
      <c r="P1702">
        <v>802</v>
      </c>
      <c r="Q1702" t="s">
        <v>478</v>
      </c>
      <c r="R1702" t="s">
        <v>134</v>
      </c>
      <c r="S1702">
        <v>8</v>
      </c>
      <c r="T1702">
        <v>1</v>
      </c>
      <c r="U1702">
        <v>0</v>
      </c>
      <c r="V1702">
        <v>8</v>
      </c>
      <c r="W1702">
        <v>0</v>
      </c>
      <c r="X1702">
        <v>8</v>
      </c>
      <c r="Y1702">
        <v>8</v>
      </c>
      <c r="Z1702" s="3">
        <v>3133.15</v>
      </c>
      <c r="AA1702" t="s">
        <v>55</v>
      </c>
      <c r="AB1702" t="s">
        <v>47</v>
      </c>
      <c r="AC1702" t="s">
        <v>159</v>
      </c>
      <c r="AD1702" t="s">
        <v>159</v>
      </c>
      <c r="AE1702" s="39">
        <v>46219.409398148149</v>
      </c>
      <c r="AG1702" t="str">
        <f t="shared" si="208"/>
        <v>Julho-26</v>
      </c>
      <c r="AH1702" s="36">
        <f>_xlfn.XLOOKUP(AK1702,'Base de Preços'!P$7:P$3001,'Base de Preços'!J$7:J$3001,"",0)</f>
        <v>3133.15</v>
      </c>
      <c r="AI1702" s="37">
        <f t="shared" si="209"/>
        <v>3133.15</v>
      </c>
      <c r="AJ1702" t="str">
        <f>_xlfn.XLOOKUP(N1702,Agrupamentos!C$3:C$496,Agrupamentos!D$3:D$496,"",0)</f>
        <v>BRIGADINHA MSFL</v>
      </c>
      <c r="AK1702" t="str">
        <f t="shared" si="210"/>
        <v>EQUIPE DE BRIGADINHA FLORESTALGN1410IMP21</v>
      </c>
      <c r="AL1702" s="57" t="str">
        <f t="shared" si="211"/>
        <v>47734GN1410Trabalhador FlorestalNATAN SANTOS MORAISEQUIPE DE BRIGADINHA FLORESTALONÇA - CPG002-01Principal1Julho-260846219,409398148146218</v>
      </c>
      <c r="AM1702" s="79" t="str">
        <f t="shared" si="212"/>
        <v/>
      </c>
      <c r="AN1702" s="80" t="str">
        <f t="shared" si="213"/>
        <v/>
      </c>
      <c r="AO1702" s="36">
        <f t="shared" si="214"/>
        <v>3133.15</v>
      </c>
      <c r="AP1702" s="83" t="str">
        <f t="shared" si="215"/>
        <v/>
      </c>
    </row>
    <row r="1703" spans="1:42" hidden="1">
      <c r="A1703">
        <v>47734</v>
      </c>
      <c r="B1703" s="38">
        <v>46218</v>
      </c>
      <c r="C1703" t="s">
        <v>272</v>
      </c>
      <c r="D1703" t="s">
        <v>105</v>
      </c>
      <c r="E1703" t="s">
        <v>106</v>
      </c>
      <c r="F1703" t="s">
        <v>153</v>
      </c>
      <c r="G1703">
        <v>8</v>
      </c>
      <c r="H1703" s="43">
        <v>11065</v>
      </c>
      <c r="I1703" t="s">
        <v>107</v>
      </c>
      <c r="J1703">
        <v>11078</v>
      </c>
      <c r="K1703" t="s">
        <v>154</v>
      </c>
      <c r="L1703" t="s">
        <v>154</v>
      </c>
      <c r="M1703" t="s">
        <v>155</v>
      </c>
      <c r="N1703" t="s">
        <v>156</v>
      </c>
      <c r="O1703" t="s">
        <v>43</v>
      </c>
      <c r="P1703">
        <v>802</v>
      </c>
      <c r="Q1703" t="s">
        <v>478</v>
      </c>
      <c r="R1703" t="s">
        <v>134</v>
      </c>
      <c r="S1703">
        <v>0</v>
      </c>
      <c r="T1703">
        <v>0</v>
      </c>
      <c r="U1703">
        <v>8</v>
      </c>
      <c r="V1703">
        <v>8</v>
      </c>
      <c r="W1703">
        <v>0</v>
      </c>
      <c r="X1703">
        <v>0</v>
      </c>
      <c r="Y1703">
        <v>0</v>
      </c>
      <c r="Z1703">
        <v>0</v>
      </c>
      <c r="AA1703" t="s">
        <v>55</v>
      </c>
      <c r="AB1703" t="s">
        <v>56</v>
      </c>
      <c r="AC1703" t="s">
        <v>159</v>
      </c>
      <c r="AD1703" t="s">
        <v>159</v>
      </c>
      <c r="AE1703" s="39">
        <v>46219.40965277778</v>
      </c>
      <c r="AG1703" t="str">
        <f t="shared" si="208"/>
        <v>Julho-26</v>
      </c>
      <c r="AH1703" s="36">
        <f>_xlfn.XLOOKUP(AK1703,'Base de Preços'!P$7:P$3001,'Base de Preços'!J$7:J$3001,"",0)</f>
        <v>3133.15</v>
      </c>
      <c r="AI1703" s="37">
        <f t="shared" si="209"/>
        <v>0</v>
      </c>
      <c r="AJ1703" t="str">
        <f>_xlfn.XLOOKUP(N1703,Agrupamentos!C$3:C$496,Agrupamentos!D$3:D$496,"",0)</f>
        <v>BRIGADINHA MSFL</v>
      </c>
      <c r="AK1703" t="str">
        <f t="shared" si="210"/>
        <v>EQUIPE DE BRIGADINHA FLORESTALGN1410IMP21</v>
      </c>
      <c r="AL1703" s="57" t="str">
        <f t="shared" si="211"/>
        <v>47734GN1410Operador de Máquinas SêniorNATAN SANTOS MORAISEQUIPE DE BRIGADINHA FLORESTALONÇA - CPG002-01Suporte0Julho-268846219,409652777846218</v>
      </c>
      <c r="AM1703" s="79" t="str">
        <f t="shared" si="212"/>
        <v/>
      </c>
      <c r="AN1703" s="80" t="str">
        <f t="shared" si="213"/>
        <v/>
      </c>
      <c r="AO1703" s="36">
        <f t="shared" si="214"/>
        <v>0</v>
      </c>
      <c r="AP1703" s="83" t="str">
        <f t="shared" si="215"/>
        <v/>
      </c>
    </row>
    <row r="1704" spans="1:42" hidden="1">
      <c r="A1704">
        <v>47734</v>
      </c>
      <c r="B1704" s="38">
        <v>46218</v>
      </c>
      <c r="C1704" t="s">
        <v>272</v>
      </c>
      <c r="D1704" t="s">
        <v>105</v>
      </c>
      <c r="E1704" t="s">
        <v>106</v>
      </c>
      <c r="F1704" t="s">
        <v>49</v>
      </c>
      <c r="G1704">
        <v>8</v>
      </c>
      <c r="H1704" s="43">
        <v>11065</v>
      </c>
      <c r="I1704" t="s">
        <v>107</v>
      </c>
      <c r="J1704">
        <v>11078</v>
      </c>
      <c r="K1704" t="s">
        <v>154</v>
      </c>
      <c r="L1704" t="s">
        <v>154</v>
      </c>
      <c r="M1704" t="s">
        <v>155</v>
      </c>
      <c r="N1704" t="s">
        <v>156</v>
      </c>
      <c r="O1704" t="s">
        <v>43</v>
      </c>
      <c r="P1704">
        <v>612</v>
      </c>
      <c r="Q1704" t="s">
        <v>379</v>
      </c>
      <c r="R1704" t="s">
        <v>401</v>
      </c>
      <c r="S1704">
        <v>16</v>
      </c>
      <c r="T1704">
        <v>1</v>
      </c>
      <c r="U1704">
        <v>0</v>
      </c>
      <c r="V1704">
        <v>16</v>
      </c>
      <c r="W1704">
        <v>0</v>
      </c>
      <c r="X1704">
        <v>16</v>
      </c>
      <c r="Y1704">
        <v>16</v>
      </c>
      <c r="Z1704" s="3">
        <v>3133.15</v>
      </c>
      <c r="AA1704" t="s">
        <v>55</v>
      </c>
      <c r="AB1704" t="s">
        <v>47</v>
      </c>
      <c r="AC1704" t="s">
        <v>159</v>
      </c>
      <c r="AD1704" t="s">
        <v>159</v>
      </c>
      <c r="AE1704" s="39">
        <v>46219.404826388891</v>
      </c>
      <c r="AG1704" t="str">
        <f t="shared" si="208"/>
        <v>Julho-26</v>
      </c>
      <c r="AH1704" s="36">
        <f>_xlfn.XLOOKUP(AK1704,'Base de Preços'!P$7:P$3001,'Base de Preços'!J$7:J$3001,"",0)</f>
        <v>3133.15</v>
      </c>
      <c r="AI1704" s="37">
        <f t="shared" si="209"/>
        <v>3133.15</v>
      </c>
      <c r="AJ1704" t="str">
        <f>_xlfn.XLOOKUP(N1704,Agrupamentos!C$3:C$496,Agrupamentos!D$3:D$496,"",0)</f>
        <v>BRIGADINHA MSFL</v>
      </c>
      <c r="AK1704" t="str">
        <f t="shared" si="210"/>
        <v>EQUIPE DE BRIGADINHA FLORESTALGN1410IMP21</v>
      </c>
      <c r="AL1704" s="57" t="str">
        <f t="shared" si="211"/>
        <v>47734GN1410Trabalhador FlorestalNATAN SANTOS MORAISEQUIPE DE BRIGADINHA FLORESTALRIBEIRÃO LIMPO - CPG022-01Principal1Julho-2601646219,404826388946218</v>
      </c>
      <c r="AM1704" s="79" t="str">
        <f t="shared" si="212"/>
        <v/>
      </c>
      <c r="AN1704" s="80" t="str">
        <f t="shared" si="213"/>
        <v/>
      </c>
      <c r="AO1704" s="36">
        <f t="shared" si="214"/>
        <v>3133.15</v>
      </c>
      <c r="AP1704" s="83" t="str">
        <f t="shared" si="215"/>
        <v/>
      </c>
    </row>
    <row r="1705" spans="1:42" hidden="1">
      <c r="A1705">
        <v>47734</v>
      </c>
      <c r="B1705" s="38">
        <v>46218</v>
      </c>
      <c r="C1705" t="s">
        <v>272</v>
      </c>
      <c r="D1705" t="s">
        <v>105</v>
      </c>
      <c r="E1705" t="s">
        <v>106</v>
      </c>
      <c r="F1705" t="s">
        <v>37</v>
      </c>
      <c r="G1705">
        <v>8</v>
      </c>
      <c r="H1705" s="43">
        <v>11065</v>
      </c>
      <c r="I1705" t="s">
        <v>107</v>
      </c>
      <c r="J1705">
        <v>11078</v>
      </c>
      <c r="K1705" t="s">
        <v>154</v>
      </c>
      <c r="L1705" t="s">
        <v>154</v>
      </c>
      <c r="M1705" t="s">
        <v>155</v>
      </c>
      <c r="N1705" t="s">
        <v>156</v>
      </c>
      <c r="O1705" t="s">
        <v>43</v>
      </c>
      <c r="P1705">
        <v>612</v>
      </c>
      <c r="Q1705" t="s">
        <v>379</v>
      </c>
      <c r="R1705" t="s">
        <v>401</v>
      </c>
      <c r="S1705">
        <v>8</v>
      </c>
      <c r="T1705">
        <v>0</v>
      </c>
      <c r="U1705">
        <v>0</v>
      </c>
      <c r="V1705">
        <v>8</v>
      </c>
      <c r="W1705">
        <v>0</v>
      </c>
      <c r="X1705">
        <v>0</v>
      </c>
      <c r="Y1705">
        <v>0</v>
      </c>
      <c r="Z1705">
        <v>0</v>
      </c>
      <c r="AA1705" t="s">
        <v>55</v>
      </c>
      <c r="AB1705" t="s">
        <v>77</v>
      </c>
      <c r="AC1705" t="s">
        <v>159</v>
      </c>
      <c r="AD1705" t="s">
        <v>159</v>
      </c>
      <c r="AE1705" s="39">
        <v>46219.409953703704</v>
      </c>
      <c r="AG1705" t="str">
        <f t="shared" si="208"/>
        <v>Julho-26</v>
      </c>
      <c r="AH1705" s="36">
        <f>_xlfn.XLOOKUP(AK1705,'Base de Preços'!P$7:P$3001,'Base de Preços'!J$7:J$3001,"",0)</f>
        <v>3133.15</v>
      </c>
      <c r="AI1705" s="37">
        <f t="shared" si="209"/>
        <v>0</v>
      </c>
      <c r="AJ1705" t="str">
        <f>_xlfn.XLOOKUP(N1705,Agrupamentos!C$3:C$496,Agrupamentos!D$3:D$496,"",0)</f>
        <v>BRIGADINHA MSFL</v>
      </c>
      <c r="AK1705" t="str">
        <f t="shared" si="210"/>
        <v>EQUIPE DE BRIGADINHA FLORESTALGN1410IMP21</v>
      </c>
      <c r="AL1705" s="57" t="str">
        <f t="shared" si="211"/>
        <v>47734GN1410MotoristaNATAN SANTOS MORAISEQUIPE DE BRIGADINHA FLORESTALRIBEIRÃO LIMPO - CPG022-01Apoio0Julho-260846219,409953703746218</v>
      </c>
      <c r="AM1705" s="79" t="str">
        <f t="shared" si="212"/>
        <v/>
      </c>
      <c r="AN1705" s="80" t="str">
        <f t="shared" si="213"/>
        <v/>
      </c>
      <c r="AO1705" s="36">
        <f t="shared" si="214"/>
        <v>0</v>
      </c>
      <c r="AP1705" s="83" t="str">
        <f t="shared" si="215"/>
        <v/>
      </c>
    </row>
    <row r="1706" spans="1:42" hidden="1">
      <c r="A1706">
        <v>47685</v>
      </c>
      <c r="B1706" s="38">
        <v>46218</v>
      </c>
      <c r="C1706" t="s">
        <v>272</v>
      </c>
      <c r="D1706" t="s">
        <v>98</v>
      </c>
      <c r="E1706" t="s">
        <v>99</v>
      </c>
      <c r="F1706" t="s">
        <v>37</v>
      </c>
      <c r="G1706">
        <v>8</v>
      </c>
      <c r="H1706" s="43">
        <v>9241</v>
      </c>
      <c r="I1706" t="s">
        <v>189</v>
      </c>
      <c r="J1706" t="s">
        <v>39</v>
      </c>
      <c r="K1706" t="s">
        <v>40</v>
      </c>
      <c r="L1706" t="s">
        <v>502</v>
      </c>
      <c r="M1706">
        <v>2</v>
      </c>
      <c r="N1706" t="s">
        <v>42</v>
      </c>
      <c r="O1706" t="s">
        <v>64</v>
      </c>
      <c r="P1706">
        <v>390</v>
      </c>
      <c r="Q1706" t="s">
        <v>44</v>
      </c>
      <c r="R1706" t="s">
        <v>45</v>
      </c>
      <c r="S1706">
        <v>8</v>
      </c>
      <c r="T1706">
        <v>0</v>
      </c>
      <c r="U1706">
        <v>16</v>
      </c>
      <c r="V1706">
        <v>24</v>
      </c>
      <c r="W1706">
        <v>0</v>
      </c>
      <c r="X1706">
        <v>0</v>
      </c>
      <c r="Y1706">
        <v>0</v>
      </c>
      <c r="Z1706">
        <v>0</v>
      </c>
      <c r="AA1706" t="s">
        <v>46</v>
      </c>
      <c r="AB1706" t="s">
        <v>47</v>
      </c>
      <c r="AC1706" t="s">
        <v>48</v>
      </c>
      <c r="AD1706" t="s">
        <v>48</v>
      </c>
      <c r="AE1706" s="39">
        <v>46218.708807870367</v>
      </c>
      <c r="AG1706" t="str">
        <f t="shared" si="208"/>
        <v>Julho-26</v>
      </c>
      <c r="AH1706" s="36">
        <f>_xlfn.XLOOKUP(AK1706,'Base de Preços'!P$7:P$3001,'Base de Preços'!J$7:J$3001,"",0)</f>
        <v>0</v>
      </c>
      <c r="AI1706" s="37">
        <f t="shared" si="209"/>
        <v>0</v>
      </c>
      <c r="AJ1706" t="str">
        <f>_xlfn.XLOOKUP(N1706,Agrupamentos!C$3:C$496,Agrupamentos!D$3:D$496,"",0)</f>
        <v>APOIO E MANUTENÇÃO</v>
      </c>
      <c r="AK1706" t="str">
        <f t="shared" si="210"/>
        <v>APOIO E MANUTEÇÃOGN14202</v>
      </c>
      <c r="AL1706" s="57" t="str">
        <f t="shared" si="211"/>
        <v>47685GN1420MotoristaGIOVANNI RODRIGUES BORGES MORAESAPOIO E MANUTEÇÃOPátio MST01Principal0Julho-26162446218,708807870446218</v>
      </c>
      <c r="AM1706" s="79" t="str">
        <f t="shared" si="212"/>
        <v/>
      </c>
      <c r="AN1706" s="80" t="str">
        <f t="shared" si="213"/>
        <v/>
      </c>
      <c r="AO1706" s="36">
        <f t="shared" si="214"/>
        <v>0</v>
      </c>
      <c r="AP1706" s="83" t="str">
        <f t="shared" si="215"/>
        <v/>
      </c>
    </row>
    <row r="1707" spans="1:42" hidden="1">
      <c r="A1707">
        <v>47694</v>
      </c>
      <c r="B1707" s="38">
        <v>46218</v>
      </c>
      <c r="C1707" t="s">
        <v>272</v>
      </c>
      <c r="D1707" t="s">
        <v>98</v>
      </c>
      <c r="E1707" t="s">
        <v>99</v>
      </c>
      <c r="F1707" t="s">
        <v>49</v>
      </c>
      <c r="G1707">
        <v>8</v>
      </c>
      <c r="H1707" s="43" t="s">
        <v>100</v>
      </c>
      <c r="I1707" t="s">
        <v>101</v>
      </c>
      <c r="J1707" t="s">
        <v>50</v>
      </c>
      <c r="K1707" t="s">
        <v>51</v>
      </c>
      <c r="L1707" t="s">
        <v>102</v>
      </c>
      <c r="M1707">
        <v>2</v>
      </c>
      <c r="N1707" t="s">
        <v>42</v>
      </c>
      <c r="O1707" t="s">
        <v>64</v>
      </c>
      <c r="P1707">
        <v>853</v>
      </c>
      <c r="Q1707" t="s">
        <v>219</v>
      </c>
      <c r="R1707">
        <v>13</v>
      </c>
      <c r="S1707">
        <v>0</v>
      </c>
      <c r="T1707">
        <v>0</v>
      </c>
      <c r="U1707">
        <v>32</v>
      </c>
      <c r="V1707">
        <v>32</v>
      </c>
      <c r="W1707">
        <v>0</v>
      </c>
      <c r="X1707">
        <v>0</v>
      </c>
      <c r="Y1707">
        <v>0</v>
      </c>
      <c r="Z1707">
        <v>0</v>
      </c>
      <c r="AA1707" t="s">
        <v>55</v>
      </c>
      <c r="AB1707" t="s">
        <v>56</v>
      </c>
      <c r="AC1707" t="s">
        <v>57</v>
      </c>
      <c r="AD1707" t="s">
        <v>57</v>
      </c>
      <c r="AE1707" s="39">
        <v>46218.738263888888</v>
      </c>
      <c r="AG1707" t="str">
        <f t="shared" si="208"/>
        <v>Julho-26</v>
      </c>
      <c r="AH1707" s="36">
        <f>_xlfn.XLOOKUP(AK1707,'Base de Preços'!P$7:P$3001,'Base de Preços'!J$7:J$3001,"",0)</f>
        <v>0</v>
      </c>
      <c r="AI1707" s="37">
        <f t="shared" si="209"/>
        <v>0</v>
      </c>
      <c r="AJ1707" t="str">
        <f>_xlfn.XLOOKUP(N1707,Agrupamentos!C$3:C$496,Agrupamentos!D$3:D$496,"",0)</f>
        <v>APOIO E MANUTENÇÃO</v>
      </c>
      <c r="AK1707" t="str">
        <f t="shared" si="210"/>
        <v>APOIO E MANUTEÇÃOGN14202</v>
      </c>
      <c r="AL1707" s="57" t="str">
        <f t="shared" si="211"/>
        <v>47694GN1420Trabalhador FlorestalLEANDRA DE MIRANDA SOUZA COSTAAPOIO E MANUTEÇÃOSANTA MARIA MATOS13Suporte0Julho-26323246218,738263888946218</v>
      </c>
      <c r="AM1707" s="79" t="str">
        <f t="shared" si="212"/>
        <v/>
      </c>
      <c r="AN1707" s="80" t="str">
        <f t="shared" si="213"/>
        <v/>
      </c>
      <c r="AO1707" s="36">
        <f t="shared" si="214"/>
        <v>0</v>
      </c>
      <c r="AP1707" s="83" t="str">
        <f t="shared" si="215"/>
        <v/>
      </c>
    </row>
    <row r="1708" spans="1:42" hidden="1">
      <c r="A1708">
        <v>47694</v>
      </c>
      <c r="B1708" s="38">
        <v>46218</v>
      </c>
      <c r="C1708" t="s">
        <v>272</v>
      </c>
      <c r="D1708" t="s">
        <v>98</v>
      </c>
      <c r="E1708" t="s">
        <v>99</v>
      </c>
      <c r="F1708" t="s">
        <v>37</v>
      </c>
      <c r="G1708">
        <v>8</v>
      </c>
      <c r="H1708" s="43" t="s">
        <v>100</v>
      </c>
      <c r="I1708" t="s">
        <v>101</v>
      </c>
      <c r="J1708" t="s">
        <v>50</v>
      </c>
      <c r="K1708" t="s">
        <v>51</v>
      </c>
      <c r="L1708" t="s">
        <v>102</v>
      </c>
      <c r="M1708">
        <v>2</v>
      </c>
      <c r="N1708" t="s">
        <v>42</v>
      </c>
      <c r="O1708" t="s">
        <v>64</v>
      </c>
      <c r="P1708">
        <v>853</v>
      </c>
      <c r="Q1708" t="s">
        <v>219</v>
      </c>
      <c r="R1708">
        <v>13</v>
      </c>
      <c r="S1708">
        <v>0</v>
      </c>
      <c r="T1708">
        <v>0</v>
      </c>
      <c r="U1708">
        <v>16</v>
      </c>
      <c r="V1708">
        <v>16</v>
      </c>
      <c r="W1708">
        <v>0</v>
      </c>
      <c r="X1708">
        <v>0</v>
      </c>
      <c r="Y1708">
        <v>0</v>
      </c>
      <c r="Z1708">
        <v>0</v>
      </c>
      <c r="AA1708" t="s">
        <v>55</v>
      </c>
      <c r="AB1708" t="s">
        <v>47</v>
      </c>
      <c r="AC1708" t="s">
        <v>57</v>
      </c>
      <c r="AD1708" t="s">
        <v>57</v>
      </c>
      <c r="AE1708" s="39">
        <v>46218.73809027778</v>
      </c>
      <c r="AG1708" t="str">
        <f t="shared" si="208"/>
        <v>Julho-26</v>
      </c>
      <c r="AH1708" s="36">
        <f>_xlfn.XLOOKUP(AK1708,'Base de Preços'!P$7:P$3001,'Base de Preços'!J$7:J$3001,"",0)</f>
        <v>0</v>
      </c>
      <c r="AI1708" s="37">
        <f t="shared" si="209"/>
        <v>0</v>
      </c>
      <c r="AJ1708" t="str">
        <f>_xlfn.XLOOKUP(N1708,Agrupamentos!C$3:C$496,Agrupamentos!D$3:D$496,"",0)</f>
        <v>APOIO E MANUTENÇÃO</v>
      </c>
      <c r="AK1708" t="str">
        <f t="shared" si="210"/>
        <v>APOIO E MANUTEÇÃOGN14202</v>
      </c>
      <c r="AL1708" s="57" t="str">
        <f t="shared" si="211"/>
        <v>47694GN1420MotoristaLEANDRA DE MIRANDA SOUZA COSTAAPOIO E MANUTEÇÃOSANTA MARIA MATOS13Principal0Julho-26161646218,738090277846218</v>
      </c>
      <c r="AM1708" s="79" t="str">
        <f t="shared" si="212"/>
        <v/>
      </c>
      <c r="AN1708" s="80" t="str">
        <f t="shared" si="213"/>
        <v/>
      </c>
      <c r="AO1708" s="36">
        <f t="shared" si="214"/>
        <v>0</v>
      </c>
      <c r="AP1708" s="83" t="str">
        <f t="shared" si="215"/>
        <v/>
      </c>
    </row>
    <row r="1709" spans="1:42" hidden="1">
      <c r="A1709">
        <v>47721</v>
      </c>
      <c r="B1709" s="38">
        <v>46218</v>
      </c>
      <c r="C1709" t="s">
        <v>272</v>
      </c>
      <c r="D1709" t="s">
        <v>98</v>
      </c>
      <c r="E1709" t="s">
        <v>99</v>
      </c>
      <c r="F1709" t="s">
        <v>59</v>
      </c>
      <c r="G1709">
        <v>8</v>
      </c>
      <c r="H1709" s="43">
        <v>10665</v>
      </c>
      <c r="I1709" t="s">
        <v>191</v>
      </c>
      <c r="J1709">
        <v>10781</v>
      </c>
      <c r="K1709" t="s">
        <v>192</v>
      </c>
      <c r="L1709" t="s">
        <v>192</v>
      </c>
      <c r="M1709" t="s">
        <v>525</v>
      </c>
      <c r="N1709" t="s">
        <v>526</v>
      </c>
      <c r="O1709" t="s">
        <v>64</v>
      </c>
      <c r="P1709">
        <v>463</v>
      </c>
      <c r="Q1709" t="s">
        <v>507</v>
      </c>
      <c r="R1709">
        <v>8</v>
      </c>
      <c r="S1709">
        <v>10</v>
      </c>
      <c r="T1709">
        <v>17.45</v>
      </c>
      <c r="U1709">
        <v>8</v>
      </c>
      <c r="V1709">
        <v>18</v>
      </c>
      <c r="W1709">
        <v>0.9</v>
      </c>
      <c r="X1709">
        <v>0.56999999999999995</v>
      </c>
      <c r="Y1709">
        <v>1.03</v>
      </c>
      <c r="Z1709">
        <v>315.86</v>
      </c>
      <c r="AA1709" t="s">
        <v>46</v>
      </c>
      <c r="AB1709" t="s">
        <v>47</v>
      </c>
      <c r="AC1709" t="s">
        <v>195</v>
      </c>
      <c r="AD1709" t="s">
        <v>228</v>
      </c>
      <c r="AE1709" s="39">
        <v>46219.00540509259</v>
      </c>
      <c r="AF1709" t="s">
        <v>535</v>
      </c>
      <c r="AG1709" t="str">
        <f t="shared" si="208"/>
        <v>Julho-26</v>
      </c>
      <c r="AH1709" s="36">
        <f>_xlfn.XLOOKUP(AK1709,'Base de Preços'!P$7:P$3001,'Base de Preços'!J$7:J$3001,"",0)</f>
        <v>428.63</v>
      </c>
      <c r="AI1709" s="37">
        <f t="shared" si="209"/>
        <v>7479.5934999999999</v>
      </c>
      <c r="AJ1709" t="str">
        <f>_xlfn.XLOOKUP(N1709,Agrupamentos!C$3:C$496,Agrupamentos!D$3:D$496,"",0)</f>
        <v>HERBICIDA MEC</v>
      </c>
      <c r="AK1709" t="str">
        <f t="shared" si="210"/>
        <v>CAPINA QUÍMICA MECÂNICA ENTRELINHAGN1420IMP343</v>
      </c>
      <c r="AL1709" s="57" t="str">
        <f t="shared" si="211"/>
        <v>47721GN1420Operador de Trator de PneuTHIAGO DE SOUZA AVELARCAPINA QUÍMICA MECÂNICA ENTRELINHASANTA MARIA ARID8Principal17,45Julho-2681846219,005405092646218</v>
      </c>
      <c r="AM1709" s="79">
        <f t="shared" si="212"/>
        <v>20</v>
      </c>
      <c r="AN1709" s="80">
        <f t="shared" si="213"/>
        <v>6317.2000000000007</v>
      </c>
      <c r="AO1709" s="36">
        <f t="shared" si="214"/>
        <v>5511.7569999999996</v>
      </c>
      <c r="AP1709" s="83">
        <f t="shared" si="215"/>
        <v>-805.44300000000112</v>
      </c>
    </row>
    <row r="1710" spans="1:42" hidden="1">
      <c r="A1710">
        <v>47721</v>
      </c>
      <c r="B1710" s="38">
        <v>46218</v>
      </c>
      <c r="C1710" t="s">
        <v>272</v>
      </c>
      <c r="D1710" t="s">
        <v>98</v>
      </c>
      <c r="E1710" t="s">
        <v>99</v>
      </c>
      <c r="F1710" t="s">
        <v>59</v>
      </c>
      <c r="G1710">
        <v>8</v>
      </c>
      <c r="H1710" s="43">
        <v>10665</v>
      </c>
      <c r="I1710" t="s">
        <v>191</v>
      </c>
      <c r="J1710">
        <v>10781</v>
      </c>
      <c r="K1710" t="s">
        <v>192</v>
      </c>
      <c r="L1710" t="s">
        <v>192</v>
      </c>
      <c r="M1710" t="s">
        <v>525</v>
      </c>
      <c r="N1710" t="s">
        <v>526</v>
      </c>
      <c r="O1710" t="s">
        <v>64</v>
      </c>
      <c r="P1710">
        <v>463</v>
      </c>
      <c r="Q1710" t="s">
        <v>507</v>
      </c>
      <c r="R1710">
        <v>9</v>
      </c>
      <c r="S1710">
        <v>10</v>
      </c>
      <c r="T1710">
        <v>14.45</v>
      </c>
      <c r="U1710">
        <v>0</v>
      </c>
      <c r="V1710">
        <v>10</v>
      </c>
      <c r="W1710">
        <v>0.9</v>
      </c>
      <c r="X1710">
        <v>0.69</v>
      </c>
      <c r="Y1710">
        <v>0.69</v>
      </c>
      <c r="Z1710">
        <v>315.86</v>
      </c>
      <c r="AA1710" t="s">
        <v>46</v>
      </c>
      <c r="AB1710" t="s">
        <v>47</v>
      </c>
      <c r="AC1710" t="s">
        <v>195</v>
      </c>
      <c r="AD1710" t="s">
        <v>228</v>
      </c>
      <c r="AE1710" s="39">
        <v>46219.00540509259</v>
      </c>
      <c r="AF1710" t="s">
        <v>535</v>
      </c>
      <c r="AG1710" t="str">
        <f t="shared" si="208"/>
        <v>Julho-26</v>
      </c>
      <c r="AH1710" s="36">
        <f>_xlfn.XLOOKUP(AK1710,'Base de Preços'!P$7:P$3001,'Base de Preços'!J$7:J$3001,"",0)</f>
        <v>428.63</v>
      </c>
      <c r="AI1710" s="37">
        <f t="shared" si="209"/>
        <v>6193.7034999999996</v>
      </c>
      <c r="AJ1710" t="str">
        <f>_xlfn.XLOOKUP(N1710,Agrupamentos!C$3:C$496,Agrupamentos!D$3:D$496,"",0)</f>
        <v>HERBICIDA MEC</v>
      </c>
      <c r="AK1710" t="str">
        <f t="shared" si="210"/>
        <v>CAPINA QUÍMICA MECÂNICA ENTRELINHAGN1420IMP343</v>
      </c>
      <c r="AL1710" s="57" t="str">
        <f t="shared" si="211"/>
        <v>47721GN1420Operador de Trator de PneuTHIAGO DE SOUZA AVELARCAPINA QUÍMICA MECÂNICA ENTRELINHASANTA MARIA ARID9Principal14,45Julho-2601046219,005405092646218</v>
      </c>
      <c r="AM1710" s="79">
        <f t="shared" si="212"/>
        <v>11.111111111111111</v>
      </c>
      <c r="AN1710" s="80">
        <f t="shared" si="213"/>
        <v>3509.5555555555557</v>
      </c>
      <c r="AO1710" s="36">
        <f t="shared" si="214"/>
        <v>4564.1769999999997</v>
      </c>
      <c r="AP1710" s="83">
        <f t="shared" si="215"/>
        <v>1054.621444444444</v>
      </c>
    </row>
    <row r="1711" spans="1:42" hidden="1">
      <c r="A1711">
        <v>47721</v>
      </c>
      <c r="B1711" s="38">
        <v>46218</v>
      </c>
      <c r="C1711" t="s">
        <v>272</v>
      </c>
      <c r="D1711" t="s">
        <v>98</v>
      </c>
      <c r="E1711" t="s">
        <v>99</v>
      </c>
      <c r="F1711" t="s">
        <v>37</v>
      </c>
      <c r="G1711">
        <v>8</v>
      </c>
      <c r="H1711" s="43">
        <v>10665</v>
      </c>
      <c r="I1711" t="s">
        <v>191</v>
      </c>
      <c r="J1711">
        <v>10781</v>
      </c>
      <c r="K1711" t="s">
        <v>192</v>
      </c>
      <c r="L1711" t="s">
        <v>192</v>
      </c>
      <c r="M1711">
        <v>2</v>
      </c>
      <c r="N1711" t="s">
        <v>42</v>
      </c>
      <c r="O1711" t="s">
        <v>64</v>
      </c>
      <c r="P1711">
        <v>463</v>
      </c>
      <c r="Q1711" t="s">
        <v>507</v>
      </c>
      <c r="R1711">
        <v>1</v>
      </c>
      <c r="S1711">
        <v>8</v>
      </c>
      <c r="T1711">
        <v>0</v>
      </c>
      <c r="U1711">
        <v>8</v>
      </c>
      <c r="V1711">
        <v>16</v>
      </c>
      <c r="W1711">
        <v>0</v>
      </c>
      <c r="X1711">
        <v>0</v>
      </c>
      <c r="Y1711">
        <v>0</v>
      </c>
      <c r="Z1711">
        <v>0</v>
      </c>
      <c r="AA1711" t="s">
        <v>46</v>
      </c>
      <c r="AB1711" t="s">
        <v>47</v>
      </c>
      <c r="AC1711" t="s">
        <v>195</v>
      </c>
      <c r="AE1711" s="39">
        <v>46219.00540509259</v>
      </c>
      <c r="AF1711" t="s">
        <v>535</v>
      </c>
      <c r="AG1711" t="str">
        <f t="shared" si="208"/>
        <v>Julho-26</v>
      </c>
      <c r="AH1711" s="36">
        <f>_xlfn.XLOOKUP(AK1711,'Base de Preços'!P$7:P$3001,'Base de Preços'!J$7:J$3001,"",0)</f>
        <v>0</v>
      </c>
      <c r="AI1711" s="37">
        <f t="shared" si="209"/>
        <v>0</v>
      </c>
      <c r="AJ1711" t="str">
        <f>_xlfn.XLOOKUP(N1711,Agrupamentos!C$3:C$496,Agrupamentos!D$3:D$496,"",0)</f>
        <v>APOIO E MANUTENÇÃO</v>
      </c>
      <c r="AK1711" t="str">
        <f t="shared" si="210"/>
        <v>APOIO E MANUTEÇÃOGN14202</v>
      </c>
      <c r="AL1711" s="57" t="str">
        <f t="shared" si="211"/>
        <v>47721GN1420MotoristaTHIAGO DE SOUZA AVELARAPOIO E MANUTEÇÃOSANTA MARIA ARID1Principal0Julho-2681646219,005405092646218</v>
      </c>
      <c r="AM1711" s="79" t="str">
        <f t="shared" si="212"/>
        <v/>
      </c>
      <c r="AN1711" s="80" t="str">
        <f t="shared" si="213"/>
        <v/>
      </c>
      <c r="AO1711" s="36">
        <f t="shared" si="214"/>
        <v>0</v>
      </c>
      <c r="AP1711" s="83" t="str">
        <f t="shared" si="215"/>
        <v/>
      </c>
    </row>
    <row r="1712" spans="1:42" hidden="1">
      <c r="A1712">
        <v>47721</v>
      </c>
      <c r="B1712" s="38">
        <v>46218</v>
      </c>
      <c r="C1712" t="s">
        <v>272</v>
      </c>
      <c r="D1712" t="s">
        <v>98</v>
      </c>
      <c r="E1712" t="s">
        <v>99</v>
      </c>
      <c r="F1712" t="s">
        <v>59</v>
      </c>
      <c r="G1712">
        <v>8</v>
      </c>
      <c r="H1712" s="43">
        <v>10665</v>
      </c>
      <c r="I1712" t="s">
        <v>191</v>
      </c>
      <c r="J1712">
        <v>10781</v>
      </c>
      <c r="K1712" t="s">
        <v>192</v>
      </c>
      <c r="L1712" t="s">
        <v>192</v>
      </c>
      <c r="M1712" t="s">
        <v>525</v>
      </c>
      <c r="N1712" t="s">
        <v>526</v>
      </c>
      <c r="O1712" t="s">
        <v>64</v>
      </c>
      <c r="P1712">
        <v>463</v>
      </c>
      <c r="Q1712" t="s">
        <v>507</v>
      </c>
      <c r="R1712">
        <v>11</v>
      </c>
      <c r="S1712">
        <v>8</v>
      </c>
      <c r="T1712">
        <v>9</v>
      </c>
      <c r="U1712">
        <v>0</v>
      </c>
      <c r="V1712">
        <v>8</v>
      </c>
      <c r="W1712">
        <v>0.9</v>
      </c>
      <c r="X1712">
        <v>0.89</v>
      </c>
      <c r="Y1712">
        <v>0.89</v>
      </c>
      <c r="Z1712">
        <v>315.86</v>
      </c>
      <c r="AA1712" t="s">
        <v>46</v>
      </c>
      <c r="AB1712" t="s">
        <v>47</v>
      </c>
      <c r="AC1712" t="s">
        <v>195</v>
      </c>
      <c r="AE1712" s="39">
        <v>46219.00540509259</v>
      </c>
      <c r="AF1712" t="s">
        <v>535</v>
      </c>
      <c r="AG1712" t="str">
        <f t="shared" si="208"/>
        <v>Julho-26</v>
      </c>
      <c r="AH1712" s="36">
        <f>_xlfn.XLOOKUP(AK1712,'Base de Preços'!P$7:P$3001,'Base de Preços'!J$7:J$3001,"",0)</f>
        <v>428.63</v>
      </c>
      <c r="AI1712" s="37">
        <f t="shared" si="209"/>
        <v>3857.67</v>
      </c>
      <c r="AJ1712" t="str">
        <f>_xlfn.XLOOKUP(N1712,Agrupamentos!C$3:C$496,Agrupamentos!D$3:D$496,"",0)</f>
        <v>HERBICIDA MEC</v>
      </c>
      <c r="AK1712" t="str">
        <f t="shared" si="210"/>
        <v>CAPINA QUÍMICA MECÂNICA ENTRELINHAGN1420IMP343</v>
      </c>
      <c r="AL1712" s="57" t="str">
        <f t="shared" si="211"/>
        <v>47721GN1420Operador de Trator de PneuTHIAGO DE SOUZA AVELARCAPINA QUÍMICA MECÂNICA ENTRELINHASANTA MARIA ARID11Principal9Julho-260846219,005405092646218</v>
      </c>
      <c r="AM1712" s="79">
        <f t="shared" si="212"/>
        <v>8.8888888888888893</v>
      </c>
      <c r="AN1712" s="80">
        <f t="shared" si="213"/>
        <v>2807.6444444444446</v>
      </c>
      <c r="AO1712" s="36">
        <f t="shared" si="214"/>
        <v>2842.7400000000002</v>
      </c>
      <c r="AP1712" s="83">
        <f t="shared" si="215"/>
        <v>35.09555555555562</v>
      </c>
    </row>
    <row r="1713" spans="1:42" hidden="1">
      <c r="A1713">
        <v>47721</v>
      </c>
      <c r="B1713" s="38">
        <v>46218</v>
      </c>
      <c r="C1713" t="s">
        <v>272</v>
      </c>
      <c r="D1713" t="s">
        <v>98</v>
      </c>
      <c r="E1713" t="s">
        <v>99</v>
      </c>
      <c r="F1713" t="s">
        <v>49</v>
      </c>
      <c r="G1713">
        <v>8</v>
      </c>
      <c r="H1713" s="43">
        <v>10665</v>
      </c>
      <c r="I1713" t="s">
        <v>191</v>
      </c>
      <c r="J1713">
        <v>10781</v>
      </c>
      <c r="K1713" t="s">
        <v>192</v>
      </c>
      <c r="L1713" t="s">
        <v>192</v>
      </c>
      <c r="M1713">
        <v>2</v>
      </c>
      <c r="N1713" t="s">
        <v>42</v>
      </c>
      <c r="O1713" t="s">
        <v>64</v>
      </c>
      <c r="P1713">
        <v>463</v>
      </c>
      <c r="Q1713" t="s">
        <v>507</v>
      </c>
      <c r="R1713">
        <v>2</v>
      </c>
      <c r="S1713">
        <v>8</v>
      </c>
      <c r="T1713">
        <v>0</v>
      </c>
      <c r="U1713">
        <v>0</v>
      </c>
      <c r="V1713">
        <v>8</v>
      </c>
      <c r="W1713">
        <v>0</v>
      </c>
      <c r="X1713">
        <v>0</v>
      </c>
      <c r="Y1713">
        <v>0</v>
      </c>
      <c r="Z1713">
        <v>0</v>
      </c>
      <c r="AA1713" t="s">
        <v>46</v>
      </c>
      <c r="AB1713" t="s">
        <v>56</v>
      </c>
      <c r="AC1713" t="s">
        <v>195</v>
      </c>
      <c r="AE1713" s="39">
        <v>46219.00540509259</v>
      </c>
      <c r="AF1713" t="s">
        <v>535</v>
      </c>
      <c r="AG1713" t="str">
        <f t="shared" si="208"/>
        <v>Julho-26</v>
      </c>
      <c r="AH1713" s="36">
        <f>_xlfn.XLOOKUP(AK1713,'Base de Preços'!P$7:P$3001,'Base de Preços'!J$7:J$3001,"",0)</f>
        <v>0</v>
      </c>
      <c r="AI1713" s="37">
        <f t="shared" si="209"/>
        <v>0</v>
      </c>
      <c r="AJ1713" t="str">
        <f>_xlfn.XLOOKUP(N1713,Agrupamentos!C$3:C$496,Agrupamentos!D$3:D$496,"",0)</f>
        <v>APOIO E MANUTENÇÃO</v>
      </c>
      <c r="AK1713" t="str">
        <f t="shared" si="210"/>
        <v>APOIO E MANUTEÇÃOGN14202</v>
      </c>
      <c r="AL1713" s="57" t="str">
        <f t="shared" si="211"/>
        <v>47721GN1420Trabalhador FlorestalTHIAGO DE SOUZA AVELARAPOIO E MANUTEÇÃOSANTA MARIA ARID2Suporte0Julho-260846219,005405092646218</v>
      </c>
      <c r="AM1713" s="79" t="str">
        <f t="shared" si="212"/>
        <v/>
      </c>
      <c r="AN1713" s="80" t="str">
        <f t="shared" si="213"/>
        <v/>
      </c>
      <c r="AO1713" s="36">
        <f t="shared" si="214"/>
        <v>0</v>
      </c>
      <c r="AP1713" s="83" t="str">
        <f t="shared" si="215"/>
        <v/>
      </c>
    </row>
    <row r="1714" spans="1:42" hidden="1">
      <c r="A1714">
        <v>47751</v>
      </c>
      <c r="B1714" s="38">
        <v>46219</v>
      </c>
      <c r="C1714" t="s">
        <v>272</v>
      </c>
      <c r="D1714" t="s">
        <v>250</v>
      </c>
      <c r="E1714" t="s">
        <v>251</v>
      </c>
      <c r="F1714" t="s">
        <v>37</v>
      </c>
      <c r="G1714">
        <v>8</v>
      </c>
      <c r="H1714" s="43">
        <v>9241</v>
      </c>
      <c r="I1714" t="s">
        <v>189</v>
      </c>
      <c r="J1714" t="s">
        <v>39</v>
      </c>
      <c r="K1714" t="s">
        <v>40</v>
      </c>
      <c r="L1714" t="s">
        <v>252</v>
      </c>
      <c r="M1714">
        <v>2</v>
      </c>
      <c r="N1714" t="s">
        <v>42</v>
      </c>
      <c r="O1714" t="s">
        <v>64</v>
      </c>
      <c r="P1714">
        <v>390</v>
      </c>
      <c r="Q1714" t="s">
        <v>44</v>
      </c>
      <c r="R1714" t="s">
        <v>45</v>
      </c>
      <c r="S1714">
        <v>0</v>
      </c>
      <c r="T1714">
        <v>0</v>
      </c>
      <c r="U1714">
        <v>8</v>
      </c>
      <c r="V1714">
        <v>8</v>
      </c>
      <c r="W1714">
        <v>0</v>
      </c>
      <c r="X1714">
        <v>0</v>
      </c>
      <c r="Y1714">
        <v>0</v>
      </c>
      <c r="Z1714">
        <v>0</v>
      </c>
      <c r="AA1714" t="s">
        <v>46</v>
      </c>
      <c r="AB1714" t="s">
        <v>56</v>
      </c>
      <c r="AC1714" t="s">
        <v>48</v>
      </c>
      <c r="AD1714" t="s">
        <v>48</v>
      </c>
      <c r="AE1714" s="39">
        <v>46219.751122685186</v>
      </c>
      <c r="AG1714" t="str">
        <f t="shared" si="208"/>
        <v>Julho-26</v>
      </c>
      <c r="AH1714" s="36">
        <f>_xlfn.XLOOKUP(AK1714,'Base de Preços'!P$7:P$3001,'Base de Preços'!J$7:J$3001,"",0)</f>
        <v>0</v>
      </c>
      <c r="AI1714" s="37">
        <f t="shared" si="209"/>
        <v>0</v>
      </c>
      <c r="AJ1714" t="str">
        <f>_xlfn.XLOOKUP(N1714,Agrupamentos!C$3:C$496,Agrupamentos!D$3:D$496,"",0)</f>
        <v>APOIO E MANUTENÇÃO</v>
      </c>
      <c r="AK1714" t="str">
        <f t="shared" si="210"/>
        <v>APOIO E MANUTEÇÃOGN12702</v>
      </c>
      <c r="AL1714" s="57" t="str">
        <f t="shared" si="211"/>
        <v>47751GN1270MotoristaGIOVANNI RODRIGUES BORGES MORAESAPOIO E MANUTEÇÃOPátio MST01Suporte0Julho-268846219,751122685246219</v>
      </c>
      <c r="AM1714" s="79" t="str">
        <f t="shared" si="212"/>
        <v/>
      </c>
      <c r="AN1714" s="80" t="str">
        <f t="shared" si="213"/>
        <v/>
      </c>
      <c r="AO1714" s="36">
        <f t="shared" si="214"/>
        <v>0</v>
      </c>
      <c r="AP1714" s="83" t="str">
        <f t="shared" si="215"/>
        <v/>
      </c>
    </row>
    <row r="1715" spans="1:42" hidden="1">
      <c r="A1715">
        <v>47754</v>
      </c>
      <c r="B1715" s="38">
        <v>46219</v>
      </c>
      <c r="C1715" t="s">
        <v>272</v>
      </c>
      <c r="D1715" t="s">
        <v>250</v>
      </c>
      <c r="E1715" t="s">
        <v>251</v>
      </c>
      <c r="F1715" t="s">
        <v>49</v>
      </c>
      <c r="G1715">
        <v>8</v>
      </c>
      <c r="H1715" s="43">
        <v>11697</v>
      </c>
      <c r="I1715" t="s">
        <v>253</v>
      </c>
      <c r="J1715">
        <v>10837</v>
      </c>
      <c r="K1715" t="s">
        <v>254</v>
      </c>
      <c r="L1715" t="s">
        <v>254</v>
      </c>
      <c r="M1715">
        <v>71</v>
      </c>
      <c r="N1715" t="s">
        <v>270</v>
      </c>
      <c r="O1715" t="s">
        <v>64</v>
      </c>
      <c r="P1715">
        <v>287</v>
      </c>
      <c r="Q1715" t="s">
        <v>269</v>
      </c>
      <c r="R1715">
        <v>29</v>
      </c>
      <c r="S1715">
        <v>24</v>
      </c>
      <c r="T1715">
        <v>27.02</v>
      </c>
      <c r="U1715">
        <v>0</v>
      </c>
      <c r="V1715">
        <v>24</v>
      </c>
      <c r="W1715">
        <v>1.42</v>
      </c>
      <c r="X1715">
        <v>0.89</v>
      </c>
      <c r="Y1715">
        <v>0.89</v>
      </c>
      <c r="Z1715">
        <v>149.09</v>
      </c>
      <c r="AA1715" t="s">
        <v>46</v>
      </c>
      <c r="AB1715" t="s">
        <v>47</v>
      </c>
      <c r="AC1715" t="s">
        <v>257</v>
      </c>
      <c r="AD1715" t="s">
        <v>57</v>
      </c>
      <c r="AE1715" s="39">
        <v>46219.765347222223</v>
      </c>
      <c r="AG1715" t="str">
        <f t="shared" si="208"/>
        <v>Julho-26</v>
      </c>
      <c r="AH1715" s="36">
        <f>_xlfn.XLOOKUP(AK1715,'Base de Preços'!P$7:P$3001,'Base de Preços'!J$7:J$3001,"",0)</f>
        <v>152.18</v>
      </c>
      <c r="AI1715" s="37">
        <f t="shared" si="209"/>
        <v>4111.9036000000006</v>
      </c>
      <c r="AJ1715" t="str">
        <f>_xlfn.XLOOKUP(N1715,Agrupamentos!C$3:C$496,Agrupamentos!D$3:D$496,"",0)</f>
        <v>COMBATE A FORMIGA MANUAL</v>
      </c>
      <c r="AK1715" t="str">
        <f t="shared" si="210"/>
        <v>COMBATE A FORMIGA MANUAL MANUTENÇÃO - ANO 02GN127071</v>
      </c>
      <c r="AL1715" s="57" t="str">
        <f t="shared" si="211"/>
        <v>47754GN1270Trabalhador FlorestalJEAN CARDOSO PAIVACOMBATE A FORMIGA MANUAL MANUTENÇÃO - ANO 02Fazenda Pouso Alto29Principal27,02Julho-2602446219,765347222246219</v>
      </c>
      <c r="AM1715" s="79">
        <f t="shared" si="212"/>
        <v>16.901408450704228</v>
      </c>
      <c r="AN1715" s="80">
        <f t="shared" si="213"/>
        <v>2519.8309859154933</v>
      </c>
      <c r="AO1715" s="36">
        <f t="shared" si="214"/>
        <v>4028.4117999999999</v>
      </c>
      <c r="AP1715" s="83">
        <f t="shared" si="215"/>
        <v>1508.5808140845065</v>
      </c>
    </row>
    <row r="1716" spans="1:42" hidden="1">
      <c r="A1716">
        <v>47754</v>
      </c>
      <c r="B1716" s="38">
        <v>46219</v>
      </c>
      <c r="C1716" t="s">
        <v>272</v>
      </c>
      <c r="D1716" t="s">
        <v>250</v>
      </c>
      <c r="E1716" t="s">
        <v>251</v>
      </c>
      <c r="F1716" t="s">
        <v>37</v>
      </c>
      <c r="G1716">
        <v>8</v>
      </c>
      <c r="H1716" s="43">
        <v>11697</v>
      </c>
      <c r="I1716" t="s">
        <v>253</v>
      </c>
      <c r="J1716">
        <v>10837</v>
      </c>
      <c r="K1716" t="s">
        <v>254</v>
      </c>
      <c r="L1716" t="s">
        <v>254</v>
      </c>
      <c r="M1716">
        <v>2</v>
      </c>
      <c r="N1716" t="s">
        <v>42</v>
      </c>
      <c r="O1716" t="s">
        <v>64</v>
      </c>
      <c r="P1716">
        <v>287</v>
      </c>
      <c r="Q1716" t="s">
        <v>269</v>
      </c>
      <c r="R1716">
        <v>10</v>
      </c>
      <c r="S1716">
        <v>8</v>
      </c>
      <c r="T1716">
        <v>0</v>
      </c>
      <c r="U1716">
        <v>0</v>
      </c>
      <c r="V1716">
        <v>8</v>
      </c>
      <c r="W1716">
        <v>0</v>
      </c>
      <c r="X1716">
        <v>0</v>
      </c>
      <c r="Y1716">
        <v>0</v>
      </c>
      <c r="Z1716">
        <v>0</v>
      </c>
      <c r="AA1716" t="s">
        <v>46</v>
      </c>
      <c r="AB1716" t="s">
        <v>56</v>
      </c>
      <c r="AC1716" t="s">
        <v>257</v>
      </c>
      <c r="AE1716" s="39">
        <v>46219.765347222223</v>
      </c>
      <c r="AG1716" t="str">
        <f t="shared" si="208"/>
        <v>Julho-26</v>
      </c>
      <c r="AH1716" s="36">
        <f>_xlfn.XLOOKUP(AK1716,'Base de Preços'!P$7:P$3001,'Base de Preços'!J$7:J$3001,"",0)</f>
        <v>0</v>
      </c>
      <c r="AI1716" s="37">
        <f t="shared" si="209"/>
        <v>0</v>
      </c>
      <c r="AJ1716" t="str">
        <f>_xlfn.XLOOKUP(N1716,Agrupamentos!C$3:C$496,Agrupamentos!D$3:D$496,"",0)</f>
        <v>APOIO E MANUTENÇÃO</v>
      </c>
      <c r="AK1716" t="str">
        <f t="shared" si="210"/>
        <v>APOIO E MANUTEÇÃOGN12702</v>
      </c>
      <c r="AL1716" s="57" t="str">
        <f t="shared" si="211"/>
        <v>47754GN1270MotoristaJEAN CARDOSO PAIVAAPOIO E MANUTEÇÃOFazenda Pouso Alto10Suporte0Julho-260846219,765347222246219</v>
      </c>
      <c r="AM1716" s="79" t="str">
        <f t="shared" si="212"/>
        <v/>
      </c>
      <c r="AN1716" s="80" t="str">
        <f t="shared" si="213"/>
        <v/>
      </c>
      <c r="AO1716" s="36">
        <f t="shared" si="214"/>
        <v>0</v>
      </c>
      <c r="AP1716" s="83" t="str">
        <f t="shared" si="215"/>
        <v/>
      </c>
    </row>
    <row r="1717" spans="1:42" hidden="1">
      <c r="A1717">
        <v>47754</v>
      </c>
      <c r="B1717" s="38">
        <v>46219</v>
      </c>
      <c r="C1717" t="s">
        <v>272</v>
      </c>
      <c r="D1717" t="s">
        <v>250</v>
      </c>
      <c r="E1717" t="s">
        <v>251</v>
      </c>
      <c r="F1717" t="s">
        <v>49</v>
      </c>
      <c r="G1717">
        <v>8</v>
      </c>
      <c r="H1717" s="43">
        <v>11697</v>
      </c>
      <c r="I1717" t="s">
        <v>253</v>
      </c>
      <c r="J1717">
        <v>10837</v>
      </c>
      <c r="K1717" t="s">
        <v>254</v>
      </c>
      <c r="L1717" t="s">
        <v>254</v>
      </c>
      <c r="M1717">
        <v>71</v>
      </c>
      <c r="N1717" t="s">
        <v>270</v>
      </c>
      <c r="O1717" t="s">
        <v>64</v>
      </c>
      <c r="P1717">
        <v>287</v>
      </c>
      <c r="Q1717" t="s">
        <v>269</v>
      </c>
      <c r="R1717">
        <v>7</v>
      </c>
      <c r="S1717">
        <v>40</v>
      </c>
      <c r="T1717">
        <v>41.67</v>
      </c>
      <c r="U1717">
        <v>0</v>
      </c>
      <c r="V1717">
        <v>40</v>
      </c>
      <c r="W1717">
        <v>1.42</v>
      </c>
      <c r="X1717">
        <v>0.96</v>
      </c>
      <c r="Y1717">
        <v>0.96</v>
      </c>
      <c r="Z1717">
        <v>149.09</v>
      </c>
      <c r="AA1717" t="s">
        <v>46</v>
      </c>
      <c r="AB1717" t="s">
        <v>47</v>
      </c>
      <c r="AC1717" t="s">
        <v>257</v>
      </c>
      <c r="AD1717" t="s">
        <v>57</v>
      </c>
      <c r="AE1717" s="39">
        <v>46219.765347222223</v>
      </c>
      <c r="AG1717" t="str">
        <f t="shared" si="208"/>
        <v>Julho-26</v>
      </c>
      <c r="AH1717" s="36">
        <f>_xlfn.XLOOKUP(AK1717,'Base de Preços'!P$7:P$3001,'Base de Preços'!J$7:J$3001,"",0)</f>
        <v>152.18</v>
      </c>
      <c r="AI1717" s="37">
        <f t="shared" si="209"/>
        <v>6341.3406000000004</v>
      </c>
      <c r="AJ1717" t="str">
        <f>_xlfn.XLOOKUP(N1717,Agrupamentos!C$3:C$496,Agrupamentos!D$3:D$496,"",0)</f>
        <v>COMBATE A FORMIGA MANUAL</v>
      </c>
      <c r="AK1717" t="str">
        <f t="shared" si="210"/>
        <v>COMBATE A FORMIGA MANUAL MANUTENÇÃO - ANO 02GN127071</v>
      </c>
      <c r="AL1717" s="57" t="str">
        <f t="shared" si="211"/>
        <v>47754GN1270Trabalhador FlorestalJEAN CARDOSO PAIVACOMBATE A FORMIGA MANUAL MANUTENÇÃO - ANO 02Fazenda Pouso Alto7Principal41,67Julho-2604046219,765347222246219</v>
      </c>
      <c r="AM1717" s="79">
        <f t="shared" si="212"/>
        <v>28.169014084507044</v>
      </c>
      <c r="AN1717" s="80">
        <f t="shared" si="213"/>
        <v>4199.7183098591549</v>
      </c>
      <c r="AO1717" s="36">
        <f t="shared" si="214"/>
        <v>6212.5803000000005</v>
      </c>
      <c r="AP1717" s="83">
        <f t="shared" si="215"/>
        <v>2012.8619901408456</v>
      </c>
    </row>
    <row r="1718" spans="1:42" hidden="1">
      <c r="A1718">
        <v>47754</v>
      </c>
      <c r="B1718" s="38">
        <v>46219</v>
      </c>
      <c r="C1718" t="s">
        <v>272</v>
      </c>
      <c r="D1718" t="s">
        <v>250</v>
      </c>
      <c r="E1718" t="s">
        <v>251</v>
      </c>
      <c r="F1718" t="s">
        <v>49</v>
      </c>
      <c r="G1718">
        <v>8</v>
      </c>
      <c r="H1718" s="43">
        <v>11697</v>
      </c>
      <c r="I1718" t="s">
        <v>253</v>
      </c>
      <c r="J1718">
        <v>10837</v>
      </c>
      <c r="K1718" t="s">
        <v>254</v>
      </c>
      <c r="L1718" t="s">
        <v>254</v>
      </c>
      <c r="M1718">
        <v>71</v>
      </c>
      <c r="N1718" t="s">
        <v>270</v>
      </c>
      <c r="O1718" t="s">
        <v>64</v>
      </c>
      <c r="P1718">
        <v>287</v>
      </c>
      <c r="Q1718" t="s">
        <v>269</v>
      </c>
      <c r="R1718">
        <v>28</v>
      </c>
      <c r="S1718">
        <v>24</v>
      </c>
      <c r="T1718">
        <v>32.75</v>
      </c>
      <c r="U1718">
        <v>0</v>
      </c>
      <c r="V1718">
        <v>24</v>
      </c>
      <c r="W1718">
        <v>1.42</v>
      </c>
      <c r="X1718">
        <v>0.73</v>
      </c>
      <c r="Y1718">
        <v>0.73</v>
      </c>
      <c r="Z1718">
        <v>149.09</v>
      </c>
      <c r="AA1718" t="s">
        <v>46</v>
      </c>
      <c r="AB1718" t="s">
        <v>47</v>
      </c>
      <c r="AC1718" t="s">
        <v>257</v>
      </c>
      <c r="AD1718" t="s">
        <v>57</v>
      </c>
      <c r="AE1718" s="39">
        <v>46219.765347222223</v>
      </c>
      <c r="AG1718" t="str">
        <f t="shared" si="208"/>
        <v>Julho-26</v>
      </c>
      <c r="AH1718" s="36">
        <f>_xlfn.XLOOKUP(AK1718,'Base de Preços'!P$7:P$3001,'Base de Preços'!J$7:J$3001,"",0)</f>
        <v>152.18</v>
      </c>
      <c r="AI1718" s="37">
        <f t="shared" si="209"/>
        <v>4983.8950000000004</v>
      </c>
      <c r="AJ1718" t="str">
        <f>_xlfn.XLOOKUP(N1718,Agrupamentos!C$3:C$496,Agrupamentos!D$3:D$496,"",0)</f>
        <v>COMBATE A FORMIGA MANUAL</v>
      </c>
      <c r="AK1718" t="str">
        <f t="shared" si="210"/>
        <v>COMBATE A FORMIGA MANUAL MANUTENÇÃO - ANO 02GN127071</v>
      </c>
      <c r="AL1718" s="57" t="str">
        <f t="shared" si="211"/>
        <v>47754GN1270Trabalhador FlorestalJEAN CARDOSO PAIVACOMBATE A FORMIGA MANUAL MANUTENÇÃO - ANO 02Fazenda Pouso Alto28Principal32,75Julho-2602446219,765347222246219</v>
      </c>
      <c r="AM1718" s="79">
        <f t="shared" si="212"/>
        <v>16.901408450704228</v>
      </c>
      <c r="AN1718" s="80">
        <f t="shared" si="213"/>
        <v>2519.8309859154933</v>
      </c>
      <c r="AO1718" s="36">
        <f t="shared" si="214"/>
        <v>4882.6975000000002</v>
      </c>
      <c r="AP1718" s="83">
        <f t="shared" si="215"/>
        <v>2362.8665140845069</v>
      </c>
    </row>
    <row r="1719" spans="1:42" hidden="1">
      <c r="A1719">
        <v>47754</v>
      </c>
      <c r="B1719" s="38">
        <v>46219</v>
      </c>
      <c r="C1719" t="s">
        <v>272</v>
      </c>
      <c r="D1719" t="s">
        <v>250</v>
      </c>
      <c r="E1719" t="s">
        <v>251</v>
      </c>
      <c r="F1719" t="s">
        <v>49</v>
      </c>
      <c r="G1719">
        <v>8</v>
      </c>
      <c r="H1719" s="43">
        <v>11697</v>
      </c>
      <c r="I1719" t="s">
        <v>253</v>
      </c>
      <c r="J1719">
        <v>10837</v>
      </c>
      <c r="K1719" t="s">
        <v>254</v>
      </c>
      <c r="L1719" t="s">
        <v>254</v>
      </c>
      <c r="M1719">
        <v>71</v>
      </c>
      <c r="N1719" t="s">
        <v>270</v>
      </c>
      <c r="O1719" t="s">
        <v>64</v>
      </c>
      <c r="P1719">
        <v>287</v>
      </c>
      <c r="Q1719" t="s">
        <v>269</v>
      </c>
      <c r="R1719">
        <v>27</v>
      </c>
      <c r="S1719">
        <v>64</v>
      </c>
      <c r="T1719">
        <v>53.1</v>
      </c>
      <c r="U1719">
        <v>0</v>
      </c>
      <c r="V1719">
        <v>64</v>
      </c>
      <c r="W1719">
        <v>1.42</v>
      </c>
      <c r="X1719">
        <v>1.21</v>
      </c>
      <c r="Y1719">
        <v>1.21</v>
      </c>
      <c r="Z1719">
        <v>149.09</v>
      </c>
      <c r="AA1719" t="s">
        <v>46</v>
      </c>
      <c r="AB1719" t="s">
        <v>47</v>
      </c>
      <c r="AC1719" t="s">
        <v>257</v>
      </c>
      <c r="AD1719" t="s">
        <v>57</v>
      </c>
      <c r="AE1719" s="39">
        <v>46219.765347222223</v>
      </c>
      <c r="AG1719" t="str">
        <f t="shared" si="208"/>
        <v>Julho-26</v>
      </c>
      <c r="AH1719" s="36">
        <f>_xlfn.XLOOKUP(AK1719,'Base de Preços'!P$7:P$3001,'Base de Preços'!J$7:J$3001,"",0)</f>
        <v>152.18</v>
      </c>
      <c r="AI1719" s="37">
        <f t="shared" si="209"/>
        <v>8080.7580000000007</v>
      </c>
      <c r="AJ1719" t="str">
        <f>_xlfn.XLOOKUP(N1719,Agrupamentos!C$3:C$496,Agrupamentos!D$3:D$496,"",0)</f>
        <v>COMBATE A FORMIGA MANUAL</v>
      </c>
      <c r="AK1719" t="str">
        <f t="shared" si="210"/>
        <v>COMBATE A FORMIGA MANUAL MANUTENÇÃO - ANO 02GN127071</v>
      </c>
      <c r="AL1719" s="57" t="str">
        <f t="shared" si="211"/>
        <v>47754GN1270Trabalhador FlorestalJEAN CARDOSO PAIVACOMBATE A FORMIGA MANUAL MANUTENÇÃO - ANO 02Fazenda Pouso Alto27Principal53,1Julho-2606446219,765347222246219</v>
      </c>
      <c r="AM1719" s="79">
        <f t="shared" si="212"/>
        <v>45.070422535211272</v>
      </c>
      <c r="AN1719" s="80">
        <f t="shared" si="213"/>
        <v>6719.5492957746483</v>
      </c>
      <c r="AO1719" s="36">
        <f t="shared" si="214"/>
        <v>7916.6790000000001</v>
      </c>
      <c r="AP1719" s="83">
        <f t="shared" si="215"/>
        <v>1197.1297042253518</v>
      </c>
    </row>
    <row r="1720" spans="1:42" hidden="1">
      <c r="A1720">
        <v>47754</v>
      </c>
      <c r="B1720" s="38">
        <v>46219</v>
      </c>
      <c r="C1720" t="s">
        <v>272</v>
      </c>
      <c r="D1720" t="s">
        <v>250</v>
      </c>
      <c r="E1720" t="s">
        <v>251</v>
      </c>
      <c r="F1720" t="s">
        <v>49</v>
      </c>
      <c r="G1720">
        <v>8</v>
      </c>
      <c r="H1720" s="43">
        <v>11697</v>
      </c>
      <c r="I1720" t="s">
        <v>253</v>
      </c>
      <c r="J1720">
        <v>10837</v>
      </c>
      <c r="K1720" t="s">
        <v>254</v>
      </c>
      <c r="L1720" t="s">
        <v>254</v>
      </c>
      <c r="M1720">
        <v>71</v>
      </c>
      <c r="N1720" t="s">
        <v>270</v>
      </c>
      <c r="O1720" t="s">
        <v>64</v>
      </c>
      <c r="P1720">
        <v>287</v>
      </c>
      <c r="Q1720" t="s">
        <v>269</v>
      </c>
      <c r="R1720">
        <v>10</v>
      </c>
      <c r="S1720">
        <v>32</v>
      </c>
      <c r="T1720">
        <v>40.770000000000003</v>
      </c>
      <c r="U1720">
        <v>0</v>
      </c>
      <c r="V1720">
        <v>32</v>
      </c>
      <c r="W1720">
        <v>1.42</v>
      </c>
      <c r="X1720">
        <v>0.78</v>
      </c>
      <c r="Y1720">
        <v>0.78</v>
      </c>
      <c r="Z1720">
        <v>149.09</v>
      </c>
      <c r="AA1720" t="s">
        <v>46</v>
      </c>
      <c r="AB1720" t="s">
        <v>47</v>
      </c>
      <c r="AC1720" t="s">
        <v>257</v>
      </c>
      <c r="AD1720" t="s">
        <v>57</v>
      </c>
      <c r="AE1720" s="39">
        <v>46219.765347222223</v>
      </c>
      <c r="AG1720" t="str">
        <f t="shared" si="208"/>
        <v>Julho-26</v>
      </c>
      <c r="AH1720" s="36">
        <f>_xlfn.XLOOKUP(AK1720,'Base de Preços'!P$7:P$3001,'Base de Preços'!J$7:J$3001,"",0)</f>
        <v>152.18</v>
      </c>
      <c r="AI1720" s="37">
        <f t="shared" si="209"/>
        <v>6204.3786000000009</v>
      </c>
      <c r="AJ1720" t="str">
        <f>_xlfn.XLOOKUP(N1720,Agrupamentos!C$3:C$496,Agrupamentos!D$3:D$496,"",0)</f>
        <v>COMBATE A FORMIGA MANUAL</v>
      </c>
      <c r="AK1720" t="str">
        <f t="shared" si="210"/>
        <v>COMBATE A FORMIGA MANUAL MANUTENÇÃO - ANO 02GN127071</v>
      </c>
      <c r="AL1720" s="57" t="str">
        <f t="shared" si="211"/>
        <v>47754GN1270Trabalhador FlorestalJEAN CARDOSO PAIVACOMBATE A FORMIGA MANUAL MANUTENÇÃO - ANO 02Fazenda Pouso Alto10Principal40,77Julho-2603246219,765347222246219</v>
      </c>
      <c r="AM1720" s="79">
        <f t="shared" si="212"/>
        <v>22.535211267605636</v>
      </c>
      <c r="AN1720" s="80">
        <f t="shared" si="213"/>
        <v>3359.7746478873241</v>
      </c>
      <c r="AO1720" s="36">
        <f t="shared" si="214"/>
        <v>6078.3993000000009</v>
      </c>
      <c r="AP1720" s="83">
        <f t="shared" si="215"/>
        <v>2718.6246521126768</v>
      </c>
    </row>
    <row r="1721" spans="1:42" hidden="1">
      <c r="A1721">
        <v>47754</v>
      </c>
      <c r="B1721" s="38">
        <v>46219</v>
      </c>
      <c r="C1721" t="s">
        <v>272</v>
      </c>
      <c r="D1721" t="s">
        <v>250</v>
      </c>
      <c r="E1721" t="s">
        <v>251</v>
      </c>
      <c r="F1721" t="s">
        <v>49</v>
      </c>
      <c r="G1721">
        <v>8</v>
      </c>
      <c r="H1721" s="43">
        <v>11697</v>
      </c>
      <c r="I1721" t="s">
        <v>253</v>
      </c>
      <c r="J1721">
        <v>10837</v>
      </c>
      <c r="K1721" t="s">
        <v>254</v>
      </c>
      <c r="L1721" t="s">
        <v>254</v>
      </c>
      <c r="M1721">
        <v>71</v>
      </c>
      <c r="N1721" t="s">
        <v>270</v>
      </c>
      <c r="O1721" t="s">
        <v>64</v>
      </c>
      <c r="P1721">
        <v>287</v>
      </c>
      <c r="Q1721" t="s">
        <v>269</v>
      </c>
      <c r="R1721">
        <v>21</v>
      </c>
      <c r="S1721">
        <v>24</v>
      </c>
      <c r="T1721">
        <v>20</v>
      </c>
      <c r="U1721">
        <v>0</v>
      </c>
      <c r="V1721">
        <v>24</v>
      </c>
      <c r="W1721">
        <v>1.42</v>
      </c>
      <c r="X1721">
        <v>1.2</v>
      </c>
      <c r="Y1721">
        <v>1.2</v>
      </c>
      <c r="Z1721">
        <v>149.09</v>
      </c>
      <c r="AA1721" t="s">
        <v>55</v>
      </c>
      <c r="AB1721" t="s">
        <v>47</v>
      </c>
      <c r="AC1721" t="s">
        <v>257</v>
      </c>
      <c r="AD1721" t="s">
        <v>57</v>
      </c>
      <c r="AE1721" s="39">
        <v>46219.765347222223</v>
      </c>
      <c r="AG1721" t="str">
        <f t="shared" si="208"/>
        <v>Julho-26</v>
      </c>
      <c r="AH1721" s="36">
        <f>_xlfn.XLOOKUP(AK1721,'Base de Preços'!P$7:P$3001,'Base de Preços'!J$7:J$3001,"",0)</f>
        <v>152.18</v>
      </c>
      <c r="AI1721" s="37">
        <f t="shared" si="209"/>
        <v>3043.6000000000004</v>
      </c>
      <c r="AJ1721" t="str">
        <f>_xlfn.XLOOKUP(N1721,Agrupamentos!C$3:C$496,Agrupamentos!D$3:D$496,"",0)</f>
        <v>COMBATE A FORMIGA MANUAL</v>
      </c>
      <c r="AK1721" t="str">
        <f t="shared" si="210"/>
        <v>COMBATE A FORMIGA MANUAL MANUTENÇÃO - ANO 02GN127071</v>
      </c>
      <c r="AL1721" s="57" t="str">
        <f t="shared" si="211"/>
        <v>47754GN1270Trabalhador FlorestalJEAN CARDOSO PAIVACOMBATE A FORMIGA MANUAL MANUTENÇÃO - ANO 02Fazenda Pouso Alto21Principal20Julho-2602446219,765347222246219</v>
      </c>
      <c r="AM1721" s="79">
        <f t="shared" si="212"/>
        <v>16.901408450704228</v>
      </c>
      <c r="AN1721" s="80">
        <f t="shared" si="213"/>
        <v>2519.8309859154933</v>
      </c>
      <c r="AO1721" s="36">
        <f t="shared" si="214"/>
        <v>2981.8</v>
      </c>
      <c r="AP1721" s="83">
        <f t="shared" si="215"/>
        <v>461.96901408450685</v>
      </c>
    </row>
    <row r="1722" spans="1:42" hidden="1">
      <c r="A1722">
        <v>47754</v>
      </c>
      <c r="B1722" s="38">
        <v>46219</v>
      </c>
      <c r="C1722" t="s">
        <v>272</v>
      </c>
      <c r="D1722" t="s">
        <v>250</v>
      </c>
      <c r="E1722" t="s">
        <v>251</v>
      </c>
      <c r="F1722" t="s">
        <v>49</v>
      </c>
      <c r="G1722">
        <v>8</v>
      </c>
      <c r="H1722" s="43">
        <v>11697</v>
      </c>
      <c r="I1722" t="s">
        <v>253</v>
      </c>
      <c r="J1722">
        <v>10837</v>
      </c>
      <c r="K1722" t="s">
        <v>254</v>
      </c>
      <c r="L1722" t="s">
        <v>254</v>
      </c>
      <c r="M1722">
        <v>71</v>
      </c>
      <c r="N1722" t="s">
        <v>270</v>
      </c>
      <c r="O1722" t="s">
        <v>64</v>
      </c>
      <c r="P1722">
        <v>287</v>
      </c>
      <c r="Q1722" t="s">
        <v>269</v>
      </c>
      <c r="R1722">
        <v>11</v>
      </c>
      <c r="S1722">
        <v>32</v>
      </c>
      <c r="T1722">
        <v>39.94</v>
      </c>
      <c r="U1722">
        <v>0</v>
      </c>
      <c r="V1722">
        <v>32</v>
      </c>
      <c r="W1722">
        <v>1.42</v>
      </c>
      <c r="X1722">
        <v>0.8</v>
      </c>
      <c r="Y1722">
        <v>0.8</v>
      </c>
      <c r="Z1722">
        <v>149.09</v>
      </c>
      <c r="AA1722" t="s">
        <v>46</v>
      </c>
      <c r="AB1722" t="s">
        <v>47</v>
      </c>
      <c r="AC1722" t="s">
        <v>257</v>
      </c>
      <c r="AD1722" t="s">
        <v>57</v>
      </c>
      <c r="AE1722" s="39">
        <v>46219.765347222223</v>
      </c>
      <c r="AG1722" t="str">
        <f t="shared" si="208"/>
        <v>Julho-26</v>
      </c>
      <c r="AH1722" s="36">
        <f>_xlfn.XLOOKUP(AK1722,'Base de Preços'!P$7:P$3001,'Base de Preços'!J$7:J$3001,"",0)</f>
        <v>152.18</v>
      </c>
      <c r="AI1722" s="37">
        <f t="shared" si="209"/>
        <v>6078.0691999999999</v>
      </c>
      <c r="AJ1722" t="str">
        <f>_xlfn.XLOOKUP(N1722,Agrupamentos!C$3:C$496,Agrupamentos!D$3:D$496,"",0)</f>
        <v>COMBATE A FORMIGA MANUAL</v>
      </c>
      <c r="AK1722" t="str">
        <f t="shared" si="210"/>
        <v>COMBATE A FORMIGA MANUAL MANUTENÇÃO - ANO 02GN127071</v>
      </c>
      <c r="AL1722" s="57" t="str">
        <f t="shared" si="211"/>
        <v>47754GN1270Trabalhador FlorestalJEAN CARDOSO PAIVACOMBATE A FORMIGA MANUAL MANUTENÇÃO - ANO 02Fazenda Pouso Alto11Principal39,94Julho-2603246219,765347222246219</v>
      </c>
      <c r="AM1722" s="79">
        <f t="shared" si="212"/>
        <v>22.535211267605636</v>
      </c>
      <c r="AN1722" s="80">
        <f t="shared" si="213"/>
        <v>3359.7746478873241</v>
      </c>
      <c r="AO1722" s="36">
        <f t="shared" si="214"/>
        <v>5954.6545999999998</v>
      </c>
      <c r="AP1722" s="83">
        <f t="shared" si="215"/>
        <v>2594.8799521126757</v>
      </c>
    </row>
    <row r="1723" spans="1:42" hidden="1">
      <c r="A1723">
        <v>47745</v>
      </c>
      <c r="B1723" s="38">
        <v>46219</v>
      </c>
      <c r="C1723" t="s">
        <v>272</v>
      </c>
      <c r="D1723" t="s">
        <v>185</v>
      </c>
      <c r="E1723" t="s">
        <v>186</v>
      </c>
      <c r="F1723" t="s">
        <v>37</v>
      </c>
      <c r="G1723">
        <v>8</v>
      </c>
      <c r="H1723" s="43" t="s">
        <v>100</v>
      </c>
      <c r="I1723" t="s">
        <v>101</v>
      </c>
      <c r="J1723" t="s">
        <v>50</v>
      </c>
      <c r="K1723" t="s">
        <v>51</v>
      </c>
      <c r="L1723" t="s">
        <v>187</v>
      </c>
      <c r="M1723">
        <v>43</v>
      </c>
      <c r="N1723" t="s">
        <v>42</v>
      </c>
      <c r="O1723" t="s">
        <v>64</v>
      </c>
      <c r="P1723">
        <v>562</v>
      </c>
      <c r="Q1723" t="s">
        <v>314</v>
      </c>
      <c r="R1723">
        <v>1</v>
      </c>
      <c r="S1723">
        <v>0</v>
      </c>
      <c r="T1723">
        <v>0</v>
      </c>
      <c r="U1723">
        <v>8</v>
      </c>
      <c r="V1723">
        <v>8</v>
      </c>
      <c r="W1723">
        <v>0</v>
      </c>
      <c r="X1723">
        <v>0</v>
      </c>
      <c r="Y1723">
        <v>0</v>
      </c>
      <c r="Z1723">
        <v>0</v>
      </c>
      <c r="AA1723" t="s">
        <v>55</v>
      </c>
      <c r="AB1723" t="s">
        <v>47</v>
      </c>
      <c r="AC1723" t="s">
        <v>57</v>
      </c>
      <c r="AD1723" t="s">
        <v>57</v>
      </c>
      <c r="AE1723" s="39">
        <v>46219.731886574074</v>
      </c>
      <c r="AG1723" t="str">
        <f t="shared" si="208"/>
        <v>Julho-26</v>
      </c>
      <c r="AH1723" s="36">
        <f>_xlfn.XLOOKUP(AK1723,'Base de Preços'!P$7:P$3001,'Base de Preços'!J$7:J$3001,"",0)</f>
        <v>0</v>
      </c>
      <c r="AI1723" s="37">
        <f t="shared" si="209"/>
        <v>0</v>
      </c>
      <c r="AJ1723" t="str">
        <f>_xlfn.XLOOKUP(N1723,Agrupamentos!C$3:C$496,Agrupamentos!D$3:D$496,"",0)</f>
        <v>APOIO E MANUTENÇÃO</v>
      </c>
      <c r="AK1723" t="str">
        <f t="shared" si="210"/>
        <v>APOIO E MANUTEÇÃOGN140043</v>
      </c>
      <c r="AL1723" s="57" t="str">
        <f t="shared" si="211"/>
        <v>47745GN1400MotoristaLEANDRA DE MIRANDA SOUZA COSTAAPOIO E MANUTEÇÃOUniao - Retiro Santa Maria II1Principal0Julho-268846219,731886574146219</v>
      </c>
      <c r="AM1723" s="79" t="str">
        <f t="shared" si="212"/>
        <v/>
      </c>
      <c r="AN1723" s="80" t="str">
        <f t="shared" si="213"/>
        <v/>
      </c>
      <c r="AO1723" s="36">
        <f t="shared" si="214"/>
        <v>0</v>
      </c>
      <c r="AP1723" s="83" t="str">
        <f t="shared" si="215"/>
        <v/>
      </c>
    </row>
    <row r="1724" spans="1:42" hidden="1">
      <c r="A1724">
        <v>47748</v>
      </c>
      <c r="B1724" s="38">
        <v>46219</v>
      </c>
      <c r="C1724" t="s">
        <v>272</v>
      </c>
      <c r="D1724" t="s">
        <v>185</v>
      </c>
      <c r="E1724" t="s">
        <v>186</v>
      </c>
      <c r="F1724" t="s">
        <v>49</v>
      </c>
      <c r="G1724">
        <v>8</v>
      </c>
      <c r="H1724" s="43">
        <v>10859</v>
      </c>
      <c r="I1724" t="s">
        <v>198</v>
      </c>
      <c r="J1724">
        <v>10093</v>
      </c>
      <c r="K1724" t="s">
        <v>199</v>
      </c>
      <c r="L1724" t="s">
        <v>199</v>
      </c>
      <c r="M1724" t="s">
        <v>200</v>
      </c>
      <c r="N1724" t="s">
        <v>201</v>
      </c>
      <c r="O1724" t="s">
        <v>64</v>
      </c>
      <c r="P1724">
        <v>607</v>
      </c>
      <c r="Q1724" t="s">
        <v>188</v>
      </c>
      <c r="R1724">
        <v>45</v>
      </c>
      <c r="S1724">
        <v>48</v>
      </c>
      <c r="T1724">
        <v>16.190000000000001</v>
      </c>
      <c r="U1724">
        <v>0</v>
      </c>
      <c r="V1724">
        <v>48</v>
      </c>
      <c r="W1724">
        <v>4.09</v>
      </c>
      <c r="X1724">
        <v>2.96</v>
      </c>
      <c r="Y1724">
        <v>2.96</v>
      </c>
      <c r="Z1724">
        <v>210.47</v>
      </c>
      <c r="AA1724" t="s">
        <v>46</v>
      </c>
      <c r="AB1724" t="s">
        <v>47</v>
      </c>
      <c r="AC1724" t="s">
        <v>202</v>
      </c>
      <c r="AD1724" t="s">
        <v>203</v>
      </c>
      <c r="AE1724" s="39">
        <v>46219.732824074075</v>
      </c>
      <c r="AG1724" t="str">
        <f t="shared" si="208"/>
        <v>Julho-26</v>
      </c>
      <c r="AH1724" s="36">
        <f>_xlfn.XLOOKUP(AK1724,'Base de Preços'!P$7:P$3001,'Base de Preços'!J$7:J$3001,"",0)</f>
        <v>930</v>
      </c>
      <c r="AI1724" s="37">
        <f t="shared" si="209"/>
        <v>15056.7</v>
      </c>
      <c r="AJ1724" t="str">
        <f>_xlfn.XLOOKUP(N1724,Agrupamentos!C$3:C$496,Agrupamentos!D$3:D$496,"",0)</f>
        <v>IRRIGAÇÃO DE PLANTIO</v>
      </c>
      <c r="AK1724" t="str">
        <f t="shared" si="210"/>
        <v>Irrigação de Plantio 4 a 5L/Planta+Polímero, tomadas d'água a 5 a 10KM da Operação, incluindo Capitação de ÁguaGN1400IMP14</v>
      </c>
      <c r="AL1724" s="57" t="str">
        <f t="shared" si="211"/>
        <v>47748GN1400Trabalhador FlorestalJONATHAN FONSECA DE OLIVEIRAIrrigação de Plantio 4 a 5L/Planta+Polímero, tomadas d'água a 5 a 10KM da Operação, incluindo Capitação de ÁguaSelena45Principal16,19Julho-2604846219,732824074146219</v>
      </c>
      <c r="AM1724" s="79">
        <f t="shared" si="212"/>
        <v>11.735941320293399</v>
      </c>
      <c r="AN1724" s="80">
        <f t="shared" si="213"/>
        <v>2470.0635696821519</v>
      </c>
      <c r="AO1724" s="36">
        <f t="shared" si="214"/>
        <v>3407.5093000000002</v>
      </c>
      <c r="AP1724" s="83">
        <f t="shared" si="215"/>
        <v>937.4457303178483</v>
      </c>
    </row>
    <row r="1725" spans="1:42" hidden="1">
      <c r="A1725">
        <v>47748</v>
      </c>
      <c r="B1725" s="38">
        <v>46219</v>
      </c>
      <c r="C1725" t="s">
        <v>272</v>
      </c>
      <c r="D1725" t="s">
        <v>185</v>
      </c>
      <c r="E1725" t="s">
        <v>186</v>
      </c>
      <c r="F1725" t="s">
        <v>59</v>
      </c>
      <c r="G1725">
        <v>8</v>
      </c>
      <c r="H1725" s="43">
        <v>10859</v>
      </c>
      <c r="I1725" t="s">
        <v>198</v>
      </c>
      <c r="J1725">
        <v>10093</v>
      </c>
      <c r="K1725" t="s">
        <v>199</v>
      </c>
      <c r="L1725" t="s">
        <v>199</v>
      </c>
      <c r="M1725" t="s">
        <v>204</v>
      </c>
      <c r="N1725" t="s">
        <v>205</v>
      </c>
      <c r="O1725" t="s">
        <v>64</v>
      </c>
      <c r="P1725">
        <v>607</v>
      </c>
      <c r="Q1725" t="s">
        <v>188</v>
      </c>
      <c r="R1725">
        <v>45</v>
      </c>
      <c r="S1725">
        <v>8</v>
      </c>
      <c r="T1725">
        <v>16.190000000000001</v>
      </c>
      <c r="U1725">
        <v>0</v>
      </c>
      <c r="V1725">
        <v>8</v>
      </c>
      <c r="W1725">
        <v>1.1000000000000001</v>
      </c>
      <c r="X1725">
        <v>0.49</v>
      </c>
      <c r="Y1725">
        <v>0.49</v>
      </c>
      <c r="Z1725">
        <v>348.12</v>
      </c>
      <c r="AA1725" t="s">
        <v>46</v>
      </c>
      <c r="AB1725" t="s">
        <v>56</v>
      </c>
      <c r="AC1725" t="s">
        <v>202</v>
      </c>
      <c r="AD1725" t="s">
        <v>203</v>
      </c>
      <c r="AE1725" s="39">
        <v>46219.732824074075</v>
      </c>
      <c r="AG1725" t="str">
        <f t="shared" si="208"/>
        <v>Julho-26</v>
      </c>
      <c r="AH1725" s="36">
        <f>_xlfn.XLOOKUP(AK1725,'Base de Preços'!P$7:P$3001,'Base de Preços'!J$7:J$3001,"",0)</f>
        <v>1452.94</v>
      </c>
      <c r="AI1725" s="37">
        <f t="shared" si="209"/>
        <v>0</v>
      </c>
      <c r="AJ1725" t="str">
        <f>_xlfn.XLOOKUP(N1725,Agrupamentos!C$3:C$496,Agrupamentos!D$3:D$496,"",0)</f>
        <v>PLANTIO</v>
      </c>
      <c r="AK1725" t="str">
        <f t="shared" si="210"/>
        <v>PLANTIO MANUAL 1.110 plantas/ha,  mudas com tratamento (MAP e Cupinicida), mudas SEM TUBETE + replantioGN1400IMP12</v>
      </c>
      <c r="AL1725" s="57" t="str">
        <f t="shared" si="211"/>
        <v>47748GN1400Operador de Trator de PneuJONATHAN FONSECA DE OLIVEIRAPLANTIO MANUAL 1.110 plantas/ha,  mudas com tratamento (MAP e Cupinicida), mudas SEM TUBETE + replantioSelena45Suporte16,19Julho-260846219,732824074146219</v>
      </c>
      <c r="AM1725" s="79">
        <f t="shared" si="212"/>
        <v>7.2727272727272725</v>
      </c>
      <c r="AN1725" s="80">
        <f t="shared" si="213"/>
        <v>2531.7818181818179</v>
      </c>
      <c r="AO1725" s="36">
        <f t="shared" si="214"/>
        <v>5636.0628000000006</v>
      </c>
      <c r="AP1725" s="83">
        <f t="shared" si="215"/>
        <v>3104.2809818181827</v>
      </c>
    </row>
    <row r="1726" spans="1:42" hidden="1">
      <c r="A1726">
        <v>47748</v>
      </c>
      <c r="B1726" s="38">
        <v>46219</v>
      </c>
      <c r="C1726" t="s">
        <v>272</v>
      </c>
      <c r="D1726" t="s">
        <v>185</v>
      </c>
      <c r="E1726" t="s">
        <v>186</v>
      </c>
      <c r="F1726" t="s">
        <v>49</v>
      </c>
      <c r="G1726">
        <v>8</v>
      </c>
      <c r="H1726" s="43">
        <v>10859</v>
      </c>
      <c r="I1726" t="s">
        <v>198</v>
      </c>
      <c r="J1726">
        <v>10093</v>
      </c>
      <c r="K1726" t="s">
        <v>199</v>
      </c>
      <c r="L1726" t="s">
        <v>199</v>
      </c>
      <c r="M1726" t="s">
        <v>204</v>
      </c>
      <c r="N1726" t="s">
        <v>205</v>
      </c>
      <c r="O1726" t="s">
        <v>64</v>
      </c>
      <c r="P1726">
        <v>607</v>
      </c>
      <c r="Q1726" t="s">
        <v>188</v>
      </c>
      <c r="R1726">
        <v>45</v>
      </c>
      <c r="S1726">
        <v>40</v>
      </c>
      <c r="T1726">
        <v>16.190000000000001</v>
      </c>
      <c r="U1726">
        <v>0</v>
      </c>
      <c r="V1726">
        <v>40</v>
      </c>
      <c r="W1726">
        <v>11</v>
      </c>
      <c r="X1726">
        <v>2.4700000000000002</v>
      </c>
      <c r="Y1726">
        <v>2.4700000000000002</v>
      </c>
      <c r="Z1726" s="3">
        <v>1104.82</v>
      </c>
      <c r="AA1726" t="s">
        <v>46</v>
      </c>
      <c r="AB1726" t="s">
        <v>47</v>
      </c>
      <c r="AC1726" t="s">
        <v>202</v>
      </c>
      <c r="AD1726" t="s">
        <v>203</v>
      </c>
      <c r="AE1726" s="39">
        <v>46219.732824074075</v>
      </c>
      <c r="AG1726" t="str">
        <f t="shared" si="208"/>
        <v>Julho-26</v>
      </c>
      <c r="AH1726" s="36">
        <f>_xlfn.XLOOKUP(AK1726,'Base de Preços'!P$7:P$3001,'Base de Preços'!J$7:J$3001,"",0)</f>
        <v>1452.94</v>
      </c>
      <c r="AI1726" s="37">
        <f t="shared" si="209"/>
        <v>23523.098600000001</v>
      </c>
      <c r="AJ1726" t="str">
        <f>_xlfn.XLOOKUP(N1726,Agrupamentos!C$3:C$496,Agrupamentos!D$3:D$496,"",0)</f>
        <v>PLANTIO</v>
      </c>
      <c r="AK1726" t="str">
        <f t="shared" si="210"/>
        <v>PLANTIO MANUAL 1.110 plantas/ha,  mudas com tratamento (MAP e Cupinicida), mudas SEM TUBETE + replantioGN1400IMP12</v>
      </c>
      <c r="AL1726" s="57" t="str">
        <f t="shared" si="211"/>
        <v>47748GN1400Trabalhador FlorestalJONATHAN FONSECA DE OLIVEIRAPLANTIO MANUAL 1.110 plantas/ha,  mudas com tratamento (MAP e Cupinicida), mudas SEM TUBETE + replantioSelena45Principal16,19Julho-2604046219,732824074146219</v>
      </c>
      <c r="AM1726" s="79">
        <f t="shared" si="212"/>
        <v>3.6363636363636362</v>
      </c>
      <c r="AN1726" s="80">
        <f t="shared" si="213"/>
        <v>4017.5272727272722</v>
      </c>
      <c r="AO1726" s="36">
        <f t="shared" si="214"/>
        <v>17887.035800000001</v>
      </c>
      <c r="AP1726" s="83">
        <f t="shared" si="215"/>
        <v>13869.50852727273</v>
      </c>
    </row>
    <row r="1727" spans="1:42" hidden="1">
      <c r="A1727">
        <v>47750</v>
      </c>
      <c r="B1727" s="38">
        <v>46219</v>
      </c>
      <c r="C1727" t="s">
        <v>272</v>
      </c>
      <c r="D1727" t="s">
        <v>185</v>
      </c>
      <c r="E1727" t="s">
        <v>186</v>
      </c>
      <c r="F1727" t="s">
        <v>37</v>
      </c>
      <c r="G1727">
        <v>8</v>
      </c>
      <c r="H1727" s="43">
        <v>9241</v>
      </c>
      <c r="I1727" t="s">
        <v>189</v>
      </c>
      <c r="J1727" t="s">
        <v>39</v>
      </c>
      <c r="K1727" t="s">
        <v>40</v>
      </c>
      <c r="L1727" t="s">
        <v>190</v>
      </c>
      <c r="M1727">
        <v>43</v>
      </c>
      <c r="N1727" t="s">
        <v>42</v>
      </c>
      <c r="O1727" t="s">
        <v>64</v>
      </c>
      <c r="P1727">
        <v>390</v>
      </c>
      <c r="Q1727" t="s">
        <v>44</v>
      </c>
      <c r="R1727" t="s">
        <v>45</v>
      </c>
      <c r="S1727">
        <v>0</v>
      </c>
      <c r="T1727">
        <v>0</v>
      </c>
      <c r="U1727">
        <v>16</v>
      </c>
      <c r="V1727">
        <v>16</v>
      </c>
      <c r="W1727">
        <v>0</v>
      </c>
      <c r="X1727">
        <v>0</v>
      </c>
      <c r="Y1727">
        <v>0</v>
      </c>
      <c r="Z1727">
        <v>0</v>
      </c>
      <c r="AA1727" t="s">
        <v>46</v>
      </c>
      <c r="AB1727" t="s">
        <v>47</v>
      </c>
      <c r="AC1727" t="s">
        <v>48</v>
      </c>
      <c r="AD1727" t="s">
        <v>48</v>
      </c>
      <c r="AE1727" s="39">
        <v>46219.742974537039</v>
      </c>
      <c r="AG1727" t="str">
        <f t="shared" si="208"/>
        <v>Julho-26</v>
      </c>
      <c r="AH1727" s="36">
        <f>_xlfn.XLOOKUP(AK1727,'Base de Preços'!P$7:P$3001,'Base de Preços'!J$7:J$3001,"",0)</f>
        <v>0</v>
      </c>
      <c r="AI1727" s="37">
        <f t="shared" si="209"/>
        <v>0</v>
      </c>
      <c r="AJ1727" t="str">
        <f>_xlfn.XLOOKUP(N1727,Agrupamentos!C$3:C$496,Agrupamentos!D$3:D$496,"",0)</f>
        <v>APOIO E MANUTENÇÃO</v>
      </c>
      <c r="AK1727" t="str">
        <f t="shared" si="210"/>
        <v>APOIO E MANUTEÇÃOGN140043</v>
      </c>
      <c r="AL1727" s="57" t="str">
        <f t="shared" si="211"/>
        <v>47750GN1400MotoristaGIOVANNI RODRIGUES BORGES MORAESAPOIO E MANUTEÇÃOPátio MST01Principal0Julho-26161646219,74297453746219</v>
      </c>
      <c r="AM1727" s="79" t="str">
        <f t="shared" si="212"/>
        <v/>
      </c>
      <c r="AN1727" s="80" t="str">
        <f t="shared" si="213"/>
        <v/>
      </c>
      <c r="AO1727" s="36">
        <f t="shared" si="214"/>
        <v>0</v>
      </c>
      <c r="AP1727" s="83" t="str">
        <f t="shared" si="215"/>
        <v/>
      </c>
    </row>
    <row r="1728" spans="1:42" hidden="1">
      <c r="A1728">
        <v>47759</v>
      </c>
      <c r="B1728" s="38">
        <v>46219</v>
      </c>
      <c r="C1728" t="s">
        <v>272</v>
      </c>
      <c r="D1728" t="s">
        <v>185</v>
      </c>
      <c r="E1728" t="s">
        <v>186</v>
      </c>
      <c r="F1728" t="s">
        <v>59</v>
      </c>
      <c r="G1728">
        <v>8</v>
      </c>
      <c r="H1728" s="43">
        <v>10859</v>
      </c>
      <c r="I1728" t="s">
        <v>198</v>
      </c>
      <c r="J1728">
        <v>10315</v>
      </c>
      <c r="K1728" t="s">
        <v>206</v>
      </c>
      <c r="L1728" t="s">
        <v>206</v>
      </c>
      <c r="M1728" t="s">
        <v>226</v>
      </c>
      <c r="N1728" t="s">
        <v>227</v>
      </c>
      <c r="O1728" t="s">
        <v>64</v>
      </c>
      <c r="P1728">
        <v>502</v>
      </c>
      <c r="Q1728" t="s">
        <v>208</v>
      </c>
      <c r="R1728">
        <v>12</v>
      </c>
      <c r="S1728">
        <v>6</v>
      </c>
      <c r="T1728">
        <v>9.65</v>
      </c>
      <c r="U1728">
        <v>0</v>
      </c>
      <c r="V1728">
        <v>6</v>
      </c>
      <c r="W1728">
        <v>0.48</v>
      </c>
      <c r="X1728">
        <v>0.62</v>
      </c>
      <c r="Y1728">
        <v>0.62</v>
      </c>
      <c r="Z1728">
        <v>185.69</v>
      </c>
      <c r="AA1728" t="s">
        <v>46</v>
      </c>
      <c r="AB1728" t="s">
        <v>56</v>
      </c>
      <c r="AC1728" t="s">
        <v>209</v>
      </c>
      <c r="AD1728" t="s">
        <v>203</v>
      </c>
      <c r="AE1728" s="39">
        <v>46219.807511574072</v>
      </c>
      <c r="AG1728" t="str">
        <f t="shared" si="208"/>
        <v>Julho-26</v>
      </c>
      <c r="AH1728" s="36">
        <f>_xlfn.XLOOKUP(AK1728,'Base de Preços'!P$7:P$3001,'Base de Preços'!J$7:J$3001,"",0)</f>
        <v>492.5</v>
      </c>
      <c r="AI1728" s="37">
        <f t="shared" si="209"/>
        <v>0</v>
      </c>
      <c r="AJ1728" t="str">
        <f>_xlfn.XLOOKUP(N1728,Agrupamentos!C$3:C$496,Agrupamentos!D$3:D$496,"",0)</f>
        <v>IRRIGAÇÃO DE REPLANTIO</v>
      </c>
      <c r="AK1728" t="str">
        <f t="shared" si="210"/>
        <v>IRRIGAÇÃO DE REPLANTIOGN1400IMP32</v>
      </c>
      <c r="AL1728" s="57" t="str">
        <f t="shared" si="211"/>
        <v>47759GN1400Operador de Trator de PneuANTONIO MARCIO PEREIRA DA SILVAIRRIGAÇÃO DE REPLANTIOIndaia Grande I12Suporte9,65Julho-260646219,807511574146219</v>
      </c>
      <c r="AM1728" s="79">
        <f t="shared" si="212"/>
        <v>12.5</v>
      </c>
      <c r="AN1728" s="80">
        <f t="shared" si="213"/>
        <v>2321.125</v>
      </c>
      <c r="AO1728" s="36">
        <f t="shared" si="214"/>
        <v>1791.9085</v>
      </c>
      <c r="AP1728" s="83">
        <f t="shared" si="215"/>
        <v>-529.2165</v>
      </c>
    </row>
    <row r="1729" spans="1:42" hidden="1">
      <c r="A1729">
        <v>47759</v>
      </c>
      <c r="B1729" s="38">
        <v>46219</v>
      </c>
      <c r="C1729" t="s">
        <v>272</v>
      </c>
      <c r="D1729" t="s">
        <v>185</v>
      </c>
      <c r="E1729" t="s">
        <v>186</v>
      </c>
      <c r="F1729" t="s">
        <v>37</v>
      </c>
      <c r="G1729">
        <v>8</v>
      </c>
      <c r="H1729" s="43">
        <v>10859</v>
      </c>
      <c r="I1729" t="s">
        <v>198</v>
      </c>
      <c r="J1729">
        <v>10315</v>
      </c>
      <c r="K1729" t="s">
        <v>206</v>
      </c>
      <c r="L1729" t="s">
        <v>206</v>
      </c>
      <c r="M1729">
        <v>43</v>
      </c>
      <c r="N1729" t="s">
        <v>42</v>
      </c>
      <c r="O1729" t="s">
        <v>64</v>
      </c>
      <c r="P1729">
        <v>502</v>
      </c>
      <c r="Q1729" t="s">
        <v>208</v>
      </c>
      <c r="R1729">
        <v>12</v>
      </c>
      <c r="S1729">
        <v>4</v>
      </c>
      <c r="T1729">
        <v>0</v>
      </c>
      <c r="U1729">
        <v>4</v>
      </c>
      <c r="V1729">
        <v>8</v>
      </c>
      <c r="W1729">
        <v>0</v>
      </c>
      <c r="X1729">
        <v>0</v>
      </c>
      <c r="Y1729">
        <v>0</v>
      </c>
      <c r="Z1729">
        <v>0</v>
      </c>
      <c r="AA1729" t="s">
        <v>46</v>
      </c>
      <c r="AB1729" t="s">
        <v>47</v>
      </c>
      <c r="AC1729" t="s">
        <v>209</v>
      </c>
      <c r="AE1729" s="39">
        <v>46219.807511574072</v>
      </c>
      <c r="AG1729" t="str">
        <f t="shared" si="208"/>
        <v>Julho-26</v>
      </c>
      <c r="AH1729" s="36">
        <f>_xlfn.XLOOKUP(AK1729,'Base de Preços'!P$7:P$3001,'Base de Preços'!J$7:J$3001,"",0)</f>
        <v>0</v>
      </c>
      <c r="AI1729" s="37">
        <f t="shared" si="209"/>
        <v>0</v>
      </c>
      <c r="AJ1729" t="str">
        <f>_xlfn.XLOOKUP(N1729,Agrupamentos!C$3:C$496,Agrupamentos!D$3:D$496,"",0)</f>
        <v>APOIO E MANUTENÇÃO</v>
      </c>
      <c r="AK1729" t="str">
        <f t="shared" si="210"/>
        <v>APOIO E MANUTEÇÃOGN140043</v>
      </c>
      <c r="AL1729" s="57" t="str">
        <f t="shared" si="211"/>
        <v>47759GN1400MotoristaANTONIO MARCIO PEREIRA DA SILVAAPOIO E MANUTEÇÃOIndaia Grande I12Principal0Julho-264846219,807511574146219</v>
      </c>
      <c r="AM1729" s="79" t="str">
        <f t="shared" si="212"/>
        <v/>
      </c>
      <c r="AN1729" s="80" t="str">
        <f t="shared" si="213"/>
        <v/>
      </c>
      <c r="AO1729" s="36">
        <f t="shared" si="214"/>
        <v>0</v>
      </c>
      <c r="AP1729" s="83" t="str">
        <f t="shared" si="215"/>
        <v/>
      </c>
    </row>
    <row r="1730" spans="1:42" hidden="1">
      <c r="A1730">
        <v>47759</v>
      </c>
      <c r="B1730" s="38">
        <v>46219</v>
      </c>
      <c r="C1730" t="s">
        <v>272</v>
      </c>
      <c r="D1730" t="s">
        <v>185</v>
      </c>
      <c r="E1730" t="s">
        <v>186</v>
      </c>
      <c r="F1730" t="s">
        <v>49</v>
      </c>
      <c r="G1730">
        <v>8</v>
      </c>
      <c r="H1730" s="43">
        <v>10859</v>
      </c>
      <c r="I1730" t="s">
        <v>198</v>
      </c>
      <c r="J1730">
        <v>10315</v>
      </c>
      <c r="K1730" t="s">
        <v>206</v>
      </c>
      <c r="L1730" t="s">
        <v>206</v>
      </c>
      <c r="M1730" t="s">
        <v>226</v>
      </c>
      <c r="N1730" t="s">
        <v>227</v>
      </c>
      <c r="O1730" t="s">
        <v>64</v>
      </c>
      <c r="P1730">
        <v>502</v>
      </c>
      <c r="Q1730" t="s">
        <v>208</v>
      </c>
      <c r="R1730">
        <v>12</v>
      </c>
      <c r="S1730">
        <v>27</v>
      </c>
      <c r="T1730">
        <v>9.65</v>
      </c>
      <c r="U1730">
        <v>18</v>
      </c>
      <c r="V1730">
        <v>45</v>
      </c>
      <c r="W1730">
        <v>2.4</v>
      </c>
      <c r="X1730">
        <v>2.8</v>
      </c>
      <c r="Y1730">
        <v>4.66</v>
      </c>
      <c r="Z1730">
        <v>243.65</v>
      </c>
      <c r="AA1730" t="s">
        <v>46</v>
      </c>
      <c r="AB1730" t="s">
        <v>47</v>
      </c>
      <c r="AC1730" t="s">
        <v>209</v>
      </c>
      <c r="AE1730" s="39">
        <v>46219.807511574072</v>
      </c>
      <c r="AG1730" t="str">
        <f t="shared" si="208"/>
        <v>Julho-26</v>
      </c>
      <c r="AH1730" s="36">
        <f>_xlfn.XLOOKUP(AK1730,'Base de Preços'!P$7:P$3001,'Base de Preços'!J$7:J$3001,"",0)</f>
        <v>492.5</v>
      </c>
      <c r="AI1730" s="37">
        <f t="shared" si="209"/>
        <v>4752.625</v>
      </c>
      <c r="AJ1730" t="str">
        <f>_xlfn.XLOOKUP(N1730,Agrupamentos!C$3:C$496,Agrupamentos!D$3:D$496,"",0)</f>
        <v>IRRIGAÇÃO DE REPLANTIO</v>
      </c>
      <c r="AK1730" t="str">
        <f t="shared" si="210"/>
        <v>IRRIGAÇÃO DE REPLANTIOGN1400IMP32</v>
      </c>
      <c r="AL1730" s="57" t="str">
        <f t="shared" si="211"/>
        <v>47759GN1400Trabalhador FlorestalANTONIO MARCIO PEREIRA DA SILVAIRRIGAÇÃO DE REPLANTIOIndaia Grande I12Principal9,65Julho-26184546219,807511574146219</v>
      </c>
      <c r="AM1730" s="79">
        <f t="shared" si="212"/>
        <v>18.75</v>
      </c>
      <c r="AN1730" s="80">
        <f t="shared" si="213"/>
        <v>4568.4375</v>
      </c>
      <c r="AO1730" s="36">
        <f t="shared" si="214"/>
        <v>2351.2225000000003</v>
      </c>
      <c r="AP1730" s="83">
        <f t="shared" si="215"/>
        <v>-2217.2149999999997</v>
      </c>
    </row>
    <row r="1731" spans="1:42" hidden="1">
      <c r="A1731">
        <v>47759</v>
      </c>
      <c r="B1731" s="38">
        <v>46219</v>
      </c>
      <c r="C1731" t="s">
        <v>272</v>
      </c>
      <c r="D1731" t="s">
        <v>185</v>
      </c>
      <c r="E1731" t="s">
        <v>186</v>
      </c>
      <c r="F1731" t="s">
        <v>37</v>
      </c>
      <c r="G1731">
        <v>8</v>
      </c>
      <c r="H1731" s="43">
        <v>10859</v>
      </c>
      <c r="I1731" t="s">
        <v>198</v>
      </c>
      <c r="J1731">
        <v>10315</v>
      </c>
      <c r="K1731" t="s">
        <v>206</v>
      </c>
      <c r="L1731" t="s">
        <v>206</v>
      </c>
      <c r="M1731" s="4">
        <v>46028</v>
      </c>
      <c r="N1731" t="s">
        <v>207</v>
      </c>
      <c r="O1731" t="s">
        <v>64</v>
      </c>
      <c r="P1731">
        <v>502</v>
      </c>
      <c r="Q1731" t="s">
        <v>208</v>
      </c>
      <c r="R1731">
        <v>12</v>
      </c>
      <c r="S1731">
        <v>2</v>
      </c>
      <c r="T1731">
        <v>8</v>
      </c>
      <c r="U1731">
        <v>2</v>
      </c>
      <c r="V1731">
        <v>4</v>
      </c>
      <c r="W1731">
        <v>0.16</v>
      </c>
      <c r="X1731">
        <v>0.25</v>
      </c>
      <c r="Y1731">
        <v>0.5</v>
      </c>
      <c r="Z1731">
        <v>63.16</v>
      </c>
      <c r="AA1731" t="s">
        <v>55</v>
      </c>
      <c r="AB1731" t="s">
        <v>77</v>
      </c>
      <c r="AC1731" t="s">
        <v>209</v>
      </c>
      <c r="AE1731" s="39">
        <v>46219.807511574072</v>
      </c>
      <c r="AG1731" t="str">
        <f t="shared" si="208"/>
        <v>Julho-26</v>
      </c>
      <c r="AH1731" s="36">
        <f>_xlfn.XLOOKUP(AK1731,'Base de Preços'!P$7:P$3001,'Base de Preços'!J$7:J$3001,"",0)</f>
        <v>492.5</v>
      </c>
      <c r="AI1731" s="37">
        <f t="shared" si="209"/>
        <v>0</v>
      </c>
      <c r="AJ1731" t="str">
        <f>_xlfn.XLOOKUP(N1731,Agrupamentos!C$3:C$496,Agrupamentos!D$3:D$496,"",0)</f>
        <v>IRRIGAÇÃO DE REPLANTIO</v>
      </c>
      <c r="AK1731" t="str">
        <f t="shared" si="210"/>
        <v>2º IRRIGAÇÃO DE REPLANTIOGN140046028</v>
      </c>
      <c r="AL1731" s="57" t="str">
        <f t="shared" si="211"/>
        <v>47759GN1400MotoristaANTONIO MARCIO PEREIRA DA SILVA2º IRRIGAÇÃO DE REPLANTIOIndaia Grande I12Apoio8Julho-262446219,807511574146219</v>
      </c>
      <c r="AM1731" s="79">
        <f t="shared" si="212"/>
        <v>25</v>
      </c>
      <c r="AN1731" s="80">
        <f t="shared" si="213"/>
        <v>1579</v>
      </c>
      <c r="AO1731" s="36">
        <f t="shared" si="214"/>
        <v>505.28</v>
      </c>
      <c r="AP1731" s="83">
        <f t="shared" si="215"/>
        <v>-1073.72</v>
      </c>
    </row>
    <row r="1732" spans="1:42" hidden="1">
      <c r="A1732">
        <v>47759</v>
      </c>
      <c r="B1732" s="38">
        <v>46219</v>
      </c>
      <c r="C1732" t="s">
        <v>272</v>
      </c>
      <c r="D1732" t="s">
        <v>185</v>
      </c>
      <c r="E1732" t="s">
        <v>186</v>
      </c>
      <c r="F1732" t="s">
        <v>37</v>
      </c>
      <c r="G1732">
        <v>8</v>
      </c>
      <c r="H1732" s="43">
        <v>10859</v>
      </c>
      <c r="I1732" t="s">
        <v>198</v>
      </c>
      <c r="J1732">
        <v>10315</v>
      </c>
      <c r="K1732" t="s">
        <v>206</v>
      </c>
      <c r="L1732" t="s">
        <v>206</v>
      </c>
      <c r="M1732" t="s">
        <v>226</v>
      </c>
      <c r="N1732" t="s">
        <v>227</v>
      </c>
      <c r="O1732" t="s">
        <v>64</v>
      </c>
      <c r="P1732">
        <v>502</v>
      </c>
      <c r="Q1732" t="s">
        <v>208</v>
      </c>
      <c r="R1732">
        <v>12</v>
      </c>
      <c r="S1732">
        <v>2</v>
      </c>
      <c r="T1732">
        <v>9.65</v>
      </c>
      <c r="U1732">
        <v>2</v>
      </c>
      <c r="V1732">
        <v>4</v>
      </c>
      <c r="W1732">
        <v>0.16</v>
      </c>
      <c r="X1732">
        <v>0.21</v>
      </c>
      <c r="Y1732">
        <v>0.41</v>
      </c>
      <c r="Z1732">
        <v>63.16</v>
      </c>
      <c r="AA1732" t="s">
        <v>46</v>
      </c>
      <c r="AB1732" t="s">
        <v>77</v>
      </c>
      <c r="AC1732" t="s">
        <v>209</v>
      </c>
      <c r="AE1732" s="39">
        <v>46219.807511574072</v>
      </c>
      <c r="AG1732" t="str">
        <f t="shared" si="208"/>
        <v>Julho-26</v>
      </c>
      <c r="AH1732" s="36">
        <f>_xlfn.XLOOKUP(AK1732,'Base de Preços'!P$7:P$3001,'Base de Preços'!J$7:J$3001,"",0)</f>
        <v>492.5</v>
      </c>
      <c r="AI1732" s="37">
        <f t="shared" si="209"/>
        <v>0</v>
      </c>
      <c r="AJ1732" t="str">
        <f>_xlfn.XLOOKUP(N1732,Agrupamentos!C$3:C$496,Agrupamentos!D$3:D$496,"",0)</f>
        <v>IRRIGAÇÃO DE REPLANTIO</v>
      </c>
      <c r="AK1732" t="str">
        <f t="shared" si="210"/>
        <v>IRRIGAÇÃO DE REPLANTIOGN1400IMP32</v>
      </c>
      <c r="AL1732" s="57" t="str">
        <f t="shared" si="211"/>
        <v>47759GN1400MotoristaANTONIO MARCIO PEREIRA DA SILVAIRRIGAÇÃO DE REPLANTIOIndaia Grande I12Apoio9,65Julho-262446219,807511574146219</v>
      </c>
      <c r="AM1732" s="79">
        <f t="shared" si="212"/>
        <v>25</v>
      </c>
      <c r="AN1732" s="80">
        <f t="shared" si="213"/>
        <v>1579</v>
      </c>
      <c r="AO1732" s="36">
        <f t="shared" si="214"/>
        <v>609.49400000000003</v>
      </c>
      <c r="AP1732" s="83">
        <f t="shared" si="215"/>
        <v>-969.50599999999997</v>
      </c>
    </row>
    <row r="1733" spans="1:42" hidden="1">
      <c r="A1733">
        <v>47759</v>
      </c>
      <c r="B1733" s="38">
        <v>46219</v>
      </c>
      <c r="C1733" t="s">
        <v>272</v>
      </c>
      <c r="D1733" t="s">
        <v>185</v>
      </c>
      <c r="E1733" t="s">
        <v>186</v>
      </c>
      <c r="F1733" t="s">
        <v>49</v>
      </c>
      <c r="G1733">
        <v>8</v>
      </c>
      <c r="H1733" s="43">
        <v>10859</v>
      </c>
      <c r="I1733" t="s">
        <v>198</v>
      </c>
      <c r="J1733">
        <v>10315</v>
      </c>
      <c r="K1733" t="s">
        <v>206</v>
      </c>
      <c r="L1733" t="s">
        <v>206</v>
      </c>
      <c r="M1733" t="s">
        <v>224</v>
      </c>
      <c r="N1733" t="s">
        <v>225</v>
      </c>
      <c r="O1733" t="s">
        <v>64</v>
      </c>
      <c r="P1733">
        <v>502</v>
      </c>
      <c r="Q1733" t="s">
        <v>208</v>
      </c>
      <c r="R1733">
        <v>12</v>
      </c>
      <c r="S1733">
        <v>20</v>
      </c>
      <c r="T1733">
        <v>9.65</v>
      </c>
      <c r="U1733">
        <v>20</v>
      </c>
      <c r="V1733">
        <v>40</v>
      </c>
      <c r="W1733">
        <v>2.84</v>
      </c>
      <c r="X1733">
        <v>2.0699999999999998</v>
      </c>
      <c r="Y1733">
        <v>4.1500000000000004</v>
      </c>
      <c r="Z1733">
        <v>287.75</v>
      </c>
      <c r="AA1733" t="s">
        <v>46</v>
      </c>
      <c r="AB1733" t="s">
        <v>47</v>
      </c>
      <c r="AC1733" t="s">
        <v>209</v>
      </c>
      <c r="AE1733" s="39">
        <v>46219.807511574072</v>
      </c>
      <c r="AG1733" t="str">
        <f t="shared" si="208"/>
        <v>Julho-26</v>
      </c>
      <c r="AH1733" s="36">
        <f>_xlfn.XLOOKUP(AK1733,'Base de Preços'!P$7:P$3001,'Base de Preços'!J$7:J$3001,"",0)</f>
        <v>399</v>
      </c>
      <c r="AI1733" s="37">
        <f t="shared" si="209"/>
        <v>3850.3500000000004</v>
      </c>
      <c r="AJ1733" t="str">
        <f>_xlfn.XLOOKUP(N1733,Agrupamentos!C$3:C$496,Agrupamentos!D$3:D$496,"",0)</f>
        <v>REPLANTIO</v>
      </c>
      <c r="AK1733" t="str">
        <f t="shared" si="210"/>
        <v>REPLANTIOGN1400IMP29</v>
      </c>
      <c r="AL1733" s="57" t="str">
        <f t="shared" si="211"/>
        <v>47759GN1400Trabalhador FlorestalANTONIO MARCIO PEREIRA DA SILVAREPLANTIOIndaia Grande I12Principal9,65Julho-26204046219,807511574146219</v>
      </c>
      <c r="AM1733" s="79">
        <f t="shared" si="212"/>
        <v>14.084507042253522</v>
      </c>
      <c r="AN1733" s="80">
        <f t="shared" si="213"/>
        <v>4052.816901408451</v>
      </c>
      <c r="AO1733" s="36">
        <f t="shared" si="214"/>
        <v>2776.7874999999999</v>
      </c>
      <c r="AP1733" s="83">
        <f t="shared" si="215"/>
        <v>-1276.0294014084511</v>
      </c>
    </row>
    <row r="1734" spans="1:42" hidden="1">
      <c r="A1734">
        <v>47759</v>
      </c>
      <c r="B1734" s="38">
        <v>46219</v>
      </c>
      <c r="C1734" t="s">
        <v>272</v>
      </c>
      <c r="D1734" t="s">
        <v>185</v>
      </c>
      <c r="E1734" t="s">
        <v>186</v>
      </c>
      <c r="F1734" t="s">
        <v>49</v>
      </c>
      <c r="G1734">
        <v>8</v>
      </c>
      <c r="H1734" s="43">
        <v>10859</v>
      </c>
      <c r="I1734" t="s">
        <v>198</v>
      </c>
      <c r="J1734">
        <v>10315</v>
      </c>
      <c r="K1734" t="s">
        <v>206</v>
      </c>
      <c r="L1734" t="s">
        <v>206</v>
      </c>
      <c r="M1734" s="4">
        <v>46028</v>
      </c>
      <c r="N1734" t="s">
        <v>207</v>
      </c>
      <c r="O1734" t="s">
        <v>64</v>
      </c>
      <c r="P1734">
        <v>502</v>
      </c>
      <c r="Q1734" t="s">
        <v>208</v>
      </c>
      <c r="R1734">
        <v>12</v>
      </c>
      <c r="S1734">
        <v>25</v>
      </c>
      <c r="T1734">
        <v>8</v>
      </c>
      <c r="U1734">
        <v>20</v>
      </c>
      <c r="V1734">
        <v>45</v>
      </c>
      <c r="W1734">
        <v>2.4</v>
      </c>
      <c r="X1734">
        <v>3.13</v>
      </c>
      <c r="Y1734">
        <v>5.63</v>
      </c>
      <c r="Z1734">
        <v>243.65</v>
      </c>
      <c r="AA1734" t="s">
        <v>55</v>
      </c>
      <c r="AB1734" t="s">
        <v>47</v>
      </c>
      <c r="AC1734" t="s">
        <v>209</v>
      </c>
      <c r="AE1734" s="39">
        <v>46219.807511574072</v>
      </c>
      <c r="AG1734" t="str">
        <f t="shared" ref="AG1734:AG1797" si="216">IF(B1734=0,"",PROPER(TEXT(IF(DAY(B1734)&gt;20,EDATE(B1734,1),B1734),"MMMM-aa")))</f>
        <v>Julho-26</v>
      </c>
      <c r="AH1734" s="36">
        <f>_xlfn.XLOOKUP(AK1734,'Base de Preços'!P$7:P$3001,'Base de Preços'!J$7:J$3001,"",0)</f>
        <v>492.5</v>
      </c>
      <c r="AI1734" s="37">
        <f t="shared" ref="AI1734:AI1797" si="217">IF(AB1734="Principal",AH1734*T1734,0)</f>
        <v>3940</v>
      </c>
      <c r="AJ1734" t="str">
        <f>_xlfn.XLOOKUP(N1734,Agrupamentos!C$3:C$496,Agrupamentos!D$3:D$496,"",0)</f>
        <v>IRRIGAÇÃO DE REPLANTIO</v>
      </c>
      <c r="AK1734" t="str">
        <f t="shared" ref="AK1734:AK1797" si="218">N1734&amp;D1734&amp;M1734</f>
        <v>2º IRRIGAÇÃO DE REPLANTIOGN140046028</v>
      </c>
      <c r="AL1734" s="57" t="str">
        <f t="shared" ref="AL1734:AL1797" si="219">CONCATENATE(A1734,D1734,F1734,K1734,N1734,Q1734,R1734,AB1734,T1734,AG1734,U1734,V1734,AE1734,B1734)</f>
        <v>47759GN1400Trabalhador FlorestalANTONIO MARCIO PEREIRA DA SILVA2º IRRIGAÇÃO DE REPLANTIOIndaia Grande I12Principal8Julho-26204546219,807511574146219</v>
      </c>
      <c r="AM1734" s="79">
        <f t="shared" ref="AM1734:AM1797" si="220">IFERROR(V1734/W1734,"")</f>
        <v>18.75</v>
      </c>
      <c r="AN1734" s="80">
        <f t="shared" ref="AN1734:AN1797" si="221">IFERROR(AM1734*Z1734,"")</f>
        <v>4568.4375</v>
      </c>
      <c r="AO1734" s="36">
        <f t="shared" ref="AO1734:AO1797" si="222">Z1734*T1734</f>
        <v>1949.2</v>
      </c>
      <c r="AP1734" s="83">
        <f t="shared" ref="AP1734:AP1797" si="223">IFERROR(AO1734-AN1734,"")</f>
        <v>-2619.2375000000002</v>
      </c>
    </row>
    <row r="1735" spans="1:42" hidden="1">
      <c r="A1735">
        <v>47759</v>
      </c>
      <c r="B1735" s="38">
        <v>46219</v>
      </c>
      <c r="C1735" t="s">
        <v>272</v>
      </c>
      <c r="D1735" t="s">
        <v>185</v>
      </c>
      <c r="E1735" t="s">
        <v>186</v>
      </c>
      <c r="F1735" t="s">
        <v>59</v>
      </c>
      <c r="G1735">
        <v>8</v>
      </c>
      <c r="H1735" s="43">
        <v>10859</v>
      </c>
      <c r="I1735" t="s">
        <v>198</v>
      </c>
      <c r="J1735">
        <v>10315</v>
      </c>
      <c r="K1735" t="s">
        <v>206</v>
      </c>
      <c r="L1735" t="s">
        <v>206</v>
      </c>
      <c r="M1735" t="s">
        <v>224</v>
      </c>
      <c r="N1735" t="s">
        <v>225</v>
      </c>
      <c r="O1735" t="s">
        <v>64</v>
      </c>
      <c r="P1735">
        <v>502</v>
      </c>
      <c r="Q1735" t="s">
        <v>208</v>
      </c>
      <c r="R1735">
        <v>12</v>
      </c>
      <c r="S1735">
        <v>4</v>
      </c>
      <c r="T1735">
        <v>9.65</v>
      </c>
      <c r="U1735">
        <v>4</v>
      </c>
      <c r="V1735">
        <v>8</v>
      </c>
      <c r="W1735">
        <v>0.36</v>
      </c>
      <c r="X1735">
        <v>0.41</v>
      </c>
      <c r="Y1735">
        <v>0.83</v>
      </c>
      <c r="Z1735">
        <v>111.25</v>
      </c>
      <c r="AA1735" t="s">
        <v>46</v>
      </c>
      <c r="AB1735" t="s">
        <v>77</v>
      </c>
      <c r="AC1735" t="s">
        <v>209</v>
      </c>
      <c r="AE1735" s="39">
        <v>46219.807511574072</v>
      </c>
      <c r="AG1735" t="str">
        <f t="shared" si="216"/>
        <v>Julho-26</v>
      </c>
      <c r="AH1735" s="36">
        <f>_xlfn.XLOOKUP(AK1735,'Base de Preços'!P$7:P$3001,'Base de Preços'!J$7:J$3001,"",0)</f>
        <v>399</v>
      </c>
      <c r="AI1735" s="37">
        <f t="shared" si="217"/>
        <v>0</v>
      </c>
      <c r="AJ1735" t="str">
        <f>_xlfn.XLOOKUP(N1735,Agrupamentos!C$3:C$496,Agrupamentos!D$3:D$496,"",0)</f>
        <v>REPLANTIO</v>
      </c>
      <c r="AK1735" t="str">
        <f t="shared" si="218"/>
        <v>REPLANTIOGN1400IMP29</v>
      </c>
      <c r="AL1735" s="57" t="str">
        <f t="shared" si="219"/>
        <v>47759GN1400Operador de Trator de PneuANTONIO MARCIO PEREIRA DA SILVAREPLANTIOIndaia Grande I12Apoio9,65Julho-264846219,807511574146219</v>
      </c>
      <c r="AM1735" s="79">
        <f t="shared" si="220"/>
        <v>22.222222222222221</v>
      </c>
      <c r="AN1735" s="80">
        <f t="shared" si="221"/>
        <v>2472.2222222222222</v>
      </c>
      <c r="AO1735" s="36">
        <f t="shared" si="222"/>
        <v>1073.5625</v>
      </c>
      <c r="AP1735" s="83">
        <f t="shared" si="223"/>
        <v>-1398.6597222222222</v>
      </c>
    </row>
    <row r="1736" spans="1:42" hidden="1">
      <c r="A1736">
        <v>47759</v>
      </c>
      <c r="B1736" s="38">
        <v>46219</v>
      </c>
      <c r="C1736" t="s">
        <v>272</v>
      </c>
      <c r="D1736" t="s">
        <v>185</v>
      </c>
      <c r="E1736" t="s">
        <v>186</v>
      </c>
      <c r="F1736" t="s">
        <v>59</v>
      </c>
      <c r="G1736">
        <v>8</v>
      </c>
      <c r="H1736" s="43">
        <v>10859</v>
      </c>
      <c r="I1736" t="s">
        <v>198</v>
      </c>
      <c r="J1736">
        <v>10315</v>
      </c>
      <c r="K1736" t="s">
        <v>206</v>
      </c>
      <c r="L1736" t="s">
        <v>206</v>
      </c>
      <c r="M1736" s="4">
        <v>46028</v>
      </c>
      <c r="N1736" t="s">
        <v>207</v>
      </c>
      <c r="O1736" t="s">
        <v>64</v>
      </c>
      <c r="P1736">
        <v>502</v>
      </c>
      <c r="Q1736" t="s">
        <v>208</v>
      </c>
      <c r="R1736">
        <v>12</v>
      </c>
      <c r="S1736">
        <v>2</v>
      </c>
      <c r="T1736">
        <v>8</v>
      </c>
      <c r="U1736">
        <v>8</v>
      </c>
      <c r="V1736">
        <v>10</v>
      </c>
      <c r="W1736">
        <v>0.48</v>
      </c>
      <c r="X1736">
        <v>0.25</v>
      </c>
      <c r="Y1736">
        <v>1.25</v>
      </c>
      <c r="Z1736">
        <v>185.69</v>
      </c>
      <c r="AA1736" t="s">
        <v>55</v>
      </c>
      <c r="AB1736" t="s">
        <v>56</v>
      </c>
      <c r="AC1736" t="s">
        <v>209</v>
      </c>
      <c r="AE1736" s="39">
        <v>46219.807511574072</v>
      </c>
      <c r="AG1736" t="str">
        <f t="shared" si="216"/>
        <v>Julho-26</v>
      </c>
      <c r="AH1736" s="36">
        <f>_xlfn.XLOOKUP(AK1736,'Base de Preços'!P$7:P$3001,'Base de Preços'!J$7:J$3001,"",0)</f>
        <v>492.5</v>
      </c>
      <c r="AI1736" s="37">
        <f t="shared" si="217"/>
        <v>0</v>
      </c>
      <c r="AJ1736" t="str">
        <f>_xlfn.XLOOKUP(N1736,Agrupamentos!C$3:C$496,Agrupamentos!D$3:D$496,"",0)</f>
        <v>IRRIGAÇÃO DE REPLANTIO</v>
      </c>
      <c r="AK1736" t="str">
        <f t="shared" si="218"/>
        <v>2º IRRIGAÇÃO DE REPLANTIOGN140046028</v>
      </c>
      <c r="AL1736" s="57" t="str">
        <f t="shared" si="219"/>
        <v>47759GN1400Operador de Trator de PneuANTONIO MARCIO PEREIRA DA SILVA2º IRRIGAÇÃO DE REPLANTIOIndaia Grande I12Suporte8Julho-2681046219,807511574146219</v>
      </c>
      <c r="AM1736" s="79">
        <f t="shared" si="220"/>
        <v>20.833333333333336</v>
      </c>
      <c r="AN1736" s="80">
        <f t="shared" si="221"/>
        <v>3868.541666666667</v>
      </c>
      <c r="AO1736" s="36">
        <f t="shared" si="222"/>
        <v>1485.52</v>
      </c>
      <c r="AP1736" s="83">
        <f t="shared" si="223"/>
        <v>-2383.021666666667</v>
      </c>
    </row>
    <row r="1737" spans="1:42" hidden="1">
      <c r="A1737">
        <v>47765</v>
      </c>
      <c r="B1737" s="38">
        <v>46219</v>
      </c>
      <c r="C1737" t="s">
        <v>272</v>
      </c>
      <c r="D1737" t="s">
        <v>185</v>
      </c>
      <c r="E1737" t="s">
        <v>186</v>
      </c>
      <c r="F1737" t="s">
        <v>59</v>
      </c>
      <c r="G1737">
        <v>10</v>
      </c>
      <c r="H1737" s="43">
        <v>10859</v>
      </c>
      <c r="I1737" t="s">
        <v>198</v>
      </c>
      <c r="J1737">
        <v>11772</v>
      </c>
      <c r="K1737" t="s">
        <v>211</v>
      </c>
      <c r="L1737" t="s">
        <v>211</v>
      </c>
      <c r="M1737" t="s">
        <v>326</v>
      </c>
      <c r="N1737" t="s">
        <v>327</v>
      </c>
      <c r="O1737" t="s">
        <v>64</v>
      </c>
      <c r="P1737">
        <v>669</v>
      </c>
      <c r="Q1737" t="s">
        <v>223</v>
      </c>
      <c r="R1737">
        <v>23</v>
      </c>
      <c r="S1737">
        <v>30</v>
      </c>
      <c r="T1737">
        <v>30</v>
      </c>
      <c r="U1737">
        <v>0</v>
      </c>
      <c r="V1737">
        <v>30</v>
      </c>
      <c r="W1737">
        <v>0.82</v>
      </c>
      <c r="X1737">
        <v>1</v>
      </c>
      <c r="Y1737">
        <v>1</v>
      </c>
      <c r="Z1737">
        <v>520.12</v>
      </c>
      <c r="AA1737" t="s">
        <v>46</v>
      </c>
      <c r="AB1737" t="s">
        <v>56</v>
      </c>
      <c r="AC1737" t="s">
        <v>212</v>
      </c>
      <c r="AD1737" t="s">
        <v>203</v>
      </c>
      <c r="AE1737" s="39">
        <v>46219.870717592596</v>
      </c>
      <c r="AG1737" t="str">
        <f t="shared" si="216"/>
        <v>Julho-26</v>
      </c>
      <c r="AH1737" s="36">
        <f>_xlfn.XLOOKUP(AK1737,'Base de Preços'!P$7:P$3001,'Base de Preços'!J$7:J$3001,"",0)</f>
        <v>930</v>
      </c>
      <c r="AI1737" s="37">
        <f t="shared" si="217"/>
        <v>0</v>
      </c>
      <c r="AJ1737" t="str">
        <f>_xlfn.XLOOKUP(N1737,Agrupamentos!C$3:C$496,Agrupamentos!D$3:D$496,"",0)</f>
        <v>IRRIGAÇÃO DE PLANTIO</v>
      </c>
      <c r="AK1737" t="str">
        <f t="shared" si="218"/>
        <v>2ª IRRIGAÇÃO DE PLANTIO 4 a 5L/Planta+Polímero,  tomadas d'água a 5 a 10KM da Operação, incluindo Captação de ÁguaGN1400IMP15</v>
      </c>
      <c r="AL1737" s="57" t="str">
        <f t="shared" si="219"/>
        <v>47765GN1400Operador de Trator de PneuALCIMAR CONCEIÇAO DOS SANTOS2ª IRRIGAÇÃO DE PLANTIO 4 a 5L/Planta+Polímero,  tomadas d'água a 5 a 10KM da Operação, incluindo Captação de ÁguaCASCATA23Suporte30Julho-2603046219,870717592646219</v>
      </c>
      <c r="AM1737" s="79">
        <f t="shared" si="220"/>
        <v>36.585365853658537</v>
      </c>
      <c r="AN1737" s="80">
        <f t="shared" si="221"/>
        <v>19028.780487804877</v>
      </c>
      <c r="AO1737" s="36">
        <f t="shared" si="222"/>
        <v>15603.6</v>
      </c>
      <c r="AP1737" s="83">
        <f t="shared" si="223"/>
        <v>-3425.180487804877</v>
      </c>
    </row>
    <row r="1738" spans="1:42" hidden="1">
      <c r="A1738">
        <v>47765</v>
      </c>
      <c r="B1738" s="38">
        <v>46219</v>
      </c>
      <c r="C1738" t="s">
        <v>272</v>
      </c>
      <c r="D1738" t="s">
        <v>185</v>
      </c>
      <c r="E1738" t="s">
        <v>186</v>
      </c>
      <c r="F1738" t="s">
        <v>37</v>
      </c>
      <c r="G1738">
        <v>10</v>
      </c>
      <c r="H1738" s="43">
        <v>10859</v>
      </c>
      <c r="I1738" t="s">
        <v>198</v>
      </c>
      <c r="J1738">
        <v>11772</v>
      </c>
      <c r="K1738" t="s">
        <v>211</v>
      </c>
      <c r="L1738" t="s">
        <v>211</v>
      </c>
      <c r="M1738">
        <v>43</v>
      </c>
      <c r="N1738" t="s">
        <v>42</v>
      </c>
      <c r="O1738" t="s">
        <v>64</v>
      </c>
      <c r="P1738">
        <v>669</v>
      </c>
      <c r="Q1738" t="s">
        <v>223</v>
      </c>
      <c r="R1738">
        <v>36</v>
      </c>
      <c r="S1738">
        <v>10</v>
      </c>
      <c r="T1738">
        <v>0</v>
      </c>
      <c r="U1738">
        <v>0</v>
      </c>
      <c r="V1738">
        <v>10</v>
      </c>
      <c r="W1738">
        <v>0</v>
      </c>
      <c r="X1738">
        <v>0</v>
      </c>
      <c r="Y1738">
        <v>0</v>
      </c>
      <c r="Z1738">
        <v>0</v>
      </c>
      <c r="AA1738" t="s">
        <v>55</v>
      </c>
      <c r="AB1738" t="s">
        <v>47</v>
      </c>
      <c r="AC1738" t="s">
        <v>212</v>
      </c>
      <c r="AD1738" t="s">
        <v>203</v>
      </c>
      <c r="AE1738" s="39">
        <v>46220.435810185183</v>
      </c>
      <c r="AG1738" t="str">
        <f t="shared" si="216"/>
        <v>Julho-26</v>
      </c>
      <c r="AH1738" s="36">
        <f>_xlfn.XLOOKUP(AK1738,'Base de Preços'!P$7:P$3001,'Base de Preços'!J$7:J$3001,"",0)</f>
        <v>0</v>
      </c>
      <c r="AI1738" s="37">
        <f t="shared" si="217"/>
        <v>0</v>
      </c>
      <c r="AJ1738" t="str">
        <f>_xlfn.XLOOKUP(N1738,Agrupamentos!C$3:C$496,Agrupamentos!D$3:D$496,"",0)</f>
        <v>APOIO E MANUTENÇÃO</v>
      </c>
      <c r="AK1738" t="str">
        <f t="shared" si="218"/>
        <v>APOIO E MANUTEÇÃOGN140043</v>
      </c>
      <c r="AL1738" s="57" t="str">
        <f t="shared" si="219"/>
        <v>47765GN1400MotoristaALCIMAR CONCEIÇAO DOS SANTOSAPOIO E MANUTEÇÃOCASCATA36Principal0Julho-2601046220,435810185246219</v>
      </c>
      <c r="AM1738" s="79" t="str">
        <f t="shared" si="220"/>
        <v/>
      </c>
      <c r="AN1738" s="80" t="str">
        <f t="shared" si="221"/>
        <v/>
      </c>
      <c r="AO1738" s="36">
        <f t="shared" si="222"/>
        <v>0</v>
      </c>
      <c r="AP1738" s="83" t="str">
        <f t="shared" si="223"/>
        <v/>
      </c>
    </row>
    <row r="1739" spans="1:42" hidden="1">
      <c r="A1739">
        <v>47765</v>
      </c>
      <c r="B1739" s="38">
        <v>46219</v>
      </c>
      <c r="C1739" t="s">
        <v>272</v>
      </c>
      <c r="D1739" t="s">
        <v>185</v>
      </c>
      <c r="E1739" t="s">
        <v>186</v>
      </c>
      <c r="F1739" t="s">
        <v>49</v>
      </c>
      <c r="G1739">
        <v>10</v>
      </c>
      <c r="H1739" s="43">
        <v>10859</v>
      </c>
      <c r="I1739" t="s">
        <v>198</v>
      </c>
      <c r="J1739">
        <v>11772</v>
      </c>
      <c r="K1739" t="s">
        <v>211</v>
      </c>
      <c r="L1739" t="s">
        <v>211</v>
      </c>
      <c r="M1739" t="s">
        <v>326</v>
      </c>
      <c r="N1739" t="s">
        <v>327</v>
      </c>
      <c r="O1739" t="s">
        <v>64</v>
      </c>
      <c r="P1739">
        <v>669</v>
      </c>
      <c r="Q1739" t="s">
        <v>223</v>
      </c>
      <c r="R1739">
        <v>23</v>
      </c>
      <c r="S1739">
        <v>50</v>
      </c>
      <c r="T1739">
        <v>30</v>
      </c>
      <c r="U1739">
        <v>0</v>
      </c>
      <c r="V1739">
        <v>50</v>
      </c>
      <c r="W1739">
        <v>4.09</v>
      </c>
      <c r="X1739">
        <v>1.67</v>
      </c>
      <c r="Y1739">
        <v>1.67</v>
      </c>
      <c r="Z1739">
        <v>210.47</v>
      </c>
      <c r="AA1739" t="s">
        <v>46</v>
      </c>
      <c r="AB1739" t="s">
        <v>47</v>
      </c>
      <c r="AC1739" t="s">
        <v>212</v>
      </c>
      <c r="AE1739" s="39">
        <v>46219.870717592596</v>
      </c>
      <c r="AG1739" t="str">
        <f t="shared" si="216"/>
        <v>Julho-26</v>
      </c>
      <c r="AH1739" s="36">
        <f>_xlfn.XLOOKUP(AK1739,'Base de Preços'!P$7:P$3001,'Base de Preços'!J$7:J$3001,"",0)</f>
        <v>930</v>
      </c>
      <c r="AI1739" s="37">
        <f t="shared" si="217"/>
        <v>27900</v>
      </c>
      <c r="AJ1739" t="str">
        <f>_xlfn.XLOOKUP(N1739,Agrupamentos!C$3:C$496,Agrupamentos!D$3:D$496,"",0)</f>
        <v>IRRIGAÇÃO DE PLANTIO</v>
      </c>
      <c r="AK1739" t="str">
        <f t="shared" si="218"/>
        <v>2ª IRRIGAÇÃO DE PLANTIO 4 a 5L/Planta+Polímero,  tomadas d'água a 5 a 10KM da Operação, incluindo Captação de ÁguaGN1400IMP15</v>
      </c>
      <c r="AL1739" s="57" t="str">
        <f t="shared" si="219"/>
        <v>47765GN1400Trabalhador FlorestalALCIMAR CONCEIÇAO DOS SANTOS2ª IRRIGAÇÃO DE PLANTIO 4 a 5L/Planta+Polímero,  tomadas d'água a 5 a 10KM da Operação, incluindo Captação de ÁguaCASCATA23Principal30Julho-2605046219,870717592646219</v>
      </c>
      <c r="AM1739" s="79">
        <f t="shared" si="220"/>
        <v>12.224938875305623</v>
      </c>
      <c r="AN1739" s="80">
        <f t="shared" si="221"/>
        <v>2572.9828850855747</v>
      </c>
      <c r="AO1739" s="36">
        <f t="shared" si="222"/>
        <v>6314.1</v>
      </c>
      <c r="AP1739" s="83">
        <f t="shared" si="223"/>
        <v>3741.1171149144257</v>
      </c>
    </row>
    <row r="1740" spans="1:42" hidden="1">
      <c r="A1740">
        <v>47765</v>
      </c>
      <c r="B1740" s="38">
        <v>46219</v>
      </c>
      <c r="C1740" t="s">
        <v>272</v>
      </c>
      <c r="D1740" t="s">
        <v>185</v>
      </c>
      <c r="E1740" t="s">
        <v>186</v>
      </c>
      <c r="F1740" t="s">
        <v>92</v>
      </c>
      <c r="G1740">
        <v>10</v>
      </c>
      <c r="H1740" s="43">
        <v>10859</v>
      </c>
      <c r="I1740" t="s">
        <v>198</v>
      </c>
      <c r="J1740">
        <v>11772</v>
      </c>
      <c r="K1740" t="s">
        <v>211</v>
      </c>
      <c r="L1740" t="s">
        <v>211</v>
      </c>
      <c r="M1740" t="s">
        <v>326</v>
      </c>
      <c r="N1740" t="s">
        <v>327</v>
      </c>
      <c r="O1740" t="s">
        <v>64</v>
      </c>
      <c r="P1740">
        <v>669</v>
      </c>
      <c r="Q1740" t="s">
        <v>223</v>
      </c>
      <c r="R1740">
        <v>23</v>
      </c>
      <c r="S1740">
        <v>20</v>
      </c>
      <c r="T1740">
        <v>30</v>
      </c>
      <c r="U1740">
        <v>0</v>
      </c>
      <c r="V1740">
        <v>20</v>
      </c>
      <c r="W1740">
        <v>0.51</v>
      </c>
      <c r="X1740">
        <v>0.67</v>
      </c>
      <c r="Y1740">
        <v>0.67</v>
      </c>
      <c r="Z1740">
        <v>199.41</v>
      </c>
      <c r="AA1740" t="s">
        <v>46</v>
      </c>
      <c r="AB1740" t="s">
        <v>56</v>
      </c>
      <c r="AC1740" t="s">
        <v>212</v>
      </c>
      <c r="AE1740" s="39">
        <v>46219.870717592596</v>
      </c>
      <c r="AG1740" t="str">
        <f t="shared" si="216"/>
        <v>Julho-26</v>
      </c>
      <c r="AH1740" s="36">
        <f>_xlfn.XLOOKUP(AK1740,'Base de Preços'!P$7:P$3001,'Base de Preços'!J$7:J$3001,"",0)</f>
        <v>930</v>
      </c>
      <c r="AI1740" s="37">
        <f t="shared" si="217"/>
        <v>0</v>
      </c>
      <c r="AJ1740" t="str">
        <f>_xlfn.XLOOKUP(N1740,Agrupamentos!C$3:C$496,Agrupamentos!D$3:D$496,"",0)</f>
        <v>IRRIGAÇÃO DE PLANTIO</v>
      </c>
      <c r="AK1740" t="str">
        <f t="shared" si="218"/>
        <v>2ª IRRIGAÇÃO DE PLANTIO 4 a 5L/Planta+Polímero,  tomadas d'água a 5 a 10KM da Operação, incluindo Captação de ÁguaGN1400IMP15</v>
      </c>
      <c r="AL1740" s="57" t="str">
        <f t="shared" si="219"/>
        <v>47765GN1400Motorista de Caminhão PipaALCIMAR CONCEIÇAO DOS SANTOS2ª IRRIGAÇÃO DE PLANTIO 4 a 5L/Planta+Polímero,  tomadas d'água a 5 a 10KM da Operação, incluindo Captação de ÁguaCASCATA23Suporte30Julho-2602046219,870717592646219</v>
      </c>
      <c r="AM1740" s="79">
        <f t="shared" si="220"/>
        <v>39.215686274509807</v>
      </c>
      <c r="AN1740" s="80">
        <f t="shared" si="221"/>
        <v>7820</v>
      </c>
      <c r="AO1740" s="36">
        <f t="shared" si="222"/>
        <v>5982.3</v>
      </c>
      <c r="AP1740" s="83">
        <f t="shared" si="223"/>
        <v>-1837.6999999999998</v>
      </c>
    </row>
    <row r="1741" spans="1:42" hidden="1">
      <c r="A1741">
        <v>47768</v>
      </c>
      <c r="B1741" s="38">
        <v>46219</v>
      </c>
      <c r="C1741" t="s">
        <v>272</v>
      </c>
      <c r="D1741" t="s">
        <v>185</v>
      </c>
      <c r="E1741" t="s">
        <v>186</v>
      </c>
      <c r="F1741" t="s">
        <v>59</v>
      </c>
      <c r="G1741">
        <v>9</v>
      </c>
      <c r="H1741" s="43">
        <v>10859</v>
      </c>
      <c r="I1741" t="s">
        <v>198</v>
      </c>
      <c r="J1741">
        <v>9900</v>
      </c>
      <c r="K1741" t="s">
        <v>218</v>
      </c>
      <c r="L1741" t="s">
        <v>218</v>
      </c>
      <c r="M1741" t="s">
        <v>221</v>
      </c>
      <c r="N1741" t="s">
        <v>222</v>
      </c>
      <c r="O1741" t="s">
        <v>64</v>
      </c>
      <c r="P1741">
        <v>853</v>
      </c>
      <c r="Q1741" t="s">
        <v>219</v>
      </c>
      <c r="R1741">
        <v>10</v>
      </c>
      <c r="S1741">
        <v>7</v>
      </c>
      <c r="T1741">
        <v>9</v>
      </c>
      <c r="U1741">
        <v>3</v>
      </c>
      <c r="V1741">
        <v>10</v>
      </c>
      <c r="W1741">
        <v>0.54</v>
      </c>
      <c r="X1741">
        <v>0.78</v>
      </c>
      <c r="Y1741">
        <v>1.1100000000000001</v>
      </c>
      <c r="Z1741">
        <v>195</v>
      </c>
      <c r="AA1741" t="s">
        <v>55</v>
      </c>
      <c r="AB1741" t="s">
        <v>47</v>
      </c>
      <c r="AC1741" t="s">
        <v>220</v>
      </c>
      <c r="AE1741" s="39">
        <v>46219.883634259262</v>
      </c>
      <c r="AG1741" t="str">
        <f t="shared" si="216"/>
        <v>Julho-26</v>
      </c>
      <c r="AH1741" s="36">
        <f>_xlfn.XLOOKUP(AK1741,'Base de Preços'!P$7:P$3001,'Base de Preços'!J$7:J$3001,"",0)</f>
        <v>195</v>
      </c>
      <c r="AI1741" s="37">
        <f t="shared" si="217"/>
        <v>1755</v>
      </c>
      <c r="AJ1741" t="str">
        <f>_xlfn.XLOOKUP(N1741,Agrupamentos!C$3:C$496,Agrupamentos!D$3:D$496,"",0)</f>
        <v>COMBATE A FORMIGA MECANIZADO</v>
      </c>
      <c r="AK1741" t="str">
        <f t="shared" si="218"/>
        <v>COMBATE A FORMIGA PRÉ PLANTIO MECANIZADO - Sulfluramida ou FipronilGN1400IMP09</v>
      </c>
      <c r="AL1741" s="57" t="str">
        <f t="shared" si="219"/>
        <v>47768GN1400Operador de Trator de PneuCARLOS ALVES DOS SANTOSCOMBATE A FORMIGA PRÉ PLANTIO MECANIZADO - Sulfluramida ou FipronilSANTA MARIA MATOS10Principal9Julho-2631046219,883634259346219</v>
      </c>
      <c r="AM1741" s="79">
        <f t="shared" si="220"/>
        <v>18.518518518518519</v>
      </c>
      <c r="AN1741" s="80">
        <f t="shared" si="221"/>
        <v>3611.1111111111113</v>
      </c>
      <c r="AO1741" s="36">
        <f t="shared" si="222"/>
        <v>1755</v>
      </c>
      <c r="AP1741" s="83">
        <f t="shared" si="223"/>
        <v>-1856.1111111111113</v>
      </c>
    </row>
    <row r="1742" spans="1:42" hidden="1">
      <c r="A1742">
        <v>47768</v>
      </c>
      <c r="B1742" s="38">
        <v>46219</v>
      </c>
      <c r="C1742" t="s">
        <v>272</v>
      </c>
      <c r="D1742" t="s">
        <v>185</v>
      </c>
      <c r="E1742" t="s">
        <v>186</v>
      </c>
      <c r="F1742" t="s">
        <v>59</v>
      </c>
      <c r="G1742">
        <v>9</v>
      </c>
      <c r="H1742" s="43">
        <v>10859</v>
      </c>
      <c r="I1742" t="s">
        <v>198</v>
      </c>
      <c r="J1742">
        <v>9900</v>
      </c>
      <c r="K1742" t="s">
        <v>218</v>
      </c>
      <c r="L1742" t="s">
        <v>218</v>
      </c>
      <c r="M1742" t="s">
        <v>221</v>
      </c>
      <c r="N1742" t="s">
        <v>222</v>
      </c>
      <c r="O1742" t="s">
        <v>64</v>
      </c>
      <c r="P1742">
        <v>853</v>
      </c>
      <c r="Q1742" t="s">
        <v>219</v>
      </c>
      <c r="R1742">
        <v>8</v>
      </c>
      <c r="S1742">
        <v>7</v>
      </c>
      <c r="T1742">
        <v>42.84</v>
      </c>
      <c r="U1742">
        <v>11</v>
      </c>
      <c r="V1742">
        <v>18</v>
      </c>
      <c r="W1742">
        <v>0.54</v>
      </c>
      <c r="X1742">
        <v>0.16</v>
      </c>
      <c r="Y1742">
        <v>0.42</v>
      </c>
      <c r="Z1742">
        <v>195</v>
      </c>
      <c r="AA1742" t="s">
        <v>46</v>
      </c>
      <c r="AB1742" t="s">
        <v>47</v>
      </c>
      <c r="AC1742" t="s">
        <v>220</v>
      </c>
      <c r="AE1742" s="39">
        <v>46219.883634259262</v>
      </c>
      <c r="AG1742" t="str">
        <f t="shared" si="216"/>
        <v>Julho-26</v>
      </c>
      <c r="AH1742" s="36">
        <f>_xlfn.XLOOKUP(AK1742,'Base de Preços'!P$7:P$3001,'Base de Preços'!J$7:J$3001,"",0)</f>
        <v>195</v>
      </c>
      <c r="AI1742" s="37">
        <f t="shared" si="217"/>
        <v>8353.8000000000011</v>
      </c>
      <c r="AJ1742" t="str">
        <f>_xlfn.XLOOKUP(N1742,Agrupamentos!C$3:C$496,Agrupamentos!D$3:D$496,"",0)</f>
        <v>COMBATE A FORMIGA MECANIZADO</v>
      </c>
      <c r="AK1742" t="str">
        <f t="shared" si="218"/>
        <v>COMBATE A FORMIGA PRÉ PLANTIO MECANIZADO - Sulfluramida ou FipronilGN1400IMP09</v>
      </c>
      <c r="AL1742" s="57" t="str">
        <f t="shared" si="219"/>
        <v>47768GN1400Operador de Trator de PneuCARLOS ALVES DOS SANTOSCOMBATE A FORMIGA PRÉ PLANTIO MECANIZADO - Sulfluramida ou FipronilSANTA MARIA MATOS8Principal42,84Julho-26111846219,883634259346219</v>
      </c>
      <c r="AM1742" s="79">
        <f t="shared" si="220"/>
        <v>33.333333333333329</v>
      </c>
      <c r="AN1742" s="80">
        <f t="shared" si="221"/>
        <v>6499.9999999999991</v>
      </c>
      <c r="AO1742" s="36">
        <f t="shared" si="222"/>
        <v>8353.8000000000011</v>
      </c>
      <c r="AP1742" s="83">
        <f t="shared" si="223"/>
        <v>1853.800000000002</v>
      </c>
    </row>
    <row r="1743" spans="1:42" hidden="1">
      <c r="A1743">
        <v>47768</v>
      </c>
      <c r="B1743" s="38">
        <v>46219</v>
      </c>
      <c r="C1743" t="s">
        <v>272</v>
      </c>
      <c r="D1743" t="s">
        <v>185</v>
      </c>
      <c r="E1743" t="s">
        <v>186</v>
      </c>
      <c r="F1743" t="s">
        <v>59</v>
      </c>
      <c r="G1743">
        <v>9</v>
      </c>
      <c r="H1743" s="43">
        <v>10859</v>
      </c>
      <c r="I1743" t="s">
        <v>198</v>
      </c>
      <c r="J1743">
        <v>9900</v>
      </c>
      <c r="K1743" t="s">
        <v>218</v>
      </c>
      <c r="L1743" t="s">
        <v>218</v>
      </c>
      <c r="M1743" t="s">
        <v>221</v>
      </c>
      <c r="N1743" t="s">
        <v>222</v>
      </c>
      <c r="O1743" t="s">
        <v>64</v>
      </c>
      <c r="P1743">
        <v>853</v>
      </c>
      <c r="Q1743" t="s">
        <v>219</v>
      </c>
      <c r="R1743">
        <v>9</v>
      </c>
      <c r="S1743">
        <v>7</v>
      </c>
      <c r="T1743">
        <v>35.950000000000003</v>
      </c>
      <c r="U1743">
        <v>2</v>
      </c>
      <c r="V1743">
        <v>9</v>
      </c>
      <c r="W1743">
        <v>0.54</v>
      </c>
      <c r="X1743">
        <v>0.19</v>
      </c>
      <c r="Y1743">
        <v>0.25</v>
      </c>
      <c r="Z1743">
        <v>195</v>
      </c>
      <c r="AA1743" t="s">
        <v>46</v>
      </c>
      <c r="AB1743" t="s">
        <v>47</v>
      </c>
      <c r="AC1743" t="s">
        <v>220</v>
      </c>
      <c r="AE1743" s="39">
        <v>46219.883634259262</v>
      </c>
      <c r="AG1743" t="str">
        <f t="shared" si="216"/>
        <v>Julho-26</v>
      </c>
      <c r="AH1743" s="36">
        <f>_xlfn.XLOOKUP(AK1743,'Base de Preços'!P$7:P$3001,'Base de Preços'!J$7:J$3001,"",0)</f>
        <v>195</v>
      </c>
      <c r="AI1743" s="37">
        <f t="shared" si="217"/>
        <v>7010.2500000000009</v>
      </c>
      <c r="AJ1743" t="str">
        <f>_xlfn.XLOOKUP(N1743,Agrupamentos!C$3:C$496,Agrupamentos!D$3:D$496,"",0)</f>
        <v>COMBATE A FORMIGA MECANIZADO</v>
      </c>
      <c r="AK1743" t="str">
        <f t="shared" si="218"/>
        <v>COMBATE A FORMIGA PRÉ PLANTIO MECANIZADO - Sulfluramida ou FipronilGN1400IMP09</v>
      </c>
      <c r="AL1743" s="57" t="str">
        <f t="shared" si="219"/>
        <v>47768GN1400Operador de Trator de PneuCARLOS ALVES DOS SANTOSCOMBATE A FORMIGA PRÉ PLANTIO MECANIZADO - Sulfluramida ou FipronilSANTA MARIA MATOS9Principal35,95Julho-262946219,883634259346219</v>
      </c>
      <c r="AM1743" s="79">
        <f t="shared" si="220"/>
        <v>16.666666666666664</v>
      </c>
      <c r="AN1743" s="80">
        <f t="shared" si="221"/>
        <v>3249.9999999999995</v>
      </c>
      <c r="AO1743" s="36">
        <f t="shared" si="222"/>
        <v>7010.2500000000009</v>
      </c>
      <c r="AP1743" s="83">
        <f t="shared" si="223"/>
        <v>3760.2500000000014</v>
      </c>
    </row>
    <row r="1744" spans="1:42" hidden="1">
      <c r="A1744">
        <v>47768</v>
      </c>
      <c r="B1744" s="38">
        <v>46219</v>
      </c>
      <c r="C1744" t="s">
        <v>272</v>
      </c>
      <c r="D1744" t="s">
        <v>185</v>
      </c>
      <c r="E1744" t="s">
        <v>186</v>
      </c>
      <c r="F1744" t="s">
        <v>59</v>
      </c>
      <c r="G1744">
        <v>9</v>
      </c>
      <c r="H1744" s="43">
        <v>10859</v>
      </c>
      <c r="I1744" t="s">
        <v>198</v>
      </c>
      <c r="J1744">
        <v>9900</v>
      </c>
      <c r="K1744" t="s">
        <v>218</v>
      </c>
      <c r="L1744" t="s">
        <v>218</v>
      </c>
      <c r="M1744" t="s">
        <v>221</v>
      </c>
      <c r="N1744" t="s">
        <v>222</v>
      </c>
      <c r="O1744" t="s">
        <v>64</v>
      </c>
      <c r="P1744">
        <v>852</v>
      </c>
      <c r="Q1744" t="s">
        <v>347</v>
      </c>
      <c r="R1744">
        <v>2</v>
      </c>
      <c r="S1744">
        <v>7</v>
      </c>
      <c r="T1744">
        <v>12.34</v>
      </c>
      <c r="U1744">
        <v>3</v>
      </c>
      <c r="V1744">
        <v>10</v>
      </c>
      <c r="W1744">
        <v>0.54</v>
      </c>
      <c r="X1744">
        <v>0.56999999999999995</v>
      </c>
      <c r="Y1744">
        <v>0.81</v>
      </c>
      <c r="Z1744">
        <v>195</v>
      </c>
      <c r="AA1744" t="s">
        <v>46</v>
      </c>
      <c r="AB1744" t="s">
        <v>47</v>
      </c>
      <c r="AC1744" t="s">
        <v>220</v>
      </c>
      <c r="AE1744" s="39">
        <v>46219.883634259262</v>
      </c>
      <c r="AG1744" t="str">
        <f t="shared" si="216"/>
        <v>Julho-26</v>
      </c>
      <c r="AH1744" s="36">
        <f>_xlfn.XLOOKUP(AK1744,'Base de Preços'!P$7:P$3001,'Base de Preços'!J$7:J$3001,"",0)</f>
        <v>195</v>
      </c>
      <c r="AI1744" s="37">
        <f t="shared" si="217"/>
        <v>2406.3000000000002</v>
      </c>
      <c r="AJ1744" t="str">
        <f>_xlfn.XLOOKUP(N1744,Agrupamentos!C$3:C$496,Agrupamentos!D$3:D$496,"",0)</f>
        <v>COMBATE A FORMIGA MECANIZADO</v>
      </c>
      <c r="AK1744" t="str">
        <f t="shared" si="218"/>
        <v>COMBATE A FORMIGA PRÉ PLANTIO MECANIZADO - Sulfluramida ou FipronilGN1400IMP09</v>
      </c>
      <c r="AL1744" s="57" t="str">
        <f t="shared" si="219"/>
        <v>47768GN1400Operador de Trator de PneuCARLOS ALVES DOS SANTOSCOMBATE A FORMIGA PRÉ PLANTIO MECANIZADO - Sulfluramida ou FipronilESTANCIA TRES SELENAS2Principal12,34Julho-2631046219,883634259346219</v>
      </c>
      <c r="AM1744" s="79">
        <f t="shared" si="220"/>
        <v>18.518518518518519</v>
      </c>
      <c r="AN1744" s="80">
        <f t="shared" si="221"/>
        <v>3611.1111111111113</v>
      </c>
      <c r="AO1744" s="36">
        <f t="shared" si="222"/>
        <v>2406.3000000000002</v>
      </c>
      <c r="AP1744" s="83">
        <f t="shared" si="223"/>
        <v>-1204.8111111111111</v>
      </c>
    </row>
    <row r="1745" spans="1:42" hidden="1">
      <c r="A1745">
        <v>47768</v>
      </c>
      <c r="B1745" s="38">
        <v>46219</v>
      </c>
      <c r="C1745" t="s">
        <v>272</v>
      </c>
      <c r="D1745" t="s">
        <v>185</v>
      </c>
      <c r="E1745" t="s">
        <v>186</v>
      </c>
      <c r="F1745" t="s">
        <v>49</v>
      </c>
      <c r="G1745">
        <v>9</v>
      </c>
      <c r="H1745" s="43">
        <v>10859</v>
      </c>
      <c r="I1745" t="s">
        <v>198</v>
      </c>
      <c r="J1745">
        <v>9900</v>
      </c>
      <c r="K1745" t="s">
        <v>218</v>
      </c>
      <c r="L1745" t="s">
        <v>218</v>
      </c>
      <c r="M1745">
        <v>43</v>
      </c>
      <c r="N1745" t="s">
        <v>42</v>
      </c>
      <c r="O1745" t="s">
        <v>64</v>
      </c>
      <c r="P1745">
        <v>853</v>
      </c>
      <c r="Q1745" t="s">
        <v>219</v>
      </c>
      <c r="R1745">
        <v>8</v>
      </c>
      <c r="S1745">
        <v>18</v>
      </c>
      <c r="T1745">
        <v>0</v>
      </c>
      <c r="U1745">
        <v>0</v>
      </c>
      <c r="V1745">
        <v>18</v>
      </c>
      <c r="W1745">
        <v>0</v>
      </c>
      <c r="X1745">
        <v>0</v>
      </c>
      <c r="Y1745">
        <v>0</v>
      </c>
      <c r="Z1745">
        <v>0</v>
      </c>
      <c r="AA1745" t="s">
        <v>46</v>
      </c>
      <c r="AB1745" t="s">
        <v>56</v>
      </c>
      <c r="AC1745" t="s">
        <v>220</v>
      </c>
      <c r="AE1745" s="39">
        <v>46219.883634259262</v>
      </c>
      <c r="AG1745" t="str">
        <f t="shared" si="216"/>
        <v>Julho-26</v>
      </c>
      <c r="AH1745" s="36">
        <f>_xlfn.XLOOKUP(AK1745,'Base de Preços'!P$7:P$3001,'Base de Preços'!J$7:J$3001,"",0)</f>
        <v>0</v>
      </c>
      <c r="AI1745" s="37">
        <f t="shared" si="217"/>
        <v>0</v>
      </c>
      <c r="AJ1745" t="str">
        <f>_xlfn.XLOOKUP(N1745,Agrupamentos!C$3:C$496,Agrupamentos!D$3:D$496,"",0)</f>
        <v>APOIO E MANUTENÇÃO</v>
      </c>
      <c r="AK1745" t="str">
        <f t="shared" si="218"/>
        <v>APOIO E MANUTEÇÃOGN140043</v>
      </c>
      <c r="AL1745" s="57" t="str">
        <f t="shared" si="219"/>
        <v>47768GN1400Trabalhador FlorestalCARLOS ALVES DOS SANTOSAPOIO E MANUTEÇÃOSANTA MARIA MATOS8Suporte0Julho-2601846219,883634259346219</v>
      </c>
      <c r="AM1745" s="79" t="str">
        <f t="shared" si="220"/>
        <v/>
      </c>
      <c r="AN1745" s="80" t="str">
        <f t="shared" si="221"/>
        <v/>
      </c>
      <c r="AO1745" s="36">
        <f t="shared" si="222"/>
        <v>0</v>
      </c>
      <c r="AP1745" s="83" t="str">
        <f t="shared" si="223"/>
        <v/>
      </c>
    </row>
    <row r="1746" spans="1:42" hidden="1">
      <c r="A1746">
        <v>47791</v>
      </c>
      <c r="B1746" s="38">
        <v>46219</v>
      </c>
      <c r="C1746" t="s">
        <v>272</v>
      </c>
      <c r="D1746" t="s">
        <v>185</v>
      </c>
      <c r="E1746" t="s">
        <v>186</v>
      </c>
      <c r="F1746" t="s">
        <v>59</v>
      </c>
      <c r="G1746">
        <v>10</v>
      </c>
      <c r="H1746" s="43">
        <v>10859</v>
      </c>
      <c r="I1746" t="s">
        <v>198</v>
      </c>
      <c r="J1746">
        <v>11034</v>
      </c>
      <c r="K1746" t="s">
        <v>213</v>
      </c>
      <c r="L1746" t="s">
        <v>213</v>
      </c>
      <c r="M1746" t="s">
        <v>214</v>
      </c>
      <c r="N1746" t="s">
        <v>215</v>
      </c>
      <c r="O1746" t="s">
        <v>64</v>
      </c>
      <c r="P1746">
        <v>387</v>
      </c>
      <c r="Q1746" t="s">
        <v>349</v>
      </c>
      <c r="R1746" t="s">
        <v>350</v>
      </c>
      <c r="S1746">
        <v>8</v>
      </c>
      <c r="T1746">
        <v>7.4</v>
      </c>
      <c r="U1746">
        <v>0</v>
      </c>
      <c r="V1746">
        <v>8</v>
      </c>
      <c r="W1746">
        <v>0.38</v>
      </c>
      <c r="X1746">
        <v>1.08</v>
      </c>
      <c r="Y1746">
        <v>1.08</v>
      </c>
      <c r="Z1746">
        <v>159.09</v>
      </c>
      <c r="AA1746" t="s">
        <v>46</v>
      </c>
      <c r="AB1746" t="s">
        <v>47</v>
      </c>
      <c r="AC1746" t="s">
        <v>217</v>
      </c>
      <c r="AE1746" s="39">
        <v>46220.39570601852</v>
      </c>
      <c r="AG1746" t="str">
        <f t="shared" si="216"/>
        <v>Julho-26</v>
      </c>
      <c r="AH1746" s="36">
        <f>_xlfn.XLOOKUP(AK1746,'Base de Preços'!P$7:P$3001,'Base de Preços'!J$7:J$3001,"",0)</f>
        <v>193.73</v>
      </c>
      <c r="AI1746" s="37">
        <f t="shared" si="217"/>
        <v>1433.6020000000001</v>
      </c>
      <c r="AJ1746" t="str">
        <f>_xlfn.XLOOKUP(N1746,Agrupamentos!C$3:C$496,Agrupamentos!D$3:D$496,"",0)</f>
        <v>COMBATE A FORMIGA MECANIZADO</v>
      </c>
      <c r="AK1746" t="str">
        <f t="shared" si="218"/>
        <v>COMBATE A FORMIGA PÓS PLANTIO MECANIZADO- 3 a 5kg/ha isca granulada ou MIPISGN1400IMP17</v>
      </c>
      <c r="AL1746" s="57" t="str">
        <f t="shared" si="219"/>
        <v>47791GN1400Operador de Trator de PneuJOAO VITOR TONETO SILVACOMBATE A FORMIGA PÓS PLANTIO MECANIZADO- 3 a 5kg/ha isca granulada ou MIPISCabreuvaT45Principal7,4Julho-260846220,395706018546219</v>
      </c>
      <c r="AM1746" s="79">
        <f t="shared" si="220"/>
        <v>21.05263157894737</v>
      </c>
      <c r="AN1746" s="80">
        <f t="shared" si="221"/>
        <v>3349.2631578947371</v>
      </c>
      <c r="AO1746" s="36">
        <f t="shared" si="222"/>
        <v>1177.2660000000001</v>
      </c>
      <c r="AP1746" s="83">
        <f t="shared" si="223"/>
        <v>-2171.997157894737</v>
      </c>
    </row>
    <row r="1747" spans="1:42" hidden="1">
      <c r="A1747">
        <v>47791</v>
      </c>
      <c r="B1747" s="38">
        <v>46219</v>
      </c>
      <c r="C1747" t="s">
        <v>272</v>
      </c>
      <c r="D1747" t="s">
        <v>185</v>
      </c>
      <c r="E1747" t="s">
        <v>186</v>
      </c>
      <c r="F1747" t="s">
        <v>59</v>
      </c>
      <c r="G1747">
        <v>10</v>
      </c>
      <c r="H1747" s="43">
        <v>10859</v>
      </c>
      <c r="I1747" t="s">
        <v>198</v>
      </c>
      <c r="J1747">
        <v>11034</v>
      </c>
      <c r="K1747" t="s">
        <v>213</v>
      </c>
      <c r="L1747" t="s">
        <v>213</v>
      </c>
      <c r="M1747" t="s">
        <v>214</v>
      </c>
      <c r="N1747" t="s">
        <v>215</v>
      </c>
      <c r="O1747" t="s">
        <v>64</v>
      </c>
      <c r="P1747">
        <v>561</v>
      </c>
      <c r="Q1747" t="s">
        <v>337</v>
      </c>
      <c r="R1747">
        <v>36</v>
      </c>
      <c r="S1747">
        <v>2</v>
      </c>
      <c r="T1747">
        <v>18.57</v>
      </c>
      <c r="U1747">
        <v>0</v>
      </c>
      <c r="V1747">
        <v>2</v>
      </c>
      <c r="W1747">
        <v>0.38</v>
      </c>
      <c r="X1747">
        <v>0.11</v>
      </c>
      <c r="Y1747">
        <v>0.11</v>
      </c>
      <c r="Z1747">
        <v>159.09</v>
      </c>
      <c r="AA1747" t="s">
        <v>46</v>
      </c>
      <c r="AB1747" t="s">
        <v>47</v>
      </c>
      <c r="AC1747" t="s">
        <v>217</v>
      </c>
      <c r="AE1747" s="39">
        <v>46220.39570601852</v>
      </c>
      <c r="AG1747" t="str">
        <f t="shared" si="216"/>
        <v>Julho-26</v>
      </c>
      <c r="AH1747" s="36">
        <f>_xlfn.XLOOKUP(AK1747,'Base de Preços'!P$7:P$3001,'Base de Preços'!J$7:J$3001,"",0)</f>
        <v>193.73</v>
      </c>
      <c r="AI1747" s="37">
        <f t="shared" si="217"/>
        <v>3597.5661</v>
      </c>
      <c r="AJ1747" t="str">
        <f>_xlfn.XLOOKUP(N1747,Agrupamentos!C$3:C$496,Agrupamentos!D$3:D$496,"",0)</f>
        <v>COMBATE A FORMIGA MECANIZADO</v>
      </c>
      <c r="AK1747" t="str">
        <f t="shared" si="218"/>
        <v>COMBATE A FORMIGA PÓS PLANTIO MECANIZADO- 3 a 5kg/ha isca granulada ou MIPISGN1400IMP17</v>
      </c>
      <c r="AL1747" s="57" t="str">
        <f t="shared" si="219"/>
        <v>47791GN1400Operador de Trator de PneuJOAO VITOR TONETO SILVACOMBATE A FORMIGA PÓS PLANTIO MECANIZADO- 3 a 5kg/ha isca granulada ou MIPISBalsamo36Principal18,57Julho-260246220,395706018546219</v>
      </c>
      <c r="AM1747" s="79">
        <f t="shared" si="220"/>
        <v>5.2631578947368425</v>
      </c>
      <c r="AN1747" s="80">
        <f t="shared" si="221"/>
        <v>837.31578947368428</v>
      </c>
      <c r="AO1747" s="36">
        <f t="shared" si="222"/>
        <v>2954.3013000000001</v>
      </c>
      <c r="AP1747" s="83">
        <f t="shared" si="223"/>
        <v>2116.9855105263159</v>
      </c>
    </row>
    <row r="1748" spans="1:42" hidden="1">
      <c r="A1748">
        <v>47791</v>
      </c>
      <c r="B1748" s="38">
        <v>46219</v>
      </c>
      <c r="C1748" t="s">
        <v>272</v>
      </c>
      <c r="D1748" t="s">
        <v>185</v>
      </c>
      <c r="E1748" t="s">
        <v>186</v>
      </c>
      <c r="F1748" t="s">
        <v>59</v>
      </c>
      <c r="G1748">
        <v>10</v>
      </c>
      <c r="H1748" s="43">
        <v>10859</v>
      </c>
      <c r="I1748" t="s">
        <v>198</v>
      </c>
      <c r="J1748">
        <v>11034</v>
      </c>
      <c r="K1748" t="s">
        <v>213</v>
      </c>
      <c r="L1748" t="s">
        <v>213</v>
      </c>
      <c r="M1748" t="s">
        <v>214</v>
      </c>
      <c r="N1748" t="s">
        <v>215</v>
      </c>
      <c r="O1748" t="s">
        <v>64</v>
      </c>
      <c r="P1748">
        <v>387</v>
      </c>
      <c r="Q1748" t="s">
        <v>349</v>
      </c>
      <c r="R1748" t="s">
        <v>351</v>
      </c>
      <c r="S1748">
        <v>8</v>
      </c>
      <c r="T1748">
        <v>29.11</v>
      </c>
      <c r="U1748">
        <v>0</v>
      </c>
      <c r="V1748">
        <v>8</v>
      </c>
      <c r="W1748">
        <v>0.38</v>
      </c>
      <c r="X1748">
        <v>0.27</v>
      </c>
      <c r="Y1748">
        <v>0.27</v>
      </c>
      <c r="Z1748">
        <v>159.09</v>
      </c>
      <c r="AA1748" t="s">
        <v>46</v>
      </c>
      <c r="AB1748" t="s">
        <v>47</v>
      </c>
      <c r="AC1748" t="s">
        <v>217</v>
      </c>
      <c r="AE1748" s="39">
        <v>46220.39570601852</v>
      </c>
      <c r="AG1748" t="str">
        <f t="shared" si="216"/>
        <v>Julho-26</v>
      </c>
      <c r="AH1748" s="36">
        <f>_xlfn.XLOOKUP(AK1748,'Base de Preços'!P$7:P$3001,'Base de Preços'!J$7:J$3001,"",0)</f>
        <v>193.73</v>
      </c>
      <c r="AI1748" s="37">
        <f t="shared" si="217"/>
        <v>5639.4802999999993</v>
      </c>
      <c r="AJ1748" t="str">
        <f>_xlfn.XLOOKUP(N1748,Agrupamentos!C$3:C$496,Agrupamentos!D$3:D$496,"",0)</f>
        <v>COMBATE A FORMIGA MECANIZADO</v>
      </c>
      <c r="AK1748" t="str">
        <f t="shared" si="218"/>
        <v>COMBATE A FORMIGA PÓS PLANTIO MECANIZADO- 3 a 5kg/ha isca granulada ou MIPISGN1400IMP17</v>
      </c>
      <c r="AL1748" s="57" t="str">
        <f t="shared" si="219"/>
        <v>47791GN1400Operador de Trator de PneuJOAO VITOR TONETO SILVACOMBATE A FORMIGA PÓS PLANTIO MECANIZADO- 3 a 5kg/ha isca granulada ou MIPISCabreuvaT3Principal29,11Julho-260846220,395706018546219</v>
      </c>
      <c r="AM1748" s="79">
        <f t="shared" si="220"/>
        <v>21.05263157894737</v>
      </c>
      <c r="AN1748" s="80">
        <f t="shared" si="221"/>
        <v>3349.2631578947371</v>
      </c>
      <c r="AO1748" s="36">
        <f t="shared" si="222"/>
        <v>4631.1099000000004</v>
      </c>
      <c r="AP1748" s="83">
        <f t="shared" si="223"/>
        <v>1281.8467421052633</v>
      </c>
    </row>
    <row r="1749" spans="1:42" hidden="1">
      <c r="A1749">
        <v>47791</v>
      </c>
      <c r="B1749" s="38">
        <v>46219</v>
      </c>
      <c r="C1749" t="s">
        <v>272</v>
      </c>
      <c r="D1749" t="s">
        <v>185</v>
      </c>
      <c r="E1749" t="s">
        <v>186</v>
      </c>
      <c r="F1749" t="s">
        <v>59</v>
      </c>
      <c r="G1749">
        <v>10</v>
      </c>
      <c r="H1749" s="43">
        <v>10859</v>
      </c>
      <c r="I1749" t="s">
        <v>198</v>
      </c>
      <c r="J1749">
        <v>11034</v>
      </c>
      <c r="K1749" t="s">
        <v>213</v>
      </c>
      <c r="L1749" t="s">
        <v>213</v>
      </c>
      <c r="M1749" t="s">
        <v>214</v>
      </c>
      <c r="N1749" t="s">
        <v>215</v>
      </c>
      <c r="O1749" t="s">
        <v>64</v>
      </c>
      <c r="P1749">
        <v>387</v>
      </c>
      <c r="Q1749" t="s">
        <v>349</v>
      </c>
      <c r="R1749" t="s">
        <v>196</v>
      </c>
      <c r="S1749">
        <v>6</v>
      </c>
      <c r="T1749">
        <v>25.92</v>
      </c>
      <c r="U1749">
        <v>6</v>
      </c>
      <c r="V1749">
        <v>12</v>
      </c>
      <c r="W1749">
        <v>0.38</v>
      </c>
      <c r="X1749">
        <v>0.23</v>
      </c>
      <c r="Y1749">
        <v>0.46</v>
      </c>
      <c r="Z1749">
        <v>159.09</v>
      </c>
      <c r="AA1749" t="s">
        <v>55</v>
      </c>
      <c r="AB1749" t="s">
        <v>47</v>
      </c>
      <c r="AC1749" t="s">
        <v>217</v>
      </c>
      <c r="AD1749" t="s">
        <v>203</v>
      </c>
      <c r="AE1749" s="39">
        <v>46220.39570601852</v>
      </c>
      <c r="AG1749" t="str">
        <f t="shared" si="216"/>
        <v>Julho-26</v>
      </c>
      <c r="AH1749" s="36">
        <f>_xlfn.XLOOKUP(AK1749,'Base de Preços'!P$7:P$3001,'Base de Preços'!J$7:J$3001,"",0)</f>
        <v>193.73</v>
      </c>
      <c r="AI1749" s="37">
        <f t="shared" si="217"/>
        <v>5021.4816000000001</v>
      </c>
      <c r="AJ1749" t="str">
        <f>_xlfn.XLOOKUP(N1749,Agrupamentos!C$3:C$496,Agrupamentos!D$3:D$496,"",0)</f>
        <v>COMBATE A FORMIGA MECANIZADO</v>
      </c>
      <c r="AK1749" t="str">
        <f t="shared" si="218"/>
        <v>COMBATE A FORMIGA PÓS PLANTIO MECANIZADO- 3 a 5kg/ha isca granulada ou MIPISGN1400IMP17</v>
      </c>
      <c r="AL1749" s="57" t="str">
        <f t="shared" si="219"/>
        <v>47791GN1400Operador de Trator de PneuJOAO VITOR TONETO SILVACOMBATE A FORMIGA PÓS PLANTIO MECANIZADO- 3 a 5kg/ha isca granulada ou MIPISCabreuvaT1Principal25,92Julho-2661246220,395706018546219</v>
      </c>
      <c r="AM1749" s="79">
        <f t="shared" si="220"/>
        <v>31.578947368421051</v>
      </c>
      <c r="AN1749" s="80">
        <f t="shared" si="221"/>
        <v>5023.894736842105</v>
      </c>
      <c r="AO1749" s="36">
        <f t="shared" si="222"/>
        <v>4123.6128000000008</v>
      </c>
      <c r="AP1749" s="83">
        <f t="shared" si="223"/>
        <v>-900.28193684210419</v>
      </c>
    </row>
    <row r="1750" spans="1:42" hidden="1">
      <c r="A1750">
        <v>47791</v>
      </c>
      <c r="B1750" s="38">
        <v>46219</v>
      </c>
      <c r="C1750" t="s">
        <v>272</v>
      </c>
      <c r="D1750" t="s">
        <v>185</v>
      </c>
      <c r="E1750" t="s">
        <v>186</v>
      </c>
      <c r="F1750" t="s">
        <v>59</v>
      </c>
      <c r="G1750">
        <v>10</v>
      </c>
      <c r="H1750" s="43">
        <v>10859</v>
      </c>
      <c r="I1750" t="s">
        <v>198</v>
      </c>
      <c r="J1750">
        <v>11034</v>
      </c>
      <c r="K1750" t="s">
        <v>213</v>
      </c>
      <c r="L1750" t="s">
        <v>213</v>
      </c>
      <c r="M1750" t="s">
        <v>214</v>
      </c>
      <c r="N1750" t="s">
        <v>215</v>
      </c>
      <c r="O1750" t="s">
        <v>64</v>
      </c>
      <c r="P1750">
        <v>387</v>
      </c>
      <c r="Q1750" t="s">
        <v>349</v>
      </c>
      <c r="R1750" t="s">
        <v>352</v>
      </c>
      <c r="S1750">
        <v>8</v>
      </c>
      <c r="T1750">
        <v>9.61</v>
      </c>
      <c r="U1750">
        <v>2</v>
      </c>
      <c r="V1750">
        <v>10</v>
      </c>
      <c r="W1750">
        <v>0.38</v>
      </c>
      <c r="X1750">
        <v>0.83</v>
      </c>
      <c r="Y1750">
        <v>1.04</v>
      </c>
      <c r="Z1750">
        <v>159.09</v>
      </c>
      <c r="AA1750" t="s">
        <v>46</v>
      </c>
      <c r="AB1750" t="s">
        <v>47</v>
      </c>
      <c r="AC1750" t="s">
        <v>217</v>
      </c>
      <c r="AE1750" s="39">
        <v>46220.39570601852</v>
      </c>
      <c r="AG1750" t="str">
        <f t="shared" si="216"/>
        <v>Julho-26</v>
      </c>
      <c r="AH1750" s="36">
        <f>_xlfn.XLOOKUP(AK1750,'Base de Preços'!P$7:P$3001,'Base de Preços'!J$7:J$3001,"",0)</f>
        <v>193.73</v>
      </c>
      <c r="AI1750" s="37">
        <f t="shared" si="217"/>
        <v>1861.7452999999998</v>
      </c>
      <c r="AJ1750" t="str">
        <f>_xlfn.XLOOKUP(N1750,Agrupamentos!C$3:C$496,Agrupamentos!D$3:D$496,"",0)</f>
        <v>COMBATE A FORMIGA MECANIZADO</v>
      </c>
      <c r="AK1750" t="str">
        <f t="shared" si="218"/>
        <v>COMBATE A FORMIGA PÓS PLANTIO MECANIZADO- 3 a 5kg/ha isca granulada ou MIPISGN1400IMP17</v>
      </c>
      <c r="AL1750" s="57" t="str">
        <f t="shared" si="219"/>
        <v>47791GN1400Operador de Trator de PneuJOAO VITOR TONETO SILVACOMBATE A FORMIGA PÓS PLANTIO MECANIZADO- 3 a 5kg/ha isca granulada ou MIPISCabreuvaT2Principal9,61Julho-2621046220,395706018546219</v>
      </c>
      <c r="AM1750" s="79">
        <f t="shared" si="220"/>
        <v>26.315789473684209</v>
      </c>
      <c r="AN1750" s="80">
        <f t="shared" si="221"/>
        <v>4186.5789473684208</v>
      </c>
      <c r="AO1750" s="36">
        <f t="shared" si="222"/>
        <v>1528.8549</v>
      </c>
      <c r="AP1750" s="83">
        <f t="shared" si="223"/>
        <v>-2657.7240473684205</v>
      </c>
    </row>
    <row r="1751" spans="1:42" hidden="1">
      <c r="A1751">
        <v>47791</v>
      </c>
      <c r="B1751" s="38">
        <v>46219</v>
      </c>
      <c r="C1751" t="s">
        <v>272</v>
      </c>
      <c r="D1751" t="s">
        <v>185</v>
      </c>
      <c r="E1751" t="s">
        <v>186</v>
      </c>
      <c r="F1751" t="s">
        <v>49</v>
      </c>
      <c r="G1751">
        <v>10</v>
      </c>
      <c r="H1751" s="43">
        <v>10859</v>
      </c>
      <c r="I1751" t="s">
        <v>198</v>
      </c>
      <c r="J1751">
        <v>11034</v>
      </c>
      <c r="K1751" t="s">
        <v>213</v>
      </c>
      <c r="L1751" t="s">
        <v>213</v>
      </c>
      <c r="M1751" t="s">
        <v>214</v>
      </c>
      <c r="N1751" t="s">
        <v>215</v>
      </c>
      <c r="O1751" t="s">
        <v>64</v>
      </c>
      <c r="P1751">
        <v>387</v>
      </c>
      <c r="Q1751" t="s">
        <v>349</v>
      </c>
      <c r="R1751" t="s">
        <v>351</v>
      </c>
      <c r="S1751">
        <v>10</v>
      </c>
      <c r="T1751">
        <v>29.11</v>
      </c>
      <c r="U1751">
        <v>0</v>
      </c>
      <c r="V1751">
        <v>10</v>
      </c>
      <c r="W1751">
        <v>0.13</v>
      </c>
      <c r="X1751">
        <v>0.34</v>
      </c>
      <c r="Y1751">
        <v>0.34</v>
      </c>
      <c r="Z1751">
        <v>18.850000000000001</v>
      </c>
      <c r="AA1751" t="s">
        <v>46</v>
      </c>
      <c r="AB1751" t="s">
        <v>56</v>
      </c>
      <c r="AC1751" t="s">
        <v>217</v>
      </c>
      <c r="AD1751" t="s">
        <v>203</v>
      </c>
      <c r="AE1751" s="39">
        <v>46220.39570601852</v>
      </c>
      <c r="AG1751" t="str">
        <f t="shared" si="216"/>
        <v>Julho-26</v>
      </c>
      <c r="AH1751" s="36">
        <f>_xlfn.XLOOKUP(AK1751,'Base de Preços'!P$7:P$3001,'Base de Preços'!J$7:J$3001,"",0)</f>
        <v>193.73</v>
      </c>
      <c r="AI1751" s="37">
        <f t="shared" si="217"/>
        <v>0</v>
      </c>
      <c r="AJ1751" t="str">
        <f>_xlfn.XLOOKUP(N1751,Agrupamentos!C$3:C$496,Agrupamentos!D$3:D$496,"",0)</f>
        <v>COMBATE A FORMIGA MECANIZADO</v>
      </c>
      <c r="AK1751" t="str">
        <f t="shared" si="218"/>
        <v>COMBATE A FORMIGA PÓS PLANTIO MECANIZADO- 3 a 5kg/ha isca granulada ou MIPISGN1400IMP17</v>
      </c>
      <c r="AL1751" s="57" t="str">
        <f t="shared" si="219"/>
        <v>47791GN1400Trabalhador FlorestalJOAO VITOR TONETO SILVACOMBATE A FORMIGA PÓS PLANTIO MECANIZADO- 3 a 5kg/ha isca granulada ou MIPISCabreuvaT3Suporte29,11Julho-2601046220,395706018546219</v>
      </c>
      <c r="AM1751" s="79">
        <f t="shared" si="220"/>
        <v>76.92307692307692</v>
      </c>
      <c r="AN1751" s="80">
        <f t="shared" si="221"/>
        <v>1450</v>
      </c>
      <c r="AO1751" s="36">
        <f t="shared" si="222"/>
        <v>548.72350000000006</v>
      </c>
      <c r="AP1751" s="83">
        <f t="shared" si="223"/>
        <v>-901.27649999999994</v>
      </c>
    </row>
    <row r="1752" spans="1:42" hidden="1">
      <c r="A1752">
        <v>47791</v>
      </c>
      <c r="B1752" s="38">
        <v>46219</v>
      </c>
      <c r="C1752" t="s">
        <v>272</v>
      </c>
      <c r="D1752" t="s">
        <v>185</v>
      </c>
      <c r="E1752" t="s">
        <v>186</v>
      </c>
      <c r="F1752" t="s">
        <v>59</v>
      </c>
      <c r="G1752">
        <v>10</v>
      </c>
      <c r="H1752" s="43">
        <v>10859</v>
      </c>
      <c r="I1752" t="s">
        <v>198</v>
      </c>
      <c r="J1752">
        <v>11034</v>
      </c>
      <c r="K1752" t="s">
        <v>213</v>
      </c>
      <c r="L1752" t="s">
        <v>213</v>
      </c>
      <c r="M1752" t="s">
        <v>329</v>
      </c>
      <c r="N1752" t="s">
        <v>279</v>
      </c>
      <c r="O1752" t="s">
        <v>64</v>
      </c>
      <c r="P1752">
        <v>607</v>
      </c>
      <c r="Q1752" t="s">
        <v>188</v>
      </c>
      <c r="R1752">
        <v>37</v>
      </c>
      <c r="S1752">
        <v>10</v>
      </c>
      <c r="T1752">
        <v>10</v>
      </c>
      <c r="U1752">
        <v>0</v>
      </c>
      <c r="V1752">
        <v>10</v>
      </c>
      <c r="W1752">
        <v>1.42</v>
      </c>
      <c r="X1752">
        <v>1</v>
      </c>
      <c r="Y1752">
        <v>1</v>
      </c>
      <c r="Z1752">
        <v>986.36</v>
      </c>
      <c r="AA1752" t="s">
        <v>55</v>
      </c>
      <c r="AB1752" t="s">
        <v>47</v>
      </c>
      <c r="AC1752" t="s">
        <v>217</v>
      </c>
      <c r="AE1752" s="39">
        <v>46220.39570601852</v>
      </c>
      <c r="AG1752" t="str">
        <f t="shared" si="216"/>
        <v>Julho-26</v>
      </c>
      <c r="AH1752" s="36">
        <f>_xlfn.XLOOKUP(AK1752,'Base de Preços'!P$7:P$3001,'Base de Preços'!J$7:J$3001,"",0)</f>
        <v>1128.28</v>
      </c>
      <c r="AI1752" s="37">
        <f t="shared" si="217"/>
        <v>11282.8</v>
      </c>
      <c r="AJ1752" t="str">
        <f>_xlfn.XLOOKUP(N1752,Agrupamentos!C$3:C$496,Agrupamentos!D$3:D$496,"",0)</f>
        <v>SUBSOSALGEM</v>
      </c>
      <c r="AK1752" t="str">
        <f t="shared" si="218"/>
        <v>SUBSOLAGEM COM ADUBAÇÃO 350 a 400kg/ha, 40 a 50cm de profundidade, com bacia 3 a 4 litros, 2 turnosGN1400IMP11</v>
      </c>
      <c r="AL1752" s="57" t="str">
        <f t="shared" si="219"/>
        <v>47791GN1400Operador de Trator de PneuJOAO VITOR TONETO SILVASUBSOLAGEM COM ADUBAÇÃO 350 a 400kg/ha, 40 a 50cm de profundidade, com bacia 3 a 4 litros, 2 turnosSelena37Principal10Julho-2601046220,395706018546219</v>
      </c>
      <c r="AM1752" s="79">
        <f t="shared" si="220"/>
        <v>7.042253521126761</v>
      </c>
      <c r="AN1752" s="80">
        <f t="shared" si="221"/>
        <v>6946.1971830985922</v>
      </c>
      <c r="AO1752" s="36">
        <f t="shared" si="222"/>
        <v>9863.6</v>
      </c>
      <c r="AP1752" s="83">
        <f t="shared" si="223"/>
        <v>2917.4028169014082</v>
      </c>
    </row>
    <row r="1753" spans="1:42" hidden="1">
      <c r="A1753">
        <v>47743</v>
      </c>
      <c r="B1753" s="38">
        <v>46219</v>
      </c>
      <c r="C1753" t="s">
        <v>272</v>
      </c>
      <c r="D1753" t="s">
        <v>105</v>
      </c>
      <c r="E1753" t="s">
        <v>106</v>
      </c>
      <c r="F1753" t="s">
        <v>59</v>
      </c>
      <c r="G1753">
        <v>8</v>
      </c>
      <c r="H1753" s="43">
        <v>11065</v>
      </c>
      <c r="I1753" t="s">
        <v>107</v>
      </c>
      <c r="J1753" t="s">
        <v>50</v>
      </c>
      <c r="K1753" t="s">
        <v>51</v>
      </c>
      <c r="L1753" t="s">
        <v>108</v>
      </c>
      <c r="M1753">
        <v>1</v>
      </c>
      <c r="N1753" t="s">
        <v>109</v>
      </c>
      <c r="O1753" t="s">
        <v>64</v>
      </c>
      <c r="P1753">
        <v>903</v>
      </c>
      <c r="Q1753" t="s">
        <v>487</v>
      </c>
      <c r="R1753" t="s">
        <v>175</v>
      </c>
      <c r="S1753">
        <v>0</v>
      </c>
      <c r="T1753">
        <v>0</v>
      </c>
      <c r="U1753">
        <v>8</v>
      </c>
      <c r="V1753">
        <v>8</v>
      </c>
      <c r="W1753">
        <v>0</v>
      </c>
      <c r="X1753">
        <v>0</v>
      </c>
      <c r="Y1753">
        <v>0</v>
      </c>
      <c r="Z1753">
        <v>0</v>
      </c>
      <c r="AA1753" t="s">
        <v>55</v>
      </c>
      <c r="AB1753" t="s">
        <v>56</v>
      </c>
      <c r="AC1753" t="s">
        <v>57</v>
      </c>
      <c r="AD1753" t="s">
        <v>57</v>
      </c>
      <c r="AE1753" s="39">
        <v>46219.729791666665</v>
      </c>
      <c r="AG1753" t="str">
        <f t="shared" si="216"/>
        <v>Julho-26</v>
      </c>
      <c r="AH1753" s="36">
        <f>_xlfn.XLOOKUP(AK1753,'Base de Preços'!P$7:P$3001,'Base de Preços'!J$7:J$3001,"",0)</f>
        <v>0</v>
      </c>
      <c r="AI1753" s="37">
        <f t="shared" si="217"/>
        <v>0</v>
      </c>
      <c r="AJ1753" t="str">
        <f>_xlfn.XLOOKUP(N1753,Agrupamentos!C$3:C$496,Agrupamentos!D$3:D$496,"",0)</f>
        <v>APOIO E MANUTENÇÃO</v>
      </c>
      <c r="AK1753" t="str">
        <f t="shared" si="218"/>
        <v>APOIO E MANUTEÇÃO 1410GN14101</v>
      </c>
      <c r="AL1753" s="57" t="str">
        <f t="shared" si="219"/>
        <v>47743GN1410Operador de Trator de PneuLEANDRA DE MIRANDA SOUZA COSTAAPOIO E MANUTEÇÃO 1410RIACHO FUNDO - NAS016-01Suporte0Julho-268846219,729791666746219</v>
      </c>
      <c r="AM1753" s="79" t="str">
        <f t="shared" si="220"/>
        <v/>
      </c>
      <c r="AN1753" s="80" t="str">
        <f t="shared" si="221"/>
        <v/>
      </c>
      <c r="AO1753" s="36">
        <f t="shared" si="222"/>
        <v>0</v>
      </c>
      <c r="AP1753" s="83" t="str">
        <f t="shared" si="223"/>
        <v/>
      </c>
    </row>
    <row r="1754" spans="1:42" hidden="1">
      <c r="A1754">
        <v>47743</v>
      </c>
      <c r="B1754" s="38">
        <v>46219</v>
      </c>
      <c r="C1754" t="s">
        <v>272</v>
      </c>
      <c r="D1754" t="s">
        <v>105</v>
      </c>
      <c r="E1754" t="s">
        <v>106</v>
      </c>
      <c r="F1754" t="s">
        <v>49</v>
      </c>
      <c r="G1754">
        <v>8</v>
      </c>
      <c r="H1754" s="43">
        <v>11065</v>
      </c>
      <c r="I1754" t="s">
        <v>107</v>
      </c>
      <c r="J1754" t="s">
        <v>50</v>
      </c>
      <c r="K1754" t="s">
        <v>51</v>
      </c>
      <c r="L1754" t="s">
        <v>108</v>
      </c>
      <c r="M1754">
        <v>1</v>
      </c>
      <c r="N1754" t="s">
        <v>109</v>
      </c>
      <c r="O1754" t="s">
        <v>64</v>
      </c>
      <c r="P1754">
        <v>903</v>
      </c>
      <c r="Q1754" t="s">
        <v>487</v>
      </c>
      <c r="R1754" t="s">
        <v>175</v>
      </c>
      <c r="S1754">
        <v>0</v>
      </c>
      <c r="T1754">
        <v>0</v>
      </c>
      <c r="U1754">
        <v>40</v>
      </c>
      <c r="V1754">
        <v>40</v>
      </c>
      <c r="W1754">
        <v>0</v>
      </c>
      <c r="X1754">
        <v>0</v>
      </c>
      <c r="Y1754">
        <v>0</v>
      </c>
      <c r="Z1754">
        <v>0</v>
      </c>
      <c r="AA1754" t="s">
        <v>55</v>
      </c>
      <c r="AB1754" t="s">
        <v>56</v>
      </c>
      <c r="AC1754" t="s">
        <v>57</v>
      </c>
      <c r="AD1754" t="s">
        <v>57</v>
      </c>
      <c r="AE1754" s="39">
        <v>46219.729664351849</v>
      </c>
      <c r="AG1754" t="str">
        <f t="shared" si="216"/>
        <v>Julho-26</v>
      </c>
      <c r="AH1754" s="36">
        <f>_xlfn.XLOOKUP(AK1754,'Base de Preços'!P$7:P$3001,'Base de Preços'!J$7:J$3001,"",0)</f>
        <v>0</v>
      </c>
      <c r="AI1754" s="37">
        <f t="shared" si="217"/>
        <v>0</v>
      </c>
      <c r="AJ1754" t="str">
        <f>_xlfn.XLOOKUP(N1754,Agrupamentos!C$3:C$496,Agrupamentos!D$3:D$496,"",0)</f>
        <v>APOIO E MANUTENÇÃO</v>
      </c>
      <c r="AK1754" t="str">
        <f t="shared" si="218"/>
        <v>APOIO E MANUTEÇÃO 1410GN14101</v>
      </c>
      <c r="AL1754" s="57" t="str">
        <f t="shared" si="219"/>
        <v>47743GN1410Trabalhador FlorestalLEANDRA DE MIRANDA SOUZA COSTAAPOIO E MANUTEÇÃO 1410RIACHO FUNDO - NAS016-01Suporte0Julho-26404046219,729664351846219</v>
      </c>
      <c r="AM1754" s="79" t="str">
        <f t="shared" si="220"/>
        <v/>
      </c>
      <c r="AN1754" s="80" t="str">
        <f t="shared" si="221"/>
        <v/>
      </c>
      <c r="AO1754" s="36">
        <f t="shared" si="222"/>
        <v>0</v>
      </c>
      <c r="AP1754" s="83" t="str">
        <f t="shared" si="223"/>
        <v/>
      </c>
    </row>
    <row r="1755" spans="1:42" hidden="1">
      <c r="A1755">
        <v>47753</v>
      </c>
      <c r="B1755" s="38">
        <v>46219</v>
      </c>
      <c r="C1755" t="s">
        <v>272</v>
      </c>
      <c r="D1755" t="s">
        <v>105</v>
      </c>
      <c r="E1755" t="s">
        <v>106</v>
      </c>
      <c r="F1755" t="s">
        <v>49</v>
      </c>
      <c r="G1755">
        <v>8</v>
      </c>
      <c r="H1755" s="43">
        <v>11331</v>
      </c>
      <c r="I1755" t="s">
        <v>112</v>
      </c>
      <c r="J1755">
        <v>11838</v>
      </c>
      <c r="K1755" t="s">
        <v>113</v>
      </c>
      <c r="L1755" t="s">
        <v>114</v>
      </c>
      <c r="M1755">
        <v>1</v>
      </c>
      <c r="N1755" t="s">
        <v>109</v>
      </c>
      <c r="O1755" t="s">
        <v>64</v>
      </c>
      <c r="P1755">
        <v>555</v>
      </c>
      <c r="Q1755" t="s">
        <v>413</v>
      </c>
      <c r="R1755" t="s">
        <v>152</v>
      </c>
      <c r="S1755">
        <v>10</v>
      </c>
      <c r="T1755">
        <v>0</v>
      </c>
      <c r="U1755">
        <v>0</v>
      </c>
      <c r="V1755">
        <v>10</v>
      </c>
      <c r="W1755">
        <v>0</v>
      </c>
      <c r="X1755">
        <v>0</v>
      </c>
      <c r="Y1755">
        <v>0</v>
      </c>
      <c r="Z1755">
        <v>0</v>
      </c>
      <c r="AA1755" t="s">
        <v>46</v>
      </c>
      <c r="AB1755" t="s">
        <v>56</v>
      </c>
      <c r="AC1755" t="s">
        <v>119</v>
      </c>
      <c r="AD1755" t="s">
        <v>120</v>
      </c>
      <c r="AE1755" s="39">
        <v>46220.348425925928</v>
      </c>
      <c r="AG1755" t="str">
        <f t="shared" si="216"/>
        <v>Julho-26</v>
      </c>
      <c r="AH1755" s="36">
        <f>_xlfn.XLOOKUP(AK1755,'Base de Preços'!P$7:P$3001,'Base de Preços'!J$7:J$3001,"",0)</f>
        <v>0</v>
      </c>
      <c r="AI1755" s="37">
        <f t="shared" si="217"/>
        <v>0</v>
      </c>
      <c r="AJ1755" t="str">
        <f>_xlfn.XLOOKUP(N1755,Agrupamentos!C$3:C$496,Agrupamentos!D$3:D$496,"",0)</f>
        <v>APOIO E MANUTENÇÃO</v>
      </c>
      <c r="AK1755" t="str">
        <f t="shared" si="218"/>
        <v>APOIO E MANUTEÇÃO 1410GN14101</v>
      </c>
      <c r="AL1755" s="57" t="str">
        <f t="shared" si="219"/>
        <v>47753GN1410Trabalhador FlorestalRENILDO DA CONCEICAO OLIVEIRAAPOIO E MANUTEÇÃO 1410MORUMBI - SRP008-01Suporte0Julho-2601046220,348425925946219</v>
      </c>
      <c r="AM1755" s="79" t="str">
        <f t="shared" si="220"/>
        <v/>
      </c>
      <c r="AN1755" s="80" t="str">
        <f t="shared" si="221"/>
        <v/>
      </c>
      <c r="AO1755" s="36">
        <f t="shared" si="222"/>
        <v>0</v>
      </c>
      <c r="AP1755" s="83" t="str">
        <f t="shared" si="223"/>
        <v/>
      </c>
    </row>
    <row r="1756" spans="1:42" hidden="1">
      <c r="A1756">
        <v>47753</v>
      </c>
      <c r="B1756" s="38">
        <v>46219</v>
      </c>
      <c r="C1756" t="s">
        <v>272</v>
      </c>
      <c r="D1756" t="s">
        <v>105</v>
      </c>
      <c r="E1756" t="s">
        <v>106</v>
      </c>
      <c r="F1756" t="s">
        <v>59</v>
      </c>
      <c r="G1756">
        <v>8</v>
      </c>
      <c r="H1756" s="43">
        <v>11331</v>
      </c>
      <c r="I1756" t="s">
        <v>112</v>
      </c>
      <c r="J1756">
        <v>11838</v>
      </c>
      <c r="K1756" t="s">
        <v>113</v>
      </c>
      <c r="L1756" t="s">
        <v>114</v>
      </c>
      <c r="M1756">
        <v>1</v>
      </c>
      <c r="N1756" t="s">
        <v>109</v>
      </c>
      <c r="O1756" t="s">
        <v>64</v>
      </c>
      <c r="P1756">
        <v>555</v>
      </c>
      <c r="Q1756" t="s">
        <v>413</v>
      </c>
      <c r="R1756" t="s">
        <v>165</v>
      </c>
      <c r="S1756">
        <v>0</v>
      </c>
      <c r="T1756">
        <v>0</v>
      </c>
      <c r="U1756">
        <v>10</v>
      </c>
      <c r="V1756">
        <v>10</v>
      </c>
      <c r="W1756">
        <v>0</v>
      </c>
      <c r="X1756">
        <v>0</v>
      </c>
      <c r="Y1756">
        <v>0</v>
      </c>
      <c r="Z1756">
        <v>0</v>
      </c>
      <c r="AA1756" t="s">
        <v>46</v>
      </c>
      <c r="AB1756" t="s">
        <v>56</v>
      </c>
      <c r="AC1756" t="s">
        <v>119</v>
      </c>
      <c r="AD1756" t="s">
        <v>120</v>
      </c>
      <c r="AE1756" s="39">
        <v>46220.354351851849</v>
      </c>
      <c r="AG1756" t="str">
        <f t="shared" si="216"/>
        <v>Julho-26</v>
      </c>
      <c r="AH1756" s="36">
        <f>_xlfn.XLOOKUP(AK1756,'Base de Preços'!P$7:P$3001,'Base de Preços'!J$7:J$3001,"",0)</f>
        <v>0</v>
      </c>
      <c r="AI1756" s="37">
        <f t="shared" si="217"/>
        <v>0</v>
      </c>
      <c r="AJ1756" t="str">
        <f>_xlfn.XLOOKUP(N1756,Agrupamentos!C$3:C$496,Agrupamentos!D$3:D$496,"",0)</f>
        <v>APOIO E MANUTENÇÃO</v>
      </c>
      <c r="AK1756" t="str">
        <f t="shared" si="218"/>
        <v>APOIO E MANUTEÇÃO 1410GN14101</v>
      </c>
      <c r="AL1756" s="57" t="str">
        <f t="shared" si="219"/>
        <v>47753GN1410Operador de Trator de PneuRENILDO DA CONCEICAO OLIVEIRAAPOIO E MANUTEÇÃO 1410MORUMBI - SRP006-01Suporte0Julho-26101046220,354351851846219</v>
      </c>
      <c r="AM1756" s="79" t="str">
        <f t="shared" si="220"/>
        <v/>
      </c>
      <c r="AN1756" s="80" t="str">
        <f t="shared" si="221"/>
        <v/>
      </c>
      <c r="AO1756" s="36">
        <f t="shared" si="222"/>
        <v>0</v>
      </c>
      <c r="AP1756" s="83" t="str">
        <f t="shared" si="223"/>
        <v/>
      </c>
    </row>
    <row r="1757" spans="1:42" hidden="1">
      <c r="A1757">
        <v>47753</v>
      </c>
      <c r="B1757" s="38">
        <v>46219</v>
      </c>
      <c r="C1757" t="s">
        <v>272</v>
      </c>
      <c r="D1757" t="s">
        <v>105</v>
      </c>
      <c r="E1757" t="s">
        <v>106</v>
      </c>
      <c r="F1757" t="s">
        <v>37</v>
      </c>
      <c r="G1757">
        <v>8</v>
      </c>
      <c r="H1757" s="43">
        <v>11331</v>
      </c>
      <c r="I1757" t="s">
        <v>112</v>
      </c>
      <c r="J1757">
        <v>11838</v>
      </c>
      <c r="K1757" t="s">
        <v>113</v>
      </c>
      <c r="L1757" t="s">
        <v>114</v>
      </c>
      <c r="M1757">
        <v>1</v>
      </c>
      <c r="N1757" t="s">
        <v>109</v>
      </c>
      <c r="O1757" t="s">
        <v>64</v>
      </c>
      <c r="P1757">
        <v>555</v>
      </c>
      <c r="Q1757" t="s">
        <v>413</v>
      </c>
      <c r="R1757" t="s">
        <v>470</v>
      </c>
      <c r="S1757">
        <v>8</v>
      </c>
      <c r="T1757">
        <v>0</v>
      </c>
      <c r="U1757">
        <v>2</v>
      </c>
      <c r="V1757">
        <v>10</v>
      </c>
      <c r="W1757">
        <v>0</v>
      </c>
      <c r="X1757">
        <v>0</v>
      </c>
      <c r="Y1757">
        <v>0</v>
      </c>
      <c r="Z1757">
        <v>0</v>
      </c>
      <c r="AA1757" t="s">
        <v>46</v>
      </c>
      <c r="AB1757" t="s">
        <v>47</v>
      </c>
      <c r="AC1757" t="s">
        <v>119</v>
      </c>
      <c r="AD1757" t="s">
        <v>120</v>
      </c>
      <c r="AE1757" s="39">
        <v>46220.348993055559</v>
      </c>
      <c r="AG1757" t="str">
        <f t="shared" si="216"/>
        <v>Julho-26</v>
      </c>
      <c r="AH1757" s="36">
        <f>_xlfn.XLOOKUP(AK1757,'Base de Preços'!P$7:P$3001,'Base de Preços'!J$7:J$3001,"",0)</f>
        <v>0</v>
      </c>
      <c r="AI1757" s="37">
        <f t="shared" si="217"/>
        <v>0</v>
      </c>
      <c r="AJ1757" t="str">
        <f>_xlfn.XLOOKUP(N1757,Agrupamentos!C$3:C$496,Agrupamentos!D$3:D$496,"",0)</f>
        <v>APOIO E MANUTENÇÃO</v>
      </c>
      <c r="AK1757" t="str">
        <f t="shared" si="218"/>
        <v>APOIO E MANUTEÇÃO 1410GN14101</v>
      </c>
      <c r="AL1757" s="57" t="str">
        <f t="shared" si="219"/>
        <v>47753GN1410MotoristaRENILDO DA CONCEICAO OLIVEIRAAPOIO E MANUTEÇÃO 1410MORUMBI - SRP011-05Principal0Julho-2621046220,348993055646219</v>
      </c>
      <c r="AM1757" s="79" t="str">
        <f t="shared" si="220"/>
        <v/>
      </c>
      <c r="AN1757" s="80" t="str">
        <f t="shared" si="221"/>
        <v/>
      </c>
      <c r="AO1757" s="36">
        <f t="shared" si="222"/>
        <v>0</v>
      </c>
      <c r="AP1757" s="83" t="str">
        <f t="shared" si="223"/>
        <v/>
      </c>
    </row>
    <row r="1758" spans="1:42" hidden="1">
      <c r="A1758">
        <v>47766</v>
      </c>
      <c r="B1758" s="38">
        <v>46219</v>
      </c>
      <c r="C1758" t="s">
        <v>272</v>
      </c>
      <c r="D1758" t="s">
        <v>105</v>
      </c>
      <c r="E1758" t="s">
        <v>106</v>
      </c>
      <c r="F1758" t="s">
        <v>59</v>
      </c>
      <c r="G1758">
        <v>8</v>
      </c>
      <c r="H1758" s="43">
        <v>11331</v>
      </c>
      <c r="I1758" t="s">
        <v>112</v>
      </c>
      <c r="J1758">
        <v>11278</v>
      </c>
      <c r="K1758" t="s">
        <v>381</v>
      </c>
      <c r="L1758" t="s">
        <v>381</v>
      </c>
      <c r="M1758" t="s">
        <v>137</v>
      </c>
      <c r="N1758" t="s">
        <v>138</v>
      </c>
      <c r="O1758" t="s">
        <v>64</v>
      </c>
      <c r="P1758">
        <v>514</v>
      </c>
      <c r="Q1758" t="s">
        <v>463</v>
      </c>
      <c r="R1758" t="s">
        <v>148</v>
      </c>
      <c r="S1758">
        <v>0</v>
      </c>
      <c r="T1758">
        <v>0</v>
      </c>
      <c r="U1758">
        <v>8</v>
      </c>
      <c r="V1758">
        <v>8</v>
      </c>
      <c r="W1758">
        <v>0.68</v>
      </c>
      <c r="X1758">
        <v>0</v>
      </c>
      <c r="Y1758">
        <v>0</v>
      </c>
      <c r="Z1758">
        <v>221.69</v>
      </c>
      <c r="AA1758" t="s">
        <v>55</v>
      </c>
      <c r="AB1758" t="s">
        <v>47</v>
      </c>
      <c r="AC1758" t="s">
        <v>382</v>
      </c>
      <c r="AD1758" t="s">
        <v>120</v>
      </c>
      <c r="AE1758" s="39">
        <v>46219.871689814812</v>
      </c>
      <c r="AG1758" t="str">
        <f t="shared" si="216"/>
        <v>Julho-26</v>
      </c>
      <c r="AH1758" s="36">
        <f>_xlfn.XLOOKUP(AK1758,'Base de Preços'!P$7:P$3001,'Base de Preços'!J$7:J$3001,"",0)</f>
        <v>343.68</v>
      </c>
      <c r="AI1758" s="37">
        <f t="shared" si="217"/>
        <v>0</v>
      </c>
      <c r="AJ1758" t="str">
        <f>_xlfn.XLOOKUP(N1758,Agrupamentos!C$3:C$496,Agrupamentos!D$3:D$496,"",0)</f>
        <v>HERBICIDA MEC</v>
      </c>
      <c r="AK1758" t="str">
        <f t="shared" si="218"/>
        <v>SERV CAP QUIM MEC BARRA AGRICGN1410IMP96</v>
      </c>
      <c r="AL1758" s="57" t="str">
        <f t="shared" si="219"/>
        <v>47766GN1410Operador de Trator de PneuNONATO JOSE COSTA JUNIORSERV CAP QUIM MEC BARRA AGRICCRISTAL005-01Principal0Julho-268846219,871689814846219</v>
      </c>
      <c r="AM1758" s="79">
        <f t="shared" si="220"/>
        <v>11.76470588235294</v>
      </c>
      <c r="AN1758" s="80">
        <f t="shared" si="221"/>
        <v>2608.1176470588234</v>
      </c>
      <c r="AO1758" s="36">
        <f t="shared" si="222"/>
        <v>0</v>
      </c>
      <c r="AP1758" s="83">
        <f t="shared" si="223"/>
        <v>-2608.1176470588234</v>
      </c>
    </row>
    <row r="1759" spans="1:42" hidden="1">
      <c r="A1759">
        <v>47766</v>
      </c>
      <c r="B1759" s="38">
        <v>46219</v>
      </c>
      <c r="C1759" t="s">
        <v>272</v>
      </c>
      <c r="D1759" t="s">
        <v>105</v>
      </c>
      <c r="E1759" t="s">
        <v>106</v>
      </c>
      <c r="F1759" t="s">
        <v>49</v>
      </c>
      <c r="G1759">
        <v>8</v>
      </c>
      <c r="H1759" s="43">
        <v>11331</v>
      </c>
      <c r="I1759" t="s">
        <v>112</v>
      </c>
      <c r="J1759">
        <v>11278</v>
      </c>
      <c r="K1759" t="s">
        <v>381</v>
      </c>
      <c r="L1759" t="s">
        <v>381</v>
      </c>
      <c r="M1759">
        <v>1</v>
      </c>
      <c r="N1759" t="s">
        <v>109</v>
      </c>
      <c r="O1759" t="s">
        <v>64</v>
      </c>
      <c r="P1759">
        <v>514</v>
      </c>
      <c r="Q1759" t="s">
        <v>463</v>
      </c>
      <c r="R1759" t="s">
        <v>148</v>
      </c>
      <c r="S1759">
        <v>0</v>
      </c>
      <c r="T1759">
        <v>0</v>
      </c>
      <c r="U1759">
        <v>8</v>
      </c>
      <c r="V1759">
        <v>8</v>
      </c>
      <c r="W1759">
        <v>0</v>
      </c>
      <c r="X1759">
        <v>0</v>
      </c>
      <c r="Y1759">
        <v>0</v>
      </c>
      <c r="Z1759">
        <v>0</v>
      </c>
      <c r="AA1759" t="s">
        <v>55</v>
      </c>
      <c r="AB1759" t="s">
        <v>56</v>
      </c>
      <c r="AC1759" t="s">
        <v>382</v>
      </c>
      <c r="AD1759" t="s">
        <v>120</v>
      </c>
      <c r="AE1759" s="39">
        <v>46219.871689814812</v>
      </c>
      <c r="AG1759" t="str">
        <f t="shared" si="216"/>
        <v>Julho-26</v>
      </c>
      <c r="AH1759" s="36">
        <f>_xlfn.XLOOKUP(AK1759,'Base de Preços'!P$7:P$3001,'Base de Preços'!J$7:J$3001,"",0)</f>
        <v>0</v>
      </c>
      <c r="AI1759" s="37">
        <f t="shared" si="217"/>
        <v>0</v>
      </c>
      <c r="AJ1759" t="str">
        <f>_xlfn.XLOOKUP(N1759,Agrupamentos!C$3:C$496,Agrupamentos!D$3:D$496,"",0)</f>
        <v>APOIO E MANUTENÇÃO</v>
      </c>
      <c r="AK1759" t="str">
        <f t="shared" si="218"/>
        <v>APOIO E MANUTEÇÃO 1410GN14101</v>
      </c>
      <c r="AL1759" s="57" t="str">
        <f t="shared" si="219"/>
        <v>47766GN1410Trabalhador FlorestalNONATO JOSE COSTA JUNIORAPOIO E MANUTEÇÃO 1410CRISTAL005-01Suporte0Julho-268846219,871689814846219</v>
      </c>
      <c r="AM1759" s="79" t="str">
        <f t="shared" si="220"/>
        <v/>
      </c>
      <c r="AN1759" s="80" t="str">
        <f t="shared" si="221"/>
        <v/>
      </c>
      <c r="AO1759" s="36">
        <f t="shared" si="222"/>
        <v>0</v>
      </c>
      <c r="AP1759" s="83" t="str">
        <f t="shared" si="223"/>
        <v/>
      </c>
    </row>
    <row r="1760" spans="1:42" hidden="1">
      <c r="A1760">
        <v>47774</v>
      </c>
      <c r="B1760" s="38">
        <v>46219</v>
      </c>
      <c r="C1760" t="s">
        <v>272</v>
      </c>
      <c r="D1760" t="s">
        <v>105</v>
      </c>
      <c r="E1760" t="s">
        <v>106</v>
      </c>
      <c r="F1760" t="s">
        <v>59</v>
      </c>
      <c r="G1760">
        <v>8</v>
      </c>
      <c r="H1760" s="43">
        <v>11065</v>
      </c>
      <c r="I1760" t="s">
        <v>107</v>
      </c>
      <c r="J1760">
        <v>11390</v>
      </c>
      <c r="K1760" t="s">
        <v>123</v>
      </c>
      <c r="L1760" t="s">
        <v>123</v>
      </c>
      <c r="M1760">
        <v>1</v>
      </c>
      <c r="N1760" t="s">
        <v>109</v>
      </c>
      <c r="O1760" t="s">
        <v>64</v>
      </c>
      <c r="P1760">
        <v>837</v>
      </c>
      <c r="Q1760" t="s">
        <v>482</v>
      </c>
      <c r="R1760" t="s">
        <v>488</v>
      </c>
      <c r="S1760">
        <v>0</v>
      </c>
      <c r="T1760">
        <v>0</v>
      </c>
      <c r="U1760">
        <v>10</v>
      </c>
      <c r="V1760">
        <v>10</v>
      </c>
      <c r="W1760">
        <v>0</v>
      </c>
      <c r="X1760">
        <v>0</v>
      </c>
      <c r="Y1760">
        <v>0</v>
      </c>
      <c r="Z1760">
        <v>0</v>
      </c>
      <c r="AA1760" t="s">
        <v>55</v>
      </c>
      <c r="AB1760" t="s">
        <v>56</v>
      </c>
      <c r="AC1760" t="s">
        <v>127</v>
      </c>
      <c r="AD1760" t="s">
        <v>120</v>
      </c>
      <c r="AE1760" s="39">
        <v>46220.358368055553</v>
      </c>
      <c r="AG1760" t="str">
        <f t="shared" si="216"/>
        <v>Julho-26</v>
      </c>
      <c r="AH1760" s="36">
        <f>_xlfn.XLOOKUP(AK1760,'Base de Preços'!P$7:P$3001,'Base de Preços'!J$7:J$3001,"",0)</f>
        <v>0</v>
      </c>
      <c r="AI1760" s="37">
        <f t="shared" si="217"/>
        <v>0</v>
      </c>
      <c r="AJ1760" t="str">
        <f>_xlfn.XLOOKUP(N1760,Agrupamentos!C$3:C$496,Agrupamentos!D$3:D$496,"",0)</f>
        <v>APOIO E MANUTENÇÃO</v>
      </c>
      <c r="AK1760" t="str">
        <f t="shared" si="218"/>
        <v>APOIO E MANUTEÇÃO 1410GN14101</v>
      </c>
      <c r="AL1760" s="57" t="str">
        <f t="shared" si="219"/>
        <v>47774GN1410Operador de Trator de PneuDIEMISSON DE ALMEIDA SANTOSAPOIO E MANUTEÇÃO 1410TREZE DE JULHO - RRP023-01Suporte0Julho-26101046220,358368055646219</v>
      </c>
      <c r="AM1760" s="79" t="str">
        <f t="shared" si="220"/>
        <v/>
      </c>
      <c r="AN1760" s="80" t="str">
        <f t="shared" si="221"/>
        <v/>
      </c>
      <c r="AO1760" s="36">
        <f t="shared" si="222"/>
        <v>0</v>
      </c>
      <c r="AP1760" s="83" t="str">
        <f t="shared" si="223"/>
        <v/>
      </c>
    </row>
    <row r="1761" spans="1:42" hidden="1">
      <c r="A1761">
        <v>47774</v>
      </c>
      <c r="B1761" s="38">
        <v>46219</v>
      </c>
      <c r="C1761" t="s">
        <v>272</v>
      </c>
      <c r="D1761" t="s">
        <v>105</v>
      </c>
      <c r="E1761" t="s">
        <v>106</v>
      </c>
      <c r="F1761" t="s">
        <v>49</v>
      </c>
      <c r="G1761">
        <v>8</v>
      </c>
      <c r="H1761" s="43">
        <v>11065</v>
      </c>
      <c r="I1761" t="s">
        <v>107</v>
      </c>
      <c r="J1761">
        <v>11390</v>
      </c>
      <c r="K1761" t="s">
        <v>123</v>
      </c>
      <c r="L1761" t="s">
        <v>123</v>
      </c>
      <c r="M1761" t="s">
        <v>124</v>
      </c>
      <c r="N1761" t="s">
        <v>125</v>
      </c>
      <c r="O1761" t="s">
        <v>64</v>
      </c>
      <c r="P1761">
        <v>837</v>
      </c>
      <c r="Q1761" t="s">
        <v>482</v>
      </c>
      <c r="R1761" t="s">
        <v>420</v>
      </c>
      <c r="S1761">
        <v>60</v>
      </c>
      <c r="T1761">
        <v>22.91</v>
      </c>
      <c r="U1761">
        <v>0</v>
      </c>
      <c r="V1761">
        <v>60</v>
      </c>
      <c r="W1761">
        <v>1.51</v>
      </c>
      <c r="X1761">
        <v>2.62</v>
      </c>
      <c r="Y1761">
        <v>2.62</v>
      </c>
      <c r="Z1761">
        <v>112.28</v>
      </c>
      <c r="AA1761" t="s">
        <v>46</v>
      </c>
      <c r="AB1761" t="s">
        <v>47</v>
      </c>
      <c r="AC1761" t="s">
        <v>127</v>
      </c>
      <c r="AE1761" s="39">
        <v>46219.956273148149</v>
      </c>
      <c r="AG1761" t="str">
        <f t="shared" si="216"/>
        <v>Julho-26</v>
      </c>
      <c r="AH1761" s="36">
        <f>_xlfn.XLOOKUP(AK1761,'Base de Preços'!P$7:P$3001,'Base de Preços'!J$7:J$3001,"",0)</f>
        <v>143.12</v>
      </c>
      <c r="AI1761" s="37">
        <f t="shared" si="217"/>
        <v>3278.8792000000003</v>
      </c>
      <c r="AJ1761" t="str">
        <f>_xlfn.XLOOKUP(N1761,Agrupamentos!C$3:C$496,Agrupamentos!D$3:D$496,"",0)</f>
        <v>COMB FORMIGA MANUAL SISTEMATICO</v>
      </c>
      <c r="AK1761" t="str">
        <f t="shared" si="218"/>
        <v>SERV COMB FORMIGA MANUAL SISTEMATICOGN1410IMP179</v>
      </c>
      <c r="AL1761" s="57" t="str">
        <f t="shared" si="219"/>
        <v>47774GN1410Trabalhador FlorestalDIEMISSON DE ALMEIDA SANTOSSERV COMB FORMIGA MANUAL SISTEMATICOTREZE DE JULHO - RRP020-01Principal22,91Julho-2606046219,956273148146219</v>
      </c>
      <c r="AM1761" s="79">
        <f t="shared" si="220"/>
        <v>39.735099337748345</v>
      </c>
      <c r="AN1761" s="80">
        <f t="shared" si="221"/>
        <v>4461.4569536423842</v>
      </c>
      <c r="AO1761" s="36">
        <f t="shared" si="222"/>
        <v>2572.3348000000001</v>
      </c>
      <c r="AP1761" s="83">
        <f t="shared" si="223"/>
        <v>-1889.1221536423841</v>
      </c>
    </row>
    <row r="1762" spans="1:42" hidden="1">
      <c r="A1762">
        <v>47774</v>
      </c>
      <c r="B1762" s="38">
        <v>46219</v>
      </c>
      <c r="C1762" t="s">
        <v>272</v>
      </c>
      <c r="D1762" t="s">
        <v>105</v>
      </c>
      <c r="E1762" t="s">
        <v>106</v>
      </c>
      <c r="F1762" t="s">
        <v>49</v>
      </c>
      <c r="G1762">
        <v>8</v>
      </c>
      <c r="H1762" s="43">
        <v>11065</v>
      </c>
      <c r="I1762" t="s">
        <v>107</v>
      </c>
      <c r="J1762">
        <v>11390</v>
      </c>
      <c r="K1762" t="s">
        <v>123</v>
      </c>
      <c r="L1762" t="s">
        <v>123</v>
      </c>
      <c r="M1762" t="s">
        <v>124</v>
      </c>
      <c r="N1762" t="s">
        <v>125</v>
      </c>
      <c r="O1762" t="s">
        <v>64</v>
      </c>
      <c r="P1762">
        <v>837</v>
      </c>
      <c r="Q1762" t="s">
        <v>482</v>
      </c>
      <c r="R1762" t="s">
        <v>488</v>
      </c>
      <c r="S1762">
        <v>48</v>
      </c>
      <c r="T1762">
        <v>30</v>
      </c>
      <c r="U1762">
        <v>0</v>
      </c>
      <c r="V1762">
        <v>48</v>
      </c>
      <c r="W1762">
        <v>1.51</v>
      </c>
      <c r="X1762">
        <v>1.6</v>
      </c>
      <c r="Y1762">
        <v>1.6</v>
      </c>
      <c r="Z1762">
        <v>112.28</v>
      </c>
      <c r="AA1762" t="s">
        <v>55</v>
      </c>
      <c r="AB1762" t="s">
        <v>47</v>
      </c>
      <c r="AC1762" t="s">
        <v>127</v>
      </c>
      <c r="AE1762" s="39">
        <v>46219.956273148149</v>
      </c>
      <c r="AG1762" t="str">
        <f t="shared" si="216"/>
        <v>Julho-26</v>
      </c>
      <c r="AH1762" s="36">
        <f>_xlfn.XLOOKUP(AK1762,'Base de Preços'!P$7:P$3001,'Base de Preços'!J$7:J$3001,"",0)</f>
        <v>143.12</v>
      </c>
      <c r="AI1762" s="37">
        <f t="shared" si="217"/>
        <v>4293.6000000000004</v>
      </c>
      <c r="AJ1762" t="str">
        <f>_xlfn.XLOOKUP(N1762,Agrupamentos!C$3:C$496,Agrupamentos!D$3:D$496,"",0)</f>
        <v>COMB FORMIGA MANUAL SISTEMATICO</v>
      </c>
      <c r="AK1762" t="str">
        <f t="shared" si="218"/>
        <v>SERV COMB FORMIGA MANUAL SISTEMATICOGN1410IMP179</v>
      </c>
      <c r="AL1762" s="57" t="str">
        <f t="shared" si="219"/>
        <v>47774GN1410Trabalhador FlorestalDIEMISSON DE ALMEIDA SANTOSSERV COMB FORMIGA MANUAL SISTEMATICOTREZE DE JULHO - RRP023-01Principal30Julho-2604846219,956273148146219</v>
      </c>
      <c r="AM1762" s="79">
        <f t="shared" si="220"/>
        <v>31.788079470198674</v>
      </c>
      <c r="AN1762" s="80">
        <f t="shared" si="221"/>
        <v>3569.1655629139073</v>
      </c>
      <c r="AO1762" s="36">
        <f t="shared" si="222"/>
        <v>3368.4</v>
      </c>
      <c r="AP1762" s="83">
        <f t="shared" si="223"/>
        <v>-200.76556291390716</v>
      </c>
    </row>
    <row r="1763" spans="1:42" hidden="1">
      <c r="A1763">
        <v>47774</v>
      </c>
      <c r="B1763" s="38">
        <v>46219</v>
      </c>
      <c r="C1763" t="s">
        <v>272</v>
      </c>
      <c r="D1763" t="s">
        <v>105</v>
      </c>
      <c r="E1763" t="s">
        <v>106</v>
      </c>
      <c r="F1763" t="s">
        <v>37</v>
      </c>
      <c r="G1763">
        <v>8</v>
      </c>
      <c r="H1763" s="43">
        <v>11065</v>
      </c>
      <c r="I1763" t="s">
        <v>107</v>
      </c>
      <c r="J1763">
        <v>11390</v>
      </c>
      <c r="K1763" t="s">
        <v>123</v>
      </c>
      <c r="L1763" t="s">
        <v>123</v>
      </c>
      <c r="M1763">
        <v>1</v>
      </c>
      <c r="N1763" t="s">
        <v>109</v>
      </c>
      <c r="O1763" t="s">
        <v>64</v>
      </c>
      <c r="P1763">
        <v>837</v>
      </c>
      <c r="Q1763" t="s">
        <v>482</v>
      </c>
      <c r="R1763" t="s">
        <v>184</v>
      </c>
      <c r="S1763">
        <v>8</v>
      </c>
      <c r="T1763">
        <v>0</v>
      </c>
      <c r="U1763">
        <v>0</v>
      </c>
      <c r="V1763">
        <v>8</v>
      </c>
      <c r="W1763">
        <v>0</v>
      </c>
      <c r="X1763">
        <v>0</v>
      </c>
      <c r="Y1763">
        <v>0</v>
      </c>
      <c r="Z1763">
        <v>0</v>
      </c>
      <c r="AA1763" t="s">
        <v>46</v>
      </c>
      <c r="AB1763" t="s">
        <v>47</v>
      </c>
      <c r="AC1763" t="s">
        <v>127</v>
      </c>
      <c r="AD1763" t="s">
        <v>120</v>
      </c>
      <c r="AE1763" s="39">
        <v>46219.956273148149</v>
      </c>
      <c r="AG1763" t="str">
        <f t="shared" si="216"/>
        <v>Julho-26</v>
      </c>
      <c r="AH1763" s="36">
        <f>_xlfn.XLOOKUP(AK1763,'Base de Preços'!P$7:P$3001,'Base de Preços'!J$7:J$3001,"",0)</f>
        <v>0</v>
      </c>
      <c r="AI1763" s="37">
        <f t="shared" si="217"/>
        <v>0</v>
      </c>
      <c r="AJ1763" t="str">
        <f>_xlfn.XLOOKUP(N1763,Agrupamentos!C$3:C$496,Agrupamentos!D$3:D$496,"",0)</f>
        <v>APOIO E MANUTENÇÃO</v>
      </c>
      <c r="AK1763" t="str">
        <f t="shared" si="218"/>
        <v>APOIO E MANUTEÇÃO 1410GN14101</v>
      </c>
      <c r="AL1763" s="57" t="str">
        <f t="shared" si="219"/>
        <v>47774GN1410MotoristaDIEMISSON DE ALMEIDA SANTOSAPOIO E MANUTEÇÃO 1410TREZE DE JULHO - RRP019-01Principal0Julho-260846219,956273148146219</v>
      </c>
      <c r="AM1763" s="79" t="str">
        <f t="shared" si="220"/>
        <v/>
      </c>
      <c r="AN1763" s="80" t="str">
        <f t="shared" si="221"/>
        <v/>
      </c>
      <c r="AO1763" s="36">
        <f t="shared" si="222"/>
        <v>0</v>
      </c>
      <c r="AP1763" s="83" t="str">
        <f t="shared" si="223"/>
        <v/>
      </c>
    </row>
    <row r="1764" spans="1:42" hidden="1">
      <c r="A1764">
        <v>47774</v>
      </c>
      <c r="B1764" s="38">
        <v>46219</v>
      </c>
      <c r="C1764" t="s">
        <v>272</v>
      </c>
      <c r="D1764" t="s">
        <v>105</v>
      </c>
      <c r="E1764" t="s">
        <v>106</v>
      </c>
      <c r="F1764" t="s">
        <v>49</v>
      </c>
      <c r="G1764">
        <v>8</v>
      </c>
      <c r="H1764" s="43">
        <v>11065</v>
      </c>
      <c r="I1764" t="s">
        <v>107</v>
      </c>
      <c r="J1764">
        <v>11390</v>
      </c>
      <c r="K1764" t="s">
        <v>123</v>
      </c>
      <c r="L1764" t="s">
        <v>123</v>
      </c>
      <c r="M1764" t="s">
        <v>124</v>
      </c>
      <c r="N1764" t="s">
        <v>125</v>
      </c>
      <c r="O1764" t="s">
        <v>64</v>
      </c>
      <c r="P1764">
        <v>837</v>
      </c>
      <c r="Q1764" t="s">
        <v>482</v>
      </c>
      <c r="R1764" t="s">
        <v>184</v>
      </c>
      <c r="S1764">
        <v>80</v>
      </c>
      <c r="T1764">
        <v>30.22</v>
      </c>
      <c r="U1764">
        <v>0</v>
      </c>
      <c r="V1764">
        <v>80</v>
      </c>
      <c r="W1764">
        <v>1.51</v>
      </c>
      <c r="X1764">
        <v>2.65</v>
      </c>
      <c r="Y1764">
        <v>2.65</v>
      </c>
      <c r="Z1764">
        <v>112.28</v>
      </c>
      <c r="AA1764" t="s">
        <v>46</v>
      </c>
      <c r="AB1764" t="s">
        <v>47</v>
      </c>
      <c r="AC1764" t="s">
        <v>127</v>
      </c>
      <c r="AE1764" s="39">
        <v>46219.956273148149</v>
      </c>
      <c r="AG1764" t="str">
        <f t="shared" si="216"/>
        <v>Julho-26</v>
      </c>
      <c r="AH1764" s="36">
        <f>_xlfn.XLOOKUP(AK1764,'Base de Preços'!P$7:P$3001,'Base de Preços'!J$7:J$3001,"",0)</f>
        <v>143.12</v>
      </c>
      <c r="AI1764" s="37">
        <f t="shared" si="217"/>
        <v>4325.0864000000001</v>
      </c>
      <c r="AJ1764" t="str">
        <f>_xlfn.XLOOKUP(N1764,Agrupamentos!C$3:C$496,Agrupamentos!D$3:D$496,"",0)</f>
        <v>COMB FORMIGA MANUAL SISTEMATICO</v>
      </c>
      <c r="AK1764" t="str">
        <f t="shared" si="218"/>
        <v>SERV COMB FORMIGA MANUAL SISTEMATICOGN1410IMP179</v>
      </c>
      <c r="AL1764" s="57" t="str">
        <f t="shared" si="219"/>
        <v>47774GN1410Trabalhador FlorestalDIEMISSON DE ALMEIDA SANTOSSERV COMB FORMIGA MANUAL SISTEMATICOTREZE DE JULHO - RRP019-01Principal30,22Julho-2608046219,956273148146219</v>
      </c>
      <c r="AM1764" s="79">
        <f t="shared" si="220"/>
        <v>52.980132450331126</v>
      </c>
      <c r="AN1764" s="80">
        <f t="shared" si="221"/>
        <v>5948.6092715231789</v>
      </c>
      <c r="AO1764" s="36">
        <f t="shared" si="222"/>
        <v>3393.1016</v>
      </c>
      <c r="AP1764" s="83">
        <f t="shared" si="223"/>
        <v>-2555.5076715231789</v>
      </c>
    </row>
    <row r="1765" spans="1:42" hidden="1">
      <c r="A1765">
        <v>47774</v>
      </c>
      <c r="B1765" s="38">
        <v>46219</v>
      </c>
      <c r="C1765" t="s">
        <v>272</v>
      </c>
      <c r="D1765" t="s">
        <v>105</v>
      </c>
      <c r="E1765" t="s">
        <v>106</v>
      </c>
      <c r="F1765" t="s">
        <v>49</v>
      </c>
      <c r="G1765">
        <v>8</v>
      </c>
      <c r="H1765" s="43">
        <v>11065</v>
      </c>
      <c r="I1765" t="s">
        <v>107</v>
      </c>
      <c r="J1765">
        <v>11390</v>
      </c>
      <c r="K1765" t="s">
        <v>123</v>
      </c>
      <c r="L1765" t="s">
        <v>123</v>
      </c>
      <c r="M1765" t="s">
        <v>124</v>
      </c>
      <c r="N1765" t="s">
        <v>125</v>
      </c>
      <c r="O1765" t="s">
        <v>64</v>
      </c>
      <c r="P1765">
        <v>837</v>
      </c>
      <c r="Q1765" t="s">
        <v>482</v>
      </c>
      <c r="R1765" t="s">
        <v>401</v>
      </c>
      <c r="S1765">
        <v>30</v>
      </c>
      <c r="T1765">
        <v>34.65</v>
      </c>
      <c r="U1765">
        <v>0</v>
      </c>
      <c r="V1765">
        <v>30</v>
      </c>
      <c r="W1765">
        <v>1.51</v>
      </c>
      <c r="X1765">
        <v>0.87</v>
      </c>
      <c r="Y1765">
        <v>0.87</v>
      </c>
      <c r="Z1765">
        <v>112.28</v>
      </c>
      <c r="AA1765" t="s">
        <v>46</v>
      </c>
      <c r="AB1765" t="s">
        <v>47</v>
      </c>
      <c r="AC1765" t="s">
        <v>127</v>
      </c>
      <c r="AD1765" t="s">
        <v>120</v>
      </c>
      <c r="AE1765" s="39">
        <v>46219.956273148149</v>
      </c>
      <c r="AG1765" t="str">
        <f t="shared" si="216"/>
        <v>Julho-26</v>
      </c>
      <c r="AH1765" s="36">
        <f>_xlfn.XLOOKUP(AK1765,'Base de Preços'!P$7:P$3001,'Base de Preços'!J$7:J$3001,"",0)</f>
        <v>143.12</v>
      </c>
      <c r="AI1765" s="37">
        <f t="shared" si="217"/>
        <v>4959.1080000000002</v>
      </c>
      <c r="AJ1765" t="str">
        <f>_xlfn.XLOOKUP(N1765,Agrupamentos!C$3:C$496,Agrupamentos!D$3:D$496,"",0)</f>
        <v>COMB FORMIGA MANUAL SISTEMATICO</v>
      </c>
      <c r="AK1765" t="str">
        <f t="shared" si="218"/>
        <v>SERV COMB FORMIGA MANUAL SISTEMATICOGN1410IMP179</v>
      </c>
      <c r="AL1765" s="57" t="str">
        <f t="shared" si="219"/>
        <v>47774GN1410Trabalhador FlorestalDIEMISSON DE ALMEIDA SANTOSSERV COMB FORMIGA MANUAL SISTEMATICOTREZE DE JULHO - RRP022-01Principal34,65Julho-2603046219,956273148146219</v>
      </c>
      <c r="AM1765" s="79">
        <f t="shared" si="220"/>
        <v>19.867549668874172</v>
      </c>
      <c r="AN1765" s="80">
        <f t="shared" si="221"/>
        <v>2230.7284768211921</v>
      </c>
      <c r="AO1765" s="36">
        <f t="shared" si="222"/>
        <v>3890.502</v>
      </c>
      <c r="AP1765" s="83">
        <f t="shared" si="223"/>
        <v>1659.7735231788079</v>
      </c>
    </row>
    <row r="1766" spans="1:42" hidden="1">
      <c r="A1766">
        <v>47778</v>
      </c>
      <c r="B1766" s="38">
        <v>46219</v>
      </c>
      <c r="C1766" t="s">
        <v>272</v>
      </c>
      <c r="D1766" t="s">
        <v>105</v>
      </c>
      <c r="E1766" t="s">
        <v>106</v>
      </c>
      <c r="F1766" t="s">
        <v>59</v>
      </c>
      <c r="G1766">
        <v>8</v>
      </c>
      <c r="H1766" s="43">
        <v>11331</v>
      </c>
      <c r="I1766" t="s">
        <v>112</v>
      </c>
      <c r="J1766">
        <v>11362</v>
      </c>
      <c r="K1766" t="s">
        <v>131</v>
      </c>
      <c r="L1766" t="s">
        <v>131</v>
      </c>
      <c r="M1766" t="s">
        <v>137</v>
      </c>
      <c r="N1766" t="s">
        <v>138</v>
      </c>
      <c r="O1766" t="s">
        <v>64</v>
      </c>
      <c r="P1766">
        <v>503</v>
      </c>
      <c r="Q1766" t="s">
        <v>181</v>
      </c>
      <c r="R1766" t="s">
        <v>122</v>
      </c>
      <c r="S1766">
        <v>16</v>
      </c>
      <c r="T1766">
        <v>12.5</v>
      </c>
      <c r="U1766">
        <v>0</v>
      </c>
      <c r="V1766">
        <v>16</v>
      </c>
      <c r="W1766">
        <v>0.68</v>
      </c>
      <c r="X1766">
        <v>1.28</v>
      </c>
      <c r="Y1766">
        <v>1.28</v>
      </c>
      <c r="Z1766">
        <v>221.69</v>
      </c>
      <c r="AA1766" t="s">
        <v>55</v>
      </c>
      <c r="AB1766" t="s">
        <v>47</v>
      </c>
      <c r="AC1766" t="s">
        <v>135</v>
      </c>
      <c r="AE1766" s="39">
        <v>46219.996851851851</v>
      </c>
      <c r="AF1766" t="s">
        <v>489</v>
      </c>
      <c r="AG1766" t="str">
        <f t="shared" si="216"/>
        <v>Julho-26</v>
      </c>
      <c r="AH1766" s="36">
        <f>_xlfn.XLOOKUP(AK1766,'Base de Preços'!P$7:P$3001,'Base de Preços'!J$7:J$3001,"",0)</f>
        <v>343.68</v>
      </c>
      <c r="AI1766" s="37">
        <f t="shared" si="217"/>
        <v>4296</v>
      </c>
      <c r="AJ1766" t="str">
        <f>_xlfn.XLOOKUP(N1766,Agrupamentos!C$3:C$496,Agrupamentos!D$3:D$496,"",0)</f>
        <v>HERBICIDA MEC</v>
      </c>
      <c r="AK1766" t="str">
        <f t="shared" si="218"/>
        <v>SERV CAP QUIM MEC BARRA AGRICGN1410IMP96</v>
      </c>
      <c r="AL1766" s="57" t="str">
        <f t="shared" si="219"/>
        <v>47778GN1410Operador de Trator de PneuGABRIEL GONCALVES PINHEIROSERV CAP QUIM MEC BARRA AGRICMÃE SANTA GLEBA A004-01Principal12,5Julho-2601646219,996851851946219</v>
      </c>
      <c r="AM1766" s="79">
        <f t="shared" si="220"/>
        <v>23.52941176470588</v>
      </c>
      <c r="AN1766" s="80">
        <f t="shared" si="221"/>
        <v>5216.2352941176468</v>
      </c>
      <c r="AO1766" s="36">
        <f t="shared" si="222"/>
        <v>2771.125</v>
      </c>
      <c r="AP1766" s="83">
        <f t="shared" si="223"/>
        <v>-2445.1102941176468</v>
      </c>
    </row>
    <row r="1767" spans="1:42" hidden="1">
      <c r="A1767">
        <v>47778</v>
      </c>
      <c r="B1767" s="38">
        <v>46219</v>
      </c>
      <c r="C1767" t="s">
        <v>272</v>
      </c>
      <c r="D1767" t="s">
        <v>105</v>
      </c>
      <c r="E1767" t="s">
        <v>106</v>
      </c>
      <c r="F1767" t="s">
        <v>59</v>
      </c>
      <c r="G1767">
        <v>8</v>
      </c>
      <c r="H1767" s="43">
        <v>11331</v>
      </c>
      <c r="I1767" t="s">
        <v>112</v>
      </c>
      <c r="J1767">
        <v>11362</v>
      </c>
      <c r="K1767" t="s">
        <v>131</v>
      </c>
      <c r="L1767" t="s">
        <v>131</v>
      </c>
      <c r="M1767" t="s">
        <v>166</v>
      </c>
      <c r="N1767" t="s">
        <v>167</v>
      </c>
      <c r="O1767" t="s">
        <v>168</v>
      </c>
      <c r="P1767">
        <v>790</v>
      </c>
      <c r="Q1767" t="s">
        <v>133</v>
      </c>
      <c r="R1767" t="s">
        <v>158</v>
      </c>
      <c r="S1767">
        <v>30</v>
      </c>
      <c r="T1767">
        <v>30</v>
      </c>
      <c r="U1767">
        <v>0</v>
      </c>
      <c r="V1767">
        <v>30</v>
      </c>
      <c r="W1767">
        <v>0</v>
      </c>
      <c r="X1767">
        <v>1</v>
      </c>
      <c r="Y1767">
        <v>1</v>
      </c>
      <c r="Z1767">
        <v>290.54000000000002</v>
      </c>
      <c r="AA1767" t="s">
        <v>55</v>
      </c>
      <c r="AB1767" t="s">
        <v>47</v>
      </c>
      <c r="AC1767" t="s">
        <v>135</v>
      </c>
      <c r="AE1767" s="39">
        <v>46219.996851851851</v>
      </c>
      <c r="AF1767" t="s">
        <v>489</v>
      </c>
      <c r="AG1767" t="str">
        <f t="shared" si="216"/>
        <v>Julho-26</v>
      </c>
      <c r="AH1767" s="36">
        <f>_xlfn.XLOOKUP(AK1767,'Base de Preços'!P$7:P$3001,'Base de Preços'!J$7:J$3001,"",0)</f>
        <v>290.54000000000002</v>
      </c>
      <c r="AI1767" s="37">
        <f t="shared" si="217"/>
        <v>8716.2000000000007</v>
      </c>
      <c r="AJ1767" t="str">
        <f>_xlfn.XLOOKUP(N1767,Agrupamentos!C$3:C$496,Agrupamentos!D$3:D$496,"",0)</f>
        <v>HORA TRATOR</v>
      </c>
      <c r="AK1767" t="str">
        <f t="shared" si="218"/>
        <v>SERV HORA TRATOR PNEU 100CV AGRICGN1410REF223</v>
      </c>
      <c r="AL1767" s="57" t="str">
        <f t="shared" si="219"/>
        <v>47778GN1410Operador de Trator de PneuGABRIEL GONCALVES PINHEIROSERV HORA TRATOR PNEU 100CV AGRICSANTA LUZIA - RRP001-01Principal30Julho-2603046219,996851851946219</v>
      </c>
      <c r="AM1767" s="79" t="str">
        <f t="shared" si="220"/>
        <v/>
      </c>
      <c r="AN1767" s="80" t="str">
        <f t="shared" si="221"/>
        <v/>
      </c>
      <c r="AO1767" s="36">
        <f t="shared" si="222"/>
        <v>8716.2000000000007</v>
      </c>
      <c r="AP1767" s="83" t="str">
        <f t="shared" si="223"/>
        <v/>
      </c>
    </row>
    <row r="1768" spans="1:42" hidden="1">
      <c r="A1768">
        <v>47778</v>
      </c>
      <c r="B1768" s="38">
        <v>46219</v>
      </c>
      <c r="C1768" t="s">
        <v>272</v>
      </c>
      <c r="D1768" t="s">
        <v>105</v>
      </c>
      <c r="E1768" t="s">
        <v>106</v>
      </c>
      <c r="F1768" t="s">
        <v>49</v>
      </c>
      <c r="G1768">
        <v>8</v>
      </c>
      <c r="H1768" s="43">
        <v>11331</v>
      </c>
      <c r="I1768" t="s">
        <v>112</v>
      </c>
      <c r="J1768">
        <v>11362</v>
      </c>
      <c r="K1768" t="s">
        <v>131</v>
      </c>
      <c r="L1768" t="s">
        <v>131</v>
      </c>
      <c r="M1768" t="s">
        <v>137</v>
      </c>
      <c r="N1768" t="s">
        <v>138</v>
      </c>
      <c r="O1768" t="s">
        <v>64</v>
      </c>
      <c r="P1768">
        <v>503</v>
      </c>
      <c r="Q1768" t="s">
        <v>181</v>
      </c>
      <c r="R1768" t="s">
        <v>122</v>
      </c>
      <c r="S1768">
        <v>8</v>
      </c>
      <c r="T1768">
        <v>12.5</v>
      </c>
      <c r="U1768">
        <v>0</v>
      </c>
      <c r="V1768">
        <v>8</v>
      </c>
      <c r="W1768">
        <v>0.23</v>
      </c>
      <c r="X1768">
        <v>0.64</v>
      </c>
      <c r="Y1768">
        <v>0.64</v>
      </c>
      <c r="Z1768">
        <v>26.68</v>
      </c>
      <c r="AA1768" t="s">
        <v>55</v>
      </c>
      <c r="AB1768" t="s">
        <v>56</v>
      </c>
      <c r="AC1768" t="s">
        <v>135</v>
      </c>
      <c r="AE1768" s="39">
        <v>46219.996851851851</v>
      </c>
      <c r="AF1768" t="s">
        <v>489</v>
      </c>
      <c r="AG1768" t="str">
        <f t="shared" si="216"/>
        <v>Julho-26</v>
      </c>
      <c r="AH1768" s="36">
        <f>_xlfn.XLOOKUP(AK1768,'Base de Preços'!P$7:P$3001,'Base de Preços'!J$7:J$3001,"",0)</f>
        <v>343.68</v>
      </c>
      <c r="AI1768" s="37">
        <f t="shared" si="217"/>
        <v>0</v>
      </c>
      <c r="AJ1768" t="str">
        <f>_xlfn.XLOOKUP(N1768,Agrupamentos!C$3:C$496,Agrupamentos!D$3:D$496,"",0)</f>
        <v>HERBICIDA MEC</v>
      </c>
      <c r="AK1768" t="str">
        <f t="shared" si="218"/>
        <v>SERV CAP QUIM MEC BARRA AGRICGN1410IMP96</v>
      </c>
      <c r="AL1768" s="57" t="str">
        <f t="shared" si="219"/>
        <v>47778GN1410Trabalhador FlorestalGABRIEL GONCALVES PINHEIROSERV CAP QUIM MEC BARRA AGRICMÃE SANTA GLEBA A004-01Suporte12,5Julho-260846219,996851851946219</v>
      </c>
      <c r="AM1768" s="79">
        <f t="shared" si="220"/>
        <v>34.782608695652172</v>
      </c>
      <c r="AN1768" s="80">
        <f t="shared" si="221"/>
        <v>927.99999999999989</v>
      </c>
      <c r="AO1768" s="36">
        <f t="shared" si="222"/>
        <v>333.5</v>
      </c>
      <c r="AP1768" s="83">
        <f t="shared" si="223"/>
        <v>-594.49999999999989</v>
      </c>
    </row>
    <row r="1769" spans="1:42" hidden="1">
      <c r="A1769">
        <v>47778</v>
      </c>
      <c r="B1769" s="38">
        <v>46219</v>
      </c>
      <c r="C1769" t="s">
        <v>272</v>
      </c>
      <c r="D1769" t="s">
        <v>105</v>
      </c>
      <c r="E1769" t="s">
        <v>106</v>
      </c>
      <c r="F1769" t="s">
        <v>59</v>
      </c>
      <c r="G1769">
        <v>8</v>
      </c>
      <c r="H1769" s="43">
        <v>11331</v>
      </c>
      <c r="I1769" t="s">
        <v>112</v>
      </c>
      <c r="J1769">
        <v>11362</v>
      </c>
      <c r="K1769" t="s">
        <v>131</v>
      </c>
      <c r="L1769" t="s">
        <v>131</v>
      </c>
      <c r="M1769" t="s">
        <v>137</v>
      </c>
      <c r="N1769" t="s">
        <v>138</v>
      </c>
      <c r="O1769" t="s">
        <v>64</v>
      </c>
      <c r="P1769">
        <v>484</v>
      </c>
      <c r="Q1769" t="s">
        <v>370</v>
      </c>
      <c r="R1769" t="s">
        <v>394</v>
      </c>
      <c r="S1769">
        <v>2</v>
      </c>
      <c r="T1769">
        <v>2.56</v>
      </c>
      <c r="U1769">
        <v>0</v>
      </c>
      <c r="V1769">
        <v>2</v>
      </c>
      <c r="W1769">
        <v>0.68</v>
      </c>
      <c r="X1769">
        <v>0.78</v>
      </c>
      <c r="Y1769">
        <v>0.78</v>
      </c>
      <c r="Z1769">
        <v>221.69</v>
      </c>
      <c r="AA1769" t="s">
        <v>46</v>
      </c>
      <c r="AB1769" t="s">
        <v>47</v>
      </c>
      <c r="AC1769" t="s">
        <v>135</v>
      </c>
      <c r="AE1769" s="39">
        <v>46219.996851851851</v>
      </c>
      <c r="AF1769" t="s">
        <v>489</v>
      </c>
      <c r="AG1769" t="str">
        <f t="shared" si="216"/>
        <v>Julho-26</v>
      </c>
      <c r="AH1769" s="36">
        <f>_xlfn.XLOOKUP(AK1769,'Base de Preços'!P$7:P$3001,'Base de Preços'!J$7:J$3001,"",0)</f>
        <v>343.68</v>
      </c>
      <c r="AI1769" s="37">
        <f t="shared" si="217"/>
        <v>879.82080000000008</v>
      </c>
      <c r="AJ1769" t="str">
        <f>_xlfn.XLOOKUP(N1769,Agrupamentos!C$3:C$496,Agrupamentos!D$3:D$496,"",0)</f>
        <v>HERBICIDA MEC</v>
      </c>
      <c r="AK1769" t="str">
        <f t="shared" si="218"/>
        <v>SERV CAP QUIM MEC BARRA AGRICGN1410IMP96</v>
      </c>
      <c r="AL1769" s="57" t="str">
        <f t="shared" si="219"/>
        <v>47778GN1410Operador de Trator de PneuGABRIEL GONCALVES PINHEIROSERV CAP QUIM MEC BARRA AGRICSÃO PEDRO IIIT003-01Principal2,56Julho-260246219,996851851946219</v>
      </c>
      <c r="AM1769" s="79">
        <f t="shared" si="220"/>
        <v>2.9411764705882351</v>
      </c>
      <c r="AN1769" s="80">
        <f t="shared" si="221"/>
        <v>652.02941176470586</v>
      </c>
      <c r="AO1769" s="36">
        <f t="shared" si="222"/>
        <v>567.52639999999997</v>
      </c>
      <c r="AP1769" s="83">
        <f t="shared" si="223"/>
        <v>-84.503011764705889</v>
      </c>
    </row>
    <row r="1770" spans="1:42" hidden="1">
      <c r="A1770">
        <v>47778</v>
      </c>
      <c r="B1770" s="38">
        <v>46219</v>
      </c>
      <c r="C1770" t="s">
        <v>272</v>
      </c>
      <c r="D1770" t="s">
        <v>105</v>
      </c>
      <c r="E1770" t="s">
        <v>106</v>
      </c>
      <c r="F1770" t="s">
        <v>37</v>
      </c>
      <c r="G1770">
        <v>8</v>
      </c>
      <c r="H1770" s="43">
        <v>11331</v>
      </c>
      <c r="I1770" t="s">
        <v>112</v>
      </c>
      <c r="J1770">
        <v>11362</v>
      </c>
      <c r="K1770" t="s">
        <v>131</v>
      </c>
      <c r="L1770" t="s">
        <v>131</v>
      </c>
      <c r="M1770">
        <v>1</v>
      </c>
      <c r="N1770" t="s">
        <v>109</v>
      </c>
      <c r="O1770" t="s">
        <v>64</v>
      </c>
      <c r="P1770">
        <v>503</v>
      </c>
      <c r="Q1770" t="s">
        <v>181</v>
      </c>
      <c r="R1770" t="s">
        <v>122</v>
      </c>
      <c r="S1770">
        <v>2</v>
      </c>
      <c r="T1770">
        <v>0</v>
      </c>
      <c r="U1770">
        <v>6</v>
      </c>
      <c r="V1770">
        <v>8</v>
      </c>
      <c r="W1770">
        <v>0</v>
      </c>
      <c r="X1770">
        <v>0</v>
      </c>
      <c r="Y1770">
        <v>0</v>
      </c>
      <c r="Z1770">
        <v>0</v>
      </c>
      <c r="AA1770" t="s">
        <v>55</v>
      </c>
      <c r="AB1770" t="s">
        <v>47</v>
      </c>
      <c r="AC1770" t="s">
        <v>135</v>
      </c>
      <c r="AE1770" s="39">
        <v>46219.996851851851</v>
      </c>
      <c r="AF1770" t="s">
        <v>489</v>
      </c>
      <c r="AG1770" t="str">
        <f t="shared" si="216"/>
        <v>Julho-26</v>
      </c>
      <c r="AH1770" s="36">
        <f>_xlfn.XLOOKUP(AK1770,'Base de Preços'!P$7:P$3001,'Base de Preços'!J$7:J$3001,"",0)</f>
        <v>0</v>
      </c>
      <c r="AI1770" s="37">
        <f t="shared" si="217"/>
        <v>0</v>
      </c>
      <c r="AJ1770" t="str">
        <f>_xlfn.XLOOKUP(N1770,Agrupamentos!C$3:C$496,Agrupamentos!D$3:D$496,"",0)</f>
        <v>APOIO E MANUTENÇÃO</v>
      </c>
      <c r="AK1770" t="str">
        <f t="shared" si="218"/>
        <v>APOIO E MANUTEÇÃO 1410GN14101</v>
      </c>
      <c r="AL1770" s="57" t="str">
        <f t="shared" si="219"/>
        <v>47778GN1410MotoristaGABRIEL GONCALVES PINHEIROAPOIO E MANUTEÇÃO 1410MÃE SANTA GLEBA A004-01Principal0Julho-266846219,996851851946219</v>
      </c>
      <c r="AM1770" s="79" t="str">
        <f t="shared" si="220"/>
        <v/>
      </c>
      <c r="AN1770" s="80" t="str">
        <f t="shared" si="221"/>
        <v/>
      </c>
      <c r="AO1770" s="36">
        <f t="shared" si="222"/>
        <v>0</v>
      </c>
      <c r="AP1770" s="83" t="str">
        <f t="shared" si="223"/>
        <v/>
      </c>
    </row>
    <row r="1771" spans="1:42" hidden="1">
      <c r="A1771">
        <v>47778</v>
      </c>
      <c r="B1771" s="38">
        <v>46219</v>
      </c>
      <c r="C1771" t="s">
        <v>272</v>
      </c>
      <c r="D1771" t="s">
        <v>105</v>
      </c>
      <c r="E1771" t="s">
        <v>106</v>
      </c>
      <c r="F1771" t="s">
        <v>49</v>
      </c>
      <c r="G1771">
        <v>8</v>
      </c>
      <c r="H1771" s="43">
        <v>11331</v>
      </c>
      <c r="I1771" t="s">
        <v>112</v>
      </c>
      <c r="J1771">
        <v>11362</v>
      </c>
      <c r="K1771" t="s">
        <v>131</v>
      </c>
      <c r="L1771" t="s">
        <v>131</v>
      </c>
      <c r="M1771">
        <v>298</v>
      </c>
      <c r="N1771" t="s">
        <v>132</v>
      </c>
      <c r="O1771" t="s">
        <v>43</v>
      </c>
      <c r="P1771">
        <v>790</v>
      </c>
      <c r="Q1771" t="s">
        <v>133</v>
      </c>
      <c r="R1771" t="s">
        <v>158</v>
      </c>
      <c r="S1771">
        <v>8</v>
      </c>
      <c r="T1771">
        <v>1</v>
      </c>
      <c r="U1771">
        <v>0</v>
      </c>
      <c r="V1771">
        <v>8</v>
      </c>
      <c r="W1771">
        <v>0</v>
      </c>
      <c r="X1771">
        <v>8</v>
      </c>
      <c r="Y1771">
        <v>8</v>
      </c>
      <c r="Z1771">
        <v>589.29</v>
      </c>
      <c r="AA1771" t="s">
        <v>55</v>
      </c>
      <c r="AB1771" t="s">
        <v>47</v>
      </c>
      <c r="AC1771" t="s">
        <v>135</v>
      </c>
      <c r="AD1771" t="s">
        <v>120</v>
      </c>
      <c r="AE1771" s="39">
        <v>46219.996851851851</v>
      </c>
      <c r="AF1771" t="s">
        <v>489</v>
      </c>
      <c r="AG1771" t="str">
        <f t="shared" si="216"/>
        <v>Julho-26</v>
      </c>
      <c r="AH1771" s="36">
        <f>_xlfn.XLOOKUP(AK1771,'Base de Preços'!P$7:P$3001,'Base de Preços'!J$7:J$3001,"",0)</f>
        <v>589.29</v>
      </c>
      <c r="AI1771" s="37">
        <f t="shared" si="217"/>
        <v>589.29</v>
      </c>
      <c r="AJ1771" t="str">
        <f>_xlfn.XLOOKUP(N1771,Agrupamentos!C$3:C$496,Agrupamentos!D$3:D$496,"",0)</f>
        <v>DIARIAS HOMEM</v>
      </c>
      <c r="AK1771" t="str">
        <f t="shared" si="218"/>
        <v>SERV GERAIS LAVOURA AGRICGN1410298</v>
      </c>
      <c r="AL1771" s="57" t="str">
        <f t="shared" si="219"/>
        <v>47778GN1410Trabalhador FlorestalGABRIEL GONCALVES PINHEIROSERV GERAIS LAVOURA AGRICSANTA LUZIA - RRP001-01Principal1Julho-260846219,996851851946219</v>
      </c>
      <c r="AM1771" s="79" t="str">
        <f t="shared" si="220"/>
        <v/>
      </c>
      <c r="AN1771" s="80" t="str">
        <f t="shared" si="221"/>
        <v/>
      </c>
      <c r="AO1771" s="36">
        <f t="shared" si="222"/>
        <v>589.29</v>
      </c>
      <c r="AP1771" s="83" t="str">
        <f t="shared" si="223"/>
        <v/>
      </c>
    </row>
    <row r="1772" spans="1:42" hidden="1">
      <c r="A1772">
        <v>47778</v>
      </c>
      <c r="B1772" s="38">
        <v>46219</v>
      </c>
      <c r="C1772" t="s">
        <v>272</v>
      </c>
      <c r="D1772" t="s">
        <v>105</v>
      </c>
      <c r="E1772" t="s">
        <v>106</v>
      </c>
      <c r="F1772" t="s">
        <v>59</v>
      </c>
      <c r="G1772">
        <v>8</v>
      </c>
      <c r="H1772" s="43">
        <v>11331</v>
      </c>
      <c r="I1772" t="s">
        <v>112</v>
      </c>
      <c r="J1772">
        <v>11362</v>
      </c>
      <c r="K1772" t="s">
        <v>131</v>
      </c>
      <c r="L1772" t="s">
        <v>131</v>
      </c>
      <c r="M1772">
        <v>1</v>
      </c>
      <c r="N1772" t="s">
        <v>109</v>
      </c>
      <c r="O1772" t="s">
        <v>64</v>
      </c>
      <c r="P1772">
        <v>503</v>
      </c>
      <c r="Q1772" t="s">
        <v>181</v>
      </c>
      <c r="R1772" t="s">
        <v>122</v>
      </c>
      <c r="S1772">
        <v>0</v>
      </c>
      <c r="T1772">
        <v>0</v>
      </c>
      <c r="U1772">
        <v>24</v>
      </c>
      <c r="V1772">
        <v>24</v>
      </c>
      <c r="W1772">
        <v>0</v>
      </c>
      <c r="X1772">
        <v>0</v>
      </c>
      <c r="Y1772">
        <v>0</v>
      </c>
      <c r="Z1772">
        <v>0</v>
      </c>
      <c r="AA1772" t="s">
        <v>55</v>
      </c>
      <c r="AB1772" t="s">
        <v>56</v>
      </c>
      <c r="AC1772" t="s">
        <v>135</v>
      </c>
      <c r="AE1772" s="39">
        <v>46219.996851851851</v>
      </c>
      <c r="AF1772" t="s">
        <v>489</v>
      </c>
      <c r="AG1772" t="str">
        <f t="shared" si="216"/>
        <v>Julho-26</v>
      </c>
      <c r="AH1772" s="36">
        <f>_xlfn.XLOOKUP(AK1772,'Base de Preços'!P$7:P$3001,'Base de Preços'!J$7:J$3001,"",0)</f>
        <v>0</v>
      </c>
      <c r="AI1772" s="37">
        <f t="shared" si="217"/>
        <v>0</v>
      </c>
      <c r="AJ1772" t="str">
        <f>_xlfn.XLOOKUP(N1772,Agrupamentos!C$3:C$496,Agrupamentos!D$3:D$496,"",0)</f>
        <v>APOIO E MANUTENÇÃO</v>
      </c>
      <c r="AK1772" t="str">
        <f t="shared" si="218"/>
        <v>APOIO E MANUTEÇÃO 1410GN14101</v>
      </c>
      <c r="AL1772" s="57" t="str">
        <f t="shared" si="219"/>
        <v>47778GN1410Operador de Trator de PneuGABRIEL GONCALVES PINHEIROAPOIO E MANUTEÇÃO 1410MÃE SANTA GLEBA A004-01Suporte0Julho-26242446219,996851851946219</v>
      </c>
      <c r="AM1772" s="79" t="str">
        <f t="shared" si="220"/>
        <v/>
      </c>
      <c r="AN1772" s="80" t="str">
        <f t="shared" si="221"/>
        <v/>
      </c>
      <c r="AO1772" s="36">
        <f t="shared" si="222"/>
        <v>0</v>
      </c>
      <c r="AP1772" s="83" t="str">
        <f t="shared" si="223"/>
        <v/>
      </c>
    </row>
    <row r="1773" spans="1:42" hidden="1">
      <c r="A1773">
        <v>47781</v>
      </c>
      <c r="B1773" s="38">
        <v>46219</v>
      </c>
      <c r="C1773" t="s">
        <v>272</v>
      </c>
      <c r="D1773" t="s">
        <v>105</v>
      </c>
      <c r="E1773" t="s">
        <v>106</v>
      </c>
      <c r="F1773" t="s">
        <v>49</v>
      </c>
      <c r="G1773">
        <v>8</v>
      </c>
      <c r="H1773" s="43">
        <v>11065</v>
      </c>
      <c r="I1773" t="s">
        <v>107</v>
      </c>
      <c r="J1773">
        <v>11392</v>
      </c>
      <c r="K1773" t="s">
        <v>142</v>
      </c>
      <c r="L1773" t="s">
        <v>142</v>
      </c>
      <c r="M1773" t="s">
        <v>146</v>
      </c>
      <c r="N1773" t="s">
        <v>147</v>
      </c>
      <c r="O1773" t="s">
        <v>64</v>
      </c>
      <c r="P1773">
        <v>532</v>
      </c>
      <c r="Q1773" t="s">
        <v>117</v>
      </c>
      <c r="R1773" t="s">
        <v>148</v>
      </c>
      <c r="S1773">
        <v>35</v>
      </c>
      <c r="T1773">
        <v>4</v>
      </c>
      <c r="U1773">
        <v>0</v>
      </c>
      <c r="V1773">
        <v>35</v>
      </c>
      <c r="W1773">
        <v>3.57</v>
      </c>
      <c r="X1773">
        <v>8.75</v>
      </c>
      <c r="Y1773">
        <v>8.75</v>
      </c>
      <c r="Z1773">
        <v>269.95999999999998</v>
      </c>
      <c r="AA1773" t="s">
        <v>55</v>
      </c>
      <c r="AB1773" t="s">
        <v>47</v>
      </c>
      <c r="AC1773" t="s">
        <v>145</v>
      </c>
      <c r="AD1773" t="s">
        <v>120</v>
      </c>
      <c r="AE1773" s="39">
        <v>46220.297222222223</v>
      </c>
      <c r="AG1773" t="str">
        <f t="shared" si="216"/>
        <v>Julho-26</v>
      </c>
      <c r="AH1773" s="36">
        <f>_xlfn.XLOOKUP(AK1773,'Base de Preços'!P$7:P$3001,'Base de Preços'!J$7:J$3001,"",0)</f>
        <v>618.69000000000005</v>
      </c>
      <c r="AI1773" s="37">
        <f t="shared" si="217"/>
        <v>2474.7600000000002</v>
      </c>
      <c r="AJ1773" t="str">
        <f>_xlfn.XLOOKUP(N1773,Agrupamentos!C$3:C$496,Agrupamentos!D$3:D$496,"",0)</f>
        <v>IRRIGAÇÃO DE PLANTIO</v>
      </c>
      <c r="AK1773" t="str">
        <f t="shared" si="218"/>
        <v>2ª SERV IRRIGACAO NIVEL 1 AGRIC - TRANSPORTE ATÉ 5,0GN1410336-2</v>
      </c>
      <c r="AL1773" s="57" t="str">
        <f t="shared" si="219"/>
        <v>47781GN1410Trabalhador FlorestalDOUGLAS BOTELHO GOMES2ª SERV IRRIGACAO NIVEL 1 AGRIC - TRANSPORTE ATÉ 5,0NOSSA SENHORA APARECIDA IX005-01Principal4Julho-2603546220,297222222246219</v>
      </c>
      <c r="AM1773" s="79">
        <f t="shared" si="220"/>
        <v>9.8039215686274517</v>
      </c>
      <c r="AN1773" s="80">
        <f t="shared" si="221"/>
        <v>2646.6666666666665</v>
      </c>
      <c r="AO1773" s="36">
        <f t="shared" si="222"/>
        <v>1079.8399999999999</v>
      </c>
      <c r="AP1773" s="83">
        <f t="shared" si="223"/>
        <v>-1566.8266666666666</v>
      </c>
    </row>
    <row r="1774" spans="1:42" hidden="1">
      <c r="A1774">
        <v>47781</v>
      </c>
      <c r="B1774" s="38">
        <v>46219</v>
      </c>
      <c r="C1774" t="s">
        <v>272</v>
      </c>
      <c r="D1774" t="s">
        <v>105</v>
      </c>
      <c r="E1774" t="s">
        <v>106</v>
      </c>
      <c r="F1774" t="s">
        <v>49</v>
      </c>
      <c r="G1774">
        <v>8</v>
      </c>
      <c r="H1774" s="43">
        <v>11065</v>
      </c>
      <c r="I1774" t="s">
        <v>107</v>
      </c>
      <c r="J1774">
        <v>11392</v>
      </c>
      <c r="K1774" t="s">
        <v>142</v>
      </c>
      <c r="L1774" t="s">
        <v>142</v>
      </c>
      <c r="M1774">
        <v>478</v>
      </c>
      <c r="N1774" t="s">
        <v>143</v>
      </c>
      <c r="O1774" t="s">
        <v>64</v>
      </c>
      <c r="P1774">
        <v>532</v>
      </c>
      <c r="Q1774" t="s">
        <v>117</v>
      </c>
      <c r="R1774" t="s">
        <v>148</v>
      </c>
      <c r="S1774">
        <v>119</v>
      </c>
      <c r="T1774">
        <v>7</v>
      </c>
      <c r="U1774">
        <v>0</v>
      </c>
      <c r="V1774">
        <v>119</v>
      </c>
      <c r="W1774">
        <v>11.26</v>
      </c>
      <c r="X1774">
        <v>17</v>
      </c>
      <c r="Y1774">
        <v>17</v>
      </c>
      <c r="Z1774">
        <v>851.63</v>
      </c>
      <c r="AA1774" t="s">
        <v>55</v>
      </c>
      <c r="AB1774" t="s">
        <v>47</v>
      </c>
      <c r="AC1774" t="s">
        <v>145</v>
      </c>
      <c r="AE1774" s="39">
        <v>46220.297222222223</v>
      </c>
      <c r="AG1774" t="str">
        <f t="shared" si="216"/>
        <v>Julho-26</v>
      </c>
      <c r="AH1774" s="36">
        <f>_xlfn.XLOOKUP(AK1774,'Base de Preços'!P$7:P$3001,'Base de Preços'!J$7:J$3001,"",0)</f>
        <v>1235.0899999999999</v>
      </c>
      <c r="AI1774" s="37">
        <f t="shared" si="217"/>
        <v>8645.6299999999992</v>
      </c>
      <c r="AJ1774" t="str">
        <f>_xlfn.XLOOKUP(N1774,Agrupamentos!C$3:C$496,Agrupamentos!D$3:D$496,"",0)</f>
        <v>IRRIGAÇÃO DE PLANTIO</v>
      </c>
      <c r="AK1774" t="str">
        <f t="shared" si="218"/>
        <v>SERV PLANTIO IRRIGADO NIVEL 1 AGRIC - TRANSPORTE ATÉ 5 KMGN1410478</v>
      </c>
      <c r="AL1774" s="57" t="str">
        <f t="shared" si="219"/>
        <v>47781GN1410Trabalhador FlorestalDOUGLAS BOTELHO GOMESSERV PLANTIO IRRIGADO NIVEL 1 AGRIC - TRANSPORTE ATÉ 5 KMNOSSA SENHORA APARECIDA IX005-01Principal7Julho-26011946220,297222222246219</v>
      </c>
      <c r="AM1774" s="79">
        <f t="shared" si="220"/>
        <v>10.568383658969806</v>
      </c>
      <c r="AN1774" s="80">
        <f t="shared" si="221"/>
        <v>9000.3525754884558</v>
      </c>
      <c r="AO1774" s="36">
        <f t="shared" si="222"/>
        <v>5961.41</v>
      </c>
      <c r="AP1774" s="83">
        <f t="shared" si="223"/>
        <v>-3038.942575488456</v>
      </c>
    </row>
    <row r="1775" spans="1:42" hidden="1">
      <c r="A1775">
        <v>47781</v>
      </c>
      <c r="B1775" s="38">
        <v>46219</v>
      </c>
      <c r="C1775" t="s">
        <v>272</v>
      </c>
      <c r="D1775" t="s">
        <v>105</v>
      </c>
      <c r="E1775" t="s">
        <v>106</v>
      </c>
      <c r="F1775" t="s">
        <v>59</v>
      </c>
      <c r="G1775">
        <v>8</v>
      </c>
      <c r="H1775" s="43">
        <v>11065</v>
      </c>
      <c r="I1775" t="s">
        <v>107</v>
      </c>
      <c r="J1775">
        <v>11392</v>
      </c>
      <c r="K1775" t="s">
        <v>142</v>
      </c>
      <c r="L1775" t="s">
        <v>142</v>
      </c>
      <c r="M1775" t="s">
        <v>146</v>
      </c>
      <c r="N1775" t="s">
        <v>147</v>
      </c>
      <c r="O1775" t="s">
        <v>64</v>
      </c>
      <c r="P1775">
        <v>532</v>
      </c>
      <c r="Q1775" t="s">
        <v>117</v>
      </c>
      <c r="R1775" t="s">
        <v>148</v>
      </c>
      <c r="S1775">
        <v>3</v>
      </c>
      <c r="T1775">
        <v>4</v>
      </c>
      <c r="U1775">
        <v>6</v>
      </c>
      <c r="V1775">
        <v>9</v>
      </c>
      <c r="W1775">
        <v>0.71</v>
      </c>
      <c r="X1775">
        <v>0.75</v>
      </c>
      <c r="Y1775">
        <v>2.25</v>
      </c>
      <c r="Z1775">
        <v>211.36</v>
      </c>
      <c r="AA1775" t="s">
        <v>55</v>
      </c>
      <c r="AB1775" t="s">
        <v>77</v>
      </c>
      <c r="AC1775" t="s">
        <v>145</v>
      </c>
      <c r="AE1775" s="39">
        <v>46220.297222222223</v>
      </c>
      <c r="AG1775" t="str">
        <f t="shared" si="216"/>
        <v>Julho-26</v>
      </c>
      <c r="AH1775" s="36">
        <f>_xlfn.XLOOKUP(AK1775,'Base de Preços'!P$7:P$3001,'Base de Preços'!J$7:J$3001,"",0)</f>
        <v>618.69000000000005</v>
      </c>
      <c r="AI1775" s="37">
        <f t="shared" si="217"/>
        <v>0</v>
      </c>
      <c r="AJ1775" t="str">
        <f>_xlfn.XLOOKUP(N1775,Agrupamentos!C$3:C$496,Agrupamentos!D$3:D$496,"",0)</f>
        <v>IRRIGAÇÃO DE PLANTIO</v>
      </c>
      <c r="AK1775" t="str">
        <f t="shared" si="218"/>
        <v>2ª SERV IRRIGACAO NIVEL 1 AGRIC - TRANSPORTE ATÉ 5,0GN1410336-2</v>
      </c>
      <c r="AL1775" s="57" t="str">
        <f t="shared" si="219"/>
        <v>47781GN1410Operador de Trator de PneuDOUGLAS BOTELHO GOMES2ª SERV IRRIGACAO NIVEL 1 AGRIC - TRANSPORTE ATÉ 5,0NOSSA SENHORA APARECIDA IX005-01Apoio4Julho-266946220,297222222246219</v>
      </c>
      <c r="AM1775" s="79">
        <f t="shared" si="220"/>
        <v>12.67605633802817</v>
      </c>
      <c r="AN1775" s="80">
        <f t="shared" si="221"/>
        <v>2679.211267605634</v>
      </c>
      <c r="AO1775" s="36">
        <f t="shared" si="222"/>
        <v>845.44</v>
      </c>
      <c r="AP1775" s="83">
        <f t="shared" si="223"/>
        <v>-1833.771267605634</v>
      </c>
    </row>
    <row r="1776" spans="1:42" hidden="1">
      <c r="A1776">
        <v>47781</v>
      </c>
      <c r="B1776" s="38">
        <v>46219</v>
      </c>
      <c r="C1776" t="s">
        <v>272</v>
      </c>
      <c r="D1776" t="s">
        <v>105</v>
      </c>
      <c r="E1776" t="s">
        <v>106</v>
      </c>
      <c r="F1776" t="s">
        <v>49</v>
      </c>
      <c r="G1776">
        <v>8</v>
      </c>
      <c r="H1776" s="43">
        <v>11065</v>
      </c>
      <c r="I1776" t="s">
        <v>107</v>
      </c>
      <c r="J1776">
        <v>11392</v>
      </c>
      <c r="K1776" t="s">
        <v>142</v>
      </c>
      <c r="L1776" t="s">
        <v>142</v>
      </c>
      <c r="M1776" t="s">
        <v>146</v>
      </c>
      <c r="N1776" t="s">
        <v>147</v>
      </c>
      <c r="O1776" t="s">
        <v>64</v>
      </c>
      <c r="P1776">
        <v>532</v>
      </c>
      <c r="Q1776" t="s">
        <v>117</v>
      </c>
      <c r="R1776" t="s">
        <v>158</v>
      </c>
      <c r="S1776">
        <v>27</v>
      </c>
      <c r="T1776">
        <v>8.2200000000000006</v>
      </c>
      <c r="U1776">
        <v>0</v>
      </c>
      <c r="V1776">
        <v>27</v>
      </c>
      <c r="W1776">
        <v>3.57</v>
      </c>
      <c r="X1776">
        <v>3.28</v>
      </c>
      <c r="Y1776">
        <v>3.28</v>
      </c>
      <c r="Z1776">
        <v>269.95999999999998</v>
      </c>
      <c r="AA1776" t="s">
        <v>55</v>
      </c>
      <c r="AB1776" t="s">
        <v>47</v>
      </c>
      <c r="AC1776" t="s">
        <v>145</v>
      </c>
      <c r="AE1776" s="39">
        <v>46220.297222222223</v>
      </c>
      <c r="AG1776" t="str">
        <f t="shared" si="216"/>
        <v>Julho-26</v>
      </c>
      <c r="AH1776" s="36">
        <f>_xlfn.XLOOKUP(AK1776,'Base de Preços'!P$7:P$3001,'Base de Preços'!J$7:J$3001,"",0)</f>
        <v>618.69000000000005</v>
      </c>
      <c r="AI1776" s="37">
        <f t="shared" si="217"/>
        <v>5085.631800000001</v>
      </c>
      <c r="AJ1776" t="str">
        <f>_xlfn.XLOOKUP(N1776,Agrupamentos!C$3:C$496,Agrupamentos!D$3:D$496,"",0)</f>
        <v>IRRIGAÇÃO DE PLANTIO</v>
      </c>
      <c r="AK1776" t="str">
        <f t="shared" si="218"/>
        <v>2ª SERV IRRIGACAO NIVEL 1 AGRIC - TRANSPORTE ATÉ 5,0GN1410336-2</v>
      </c>
      <c r="AL1776" s="57" t="str">
        <f t="shared" si="219"/>
        <v>47781GN1410Trabalhador FlorestalDOUGLAS BOTELHO GOMES2ª SERV IRRIGACAO NIVEL 1 AGRIC - TRANSPORTE ATÉ 5,0NOSSA SENHORA APARECIDA IX001-01Principal8,22Julho-2602746220,297222222246219</v>
      </c>
      <c r="AM1776" s="79">
        <f t="shared" si="220"/>
        <v>7.5630252100840343</v>
      </c>
      <c r="AN1776" s="80">
        <f t="shared" si="221"/>
        <v>2041.7142857142858</v>
      </c>
      <c r="AO1776" s="36">
        <f t="shared" si="222"/>
        <v>2219.0711999999999</v>
      </c>
      <c r="AP1776" s="83">
        <f t="shared" si="223"/>
        <v>177.35691428571408</v>
      </c>
    </row>
    <row r="1777" spans="1:42" hidden="1">
      <c r="A1777">
        <v>47781</v>
      </c>
      <c r="B1777" s="38">
        <v>46219</v>
      </c>
      <c r="C1777" t="s">
        <v>272</v>
      </c>
      <c r="D1777" t="s">
        <v>105</v>
      </c>
      <c r="E1777" t="s">
        <v>106</v>
      </c>
      <c r="F1777" t="s">
        <v>59</v>
      </c>
      <c r="G1777">
        <v>8</v>
      </c>
      <c r="H1777" s="43">
        <v>11065</v>
      </c>
      <c r="I1777" t="s">
        <v>107</v>
      </c>
      <c r="J1777">
        <v>11392</v>
      </c>
      <c r="K1777" t="s">
        <v>142</v>
      </c>
      <c r="L1777" t="s">
        <v>142</v>
      </c>
      <c r="M1777">
        <v>478</v>
      </c>
      <c r="N1777" t="s">
        <v>143</v>
      </c>
      <c r="O1777" t="s">
        <v>64</v>
      </c>
      <c r="P1777">
        <v>532</v>
      </c>
      <c r="Q1777" t="s">
        <v>117</v>
      </c>
      <c r="R1777" t="s">
        <v>148</v>
      </c>
      <c r="S1777">
        <v>10</v>
      </c>
      <c r="T1777">
        <v>7</v>
      </c>
      <c r="U1777">
        <v>8</v>
      </c>
      <c r="V1777">
        <v>18</v>
      </c>
      <c r="W1777">
        <v>0.74</v>
      </c>
      <c r="X1777">
        <v>1.43</v>
      </c>
      <c r="Y1777">
        <v>2.57</v>
      </c>
      <c r="Z1777">
        <v>239.79</v>
      </c>
      <c r="AA1777" t="s">
        <v>55</v>
      </c>
      <c r="AB1777" t="s">
        <v>56</v>
      </c>
      <c r="AC1777" t="s">
        <v>145</v>
      </c>
      <c r="AE1777" s="39">
        <v>46220.297222222223</v>
      </c>
      <c r="AG1777" t="str">
        <f t="shared" si="216"/>
        <v>Julho-26</v>
      </c>
      <c r="AH1777" s="36">
        <f>_xlfn.XLOOKUP(AK1777,'Base de Preços'!P$7:P$3001,'Base de Preços'!J$7:J$3001,"",0)</f>
        <v>1235.0899999999999</v>
      </c>
      <c r="AI1777" s="37">
        <f t="shared" si="217"/>
        <v>0</v>
      </c>
      <c r="AJ1777" t="str">
        <f>_xlfn.XLOOKUP(N1777,Agrupamentos!C$3:C$496,Agrupamentos!D$3:D$496,"",0)</f>
        <v>IRRIGAÇÃO DE PLANTIO</v>
      </c>
      <c r="AK1777" t="str">
        <f t="shared" si="218"/>
        <v>SERV PLANTIO IRRIGADO NIVEL 1 AGRIC - TRANSPORTE ATÉ 5 KMGN1410478</v>
      </c>
      <c r="AL1777" s="57" t="str">
        <f t="shared" si="219"/>
        <v>47781GN1410Operador de Trator de PneuDOUGLAS BOTELHO GOMESSERV PLANTIO IRRIGADO NIVEL 1 AGRIC - TRANSPORTE ATÉ 5 KMNOSSA SENHORA APARECIDA IX005-01Suporte7Julho-2681846220,297222222246219</v>
      </c>
      <c r="AM1777" s="79">
        <f t="shared" si="220"/>
        <v>24.324324324324326</v>
      </c>
      <c r="AN1777" s="80">
        <f t="shared" si="221"/>
        <v>5832.72972972973</v>
      </c>
      <c r="AO1777" s="36">
        <f t="shared" si="222"/>
        <v>1678.53</v>
      </c>
      <c r="AP1777" s="83">
        <f t="shared" si="223"/>
        <v>-4154.1997297297303</v>
      </c>
    </row>
    <row r="1778" spans="1:42" hidden="1">
      <c r="A1778">
        <v>47781</v>
      </c>
      <c r="B1778" s="38">
        <v>46219</v>
      </c>
      <c r="C1778" t="s">
        <v>272</v>
      </c>
      <c r="D1778" t="s">
        <v>105</v>
      </c>
      <c r="E1778" t="s">
        <v>106</v>
      </c>
      <c r="F1778" t="s">
        <v>59</v>
      </c>
      <c r="G1778">
        <v>8</v>
      </c>
      <c r="H1778" s="43">
        <v>11065</v>
      </c>
      <c r="I1778" t="s">
        <v>107</v>
      </c>
      <c r="J1778">
        <v>11392</v>
      </c>
      <c r="K1778" t="s">
        <v>142</v>
      </c>
      <c r="L1778" t="s">
        <v>142</v>
      </c>
      <c r="M1778" t="s">
        <v>146</v>
      </c>
      <c r="N1778" t="s">
        <v>147</v>
      </c>
      <c r="O1778" t="s">
        <v>64</v>
      </c>
      <c r="P1778">
        <v>532</v>
      </c>
      <c r="Q1778" t="s">
        <v>117</v>
      </c>
      <c r="R1778" t="s">
        <v>158</v>
      </c>
      <c r="S1778">
        <v>3</v>
      </c>
      <c r="T1778">
        <v>8.2200000000000006</v>
      </c>
      <c r="U1778">
        <v>6</v>
      </c>
      <c r="V1778">
        <v>9</v>
      </c>
      <c r="W1778">
        <v>0.71</v>
      </c>
      <c r="X1778">
        <v>0.36</v>
      </c>
      <c r="Y1778">
        <v>1.0900000000000001</v>
      </c>
      <c r="Z1778">
        <v>211.36</v>
      </c>
      <c r="AA1778" t="s">
        <v>55</v>
      </c>
      <c r="AB1778" t="s">
        <v>77</v>
      </c>
      <c r="AC1778" t="s">
        <v>145</v>
      </c>
      <c r="AE1778" s="39">
        <v>46220.297222222223</v>
      </c>
      <c r="AG1778" t="str">
        <f t="shared" si="216"/>
        <v>Julho-26</v>
      </c>
      <c r="AH1778" s="36">
        <f>_xlfn.XLOOKUP(AK1778,'Base de Preços'!P$7:P$3001,'Base de Preços'!J$7:J$3001,"",0)</f>
        <v>618.69000000000005</v>
      </c>
      <c r="AI1778" s="37">
        <f t="shared" si="217"/>
        <v>0</v>
      </c>
      <c r="AJ1778" t="str">
        <f>_xlfn.XLOOKUP(N1778,Agrupamentos!C$3:C$496,Agrupamentos!D$3:D$496,"",0)</f>
        <v>IRRIGAÇÃO DE PLANTIO</v>
      </c>
      <c r="AK1778" t="str">
        <f t="shared" si="218"/>
        <v>2ª SERV IRRIGACAO NIVEL 1 AGRIC - TRANSPORTE ATÉ 5,0GN1410336-2</v>
      </c>
      <c r="AL1778" s="57" t="str">
        <f t="shared" si="219"/>
        <v>47781GN1410Operador de Trator de PneuDOUGLAS BOTELHO GOMES2ª SERV IRRIGACAO NIVEL 1 AGRIC - TRANSPORTE ATÉ 5,0NOSSA SENHORA APARECIDA IX001-01Apoio8,22Julho-266946220,297222222246219</v>
      </c>
      <c r="AM1778" s="79">
        <f t="shared" si="220"/>
        <v>12.67605633802817</v>
      </c>
      <c r="AN1778" s="80">
        <f t="shared" si="221"/>
        <v>2679.211267605634</v>
      </c>
      <c r="AO1778" s="36">
        <f t="shared" si="222"/>
        <v>1737.3792000000003</v>
      </c>
      <c r="AP1778" s="83">
        <f t="shared" si="223"/>
        <v>-941.83206760563371</v>
      </c>
    </row>
    <row r="1779" spans="1:42" hidden="1">
      <c r="A1779">
        <v>47781</v>
      </c>
      <c r="B1779" s="38">
        <v>46219</v>
      </c>
      <c r="C1779" t="s">
        <v>272</v>
      </c>
      <c r="D1779" t="s">
        <v>105</v>
      </c>
      <c r="E1779" t="s">
        <v>106</v>
      </c>
      <c r="F1779" t="s">
        <v>49</v>
      </c>
      <c r="G1779">
        <v>8</v>
      </c>
      <c r="H1779" s="43">
        <v>11065</v>
      </c>
      <c r="I1779" t="s">
        <v>107</v>
      </c>
      <c r="J1779">
        <v>11392</v>
      </c>
      <c r="K1779" t="s">
        <v>142</v>
      </c>
      <c r="L1779" t="s">
        <v>142</v>
      </c>
      <c r="M1779">
        <v>298</v>
      </c>
      <c r="N1779" t="s">
        <v>132</v>
      </c>
      <c r="O1779" t="s">
        <v>43</v>
      </c>
      <c r="P1779">
        <v>532</v>
      </c>
      <c r="Q1779" t="s">
        <v>117</v>
      </c>
      <c r="R1779" t="s">
        <v>148</v>
      </c>
      <c r="S1779">
        <v>9</v>
      </c>
      <c r="T1779">
        <v>1</v>
      </c>
      <c r="U1779">
        <v>0</v>
      </c>
      <c r="V1779">
        <v>9</v>
      </c>
      <c r="W1779">
        <v>0</v>
      </c>
      <c r="X1779">
        <v>9</v>
      </c>
      <c r="Y1779">
        <v>9</v>
      </c>
      <c r="Z1779">
        <v>589.29</v>
      </c>
      <c r="AA1779" t="s">
        <v>46</v>
      </c>
      <c r="AB1779" t="s">
        <v>47</v>
      </c>
      <c r="AC1779" t="s">
        <v>145</v>
      </c>
      <c r="AE1779" s="39">
        <v>46220.297222222223</v>
      </c>
      <c r="AG1779" t="str">
        <f t="shared" si="216"/>
        <v>Julho-26</v>
      </c>
      <c r="AH1779" s="36">
        <f>_xlfn.XLOOKUP(AK1779,'Base de Preços'!P$7:P$3001,'Base de Preços'!J$7:J$3001,"",0)</f>
        <v>589.29</v>
      </c>
      <c r="AI1779" s="37">
        <f t="shared" si="217"/>
        <v>589.29</v>
      </c>
      <c r="AJ1779" t="str">
        <f>_xlfn.XLOOKUP(N1779,Agrupamentos!C$3:C$496,Agrupamentos!D$3:D$496,"",0)</f>
        <v>DIARIAS HOMEM</v>
      </c>
      <c r="AK1779" t="str">
        <f t="shared" si="218"/>
        <v>SERV GERAIS LAVOURA AGRICGN1410298</v>
      </c>
      <c r="AL1779" s="57" t="str">
        <f t="shared" si="219"/>
        <v>47781GN1410Trabalhador FlorestalDOUGLAS BOTELHO GOMESSERV GERAIS LAVOURA AGRICNOSSA SENHORA APARECIDA IX005-01Principal1Julho-260946220,297222222246219</v>
      </c>
      <c r="AM1779" s="79" t="str">
        <f t="shared" si="220"/>
        <v/>
      </c>
      <c r="AN1779" s="80" t="str">
        <f t="shared" si="221"/>
        <v/>
      </c>
      <c r="AO1779" s="36">
        <f t="shared" si="222"/>
        <v>589.29</v>
      </c>
      <c r="AP1779" s="83" t="str">
        <f t="shared" si="223"/>
        <v/>
      </c>
    </row>
    <row r="1780" spans="1:42" hidden="1">
      <c r="A1780">
        <v>47781</v>
      </c>
      <c r="B1780" s="38">
        <v>46219</v>
      </c>
      <c r="C1780" t="s">
        <v>272</v>
      </c>
      <c r="D1780" t="s">
        <v>105</v>
      </c>
      <c r="E1780" t="s">
        <v>106</v>
      </c>
      <c r="F1780" t="s">
        <v>37</v>
      </c>
      <c r="G1780">
        <v>8</v>
      </c>
      <c r="H1780" s="43">
        <v>11065</v>
      </c>
      <c r="I1780" t="s">
        <v>107</v>
      </c>
      <c r="J1780">
        <v>11392</v>
      </c>
      <c r="K1780" t="s">
        <v>142</v>
      </c>
      <c r="L1780" t="s">
        <v>142</v>
      </c>
      <c r="M1780">
        <v>1</v>
      </c>
      <c r="N1780" t="s">
        <v>109</v>
      </c>
      <c r="O1780" t="s">
        <v>64</v>
      </c>
      <c r="P1780">
        <v>532</v>
      </c>
      <c r="Q1780" t="s">
        <v>117</v>
      </c>
      <c r="R1780" t="s">
        <v>148</v>
      </c>
      <c r="S1780">
        <v>24</v>
      </c>
      <c r="T1780">
        <v>0</v>
      </c>
      <c r="U1780">
        <v>12</v>
      </c>
      <c r="V1780">
        <v>36</v>
      </c>
      <c r="W1780">
        <v>0</v>
      </c>
      <c r="X1780">
        <v>0</v>
      </c>
      <c r="Y1780">
        <v>0</v>
      </c>
      <c r="Z1780">
        <v>0</v>
      </c>
      <c r="AA1780" t="s">
        <v>55</v>
      </c>
      <c r="AB1780" t="s">
        <v>47</v>
      </c>
      <c r="AC1780" t="s">
        <v>145</v>
      </c>
      <c r="AD1780" t="s">
        <v>120</v>
      </c>
      <c r="AE1780" s="39">
        <v>46220.297222222223</v>
      </c>
      <c r="AG1780" t="str">
        <f t="shared" si="216"/>
        <v>Julho-26</v>
      </c>
      <c r="AH1780" s="36">
        <f>_xlfn.XLOOKUP(AK1780,'Base de Preços'!P$7:P$3001,'Base de Preços'!J$7:J$3001,"",0)</f>
        <v>0</v>
      </c>
      <c r="AI1780" s="37">
        <f t="shared" si="217"/>
        <v>0</v>
      </c>
      <c r="AJ1780" t="str">
        <f>_xlfn.XLOOKUP(N1780,Agrupamentos!C$3:C$496,Agrupamentos!D$3:D$496,"",0)</f>
        <v>APOIO E MANUTENÇÃO</v>
      </c>
      <c r="AK1780" t="str">
        <f t="shared" si="218"/>
        <v>APOIO E MANUTEÇÃO 1410GN14101</v>
      </c>
      <c r="AL1780" s="57" t="str">
        <f t="shared" si="219"/>
        <v>47781GN1410MotoristaDOUGLAS BOTELHO GOMESAPOIO E MANUTEÇÃO 1410NOSSA SENHORA APARECIDA IX005-01Principal0Julho-26123646220,297222222246219</v>
      </c>
      <c r="AM1780" s="79" t="str">
        <f t="shared" si="220"/>
        <v/>
      </c>
      <c r="AN1780" s="80" t="str">
        <f t="shared" si="221"/>
        <v/>
      </c>
      <c r="AO1780" s="36">
        <f t="shared" si="222"/>
        <v>0</v>
      </c>
      <c r="AP1780" s="83" t="str">
        <f t="shared" si="223"/>
        <v/>
      </c>
    </row>
    <row r="1781" spans="1:42" hidden="1">
      <c r="A1781">
        <v>47781</v>
      </c>
      <c r="B1781" s="38">
        <v>46219</v>
      </c>
      <c r="C1781" t="s">
        <v>272</v>
      </c>
      <c r="D1781" t="s">
        <v>105</v>
      </c>
      <c r="E1781" t="s">
        <v>106</v>
      </c>
      <c r="F1781" t="s">
        <v>49</v>
      </c>
      <c r="G1781">
        <v>8</v>
      </c>
      <c r="H1781" s="43">
        <v>11065</v>
      </c>
      <c r="I1781" t="s">
        <v>107</v>
      </c>
      <c r="J1781">
        <v>11392</v>
      </c>
      <c r="K1781" t="s">
        <v>142</v>
      </c>
      <c r="L1781" t="s">
        <v>142</v>
      </c>
      <c r="M1781">
        <v>478</v>
      </c>
      <c r="N1781" t="s">
        <v>143</v>
      </c>
      <c r="O1781" t="s">
        <v>64</v>
      </c>
      <c r="P1781">
        <v>532</v>
      </c>
      <c r="Q1781" t="s">
        <v>117</v>
      </c>
      <c r="R1781" t="s">
        <v>118</v>
      </c>
      <c r="S1781">
        <v>99</v>
      </c>
      <c r="T1781">
        <v>3.2</v>
      </c>
      <c r="U1781">
        <v>0</v>
      </c>
      <c r="V1781">
        <v>99</v>
      </c>
      <c r="W1781">
        <v>11.26</v>
      </c>
      <c r="X1781">
        <v>30.94</v>
      </c>
      <c r="Y1781">
        <v>30.94</v>
      </c>
      <c r="Z1781">
        <v>851.63</v>
      </c>
      <c r="AA1781" t="s">
        <v>55</v>
      </c>
      <c r="AB1781" t="s">
        <v>47</v>
      </c>
      <c r="AC1781" t="s">
        <v>145</v>
      </c>
      <c r="AE1781" s="39">
        <v>46220.297222222223</v>
      </c>
      <c r="AG1781" t="str">
        <f t="shared" si="216"/>
        <v>Julho-26</v>
      </c>
      <c r="AH1781" s="36">
        <f>_xlfn.XLOOKUP(AK1781,'Base de Preços'!P$7:P$3001,'Base de Preços'!J$7:J$3001,"",0)</f>
        <v>1235.0899999999999</v>
      </c>
      <c r="AI1781" s="37">
        <f t="shared" si="217"/>
        <v>3952.288</v>
      </c>
      <c r="AJ1781" t="str">
        <f>_xlfn.XLOOKUP(N1781,Agrupamentos!C$3:C$496,Agrupamentos!D$3:D$496,"",0)</f>
        <v>IRRIGAÇÃO DE PLANTIO</v>
      </c>
      <c r="AK1781" t="str">
        <f t="shared" si="218"/>
        <v>SERV PLANTIO IRRIGADO NIVEL 1 AGRIC - TRANSPORTE ATÉ 5 KMGN1410478</v>
      </c>
      <c r="AL1781" s="57" t="str">
        <f t="shared" si="219"/>
        <v>47781GN1410Trabalhador FlorestalDOUGLAS BOTELHO GOMESSERV PLANTIO IRRIGADO NIVEL 1 AGRIC - TRANSPORTE ATÉ 5 KMNOSSA SENHORA APARECIDA IX003-01Principal3,2Julho-2609946220,297222222246219</v>
      </c>
      <c r="AM1781" s="79">
        <f t="shared" si="220"/>
        <v>8.7921847246891662</v>
      </c>
      <c r="AN1781" s="80">
        <f t="shared" si="221"/>
        <v>7487.6882770870343</v>
      </c>
      <c r="AO1781" s="36">
        <f t="shared" si="222"/>
        <v>2725.2160000000003</v>
      </c>
      <c r="AP1781" s="83">
        <f t="shared" si="223"/>
        <v>-4762.4722770870339</v>
      </c>
    </row>
    <row r="1782" spans="1:42" hidden="1">
      <c r="A1782">
        <v>47783</v>
      </c>
      <c r="B1782" s="38">
        <v>46219</v>
      </c>
      <c r="C1782" t="s">
        <v>272</v>
      </c>
      <c r="D1782" t="s">
        <v>105</v>
      </c>
      <c r="E1782" t="s">
        <v>106</v>
      </c>
      <c r="F1782" t="s">
        <v>49</v>
      </c>
      <c r="G1782">
        <v>8</v>
      </c>
      <c r="H1782" s="43">
        <v>11331</v>
      </c>
      <c r="I1782" t="s">
        <v>112</v>
      </c>
      <c r="J1782">
        <v>11752</v>
      </c>
      <c r="K1782" t="s">
        <v>149</v>
      </c>
      <c r="L1782" t="s">
        <v>149</v>
      </c>
      <c r="M1782">
        <v>1</v>
      </c>
      <c r="N1782" t="s">
        <v>109</v>
      </c>
      <c r="O1782" t="s">
        <v>64</v>
      </c>
      <c r="P1782">
        <v>503</v>
      </c>
      <c r="Q1782" t="s">
        <v>181</v>
      </c>
      <c r="R1782" t="s">
        <v>152</v>
      </c>
      <c r="S1782">
        <v>10</v>
      </c>
      <c r="T1782">
        <v>0</v>
      </c>
      <c r="U1782">
        <v>0</v>
      </c>
      <c r="V1782">
        <v>10</v>
      </c>
      <c r="W1782">
        <v>0</v>
      </c>
      <c r="X1782">
        <v>0</v>
      </c>
      <c r="Y1782">
        <v>0</v>
      </c>
      <c r="Z1782">
        <v>0</v>
      </c>
      <c r="AA1782" t="s">
        <v>55</v>
      </c>
      <c r="AB1782" t="s">
        <v>56</v>
      </c>
      <c r="AC1782" t="s">
        <v>120</v>
      </c>
      <c r="AE1782" s="39">
        <v>46220.321446759262</v>
      </c>
      <c r="AG1782" t="str">
        <f t="shared" si="216"/>
        <v>Julho-26</v>
      </c>
      <c r="AH1782" s="36">
        <f>_xlfn.XLOOKUP(AK1782,'Base de Preços'!P$7:P$3001,'Base de Preços'!J$7:J$3001,"",0)</f>
        <v>0</v>
      </c>
      <c r="AI1782" s="37">
        <f t="shared" si="217"/>
        <v>0</v>
      </c>
      <c r="AJ1782" t="str">
        <f>_xlfn.XLOOKUP(N1782,Agrupamentos!C$3:C$496,Agrupamentos!D$3:D$496,"",0)</f>
        <v>APOIO E MANUTENÇÃO</v>
      </c>
      <c r="AK1782" t="str">
        <f t="shared" si="218"/>
        <v>APOIO E MANUTEÇÃO 1410GN14101</v>
      </c>
      <c r="AL1782" s="57" t="str">
        <f t="shared" si="219"/>
        <v>47783GN1410Trabalhador FlorestalMATEUS SANCHES PERES BIENIEKAPOIO E MANUTEÇÃO 1410MÃE SANTA GLEBA A008-01Suporte0Julho-2601046220,321446759346219</v>
      </c>
      <c r="AM1782" s="79" t="str">
        <f t="shared" si="220"/>
        <v/>
      </c>
      <c r="AN1782" s="80" t="str">
        <f t="shared" si="221"/>
        <v/>
      </c>
      <c r="AO1782" s="36">
        <f t="shared" si="222"/>
        <v>0</v>
      </c>
      <c r="AP1782" s="83" t="str">
        <f t="shared" si="223"/>
        <v/>
      </c>
    </row>
    <row r="1783" spans="1:42" hidden="1">
      <c r="A1783">
        <v>47783</v>
      </c>
      <c r="B1783" s="38">
        <v>46219</v>
      </c>
      <c r="C1783" t="s">
        <v>272</v>
      </c>
      <c r="D1783" t="s">
        <v>105</v>
      </c>
      <c r="E1783" t="s">
        <v>106</v>
      </c>
      <c r="F1783" t="s">
        <v>59</v>
      </c>
      <c r="G1783">
        <v>8</v>
      </c>
      <c r="H1783" s="43">
        <v>11331</v>
      </c>
      <c r="I1783" t="s">
        <v>112</v>
      </c>
      <c r="J1783">
        <v>11752</v>
      </c>
      <c r="K1783" t="s">
        <v>149</v>
      </c>
      <c r="L1783" t="s">
        <v>149</v>
      </c>
      <c r="M1783" t="s">
        <v>115</v>
      </c>
      <c r="N1783" t="s">
        <v>116</v>
      </c>
      <c r="O1783" t="s">
        <v>64</v>
      </c>
      <c r="P1783">
        <v>503</v>
      </c>
      <c r="Q1783" t="s">
        <v>181</v>
      </c>
      <c r="R1783" t="s">
        <v>152</v>
      </c>
      <c r="S1783">
        <v>5</v>
      </c>
      <c r="T1783">
        <v>17</v>
      </c>
      <c r="U1783">
        <v>41</v>
      </c>
      <c r="V1783">
        <v>46</v>
      </c>
      <c r="W1783">
        <v>0.42</v>
      </c>
      <c r="X1783">
        <v>0.28999999999999998</v>
      </c>
      <c r="Y1783">
        <v>2.71</v>
      </c>
      <c r="Z1783">
        <v>143.63999999999999</v>
      </c>
      <c r="AA1783" t="s">
        <v>55</v>
      </c>
      <c r="AB1783" t="s">
        <v>47</v>
      </c>
      <c r="AC1783" t="s">
        <v>120</v>
      </c>
      <c r="AD1783" t="s">
        <v>120</v>
      </c>
      <c r="AE1783" s="39">
        <v>46220.321446759262</v>
      </c>
      <c r="AG1783" t="str">
        <f t="shared" si="216"/>
        <v>Julho-26</v>
      </c>
      <c r="AH1783" s="36">
        <f>_xlfn.XLOOKUP(AK1783,'Base de Preços'!P$7:P$3001,'Base de Preços'!J$7:J$3001,"",0)</f>
        <v>212.62</v>
      </c>
      <c r="AI1783" s="37">
        <f t="shared" si="217"/>
        <v>3614.54</v>
      </c>
      <c r="AJ1783" t="str">
        <f>_xlfn.XLOOKUP(N1783,Agrupamentos!C$3:C$496,Agrupamentos!D$3:D$496,"",0)</f>
        <v>HERBICIDA MEC</v>
      </c>
      <c r="AK1783" t="str">
        <f t="shared" si="218"/>
        <v>SERV CAP QUIM PRE EMERG 3 LINHASGN1410IMP97</v>
      </c>
      <c r="AL1783" s="57" t="str">
        <f t="shared" si="219"/>
        <v>47783GN1410Operador de Trator de PneuMATEUS SANCHES PERES BIENIEKSERV CAP QUIM PRE EMERG 3 LINHASMÃE SANTA GLEBA A008-01Principal17Julho-26414646220,321446759346219</v>
      </c>
      <c r="AM1783" s="79">
        <f t="shared" si="220"/>
        <v>109.52380952380953</v>
      </c>
      <c r="AN1783" s="80">
        <f t="shared" si="221"/>
        <v>15732</v>
      </c>
      <c r="AO1783" s="36">
        <f t="shared" si="222"/>
        <v>2441.8799999999997</v>
      </c>
      <c r="AP1783" s="83">
        <f t="shared" si="223"/>
        <v>-13290.12</v>
      </c>
    </row>
    <row r="1784" spans="1:42" hidden="1">
      <c r="A1784">
        <v>47783</v>
      </c>
      <c r="B1784" s="38">
        <v>46219</v>
      </c>
      <c r="C1784" t="s">
        <v>272</v>
      </c>
      <c r="D1784" t="s">
        <v>105</v>
      </c>
      <c r="E1784" t="s">
        <v>106</v>
      </c>
      <c r="F1784" t="s">
        <v>37</v>
      </c>
      <c r="G1784">
        <v>8</v>
      </c>
      <c r="H1784" s="43">
        <v>11331</v>
      </c>
      <c r="I1784" t="s">
        <v>112</v>
      </c>
      <c r="J1784">
        <v>11752</v>
      </c>
      <c r="K1784" t="s">
        <v>149</v>
      </c>
      <c r="L1784" t="s">
        <v>149</v>
      </c>
      <c r="M1784" t="s">
        <v>115</v>
      </c>
      <c r="N1784" t="s">
        <v>116</v>
      </c>
      <c r="O1784" t="s">
        <v>64</v>
      </c>
      <c r="P1784">
        <v>503</v>
      </c>
      <c r="Q1784" t="s">
        <v>181</v>
      </c>
      <c r="R1784" t="s">
        <v>152</v>
      </c>
      <c r="S1784">
        <v>8</v>
      </c>
      <c r="T1784">
        <v>17</v>
      </c>
      <c r="U1784">
        <v>0</v>
      </c>
      <c r="V1784">
        <v>8</v>
      </c>
      <c r="W1784">
        <v>0.14000000000000001</v>
      </c>
      <c r="X1784">
        <v>0.47</v>
      </c>
      <c r="Y1784">
        <v>0.47</v>
      </c>
      <c r="Z1784">
        <v>58.86</v>
      </c>
      <c r="AA1784" t="s">
        <v>55</v>
      </c>
      <c r="AB1784" t="s">
        <v>77</v>
      </c>
      <c r="AC1784" t="s">
        <v>120</v>
      </c>
      <c r="AE1784" s="39">
        <v>46220.321446759262</v>
      </c>
      <c r="AG1784" t="str">
        <f t="shared" si="216"/>
        <v>Julho-26</v>
      </c>
      <c r="AH1784" s="36">
        <f>_xlfn.XLOOKUP(AK1784,'Base de Preços'!P$7:P$3001,'Base de Preços'!J$7:J$3001,"",0)</f>
        <v>212.62</v>
      </c>
      <c r="AI1784" s="37">
        <f t="shared" si="217"/>
        <v>0</v>
      </c>
      <c r="AJ1784" t="str">
        <f>_xlfn.XLOOKUP(N1784,Agrupamentos!C$3:C$496,Agrupamentos!D$3:D$496,"",0)</f>
        <v>HERBICIDA MEC</v>
      </c>
      <c r="AK1784" t="str">
        <f t="shared" si="218"/>
        <v>SERV CAP QUIM PRE EMERG 3 LINHASGN1410IMP97</v>
      </c>
      <c r="AL1784" s="57" t="str">
        <f t="shared" si="219"/>
        <v>47783GN1410MotoristaMATEUS SANCHES PERES BIENIEKSERV CAP QUIM PRE EMERG 3 LINHASMÃE SANTA GLEBA A008-01Apoio17Julho-260846220,321446759346219</v>
      </c>
      <c r="AM1784" s="79">
        <f t="shared" si="220"/>
        <v>57.142857142857139</v>
      </c>
      <c r="AN1784" s="80">
        <f t="shared" si="221"/>
        <v>3363.4285714285711</v>
      </c>
      <c r="AO1784" s="36">
        <f t="shared" si="222"/>
        <v>1000.62</v>
      </c>
      <c r="AP1784" s="83">
        <f t="shared" si="223"/>
        <v>-2362.8085714285712</v>
      </c>
    </row>
    <row r="1785" spans="1:42" hidden="1">
      <c r="A1785">
        <v>47790</v>
      </c>
      <c r="B1785" s="38">
        <v>46219</v>
      </c>
      <c r="C1785" t="s">
        <v>272</v>
      </c>
      <c r="D1785" t="s">
        <v>105</v>
      </c>
      <c r="E1785" t="s">
        <v>106</v>
      </c>
      <c r="F1785" t="s">
        <v>37</v>
      </c>
      <c r="G1785">
        <v>8</v>
      </c>
      <c r="H1785" s="43">
        <v>11065</v>
      </c>
      <c r="I1785" t="s">
        <v>107</v>
      </c>
      <c r="J1785">
        <v>11078</v>
      </c>
      <c r="K1785" t="s">
        <v>154</v>
      </c>
      <c r="L1785" t="s">
        <v>154</v>
      </c>
      <c r="M1785">
        <v>1</v>
      </c>
      <c r="N1785" t="s">
        <v>109</v>
      </c>
      <c r="O1785" t="s">
        <v>64</v>
      </c>
      <c r="P1785">
        <v>532</v>
      </c>
      <c r="Q1785" t="s">
        <v>117</v>
      </c>
      <c r="R1785" t="s">
        <v>148</v>
      </c>
      <c r="S1785">
        <v>10</v>
      </c>
      <c r="T1785">
        <v>0</v>
      </c>
      <c r="U1785">
        <v>8</v>
      </c>
      <c r="V1785">
        <v>18</v>
      </c>
      <c r="W1785">
        <v>0</v>
      </c>
      <c r="X1785">
        <v>0</v>
      </c>
      <c r="Y1785">
        <v>0</v>
      </c>
      <c r="Z1785">
        <v>0</v>
      </c>
      <c r="AA1785" t="s">
        <v>55</v>
      </c>
      <c r="AB1785" t="s">
        <v>47</v>
      </c>
      <c r="AC1785" t="s">
        <v>159</v>
      </c>
      <c r="AD1785" t="s">
        <v>159</v>
      </c>
      <c r="AE1785" s="39">
        <v>46220.391886574071</v>
      </c>
      <c r="AG1785" t="str">
        <f t="shared" si="216"/>
        <v>Julho-26</v>
      </c>
      <c r="AH1785" s="36">
        <f>_xlfn.XLOOKUP(AK1785,'Base de Preços'!P$7:P$3001,'Base de Preços'!J$7:J$3001,"",0)</f>
        <v>0</v>
      </c>
      <c r="AI1785" s="37">
        <f t="shared" si="217"/>
        <v>0</v>
      </c>
      <c r="AJ1785" t="str">
        <f>_xlfn.XLOOKUP(N1785,Agrupamentos!C$3:C$496,Agrupamentos!D$3:D$496,"",0)</f>
        <v>APOIO E MANUTENÇÃO</v>
      </c>
      <c r="AK1785" t="str">
        <f t="shared" si="218"/>
        <v>APOIO E MANUTEÇÃO 1410GN14101</v>
      </c>
      <c r="AL1785" s="57" t="str">
        <f t="shared" si="219"/>
        <v>47790GN1410MotoristaNATAN SANTOS MORAISAPOIO E MANUTEÇÃO 1410NOSSA SENHORA APARECIDA IX005-01Principal0Julho-2681846220,391886574146219</v>
      </c>
      <c r="AM1785" s="79" t="str">
        <f t="shared" si="220"/>
        <v/>
      </c>
      <c r="AN1785" s="80" t="str">
        <f t="shared" si="221"/>
        <v/>
      </c>
      <c r="AO1785" s="36">
        <f t="shared" si="222"/>
        <v>0</v>
      </c>
      <c r="AP1785" s="83" t="str">
        <f t="shared" si="223"/>
        <v/>
      </c>
    </row>
    <row r="1786" spans="1:42" hidden="1">
      <c r="A1786">
        <v>47790</v>
      </c>
      <c r="B1786" s="38">
        <v>46219</v>
      </c>
      <c r="C1786" t="s">
        <v>272</v>
      </c>
      <c r="D1786" t="s">
        <v>105</v>
      </c>
      <c r="E1786" t="s">
        <v>106</v>
      </c>
      <c r="F1786" t="s">
        <v>153</v>
      </c>
      <c r="G1786">
        <v>8</v>
      </c>
      <c r="H1786" s="43">
        <v>11065</v>
      </c>
      <c r="I1786" t="s">
        <v>107</v>
      </c>
      <c r="J1786">
        <v>11078</v>
      </c>
      <c r="K1786" t="s">
        <v>154</v>
      </c>
      <c r="L1786" t="s">
        <v>154</v>
      </c>
      <c r="M1786" t="s">
        <v>155</v>
      </c>
      <c r="N1786" t="s">
        <v>156</v>
      </c>
      <c r="O1786" t="s">
        <v>43</v>
      </c>
      <c r="P1786">
        <v>802</v>
      </c>
      <c r="Q1786" t="s">
        <v>478</v>
      </c>
      <c r="R1786" t="s">
        <v>401</v>
      </c>
      <c r="S1786">
        <v>0</v>
      </c>
      <c r="T1786">
        <v>0</v>
      </c>
      <c r="U1786">
        <v>8</v>
      </c>
      <c r="V1786">
        <v>8</v>
      </c>
      <c r="W1786">
        <v>0</v>
      </c>
      <c r="X1786">
        <v>0</v>
      </c>
      <c r="Y1786">
        <v>0</v>
      </c>
      <c r="Z1786">
        <v>0</v>
      </c>
      <c r="AA1786" t="s">
        <v>55</v>
      </c>
      <c r="AB1786" t="s">
        <v>56</v>
      </c>
      <c r="AC1786" t="s">
        <v>159</v>
      </c>
      <c r="AD1786" t="s">
        <v>159</v>
      </c>
      <c r="AE1786" s="39">
        <v>46220.401643518519</v>
      </c>
      <c r="AG1786" t="str">
        <f t="shared" si="216"/>
        <v>Julho-26</v>
      </c>
      <c r="AH1786" s="36">
        <f>_xlfn.XLOOKUP(AK1786,'Base de Preços'!P$7:P$3001,'Base de Preços'!J$7:J$3001,"",0)</f>
        <v>3133.15</v>
      </c>
      <c r="AI1786" s="37">
        <f t="shared" si="217"/>
        <v>0</v>
      </c>
      <c r="AJ1786" t="str">
        <f>_xlfn.XLOOKUP(N1786,Agrupamentos!C$3:C$496,Agrupamentos!D$3:D$496,"",0)</f>
        <v>BRIGADINHA MSFL</v>
      </c>
      <c r="AK1786" t="str">
        <f t="shared" si="218"/>
        <v>EQUIPE DE BRIGADINHA FLORESTALGN1410IMP21</v>
      </c>
      <c r="AL1786" s="57" t="str">
        <f t="shared" si="219"/>
        <v>47790GN1410Operador de Máquinas SêniorNATAN SANTOS MORAISEQUIPE DE BRIGADINHA FLORESTALONÇA - CPG022-01Suporte0Julho-268846220,401643518546219</v>
      </c>
      <c r="AM1786" s="79" t="str">
        <f t="shared" si="220"/>
        <v/>
      </c>
      <c r="AN1786" s="80" t="str">
        <f t="shared" si="221"/>
        <v/>
      </c>
      <c r="AO1786" s="36">
        <f t="shared" si="222"/>
        <v>0</v>
      </c>
      <c r="AP1786" s="83" t="str">
        <f t="shared" si="223"/>
        <v/>
      </c>
    </row>
    <row r="1787" spans="1:42" hidden="1">
      <c r="A1787">
        <v>47790</v>
      </c>
      <c r="B1787" s="38">
        <v>46219</v>
      </c>
      <c r="C1787" t="s">
        <v>272</v>
      </c>
      <c r="D1787" t="s">
        <v>105</v>
      </c>
      <c r="E1787" t="s">
        <v>106</v>
      </c>
      <c r="F1787" t="s">
        <v>49</v>
      </c>
      <c r="G1787">
        <v>8</v>
      </c>
      <c r="H1787" s="43">
        <v>11065</v>
      </c>
      <c r="I1787" t="s">
        <v>107</v>
      </c>
      <c r="J1787">
        <v>11078</v>
      </c>
      <c r="K1787" t="s">
        <v>154</v>
      </c>
      <c r="L1787" t="s">
        <v>154</v>
      </c>
      <c r="M1787" t="s">
        <v>155</v>
      </c>
      <c r="N1787" t="s">
        <v>156</v>
      </c>
      <c r="O1787" t="s">
        <v>43</v>
      </c>
      <c r="P1787">
        <v>802</v>
      </c>
      <c r="Q1787" t="s">
        <v>478</v>
      </c>
      <c r="R1787" t="s">
        <v>401</v>
      </c>
      <c r="S1787">
        <v>26</v>
      </c>
      <c r="T1787">
        <v>1</v>
      </c>
      <c r="U1787">
        <v>0</v>
      </c>
      <c r="V1787">
        <v>26</v>
      </c>
      <c r="W1787">
        <v>0</v>
      </c>
      <c r="X1787">
        <v>26</v>
      </c>
      <c r="Y1787">
        <v>26</v>
      </c>
      <c r="Z1787" s="3">
        <v>3133.15</v>
      </c>
      <c r="AA1787" t="s">
        <v>55</v>
      </c>
      <c r="AB1787" t="s">
        <v>47</v>
      </c>
      <c r="AC1787" t="s">
        <v>159</v>
      </c>
      <c r="AD1787" t="s">
        <v>120</v>
      </c>
      <c r="AE1787" s="39">
        <v>46220.40152777778</v>
      </c>
      <c r="AG1787" t="str">
        <f t="shared" si="216"/>
        <v>Julho-26</v>
      </c>
      <c r="AH1787" s="36">
        <f>_xlfn.XLOOKUP(AK1787,'Base de Preços'!P$7:P$3001,'Base de Preços'!J$7:J$3001,"",0)</f>
        <v>3133.15</v>
      </c>
      <c r="AI1787" s="37">
        <f t="shared" si="217"/>
        <v>3133.15</v>
      </c>
      <c r="AJ1787" t="str">
        <f>_xlfn.XLOOKUP(N1787,Agrupamentos!C$3:C$496,Agrupamentos!D$3:D$496,"",0)</f>
        <v>BRIGADINHA MSFL</v>
      </c>
      <c r="AK1787" t="str">
        <f t="shared" si="218"/>
        <v>EQUIPE DE BRIGADINHA FLORESTALGN1410IMP21</v>
      </c>
      <c r="AL1787" s="57" t="str">
        <f t="shared" si="219"/>
        <v>47790GN1410Trabalhador FlorestalNATAN SANTOS MORAISEQUIPE DE BRIGADINHA FLORESTALONÇA - CPG022-01Principal1Julho-2602646220,401527777846219</v>
      </c>
      <c r="AM1787" s="79" t="str">
        <f t="shared" si="220"/>
        <v/>
      </c>
      <c r="AN1787" s="80" t="str">
        <f t="shared" si="221"/>
        <v/>
      </c>
      <c r="AO1787" s="36">
        <f t="shared" si="222"/>
        <v>3133.15</v>
      </c>
      <c r="AP1787" s="83" t="str">
        <f t="shared" si="223"/>
        <v/>
      </c>
    </row>
    <row r="1788" spans="1:42" hidden="1">
      <c r="A1788">
        <v>47790</v>
      </c>
      <c r="B1788" s="38">
        <v>46219</v>
      </c>
      <c r="C1788" t="s">
        <v>272</v>
      </c>
      <c r="D1788" t="s">
        <v>105</v>
      </c>
      <c r="E1788" t="s">
        <v>106</v>
      </c>
      <c r="F1788" t="s">
        <v>37</v>
      </c>
      <c r="G1788">
        <v>8</v>
      </c>
      <c r="H1788" s="43">
        <v>11065</v>
      </c>
      <c r="I1788" t="s">
        <v>107</v>
      </c>
      <c r="J1788">
        <v>11078</v>
      </c>
      <c r="K1788" t="s">
        <v>154</v>
      </c>
      <c r="L1788" t="s">
        <v>154</v>
      </c>
      <c r="M1788" t="s">
        <v>155</v>
      </c>
      <c r="N1788" t="s">
        <v>156</v>
      </c>
      <c r="O1788" t="s">
        <v>43</v>
      </c>
      <c r="P1788">
        <v>612</v>
      </c>
      <c r="Q1788" t="s">
        <v>379</v>
      </c>
      <c r="R1788" t="s">
        <v>401</v>
      </c>
      <c r="S1788">
        <v>8</v>
      </c>
      <c r="T1788">
        <v>0</v>
      </c>
      <c r="U1788">
        <v>0</v>
      </c>
      <c r="V1788">
        <v>8</v>
      </c>
      <c r="W1788">
        <v>0</v>
      </c>
      <c r="X1788">
        <v>0</v>
      </c>
      <c r="Y1788">
        <v>0</v>
      </c>
      <c r="Z1788">
        <v>0</v>
      </c>
      <c r="AA1788" t="s">
        <v>55</v>
      </c>
      <c r="AB1788" t="s">
        <v>77</v>
      </c>
      <c r="AC1788" t="s">
        <v>159</v>
      </c>
      <c r="AD1788" t="s">
        <v>159</v>
      </c>
      <c r="AE1788" s="39">
        <v>46220.400243055556</v>
      </c>
      <c r="AG1788" t="str">
        <f t="shared" si="216"/>
        <v>Julho-26</v>
      </c>
      <c r="AH1788" s="36">
        <f>_xlfn.XLOOKUP(AK1788,'Base de Preços'!P$7:P$3001,'Base de Preços'!J$7:J$3001,"",0)</f>
        <v>3133.15</v>
      </c>
      <c r="AI1788" s="37">
        <f t="shared" si="217"/>
        <v>0</v>
      </c>
      <c r="AJ1788" t="str">
        <f>_xlfn.XLOOKUP(N1788,Agrupamentos!C$3:C$496,Agrupamentos!D$3:D$496,"",0)</f>
        <v>BRIGADINHA MSFL</v>
      </c>
      <c r="AK1788" t="str">
        <f t="shared" si="218"/>
        <v>EQUIPE DE BRIGADINHA FLORESTALGN1410IMP21</v>
      </c>
      <c r="AL1788" s="57" t="str">
        <f t="shared" si="219"/>
        <v>47790GN1410MotoristaNATAN SANTOS MORAISEQUIPE DE BRIGADINHA FLORESTALRIBEIRÃO LIMPO - CPG022-01Apoio0Julho-260846220,400243055646219</v>
      </c>
      <c r="AM1788" s="79" t="str">
        <f t="shared" si="220"/>
        <v/>
      </c>
      <c r="AN1788" s="80" t="str">
        <f t="shared" si="221"/>
        <v/>
      </c>
      <c r="AO1788" s="36">
        <f t="shared" si="222"/>
        <v>0</v>
      </c>
      <c r="AP1788" s="83" t="str">
        <f t="shared" si="223"/>
        <v/>
      </c>
    </row>
    <row r="1789" spans="1:42" hidden="1">
      <c r="A1789">
        <v>47790</v>
      </c>
      <c r="B1789" s="38">
        <v>46219</v>
      </c>
      <c r="C1789" t="s">
        <v>272</v>
      </c>
      <c r="D1789" t="s">
        <v>105</v>
      </c>
      <c r="E1789" t="s">
        <v>106</v>
      </c>
      <c r="F1789" t="s">
        <v>49</v>
      </c>
      <c r="G1789">
        <v>8</v>
      </c>
      <c r="H1789" s="43">
        <v>11065</v>
      </c>
      <c r="I1789" t="s">
        <v>107</v>
      </c>
      <c r="J1789">
        <v>11078</v>
      </c>
      <c r="K1789" t="s">
        <v>154</v>
      </c>
      <c r="L1789" t="s">
        <v>154</v>
      </c>
      <c r="M1789" t="s">
        <v>155</v>
      </c>
      <c r="N1789" t="s">
        <v>156</v>
      </c>
      <c r="O1789" t="s">
        <v>43</v>
      </c>
      <c r="P1789">
        <v>612</v>
      </c>
      <c r="Q1789" t="s">
        <v>379</v>
      </c>
      <c r="R1789" t="s">
        <v>401</v>
      </c>
      <c r="S1789">
        <v>32</v>
      </c>
      <c r="T1789">
        <v>1</v>
      </c>
      <c r="U1789">
        <v>0</v>
      </c>
      <c r="V1789">
        <v>32</v>
      </c>
      <c r="W1789">
        <v>0</v>
      </c>
      <c r="X1789">
        <v>32</v>
      </c>
      <c r="Y1789">
        <v>32</v>
      </c>
      <c r="Z1789" s="3">
        <v>3133.15</v>
      </c>
      <c r="AA1789" t="s">
        <v>55</v>
      </c>
      <c r="AB1789" t="s">
        <v>47</v>
      </c>
      <c r="AC1789" t="s">
        <v>159</v>
      </c>
      <c r="AD1789" t="s">
        <v>159</v>
      </c>
      <c r="AE1789" s="39">
        <v>46220.399826388886</v>
      </c>
      <c r="AG1789" t="str">
        <f t="shared" si="216"/>
        <v>Julho-26</v>
      </c>
      <c r="AH1789" s="36">
        <f>_xlfn.XLOOKUP(AK1789,'Base de Preços'!P$7:P$3001,'Base de Preços'!J$7:J$3001,"",0)</f>
        <v>3133.15</v>
      </c>
      <c r="AI1789" s="37">
        <f t="shared" si="217"/>
        <v>3133.15</v>
      </c>
      <c r="AJ1789" t="str">
        <f>_xlfn.XLOOKUP(N1789,Agrupamentos!C$3:C$496,Agrupamentos!D$3:D$496,"",0)</f>
        <v>BRIGADINHA MSFL</v>
      </c>
      <c r="AK1789" t="str">
        <f t="shared" si="218"/>
        <v>EQUIPE DE BRIGADINHA FLORESTALGN1410IMP21</v>
      </c>
      <c r="AL1789" s="57" t="str">
        <f t="shared" si="219"/>
        <v>47790GN1410Trabalhador FlorestalNATAN SANTOS MORAISEQUIPE DE BRIGADINHA FLORESTALRIBEIRÃO LIMPO - CPG022-01Principal1Julho-2603246220,399826388946219</v>
      </c>
      <c r="AM1789" s="79" t="str">
        <f t="shared" si="220"/>
        <v/>
      </c>
      <c r="AN1789" s="80" t="str">
        <f t="shared" si="221"/>
        <v/>
      </c>
      <c r="AO1789" s="36">
        <f t="shared" si="222"/>
        <v>3133.15</v>
      </c>
      <c r="AP1789" s="83" t="str">
        <f t="shared" si="223"/>
        <v/>
      </c>
    </row>
    <row r="1790" spans="1:42" hidden="1">
      <c r="A1790">
        <v>47742</v>
      </c>
      <c r="B1790" s="38">
        <v>46219</v>
      </c>
      <c r="C1790" t="s">
        <v>272</v>
      </c>
      <c r="D1790" t="s">
        <v>98</v>
      </c>
      <c r="E1790" t="s">
        <v>99</v>
      </c>
      <c r="F1790" t="s">
        <v>37</v>
      </c>
      <c r="G1790">
        <v>8</v>
      </c>
      <c r="H1790" s="43">
        <v>9241</v>
      </c>
      <c r="I1790" t="s">
        <v>189</v>
      </c>
      <c r="J1790" t="s">
        <v>39</v>
      </c>
      <c r="K1790" t="s">
        <v>40</v>
      </c>
      <c r="L1790" t="s">
        <v>502</v>
      </c>
      <c r="M1790">
        <v>2</v>
      </c>
      <c r="N1790" t="s">
        <v>42</v>
      </c>
      <c r="O1790" t="s">
        <v>64</v>
      </c>
      <c r="P1790">
        <v>390</v>
      </c>
      <c r="Q1790" t="s">
        <v>44</v>
      </c>
      <c r="R1790" t="s">
        <v>45</v>
      </c>
      <c r="S1790">
        <v>0</v>
      </c>
      <c r="T1790">
        <v>0</v>
      </c>
      <c r="U1790">
        <v>24</v>
      </c>
      <c r="V1790">
        <v>24</v>
      </c>
      <c r="W1790">
        <v>0</v>
      </c>
      <c r="X1790">
        <v>0</v>
      </c>
      <c r="Y1790">
        <v>0</v>
      </c>
      <c r="Z1790">
        <v>0</v>
      </c>
      <c r="AA1790" t="s">
        <v>522</v>
      </c>
      <c r="AB1790" t="s">
        <v>47</v>
      </c>
      <c r="AC1790" t="s">
        <v>48</v>
      </c>
      <c r="AD1790" t="s">
        <v>48</v>
      </c>
      <c r="AE1790" s="39">
        <v>46219.730636574073</v>
      </c>
      <c r="AG1790" t="str">
        <f t="shared" si="216"/>
        <v>Julho-26</v>
      </c>
      <c r="AH1790" s="36">
        <f>_xlfn.XLOOKUP(AK1790,'Base de Preços'!P$7:P$3001,'Base de Preços'!J$7:J$3001,"",0)</f>
        <v>0</v>
      </c>
      <c r="AI1790" s="37">
        <f t="shared" si="217"/>
        <v>0</v>
      </c>
      <c r="AJ1790" t="str">
        <f>_xlfn.XLOOKUP(N1790,Agrupamentos!C$3:C$496,Agrupamentos!D$3:D$496,"",0)</f>
        <v>APOIO E MANUTENÇÃO</v>
      </c>
      <c r="AK1790" t="str">
        <f t="shared" si="218"/>
        <v>APOIO E MANUTEÇÃOGN14202</v>
      </c>
      <c r="AL1790" s="57" t="str">
        <f t="shared" si="219"/>
        <v>47742GN1420MotoristaGIOVANNI RODRIGUES BORGES MORAESAPOIO E MANUTEÇÃOPátio MST01Principal0Julho-26242446219,730636574146219</v>
      </c>
      <c r="AM1790" s="79" t="str">
        <f t="shared" si="220"/>
        <v/>
      </c>
      <c r="AN1790" s="80" t="str">
        <f t="shared" si="221"/>
        <v/>
      </c>
      <c r="AO1790" s="36">
        <f t="shared" si="222"/>
        <v>0</v>
      </c>
      <c r="AP1790" s="83" t="str">
        <f t="shared" si="223"/>
        <v/>
      </c>
    </row>
    <row r="1791" spans="1:42" hidden="1">
      <c r="A1791">
        <v>47747</v>
      </c>
      <c r="B1791" s="38">
        <v>46219</v>
      </c>
      <c r="C1791" t="s">
        <v>272</v>
      </c>
      <c r="D1791" t="s">
        <v>98</v>
      </c>
      <c r="E1791" t="s">
        <v>99</v>
      </c>
      <c r="F1791" t="s">
        <v>37</v>
      </c>
      <c r="G1791">
        <v>8</v>
      </c>
      <c r="H1791" s="43" t="s">
        <v>100</v>
      </c>
      <c r="I1791" t="s">
        <v>101</v>
      </c>
      <c r="J1791" t="s">
        <v>50</v>
      </c>
      <c r="K1791" t="s">
        <v>51</v>
      </c>
      <c r="L1791" t="s">
        <v>102</v>
      </c>
      <c r="M1791">
        <v>2</v>
      </c>
      <c r="N1791" t="s">
        <v>42</v>
      </c>
      <c r="O1791" t="s">
        <v>64</v>
      </c>
      <c r="P1791">
        <v>809</v>
      </c>
      <c r="Q1791" t="s">
        <v>475</v>
      </c>
      <c r="R1791" t="s">
        <v>122</v>
      </c>
      <c r="S1791">
        <v>0</v>
      </c>
      <c r="T1791">
        <v>0</v>
      </c>
      <c r="U1791">
        <v>16</v>
      </c>
      <c r="V1791">
        <v>16</v>
      </c>
      <c r="W1791">
        <v>0</v>
      </c>
      <c r="X1791">
        <v>0</v>
      </c>
      <c r="Y1791">
        <v>0</v>
      </c>
      <c r="Z1791">
        <v>0</v>
      </c>
      <c r="AA1791" t="s">
        <v>55</v>
      </c>
      <c r="AB1791" t="s">
        <v>47</v>
      </c>
      <c r="AC1791" t="s">
        <v>57</v>
      </c>
      <c r="AD1791" t="s">
        <v>57</v>
      </c>
      <c r="AE1791" s="39">
        <v>46219.733344907407</v>
      </c>
      <c r="AG1791" t="str">
        <f t="shared" si="216"/>
        <v>Julho-26</v>
      </c>
      <c r="AH1791" s="36">
        <f>_xlfn.XLOOKUP(AK1791,'Base de Preços'!P$7:P$3001,'Base de Preços'!J$7:J$3001,"",0)</f>
        <v>0</v>
      </c>
      <c r="AI1791" s="37">
        <f t="shared" si="217"/>
        <v>0</v>
      </c>
      <c r="AJ1791" t="str">
        <f>_xlfn.XLOOKUP(N1791,Agrupamentos!C$3:C$496,Agrupamentos!D$3:D$496,"",0)</f>
        <v>APOIO E MANUTENÇÃO</v>
      </c>
      <c r="AK1791" t="str">
        <f t="shared" si="218"/>
        <v>APOIO E MANUTEÇÃOGN14202</v>
      </c>
      <c r="AL1791" s="57" t="str">
        <f t="shared" si="219"/>
        <v>47747GN1420MotoristaLEANDRA DE MIRANDA SOUZA COSTAAPOIO E MANUTEÇÃOAZINHEIRA GLEBA A - ANR004-01Principal0Julho-26161646219,733344907446219</v>
      </c>
      <c r="AM1791" s="79" t="str">
        <f t="shared" si="220"/>
        <v/>
      </c>
      <c r="AN1791" s="80" t="str">
        <f t="shared" si="221"/>
        <v/>
      </c>
      <c r="AO1791" s="36">
        <f t="shared" si="222"/>
        <v>0</v>
      </c>
      <c r="AP1791" s="83" t="str">
        <f t="shared" si="223"/>
        <v/>
      </c>
    </row>
    <row r="1792" spans="1:42" hidden="1">
      <c r="A1792">
        <v>47747</v>
      </c>
      <c r="B1792" s="38">
        <v>46219</v>
      </c>
      <c r="C1792" t="s">
        <v>272</v>
      </c>
      <c r="D1792" t="s">
        <v>98</v>
      </c>
      <c r="E1792" t="s">
        <v>99</v>
      </c>
      <c r="F1792" t="s">
        <v>49</v>
      </c>
      <c r="G1792">
        <v>8</v>
      </c>
      <c r="H1792" s="43" t="s">
        <v>100</v>
      </c>
      <c r="I1792" t="s">
        <v>101</v>
      </c>
      <c r="J1792" t="s">
        <v>50</v>
      </c>
      <c r="K1792" t="s">
        <v>51</v>
      </c>
      <c r="L1792" t="s">
        <v>102</v>
      </c>
      <c r="M1792">
        <v>2</v>
      </c>
      <c r="N1792" t="s">
        <v>42</v>
      </c>
      <c r="O1792" t="s">
        <v>64</v>
      </c>
      <c r="P1792">
        <v>809</v>
      </c>
      <c r="Q1792" t="s">
        <v>475</v>
      </c>
      <c r="R1792" t="s">
        <v>122</v>
      </c>
      <c r="S1792">
        <v>0</v>
      </c>
      <c r="T1792">
        <v>0</v>
      </c>
      <c r="U1792">
        <v>32</v>
      </c>
      <c r="V1792">
        <v>32</v>
      </c>
      <c r="W1792">
        <v>0</v>
      </c>
      <c r="X1792">
        <v>0</v>
      </c>
      <c r="Y1792">
        <v>0</v>
      </c>
      <c r="Z1792">
        <v>0</v>
      </c>
      <c r="AA1792" t="s">
        <v>55</v>
      </c>
      <c r="AB1792" t="s">
        <v>56</v>
      </c>
      <c r="AC1792" t="s">
        <v>57</v>
      </c>
      <c r="AD1792" t="s">
        <v>57</v>
      </c>
      <c r="AE1792" s="39">
        <v>46219.733541666668</v>
      </c>
      <c r="AG1792" t="str">
        <f t="shared" si="216"/>
        <v>Julho-26</v>
      </c>
      <c r="AH1792" s="36">
        <f>_xlfn.XLOOKUP(AK1792,'Base de Preços'!P$7:P$3001,'Base de Preços'!J$7:J$3001,"",0)</f>
        <v>0</v>
      </c>
      <c r="AI1792" s="37">
        <f t="shared" si="217"/>
        <v>0</v>
      </c>
      <c r="AJ1792" t="str">
        <f>_xlfn.XLOOKUP(N1792,Agrupamentos!C$3:C$496,Agrupamentos!D$3:D$496,"",0)</f>
        <v>APOIO E MANUTENÇÃO</v>
      </c>
      <c r="AK1792" t="str">
        <f t="shared" si="218"/>
        <v>APOIO E MANUTEÇÃOGN14202</v>
      </c>
      <c r="AL1792" s="57" t="str">
        <f t="shared" si="219"/>
        <v>47747GN1420Trabalhador FlorestalLEANDRA DE MIRANDA SOUZA COSTAAPOIO E MANUTEÇÃOAZINHEIRA GLEBA A - ANR004-01Suporte0Julho-26323246219,733541666746219</v>
      </c>
      <c r="AM1792" s="79" t="str">
        <f t="shared" si="220"/>
        <v/>
      </c>
      <c r="AN1792" s="80" t="str">
        <f t="shared" si="221"/>
        <v/>
      </c>
      <c r="AO1792" s="36">
        <f t="shared" si="222"/>
        <v>0</v>
      </c>
      <c r="AP1792" s="83" t="str">
        <f t="shared" si="223"/>
        <v/>
      </c>
    </row>
    <row r="1793" spans="1:42" hidden="1">
      <c r="A1793">
        <v>47772</v>
      </c>
      <c r="B1793" s="38">
        <v>46219</v>
      </c>
      <c r="C1793" t="s">
        <v>272</v>
      </c>
      <c r="D1793" t="s">
        <v>98</v>
      </c>
      <c r="E1793" t="s">
        <v>99</v>
      </c>
      <c r="F1793" t="s">
        <v>37</v>
      </c>
      <c r="G1793">
        <v>8</v>
      </c>
      <c r="H1793" s="43">
        <v>10665</v>
      </c>
      <c r="I1793" t="s">
        <v>191</v>
      </c>
      <c r="J1793">
        <v>10781</v>
      </c>
      <c r="K1793" t="s">
        <v>192</v>
      </c>
      <c r="L1793" t="s">
        <v>192</v>
      </c>
      <c r="M1793">
        <v>2</v>
      </c>
      <c r="N1793" t="s">
        <v>42</v>
      </c>
      <c r="O1793" t="s">
        <v>64</v>
      </c>
      <c r="P1793">
        <v>463</v>
      </c>
      <c r="Q1793" t="s">
        <v>507</v>
      </c>
      <c r="R1793">
        <v>1</v>
      </c>
      <c r="S1793">
        <v>8</v>
      </c>
      <c r="T1793">
        <v>0</v>
      </c>
      <c r="U1793">
        <v>8</v>
      </c>
      <c r="V1793">
        <v>16</v>
      </c>
      <c r="W1793">
        <v>0</v>
      </c>
      <c r="X1793">
        <v>0</v>
      </c>
      <c r="Y1793">
        <v>0</v>
      </c>
      <c r="Z1793">
        <v>0</v>
      </c>
      <c r="AA1793" t="s">
        <v>46</v>
      </c>
      <c r="AB1793" t="s">
        <v>47</v>
      </c>
      <c r="AC1793" t="s">
        <v>195</v>
      </c>
      <c r="AE1793" s="39">
        <v>46219.907708333332</v>
      </c>
      <c r="AG1793" t="str">
        <f t="shared" si="216"/>
        <v>Julho-26</v>
      </c>
      <c r="AH1793" s="36">
        <f>_xlfn.XLOOKUP(AK1793,'Base de Preços'!P$7:P$3001,'Base de Preços'!J$7:J$3001,"",0)</f>
        <v>0</v>
      </c>
      <c r="AI1793" s="37">
        <f t="shared" si="217"/>
        <v>0</v>
      </c>
      <c r="AJ1793" t="str">
        <f>_xlfn.XLOOKUP(N1793,Agrupamentos!C$3:C$496,Agrupamentos!D$3:D$496,"",0)</f>
        <v>APOIO E MANUTENÇÃO</v>
      </c>
      <c r="AK1793" t="str">
        <f t="shared" si="218"/>
        <v>APOIO E MANUTEÇÃOGN14202</v>
      </c>
      <c r="AL1793" s="57" t="str">
        <f t="shared" si="219"/>
        <v>47772GN1420MotoristaTHIAGO DE SOUZA AVELARAPOIO E MANUTEÇÃOSANTA MARIA ARID1Principal0Julho-2681646219,907708333346219</v>
      </c>
      <c r="AM1793" s="79" t="str">
        <f t="shared" si="220"/>
        <v/>
      </c>
      <c r="AN1793" s="80" t="str">
        <f t="shared" si="221"/>
        <v/>
      </c>
      <c r="AO1793" s="36">
        <f t="shared" si="222"/>
        <v>0</v>
      </c>
      <c r="AP1793" s="83" t="str">
        <f t="shared" si="223"/>
        <v/>
      </c>
    </row>
    <row r="1794" spans="1:42" hidden="1">
      <c r="A1794">
        <v>47772</v>
      </c>
      <c r="B1794" s="38">
        <v>46219</v>
      </c>
      <c r="C1794" t="s">
        <v>272</v>
      </c>
      <c r="D1794" t="s">
        <v>98</v>
      </c>
      <c r="E1794" t="s">
        <v>99</v>
      </c>
      <c r="F1794" t="s">
        <v>59</v>
      </c>
      <c r="G1794">
        <v>8</v>
      </c>
      <c r="H1794" s="43">
        <v>10665</v>
      </c>
      <c r="I1794" t="s">
        <v>191</v>
      </c>
      <c r="J1794">
        <v>10781</v>
      </c>
      <c r="K1794" t="s">
        <v>192</v>
      </c>
      <c r="L1794" t="s">
        <v>192</v>
      </c>
      <c r="M1794" t="s">
        <v>525</v>
      </c>
      <c r="N1794" t="s">
        <v>526</v>
      </c>
      <c r="O1794" t="s">
        <v>64</v>
      </c>
      <c r="P1794">
        <v>463</v>
      </c>
      <c r="Q1794" t="s">
        <v>507</v>
      </c>
      <c r="R1794">
        <v>10</v>
      </c>
      <c r="S1794">
        <v>8</v>
      </c>
      <c r="T1794">
        <v>16.25</v>
      </c>
      <c r="U1794">
        <v>8</v>
      </c>
      <c r="V1794">
        <v>16</v>
      </c>
      <c r="W1794">
        <v>0.9</v>
      </c>
      <c r="X1794">
        <v>0.49</v>
      </c>
      <c r="Y1794">
        <v>0.98</v>
      </c>
      <c r="Z1794">
        <v>315.86</v>
      </c>
      <c r="AA1794" t="s">
        <v>46</v>
      </c>
      <c r="AB1794" t="s">
        <v>47</v>
      </c>
      <c r="AC1794" t="s">
        <v>195</v>
      </c>
      <c r="AD1794" t="s">
        <v>228</v>
      </c>
      <c r="AE1794" s="39">
        <v>46219.907708333332</v>
      </c>
      <c r="AG1794" t="str">
        <f t="shared" si="216"/>
        <v>Julho-26</v>
      </c>
      <c r="AH1794" s="36">
        <f>_xlfn.XLOOKUP(AK1794,'Base de Preços'!P$7:P$3001,'Base de Preços'!J$7:J$3001,"",0)</f>
        <v>428.63</v>
      </c>
      <c r="AI1794" s="37">
        <f t="shared" si="217"/>
        <v>6965.2375000000002</v>
      </c>
      <c r="AJ1794" t="str">
        <f>_xlfn.XLOOKUP(N1794,Agrupamentos!C$3:C$496,Agrupamentos!D$3:D$496,"",0)</f>
        <v>HERBICIDA MEC</v>
      </c>
      <c r="AK1794" t="str">
        <f t="shared" si="218"/>
        <v>CAPINA QUÍMICA MECÂNICA ENTRELINHAGN1420IMP343</v>
      </c>
      <c r="AL1794" s="57" t="str">
        <f t="shared" si="219"/>
        <v>47772GN1420Operador de Trator de PneuTHIAGO DE SOUZA AVELARCAPINA QUÍMICA MECÂNICA ENTRELINHASANTA MARIA ARID10Principal16,25Julho-2681646219,907708333346219</v>
      </c>
      <c r="AM1794" s="79">
        <f t="shared" si="220"/>
        <v>17.777777777777779</v>
      </c>
      <c r="AN1794" s="80">
        <f t="shared" si="221"/>
        <v>5615.2888888888892</v>
      </c>
      <c r="AO1794" s="36">
        <f t="shared" si="222"/>
        <v>5132.7250000000004</v>
      </c>
      <c r="AP1794" s="83">
        <f t="shared" si="223"/>
        <v>-482.56388888888887</v>
      </c>
    </row>
    <row r="1795" spans="1:42" hidden="1">
      <c r="A1795">
        <v>47772</v>
      </c>
      <c r="B1795" s="38">
        <v>46219</v>
      </c>
      <c r="C1795" t="s">
        <v>272</v>
      </c>
      <c r="D1795" t="s">
        <v>98</v>
      </c>
      <c r="E1795" t="s">
        <v>99</v>
      </c>
      <c r="F1795" t="s">
        <v>59</v>
      </c>
      <c r="G1795">
        <v>8</v>
      </c>
      <c r="H1795" s="43">
        <v>10665</v>
      </c>
      <c r="I1795" t="s">
        <v>191</v>
      </c>
      <c r="J1795">
        <v>10781</v>
      </c>
      <c r="K1795" t="s">
        <v>192</v>
      </c>
      <c r="L1795" t="s">
        <v>192</v>
      </c>
      <c r="M1795" t="s">
        <v>525</v>
      </c>
      <c r="N1795" t="s">
        <v>526</v>
      </c>
      <c r="O1795" t="s">
        <v>64</v>
      </c>
      <c r="P1795">
        <v>463</v>
      </c>
      <c r="Q1795" t="s">
        <v>507</v>
      </c>
      <c r="R1795">
        <v>11</v>
      </c>
      <c r="S1795">
        <v>7</v>
      </c>
      <c r="T1795">
        <v>7.46</v>
      </c>
      <c r="U1795">
        <v>1</v>
      </c>
      <c r="V1795">
        <v>8</v>
      </c>
      <c r="W1795">
        <v>0.9</v>
      </c>
      <c r="X1795">
        <v>0.94</v>
      </c>
      <c r="Y1795">
        <v>1.07</v>
      </c>
      <c r="Z1795">
        <v>315.86</v>
      </c>
      <c r="AA1795" t="s">
        <v>46</v>
      </c>
      <c r="AB1795" t="s">
        <v>47</v>
      </c>
      <c r="AC1795" t="s">
        <v>195</v>
      </c>
      <c r="AE1795" s="39">
        <v>46219.907708333332</v>
      </c>
      <c r="AG1795" t="str">
        <f t="shared" si="216"/>
        <v>Julho-26</v>
      </c>
      <c r="AH1795" s="36">
        <f>_xlfn.XLOOKUP(AK1795,'Base de Preços'!P$7:P$3001,'Base de Preços'!J$7:J$3001,"",0)</f>
        <v>428.63</v>
      </c>
      <c r="AI1795" s="37">
        <f t="shared" si="217"/>
        <v>3197.5798</v>
      </c>
      <c r="AJ1795" t="str">
        <f>_xlfn.XLOOKUP(N1795,Agrupamentos!C$3:C$496,Agrupamentos!D$3:D$496,"",0)</f>
        <v>HERBICIDA MEC</v>
      </c>
      <c r="AK1795" t="str">
        <f t="shared" si="218"/>
        <v>CAPINA QUÍMICA MECÂNICA ENTRELINHAGN1420IMP343</v>
      </c>
      <c r="AL1795" s="57" t="str">
        <f t="shared" si="219"/>
        <v>47772GN1420Operador de Trator de PneuTHIAGO DE SOUZA AVELARCAPINA QUÍMICA MECÂNICA ENTRELINHASANTA MARIA ARID11Principal7,46Julho-261846219,907708333346219</v>
      </c>
      <c r="AM1795" s="79">
        <f t="shared" si="220"/>
        <v>8.8888888888888893</v>
      </c>
      <c r="AN1795" s="80">
        <f t="shared" si="221"/>
        <v>2807.6444444444446</v>
      </c>
      <c r="AO1795" s="36">
        <f t="shared" si="222"/>
        <v>2356.3155999999999</v>
      </c>
      <c r="AP1795" s="83">
        <f t="shared" si="223"/>
        <v>-451.32884444444471</v>
      </c>
    </row>
    <row r="1796" spans="1:42" hidden="1">
      <c r="A1796">
        <v>47772</v>
      </c>
      <c r="B1796" s="38">
        <v>46219</v>
      </c>
      <c r="C1796" t="s">
        <v>272</v>
      </c>
      <c r="D1796" t="s">
        <v>98</v>
      </c>
      <c r="E1796" t="s">
        <v>99</v>
      </c>
      <c r="F1796" t="s">
        <v>59</v>
      </c>
      <c r="G1796">
        <v>8</v>
      </c>
      <c r="H1796" s="43">
        <v>10665</v>
      </c>
      <c r="I1796" t="s">
        <v>191</v>
      </c>
      <c r="J1796">
        <v>10781</v>
      </c>
      <c r="K1796" t="s">
        <v>192</v>
      </c>
      <c r="L1796" t="s">
        <v>192</v>
      </c>
      <c r="M1796" t="s">
        <v>525</v>
      </c>
      <c r="N1796" t="s">
        <v>526</v>
      </c>
      <c r="O1796" t="s">
        <v>64</v>
      </c>
      <c r="P1796">
        <v>493</v>
      </c>
      <c r="Q1796" t="s">
        <v>536</v>
      </c>
      <c r="R1796">
        <v>1</v>
      </c>
      <c r="S1796">
        <v>8</v>
      </c>
      <c r="T1796">
        <v>14</v>
      </c>
      <c r="U1796">
        <v>0</v>
      </c>
      <c r="V1796">
        <v>8</v>
      </c>
      <c r="W1796">
        <v>0.9</v>
      </c>
      <c r="X1796">
        <v>0.56999999999999995</v>
      </c>
      <c r="Y1796">
        <v>0.56999999999999995</v>
      </c>
      <c r="Z1796">
        <v>315.86</v>
      </c>
      <c r="AA1796" t="s">
        <v>55</v>
      </c>
      <c r="AB1796" t="s">
        <v>47</v>
      </c>
      <c r="AC1796" t="s">
        <v>195</v>
      </c>
      <c r="AD1796" t="s">
        <v>228</v>
      </c>
      <c r="AE1796" s="39">
        <v>46220.396226851852</v>
      </c>
      <c r="AG1796" t="str">
        <f t="shared" si="216"/>
        <v>Julho-26</v>
      </c>
      <c r="AH1796" s="36">
        <f>_xlfn.XLOOKUP(AK1796,'Base de Preços'!P$7:P$3001,'Base de Preços'!J$7:J$3001,"",0)</f>
        <v>428.63</v>
      </c>
      <c r="AI1796" s="37">
        <f t="shared" si="217"/>
        <v>6000.82</v>
      </c>
      <c r="AJ1796" t="str">
        <f>_xlfn.XLOOKUP(N1796,Agrupamentos!C$3:C$496,Agrupamentos!D$3:D$496,"",0)</f>
        <v>HERBICIDA MEC</v>
      </c>
      <c r="AK1796" t="str">
        <f t="shared" si="218"/>
        <v>CAPINA QUÍMICA MECÂNICA ENTRELINHAGN1420IMP343</v>
      </c>
      <c r="AL1796" s="57" t="str">
        <f t="shared" si="219"/>
        <v>47772GN1420Operador de Trator de PneuTHIAGO DE SOUZA AVELARCAPINA QUÍMICA MECÂNICA ENTRELINHATOCA DA ONCA1Principal14Julho-260846220,396226851946219</v>
      </c>
      <c r="AM1796" s="79">
        <f t="shared" si="220"/>
        <v>8.8888888888888893</v>
      </c>
      <c r="AN1796" s="80">
        <f t="shared" si="221"/>
        <v>2807.6444444444446</v>
      </c>
      <c r="AO1796" s="36">
        <f t="shared" si="222"/>
        <v>4422.04</v>
      </c>
      <c r="AP1796" s="83">
        <f t="shared" si="223"/>
        <v>1614.3955555555553</v>
      </c>
    </row>
    <row r="1797" spans="1:42" hidden="1">
      <c r="A1797">
        <v>47772</v>
      </c>
      <c r="B1797" s="38">
        <v>46219</v>
      </c>
      <c r="C1797" t="s">
        <v>272</v>
      </c>
      <c r="D1797" t="s">
        <v>98</v>
      </c>
      <c r="E1797" t="s">
        <v>99</v>
      </c>
      <c r="F1797" t="s">
        <v>49</v>
      </c>
      <c r="G1797">
        <v>8</v>
      </c>
      <c r="H1797" s="43">
        <v>10665</v>
      </c>
      <c r="I1797" t="s">
        <v>191</v>
      </c>
      <c r="J1797">
        <v>10781</v>
      </c>
      <c r="K1797" t="s">
        <v>192</v>
      </c>
      <c r="L1797" t="s">
        <v>192</v>
      </c>
      <c r="M1797">
        <v>2</v>
      </c>
      <c r="N1797" t="s">
        <v>42</v>
      </c>
      <c r="O1797" t="s">
        <v>64</v>
      </c>
      <c r="P1797">
        <v>463</v>
      </c>
      <c r="Q1797" t="s">
        <v>507</v>
      </c>
      <c r="R1797">
        <v>2</v>
      </c>
      <c r="S1797">
        <v>8</v>
      </c>
      <c r="T1797">
        <v>0</v>
      </c>
      <c r="U1797">
        <v>0</v>
      </c>
      <c r="V1797">
        <v>8</v>
      </c>
      <c r="W1797">
        <v>0</v>
      </c>
      <c r="X1797">
        <v>0</v>
      </c>
      <c r="Y1797">
        <v>0</v>
      </c>
      <c r="Z1797">
        <v>0</v>
      </c>
      <c r="AA1797" t="s">
        <v>46</v>
      </c>
      <c r="AB1797" t="s">
        <v>56</v>
      </c>
      <c r="AC1797" t="s">
        <v>195</v>
      </c>
      <c r="AE1797" s="39">
        <v>46219.907708333332</v>
      </c>
      <c r="AG1797" t="str">
        <f t="shared" si="216"/>
        <v>Julho-26</v>
      </c>
      <c r="AH1797" s="36">
        <f>_xlfn.XLOOKUP(AK1797,'Base de Preços'!P$7:P$3001,'Base de Preços'!J$7:J$3001,"",0)</f>
        <v>0</v>
      </c>
      <c r="AI1797" s="37">
        <f t="shared" si="217"/>
        <v>0</v>
      </c>
      <c r="AJ1797" t="str">
        <f>_xlfn.XLOOKUP(N1797,Agrupamentos!C$3:C$496,Agrupamentos!D$3:D$496,"",0)</f>
        <v>APOIO E MANUTENÇÃO</v>
      </c>
      <c r="AK1797" t="str">
        <f t="shared" si="218"/>
        <v>APOIO E MANUTEÇÃOGN14202</v>
      </c>
      <c r="AL1797" s="57" t="str">
        <f t="shared" si="219"/>
        <v>47772GN1420Trabalhador FlorestalTHIAGO DE SOUZA AVELARAPOIO E MANUTEÇÃOSANTA MARIA ARID2Suporte0Julho-260846219,907708333346219</v>
      </c>
      <c r="AM1797" s="79" t="str">
        <f t="shared" si="220"/>
        <v/>
      </c>
      <c r="AN1797" s="80" t="str">
        <f t="shared" si="221"/>
        <v/>
      </c>
      <c r="AO1797" s="36">
        <f t="shared" si="222"/>
        <v>0</v>
      </c>
      <c r="AP1797" s="83" t="str">
        <f t="shared" si="223"/>
        <v/>
      </c>
    </row>
    <row r="1798" spans="1:42" hidden="1">
      <c r="A1798">
        <v>47910</v>
      </c>
      <c r="B1798" s="38">
        <v>46220</v>
      </c>
      <c r="C1798" t="s">
        <v>35</v>
      </c>
      <c r="D1798" t="s">
        <v>725</v>
      </c>
      <c r="E1798" t="s">
        <v>726</v>
      </c>
      <c r="F1798" t="s">
        <v>59</v>
      </c>
      <c r="G1798">
        <v>8</v>
      </c>
      <c r="H1798" s="43" t="s">
        <v>733</v>
      </c>
      <c r="I1798" t="s">
        <v>734</v>
      </c>
      <c r="J1798">
        <v>11752</v>
      </c>
      <c r="K1798" t="s">
        <v>149</v>
      </c>
      <c r="L1798" t="s">
        <v>738</v>
      </c>
      <c r="M1798">
        <v>2</v>
      </c>
      <c r="N1798" t="s">
        <v>736</v>
      </c>
      <c r="O1798" t="s">
        <v>64</v>
      </c>
      <c r="P1798">
        <v>953</v>
      </c>
      <c r="Q1798" t="s">
        <v>731</v>
      </c>
      <c r="R1798">
        <v>19</v>
      </c>
      <c r="S1798">
        <v>0</v>
      </c>
      <c r="T1798">
        <v>0</v>
      </c>
      <c r="U1798">
        <v>8</v>
      </c>
      <c r="V1798">
        <v>8</v>
      </c>
      <c r="W1798">
        <v>0</v>
      </c>
      <c r="X1798">
        <v>0</v>
      </c>
      <c r="Y1798">
        <v>0</v>
      </c>
      <c r="Z1798">
        <v>0</v>
      </c>
      <c r="AA1798" t="s">
        <v>55</v>
      </c>
      <c r="AB1798" t="s">
        <v>56</v>
      </c>
      <c r="AC1798" t="s">
        <v>120</v>
      </c>
      <c r="AD1798" t="s">
        <v>120</v>
      </c>
      <c r="AE1798" s="39">
        <v>46224.55846064815</v>
      </c>
      <c r="AG1798" t="str">
        <f t="shared" ref="AG1798:AG1861" si="224">IF(B1798=0,"",PROPER(TEXT(IF(DAY(B1798)&gt;20,EDATE(B1798,1),B1798),"MMMM-aa")))</f>
        <v>Julho-26</v>
      </c>
      <c r="AH1798" s="36">
        <f>_xlfn.XLOOKUP(AK1798,'Base de Preços'!P$7:P$3001,'Base de Preços'!J$7:J$3001,"",0)</f>
        <v>0</v>
      </c>
      <c r="AI1798" s="37">
        <f t="shared" ref="AI1798:AI1861" si="225">IF(AB1798="Principal",AH1798*T1798,0)</f>
        <v>0</v>
      </c>
      <c r="AJ1798" t="str">
        <f>_xlfn.XLOOKUP(N1798,Agrupamentos!C$3:C$496,Agrupamentos!D$3:D$496,"",0)</f>
        <v>APOIO E MANUTENÇÃO</v>
      </c>
      <c r="AK1798" t="str">
        <f t="shared" ref="AK1798:AK1861" si="226">N1798&amp;D1798&amp;M1798</f>
        <v>APOIO E MANUTENÇÃO 1430GN14302</v>
      </c>
      <c r="AL1798" s="57" t="str">
        <f t="shared" ref="AL1798:AL1861" si="227">CONCATENATE(A1798,D1798,F1798,K1798,N1798,Q1798,R1798,AB1798,T1798,AG1798,U1798,V1798,AE1798,B1798)</f>
        <v>47910GN1430Operador de Trator de PneuMATEUS SANCHES PERES BIENIEKAPOIO E MANUTENÇÃO 1430Santa fé - BTC19Suporte0Julho-268846224,558460648146220</v>
      </c>
      <c r="AM1798" s="79" t="str">
        <f t="shared" ref="AM1798:AM1861" si="228">IFERROR(V1798/W1798,"")</f>
        <v/>
      </c>
      <c r="AN1798" s="80" t="str">
        <f t="shared" ref="AN1798:AN1861" si="229">IFERROR(AM1798*Z1798,"")</f>
        <v/>
      </c>
      <c r="AO1798" s="36">
        <f t="shared" ref="AO1798:AO1861" si="230">Z1798*T1798</f>
        <v>0</v>
      </c>
      <c r="AP1798" s="83" t="str">
        <f t="shared" ref="AP1798:AP1861" si="231">IFERROR(AO1798-AN1798,"")</f>
        <v/>
      </c>
    </row>
    <row r="1799" spans="1:42" hidden="1">
      <c r="A1799">
        <v>47909</v>
      </c>
      <c r="B1799" s="38">
        <v>46220</v>
      </c>
      <c r="C1799" t="s">
        <v>35</v>
      </c>
      <c r="D1799" t="s">
        <v>725</v>
      </c>
      <c r="E1799" t="s">
        <v>726</v>
      </c>
      <c r="F1799" t="s">
        <v>37</v>
      </c>
      <c r="G1799">
        <v>8</v>
      </c>
      <c r="H1799" s="43" t="s">
        <v>733</v>
      </c>
      <c r="I1799" t="s">
        <v>734</v>
      </c>
      <c r="J1799">
        <v>11752</v>
      </c>
      <c r="K1799" t="s">
        <v>149</v>
      </c>
      <c r="L1799" t="s">
        <v>735</v>
      </c>
      <c r="M1799">
        <v>2</v>
      </c>
      <c r="N1799" t="s">
        <v>736</v>
      </c>
      <c r="O1799" t="s">
        <v>64</v>
      </c>
      <c r="P1799">
        <v>675</v>
      </c>
      <c r="Q1799" t="s">
        <v>737</v>
      </c>
      <c r="R1799" t="s">
        <v>151</v>
      </c>
      <c r="S1799">
        <v>0</v>
      </c>
      <c r="T1799">
        <v>0</v>
      </c>
      <c r="U1799">
        <v>10</v>
      </c>
      <c r="V1799">
        <v>10</v>
      </c>
      <c r="W1799">
        <v>0</v>
      </c>
      <c r="X1799">
        <v>0</v>
      </c>
      <c r="Y1799">
        <v>0</v>
      </c>
      <c r="Z1799">
        <v>0</v>
      </c>
      <c r="AA1799" t="s">
        <v>55</v>
      </c>
      <c r="AB1799" t="s">
        <v>47</v>
      </c>
      <c r="AC1799" t="s">
        <v>120</v>
      </c>
      <c r="AD1799" t="s">
        <v>120</v>
      </c>
      <c r="AE1799" s="39">
        <v>46224.477986111109</v>
      </c>
      <c r="AG1799" t="str">
        <f t="shared" si="224"/>
        <v>Julho-26</v>
      </c>
      <c r="AH1799" s="36">
        <f>_xlfn.XLOOKUP(AK1799,'Base de Preços'!P$7:P$3001,'Base de Preços'!J$7:J$3001,"",0)</f>
        <v>0</v>
      </c>
      <c r="AI1799" s="37">
        <f t="shared" si="225"/>
        <v>0</v>
      </c>
      <c r="AJ1799" t="str">
        <f>_xlfn.XLOOKUP(N1799,Agrupamentos!C$3:C$496,Agrupamentos!D$3:D$496,"",0)</f>
        <v>APOIO E MANUTENÇÃO</v>
      </c>
      <c r="AK1799" t="str">
        <f t="shared" si="226"/>
        <v>APOIO E MANUTENÇÃO 1430GN14302</v>
      </c>
      <c r="AL1799" s="57" t="str">
        <f t="shared" si="227"/>
        <v>47909GN1430MotoristaMATEUS SANCHES PERES BIENIEKAPOIO E MANUTENÇÃO 1430SANTA FÉ - TLS009-01Principal0Julho-26101046224,477986111146220</v>
      </c>
      <c r="AM1799" s="79" t="str">
        <f t="shared" si="228"/>
        <v/>
      </c>
      <c r="AN1799" s="80" t="str">
        <f t="shared" si="229"/>
        <v/>
      </c>
      <c r="AO1799" s="36">
        <f t="shared" si="230"/>
        <v>0</v>
      </c>
      <c r="AP1799" s="83" t="str">
        <f t="shared" si="231"/>
        <v/>
      </c>
    </row>
    <row r="1800" spans="1:42" hidden="1">
      <c r="A1800">
        <v>47909</v>
      </c>
      <c r="B1800" s="38">
        <v>46220</v>
      </c>
      <c r="C1800" t="s">
        <v>35</v>
      </c>
      <c r="D1800" t="s">
        <v>725</v>
      </c>
      <c r="E1800" t="s">
        <v>726</v>
      </c>
      <c r="F1800" t="s">
        <v>59</v>
      </c>
      <c r="G1800">
        <v>8</v>
      </c>
      <c r="H1800" s="43" t="s">
        <v>733</v>
      </c>
      <c r="I1800" t="s">
        <v>734</v>
      </c>
      <c r="J1800">
        <v>11752</v>
      </c>
      <c r="K1800" t="s">
        <v>149</v>
      </c>
      <c r="L1800" t="s">
        <v>735</v>
      </c>
      <c r="M1800">
        <v>2</v>
      </c>
      <c r="N1800" t="s">
        <v>736</v>
      </c>
      <c r="O1800" t="s">
        <v>64</v>
      </c>
      <c r="P1800">
        <v>675</v>
      </c>
      <c r="Q1800" t="s">
        <v>737</v>
      </c>
      <c r="R1800" t="s">
        <v>140</v>
      </c>
      <c r="S1800">
        <v>0</v>
      </c>
      <c r="T1800">
        <v>0</v>
      </c>
      <c r="U1800">
        <v>48</v>
      </c>
      <c r="V1800">
        <v>48</v>
      </c>
      <c r="W1800">
        <v>0</v>
      </c>
      <c r="X1800">
        <v>0</v>
      </c>
      <c r="Y1800">
        <v>0</v>
      </c>
      <c r="Z1800">
        <v>0</v>
      </c>
      <c r="AA1800" t="s">
        <v>55</v>
      </c>
      <c r="AB1800" t="s">
        <v>56</v>
      </c>
      <c r="AC1800" t="s">
        <v>120</v>
      </c>
      <c r="AD1800" t="s">
        <v>120</v>
      </c>
      <c r="AE1800" s="39">
        <v>46223.571863425925</v>
      </c>
      <c r="AG1800" t="str">
        <f t="shared" si="224"/>
        <v>Julho-26</v>
      </c>
      <c r="AH1800" s="36">
        <f>_xlfn.XLOOKUP(AK1800,'Base de Preços'!P$7:P$3001,'Base de Preços'!J$7:J$3001,"",0)</f>
        <v>0</v>
      </c>
      <c r="AI1800" s="37">
        <f t="shared" si="225"/>
        <v>0</v>
      </c>
      <c r="AJ1800" t="str">
        <f>_xlfn.XLOOKUP(N1800,Agrupamentos!C$3:C$496,Agrupamentos!D$3:D$496,"",0)</f>
        <v>APOIO E MANUTENÇÃO</v>
      </c>
      <c r="AK1800" t="str">
        <f t="shared" si="226"/>
        <v>APOIO E MANUTENÇÃO 1430GN14302</v>
      </c>
      <c r="AL1800" s="57" t="str">
        <f t="shared" si="227"/>
        <v>47909GN1430Operador de Trator de PneuMATEUS SANCHES PERES BIENIEKAPOIO E MANUTENÇÃO 1430SANTA FÉ - TLS010-01Suporte0Julho-26484846223,571863425946220</v>
      </c>
      <c r="AM1800" s="79" t="str">
        <f t="shared" si="228"/>
        <v/>
      </c>
      <c r="AN1800" s="80" t="str">
        <f t="shared" si="229"/>
        <v/>
      </c>
      <c r="AO1800" s="36">
        <f t="shared" si="230"/>
        <v>0</v>
      </c>
      <c r="AP1800" s="83" t="str">
        <f t="shared" si="231"/>
        <v/>
      </c>
    </row>
    <row r="1801" spans="1:42" hidden="1">
      <c r="A1801">
        <v>47909</v>
      </c>
      <c r="B1801" s="38">
        <v>46220</v>
      </c>
      <c r="C1801" t="s">
        <v>35</v>
      </c>
      <c r="D1801" t="s">
        <v>725</v>
      </c>
      <c r="E1801" t="s">
        <v>726</v>
      </c>
      <c r="F1801" t="s">
        <v>49</v>
      </c>
      <c r="G1801">
        <v>8</v>
      </c>
      <c r="H1801" s="43" t="s">
        <v>733</v>
      </c>
      <c r="I1801" t="s">
        <v>734</v>
      </c>
      <c r="J1801">
        <v>11752</v>
      </c>
      <c r="K1801" t="s">
        <v>149</v>
      </c>
      <c r="L1801" t="s">
        <v>735</v>
      </c>
      <c r="M1801">
        <v>2</v>
      </c>
      <c r="N1801" t="s">
        <v>736</v>
      </c>
      <c r="O1801" t="s">
        <v>64</v>
      </c>
      <c r="P1801">
        <v>675</v>
      </c>
      <c r="Q1801" t="s">
        <v>737</v>
      </c>
      <c r="R1801" t="s">
        <v>151</v>
      </c>
      <c r="S1801">
        <v>0</v>
      </c>
      <c r="T1801">
        <v>0</v>
      </c>
      <c r="U1801">
        <v>56</v>
      </c>
      <c r="V1801">
        <v>56</v>
      </c>
      <c r="W1801">
        <v>0</v>
      </c>
      <c r="X1801">
        <v>0</v>
      </c>
      <c r="Y1801">
        <v>0</v>
      </c>
      <c r="Z1801">
        <v>0</v>
      </c>
      <c r="AA1801" t="s">
        <v>55</v>
      </c>
      <c r="AB1801" t="s">
        <v>56</v>
      </c>
      <c r="AC1801" t="s">
        <v>120</v>
      </c>
      <c r="AD1801" t="s">
        <v>120</v>
      </c>
      <c r="AE1801" s="39">
        <v>46224.476111111115</v>
      </c>
      <c r="AG1801" t="str">
        <f t="shared" si="224"/>
        <v>Julho-26</v>
      </c>
      <c r="AH1801" s="36">
        <f>_xlfn.XLOOKUP(AK1801,'Base de Preços'!P$7:P$3001,'Base de Preços'!J$7:J$3001,"",0)</f>
        <v>0</v>
      </c>
      <c r="AI1801" s="37">
        <f t="shared" si="225"/>
        <v>0</v>
      </c>
      <c r="AJ1801" t="str">
        <f>_xlfn.XLOOKUP(N1801,Agrupamentos!C$3:C$496,Agrupamentos!D$3:D$496,"",0)</f>
        <v>APOIO E MANUTENÇÃO</v>
      </c>
      <c r="AK1801" t="str">
        <f t="shared" si="226"/>
        <v>APOIO E MANUTENÇÃO 1430GN14302</v>
      </c>
      <c r="AL1801" s="57" t="str">
        <f t="shared" si="227"/>
        <v>47909GN1430Trabalhador FlorestalMATEUS SANCHES PERES BIENIEKAPOIO E MANUTENÇÃO 1430SANTA FÉ - TLS009-01Suporte0Julho-26565646224,476111111146220</v>
      </c>
      <c r="AM1801" s="79" t="str">
        <f t="shared" si="228"/>
        <v/>
      </c>
      <c r="AN1801" s="80" t="str">
        <f t="shared" si="229"/>
        <v/>
      </c>
      <c r="AO1801" s="36">
        <f t="shared" si="230"/>
        <v>0</v>
      </c>
      <c r="AP1801" s="83" t="str">
        <f t="shared" si="231"/>
        <v/>
      </c>
    </row>
    <row r="1802" spans="1:42" hidden="1">
      <c r="A1802">
        <v>47842</v>
      </c>
      <c r="B1802" s="38">
        <v>46220</v>
      </c>
      <c r="C1802" t="s">
        <v>272</v>
      </c>
      <c r="D1802" t="s">
        <v>250</v>
      </c>
      <c r="E1802" t="s">
        <v>251</v>
      </c>
      <c r="F1802" t="s">
        <v>49</v>
      </c>
      <c r="G1802">
        <v>8</v>
      </c>
      <c r="H1802" s="43">
        <v>11697</v>
      </c>
      <c r="I1802" t="s">
        <v>253</v>
      </c>
      <c r="J1802">
        <v>10837</v>
      </c>
      <c r="K1802" t="s">
        <v>254</v>
      </c>
      <c r="L1802" t="s">
        <v>254</v>
      </c>
      <c r="M1802">
        <v>71</v>
      </c>
      <c r="N1802" t="s">
        <v>270</v>
      </c>
      <c r="O1802" t="s">
        <v>64</v>
      </c>
      <c r="P1802">
        <v>287</v>
      </c>
      <c r="Q1802" t="s">
        <v>269</v>
      </c>
      <c r="R1802">
        <v>19</v>
      </c>
      <c r="S1802">
        <v>24</v>
      </c>
      <c r="T1802">
        <v>32.31</v>
      </c>
      <c r="U1802">
        <v>0</v>
      </c>
      <c r="V1802">
        <v>24</v>
      </c>
      <c r="W1802">
        <v>1.42</v>
      </c>
      <c r="X1802">
        <v>0.74</v>
      </c>
      <c r="Y1802">
        <v>0.74</v>
      </c>
      <c r="Z1802">
        <v>149.09</v>
      </c>
      <c r="AA1802" t="s">
        <v>46</v>
      </c>
      <c r="AB1802" t="s">
        <v>47</v>
      </c>
      <c r="AC1802" t="s">
        <v>257</v>
      </c>
      <c r="AD1802" t="s">
        <v>57</v>
      </c>
      <c r="AE1802" s="39">
        <v>46221.790173611109</v>
      </c>
      <c r="AG1802" t="str">
        <f t="shared" si="224"/>
        <v>Julho-26</v>
      </c>
      <c r="AH1802" s="36">
        <f>_xlfn.XLOOKUP(AK1802,'Base de Preços'!P$7:P$3001,'Base de Preços'!J$7:J$3001,"",0)</f>
        <v>152.18</v>
      </c>
      <c r="AI1802" s="37">
        <f t="shared" si="225"/>
        <v>4916.9358000000002</v>
      </c>
      <c r="AJ1802" t="str">
        <f>_xlfn.XLOOKUP(N1802,Agrupamentos!C$3:C$496,Agrupamentos!D$3:D$496,"",0)</f>
        <v>COMBATE A FORMIGA MANUAL</v>
      </c>
      <c r="AK1802" t="str">
        <f t="shared" si="226"/>
        <v>COMBATE A FORMIGA MANUAL MANUTENÇÃO - ANO 02GN127071</v>
      </c>
      <c r="AL1802" s="57" t="str">
        <f t="shared" si="227"/>
        <v>47842GN1270Trabalhador FlorestalJEAN CARDOSO PAIVACOMBATE A FORMIGA MANUAL MANUTENÇÃO - ANO 02Fazenda Pouso Alto19Principal32,31Julho-2602446221,790173611146220</v>
      </c>
      <c r="AM1802" s="79">
        <f t="shared" si="228"/>
        <v>16.901408450704228</v>
      </c>
      <c r="AN1802" s="80">
        <f t="shared" si="229"/>
        <v>2519.8309859154933</v>
      </c>
      <c r="AO1802" s="36">
        <f t="shared" si="230"/>
        <v>4817.0979000000007</v>
      </c>
      <c r="AP1802" s="83">
        <f t="shared" si="231"/>
        <v>2297.2669140845073</v>
      </c>
    </row>
    <row r="1803" spans="1:42" hidden="1">
      <c r="A1803">
        <v>47842</v>
      </c>
      <c r="B1803" s="38">
        <v>46220</v>
      </c>
      <c r="C1803" t="s">
        <v>272</v>
      </c>
      <c r="D1803" t="s">
        <v>250</v>
      </c>
      <c r="E1803" t="s">
        <v>251</v>
      </c>
      <c r="F1803" t="s">
        <v>49</v>
      </c>
      <c r="G1803">
        <v>8</v>
      </c>
      <c r="H1803" s="43">
        <v>11697</v>
      </c>
      <c r="I1803" t="s">
        <v>253</v>
      </c>
      <c r="J1803">
        <v>10837</v>
      </c>
      <c r="K1803" t="s">
        <v>254</v>
      </c>
      <c r="L1803" t="s">
        <v>254</v>
      </c>
      <c r="M1803">
        <v>71</v>
      </c>
      <c r="N1803" t="s">
        <v>270</v>
      </c>
      <c r="O1803" t="s">
        <v>64</v>
      </c>
      <c r="P1803">
        <v>287</v>
      </c>
      <c r="Q1803" t="s">
        <v>269</v>
      </c>
      <c r="R1803">
        <v>20</v>
      </c>
      <c r="S1803">
        <v>24</v>
      </c>
      <c r="T1803">
        <v>34.42</v>
      </c>
      <c r="U1803">
        <v>0</v>
      </c>
      <c r="V1803">
        <v>24</v>
      </c>
      <c r="W1803">
        <v>1.42</v>
      </c>
      <c r="X1803">
        <v>0.7</v>
      </c>
      <c r="Y1803">
        <v>0.7</v>
      </c>
      <c r="Z1803">
        <v>149.09</v>
      </c>
      <c r="AA1803" t="s">
        <v>46</v>
      </c>
      <c r="AB1803" t="s">
        <v>47</v>
      </c>
      <c r="AC1803" t="s">
        <v>257</v>
      </c>
      <c r="AD1803" t="s">
        <v>57</v>
      </c>
      <c r="AE1803" s="39">
        <v>46221.790173611109</v>
      </c>
      <c r="AG1803" t="str">
        <f t="shared" si="224"/>
        <v>Julho-26</v>
      </c>
      <c r="AH1803" s="36">
        <f>_xlfn.XLOOKUP(AK1803,'Base de Preços'!P$7:P$3001,'Base de Preços'!J$7:J$3001,"",0)</f>
        <v>152.18</v>
      </c>
      <c r="AI1803" s="37">
        <f t="shared" si="225"/>
        <v>5238.0356000000002</v>
      </c>
      <c r="AJ1803" t="str">
        <f>_xlfn.XLOOKUP(N1803,Agrupamentos!C$3:C$496,Agrupamentos!D$3:D$496,"",0)</f>
        <v>COMBATE A FORMIGA MANUAL</v>
      </c>
      <c r="AK1803" t="str">
        <f t="shared" si="226"/>
        <v>COMBATE A FORMIGA MANUAL MANUTENÇÃO - ANO 02GN127071</v>
      </c>
      <c r="AL1803" s="57" t="str">
        <f t="shared" si="227"/>
        <v>47842GN1270Trabalhador FlorestalJEAN CARDOSO PAIVACOMBATE A FORMIGA MANUAL MANUTENÇÃO - ANO 02Fazenda Pouso Alto20Principal34,42Julho-2602446221,790173611146220</v>
      </c>
      <c r="AM1803" s="79">
        <f t="shared" si="228"/>
        <v>16.901408450704228</v>
      </c>
      <c r="AN1803" s="80">
        <f t="shared" si="229"/>
        <v>2519.8309859154933</v>
      </c>
      <c r="AO1803" s="36">
        <f t="shared" si="230"/>
        <v>5131.6778000000004</v>
      </c>
      <c r="AP1803" s="83">
        <f t="shared" si="231"/>
        <v>2611.8468140845071</v>
      </c>
    </row>
    <row r="1804" spans="1:42" hidden="1">
      <c r="A1804">
        <v>47842</v>
      </c>
      <c r="B1804" s="38">
        <v>46220</v>
      </c>
      <c r="C1804" t="s">
        <v>272</v>
      </c>
      <c r="D1804" t="s">
        <v>250</v>
      </c>
      <c r="E1804" t="s">
        <v>251</v>
      </c>
      <c r="F1804" t="s">
        <v>49</v>
      </c>
      <c r="G1804">
        <v>8</v>
      </c>
      <c r="H1804" s="43">
        <v>11697</v>
      </c>
      <c r="I1804" t="s">
        <v>253</v>
      </c>
      <c r="J1804">
        <v>10837</v>
      </c>
      <c r="K1804" t="s">
        <v>254</v>
      </c>
      <c r="L1804" t="s">
        <v>254</v>
      </c>
      <c r="M1804">
        <v>71</v>
      </c>
      <c r="N1804" t="s">
        <v>270</v>
      </c>
      <c r="O1804" t="s">
        <v>64</v>
      </c>
      <c r="P1804">
        <v>287</v>
      </c>
      <c r="Q1804" t="s">
        <v>269</v>
      </c>
      <c r="R1804">
        <v>23</v>
      </c>
      <c r="S1804">
        <v>56</v>
      </c>
      <c r="T1804">
        <v>49.14</v>
      </c>
      <c r="U1804">
        <v>0</v>
      </c>
      <c r="V1804">
        <v>56</v>
      </c>
      <c r="W1804">
        <v>1.42</v>
      </c>
      <c r="X1804">
        <v>1.1399999999999999</v>
      </c>
      <c r="Y1804">
        <v>1.1399999999999999</v>
      </c>
      <c r="Z1804">
        <v>149.09</v>
      </c>
      <c r="AA1804" t="s">
        <v>46</v>
      </c>
      <c r="AB1804" t="s">
        <v>47</v>
      </c>
      <c r="AC1804" t="s">
        <v>257</v>
      </c>
      <c r="AD1804" t="s">
        <v>57</v>
      </c>
      <c r="AE1804" s="39">
        <v>46221.790173611109</v>
      </c>
      <c r="AG1804" t="str">
        <f t="shared" si="224"/>
        <v>Julho-26</v>
      </c>
      <c r="AH1804" s="36">
        <f>_xlfn.XLOOKUP(AK1804,'Base de Preços'!P$7:P$3001,'Base de Preços'!J$7:J$3001,"",0)</f>
        <v>152.18</v>
      </c>
      <c r="AI1804" s="37">
        <f t="shared" si="225"/>
        <v>7478.1252000000004</v>
      </c>
      <c r="AJ1804" t="str">
        <f>_xlfn.XLOOKUP(N1804,Agrupamentos!C$3:C$496,Agrupamentos!D$3:D$496,"",0)</f>
        <v>COMBATE A FORMIGA MANUAL</v>
      </c>
      <c r="AK1804" t="str">
        <f t="shared" si="226"/>
        <v>COMBATE A FORMIGA MANUAL MANUTENÇÃO - ANO 02GN127071</v>
      </c>
      <c r="AL1804" s="57" t="str">
        <f t="shared" si="227"/>
        <v>47842GN1270Trabalhador FlorestalJEAN CARDOSO PAIVACOMBATE A FORMIGA MANUAL MANUTENÇÃO - ANO 02Fazenda Pouso Alto23Principal49,14Julho-2605646221,790173611146220</v>
      </c>
      <c r="AM1804" s="79">
        <f t="shared" si="228"/>
        <v>39.436619718309863</v>
      </c>
      <c r="AN1804" s="80">
        <f t="shared" si="229"/>
        <v>5879.6056338028175</v>
      </c>
      <c r="AO1804" s="36">
        <f t="shared" si="230"/>
        <v>7326.2826000000005</v>
      </c>
      <c r="AP1804" s="83">
        <f t="shared" si="231"/>
        <v>1446.676966197183</v>
      </c>
    </row>
    <row r="1805" spans="1:42" hidden="1">
      <c r="A1805">
        <v>47842</v>
      </c>
      <c r="B1805" s="38">
        <v>46220</v>
      </c>
      <c r="C1805" t="s">
        <v>272</v>
      </c>
      <c r="D1805" t="s">
        <v>250</v>
      </c>
      <c r="E1805" t="s">
        <v>251</v>
      </c>
      <c r="F1805" t="s">
        <v>49</v>
      </c>
      <c r="G1805">
        <v>8</v>
      </c>
      <c r="H1805" s="43">
        <v>11697</v>
      </c>
      <c r="I1805" t="s">
        <v>253</v>
      </c>
      <c r="J1805">
        <v>10837</v>
      </c>
      <c r="K1805" t="s">
        <v>254</v>
      </c>
      <c r="L1805" t="s">
        <v>254</v>
      </c>
      <c r="M1805">
        <v>71</v>
      </c>
      <c r="N1805" t="s">
        <v>270</v>
      </c>
      <c r="O1805" t="s">
        <v>64</v>
      </c>
      <c r="P1805">
        <v>287</v>
      </c>
      <c r="Q1805" t="s">
        <v>269</v>
      </c>
      <c r="R1805">
        <v>25</v>
      </c>
      <c r="S1805">
        <v>56</v>
      </c>
      <c r="T1805">
        <v>42.18</v>
      </c>
      <c r="U1805">
        <v>0</v>
      </c>
      <c r="V1805">
        <v>56</v>
      </c>
      <c r="W1805">
        <v>1.42</v>
      </c>
      <c r="X1805">
        <v>1.33</v>
      </c>
      <c r="Y1805">
        <v>1.33</v>
      </c>
      <c r="Z1805">
        <v>149.09</v>
      </c>
      <c r="AA1805" t="s">
        <v>46</v>
      </c>
      <c r="AB1805" t="s">
        <v>47</v>
      </c>
      <c r="AC1805" t="s">
        <v>257</v>
      </c>
      <c r="AD1805" t="s">
        <v>57</v>
      </c>
      <c r="AE1805" s="39">
        <v>46221.790173611109</v>
      </c>
      <c r="AG1805" t="str">
        <f t="shared" si="224"/>
        <v>Julho-26</v>
      </c>
      <c r="AH1805" s="36">
        <f>_xlfn.XLOOKUP(AK1805,'Base de Preços'!P$7:P$3001,'Base de Preços'!J$7:J$3001,"",0)</f>
        <v>152.18</v>
      </c>
      <c r="AI1805" s="37">
        <f t="shared" si="225"/>
        <v>6418.9524000000001</v>
      </c>
      <c r="AJ1805" t="str">
        <f>_xlfn.XLOOKUP(N1805,Agrupamentos!C$3:C$496,Agrupamentos!D$3:D$496,"",0)</f>
        <v>COMBATE A FORMIGA MANUAL</v>
      </c>
      <c r="AK1805" t="str">
        <f t="shared" si="226"/>
        <v>COMBATE A FORMIGA MANUAL MANUTENÇÃO - ANO 02GN127071</v>
      </c>
      <c r="AL1805" s="57" t="str">
        <f t="shared" si="227"/>
        <v>47842GN1270Trabalhador FlorestalJEAN CARDOSO PAIVACOMBATE A FORMIGA MANUAL MANUTENÇÃO - ANO 02Fazenda Pouso Alto25Principal42,18Julho-2605646221,790173611146220</v>
      </c>
      <c r="AM1805" s="79">
        <f t="shared" si="228"/>
        <v>39.436619718309863</v>
      </c>
      <c r="AN1805" s="80">
        <f t="shared" si="229"/>
        <v>5879.6056338028175</v>
      </c>
      <c r="AO1805" s="36">
        <f t="shared" si="230"/>
        <v>6288.6162000000004</v>
      </c>
      <c r="AP1805" s="83">
        <f t="shared" si="231"/>
        <v>409.01056619718292</v>
      </c>
    </row>
    <row r="1806" spans="1:42" hidden="1">
      <c r="A1806">
        <v>47842</v>
      </c>
      <c r="B1806" s="38">
        <v>46220</v>
      </c>
      <c r="C1806" t="s">
        <v>272</v>
      </c>
      <c r="D1806" t="s">
        <v>250</v>
      </c>
      <c r="E1806" t="s">
        <v>251</v>
      </c>
      <c r="F1806" t="s">
        <v>49</v>
      </c>
      <c r="G1806">
        <v>8</v>
      </c>
      <c r="H1806" s="43">
        <v>11697</v>
      </c>
      <c r="I1806" t="s">
        <v>253</v>
      </c>
      <c r="J1806">
        <v>10837</v>
      </c>
      <c r="K1806" t="s">
        <v>254</v>
      </c>
      <c r="L1806" t="s">
        <v>254</v>
      </c>
      <c r="M1806">
        <v>71</v>
      </c>
      <c r="N1806" t="s">
        <v>270</v>
      </c>
      <c r="O1806" t="s">
        <v>64</v>
      </c>
      <c r="P1806">
        <v>287</v>
      </c>
      <c r="Q1806" t="s">
        <v>269</v>
      </c>
      <c r="R1806">
        <v>21</v>
      </c>
      <c r="S1806">
        <v>24</v>
      </c>
      <c r="T1806">
        <v>15.48</v>
      </c>
      <c r="U1806">
        <v>0</v>
      </c>
      <c r="V1806">
        <v>24</v>
      </c>
      <c r="W1806">
        <v>1.42</v>
      </c>
      <c r="X1806">
        <v>1.55</v>
      </c>
      <c r="Y1806">
        <v>1.55</v>
      </c>
      <c r="Z1806">
        <v>149.09</v>
      </c>
      <c r="AA1806" t="s">
        <v>46</v>
      </c>
      <c r="AB1806" t="s">
        <v>47</v>
      </c>
      <c r="AC1806" t="s">
        <v>257</v>
      </c>
      <c r="AD1806" t="s">
        <v>57</v>
      </c>
      <c r="AE1806" s="39">
        <v>46221.790173611109</v>
      </c>
      <c r="AG1806" t="str">
        <f t="shared" si="224"/>
        <v>Julho-26</v>
      </c>
      <c r="AH1806" s="36">
        <f>_xlfn.XLOOKUP(AK1806,'Base de Preços'!P$7:P$3001,'Base de Preços'!J$7:J$3001,"",0)</f>
        <v>152.18</v>
      </c>
      <c r="AI1806" s="37">
        <f t="shared" si="225"/>
        <v>2355.7464</v>
      </c>
      <c r="AJ1806" t="str">
        <f>_xlfn.XLOOKUP(N1806,Agrupamentos!C$3:C$496,Agrupamentos!D$3:D$496,"",0)</f>
        <v>COMBATE A FORMIGA MANUAL</v>
      </c>
      <c r="AK1806" t="str">
        <f t="shared" si="226"/>
        <v>COMBATE A FORMIGA MANUAL MANUTENÇÃO - ANO 02GN127071</v>
      </c>
      <c r="AL1806" s="57" t="str">
        <f t="shared" si="227"/>
        <v>47842GN1270Trabalhador FlorestalJEAN CARDOSO PAIVACOMBATE A FORMIGA MANUAL MANUTENÇÃO - ANO 02Fazenda Pouso Alto21Principal15,48Julho-2602446221,790173611146220</v>
      </c>
      <c r="AM1806" s="79">
        <f t="shared" si="228"/>
        <v>16.901408450704228</v>
      </c>
      <c r="AN1806" s="80">
        <f t="shared" si="229"/>
        <v>2519.8309859154933</v>
      </c>
      <c r="AO1806" s="36">
        <f t="shared" si="230"/>
        <v>2307.9132</v>
      </c>
      <c r="AP1806" s="83">
        <f t="shared" si="231"/>
        <v>-211.91778591549337</v>
      </c>
    </row>
    <row r="1807" spans="1:42" hidden="1">
      <c r="A1807">
        <v>47842</v>
      </c>
      <c r="B1807" s="38">
        <v>46220</v>
      </c>
      <c r="C1807" t="s">
        <v>272</v>
      </c>
      <c r="D1807" t="s">
        <v>250</v>
      </c>
      <c r="E1807" t="s">
        <v>251</v>
      </c>
      <c r="F1807" t="s">
        <v>49</v>
      </c>
      <c r="G1807">
        <v>8</v>
      </c>
      <c r="H1807" s="43">
        <v>11697</v>
      </c>
      <c r="I1807" t="s">
        <v>253</v>
      </c>
      <c r="J1807">
        <v>10837</v>
      </c>
      <c r="K1807" t="s">
        <v>254</v>
      </c>
      <c r="L1807" t="s">
        <v>254</v>
      </c>
      <c r="M1807">
        <v>71</v>
      </c>
      <c r="N1807" t="s">
        <v>270</v>
      </c>
      <c r="O1807" t="s">
        <v>64</v>
      </c>
      <c r="P1807">
        <v>287</v>
      </c>
      <c r="Q1807" t="s">
        <v>269</v>
      </c>
      <c r="R1807">
        <v>18</v>
      </c>
      <c r="S1807">
        <v>24</v>
      </c>
      <c r="T1807">
        <v>25.1</v>
      </c>
      <c r="U1807">
        <v>0</v>
      </c>
      <c r="V1807">
        <v>24</v>
      </c>
      <c r="W1807">
        <v>1.42</v>
      </c>
      <c r="X1807">
        <v>0.96</v>
      </c>
      <c r="Y1807">
        <v>0.96</v>
      </c>
      <c r="Z1807">
        <v>149.09</v>
      </c>
      <c r="AA1807" t="s">
        <v>46</v>
      </c>
      <c r="AB1807" t="s">
        <v>47</v>
      </c>
      <c r="AC1807" t="s">
        <v>257</v>
      </c>
      <c r="AD1807" t="s">
        <v>57</v>
      </c>
      <c r="AE1807" s="39">
        <v>46221.790173611109</v>
      </c>
      <c r="AG1807" t="str">
        <f t="shared" si="224"/>
        <v>Julho-26</v>
      </c>
      <c r="AH1807" s="36">
        <f>_xlfn.XLOOKUP(AK1807,'Base de Preços'!P$7:P$3001,'Base de Preços'!J$7:J$3001,"",0)</f>
        <v>152.18</v>
      </c>
      <c r="AI1807" s="37">
        <f t="shared" si="225"/>
        <v>3819.7180000000003</v>
      </c>
      <c r="AJ1807" t="str">
        <f>_xlfn.XLOOKUP(N1807,Agrupamentos!C$3:C$496,Agrupamentos!D$3:D$496,"",0)</f>
        <v>COMBATE A FORMIGA MANUAL</v>
      </c>
      <c r="AK1807" t="str">
        <f t="shared" si="226"/>
        <v>COMBATE A FORMIGA MANUAL MANUTENÇÃO - ANO 02GN127071</v>
      </c>
      <c r="AL1807" s="57" t="str">
        <f t="shared" si="227"/>
        <v>47842GN1270Trabalhador FlorestalJEAN CARDOSO PAIVACOMBATE A FORMIGA MANUAL MANUTENÇÃO - ANO 02Fazenda Pouso Alto18Principal25,1Julho-2602446221,790173611146220</v>
      </c>
      <c r="AM1807" s="79">
        <f t="shared" si="228"/>
        <v>16.901408450704228</v>
      </c>
      <c r="AN1807" s="80">
        <f t="shared" si="229"/>
        <v>2519.8309859154933</v>
      </c>
      <c r="AO1807" s="36">
        <f t="shared" si="230"/>
        <v>3742.1590000000001</v>
      </c>
      <c r="AP1807" s="83">
        <f t="shared" si="231"/>
        <v>1222.3280140845068</v>
      </c>
    </row>
    <row r="1808" spans="1:42" hidden="1">
      <c r="A1808">
        <v>47842</v>
      </c>
      <c r="B1808" s="38">
        <v>46220</v>
      </c>
      <c r="C1808" t="s">
        <v>272</v>
      </c>
      <c r="D1808" t="s">
        <v>250</v>
      </c>
      <c r="E1808" t="s">
        <v>251</v>
      </c>
      <c r="F1808" t="s">
        <v>49</v>
      </c>
      <c r="G1808">
        <v>8</v>
      </c>
      <c r="H1808" s="43">
        <v>11697</v>
      </c>
      <c r="I1808" t="s">
        <v>253</v>
      </c>
      <c r="J1808">
        <v>10837</v>
      </c>
      <c r="K1808" t="s">
        <v>254</v>
      </c>
      <c r="L1808" t="s">
        <v>254</v>
      </c>
      <c r="M1808">
        <v>71</v>
      </c>
      <c r="N1808" t="s">
        <v>270</v>
      </c>
      <c r="O1808" t="s">
        <v>64</v>
      </c>
      <c r="P1808">
        <v>287</v>
      </c>
      <c r="Q1808" t="s">
        <v>269</v>
      </c>
      <c r="R1808">
        <v>22</v>
      </c>
      <c r="S1808">
        <v>32</v>
      </c>
      <c r="T1808">
        <v>31.55</v>
      </c>
      <c r="U1808">
        <v>0</v>
      </c>
      <c r="V1808">
        <v>32</v>
      </c>
      <c r="W1808">
        <v>1.42</v>
      </c>
      <c r="X1808">
        <v>1.01</v>
      </c>
      <c r="Y1808">
        <v>1.01</v>
      </c>
      <c r="Z1808">
        <v>149.09</v>
      </c>
      <c r="AA1808" t="s">
        <v>46</v>
      </c>
      <c r="AB1808" t="s">
        <v>47</v>
      </c>
      <c r="AC1808" t="s">
        <v>257</v>
      </c>
      <c r="AD1808" t="s">
        <v>57</v>
      </c>
      <c r="AE1808" s="39">
        <v>46221.790173611109</v>
      </c>
      <c r="AG1808" t="str">
        <f t="shared" si="224"/>
        <v>Julho-26</v>
      </c>
      <c r="AH1808" s="36">
        <f>_xlfn.XLOOKUP(AK1808,'Base de Preços'!P$7:P$3001,'Base de Preços'!J$7:J$3001,"",0)</f>
        <v>152.18</v>
      </c>
      <c r="AI1808" s="37">
        <f t="shared" si="225"/>
        <v>4801.2790000000005</v>
      </c>
      <c r="AJ1808" t="str">
        <f>_xlfn.XLOOKUP(N1808,Agrupamentos!C$3:C$496,Agrupamentos!D$3:D$496,"",0)</f>
        <v>COMBATE A FORMIGA MANUAL</v>
      </c>
      <c r="AK1808" t="str">
        <f t="shared" si="226"/>
        <v>COMBATE A FORMIGA MANUAL MANUTENÇÃO - ANO 02GN127071</v>
      </c>
      <c r="AL1808" s="57" t="str">
        <f t="shared" si="227"/>
        <v>47842GN1270Trabalhador FlorestalJEAN CARDOSO PAIVACOMBATE A FORMIGA MANUAL MANUTENÇÃO - ANO 02Fazenda Pouso Alto22Principal31,55Julho-2603246221,790173611146220</v>
      </c>
      <c r="AM1808" s="79">
        <f t="shared" si="228"/>
        <v>22.535211267605636</v>
      </c>
      <c r="AN1808" s="80">
        <f t="shared" si="229"/>
        <v>3359.7746478873241</v>
      </c>
      <c r="AO1808" s="36">
        <f t="shared" si="230"/>
        <v>4703.7894999999999</v>
      </c>
      <c r="AP1808" s="83">
        <f t="shared" si="231"/>
        <v>1344.0148521126757</v>
      </c>
    </row>
    <row r="1809" spans="1:42" hidden="1">
      <c r="A1809">
        <v>47842</v>
      </c>
      <c r="B1809" s="38">
        <v>46220</v>
      </c>
      <c r="C1809" t="s">
        <v>272</v>
      </c>
      <c r="D1809" t="s">
        <v>250</v>
      </c>
      <c r="E1809" t="s">
        <v>251</v>
      </c>
      <c r="F1809" t="s">
        <v>37</v>
      </c>
      <c r="G1809">
        <v>8</v>
      </c>
      <c r="H1809" s="43">
        <v>11697</v>
      </c>
      <c r="I1809" t="s">
        <v>253</v>
      </c>
      <c r="J1809">
        <v>10837</v>
      </c>
      <c r="K1809" t="s">
        <v>254</v>
      </c>
      <c r="L1809" t="s">
        <v>254</v>
      </c>
      <c r="M1809">
        <v>2</v>
      </c>
      <c r="N1809" t="s">
        <v>42</v>
      </c>
      <c r="O1809" t="s">
        <v>64</v>
      </c>
      <c r="P1809">
        <v>287</v>
      </c>
      <c r="Q1809" t="s">
        <v>269</v>
      </c>
      <c r="R1809">
        <v>18</v>
      </c>
      <c r="S1809">
        <v>8</v>
      </c>
      <c r="T1809">
        <v>0</v>
      </c>
      <c r="U1809">
        <v>0</v>
      </c>
      <c r="V1809">
        <v>8</v>
      </c>
      <c r="W1809">
        <v>0</v>
      </c>
      <c r="X1809">
        <v>0</v>
      </c>
      <c r="Y1809">
        <v>0</v>
      </c>
      <c r="Z1809">
        <v>0</v>
      </c>
      <c r="AA1809" t="s">
        <v>46</v>
      </c>
      <c r="AB1809" t="s">
        <v>56</v>
      </c>
      <c r="AC1809" t="s">
        <v>257</v>
      </c>
      <c r="AE1809" s="39">
        <v>46221.790173611109</v>
      </c>
      <c r="AG1809" t="str">
        <f t="shared" si="224"/>
        <v>Julho-26</v>
      </c>
      <c r="AH1809" s="36">
        <f>_xlfn.XLOOKUP(AK1809,'Base de Preços'!P$7:P$3001,'Base de Preços'!J$7:J$3001,"",0)</f>
        <v>0</v>
      </c>
      <c r="AI1809" s="37">
        <f t="shared" si="225"/>
        <v>0</v>
      </c>
      <c r="AJ1809" t="str">
        <f>_xlfn.XLOOKUP(N1809,Agrupamentos!C$3:C$496,Agrupamentos!D$3:D$496,"",0)</f>
        <v>APOIO E MANUTENÇÃO</v>
      </c>
      <c r="AK1809" t="str">
        <f t="shared" si="226"/>
        <v>APOIO E MANUTEÇÃOGN12702</v>
      </c>
      <c r="AL1809" s="57" t="str">
        <f t="shared" si="227"/>
        <v>47842GN1270MotoristaJEAN CARDOSO PAIVAAPOIO E MANUTEÇÃOFazenda Pouso Alto18Suporte0Julho-260846221,790173611146220</v>
      </c>
      <c r="AM1809" s="79" t="str">
        <f t="shared" si="228"/>
        <v/>
      </c>
      <c r="AN1809" s="80" t="str">
        <f t="shared" si="229"/>
        <v/>
      </c>
      <c r="AO1809" s="36">
        <f t="shared" si="230"/>
        <v>0</v>
      </c>
      <c r="AP1809" s="83" t="str">
        <f t="shared" si="231"/>
        <v/>
      </c>
    </row>
    <row r="1810" spans="1:42" hidden="1">
      <c r="A1810">
        <v>47894</v>
      </c>
      <c r="B1810" s="38">
        <v>46220</v>
      </c>
      <c r="C1810" t="s">
        <v>272</v>
      </c>
      <c r="D1810" t="s">
        <v>250</v>
      </c>
      <c r="E1810" t="s">
        <v>251</v>
      </c>
      <c r="F1810" t="s">
        <v>37</v>
      </c>
      <c r="G1810">
        <v>8</v>
      </c>
      <c r="H1810" s="43">
        <v>9241</v>
      </c>
      <c r="I1810" t="s">
        <v>189</v>
      </c>
      <c r="J1810" t="s">
        <v>39</v>
      </c>
      <c r="K1810" t="s">
        <v>40</v>
      </c>
      <c r="L1810" t="s">
        <v>252</v>
      </c>
      <c r="M1810">
        <v>2</v>
      </c>
      <c r="N1810" t="s">
        <v>42</v>
      </c>
      <c r="O1810" t="s">
        <v>64</v>
      </c>
      <c r="P1810">
        <v>390</v>
      </c>
      <c r="Q1810" t="s">
        <v>44</v>
      </c>
      <c r="R1810" t="s">
        <v>45</v>
      </c>
      <c r="S1810">
        <v>8</v>
      </c>
      <c r="T1810">
        <v>0</v>
      </c>
      <c r="U1810">
        <v>0</v>
      </c>
      <c r="V1810">
        <v>8</v>
      </c>
      <c r="W1810">
        <v>0</v>
      </c>
      <c r="X1810">
        <v>0</v>
      </c>
      <c r="Y1810">
        <v>0</v>
      </c>
      <c r="Z1810">
        <v>0</v>
      </c>
      <c r="AA1810" t="s">
        <v>46</v>
      </c>
      <c r="AB1810" t="s">
        <v>56</v>
      </c>
      <c r="AC1810" t="s">
        <v>267</v>
      </c>
      <c r="AD1810" t="s">
        <v>267</v>
      </c>
      <c r="AE1810" s="39">
        <v>46223.386793981481</v>
      </c>
      <c r="AG1810" t="str">
        <f t="shared" si="224"/>
        <v>Julho-26</v>
      </c>
      <c r="AH1810" s="36">
        <f>_xlfn.XLOOKUP(AK1810,'Base de Preços'!P$7:P$3001,'Base de Preços'!J$7:J$3001,"",0)</f>
        <v>0</v>
      </c>
      <c r="AI1810" s="37">
        <f t="shared" si="225"/>
        <v>0</v>
      </c>
      <c r="AJ1810" t="str">
        <f>_xlfn.XLOOKUP(N1810,Agrupamentos!C$3:C$496,Agrupamentos!D$3:D$496,"",0)</f>
        <v>APOIO E MANUTENÇÃO</v>
      </c>
      <c r="AK1810" t="str">
        <f t="shared" si="226"/>
        <v>APOIO E MANUTEÇÃOGN12702</v>
      </c>
      <c r="AL1810" s="57" t="str">
        <f t="shared" si="227"/>
        <v>47894GN1270MotoristaGIOVANNI RODRIGUES BORGES MORAESAPOIO E MANUTEÇÃOPátio MST01Suporte0Julho-260846223,386793981546220</v>
      </c>
      <c r="AM1810" s="79" t="str">
        <f t="shared" si="228"/>
        <v/>
      </c>
      <c r="AN1810" s="80" t="str">
        <f t="shared" si="229"/>
        <v/>
      </c>
      <c r="AO1810" s="36">
        <f t="shared" si="230"/>
        <v>0</v>
      </c>
      <c r="AP1810" s="83" t="str">
        <f t="shared" si="231"/>
        <v/>
      </c>
    </row>
    <row r="1811" spans="1:42" hidden="1">
      <c r="A1811">
        <v>47810</v>
      </c>
      <c r="B1811" s="38">
        <v>46220</v>
      </c>
      <c r="C1811" t="s">
        <v>272</v>
      </c>
      <c r="D1811" t="s">
        <v>185</v>
      </c>
      <c r="E1811" t="s">
        <v>186</v>
      </c>
      <c r="F1811" t="s">
        <v>59</v>
      </c>
      <c r="G1811">
        <v>8</v>
      </c>
      <c r="H1811" s="43" t="s">
        <v>100</v>
      </c>
      <c r="I1811" t="s">
        <v>101</v>
      </c>
      <c r="J1811" t="s">
        <v>50</v>
      </c>
      <c r="K1811" t="s">
        <v>51</v>
      </c>
      <c r="L1811" t="s">
        <v>187</v>
      </c>
      <c r="M1811">
        <v>43</v>
      </c>
      <c r="N1811" t="s">
        <v>42</v>
      </c>
      <c r="O1811" t="s">
        <v>64</v>
      </c>
      <c r="P1811">
        <v>669</v>
      </c>
      <c r="Q1811" t="s">
        <v>223</v>
      </c>
      <c r="R1811">
        <v>35</v>
      </c>
      <c r="S1811">
        <v>0</v>
      </c>
      <c r="T1811">
        <v>0</v>
      </c>
      <c r="U1811">
        <v>16</v>
      </c>
      <c r="V1811">
        <v>16</v>
      </c>
      <c r="W1811">
        <v>0</v>
      </c>
      <c r="X1811">
        <v>0</v>
      </c>
      <c r="Y1811">
        <v>0</v>
      </c>
      <c r="Z1811">
        <v>0</v>
      </c>
      <c r="AA1811" t="s">
        <v>55</v>
      </c>
      <c r="AB1811" t="s">
        <v>56</v>
      </c>
      <c r="AC1811" t="s">
        <v>57</v>
      </c>
      <c r="AD1811" t="s">
        <v>57</v>
      </c>
      <c r="AE1811" s="39">
        <v>46220.742546296293</v>
      </c>
      <c r="AG1811" t="str">
        <f t="shared" si="224"/>
        <v>Julho-26</v>
      </c>
      <c r="AH1811" s="36">
        <f>_xlfn.XLOOKUP(AK1811,'Base de Preços'!P$7:P$3001,'Base de Preços'!J$7:J$3001,"",0)</f>
        <v>0</v>
      </c>
      <c r="AI1811" s="37">
        <f t="shared" si="225"/>
        <v>0</v>
      </c>
      <c r="AJ1811" t="str">
        <f>_xlfn.XLOOKUP(N1811,Agrupamentos!C$3:C$496,Agrupamentos!D$3:D$496,"",0)</f>
        <v>APOIO E MANUTENÇÃO</v>
      </c>
      <c r="AK1811" t="str">
        <f t="shared" si="226"/>
        <v>APOIO E MANUTEÇÃOGN140043</v>
      </c>
      <c r="AL1811" s="57" t="str">
        <f t="shared" si="227"/>
        <v>47810GN1400Operador de Trator de PneuLEANDRA DE MIRANDA SOUZA COSTAAPOIO E MANUTEÇÃOCASCATA35Suporte0Julho-26161646220,742546296346220</v>
      </c>
      <c r="AM1811" s="79" t="str">
        <f t="shared" si="228"/>
        <v/>
      </c>
      <c r="AN1811" s="80" t="str">
        <f t="shared" si="229"/>
        <v/>
      </c>
      <c r="AO1811" s="36">
        <f t="shared" si="230"/>
        <v>0</v>
      </c>
      <c r="AP1811" s="83" t="str">
        <f t="shared" si="231"/>
        <v/>
      </c>
    </row>
    <row r="1812" spans="1:42" hidden="1">
      <c r="A1812">
        <v>47810</v>
      </c>
      <c r="B1812" s="38">
        <v>46220</v>
      </c>
      <c r="C1812" t="s">
        <v>272</v>
      </c>
      <c r="D1812" t="s">
        <v>185</v>
      </c>
      <c r="E1812" t="s">
        <v>186</v>
      </c>
      <c r="F1812" t="s">
        <v>37</v>
      </c>
      <c r="G1812">
        <v>8</v>
      </c>
      <c r="H1812" s="43" t="s">
        <v>100</v>
      </c>
      <c r="I1812" t="s">
        <v>101</v>
      </c>
      <c r="J1812" t="s">
        <v>50</v>
      </c>
      <c r="K1812" t="s">
        <v>51</v>
      </c>
      <c r="L1812" t="s">
        <v>187</v>
      </c>
      <c r="M1812">
        <v>43</v>
      </c>
      <c r="N1812" t="s">
        <v>42</v>
      </c>
      <c r="O1812" t="s">
        <v>64</v>
      </c>
      <c r="P1812">
        <v>669</v>
      </c>
      <c r="Q1812" t="s">
        <v>223</v>
      </c>
      <c r="R1812">
        <v>35</v>
      </c>
      <c r="S1812">
        <v>0</v>
      </c>
      <c r="T1812">
        <v>0</v>
      </c>
      <c r="U1812">
        <v>8</v>
      </c>
      <c r="V1812">
        <v>8</v>
      </c>
      <c r="W1812">
        <v>0</v>
      </c>
      <c r="X1812">
        <v>0</v>
      </c>
      <c r="Y1812">
        <v>0</v>
      </c>
      <c r="Z1812">
        <v>0</v>
      </c>
      <c r="AA1812" t="s">
        <v>55</v>
      </c>
      <c r="AB1812" t="s">
        <v>47</v>
      </c>
      <c r="AC1812" t="s">
        <v>57</v>
      </c>
      <c r="AD1812" t="s">
        <v>57</v>
      </c>
      <c r="AE1812" s="39">
        <v>46220.742210648146</v>
      </c>
      <c r="AG1812" t="str">
        <f t="shared" si="224"/>
        <v>Julho-26</v>
      </c>
      <c r="AH1812" s="36">
        <f>_xlfn.XLOOKUP(AK1812,'Base de Preços'!P$7:P$3001,'Base de Preços'!J$7:J$3001,"",0)</f>
        <v>0</v>
      </c>
      <c r="AI1812" s="37">
        <f t="shared" si="225"/>
        <v>0</v>
      </c>
      <c r="AJ1812" t="str">
        <f>_xlfn.XLOOKUP(N1812,Agrupamentos!C$3:C$496,Agrupamentos!D$3:D$496,"",0)</f>
        <v>APOIO E MANUTENÇÃO</v>
      </c>
      <c r="AK1812" t="str">
        <f t="shared" si="226"/>
        <v>APOIO E MANUTEÇÃOGN140043</v>
      </c>
      <c r="AL1812" s="57" t="str">
        <f t="shared" si="227"/>
        <v>47810GN1400MotoristaLEANDRA DE MIRANDA SOUZA COSTAAPOIO E MANUTEÇÃOCASCATA35Principal0Julho-268846220,742210648146220</v>
      </c>
      <c r="AM1812" s="79" t="str">
        <f t="shared" si="228"/>
        <v/>
      </c>
      <c r="AN1812" s="80" t="str">
        <f t="shared" si="229"/>
        <v/>
      </c>
      <c r="AO1812" s="36">
        <f t="shared" si="230"/>
        <v>0</v>
      </c>
      <c r="AP1812" s="83" t="str">
        <f t="shared" si="231"/>
        <v/>
      </c>
    </row>
    <row r="1813" spans="1:42" hidden="1">
      <c r="A1813">
        <v>47810</v>
      </c>
      <c r="B1813" s="38">
        <v>46220</v>
      </c>
      <c r="C1813" t="s">
        <v>272</v>
      </c>
      <c r="D1813" t="s">
        <v>185</v>
      </c>
      <c r="E1813" t="s">
        <v>186</v>
      </c>
      <c r="F1813" t="s">
        <v>49</v>
      </c>
      <c r="G1813">
        <v>8</v>
      </c>
      <c r="H1813" s="43" t="s">
        <v>100</v>
      </c>
      <c r="I1813" t="s">
        <v>101</v>
      </c>
      <c r="J1813" t="s">
        <v>50</v>
      </c>
      <c r="K1813" t="s">
        <v>51</v>
      </c>
      <c r="L1813" t="s">
        <v>187</v>
      </c>
      <c r="M1813">
        <v>43</v>
      </c>
      <c r="N1813" t="s">
        <v>42</v>
      </c>
      <c r="O1813" t="s">
        <v>64</v>
      </c>
      <c r="P1813">
        <v>669</v>
      </c>
      <c r="Q1813" t="s">
        <v>223</v>
      </c>
      <c r="R1813">
        <v>35</v>
      </c>
      <c r="S1813">
        <v>0</v>
      </c>
      <c r="T1813">
        <v>0</v>
      </c>
      <c r="U1813">
        <v>16</v>
      </c>
      <c r="V1813">
        <v>16</v>
      </c>
      <c r="W1813">
        <v>0</v>
      </c>
      <c r="X1813">
        <v>0</v>
      </c>
      <c r="Y1813">
        <v>0</v>
      </c>
      <c r="Z1813">
        <v>0</v>
      </c>
      <c r="AA1813" t="s">
        <v>55</v>
      </c>
      <c r="AB1813" t="s">
        <v>56</v>
      </c>
      <c r="AC1813" t="s">
        <v>57</v>
      </c>
      <c r="AD1813" t="s">
        <v>57</v>
      </c>
      <c r="AE1813" s="39">
        <v>46220.742349537039</v>
      </c>
      <c r="AG1813" t="str">
        <f t="shared" si="224"/>
        <v>Julho-26</v>
      </c>
      <c r="AH1813" s="36">
        <f>_xlfn.XLOOKUP(AK1813,'Base de Preços'!P$7:P$3001,'Base de Preços'!J$7:J$3001,"",0)</f>
        <v>0</v>
      </c>
      <c r="AI1813" s="37">
        <f t="shared" si="225"/>
        <v>0</v>
      </c>
      <c r="AJ1813" t="str">
        <f>_xlfn.XLOOKUP(N1813,Agrupamentos!C$3:C$496,Agrupamentos!D$3:D$496,"",0)</f>
        <v>APOIO E MANUTENÇÃO</v>
      </c>
      <c r="AK1813" t="str">
        <f t="shared" si="226"/>
        <v>APOIO E MANUTEÇÃOGN140043</v>
      </c>
      <c r="AL1813" s="57" t="str">
        <f t="shared" si="227"/>
        <v>47810GN1400Trabalhador FlorestalLEANDRA DE MIRANDA SOUZA COSTAAPOIO E MANUTEÇÃOCASCATA35Suporte0Julho-26161646220,74234953746220</v>
      </c>
      <c r="AM1813" s="79" t="str">
        <f t="shared" si="228"/>
        <v/>
      </c>
      <c r="AN1813" s="80" t="str">
        <f t="shared" si="229"/>
        <v/>
      </c>
      <c r="AO1813" s="36">
        <f t="shared" si="230"/>
        <v>0</v>
      </c>
      <c r="AP1813" s="83" t="str">
        <f t="shared" si="231"/>
        <v/>
      </c>
    </row>
    <row r="1814" spans="1:42" hidden="1">
      <c r="A1814">
        <v>47815</v>
      </c>
      <c r="B1814" s="38">
        <v>46220</v>
      </c>
      <c r="C1814" t="s">
        <v>272</v>
      </c>
      <c r="D1814" t="s">
        <v>185</v>
      </c>
      <c r="E1814" t="s">
        <v>186</v>
      </c>
      <c r="F1814" t="s">
        <v>49</v>
      </c>
      <c r="G1814">
        <v>8</v>
      </c>
      <c r="H1814" s="43">
        <v>10859</v>
      </c>
      <c r="I1814" t="s">
        <v>198</v>
      </c>
      <c r="J1814">
        <v>10093</v>
      </c>
      <c r="K1814" t="s">
        <v>199</v>
      </c>
      <c r="L1814" t="s">
        <v>199</v>
      </c>
      <c r="M1814" t="s">
        <v>204</v>
      </c>
      <c r="N1814" t="s">
        <v>205</v>
      </c>
      <c r="O1814" t="s">
        <v>64</v>
      </c>
      <c r="P1814">
        <v>607</v>
      </c>
      <c r="Q1814" t="s">
        <v>188</v>
      </c>
      <c r="R1814">
        <v>44</v>
      </c>
      <c r="S1814">
        <v>28</v>
      </c>
      <c r="T1814">
        <v>16</v>
      </c>
      <c r="U1814">
        <v>0</v>
      </c>
      <c r="V1814">
        <v>28</v>
      </c>
      <c r="W1814">
        <v>11</v>
      </c>
      <c r="X1814">
        <v>1.75</v>
      </c>
      <c r="Y1814">
        <v>1.75</v>
      </c>
      <c r="Z1814" s="3">
        <v>1104.82</v>
      </c>
      <c r="AA1814" t="s">
        <v>55</v>
      </c>
      <c r="AB1814" t="s">
        <v>47</v>
      </c>
      <c r="AC1814" t="s">
        <v>202</v>
      </c>
      <c r="AE1814" s="39">
        <v>46220.769178240742</v>
      </c>
      <c r="AG1814" t="str">
        <f t="shared" si="224"/>
        <v>Julho-26</v>
      </c>
      <c r="AH1814" s="36">
        <f>_xlfn.XLOOKUP(AK1814,'Base de Preços'!P$7:P$3001,'Base de Preços'!J$7:J$3001,"",0)</f>
        <v>1452.94</v>
      </c>
      <c r="AI1814" s="37">
        <f t="shared" si="225"/>
        <v>23247.040000000001</v>
      </c>
      <c r="AJ1814" t="str">
        <f>_xlfn.XLOOKUP(N1814,Agrupamentos!C$3:C$496,Agrupamentos!D$3:D$496,"",0)</f>
        <v>PLANTIO</v>
      </c>
      <c r="AK1814" t="str">
        <f t="shared" si="226"/>
        <v>PLANTIO MANUAL 1.110 plantas/ha,  mudas com tratamento (MAP e Cupinicida), mudas SEM TUBETE + replantioGN1400IMP12</v>
      </c>
      <c r="AL1814" s="57" t="str">
        <f t="shared" si="227"/>
        <v>47815GN1400Trabalhador FlorestalJONATHAN FONSECA DE OLIVEIRAPLANTIO MANUAL 1.110 plantas/ha,  mudas com tratamento (MAP e Cupinicida), mudas SEM TUBETE + replantioSelena44Principal16Julho-2602846220,769178240746220</v>
      </c>
      <c r="AM1814" s="79">
        <f t="shared" si="228"/>
        <v>2.5454545454545454</v>
      </c>
      <c r="AN1814" s="80">
        <f t="shared" si="229"/>
        <v>2812.2690909090907</v>
      </c>
      <c r="AO1814" s="36">
        <f t="shared" si="230"/>
        <v>17677.12</v>
      </c>
      <c r="AP1814" s="83">
        <f t="shared" si="231"/>
        <v>14864.850909090908</v>
      </c>
    </row>
    <row r="1815" spans="1:42" hidden="1">
      <c r="A1815">
        <v>47815</v>
      </c>
      <c r="B1815" s="38">
        <v>46220</v>
      </c>
      <c r="C1815" t="s">
        <v>272</v>
      </c>
      <c r="D1815" t="s">
        <v>185</v>
      </c>
      <c r="E1815" t="s">
        <v>186</v>
      </c>
      <c r="F1815" t="s">
        <v>49</v>
      </c>
      <c r="G1815">
        <v>8</v>
      </c>
      <c r="H1815" s="43">
        <v>10859</v>
      </c>
      <c r="I1815" t="s">
        <v>198</v>
      </c>
      <c r="J1815">
        <v>10093</v>
      </c>
      <c r="K1815" t="s">
        <v>199</v>
      </c>
      <c r="L1815" t="s">
        <v>199</v>
      </c>
      <c r="M1815" t="s">
        <v>200</v>
      </c>
      <c r="N1815" t="s">
        <v>201</v>
      </c>
      <c r="O1815" t="s">
        <v>64</v>
      </c>
      <c r="P1815">
        <v>607</v>
      </c>
      <c r="Q1815" t="s">
        <v>188</v>
      </c>
      <c r="R1815">
        <v>45</v>
      </c>
      <c r="S1815">
        <v>40</v>
      </c>
      <c r="T1815">
        <v>15</v>
      </c>
      <c r="U1815">
        <v>0</v>
      </c>
      <c r="V1815">
        <v>40</v>
      </c>
      <c r="W1815">
        <v>4.09</v>
      </c>
      <c r="X1815">
        <v>2.67</v>
      </c>
      <c r="Y1815">
        <v>2.67</v>
      </c>
      <c r="Z1815">
        <v>210.47</v>
      </c>
      <c r="AA1815" t="s">
        <v>46</v>
      </c>
      <c r="AB1815" t="s">
        <v>47</v>
      </c>
      <c r="AC1815" t="s">
        <v>202</v>
      </c>
      <c r="AE1815" s="39">
        <v>46220.769178240742</v>
      </c>
      <c r="AG1815" t="str">
        <f t="shared" si="224"/>
        <v>Julho-26</v>
      </c>
      <c r="AH1815" s="36">
        <f>_xlfn.XLOOKUP(AK1815,'Base de Preços'!P$7:P$3001,'Base de Preços'!J$7:J$3001,"",0)</f>
        <v>930</v>
      </c>
      <c r="AI1815" s="37">
        <f t="shared" si="225"/>
        <v>13950</v>
      </c>
      <c r="AJ1815" t="str">
        <f>_xlfn.XLOOKUP(N1815,Agrupamentos!C$3:C$496,Agrupamentos!D$3:D$496,"",0)</f>
        <v>IRRIGAÇÃO DE PLANTIO</v>
      </c>
      <c r="AK1815" t="str">
        <f t="shared" si="226"/>
        <v>Irrigação de Plantio 4 a 5L/Planta+Polímero, tomadas d'água a 5 a 10KM da Operação, incluindo Capitação de ÁguaGN1400IMP14</v>
      </c>
      <c r="AL1815" s="57" t="str">
        <f t="shared" si="227"/>
        <v>47815GN1400Trabalhador FlorestalJONATHAN FONSECA DE OLIVEIRAIrrigação de Plantio 4 a 5L/Planta+Polímero, tomadas d'água a 5 a 10KM da Operação, incluindo Capitação de ÁguaSelena45Principal15Julho-2604046220,769178240746220</v>
      </c>
      <c r="AM1815" s="79">
        <f t="shared" si="228"/>
        <v>9.7799511002444994</v>
      </c>
      <c r="AN1815" s="80">
        <f t="shared" si="229"/>
        <v>2058.3863080684596</v>
      </c>
      <c r="AO1815" s="36">
        <f t="shared" si="230"/>
        <v>3157.05</v>
      </c>
      <c r="AP1815" s="83">
        <f t="shared" si="231"/>
        <v>1098.6636919315406</v>
      </c>
    </row>
    <row r="1816" spans="1:42" hidden="1">
      <c r="A1816">
        <v>47815</v>
      </c>
      <c r="B1816" s="38">
        <v>46220</v>
      </c>
      <c r="C1816" t="s">
        <v>272</v>
      </c>
      <c r="D1816" t="s">
        <v>185</v>
      </c>
      <c r="E1816" t="s">
        <v>186</v>
      </c>
      <c r="F1816" t="s">
        <v>59</v>
      </c>
      <c r="G1816">
        <v>8</v>
      </c>
      <c r="H1816" s="43">
        <v>10859</v>
      </c>
      <c r="I1816" t="s">
        <v>198</v>
      </c>
      <c r="J1816">
        <v>10093</v>
      </c>
      <c r="K1816" t="s">
        <v>199</v>
      </c>
      <c r="L1816" t="s">
        <v>199</v>
      </c>
      <c r="M1816" t="s">
        <v>204</v>
      </c>
      <c r="N1816" t="s">
        <v>205</v>
      </c>
      <c r="O1816" t="s">
        <v>64</v>
      </c>
      <c r="P1816">
        <v>607</v>
      </c>
      <c r="Q1816" t="s">
        <v>188</v>
      </c>
      <c r="R1816">
        <v>44</v>
      </c>
      <c r="S1816">
        <v>8</v>
      </c>
      <c r="T1816">
        <v>16</v>
      </c>
      <c r="U1816">
        <v>0</v>
      </c>
      <c r="V1816">
        <v>8</v>
      </c>
      <c r="W1816">
        <v>1.1000000000000001</v>
      </c>
      <c r="X1816">
        <v>0.5</v>
      </c>
      <c r="Y1816">
        <v>0.5</v>
      </c>
      <c r="Z1816">
        <v>348.12</v>
      </c>
      <c r="AA1816" t="s">
        <v>55</v>
      </c>
      <c r="AB1816" t="s">
        <v>56</v>
      </c>
      <c r="AC1816" t="s">
        <v>202</v>
      </c>
      <c r="AD1816" t="s">
        <v>203</v>
      </c>
      <c r="AE1816" s="39">
        <v>46220.769178240742</v>
      </c>
      <c r="AG1816" t="str">
        <f t="shared" si="224"/>
        <v>Julho-26</v>
      </c>
      <c r="AH1816" s="36">
        <f>_xlfn.XLOOKUP(AK1816,'Base de Preços'!P$7:P$3001,'Base de Preços'!J$7:J$3001,"",0)</f>
        <v>1452.94</v>
      </c>
      <c r="AI1816" s="37">
        <f t="shared" si="225"/>
        <v>0</v>
      </c>
      <c r="AJ1816" t="str">
        <f>_xlfn.XLOOKUP(N1816,Agrupamentos!C$3:C$496,Agrupamentos!D$3:D$496,"",0)</f>
        <v>PLANTIO</v>
      </c>
      <c r="AK1816" t="str">
        <f t="shared" si="226"/>
        <v>PLANTIO MANUAL 1.110 plantas/ha,  mudas com tratamento (MAP e Cupinicida), mudas SEM TUBETE + replantioGN1400IMP12</v>
      </c>
      <c r="AL1816" s="57" t="str">
        <f t="shared" si="227"/>
        <v>47815GN1400Operador de Trator de PneuJONATHAN FONSECA DE OLIVEIRAPLANTIO MANUAL 1.110 plantas/ha,  mudas com tratamento (MAP e Cupinicida), mudas SEM TUBETE + replantioSelena44Suporte16Julho-260846220,769178240746220</v>
      </c>
      <c r="AM1816" s="79">
        <f t="shared" si="228"/>
        <v>7.2727272727272725</v>
      </c>
      <c r="AN1816" s="80">
        <f t="shared" si="229"/>
        <v>2531.7818181818179</v>
      </c>
      <c r="AO1816" s="36">
        <f t="shared" si="230"/>
        <v>5569.92</v>
      </c>
      <c r="AP1816" s="83">
        <f t="shared" si="231"/>
        <v>3038.1381818181821</v>
      </c>
    </row>
    <row r="1817" spans="1:42" hidden="1">
      <c r="A1817">
        <v>47815</v>
      </c>
      <c r="B1817" s="38">
        <v>46220</v>
      </c>
      <c r="C1817" t="s">
        <v>272</v>
      </c>
      <c r="D1817" t="s">
        <v>185</v>
      </c>
      <c r="E1817" t="s">
        <v>186</v>
      </c>
      <c r="F1817" t="s">
        <v>49</v>
      </c>
      <c r="G1817">
        <v>8</v>
      </c>
      <c r="H1817" s="43">
        <v>10859</v>
      </c>
      <c r="I1817" t="s">
        <v>198</v>
      </c>
      <c r="J1817">
        <v>10093</v>
      </c>
      <c r="K1817" t="s">
        <v>199</v>
      </c>
      <c r="L1817" t="s">
        <v>199</v>
      </c>
      <c r="M1817" t="s">
        <v>204</v>
      </c>
      <c r="N1817" t="s">
        <v>205</v>
      </c>
      <c r="O1817" t="s">
        <v>64</v>
      </c>
      <c r="P1817">
        <v>607</v>
      </c>
      <c r="Q1817" t="s">
        <v>188</v>
      </c>
      <c r="R1817">
        <v>45</v>
      </c>
      <c r="S1817">
        <v>20</v>
      </c>
      <c r="T1817">
        <v>14.19</v>
      </c>
      <c r="U1817">
        <v>0</v>
      </c>
      <c r="V1817">
        <v>20</v>
      </c>
      <c r="W1817">
        <v>11</v>
      </c>
      <c r="X1817">
        <v>1.41</v>
      </c>
      <c r="Y1817">
        <v>1.41</v>
      </c>
      <c r="Z1817" s="3">
        <v>1104.82</v>
      </c>
      <c r="AA1817" t="s">
        <v>46</v>
      </c>
      <c r="AB1817" t="s">
        <v>47</v>
      </c>
      <c r="AC1817" t="s">
        <v>202</v>
      </c>
      <c r="AE1817" s="39">
        <v>46220.769178240742</v>
      </c>
      <c r="AG1817" t="str">
        <f t="shared" si="224"/>
        <v>Julho-26</v>
      </c>
      <c r="AH1817" s="36">
        <f>_xlfn.XLOOKUP(AK1817,'Base de Preços'!P$7:P$3001,'Base de Preços'!J$7:J$3001,"",0)</f>
        <v>1452.94</v>
      </c>
      <c r="AI1817" s="37">
        <f t="shared" si="225"/>
        <v>20617.2186</v>
      </c>
      <c r="AJ1817" t="str">
        <f>_xlfn.XLOOKUP(N1817,Agrupamentos!C$3:C$496,Agrupamentos!D$3:D$496,"",0)</f>
        <v>PLANTIO</v>
      </c>
      <c r="AK1817" t="str">
        <f t="shared" si="226"/>
        <v>PLANTIO MANUAL 1.110 plantas/ha,  mudas com tratamento (MAP e Cupinicida), mudas SEM TUBETE + replantioGN1400IMP12</v>
      </c>
      <c r="AL1817" s="57" t="str">
        <f t="shared" si="227"/>
        <v>47815GN1400Trabalhador FlorestalJONATHAN FONSECA DE OLIVEIRAPLANTIO MANUAL 1.110 plantas/ha,  mudas com tratamento (MAP e Cupinicida), mudas SEM TUBETE + replantioSelena45Principal14,19Julho-2602046220,769178240746220</v>
      </c>
      <c r="AM1817" s="79">
        <f t="shared" si="228"/>
        <v>1.8181818181818181</v>
      </c>
      <c r="AN1817" s="80">
        <f t="shared" si="229"/>
        <v>2008.7636363636361</v>
      </c>
      <c r="AO1817" s="36">
        <f t="shared" si="230"/>
        <v>15677.395799999998</v>
      </c>
      <c r="AP1817" s="83">
        <f t="shared" si="231"/>
        <v>13668.632163636363</v>
      </c>
    </row>
    <row r="1818" spans="1:42" hidden="1">
      <c r="A1818">
        <v>47815</v>
      </c>
      <c r="B1818" s="38">
        <v>46220</v>
      </c>
      <c r="C1818" t="s">
        <v>272</v>
      </c>
      <c r="D1818" t="s">
        <v>185</v>
      </c>
      <c r="E1818" t="s">
        <v>186</v>
      </c>
      <c r="F1818" t="s">
        <v>59</v>
      </c>
      <c r="G1818">
        <v>8</v>
      </c>
      <c r="H1818" s="43">
        <v>10859</v>
      </c>
      <c r="I1818" t="s">
        <v>198</v>
      </c>
      <c r="J1818">
        <v>10093</v>
      </c>
      <c r="K1818" t="s">
        <v>199</v>
      </c>
      <c r="L1818" t="s">
        <v>199</v>
      </c>
      <c r="M1818" t="s">
        <v>204</v>
      </c>
      <c r="N1818" t="s">
        <v>205</v>
      </c>
      <c r="O1818" t="s">
        <v>64</v>
      </c>
      <c r="P1818">
        <v>607</v>
      </c>
      <c r="Q1818" t="s">
        <v>188</v>
      </c>
      <c r="R1818">
        <v>45</v>
      </c>
      <c r="S1818">
        <v>8</v>
      </c>
      <c r="T1818">
        <v>14.19</v>
      </c>
      <c r="U1818">
        <v>0</v>
      </c>
      <c r="V1818">
        <v>8</v>
      </c>
      <c r="W1818">
        <v>1.1000000000000001</v>
      </c>
      <c r="X1818">
        <v>0.56000000000000005</v>
      </c>
      <c r="Y1818">
        <v>0.56000000000000005</v>
      </c>
      <c r="Z1818">
        <v>348.12</v>
      </c>
      <c r="AA1818" t="s">
        <v>46</v>
      </c>
      <c r="AB1818" t="s">
        <v>56</v>
      </c>
      <c r="AC1818" t="s">
        <v>202</v>
      </c>
      <c r="AD1818" t="s">
        <v>203</v>
      </c>
      <c r="AE1818" s="39">
        <v>46220.769178240742</v>
      </c>
      <c r="AG1818" t="str">
        <f t="shared" si="224"/>
        <v>Julho-26</v>
      </c>
      <c r="AH1818" s="36">
        <f>_xlfn.XLOOKUP(AK1818,'Base de Preços'!P$7:P$3001,'Base de Preços'!J$7:J$3001,"",0)</f>
        <v>1452.94</v>
      </c>
      <c r="AI1818" s="37">
        <f t="shared" si="225"/>
        <v>0</v>
      </c>
      <c r="AJ1818" t="str">
        <f>_xlfn.XLOOKUP(N1818,Agrupamentos!C$3:C$496,Agrupamentos!D$3:D$496,"",0)</f>
        <v>PLANTIO</v>
      </c>
      <c r="AK1818" t="str">
        <f t="shared" si="226"/>
        <v>PLANTIO MANUAL 1.110 plantas/ha,  mudas com tratamento (MAP e Cupinicida), mudas SEM TUBETE + replantioGN1400IMP12</v>
      </c>
      <c r="AL1818" s="57" t="str">
        <f t="shared" si="227"/>
        <v>47815GN1400Operador de Trator de PneuJONATHAN FONSECA DE OLIVEIRAPLANTIO MANUAL 1.110 plantas/ha,  mudas com tratamento (MAP e Cupinicida), mudas SEM TUBETE + replantioSelena45Suporte14,19Julho-260846220,769178240746220</v>
      </c>
      <c r="AM1818" s="79">
        <f t="shared" si="228"/>
        <v>7.2727272727272725</v>
      </c>
      <c r="AN1818" s="80">
        <f t="shared" si="229"/>
        <v>2531.7818181818179</v>
      </c>
      <c r="AO1818" s="36">
        <f t="shared" si="230"/>
        <v>4939.8227999999999</v>
      </c>
      <c r="AP1818" s="83">
        <f t="shared" si="231"/>
        <v>2408.040981818182</v>
      </c>
    </row>
    <row r="1819" spans="1:42" hidden="1">
      <c r="A1819">
        <v>47819</v>
      </c>
      <c r="B1819" s="38">
        <v>46220</v>
      </c>
      <c r="C1819" t="s">
        <v>272</v>
      </c>
      <c r="D1819" t="s">
        <v>185</v>
      </c>
      <c r="E1819" t="s">
        <v>186</v>
      </c>
      <c r="F1819" t="s">
        <v>37</v>
      </c>
      <c r="G1819">
        <v>8</v>
      </c>
      <c r="H1819" s="43">
        <v>10859</v>
      </c>
      <c r="I1819" t="s">
        <v>198</v>
      </c>
      <c r="J1819">
        <v>10315</v>
      </c>
      <c r="K1819" t="s">
        <v>206</v>
      </c>
      <c r="L1819" t="s">
        <v>206</v>
      </c>
      <c r="M1819">
        <v>43</v>
      </c>
      <c r="N1819" t="s">
        <v>42</v>
      </c>
      <c r="O1819" t="s">
        <v>64</v>
      </c>
      <c r="P1819">
        <v>502</v>
      </c>
      <c r="Q1819" t="s">
        <v>208</v>
      </c>
      <c r="R1819">
        <v>19</v>
      </c>
      <c r="S1819">
        <v>8</v>
      </c>
      <c r="T1819">
        <v>0</v>
      </c>
      <c r="U1819">
        <v>0</v>
      </c>
      <c r="V1819">
        <v>8</v>
      </c>
      <c r="W1819">
        <v>0</v>
      </c>
      <c r="X1819">
        <v>0</v>
      </c>
      <c r="Y1819">
        <v>0</v>
      </c>
      <c r="Z1819">
        <v>0</v>
      </c>
      <c r="AA1819" t="s">
        <v>55</v>
      </c>
      <c r="AB1819" t="s">
        <v>47</v>
      </c>
      <c r="AC1819" t="s">
        <v>209</v>
      </c>
      <c r="AE1819" s="39">
        <v>46220.845370370371</v>
      </c>
      <c r="AG1819" t="str">
        <f t="shared" si="224"/>
        <v>Julho-26</v>
      </c>
      <c r="AH1819" s="36">
        <f>_xlfn.XLOOKUP(AK1819,'Base de Preços'!P$7:P$3001,'Base de Preços'!J$7:J$3001,"",0)</f>
        <v>0</v>
      </c>
      <c r="AI1819" s="37">
        <f t="shared" si="225"/>
        <v>0</v>
      </c>
      <c r="AJ1819" t="str">
        <f>_xlfn.XLOOKUP(N1819,Agrupamentos!C$3:C$496,Agrupamentos!D$3:D$496,"",0)</f>
        <v>APOIO E MANUTENÇÃO</v>
      </c>
      <c r="AK1819" t="str">
        <f t="shared" si="226"/>
        <v>APOIO E MANUTEÇÃOGN140043</v>
      </c>
      <c r="AL1819" s="57" t="str">
        <f t="shared" si="227"/>
        <v>47819GN1400MotoristaANTONIO MARCIO PEREIRA DA SILVAAPOIO E MANUTEÇÃOIndaia Grande I19Principal0Julho-260846220,845370370446220</v>
      </c>
      <c r="AM1819" s="79" t="str">
        <f t="shared" si="228"/>
        <v/>
      </c>
      <c r="AN1819" s="80" t="str">
        <f t="shared" si="229"/>
        <v/>
      </c>
      <c r="AO1819" s="36">
        <f t="shared" si="230"/>
        <v>0</v>
      </c>
      <c r="AP1819" s="83" t="str">
        <f t="shared" si="231"/>
        <v/>
      </c>
    </row>
    <row r="1820" spans="1:42" hidden="1">
      <c r="A1820">
        <v>47819</v>
      </c>
      <c r="B1820" s="38">
        <v>46220</v>
      </c>
      <c r="C1820" t="s">
        <v>272</v>
      </c>
      <c r="D1820" t="s">
        <v>185</v>
      </c>
      <c r="E1820" t="s">
        <v>186</v>
      </c>
      <c r="F1820" t="s">
        <v>59</v>
      </c>
      <c r="G1820">
        <v>8</v>
      </c>
      <c r="H1820" s="43">
        <v>10859</v>
      </c>
      <c r="I1820" t="s">
        <v>198</v>
      </c>
      <c r="J1820">
        <v>10315</v>
      </c>
      <c r="K1820" t="s">
        <v>206</v>
      </c>
      <c r="L1820" t="s">
        <v>206</v>
      </c>
      <c r="M1820" s="4">
        <v>46028</v>
      </c>
      <c r="N1820" t="s">
        <v>207</v>
      </c>
      <c r="O1820" t="s">
        <v>64</v>
      </c>
      <c r="P1820">
        <v>502</v>
      </c>
      <c r="Q1820" t="s">
        <v>208</v>
      </c>
      <c r="R1820">
        <v>12</v>
      </c>
      <c r="S1820">
        <v>4</v>
      </c>
      <c r="T1820">
        <v>9.65</v>
      </c>
      <c r="U1820">
        <v>0</v>
      </c>
      <c r="V1820">
        <v>4</v>
      </c>
      <c r="W1820">
        <v>0.48</v>
      </c>
      <c r="X1820">
        <v>0.41</v>
      </c>
      <c r="Y1820">
        <v>0.41</v>
      </c>
      <c r="Z1820">
        <v>185.69</v>
      </c>
      <c r="AA1820" t="s">
        <v>46</v>
      </c>
      <c r="AB1820" t="s">
        <v>56</v>
      </c>
      <c r="AC1820" t="s">
        <v>209</v>
      </c>
      <c r="AE1820" s="39">
        <v>46220.845370370371</v>
      </c>
      <c r="AG1820" t="str">
        <f t="shared" si="224"/>
        <v>Julho-26</v>
      </c>
      <c r="AH1820" s="36">
        <f>_xlfn.XLOOKUP(AK1820,'Base de Preços'!P$7:P$3001,'Base de Preços'!J$7:J$3001,"",0)</f>
        <v>492.5</v>
      </c>
      <c r="AI1820" s="37">
        <f t="shared" si="225"/>
        <v>0</v>
      </c>
      <c r="AJ1820" t="str">
        <f>_xlfn.XLOOKUP(N1820,Agrupamentos!C$3:C$496,Agrupamentos!D$3:D$496,"",0)</f>
        <v>IRRIGAÇÃO DE REPLANTIO</v>
      </c>
      <c r="AK1820" t="str">
        <f t="shared" si="226"/>
        <v>2º IRRIGAÇÃO DE REPLANTIOGN140046028</v>
      </c>
      <c r="AL1820" s="57" t="str">
        <f t="shared" si="227"/>
        <v>47819GN1400Operador de Trator de PneuANTONIO MARCIO PEREIRA DA SILVA2º IRRIGAÇÃO DE REPLANTIOIndaia Grande I12Suporte9,65Julho-260446220,845370370446220</v>
      </c>
      <c r="AM1820" s="79">
        <f t="shared" si="228"/>
        <v>8.3333333333333339</v>
      </c>
      <c r="AN1820" s="80">
        <f t="shared" si="229"/>
        <v>1547.4166666666667</v>
      </c>
      <c r="AO1820" s="36">
        <f t="shared" si="230"/>
        <v>1791.9085</v>
      </c>
      <c r="AP1820" s="83">
        <f t="shared" si="231"/>
        <v>244.49183333333326</v>
      </c>
    </row>
    <row r="1821" spans="1:42" hidden="1">
      <c r="A1821">
        <v>47819</v>
      </c>
      <c r="B1821" s="38">
        <v>46220</v>
      </c>
      <c r="C1821" t="s">
        <v>272</v>
      </c>
      <c r="D1821" t="s">
        <v>185</v>
      </c>
      <c r="E1821" t="s">
        <v>186</v>
      </c>
      <c r="F1821" t="s">
        <v>37</v>
      </c>
      <c r="G1821">
        <v>8</v>
      </c>
      <c r="H1821" s="43">
        <v>10859</v>
      </c>
      <c r="I1821" t="s">
        <v>198</v>
      </c>
      <c r="J1821">
        <v>10315</v>
      </c>
      <c r="K1821" t="s">
        <v>206</v>
      </c>
      <c r="L1821" t="s">
        <v>206</v>
      </c>
      <c r="M1821" s="4">
        <v>46059</v>
      </c>
      <c r="N1821" t="s">
        <v>210</v>
      </c>
      <c r="O1821" t="s">
        <v>64</v>
      </c>
      <c r="P1821">
        <v>502</v>
      </c>
      <c r="Q1821" t="s">
        <v>208</v>
      </c>
      <c r="R1821">
        <v>12</v>
      </c>
      <c r="S1821">
        <v>2</v>
      </c>
      <c r="T1821">
        <v>8</v>
      </c>
      <c r="U1821">
        <v>0</v>
      </c>
      <c r="V1821">
        <v>2</v>
      </c>
      <c r="W1821">
        <v>0.16</v>
      </c>
      <c r="X1821">
        <v>0.25</v>
      </c>
      <c r="Y1821">
        <v>0.25</v>
      </c>
      <c r="Z1821">
        <v>63.16</v>
      </c>
      <c r="AA1821" t="s">
        <v>55</v>
      </c>
      <c r="AB1821" t="s">
        <v>77</v>
      </c>
      <c r="AC1821" t="s">
        <v>209</v>
      </c>
      <c r="AE1821" s="39">
        <v>46220.845370370371</v>
      </c>
      <c r="AG1821" t="str">
        <f t="shared" si="224"/>
        <v>Julho-26</v>
      </c>
      <c r="AH1821" s="36">
        <f>_xlfn.XLOOKUP(AK1821,'Base de Preços'!P$7:P$3001,'Base de Preços'!J$7:J$3001,"",0)</f>
        <v>492.5</v>
      </c>
      <c r="AI1821" s="37">
        <f t="shared" si="225"/>
        <v>0</v>
      </c>
      <c r="AJ1821" t="str">
        <f>_xlfn.XLOOKUP(N1821,Agrupamentos!C$3:C$496,Agrupamentos!D$3:D$496,"",0)</f>
        <v>IRRIGAÇÃO DE REPLANTIO</v>
      </c>
      <c r="AK1821" t="str">
        <f t="shared" si="226"/>
        <v>3° IRRIGAÇÃO DE REPLANTIOGN140046059</v>
      </c>
      <c r="AL1821" s="57" t="str">
        <f t="shared" si="227"/>
        <v>47819GN1400MotoristaANTONIO MARCIO PEREIRA DA SILVA3° IRRIGAÇÃO DE REPLANTIOIndaia Grande I12Apoio8Julho-260246220,845370370446220</v>
      </c>
      <c r="AM1821" s="79">
        <f t="shared" si="228"/>
        <v>12.5</v>
      </c>
      <c r="AN1821" s="80">
        <f t="shared" si="229"/>
        <v>789.5</v>
      </c>
      <c r="AO1821" s="36">
        <f t="shared" si="230"/>
        <v>505.28</v>
      </c>
      <c r="AP1821" s="83">
        <f t="shared" si="231"/>
        <v>-284.22000000000003</v>
      </c>
    </row>
    <row r="1822" spans="1:42" hidden="1">
      <c r="A1822">
        <v>47819</v>
      </c>
      <c r="B1822" s="38">
        <v>46220</v>
      </c>
      <c r="C1822" t="s">
        <v>272</v>
      </c>
      <c r="D1822" t="s">
        <v>185</v>
      </c>
      <c r="E1822" t="s">
        <v>186</v>
      </c>
      <c r="F1822" t="s">
        <v>37</v>
      </c>
      <c r="G1822">
        <v>8</v>
      </c>
      <c r="H1822" s="43">
        <v>10859</v>
      </c>
      <c r="I1822" t="s">
        <v>198</v>
      </c>
      <c r="J1822">
        <v>10315</v>
      </c>
      <c r="K1822" t="s">
        <v>206</v>
      </c>
      <c r="L1822" t="s">
        <v>206</v>
      </c>
      <c r="M1822" s="4">
        <v>46059</v>
      </c>
      <c r="N1822" t="s">
        <v>210</v>
      </c>
      <c r="O1822" t="s">
        <v>64</v>
      </c>
      <c r="P1822">
        <v>502</v>
      </c>
      <c r="Q1822" t="s">
        <v>208</v>
      </c>
      <c r="R1822">
        <v>19</v>
      </c>
      <c r="S1822">
        <v>5</v>
      </c>
      <c r="T1822">
        <v>20</v>
      </c>
      <c r="U1822">
        <v>0</v>
      </c>
      <c r="V1822">
        <v>5</v>
      </c>
      <c r="W1822">
        <v>0.16</v>
      </c>
      <c r="X1822">
        <v>0.25</v>
      </c>
      <c r="Y1822">
        <v>0.25</v>
      </c>
      <c r="Z1822">
        <v>63.16</v>
      </c>
      <c r="AA1822" t="s">
        <v>55</v>
      </c>
      <c r="AB1822" t="s">
        <v>77</v>
      </c>
      <c r="AC1822" t="s">
        <v>209</v>
      </c>
      <c r="AE1822" s="39">
        <v>46220.845370370371</v>
      </c>
      <c r="AG1822" t="str">
        <f t="shared" si="224"/>
        <v>Julho-26</v>
      </c>
      <c r="AH1822" s="36">
        <f>_xlfn.XLOOKUP(AK1822,'Base de Preços'!P$7:P$3001,'Base de Preços'!J$7:J$3001,"",0)</f>
        <v>492.5</v>
      </c>
      <c r="AI1822" s="37">
        <f t="shared" si="225"/>
        <v>0</v>
      </c>
      <c r="AJ1822" t="str">
        <f>_xlfn.XLOOKUP(N1822,Agrupamentos!C$3:C$496,Agrupamentos!D$3:D$496,"",0)</f>
        <v>IRRIGAÇÃO DE REPLANTIO</v>
      </c>
      <c r="AK1822" t="str">
        <f t="shared" si="226"/>
        <v>3° IRRIGAÇÃO DE REPLANTIOGN140046059</v>
      </c>
      <c r="AL1822" s="57" t="str">
        <f t="shared" si="227"/>
        <v>47819GN1400MotoristaANTONIO MARCIO PEREIRA DA SILVA3° IRRIGAÇÃO DE REPLANTIOIndaia Grande I19Apoio20Julho-260546220,845370370446220</v>
      </c>
      <c r="AM1822" s="79">
        <f t="shared" si="228"/>
        <v>31.25</v>
      </c>
      <c r="AN1822" s="80">
        <f t="shared" si="229"/>
        <v>1973.75</v>
      </c>
      <c r="AO1822" s="36">
        <f t="shared" si="230"/>
        <v>1263.1999999999998</v>
      </c>
      <c r="AP1822" s="83">
        <f t="shared" si="231"/>
        <v>-710.55000000000018</v>
      </c>
    </row>
    <row r="1823" spans="1:42" hidden="1">
      <c r="A1823">
        <v>47819</v>
      </c>
      <c r="B1823" s="38">
        <v>46220</v>
      </c>
      <c r="C1823" t="s">
        <v>272</v>
      </c>
      <c r="D1823" t="s">
        <v>185</v>
      </c>
      <c r="E1823" t="s">
        <v>186</v>
      </c>
      <c r="F1823" t="s">
        <v>59</v>
      </c>
      <c r="G1823">
        <v>8</v>
      </c>
      <c r="H1823" s="43">
        <v>10859</v>
      </c>
      <c r="I1823" t="s">
        <v>198</v>
      </c>
      <c r="J1823">
        <v>10315</v>
      </c>
      <c r="K1823" t="s">
        <v>206</v>
      </c>
      <c r="L1823" t="s">
        <v>206</v>
      </c>
      <c r="M1823" s="4">
        <v>46059</v>
      </c>
      <c r="N1823" t="s">
        <v>210</v>
      </c>
      <c r="O1823" t="s">
        <v>64</v>
      </c>
      <c r="P1823">
        <v>502</v>
      </c>
      <c r="Q1823" t="s">
        <v>208</v>
      </c>
      <c r="R1823">
        <v>19</v>
      </c>
      <c r="S1823">
        <v>16</v>
      </c>
      <c r="T1823">
        <v>20</v>
      </c>
      <c r="U1823">
        <v>8</v>
      </c>
      <c r="V1823">
        <v>24</v>
      </c>
      <c r="W1823">
        <v>0.48</v>
      </c>
      <c r="X1823">
        <v>0.8</v>
      </c>
      <c r="Y1823">
        <v>1.2</v>
      </c>
      <c r="Z1823">
        <v>185.69</v>
      </c>
      <c r="AA1823" t="s">
        <v>55</v>
      </c>
      <c r="AB1823" t="s">
        <v>56</v>
      </c>
      <c r="AC1823" t="s">
        <v>209</v>
      </c>
      <c r="AD1823" t="s">
        <v>203</v>
      </c>
      <c r="AE1823" s="39">
        <v>46220.845370370371</v>
      </c>
      <c r="AG1823" t="str">
        <f t="shared" si="224"/>
        <v>Julho-26</v>
      </c>
      <c r="AH1823" s="36">
        <f>_xlfn.XLOOKUP(AK1823,'Base de Preços'!P$7:P$3001,'Base de Preços'!J$7:J$3001,"",0)</f>
        <v>492.5</v>
      </c>
      <c r="AI1823" s="37">
        <f t="shared" si="225"/>
        <v>0</v>
      </c>
      <c r="AJ1823" t="str">
        <f>_xlfn.XLOOKUP(N1823,Agrupamentos!C$3:C$496,Agrupamentos!D$3:D$496,"",0)</f>
        <v>IRRIGAÇÃO DE REPLANTIO</v>
      </c>
      <c r="AK1823" t="str">
        <f t="shared" si="226"/>
        <v>3° IRRIGAÇÃO DE REPLANTIOGN140046059</v>
      </c>
      <c r="AL1823" s="57" t="str">
        <f t="shared" si="227"/>
        <v>47819GN1400Operador de Trator de PneuANTONIO MARCIO PEREIRA DA SILVA3° IRRIGAÇÃO DE REPLANTIOIndaia Grande I19Suporte20Julho-2682446220,845370370446220</v>
      </c>
      <c r="AM1823" s="79">
        <f t="shared" si="228"/>
        <v>50</v>
      </c>
      <c r="AN1823" s="80">
        <f t="shared" si="229"/>
        <v>9284.5</v>
      </c>
      <c r="AO1823" s="36">
        <f t="shared" si="230"/>
        <v>3713.8</v>
      </c>
      <c r="AP1823" s="83">
        <f t="shared" si="231"/>
        <v>-5570.7</v>
      </c>
    </row>
    <row r="1824" spans="1:42" hidden="1">
      <c r="A1824">
        <v>47819</v>
      </c>
      <c r="B1824" s="38">
        <v>46220</v>
      </c>
      <c r="C1824" t="s">
        <v>272</v>
      </c>
      <c r="D1824" t="s">
        <v>185</v>
      </c>
      <c r="E1824" t="s">
        <v>186</v>
      </c>
      <c r="F1824" t="s">
        <v>37</v>
      </c>
      <c r="G1824">
        <v>8</v>
      </c>
      <c r="H1824" s="43">
        <v>10859</v>
      </c>
      <c r="I1824" t="s">
        <v>198</v>
      </c>
      <c r="J1824">
        <v>10315</v>
      </c>
      <c r="K1824" t="s">
        <v>206</v>
      </c>
      <c r="L1824" t="s">
        <v>206</v>
      </c>
      <c r="M1824" s="4">
        <v>46028</v>
      </c>
      <c r="N1824" t="s">
        <v>207</v>
      </c>
      <c r="O1824" t="s">
        <v>64</v>
      </c>
      <c r="P1824">
        <v>502</v>
      </c>
      <c r="Q1824" t="s">
        <v>208</v>
      </c>
      <c r="R1824">
        <v>12</v>
      </c>
      <c r="S1824">
        <v>2</v>
      </c>
      <c r="T1824">
        <v>9.65</v>
      </c>
      <c r="U1824">
        <v>0</v>
      </c>
      <c r="V1824">
        <v>2</v>
      </c>
      <c r="W1824">
        <v>0.16</v>
      </c>
      <c r="X1824">
        <v>0.21</v>
      </c>
      <c r="Y1824">
        <v>0.21</v>
      </c>
      <c r="Z1824">
        <v>63.16</v>
      </c>
      <c r="AA1824" t="s">
        <v>46</v>
      </c>
      <c r="AB1824" t="s">
        <v>77</v>
      </c>
      <c r="AC1824" t="s">
        <v>209</v>
      </c>
      <c r="AE1824" s="39">
        <v>46220.845370370371</v>
      </c>
      <c r="AG1824" t="str">
        <f t="shared" si="224"/>
        <v>Julho-26</v>
      </c>
      <c r="AH1824" s="36">
        <f>_xlfn.XLOOKUP(AK1824,'Base de Preços'!P$7:P$3001,'Base de Preços'!J$7:J$3001,"",0)</f>
        <v>492.5</v>
      </c>
      <c r="AI1824" s="37">
        <f t="shared" si="225"/>
        <v>0</v>
      </c>
      <c r="AJ1824" t="str">
        <f>_xlfn.XLOOKUP(N1824,Agrupamentos!C$3:C$496,Agrupamentos!D$3:D$496,"",0)</f>
        <v>IRRIGAÇÃO DE REPLANTIO</v>
      </c>
      <c r="AK1824" t="str">
        <f t="shared" si="226"/>
        <v>2º IRRIGAÇÃO DE REPLANTIOGN140046028</v>
      </c>
      <c r="AL1824" s="57" t="str">
        <f t="shared" si="227"/>
        <v>47819GN1400MotoristaANTONIO MARCIO PEREIRA DA SILVA2º IRRIGAÇÃO DE REPLANTIOIndaia Grande I12Apoio9,65Julho-260246220,845370370446220</v>
      </c>
      <c r="AM1824" s="79">
        <f t="shared" si="228"/>
        <v>12.5</v>
      </c>
      <c r="AN1824" s="80">
        <f t="shared" si="229"/>
        <v>789.5</v>
      </c>
      <c r="AO1824" s="36">
        <f t="shared" si="230"/>
        <v>609.49400000000003</v>
      </c>
      <c r="AP1824" s="83">
        <f t="shared" si="231"/>
        <v>-180.00599999999997</v>
      </c>
    </row>
    <row r="1825" spans="1:42" hidden="1">
      <c r="A1825">
        <v>47819</v>
      </c>
      <c r="B1825" s="38">
        <v>46220</v>
      </c>
      <c r="C1825" t="s">
        <v>272</v>
      </c>
      <c r="D1825" t="s">
        <v>185</v>
      </c>
      <c r="E1825" t="s">
        <v>186</v>
      </c>
      <c r="F1825" t="s">
        <v>49</v>
      </c>
      <c r="G1825">
        <v>8</v>
      </c>
      <c r="H1825" s="43">
        <v>10859</v>
      </c>
      <c r="I1825" t="s">
        <v>198</v>
      </c>
      <c r="J1825">
        <v>10315</v>
      </c>
      <c r="K1825" t="s">
        <v>206</v>
      </c>
      <c r="L1825" t="s">
        <v>206</v>
      </c>
      <c r="M1825" s="4">
        <v>46028</v>
      </c>
      <c r="N1825" t="s">
        <v>207</v>
      </c>
      <c r="O1825" t="s">
        <v>64</v>
      </c>
      <c r="P1825">
        <v>502</v>
      </c>
      <c r="Q1825" t="s">
        <v>208</v>
      </c>
      <c r="R1825">
        <v>12</v>
      </c>
      <c r="S1825">
        <v>40</v>
      </c>
      <c r="T1825">
        <v>9.65</v>
      </c>
      <c r="U1825">
        <v>0</v>
      </c>
      <c r="V1825">
        <v>40</v>
      </c>
      <c r="W1825">
        <v>2.4</v>
      </c>
      <c r="X1825">
        <v>4.1500000000000004</v>
      </c>
      <c r="Y1825">
        <v>4.1500000000000004</v>
      </c>
      <c r="Z1825">
        <v>243.65</v>
      </c>
      <c r="AA1825" t="s">
        <v>46</v>
      </c>
      <c r="AB1825" t="s">
        <v>47</v>
      </c>
      <c r="AC1825" t="s">
        <v>209</v>
      </c>
      <c r="AE1825" s="39">
        <v>46220.845370370371</v>
      </c>
      <c r="AG1825" t="str">
        <f t="shared" si="224"/>
        <v>Julho-26</v>
      </c>
      <c r="AH1825" s="36">
        <f>_xlfn.XLOOKUP(AK1825,'Base de Preços'!P$7:P$3001,'Base de Preços'!J$7:J$3001,"",0)</f>
        <v>492.5</v>
      </c>
      <c r="AI1825" s="37">
        <f t="shared" si="225"/>
        <v>4752.625</v>
      </c>
      <c r="AJ1825" t="str">
        <f>_xlfn.XLOOKUP(N1825,Agrupamentos!C$3:C$496,Agrupamentos!D$3:D$496,"",0)</f>
        <v>IRRIGAÇÃO DE REPLANTIO</v>
      </c>
      <c r="AK1825" t="str">
        <f t="shared" si="226"/>
        <v>2º IRRIGAÇÃO DE REPLANTIOGN140046028</v>
      </c>
      <c r="AL1825" s="57" t="str">
        <f t="shared" si="227"/>
        <v>47819GN1400Trabalhador FlorestalANTONIO MARCIO PEREIRA DA SILVA2º IRRIGAÇÃO DE REPLANTIOIndaia Grande I12Principal9,65Julho-2604046220,845370370446220</v>
      </c>
      <c r="AM1825" s="79">
        <f t="shared" si="228"/>
        <v>16.666666666666668</v>
      </c>
      <c r="AN1825" s="80">
        <f t="shared" si="229"/>
        <v>4060.8333333333339</v>
      </c>
      <c r="AO1825" s="36">
        <f t="shared" si="230"/>
        <v>2351.2225000000003</v>
      </c>
      <c r="AP1825" s="83">
        <f t="shared" si="231"/>
        <v>-1709.6108333333336</v>
      </c>
    </row>
    <row r="1826" spans="1:42" hidden="1">
      <c r="A1826">
        <v>47819</v>
      </c>
      <c r="B1826" s="38">
        <v>46220</v>
      </c>
      <c r="C1826" t="s">
        <v>272</v>
      </c>
      <c r="D1826" t="s">
        <v>185</v>
      </c>
      <c r="E1826" t="s">
        <v>186</v>
      </c>
      <c r="F1826" t="s">
        <v>49</v>
      </c>
      <c r="G1826">
        <v>8</v>
      </c>
      <c r="H1826" s="43">
        <v>10859</v>
      </c>
      <c r="I1826" t="s">
        <v>198</v>
      </c>
      <c r="J1826">
        <v>10315</v>
      </c>
      <c r="K1826" t="s">
        <v>206</v>
      </c>
      <c r="L1826" t="s">
        <v>206</v>
      </c>
      <c r="M1826" s="4">
        <v>46059</v>
      </c>
      <c r="N1826" t="s">
        <v>210</v>
      </c>
      <c r="O1826" t="s">
        <v>64</v>
      </c>
      <c r="P1826">
        <v>502</v>
      </c>
      <c r="Q1826" t="s">
        <v>208</v>
      </c>
      <c r="R1826">
        <v>12</v>
      </c>
      <c r="S1826">
        <v>40</v>
      </c>
      <c r="T1826">
        <v>8</v>
      </c>
      <c r="U1826">
        <v>0</v>
      </c>
      <c r="V1826">
        <v>40</v>
      </c>
      <c r="W1826">
        <v>2.4</v>
      </c>
      <c r="X1826">
        <v>5</v>
      </c>
      <c r="Y1826">
        <v>5</v>
      </c>
      <c r="Z1826">
        <v>243.65</v>
      </c>
      <c r="AA1826" t="s">
        <v>55</v>
      </c>
      <c r="AB1826" t="s">
        <v>47</v>
      </c>
      <c r="AC1826" t="s">
        <v>209</v>
      </c>
      <c r="AE1826" s="39">
        <v>46220.845370370371</v>
      </c>
      <c r="AG1826" t="str">
        <f t="shared" si="224"/>
        <v>Julho-26</v>
      </c>
      <c r="AH1826" s="36">
        <f>_xlfn.XLOOKUP(AK1826,'Base de Preços'!P$7:P$3001,'Base de Preços'!J$7:J$3001,"",0)</f>
        <v>492.5</v>
      </c>
      <c r="AI1826" s="37">
        <f t="shared" si="225"/>
        <v>3940</v>
      </c>
      <c r="AJ1826" t="str">
        <f>_xlfn.XLOOKUP(N1826,Agrupamentos!C$3:C$496,Agrupamentos!D$3:D$496,"",0)</f>
        <v>IRRIGAÇÃO DE REPLANTIO</v>
      </c>
      <c r="AK1826" t="str">
        <f t="shared" si="226"/>
        <v>3° IRRIGAÇÃO DE REPLANTIOGN140046059</v>
      </c>
      <c r="AL1826" s="57" t="str">
        <f t="shared" si="227"/>
        <v>47819GN1400Trabalhador FlorestalANTONIO MARCIO PEREIRA DA SILVA3° IRRIGAÇÃO DE REPLANTIOIndaia Grande I12Principal8Julho-2604046220,845370370446220</v>
      </c>
      <c r="AM1826" s="79">
        <f t="shared" si="228"/>
        <v>16.666666666666668</v>
      </c>
      <c r="AN1826" s="80">
        <f t="shared" si="229"/>
        <v>4060.8333333333339</v>
      </c>
      <c r="AO1826" s="36">
        <f t="shared" si="230"/>
        <v>1949.2</v>
      </c>
      <c r="AP1826" s="83">
        <f t="shared" si="231"/>
        <v>-2111.6333333333341</v>
      </c>
    </row>
    <row r="1827" spans="1:42" hidden="1">
      <c r="A1827">
        <v>47819</v>
      </c>
      <c r="B1827" s="38">
        <v>46220</v>
      </c>
      <c r="C1827" t="s">
        <v>272</v>
      </c>
      <c r="D1827" t="s">
        <v>185</v>
      </c>
      <c r="E1827" t="s">
        <v>186</v>
      </c>
      <c r="F1827" t="s">
        <v>59</v>
      </c>
      <c r="G1827">
        <v>8</v>
      </c>
      <c r="H1827" s="43">
        <v>10859</v>
      </c>
      <c r="I1827" t="s">
        <v>198</v>
      </c>
      <c r="J1827">
        <v>10315</v>
      </c>
      <c r="K1827" t="s">
        <v>206</v>
      </c>
      <c r="L1827" t="s">
        <v>206</v>
      </c>
      <c r="M1827" s="4">
        <v>46059</v>
      </c>
      <c r="N1827" t="s">
        <v>210</v>
      </c>
      <c r="O1827" t="s">
        <v>64</v>
      </c>
      <c r="P1827">
        <v>502</v>
      </c>
      <c r="Q1827" t="s">
        <v>208</v>
      </c>
      <c r="R1827">
        <v>12</v>
      </c>
      <c r="S1827">
        <v>4</v>
      </c>
      <c r="T1827">
        <v>8</v>
      </c>
      <c r="U1827">
        <v>0</v>
      </c>
      <c r="V1827">
        <v>4</v>
      </c>
      <c r="W1827">
        <v>0.48</v>
      </c>
      <c r="X1827">
        <v>0.5</v>
      </c>
      <c r="Y1827">
        <v>0.5</v>
      </c>
      <c r="Z1827">
        <v>185.69</v>
      </c>
      <c r="AA1827" t="s">
        <v>55</v>
      </c>
      <c r="AB1827" t="s">
        <v>56</v>
      </c>
      <c r="AC1827" t="s">
        <v>209</v>
      </c>
      <c r="AE1827" s="39">
        <v>46220.845370370371</v>
      </c>
      <c r="AG1827" t="str">
        <f t="shared" si="224"/>
        <v>Julho-26</v>
      </c>
      <c r="AH1827" s="36">
        <f>_xlfn.XLOOKUP(AK1827,'Base de Preços'!P$7:P$3001,'Base de Preços'!J$7:J$3001,"",0)</f>
        <v>492.5</v>
      </c>
      <c r="AI1827" s="37">
        <f t="shared" si="225"/>
        <v>0</v>
      </c>
      <c r="AJ1827" t="str">
        <f>_xlfn.XLOOKUP(N1827,Agrupamentos!C$3:C$496,Agrupamentos!D$3:D$496,"",0)</f>
        <v>IRRIGAÇÃO DE REPLANTIO</v>
      </c>
      <c r="AK1827" t="str">
        <f t="shared" si="226"/>
        <v>3° IRRIGAÇÃO DE REPLANTIOGN140046059</v>
      </c>
      <c r="AL1827" s="57" t="str">
        <f t="shared" si="227"/>
        <v>47819GN1400Operador de Trator de PneuANTONIO MARCIO PEREIRA DA SILVA3° IRRIGAÇÃO DE REPLANTIOIndaia Grande I12Suporte8Julho-260446220,845370370446220</v>
      </c>
      <c r="AM1827" s="79">
        <f t="shared" si="228"/>
        <v>8.3333333333333339</v>
      </c>
      <c r="AN1827" s="80">
        <f t="shared" si="229"/>
        <v>1547.4166666666667</v>
      </c>
      <c r="AO1827" s="36">
        <f t="shared" si="230"/>
        <v>1485.52</v>
      </c>
      <c r="AP1827" s="83">
        <f t="shared" si="231"/>
        <v>-61.896666666666761</v>
      </c>
    </row>
    <row r="1828" spans="1:42" hidden="1">
      <c r="A1828">
        <v>47819</v>
      </c>
      <c r="B1828" s="38">
        <v>46220</v>
      </c>
      <c r="C1828" t="s">
        <v>272</v>
      </c>
      <c r="D1828" t="s">
        <v>185</v>
      </c>
      <c r="E1828" t="s">
        <v>186</v>
      </c>
      <c r="F1828" t="s">
        <v>49</v>
      </c>
      <c r="G1828">
        <v>8</v>
      </c>
      <c r="H1828" s="43">
        <v>10859</v>
      </c>
      <c r="I1828" t="s">
        <v>198</v>
      </c>
      <c r="J1828">
        <v>10315</v>
      </c>
      <c r="K1828" t="s">
        <v>206</v>
      </c>
      <c r="L1828" t="s">
        <v>206</v>
      </c>
      <c r="M1828" s="4">
        <v>46059</v>
      </c>
      <c r="N1828" t="s">
        <v>210</v>
      </c>
      <c r="O1828" t="s">
        <v>64</v>
      </c>
      <c r="P1828">
        <v>502</v>
      </c>
      <c r="Q1828" t="s">
        <v>208</v>
      </c>
      <c r="R1828">
        <v>19</v>
      </c>
      <c r="S1828">
        <v>49</v>
      </c>
      <c r="T1828">
        <v>20</v>
      </c>
      <c r="U1828">
        <v>0</v>
      </c>
      <c r="V1828">
        <v>49</v>
      </c>
      <c r="W1828">
        <v>2.4</v>
      </c>
      <c r="X1828">
        <v>2.4500000000000002</v>
      </c>
      <c r="Y1828">
        <v>2.4500000000000002</v>
      </c>
      <c r="Z1828">
        <v>243.65</v>
      </c>
      <c r="AA1828" t="s">
        <v>55</v>
      </c>
      <c r="AB1828" t="s">
        <v>47</v>
      </c>
      <c r="AC1828" t="s">
        <v>209</v>
      </c>
      <c r="AE1828" s="39">
        <v>46220.845370370371</v>
      </c>
      <c r="AG1828" t="str">
        <f t="shared" si="224"/>
        <v>Julho-26</v>
      </c>
      <c r="AH1828" s="36">
        <f>_xlfn.XLOOKUP(AK1828,'Base de Preços'!P$7:P$3001,'Base de Preços'!J$7:J$3001,"",0)</f>
        <v>492.5</v>
      </c>
      <c r="AI1828" s="37">
        <f t="shared" si="225"/>
        <v>9850</v>
      </c>
      <c r="AJ1828" t="str">
        <f>_xlfn.XLOOKUP(N1828,Agrupamentos!C$3:C$496,Agrupamentos!D$3:D$496,"",0)</f>
        <v>IRRIGAÇÃO DE REPLANTIO</v>
      </c>
      <c r="AK1828" t="str">
        <f t="shared" si="226"/>
        <v>3° IRRIGAÇÃO DE REPLANTIOGN140046059</v>
      </c>
      <c r="AL1828" s="57" t="str">
        <f t="shared" si="227"/>
        <v>47819GN1400Trabalhador FlorestalANTONIO MARCIO PEREIRA DA SILVA3° IRRIGAÇÃO DE REPLANTIOIndaia Grande I19Principal20Julho-2604946220,845370370446220</v>
      </c>
      <c r="AM1828" s="79">
        <f t="shared" si="228"/>
        <v>20.416666666666668</v>
      </c>
      <c r="AN1828" s="80">
        <f t="shared" si="229"/>
        <v>4974.5208333333339</v>
      </c>
      <c r="AO1828" s="36">
        <f t="shared" si="230"/>
        <v>4873</v>
      </c>
      <c r="AP1828" s="83">
        <f t="shared" si="231"/>
        <v>-101.52083333333394</v>
      </c>
    </row>
    <row r="1829" spans="1:42" hidden="1">
      <c r="A1829">
        <v>47825</v>
      </c>
      <c r="B1829" s="38">
        <v>46220</v>
      </c>
      <c r="C1829" t="s">
        <v>272</v>
      </c>
      <c r="D1829" t="s">
        <v>185</v>
      </c>
      <c r="E1829" t="s">
        <v>186</v>
      </c>
      <c r="F1829" t="s">
        <v>37</v>
      </c>
      <c r="G1829">
        <v>10</v>
      </c>
      <c r="H1829" s="43">
        <v>10859</v>
      </c>
      <c r="I1829" t="s">
        <v>198</v>
      </c>
      <c r="J1829">
        <v>11772</v>
      </c>
      <c r="K1829" t="s">
        <v>211</v>
      </c>
      <c r="L1829" t="s">
        <v>211</v>
      </c>
      <c r="M1829">
        <v>43</v>
      </c>
      <c r="N1829" t="s">
        <v>42</v>
      </c>
      <c r="O1829" t="s">
        <v>64</v>
      </c>
      <c r="P1829">
        <v>669</v>
      </c>
      <c r="Q1829" t="s">
        <v>223</v>
      </c>
      <c r="R1829">
        <v>22</v>
      </c>
      <c r="S1829">
        <v>10</v>
      </c>
      <c r="T1829">
        <v>0</v>
      </c>
      <c r="U1829">
        <v>0</v>
      </c>
      <c r="V1829">
        <v>10</v>
      </c>
      <c r="W1829">
        <v>0</v>
      </c>
      <c r="X1829">
        <v>0</v>
      </c>
      <c r="Y1829">
        <v>0</v>
      </c>
      <c r="Z1829">
        <v>0</v>
      </c>
      <c r="AA1829" t="s">
        <v>55</v>
      </c>
      <c r="AB1829" t="s">
        <v>47</v>
      </c>
      <c r="AC1829" t="s">
        <v>212</v>
      </c>
      <c r="AD1829" t="s">
        <v>203</v>
      </c>
      <c r="AE1829" s="39">
        <v>46223.443032407406</v>
      </c>
      <c r="AG1829" t="str">
        <f t="shared" si="224"/>
        <v>Julho-26</v>
      </c>
      <c r="AH1829" s="36">
        <f>_xlfn.XLOOKUP(AK1829,'Base de Preços'!P$7:P$3001,'Base de Preços'!J$7:J$3001,"",0)</f>
        <v>0</v>
      </c>
      <c r="AI1829" s="37">
        <f t="shared" si="225"/>
        <v>0</v>
      </c>
      <c r="AJ1829" t="str">
        <f>_xlfn.XLOOKUP(N1829,Agrupamentos!C$3:C$496,Agrupamentos!D$3:D$496,"",0)</f>
        <v>APOIO E MANUTENÇÃO</v>
      </c>
      <c r="AK1829" t="str">
        <f t="shared" si="226"/>
        <v>APOIO E MANUTEÇÃOGN140043</v>
      </c>
      <c r="AL1829" s="57" t="str">
        <f t="shared" si="227"/>
        <v>47825GN1400MotoristaALCIMAR CONCEIÇAO DOS SANTOSAPOIO E MANUTEÇÃOCASCATA22Principal0Julho-2601046223,443032407446220</v>
      </c>
      <c r="AM1829" s="79" t="str">
        <f t="shared" si="228"/>
        <v/>
      </c>
      <c r="AN1829" s="80" t="str">
        <f t="shared" si="229"/>
        <v/>
      </c>
      <c r="AO1829" s="36">
        <f t="shared" si="230"/>
        <v>0</v>
      </c>
      <c r="AP1829" s="83" t="str">
        <f t="shared" si="231"/>
        <v/>
      </c>
    </row>
    <row r="1830" spans="1:42" hidden="1">
      <c r="A1830">
        <v>47825</v>
      </c>
      <c r="B1830" s="38">
        <v>46220</v>
      </c>
      <c r="C1830" t="s">
        <v>272</v>
      </c>
      <c r="D1830" t="s">
        <v>185</v>
      </c>
      <c r="E1830" t="s">
        <v>186</v>
      </c>
      <c r="F1830" t="s">
        <v>49</v>
      </c>
      <c r="G1830">
        <v>10</v>
      </c>
      <c r="H1830" s="43">
        <v>10859</v>
      </c>
      <c r="I1830" t="s">
        <v>198</v>
      </c>
      <c r="J1830">
        <v>11772</v>
      </c>
      <c r="K1830" t="s">
        <v>211</v>
      </c>
      <c r="L1830" t="s">
        <v>211</v>
      </c>
      <c r="M1830" t="s">
        <v>326</v>
      </c>
      <c r="N1830" t="s">
        <v>327</v>
      </c>
      <c r="O1830" t="s">
        <v>64</v>
      </c>
      <c r="P1830">
        <v>669</v>
      </c>
      <c r="Q1830" t="s">
        <v>223</v>
      </c>
      <c r="R1830">
        <v>22</v>
      </c>
      <c r="S1830">
        <v>70</v>
      </c>
      <c r="T1830">
        <v>23.65</v>
      </c>
      <c r="U1830">
        <v>0</v>
      </c>
      <c r="V1830">
        <v>70</v>
      </c>
      <c r="W1830">
        <v>4.09</v>
      </c>
      <c r="X1830">
        <v>2.96</v>
      </c>
      <c r="Y1830">
        <v>2.96</v>
      </c>
      <c r="Z1830">
        <v>210.47</v>
      </c>
      <c r="AA1830" t="s">
        <v>46</v>
      </c>
      <c r="AB1830" t="s">
        <v>47</v>
      </c>
      <c r="AC1830" t="s">
        <v>212</v>
      </c>
      <c r="AD1830" t="s">
        <v>203</v>
      </c>
      <c r="AE1830" s="39">
        <v>46220.903182870374</v>
      </c>
      <c r="AG1830" t="str">
        <f t="shared" si="224"/>
        <v>Julho-26</v>
      </c>
      <c r="AH1830" s="36">
        <f>_xlfn.XLOOKUP(AK1830,'Base de Preços'!P$7:P$3001,'Base de Preços'!J$7:J$3001,"",0)</f>
        <v>930</v>
      </c>
      <c r="AI1830" s="37">
        <f t="shared" si="225"/>
        <v>21994.5</v>
      </c>
      <c r="AJ1830" t="str">
        <f>_xlfn.XLOOKUP(N1830,Agrupamentos!C$3:C$496,Agrupamentos!D$3:D$496,"",0)</f>
        <v>IRRIGAÇÃO DE PLANTIO</v>
      </c>
      <c r="AK1830" t="str">
        <f t="shared" si="226"/>
        <v>2ª IRRIGAÇÃO DE PLANTIO 4 a 5L/Planta+Polímero,  tomadas d'água a 5 a 10KM da Operação, incluindo Captação de ÁguaGN1400IMP15</v>
      </c>
      <c r="AL1830" s="57" t="str">
        <f t="shared" si="227"/>
        <v>47825GN1400Trabalhador FlorestalALCIMAR CONCEIÇAO DOS SANTOS2ª IRRIGAÇÃO DE PLANTIO 4 a 5L/Planta+Polímero,  tomadas d'água a 5 a 10KM da Operação, incluindo Captação de ÁguaCASCATA22Principal23,65Julho-2607046220,903182870446220</v>
      </c>
      <c r="AM1830" s="79">
        <f t="shared" si="228"/>
        <v>17.114914425427873</v>
      </c>
      <c r="AN1830" s="80">
        <f t="shared" si="229"/>
        <v>3602.1760391198045</v>
      </c>
      <c r="AO1830" s="36">
        <f t="shared" si="230"/>
        <v>4977.6154999999999</v>
      </c>
      <c r="AP1830" s="83">
        <f t="shared" si="231"/>
        <v>1375.4394608801954</v>
      </c>
    </row>
    <row r="1831" spans="1:42" hidden="1">
      <c r="A1831">
        <v>47825</v>
      </c>
      <c r="B1831" s="38">
        <v>46220</v>
      </c>
      <c r="C1831" t="s">
        <v>272</v>
      </c>
      <c r="D1831" t="s">
        <v>185</v>
      </c>
      <c r="E1831" t="s">
        <v>186</v>
      </c>
      <c r="F1831" t="s">
        <v>59</v>
      </c>
      <c r="G1831">
        <v>10</v>
      </c>
      <c r="H1831" s="43">
        <v>10859</v>
      </c>
      <c r="I1831" t="s">
        <v>198</v>
      </c>
      <c r="J1831">
        <v>11772</v>
      </c>
      <c r="K1831" t="s">
        <v>211</v>
      </c>
      <c r="L1831" t="s">
        <v>211</v>
      </c>
      <c r="M1831" t="s">
        <v>200</v>
      </c>
      <c r="N1831" t="s">
        <v>201</v>
      </c>
      <c r="O1831" t="s">
        <v>64</v>
      </c>
      <c r="P1831">
        <v>669</v>
      </c>
      <c r="Q1831" t="s">
        <v>223</v>
      </c>
      <c r="R1831">
        <v>28</v>
      </c>
      <c r="S1831">
        <v>10</v>
      </c>
      <c r="T1831">
        <v>6</v>
      </c>
      <c r="U1831">
        <v>0</v>
      </c>
      <c r="V1831">
        <v>10</v>
      </c>
      <c r="W1831">
        <v>0.82</v>
      </c>
      <c r="X1831">
        <v>1.67</v>
      </c>
      <c r="Y1831">
        <v>1.67</v>
      </c>
      <c r="Z1831">
        <v>520.12</v>
      </c>
      <c r="AA1831" t="s">
        <v>46</v>
      </c>
      <c r="AB1831" t="s">
        <v>56</v>
      </c>
      <c r="AC1831" t="s">
        <v>212</v>
      </c>
      <c r="AE1831" s="39">
        <v>46220.903182870374</v>
      </c>
      <c r="AG1831" t="str">
        <f t="shared" si="224"/>
        <v>Julho-26</v>
      </c>
      <c r="AH1831" s="36">
        <f>_xlfn.XLOOKUP(AK1831,'Base de Preços'!P$7:P$3001,'Base de Preços'!J$7:J$3001,"",0)</f>
        <v>930</v>
      </c>
      <c r="AI1831" s="37">
        <f t="shared" si="225"/>
        <v>0</v>
      </c>
      <c r="AJ1831" t="str">
        <f>_xlfn.XLOOKUP(N1831,Agrupamentos!C$3:C$496,Agrupamentos!D$3:D$496,"",0)</f>
        <v>IRRIGAÇÃO DE PLANTIO</v>
      </c>
      <c r="AK1831" t="str">
        <f t="shared" si="226"/>
        <v>Irrigação de Plantio 4 a 5L/Planta+Polímero, tomadas d'água a 5 a 10KM da Operação, incluindo Capitação de ÁguaGN1400IMP14</v>
      </c>
      <c r="AL1831" s="57" t="str">
        <f t="shared" si="227"/>
        <v>47825GN1400Operador de Trator de PneuALCIMAR CONCEIÇAO DOS SANTOSIrrigação de Plantio 4 a 5L/Planta+Polímero, tomadas d'água a 5 a 10KM da Operação, incluindo Capitação de ÁguaCASCATA28Suporte6Julho-2601046220,903182870446220</v>
      </c>
      <c r="AM1831" s="79">
        <f t="shared" si="228"/>
        <v>12.195121951219512</v>
      </c>
      <c r="AN1831" s="80">
        <f t="shared" si="229"/>
        <v>6342.9268292682927</v>
      </c>
      <c r="AO1831" s="36">
        <f t="shared" si="230"/>
        <v>3120.7200000000003</v>
      </c>
      <c r="AP1831" s="83">
        <f t="shared" si="231"/>
        <v>-3222.2068292682925</v>
      </c>
    </row>
    <row r="1832" spans="1:42" hidden="1">
      <c r="A1832">
        <v>47825</v>
      </c>
      <c r="B1832" s="38">
        <v>46220</v>
      </c>
      <c r="C1832" t="s">
        <v>272</v>
      </c>
      <c r="D1832" t="s">
        <v>185</v>
      </c>
      <c r="E1832" t="s">
        <v>186</v>
      </c>
      <c r="F1832" t="s">
        <v>59</v>
      </c>
      <c r="G1832">
        <v>10</v>
      </c>
      <c r="H1832" s="43">
        <v>10859</v>
      </c>
      <c r="I1832" t="s">
        <v>198</v>
      </c>
      <c r="J1832">
        <v>11772</v>
      </c>
      <c r="K1832" t="s">
        <v>211</v>
      </c>
      <c r="L1832" t="s">
        <v>211</v>
      </c>
      <c r="M1832" t="s">
        <v>326</v>
      </c>
      <c r="N1832" t="s">
        <v>327</v>
      </c>
      <c r="O1832" t="s">
        <v>64</v>
      </c>
      <c r="P1832">
        <v>669</v>
      </c>
      <c r="Q1832" t="s">
        <v>223</v>
      </c>
      <c r="R1832">
        <v>22</v>
      </c>
      <c r="S1832">
        <v>20</v>
      </c>
      <c r="T1832">
        <v>23.65</v>
      </c>
      <c r="U1832">
        <v>0</v>
      </c>
      <c r="V1832">
        <v>20</v>
      </c>
      <c r="W1832">
        <v>0.82</v>
      </c>
      <c r="X1832">
        <v>0.85</v>
      </c>
      <c r="Y1832">
        <v>0.85</v>
      </c>
      <c r="Z1832">
        <v>520.12</v>
      </c>
      <c r="AA1832" t="s">
        <v>46</v>
      </c>
      <c r="AB1832" t="s">
        <v>56</v>
      </c>
      <c r="AC1832" t="s">
        <v>212</v>
      </c>
      <c r="AD1832" t="s">
        <v>203</v>
      </c>
      <c r="AE1832" s="39">
        <v>46220.903182870374</v>
      </c>
      <c r="AG1832" t="str">
        <f t="shared" si="224"/>
        <v>Julho-26</v>
      </c>
      <c r="AH1832" s="36">
        <f>_xlfn.XLOOKUP(AK1832,'Base de Preços'!P$7:P$3001,'Base de Preços'!J$7:J$3001,"",0)</f>
        <v>930</v>
      </c>
      <c r="AI1832" s="37">
        <f t="shared" si="225"/>
        <v>0</v>
      </c>
      <c r="AJ1832" t="str">
        <f>_xlfn.XLOOKUP(N1832,Agrupamentos!C$3:C$496,Agrupamentos!D$3:D$496,"",0)</f>
        <v>IRRIGAÇÃO DE PLANTIO</v>
      </c>
      <c r="AK1832" t="str">
        <f t="shared" si="226"/>
        <v>2ª IRRIGAÇÃO DE PLANTIO 4 a 5L/Planta+Polímero,  tomadas d'água a 5 a 10KM da Operação, incluindo Captação de ÁguaGN1400IMP15</v>
      </c>
      <c r="AL1832" s="57" t="str">
        <f t="shared" si="227"/>
        <v>47825GN1400Operador de Trator de PneuALCIMAR CONCEIÇAO DOS SANTOS2ª IRRIGAÇÃO DE PLANTIO 4 a 5L/Planta+Polímero,  tomadas d'água a 5 a 10KM da Operação, incluindo Captação de ÁguaCASCATA22Suporte23,65Julho-2602046220,903182870446220</v>
      </c>
      <c r="AM1832" s="79">
        <f t="shared" si="228"/>
        <v>24.390243902439025</v>
      </c>
      <c r="AN1832" s="80">
        <f t="shared" si="229"/>
        <v>12685.853658536585</v>
      </c>
      <c r="AO1832" s="36">
        <f t="shared" si="230"/>
        <v>12300.838</v>
      </c>
      <c r="AP1832" s="83">
        <f t="shared" si="231"/>
        <v>-385.01565853658576</v>
      </c>
    </row>
    <row r="1833" spans="1:42" hidden="1">
      <c r="A1833">
        <v>47825</v>
      </c>
      <c r="B1833" s="38">
        <v>46220</v>
      </c>
      <c r="C1833" t="s">
        <v>272</v>
      </c>
      <c r="D1833" t="s">
        <v>185</v>
      </c>
      <c r="E1833" t="s">
        <v>186</v>
      </c>
      <c r="F1833" t="s">
        <v>49</v>
      </c>
      <c r="G1833">
        <v>10</v>
      </c>
      <c r="H1833" s="43">
        <v>10859</v>
      </c>
      <c r="I1833" t="s">
        <v>198</v>
      </c>
      <c r="J1833">
        <v>11772</v>
      </c>
      <c r="K1833" t="s">
        <v>211</v>
      </c>
      <c r="L1833" t="s">
        <v>211</v>
      </c>
      <c r="M1833" t="s">
        <v>200</v>
      </c>
      <c r="N1833" t="s">
        <v>201</v>
      </c>
      <c r="O1833" t="s">
        <v>64</v>
      </c>
      <c r="P1833">
        <v>669</v>
      </c>
      <c r="Q1833" t="s">
        <v>223</v>
      </c>
      <c r="R1833">
        <v>28</v>
      </c>
      <c r="S1833">
        <v>30</v>
      </c>
      <c r="T1833">
        <v>6</v>
      </c>
      <c r="U1833">
        <v>0</v>
      </c>
      <c r="V1833">
        <v>30</v>
      </c>
      <c r="W1833">
        <v>4.09</v>
      </c>
      <c r="X1833">
        <v>5</v>
      </c>
      <c r="Y1833">
        <v>5</v>
      </c>
      <c r="Z1833">
        <v>210.47</v>
      </c>
      <c r="AA1833" t="s">
        <v>46</v>
      </c>
      <c r="AB1833" t="s">
        <v>47</v>
      </c>
      <c r="AC1833" t="s">
        <v>212</v>
      </c>
      <c r="AE1833" s="39">
        <v>46220.903182870374</v>
      </c>
      <c r="AG1833" t="str">
        <f t="shared" si="224"/>
        <v>Julho-26</v>
      </c>
      <c r="AH1833" s="36">
        <f>_xlfn.XLOOKUP(AK1833,'Base de Preços'!P$7:P$3001,'Base de Preços'!J$7:J$3001,"",0)</f>
        <v>930</v>
      </c>
      <c r="AI1833" s="37">
        <f t="shared" si="225"/>
        <v>5580</v>
      </c>
      <c r="AJ1833" t="str">
        <f>_xlfn.XLOOKUP(N1833,Agrupamentos!C$3:C$496,Agrupamentos!D$3:D$496,"",0)</f>
        <v>IRRIGAÇÃO DE PLANTIO</v>
      </c>
      <c r="AK1833" t="str">
        <f t="shared" si="226"/>
        <v>Irrigação de Plantio 4 a 5L/Planta+Polímero, tomadas d'água a 5 a 10KM da Operação, incluindo Capitação de ÁguaGN1400IMP14</v>
      </c>
      <c r="AL1833" s="57" t="str">
        <f t="shared" si="227"/>
        <v>47825GN1400Trabalhador FlorestalALCIMAR CONCEIÇAO DOS SANTOSIrrigação de Plantio 4 a 5L/Planta+Polímero, tomadas d'água a 5 a 10KM da Operação, incluindo Capitação de ÁguaCASCATA28Principal6Julho-2603046220,903182870446220</v>
      </c>
      <c r="AM1833" s="79">
        <f t="shared" si="228"/>
        <v>7.3349633251833746</v>
      </c>
      <c r="AN1833" s="80">
        <f t="shared" si="229"/>
        <v>1543.7897310513449</v>
      </c>
      <c r="AO1833" s="36">
        <f t="shared" si="230"/>
        <v>1262.82</v>
      </c>
      <c r="AP1833" s="83">
        <f t="shared" si="231"/>
        <v>-280.96973105134498</v>
      </c>
    </row>
    <row r="1834" spans="1:42" hidden="1">
      <c r="A1834">
        <v>47825</v>
      </c>
      <c r="B1834" s="38">
        <v>46220</v>
      </c>
      <c r="C1834" t="s">
        <v>272</v>
      </c>
      <c r="D1834" t="s">
        <v>185</v>
      </c>
      <c r="E1834" t="s">
        <v>186</v>
      </c>
      <c r="F1834" t="s">
        <v>92</v>
      </c>
      <c r="G1834">
        <v>10</v>
      </c>
      <c r="H1834" s="43">
        <v>10859</v>
      </c>
      <c r="I1834" t="s">
        <v>198</v>
      </c>
      <c r="J1834">
        <v>11772</v>
      </c>
      <c r="K1834" t="s">
        <v>211</v>
      </c>
      <c r="L1834" t="s">
        <v>211</v>
      </c>
      <c r="M1834" t="s">
        <v>326</v>
      </c>
      <c r="N1834" t="s">
        <v>327</v>
      </c>
      <c r="O1834" t="s">
        <v>64</v>
      </c>
      <c r="P1834">
        <v>669</v>
      </c>
      <c r="Q1834" t="s">
        <v>223</v>
      </c>
      <c r="R1834">
        <v>22</v>
      </c>
      <c r="S1834">
        <v>20</v>
      </c>
      <c r="T1834">
        <v>23.65</v>
      </c>
      <c r="U1834">
        <v>0</v>
      </c>
      <c r="V1834">
        <v>20</v>
      </c>
      <c r="W1834">
        <v>0.51</v>
      </c>
      <c r="X1834">
        <v>0.85</v>
      </c>
      <c r="Y1834">
        <v>0.85</v>
      </c>
      <c r="Z1834">
        <v>199.41</v>
      </c>
      <c r="AA1834" t="s">
        <v>46</v>
      </c>
      <c r="AB1834" t="s">
        <v>56</v>
      </c>
      <c r="AC1834" t="s">
        <v>212</v>
      </c>
      <c r="AD1834" t="s">
        <v>203</v>
      </c>
      <c r="AE1834" s="39">
        <v>46220.903182870374</v>
      </c>
      <c r="AG1834" t="str">
        <f t="shared" si="224"/>
        <v>Julho-26</v>
      </c>
      <c r="AH1834" s="36">
        <f>_xlfn.XLOOKUP(AK1834,'Base de Preços'!P$7:P$3001,'Base de Preços'!J$7:J$3001,"",0)</f>
        <v>930</v>
      </c>
      <c r="AI1834" s="37">
        <f t="shared" si="225"/>
        <v>0</v>
      </c>
      <c r="AJ1834" t="str">
        <f>_xlfn.XLOOKUP(N1834,Agrupamentos!C$3:C$496,Agrupamentos!D$3:D$496,"",0)</f>
        <v>IRRIGAÇÃO DE PLANTIO</v>
      </c>
      <c r="AK1834" t="str">
        <f t="shared" si="226"/>
        <v>2ª IRRIGAÇÃO DE PLANTIO 4 a 5L/Planta+Polímero,  tomadas d'água a 5 a 10KM da Operação, incluindo Captação de ÁguaGN1400IMP15</v>
      </c>
      <c r="AL1834" s="57" t="str">
        <f t="shared" si="227"/>
        <v>47825GN1400Motorista de Caminhão PipaALCIMAR CONCEIÇAO DOS SANTOS2ª IRRIGAÇÃO DE PLANTIO 4 a 5L/Planta+Polímero,  tomadas d'água a 5 a 10KM da Operação, incluindo Captação de ÁguaCASCATA22Suporte23,65Julho-2602046220,903182870446220</v>
      </c>
      <c r="AM1834" s="79">
        <f t="shared" si="228"/>
        <v>39.215686274509807</v>
      </c>
      <c r="AN1834" s="80">
        <f t="shared" si="229"/>
        <v>7820</v>
      </c>
      <c r="AO1834" s="36">
        <f t="shared" si="230"/>
        <v>4716.0464999999995</v>
      </c>
      <c r="AP1834" s="83">
        <f t="shared" si="231"/>
        <v>-3103.9535000000005</v>
      </c>
    </row>
    <row r="1835" spans="1:42" hidden="1">
      <c r="A1835">
        <v>47827</v>
      </c>
      <c r="B1835" s="38">
        <v>46220</v>
      </c>
      <c r="C1835" t="s">
        <v>272</v>
      </c>
      <c r="D1835" t="s">
        <v>185</v>
      </c>
      <c r="E1835" t="s">
        <v>186</v>
      </c>
      <c r="F1835" t="s">
        <v>49</v>
      </c>
      <c r="G1835">
        <v>10</v>
      </c>
      <c r="H1835" s="43">
        <v>10859</v>
      </c>
      <c r="I1835" t="s">
        <v>198</v>
      </c>
      <c r="J1835">
        <v>11034</v>
      </c>
      <c r="K1835" t="s">
        <v>213</v>
      </c>
      <c r="L1835" t="s">
        <v>213</v>
      </c>
      <c r="M1835" t="s">
        <v>214</v>
      </c>
      <c r="N1835" t="s">
        <v>215</v>
      </c>
      <c r="O1835" t="s">
        <v>64</v>
      </c>
      <c r="P1835">
        <v>387</v>
      </c>
      <c r="Q1835" t="s">
        <v>349</v>
      </c>
      <c r="R1835" t="s">
        <v>353</v>
      </c>
      <c r="S1835">
        <v>10</v>
      </c>
      <c r="T1835">
        <v>3.85</v>
      </c>
      <c r="U1835">
        <v>0</v>
      </c>
      <c r="V1835">
        <v>10</v>
      </c>
      <c r="W1835">
        <v>0.13</v>
      </c>
      <c r="X1835">
        <v>2.6</v>
      </c>
      <c r="Y1835">
        <v>2.6</v>
      </c>
      <c r="Z1835">
        <v>18.850000000000001</v>
      </c>
      <c r="AA1835" t="s">
        <v>46</v>
      </c>
      <c r="AB1835" t="s">
        <v>56</v>
      </c>
      <c r="AC1835" t="s">
        <v>217</v>
      </c>
      <c r="AE1835" s="39">
        <v>46220.977141203701</v>
      </c>
      <c r="AG1835" t="str">
        <f t="shared" si="224"/>
        <v>Julho-26</v>
      </c>
      <c r="AH1835" s="36">
        <f>_xlfn.XLOOKUP(AK1835,'Base de Preços'!P$7:P$3001,'Base de Preços'!J$7:J$3001,"",0)</f>
        <v>193.73</v>
      </c>
      <c r="AI1835" s="37">
        <f t="shared" si="225"/>
        <v>0</v>
      </c>
      <c r="AJ1835" t="str">
        <f>_xlfn.XLOOKUP(N1835,Agrupamentos!C$3:C$496,Agrupamentos!D$3:D$496,"",0)</f>
        <v>COMBATE A FORMIGA MECANIZADO</v>
      </c>
      <c r="AK1835" t="str">
        <f t="shared" si="226"/>
        <v>COMBATE A FORMIGA PÓS PLANTIO MECANIZADO- 3 a 5kg/ha isca granulada ou MIPISGN1400IMP17</v>
      </c>
      <c r="AL1835" s="57" t="str">
        <f t="shared" si="227"/>
        <v>47827GN1400Trabalhador FlorestalJOAO VITOR TONETO SILVACOMBATE A FORMIGA PÓS PLANTIO MECANIZADO- 3 a 5kg/ha isca granulada ou MIPISCabreuvaT40Suporte3,85Julho-2601046220,977141203746220</v>
      </c>
      <c r="AM1835" s="79">
        <f t="shared" si="228"/>
        <v>76.92307692307692</v>
      </c>
      <c r="AN1835" s="80">
        <f t="shared" si="229"/>
        <v>1450</v>
      </c>
      <c r="AO1835" s="36">
        <f t="shared" si="230"/>
        <v>72.572500000000005</v>
      </c>
      <c r="AP1835" s="83">
        <f t="shared" si="231"/>
        <v>-1377.4275</v>
      </c>
    </row>
    <row r="1836" spans="1:42" hidden="1">
      <c r="A1836">
        <v>47827</v>
      </c>
      <c r="B1836" s="38">
        <v>46220</v>
      </c>
      <c r="C1836" t="s">
        <v>272</v>
      </c>
      <c r="D1836" t="s">
        <v>185</v>
      </c>
      <c r="E1836" t="s">
        <v>186</v>
      </c>
      <c r="F1836" t="s">
        <v>59</v>
      </c>
      <c r="G1836">
        <v>10</v>
      </c>
      <c r="H1836" s="43">
        <v>10859</v>
      </c>
      <c r="I1836" t="s">
        <v>198</v>
      </c>
      <c r="J1836">
        <v>11034</v>
      </c>
      <c r="K1836" t="s">
        <v>213</v>
      </c>
      <c r="L1836" t="s">
        <v>213</v>
      </c>
      <c r="M1836" t="s">
        <v>214</v>
      </c>
      <c r="N1836" t="s">
        <v>215</v>
      </c>
      <c r="O1836" t="s">
        <v>64</v>
      </c>
      <c r="P1836">
        <v>387</v>
      </c>
      <c r="Q1836" t="s">
        <v>349</v>
      </c>
      <c r="R1836" t="s">
        <v>354</v>
      </c>
      <c r="S1836">
        <v>5</v>
      </c>
      <c r="T1836">
        <v>45.14</v>
      </c>
      <c r="U1836">
        <v>0</v>
      </c>
      <c r="V1836">
        <v>5</v>
      </c>
      <c r="W1836">
        <v>0.38</v>
      </c>
      <c r="X1836">
        <v>0.11</v>
      </c>
      <c r="Y1836">
        <v>0.11</v>
      </c>
      <c r="Z1836">
        <v>159.09</v>
      </c>
      <c r="AA1836" t="s">
        <v>46</v>
      </c>
      <c r="AB1836" t="s">
        <v>47</v>
      </c>
      <c r="AC1836" t="s">
        <v>217</v>
      </c>
      <c r="AD1836" t="s">
        <v>203</v>
      </c>
      <c r="AE1836" s="39">
        <v>46220.977141203701</v>
      </c>
      <c r="AG1836" t="str">
        <f t="shared" si="224"/>
        <v>Julho-26</v>
      </c>
      <c r="AH1836" s="36">
        <f>_xlfn.XLOOKUP(AK1836,'Base de Preços'!P$7:P$3001,'Base de Preços'!J$7:J$3001,"",0)</f>
        <v>193.73</v>
      </c>
      <c r="AI1836" s="37">
        <f t="shared" si="225"/>
        <v>8744.9722000000002</v>
      </c>
      <c r="AJ1836" t="str">
        <f>_xlfn.XLOOKUP(N1836,Agrupamentos!C$3:C$496,Agrupamentos!D$3:D$496,"",0)</f>
        <v>COMBATE A FORMIGA MECANIZADO</v>
      </c>
      <c r="AK1836" t="str">
        <f t="shared" si="226"/>
        <v>COMBATE A FORMIGA PÓS PLANTIO MECANIZADO- 3 a 5kg/ha isca granulada ou MIPISGN1400IMP17</v>
      </c>
      <c r="AL1836" s="57" t="str">
        <f t="shared" si="227"/>
        <v>47827GN1400Operador de Trator de PneuJOAO VITOR TONETO SILVACOMBATE A FORMIGA PÓS PLANTIO MECANIZADO- 3 a 5kg/ha isca granulada ou MIPISCabreuvaT16Principal45,14Julho-260546220,977141203746220</v>
      </c>
      <c r="AM1836" s="79">
        <f t="shared" si="228"/>
        <v>13.157894736842104</v>
      </c>
      <c r="AN1836" s="80">
        <f t="shared" si="229"/>
        <v>2093.2894736842104</v>
      </c>
      <c r="AO1836" s="36">
        <f t="shared" si="230"/>
        <v>7181.3226000000004</v>
      </c>
      <c r="AP1836" s="83">
        <f t="shared" si="231"/>
        <v>5088.0331263157896</v>
      </c>
    </row>
    <row r="1837" spans="1:42" hidden="1">
      <c r="A1837">
        <v>47827</v>
      </c>
      <c r="B1837" s="38">
        <v>46220</v>
      </c>
      <c r="C1837" t="s">
        <v>272</v>
      </c>
      <c r="D1837" t="s">
        <v>185</v>
      </c>
      <c r="E1837" t="s">
        <v>186</v>
      </c>
      <c r="F1837" t="s">
        <v>59</v>
      </c>
      <c r="G1837">
        <v>10</v>
      </c>
      <c r="H1837" s="43">
        <v>10859</v>
      </c>
      <c r="I1837" t="s">
        <v>198</v>
      </c>
      <c r="J1837">
        <v>11034</v>
      </c>
      <c r="K1837" t="s">
        <v>213</v>
      </c>
      <c r="L1837" t="s">
        <v>213</v>
      </c>
      <c r="M1837" t="s">
        <v>214</v>
      </c>
      <c r="N1837" t="s">
        <v>215</v>
      </c>
      <c r="O1837" t="s">
        <v>64</v>
      </c>
      <c r="P1837">
        <v>387</v>
      </c>
      <c r="Q1837" t="s">
        <v>349</v>
      </c>
      <c r="R1837" t="s">
        <v>355</v>
      </c>
      <c r="S1837">
        <v>10</v>
      </c>
      <c r="T1837">
        <v>15.34</v>
      </c>
      <c r="U1837">
        <v>0</v>
      </c>
      <c r="V1837">
        <v>10</v>
      </c>
      <c r="W1837">
        <v>0.38</v>
      </c>
      <c r="X1837">
        <v>0.65</v>
      </c>
      <c r="Y1837">
        <v>0.65</v>
      </c>
      <c r="Z1837">
        <v>159.09</v>
      </c>
      <c r="AA1837" t="s">
        <v>46</v>
      </c>
      <c r="AB1837" t="s">
        <v>47</v>
      </c>
      <c r="AC1837" t="s">
        <v>217</v>
      </c>
      <c r="AE1837" s="39">
        <v>46220.977141203701</v>
      </c>
      <c r="AG1837" t="str">
        <f t="shared" si="224"/>
        <v>Julho-26</v>
      </c>
      <c r="AH1837" s="36">
        <f>_xlfn.XLOOKUP(AK1837,'Base de Preços'!P$7:P$3001,'Base de Preços'!J$7:J$3001,"",0)</f>
        <v>193.73</v>
      </c>
      <c r="AI1837" s="37">
        <f t="shared" si="225"/>
        <v>2971.8181999999997</v>
      </c>
      <c r="AJ1837" t="str">
        <f>_xlfn.XLOOKUP(N1837,Agrupamentos!C$3:C$496,Agrupamentos!D$3:D$496,"",0)</f>
        <v>COMBATE A FORMIGA MECANIZADO</v>
      </c>
      <c r="AK1837" t="str">
        <f t="shared" si="226"/>
        <v>COMBATE A FORMIGA PÓS PLANTIO MECANIZADO- 3 a 5kg/ha isca granulada ou MIPISGN1400IMP17</v>
      </c>
      <c r="AL1837" s="57" t="str">
        <f t="shared" si="227"/>
        <v>47827GN1400Operador de Trator de PneuJOAO VITOR TONETO SILVACOMBATE A FORMIGA PÓS PLANTIO MECANIZADO- 3 a 5kg/ha isca granulada ou MIPISCabreuvaT47Principal15,34Julho-2601046220,977141203746220</v>
      </c>
      <c r="AM1837" s="79">
        <f t="shared" si="228"/>
        <v>26.315789473684209</v>
      </c>
      <c r="AN1837" s="80">
        <f t="shared" si="229"/>
        <v>4186.5789473684208</v>
      </c>
      <c r="AO1837" s="36">
        <f t="shared" si="230"/>
        <v>2440.4405999999999</v>
      </c>
      <c r="AP1837" s="83">
        <f t="shared" si="231"/>
        <v>-1746.1383473684209</v>
      </c>
    </row>
    <row r="1838" spans="1:42" hidden="1">
      <c r="A1838">
        <v>47827</v>
      </c>
      <c r="B1838" s="38">
        <v>46220</v>
      </c>
      <c r="C1838" t="s">
        <v>272</v>
      </c>
      <c r="D1838" t="s">
        <v>185</v>
      </c>
      <c r="E1838" t="s">
        <v>186</v>
      </c>
      <c r="F1838" t="s">
        <v>59</v>
      </c>
      <c r="G1838">
        <v>10</v>
      </c>
      <c r="H1838" s="43">
        <v>10859</v>
      </c>
      <c r="I1838" t="s">
        <v>198</v>
      </c>
      <c r="J1838">
        <v>11034</v>
      </c>
      <c r="K1838" t="s">
        <v>213</v>
      </c>
      <c r="L1838" t="s">
        <v>213</v>
      </c>
      <c r="M1838" t="s">
        <v>214</v>
      </c>
      <c r="N1838" t="s">
        <v>215</v>
      </c>
      <c r="O1838" t="s">
        <v>64</v>
      </c>
      <c r="P1838">
        <v>387</v>
      </c>
      <c r="Q1838" t="s">
        <v>349</v>
      </c>
      <c r="R1838" t="s">
        <v>356</v>
      </c>
      <c r="S1838">
        <v>5</v>
      </c>
      <c r="T1838">
        <v>12.52</v>
      </c>
      <c r="U1838">
        <v>0</v>
      </c>
      <c r="V1838">
        <v>5</v>
      </c>
      <c r="W1838">
        <v>0.38</v>
      </c>
      <c r="X1838">
        <v>0.4</v>
      </c>
      <c r="Y1838">
        <v>0.4</v>
      </c>
      <c r="Z1838">
        <v>159.09</v>
      </c>
      <c r="AA1838" t="s">
        <v>46</v>
      </c>
      <c r="AB1838" t="s">
        <v>47</v>
      </c>
      <c r="AC1838" t="s">
        <v>217</v>
      </c>
      <c r="AD1838" t="s">
        <v>203</v>
      </c>
      <c r="AE1838" s="39">
        <v>46220.977141203701</v>
      </c>
      <c r="AG1838" t="str">
        <f t="shared" si="224"/>
        <v>Julho-26</v>
      </c>
      <c r="AH1838" s="36">
        <f>_xlfn.XLOOKUP(AK1838,'Base de Preços'!P$7:P$3001,'Base de Preços'!J$7:J$3001,"",0)</f>
        <v>193.73</v>
      </c>
      <c r="AI1838" s="37">
        <f t="shared" si="225"/>
        <v>2425.4995999999996</v>
      </c>
      <c r="AJ1838" t="str">
        <f>_xlfn.XLOOKUP(N1838,Agrupamentos!C$3:C$496,Agrupamentos!D$3:D$496,"",0)</f>
        <v>COMBATE A FORMIGA MECANIZADO</v>
      </c>
      <c r="AK1838" t="str">
        <f t="shared" si="226"/>
        <v>COMBATE A FORMIGA PÓS PLANTIO MECANIZADO- 3 a 5kg/ha isca granulada ou MIPISGN1400IMP17</v>
      </c>
      <c r="AL1838" s="57" t="str">
        <f t="shared" si="227"/>
        <v>47827GN1400Operador de Trator de PneuJOAO VITOR TONETO SILVACOMBATE A FORMIGA PÓS PLANTIO MECANIZADO- 3 a 5kg/ha isca granulada ou MIPISCabreuvaT43Principal12,52Julho-260546220,977141203746220</v>
      </c>
      <c r="AM1838" s="79">
        <f t="shared" si="228"/>
        <v>13.157894736842104</v>
      </c>
      <c r="AN1838" s="80">
        <f t="shared" si="229"/>
        <v>2093.2894736842104</v>
      </c>
      <c r="AO1838" s="36">
        <f t="shared" si="230"/>
        <v>1991.8068000000001</v>
      </c>
      <c r="AP1838" s="83">
        <f t="shared" si="231"/>
        <v>-101.48267368421034</v>
      </c>
    </row>
    <row r="1839" spans="1:42" hidden="1">
      <c r="A1839">
        <v>47827</v>
      </c>
      <c r="B1839" s="38">
        <v>46220</v>
      </c>
      <c r="C1839" t="s">
        <v>272</v>
      </c>
      <c r="D1839" t="s">
        <v>185</v>
      </c>
      <c r="E1839" t="s">
        <v>186</v>
      </c>
      <c r="F1839" t="s">
        <v>59</v>
      </c>
      <c r="G1839">
        <v>10</v>
      </c>
      <c r="H1839" s="43">
        <v>10859</v>
      </c>
      <c r="I1839" t="s">
        <v>198</v>
      </c>
      <c r="J1839">
        <v>11034</v>
      </c>
      <c r="K1839" t="s">
        <v>213</v>
      </c>
      <c r="L1839" t="s">
        <v>213</v>
      </c>
      <c r="M1839" t="s">
        <v>214</v>
      </c>
      <c r="N1839" t="s">
        <v>215</v>
      </c>
      <c r="O1839" t="s">
        <v>64</v>
      </c>
      <c r="P1839">
        <v>387</v>
      </c>
      <c r="Q1839" t="s">
        <v>349</v>
      </c>
      <c r="R1839" t="s">
        <v>357</v>
      </c>
      <c r="S1839">
        <v>10</v>
      </c>
      <c r="T1839">
        <v>27.64</v>
      </c>
      <c r="U1839">
        <v>0</v>
      </c>
      <c r="V1839">
        <v>10</v>
      </c>
      <c r="W1839">
        <v>0.38</v>
      </c>
      <c r="X1839">
        <v>0.36</v>
      </c>
      <c r="Y1839">
        <v>0.36</v>
      </c>
      <c r="Z1839">
        <v>159.09</v>
      </c>
      <c r="AA1839" t="s">
        <v>46</v>
      </c>
      <c r="AB1839" t="s">
        <v>47</v>
      </c>
      <c r="AC1839" t="s">
        <v>217</v>
      </c>
      <c r="AE1839" s="39">
        <v>46220.977141203701</v>
      </c>
      <c r="AG1839" t="str">
        <f t="shared" si="224"/>
        <v>Julho-26</v>
      </c>
      <c r="AH1839" s="36">
        <f>_xlfn.XLOOKUP(AK1839,'Base de Preços'!P$7:P$3001,'Base de Preços'!J$7:J$3001,"",0)</f>
        <v>193.73</v>
      </c>
      <c r="AI1839" s="37">
        <f t="shared" si="225"/>
        <v>5354.6971999999996</v>
      </c>
      <c r="AJ1839" t="str">
        <f>_xlfn.XLOOKUP(N1839,Agrupamentos!C$3:C$496,Agrupamentos!D$3:D$496,"",0)</f>
        <v>COMBATE A FORMIGA MECANIZADO</v>
      </c>
      <c r="AK1839" t="str">
        <f t="shared" si="226"/>
        <v>COMBATE A FORMIGA PÓS PLANTIO MECANIZADO- 3 a 5kg/ha isca granulada ou MIPISGN1400IMP17</v>
      </c>
      <c r="AL1839" s="57" t="str">
        <f t="shared" si="227"/>
        <v>47827GN1400Operador de Trator de PneuJOAO VITOR TONETO SILVACOMBATE A FORMIGA PÓS PLANTIO MECANIZADO- 3 a 5kg/ha isca granulada ou MIPISCabreuvaT5Principal27,64Julho-2601046220,977141203746220</v>
      </c>
      <c r="AM1839" s="79">
        <f t="shared" si="228"/>
        <v>26.315789473684209</v>
      </c>
      <c r="AN1839" s="80">
        <f t="shared" si="229"/>
        <v>4186.5789473684208</v>
      </c>
      <c r="AO1839" s="36">
        <f t="shared" si="230"/>
        <v>4397.2476000000006</v>
      </c>
      <c r="AP1839" s="83">
        <f t="shared" si="231"/>
        <v>210.66865263157979</v>
      </c>
    </row>
    <row r="1840" spans="1:42" hidden="1">
      <c r="A1840">
        <v>47827</v>
      </c>
      <c r="B1840" s="38">
        <v>46220</v>
      </c>
      <c r="C1840" t="s">
        <v>272</v>
      </c>
      <c r="D1840" t="s">
        <v>185</v>
      </c>
      <c r="E1840" t="s">
        <v>186</v>
      </c>
      <c r="F1840" t="s">
        <v>59</v>
      </c>
      <c r="G1840">
        <v>10</v>
      </c>
      <c r="H1840" s="43">
        <v>10859</v>
      </c>
      <c r="I1840" t="s">
        <v>198</v>
      </c>
      <c r="J1840">
        <v>11034</v>
      </c>
      <c r="K1840" t="s">
        <v>213</v>
      </c>
      <c r="L1840" t="s">
        <v>213</v>
      </c>
      <c r="M1840" t="s">
        <v>329</v>
      </c>
      <c r="N1840" t="s">
        <v>279</v>
      </c>
      <c r="O1840" t="s">
        <v>64</v>
      </c>
      <c r="P1840">
        <v>607</v>
      </c>
      <c r="Q1840" t="s">
        <v>188</v>
      </c>
      <c r="R1840">
        <v>37</v>
      </c>
      <c r="S1840">
        <v>10</v>
      </c>
      <c r="T1840">
        <v>10</v>
      </c>
      <c r="U1840">
        <v>0</v>
      </c>
      <c r="V1840">
        <v>10</v>
      </c>
      <c r="W1840">
        <v>1.42</v>
      </c>
      <c r="X1840">
        <v>1</v>
      </c>
      <c r="Y1840">
        <v>1</v>
      </c>
      <c r="Z1840">
        <v>986.36</v>
      </c>
      <c r="AA1840" t="s">
        <v>55</v>
      </c>
      <c r="AB1840" t="s">
        <v>47</v>
      </c>
      <c r="AC1840" t="s">
        <v>217</v>
      </c>
      <c r="AE1840" s="39">
        <v>46220.977141203701</v>
      </c>
      <c r="AG1840" t="str">
        <f t="shared" si="224"/>
        <v>Julho-26</v>
      </c>
      <c r="AH1840" s="36">
        <f>_xlfn.XLOOKUP(AK1840,'Base de Preços'!P$7:P$3001,'Base de Preços'!J$7:J$3001,"",0)</f>
        <v>1128.28</v>
      </c>
      <c r="AI1840" s="37">
        <f t="shared" si="225"/>
        <v>11282.8</v>
      </c>
      <c r="AJ1840" t="str">
        <f>_xlfn.XLOOKUP(N1840,Agrupamentos!C$3:C$496,Agrupamentos!D$3:D$496,"",0)</f>
        <v>SUBSOSALGEM</v>
      </c>
      <c r="AK1840" t="str">
        <f t="shared" si="226"/>
        <v>SUBSOLAGEM COM ADUBAÇÃO 350 a 400kg/ha, 40 a 50cm de profundidade, com bacia 3 a 4 litros, 2 turnosGN1400IMP11</v>
      </c>
      <c r="AL1840" s="57" t="str">
        <f t="shared" si="227"/>
        <v>47827GN1400Operador de Trator de PneuJOAO VITOR TONETO SILVASUBSOLAGEM COM ADUBAÇÃO 350 a 400kg/ha, 40 a 50cm de profundidade, com bacia 3 a 4 litros, 2 turnosSelena37Principal10Julho-2601046220,977141203746220</v>
      </c>
      <c r="AM1840" s="79">
        <f t="shared" si="228"/>
        <v>7.042253521126761</v>
      </c>
      <c r="AN1840" s="80">
        <f t="shared" si="229"/>
        <v>6946.1971830985922</v>
      </c>
      <c r="AO1840" s="36">
        <f t="shared" si="230"/>
        <v>9863.6</v>
      </c>
      <c r="AP1840" s="83">
        <f t="shared" si="231"/>
        <v>2917.4028169014082</v>
      </c>
    </row>
    <row r="1841" spans="1:42" hidden="1">
      <c r="A1841">
        <v>47827</v>
      </c>
      <c r="B1841" s="38">
        <v>46220</v>
      </c>
      <c r="C1841" t="s">
        <v>272</v>
      </c>
      <c r="D1841" t="s">
        <v>185</v>
      </c>
      <c r="E1841" t="s">
        <v>186</v>
      </c>
      <c r="F1841" t="s">
        <v>59</v>
      </c>
      <c r="G1841">
        <v>10</v>
      </c>
      <c r="H1841" s="43">
        <v>10859</v>
      </c>
      <c r="I1841" t="s">
        <v>198</v>
      </c>
      <c r="J1841">
        <v>11034</v>
      </c>
      <c r="K1841" t="s">
        <v>213</v>
      </c>
      <c r="L1841" t="s">
        <v>213</v>
      </c>
      <c r="M1841" t="s">
        <v>214</v>
      </c>
      <c r="N1841" t="s">
        <v>215</v>
      </c>
      <c r="O1841" t="s">
        <v>64</v>
      </c>
      <c r="P1841">
        <v>387</v>
      </c>
      <c r="Q1841" t="s">
        <v>349</v>
      </c>
      <c r="R1841" t="s">
        <v>353</v>
      </c>
      <c r="S1841">
        <v>5</v>
      </c>
      <c r="T1841">
        <v>3.85</v>
      </c>
      <c r="U1841">
        <v>0</v>
      </c>
      <c r="V1841">
        <v>5</v>
      </c>
      <c r="W1841">
        <v>0.38</v>
      </c>
      <c r="X1841">
        <v>1.3</v>
      </c>
      <c r="Y1841">
        <v>1.3</v>
      </c>
      <c r="Z1841">
        <v>159.09</v>
      </c>
      <c r="AA1841" t="s">
        <v>46</v>
      </c>
      <c r="AB1841" t="s">
        <v>47</v>
      </c>
      <c r="AC1841" t="s">
        <v>217</v>
      </c>
      <c r="AE1841" s="39">
        <v>46220.977141203701</v>
      </c>
      <c r="AG1841" t="str">
        <f t="shared" si="224"/>
        <v>Julho-26</v>
      </c>
      <c r="AH1841" s="36">
        <f>_xlfn.XLOOKUP(AK1841,'Base de Preços'!P$7:P$3001,'Base de Preços'!J$7:J$3001,"",0)</f>
        <v>193.73</v>
      </c>
      <c r="AI1841" s="37">
        <f t="shared" si="225"/>
        <v>745.8605</v>
      </c>
      <c r="AJ1841" t="str">
        <f>_xlfn.XLOOKUP(N1841,Agrupamentos!C$3:C$496,Agrupamentos!D$3:D$496,"",0)</f>
        <v>COMBATE A FORMIGA MECANIZADO</v>
      </c>
      <c r="AK1841" t="str">
        <f t="shared" si="226"/>
        <v>COMBATE A FORMIGA PÓS PLANTIO MECANIZADO- 3 a 5kg/ha isca granulada ou MIPISGN1400IMP17</v>
      </c>
      <c r="AL1841" s="57" t="str">
        <f t="shared" si="227"/>
        <v>47827GN1400Operador de Trator de PneuJOAO VITOR TONETO SILVACOMBATE A FORMIGA PÓS PLANTIO MECANIZADO- 3 a 5kg/ha isca granulada ou MIPISCabreuvaT40Principal3,85Julho-260546220,977141203746220</v>
      </c>
      <c r="AM1841" s="79">
        <f t="shared" si="228"/>
        <v>13.157894736842104</v>
      </c>
      <c r="AN1841" s="80">
        <f t="shared" si="229"/>
        <v>2093.2894736842104</v>
      </c>
      <c r="AO1841" s="36">
        <f t="shared" si="230"/>
        <v>612.49650000000008</v>
      </c>
      <c r="AP1841" s="83">
        <f t="shared" si="231"/>
        <v>-1480.7929736842102</v>
      </c>
    </row>
    <row r="1842" spans="1:42" hidden="1">
      <c r="A1842">
        <v>47827</v>
      </c>
      <c r="B1842" s="38">
        <v>46220</v>
      </c>
      <c r="C1842" t="s">
        <v>272</v>
      </c>
      <c r="D1842" t="s">
        <v>185</v>
      </c>
      <c r="E1842" t="s">
        <v>186</v>
      </c>
      <c r="F1842" t="s">
        <v>59</v>
      </c>
      <c r="G1842">
        <v>10</v>
      </c>
      <c r="H1842" s="43">
        <v>10859</v>
      </c>
      <c r="I1842" t="s">
        <v>198</v>
      </c>
      <c r="J1842">
        <v>11034</v>
      </c>
      <c r="K1842" t="s">
        <v>213</v>
      </c>
      <c r="L1842" t="s">
        <v>213</v>
      </c>
      <c r="M1842" t="s">
        <v>214</v>
      </c>
      <c r="N1842" t="s">
        <v>215</v>
      </c>
      <c r="O1842" t="s">
        <v>64</v>
      </c>
      <c r="P1842">
        <v>387</v>
      </c>
      <c r="Q1842" t="s">
        <v>349</v>
      </c>
      <c r="R1842" t="s">
        <v>196</v>
      </c>
      <c r="S1842">
        <v>5</v>
      </c>
      <c r="T1842">
        <v>17.91</v>
      </c>
      <c r="U1842">
        <v>0</v>
      </c>
      <c r="V1842">
        <v>5</v>
      </c>
      <c r="W1842">
        <v>0.38</v>
      </c>
      <c r="X1842">
        <v>0.28000000000000003</v>
      </c>
      <c r="Y1842">
        <v>0.28000000000000003</v>
      </c>
      <c r="Z1842">
        <v>159.09</v>
      </c>
      <c r="AA1842" t="s">
        <v>46</v>
      </c>
      <c r="AB1842" t="s">
        <v>47</v>
      </c>
      <c r="AC1842" t="s">
        <v>217</v>
      </c>
      <c r="AE1842" s="39">
        <v>46220.977141203701</v>
      </c>
      <c r="AG1842" t="str">
        <f t="shared" si="224"/>
        <v>Julho-26</v>
      </c>
      <c r="AH1842" s="36">
        <f>_xlfn.XLOOKUP(AK1842,'Base de Preços'!P$7:P$3001,'Base de Preços'!J$7:J$3001,"",0)</f>
        <v>193.73</v>
      </c>
      <c r="AI1842" s="37">
        <f t="shared" si="225"/>
        <v>3469.7042999999999</v>
      </c>
      <c r="AJ1842" t="str">
        <f>_xlfn.XLOOKUP(N1842,Agrupamentos!C$3:C$496,Agrupamentos!D$3:D$496,"",0)</f>
        <v>COMBATE A FORMIGA MECANIZADO</v>
      </c>
      <c r="AK1842" t="str">
        <f t="shared" si="226"/>
        <v>COMBATE A FORMIGA PÓS PLANTIO MECANIZADO- 3 a 5kg/ha isca granulada ou MIPISGN1400IMP17</v>
      </c>
      <c r="AL1842" s="57" t="str">
        <f t="shared" si="227"/>
        <v>47827GN1400Operador de Trator de PneuJOAO VITOR TONETO SILVACOMBATE A FORMIGA PÓS PLANTIO MECANIZADO- 3 a 5kg/ha isca granulada ou MIPISCabreuvaT1Principal17,91Julho-260546220,977141203746220</v>
      </c>
      <c r="AM1842" s="79">
        <f t="shared" si="228"/>
        <v>13.157894736842104</v>
      </c>
      <c r="AN1842" s="80">
        <f t="shared" si="229"/>
        <v>2093.2894736842104</v>
      </c>
      <c r="AO1842" s="36">
        <f t="shared" si="230"/>
        <v>2849.3018999999999</v>
      </c>
      <c r="AP1842" s="83">
        <f t="shared" si="231"/>
        <v>756.01242631578953</v>
      </c>
    </row>
    <row r="1843" spans="1:42" hidden="1">
      <c r="A1843">
        <v>47870</v>
      </c>
      <c r="B1843" s="38">
        <v>46220</v>
      </c>
      <c r="C1843" t="s">
        <v>272</v>
      </c>
      <c r="D1843" t="s">
        <v>185</v>
      </c>
      <c r="E1843" t="s">
        <v>186</v>
      </c>
      <c r="F1843" t="s">
        <v>59</v>
      </c>
      <c r="G1843">
        <v>9</v>
      </c>
      <c r="H1843" s="43">
        <v>10859</v>
      </c>
      <c r="I1843" t="s">
        <v>198</v>
      </c>
      <c r="J1843">
        <v>9900</v>
      </c>
      <c r="K1843" t="s">
        <v>218</v>
      </c>
      <c r="L1843" t="s">
        <v>218</v>
      </c>
      <c r="M1843" t="s">
        <v>221</v>
      </c>
      <c r="N1843" t="s">
        <v>222</v>
      </c>
      <c r="O1843" t="s">
        <v>64</v>
      </c>
      <c r="P1843">
        <v>853</v>
      </c>
      <c r="Q1843" t="s">
        <v>219</v>
      </c>
      <c r="R1843">
        <v>11</v>
      </c>
      <c r="S1843">
        <v>9</v>
      </c>
      <c r="T1843">
        <v>0</v>
      </c>
      <c r="U1843">
        <v>1</v>
      </c>
      <c r="V1843">
        <v>10</v>
      </c>
      <c r="W1843">
        <v>0.54</v>
      </c>
      <c r="X1843">
        <v>0</v>
      </c>
      <c r="Y1843">
        <v>0</v>
      </c>
      <c r="Z1843">
        <v>195</v>
      </c>
      <c r="AA1843" t="s">
        <v>46</v>
      </c>
      <c r="AB1843" t="s">
        <v>47</v>
      </c>
      <c r="AC1843" t="s">
        <v>220</v>
      </c>
      <c r="AD1843" t="s">
        <v>203</v>
      </c>
      <c r="AE1843" s="39">
        <v>46222.892337962963</v>
      </c>
      <c r="AG1843" t="str">
        <f t="shared" si="224"/>
        <v>Julho-26</v>
      </c>
      <c r="AH1843" s="36">
        <f>_xlfn.XLOOKUP(AK1843,'Base de Preços'!P$7:P$3001,'Base de Preços'!J$7:J$3001,"",0)</f>
        <v>195</v>
      </c>
      <c r="AI1843" s="37">
        <f t="shared" si="225"/>
        <v>0</v>
      </c>
      <c r="AJ1843" t="str">
        <f>_xlfn.XLOOKUP(N1843,Agrupamentos!C$3:C$496,Agrupamentos!D$3:D$496,"",0)</f>
        <v>COMBATE A FORMIGA MECANIZADO</v>
      </c>
      <c r="AK1843" t="str">
        <f t="shared" si="226"/>
        <v>COMBATE A FORMIGA PRÉ PLANTIO MECANIZADO - Sulfluramida ou FipronilGN1400IMP09</v>
      </c>
      <c r="AL1843" s="57" t="str">
        <f t="shared" si="227"/>
        <v>47870GN1400Operador de Trator de PneuCARLOS ALVES DOS SANTOSCOMBATE A FORMIGA PRÉ PLANTIO MECANIZADO - Sulfluramida ou FipronilSANTA MARIA MATOS11Principal0Julho-2611046222,89233796346220</v>
      </c>
      <c r="AM1843" s="79">
        <f t="shared" si="228"/>
        <v>18.518518518518519</v>
      </c>
      <c r="AN1843" s="80">
        <f t="shared" si="229"/>
        <v>3611.1111111111113</v>
      </c>
      <c r="AO1843" s="36">
        <f t="shared" si="230"/>
        <v>0</v>
      </c>
      <c r="AP1843" s="83">
        <f t="shared" si="231"/>
        <v>-3611.1111111111113</v>
      </c>
    </row>
    <row r="1844" spans="1:42" hidden="1">
      <c r="A1844">
        <v>47870</v>
      </c>
      <c r="B1844" s="38">
        <v>46220</v>
      </c>
      <c r="C1844" t="s">
        <v>272</v>
      </c>
      <c r="D1844" t="s">
        <v>185</v>
      </c>
      <c r="E1844" t="s">
        <v>186</v>
      </c>
      <c r="F1844" t="s">
        <v>49</v>
      </c>
      <c r="G1844">
        <v>9</v>
      </c>
      <c r="H1844" s="43">
        <v>10859</v>
      </c>
      <c r="I1844" t="s">
        <v>198</v>
      </c>
      <c r="J1844">
        <v>9900</v>
      </c>
      <c r="K1844" t="s">
        <v>218</v>
      </c>
      <c r="L1844" t="s">
        <v>218</v>
      </c>
      <c r="M1844">
        <v>43</v>
      </c>
      <c r="N1844" t="s">
        <v>42</v>
      </c>
      <c r="O1844" t="s">
        <v>64</v>
      </c>
      <c r="P1844">
        <v>853</v>
      </c>
      <c r="Q1844" t="s">
        <v>219</v>
      </c>
      <c r="R1844">
        <v>12</v>
      </c>
      <c r="S1844">
        <v>9</v>
      </c>
      <c r="T1844">
        <v>0</v>
      </c>
      <c r="U1844">
        <v>0</v>
      </c>
      <c r="V1844">
        <v>9</v>
      </c>
      <c r="W1844">
        <v>0</v>
      </c>
      <c r="X1844">
        <v>0</v>
      </c>
      <c r="Y1844">
        <v>0</v>
      </c>
      <c r="Z1844">
        <v>0</v>
      </c>
      <c r="AA1844" t="s">
        <v>46</v>
      </c>
      <c r="AB1844" t="s">
        <v>56</v>
      </c>
      <c r="AC1844" t="s">
        <v>220</v>
      </c>
      <c r="AE1844" s="39">
        <v>46222.892337962963</v>
      </c>
      <c r="AG1844" t="str">
        <f t="shared" si="224"/>
        <v>Julho-26</v>
      </c>
      <c r="AH1844" s="36">
        <f>_xlfn.XLOOKUP(AK1844,'Base de Preços'!P$7:P$3001,'Base de Preços'!J$7:J$3001,"",0)</f>
        <v>0</v>
      </c>
      <c r="AI1844" s="37">
        <f t="shared" si="225"/>
        <v>0</v>
      </c>
      <c r="AJ1844" t="str">
        <f>_xlfn.XLOOKUP(N1844,Agrupamentos!C$3:C$496,Agrupamentos!D$3:D$496,"",0)</f>
        <v>APOIO E MANUTENÇÃO</v>
      </c>
      <c r="AK1844" t="str">
        <f t="shared" si="226"/>
        <v>APOIO E MANUTEÇÃOGN140043</v>
      </c>
      <c r="AL1844" s="57" t="str">
        <f t="shared" si="227"/>
        <v>47870GN1400Trabalhador FlorestalCARLOS ALVES DOS SANTOSAPOIO E MANUTEÇÃOSANTA MARIA MATOS12Suporte0Julho-260946222,89233796346220</v>
      </c>
      <c r="AM1844" s="79" t="str">
        <f t="shared" si="228"/>
        <v/>
      </c>
      <c r="AN1844" s="80" t="str">
        <f t="shared" si="229"/>
        <v/>
      </c>
      <c r="AO1844" s="36">
        <f t="shared" si="230"/>
        <v>0</v>
      </c>
      <c r="AP1844" s="83" t="str">
        <f t="shared" si="231"/>
        <v/>
      </c>
    </row>
    <row r="1845" spans="1:42" hidden="1">
      <c r="A1845">
        <v>47870</v>
      </c>
      <c r="B1845" s="38">
        <v>46220</v>
      </c>
      <c r="C1845" t="s">
        <v>272</v>
      </c>
      <c r="D1845" t="s">
        <v>185</v>
      </c>
      <c r="E1845" t="s">
        <v>186</v>
      </c>
      <c r="F1845" t="s">
        <v>59</v>
      </c>
      <c r="G1845">
        <v>9</v>
      </c>
      <c r="H1845" s="43">
        <v>10859</v>
      </c>
      <c r="I1845" t="s">
        <v>198</v>
      </c>
      <c r="J1845">
        <v>9900</v>
      </c>
      <c r="K1845" t="s">
        <v>218</v>
      </c>
      <c r="L1845" t="s">
        <v>218</v>
      </c>
      <c r="M1845" t="s">
        <v>221</v>
      </c>
      <c r="N1845" t="s">
        <v>222</v>
      </c>
      <c r="O1845" t="s">
        <v>64</v>
      </c>
      <c r="P1845">
        <v>853</v>
      </c>
      <c r="Q1845" t="s">
        <v>219</v>
      </c>
      <c r="R1845">
        <v>10</v>
      </c>
      <c r="S1845">
        <v>9</v>
      </c>
      <c r="T1845">
        <v>19.82</v>
      </c>
      <c r="U1845">
        <v>0</v>
      </c>
      <c r="V1845">
        <v>9</v>
      </c>
      <c r="W1845">
        <v>0.54</v>
      </c>
      <c r="X1845">
        <v>0.45</v>
      </c>
      <c r="Y1845">
        <v>0.45</v>
      </c>
      <c r="Z1845">
        <v>195</v>
      </c>
      <c r="AA1845" t="s">
        <v>46</v>
      </c>
      <c r="AB1845" t="s">
        <v>47</v>
      </c>
      <c r="AC1845" t="s">
        <v>220</v>
      </c>
      <c r="AE1845" s="39">
        <v>46222.892337962963</v>
      </c>
      <c r="AG1845" t="str">
        <f t="shared" si="224"/>
        <v>Julho-26</v>
      </c>
      <c r="AH1845" s="36">
        <f>_xlfn.XLOOKUP(AK1845,'Base de Preços'!P$7:P$3001,'Base de Preços'!J$7:J$3001,"",0)</f>
        <v>195</v>
      </c>
      <c r="AI1845" s="37">
        <f t="shared" si="225"/>
        <v>3864.9</v>
      </c>
      <c r="AJ1845" t="str">
        <f>_xlfn.XLOOKUP(N1845,Agrupamentos!C$3:C$496,Agrupamentos!D$3:D$496,"",0)</f>
        <v>COMBATE A FORMIGA MECANIZADO</v>
      </c>
      <c r="AK1845" t="str">
        <f t="shared" si="226"/>
        <v>COMBATE A FORMIGA PRÉ PLANTIO MECANIZADO - Sulfluramida ou FipronilGN1400IMP09</v>
      </c>
      <c r="AL1845" s="57" t="str">
        <f t="shared" si="227"/>
        <v>47870GN1400Operador de Trator de PneuCARLOS ALVES DOS SANTOSCOMBATE A FORMIGA PRÉ PLANTIO MECANIZADO - Sulfluramida ou FipronilSANTA MARIA MATOS10Principal19,82Julho-260946222,89233796346220</v>
      </c>
      <c r="AM1845" s="79">
        <f t="shared" si="228"/>
        <v>16.666666666666664</v>
      </c>
      <c r="AN1845" s="80">
        <f t="shared" si="229"/>
        <v>3249.9999999999995</v>
      </c>
      <c r="AO1845" s="36">
        <f t="shared" si="230"/>
        <v>3864.9</v>
      </c>
      <c r="AP1845" s="83">
        <f t="shared" si="231"/>
        <v>614.90000000000055</v>
      </c>
    </row>
    <row r="1846" spans="1:42" hidden="1">
      <c r="A1846">
        <v>47870</v>
      </c>
      <c r="B1846" s="38">
        <v>46220</v>
      </c>
      <c r="C1846" t="s">
        <v>272</v>
      </c>
      <c r="D1846" t="s">
        <v>185</v>
      </c>
      <c r="E1846" t="s">
        <v>186</v>
      </c>
      <c r="F1846" t="s">
        <v>59</v>
      </c>
      <c r="G1846">
        <v>9</v>
      </c>
      <c r="H1846" s="43">
        <v>10859</v>
      </c>
      <c r="I1846" t="s">
        <v>198</v>
      </c>
      <c r="J1846">
        <v>9900</v>
      </c>
      <c r="K1846" t="s">
        <v>218</v>
      </c>
      <c r="L1846" t="s">
        <v>218</v>
      </c>
      <c r="M1846" t="s">
        <v>221</v>
      </c>
      <c r="N1846" t="s">
        <v>222</v>
      </c>
      <c r="O1846" t="s">
        <v>64</v>
      </c>
      <c r="P1846">
        <v>853</v>
      </c>
      <c r="Q1846" t="s">
        <v>219</v>
      </c>
      <c r="R1846">
        <v>12</v>
      </c>
      <c r="S1846">
        <v>18</v>
      </c>
      <c r="T1846">
        <v>49.6</v>
      </c>
      <c r="U1846">
        <v>0</v>
      </c>
      <c r="V1846">
        <v>18</v>
      </c>
      <c r="W1846">
        <v>0.54</v>
      </c>
      <c r="X1846">
        <v>0.36</v>
      </c>
      <c r="Y1846">
        <v>0.36</v>
      </c>
      <c r="Z1846">
        <v>195</v>
      </c>
      <c r="AA1846" t="s">
        <v>46</v>
      </c>
      <c r="AB1846" t="s">
        <v>47</v>
      </c>
      <c r="AC1846" t="s">
        <v>220</v>
      </c>
      <c r="AE1846" s="39">
        <v>46222.892337962963</v>
      </c>
      <c r="AG1846" t="str">
        <f t="shared" si="224"/>
        <v>Julho-26</v>
      </c>
      <c r="AH1846" s="36">
        <f>_xlfn.XLOOKUP(AK1846,'Base de Preços'!P$7:P$3001,'Base de Preços'!J$7:J$3001,"",0)</f>
        <v>195</v>
      </c>
      <c r="AI1846" s="37">
        <f t="shared" si="225"/>
        <v>9672</v>
      </c>
      <c r="AJ1846" t="str">
        <f>_xlfn.XLOOKUP(N1846,Agrupamentos!C$3:C$496,Agrupamentos!D$3:D$496,"",0)</f>
        <v>COMBATE A FORMIGA MECANIZADO</v>
      </c>
      <c r="AK1846" t="str">
        <f t="shared" si="226"/>
        <v>COMBATE A FORMIGA PRÉ PLANTIO MECANIZADO - Sulfluramida ou FipronilGN1400IMP09</v>
      </c>
      <c r="AL1846" s="57" t="str">
        <f t="shared" si="227"/>
        <v>47870GN1400Operador de Trator de PneuCARLOS ALVES DOS SANTOSCOMBATE A FORMIGA PRÉ PLANTIO MECANIZADO - Sulfluramida ou FipronilSANTA MARIA MATOS12Principal49,6Julho-2601846222,89233796346220</v>
      </c>
      <c r="AM1846" s="79">
        <f t="shared" si="228"/>
        <v>33.333333333333329</v>
      </c>
      <c r="AN1846" s="80">
        <f t="shared" si="229"/>
        <v>6499.9999999999991</v>
      </c>
      <c r="AO1846" s="36">
        <f t="shared" si="230"/>
        <v>9672</v>
      </c>
      <c r="AP1846" s="83">
        <f t="shared" si="231"/>
        <v>3172.0000000000009</v>
      </c>
    </row>
    <row r="1847" spans="1:42" hidden="1">
      <c r="A1847">
        <v>47891</v>
      </c>
      <c r="B1847" s="38">
        <v>46220</v>
      </c>
      <c r="C1847" t="s">
        <v>272</v>
      </c>
      <c r="D1847" t="s">
        <v>185</v>
      </c>
      <c r="E1847" t="s">
        <v>186</v>
      </c>
      <c r="F1847" t="s">
        <v>37</v>
      </c>
      <c r="G1847">
        <v>8</v>
      </c>
      <c r="H1847" s="43">
        <v>9241</v>
      </c>
      <c r="I1847" t="s">
        <v>189</v>
      </c>
      <c r="J1847" t="s">
        <v>39</v>
      </c>
      <c r="K1847" t="s">
        <v>40</v>
      </c>
      <c r="L1847" t="s">
        <v>190</v>
      </c>
      <c r="M1847">
        <v>43</v>
      </c>
      <c r="N1847" t="s">
        <v>42</v>
      </c>
      <c r="O1847" t="s">
        <v>64</v>
      </c>
      <c r="P1847">
        <v>390</v>
      </c>
      <c r="Q1847" t="s">
        <v>44</v>
      </c>
      <c r="R1847" t="s">
        <v>45</v>
      </c>
      <c r="S1847">
        <v>0</v>
      </c>
      <c r="T1847">
        <v>0</v>
      </c>
      <c r="U1847">
        <v>16</v>
      </c>
      <c r="V1847">
        <v>16</v>
      </c>
      <c r="W1847">
        <v>0</v>
      </c>
      <c r="X1847">
        <v>0</v>
      </c>
      <c r="Y1847">
        <v>0</v>
      </c>
      <c r="Z1847">
        <v>0</v>
      </c>
      <c r="AA1847" t="s">
        <v>55</v>
      </c>
      <c r="AB1847" t="s">
        <v>47</v>
      </c>
      <c r="AC1847" t="s">
        <v>267</v>
      </c>
      <c r="AD1847" t="s">
        <v>267</v>
      </c>
      <c r="AE1847" s="39">
        <v>46223.37232638889</v>
      </c>
      <c r="AG1847" t="str">
        <f t="shared" si="224"/>
        <v>Julho-26</v>
      </c>
      <c r="AH1847" s="36">
        <f>_xlfn.XLOOKUP(AK1847,'Base de Preços'!P$7:P$3001,'Base de Preços'!J$7:J$3001,"",0)</f>
        <v>0</v>
      </c>
      <c r="AI1847" s="37">
        <f t="shared" si="225"/>
        <v>0</v>
      </c>
      <c r="AJ1847" t="str">
        <f>_xlfn.XLOOKUP(N1847,Agrupamentos!C$3:C$496,Agrupamentos!D$3:D$496,"",0)</f>
        <v>APOIO E MANUTENÇÃO</v>
      </c>
      <c r="AK1847" t="str">
        <f t="shared" si="226"/>
        <v>APOIO E MANUTEÇÃOGN140043</v>
      </c>
      <c r="AL1847" s="57" t="str">
        <f t="shared" si="227"/>
        <v>47891GN1400MotoristaGIOVANNI RODRIGUES BORGES MORAESAPOIO E MANUTEÇÃOPátio MST01Principal0Julho-26161646223,372326388946220</v>
      </c>
      <c r="AM1847" s="79" t="str">
        <f t="shared" si="228"/>
        <v/>
      </c>
      <c r="AN1847" s="80" t="str">
        <f t="shared" si="229"/>
        <v/>
      </c>
      <c r="AO1847" s="36">
        <f t="shared" si="230"/>
        <v>0</v>
      </c>
      <c r="AP1847" s="83" t="str">
        <f t="shared" si="231"/>
        <v/>
      </c>
    </row>
    <row r="1848" spans="1:42" hidden="1">
      <c r="A1848">
        <v>47808</v>
      </c>
      <c r="B1848" s="38">
        <v>46220</v>
      </c>
      <c r="C1848" t="s">
        <v>272</v>
      </c>
      <c r="D1848" t="s">
        <v>105</v>
      </c>
      <c r="E1848" t="s">
        <v>106</v>
      </c>
      <c r="F1848" t="s">
        <v>49</v>
      </c>
      <c r="G1848">
        <v>8</v>
      </c>
      <c r="H1848" s="43">
        <v>11065</v>
      </c>
      <c r="I1848" t="s">
        <v>107</v>
      </c>
      <c r="J1848" t="s">
        <v>50</v>
      </c>
      <c r="K1848" t="s">
        <v>51</v>
      </c>
      <c r="L1848" t="s">
        <v>108</v>
      </c>
      <c r="M1848">
        <v>1</v>
      </c>
      <c r="N1848" t="s">
        <v>109</v>
      </c>
      <c r="O1848" t="s">
        <v>64</v>
      </c>
      <c r="P1848">
        <v>927</v>
      </c>
      <c r="Q1848" t="s">
        <v>490</v>
      </c>
      <c r="R1848" t="s">
        <v>408</v>
      </c>
      <c r="S1848">
        <v>0</v>
      </c>
      <c r="T1848">
        <v>0</v>
      </c>
      <c r="U1848">
        <v>16</v>
      </c>
      <c r="V1848">
        <v>16</v>
      </c>
      <c r="W1848">
        <v>0</v>
      </c>
      <c r="X1848">
        <v>0</v>
      </c>
      <c r="Y1848">
        <v>0</v>
      </c>
      <c r="Z1848">
        <v>0</v>
      </c>
      <c r="AA1848" t="s">
        <v>55</v>
      </c>
      <c r="AB1848" t="s">
        <v>56</v>
      </c>
      <c r="AC1848" t="s">
        <v>57</v>
      </c>
      <c r="AD1848" t="s">
        <v>57</v>
      </c>
      <c r="AE1848" s="39">
        <v>46220.739942129629</v>
      </c>
      <c r="AG1848" t="str">
        <f t="shared" si="224"/>
        <v>Julho-26</v>
      </c>
      <c r="AH1848" s="36">
        <f>_xlfn.XLOOKUP(AK1848,'Base de Preços'!P$7:P$3001,'Base de Preços'!J$7:J$3001,"",0)</f>
        <v>0</v>
      </c>
      <c r="AI1848" s="37">
        <f t="shared" si="225"/>
        <v>0</v>
      </c>
      <c r="AJ1848" t="str">
        <f>_xlfn.XLOOKUP(N1848,Agrupamentos!C$3:C$496,Agrupamentos!D$3:D$496,"",0)</f>
        <v>APOIO E MANUTENÇÃO</v>
      </c>
      <c r="AK1848" t="str">
        <f t="shared" si="226"/>
        <v>APOIO E MANUTEÇÃO 1410GN14101</v>
      </c>
      <c r="AL1848" s="57" t="str">
        <f t="shared" si="227"/>
        <v>47808GN1410Trabalhador FlorestalLEANDRA DE MIRANDA SOUZA COSTAAPOIO E MANUTEÇÃO 1410AVALON DE SÃO FRANCISCO - BTG015-01Suporte0Julho-26161646220,739942129646220</v>
      </c>
      <c r="AM1848" s="79" t="str">
        <f t="shared" si="228"/>
        <v/>
      </c>
      <c r="AN1848" s="80" t="str">
        <f t="shared" si="229"/>
        <v/>
      </c>
      <c r="AO1848" s="36">
        <f t="shared" si="230"/>
        <v>0</v>
      </c>
      <c r="AP1848" s="83" t="str">
        <f t="shared" si="231"/>
        <v/>
      </c>
    </row>
    <row r="1849" spans="1:42" hidden="1">
      <c r="A1849">
        <v>47829</v>
      </c>
      <c r="B1849" s="38">
        <v>46220</v>
      </c>
      <c r="C1849" t="s">
        <v>272</v>
      </c>
      <c r="D1849" t="s">
        <v>105</v>
      </c>
      <c r="E1849" t="s">
        <v>106</v>
      </c>
      <c r="F1849" t="s">
        <v>49</v>
      </c>
      <c r="G1849">
        <v>8</v>
      </c>
      <c r="H1849" s="43">
        <v>11065</v>
      </c>
      <c r="I1849" t="s">
        <v>107</v>
      </c>
      <c r="J1849">
        <v>11390</v>
      </c>
      <c r="K1849" t="s">
        <v>123</v>
      </c>
      <c r="L1849" t="s">
        <v>123</v>
      </c>
      <c r="M1849" t="s">
        <v>124</v>
      </c>
      <c r="N1849" t="s">
        <v>125</v>
      </c>
      <c r="O1849" t="s">
        <v>64</v>
      </c>
      <c r="P1849">
        <v>805</v>
      </c>
      <c r="Q1849" t="s">
        <v>126</v>
      </c>
      <c r="R1849" t="s">
        <v>158</v>
      </c>
      <c r="S1849">
        <v>70</v>
      </c>
      <c r="T1849">
        <v>20</v>
      </c>
      <c r="U1849">
        <v>0</v>
      </c>
      <c r="V1849">
        <v>70</v>
      </c>
      <c r="W1849">
        <v>1.51</v>
      </c>
      <c r="X1849">
        <v>3.5</v>
      </c>
      <c r="Y1849">
        <v>3.5</v>
      </c>
      <c r="Z1849">
        <v>112.28</v>
      </c>
      <c r="AA1849" t="s">
        <v>55</v>
      </c>
      <c r="AB1849" t="s">
        <v>47</v>
      </c>
      <c r="AC1849" t="s">
        <v>127</v>
      </c>
      <c r="AD1849" t="s">
        <v>120</v>
      </c>
      <c r="AE1849" s="39">
        <v>46221.007094907407</v>
      </c>
      <c r="AG1849" t="str">
        <f t="shared" si="224"/>
        <v>Julho-26</v>
      </c>
      <c r="AH1849" s="36">
        <f>_xlfn.XLOOKUP(AK1849,'Base de Preços'!P$7:P$3001,'Base de Preços'!J$7:J$3001,"",0)</f>
        <v>143.12</v>
      </c>
      <c r="AI1849" s="37">
        <f t="shared" si="225"/>
        <v>2862.4</v>
      </c>
      <c r="AJ1849" t="str">
        <f>_xlfn.XLOOKUP(N1849,Agrupamentos!C$3:C$496,Agrupamentos!D$3:D$496,"",0)</f>
        <v>COMB FORMIGA MANUAL SISTEMATICO</v>
      </c>
      <c r="AK1849" t="str">
        <f t="shared" si="226"/>
        <v>SERV COMB FORMIGA MANUAL SISTEMATICOGN1410IMP179</v>
      </c>
      <c r="AL1849" s="57" t="str">
        <f t="shared" si="227"/>
        <v>47829GN1410Trabalhador FlorestalDIEMISSON DE ALMEIDA SANTOSSERV COMB FORMIGA MANUAL SISTEMATICOGUAÍRA - RRP001-01Principal20Julho-2607046221,007094907446220</v>
      </c>
      <c r="AM1849" s="79">
        <f t="shared" si="228"/>
        <v>46.357615894039732</v>
      </c>
      <c r="AN1849" s="80">
        <f t="shared" si="229"/>
        <v>5205.0331125827815</v>
      </c>
      <c r="AO1849" s="36">
        <f t="shared" si="230"/>
        <v>2245.6</v>
      </c>
      <c r="AP1849" s="83">
        <f t="shared" si="231"/>
        <v>-2959.4331125827816</v>
      </c>
    </row>
    <row r="1850" spans="1:42" hidden="1">
      <c r="A1850">
        <v>47829</v>
      </c>
      <c r="B1850" s="38">
        <v>46220</v>
      </c>
      <c r="C1850" t="s">
        <v>272</v>
      </c>
      <c r="D1850" t="s">
        <v>105</v>
      </c>
      <c r="E1850" t="s">
        <v>106</v>
      </c>
      <c r="F1850" t="s">
        <v>37</v>
      </c>
      <c r="G1850">
        <v>8</v>
      </c>
      <c r="H1850" s="43">
        <v>11065</v>
      </c>
      <c r="I1850" t="s">
        <v>107</v>
      </c>
      <c r="J1850">
        <v>11390</v>
      </c>
      <c r="K1850" t="s">
        <v>123</v>
      </c>
      <c r="L1850" t="s">
        <v>123</v>
      </c>
      <c r="M1850">
        <v>1</v>
      </c>
      <c r="N1850" t="s">
        <v>109</v>
      </c>
      <c r="O1850" t="s">
        <v>64</v>
      </c>
      <c r="P1850">
        <v>805</v>
      </c>
      <c r="Q1850" t="s">
        <v>126</v>
      </c>
      <c r="R1850" t="s">
        <v>134</v>
      </c>
      <c r="S1850">
        <v>8</v>
      </c>
      <c r="T1850">
        <v>66.290000000000006</v>
      </c>
      <c r="U1850">
        <v>0</v>
      </c>
      <c r="V1850">
        <v>8</v>
      </c>
      <c r="W1850">
        <v>0</v>
      </c>
      <c r="X1850">
        <v>0.12</v>
      </c>
      <c r="Y1850">
        <v>0.12</v>
      </c>
      <c r="Z1850">
        <v>0</v>
      </c>
      <c r="AA1850" t="s">
        <v>46</v>
      </c>
      <c r="AB1850" t="s">
        <v>47</v>
      </c>
      <c r="AC1850" t="s">
        <v>127</v>
      </c>
      <c r="AD1850" t="s">
        <v>120</v>
      </c>
      <c r="AE1850" s="39">
        <v>46221.007094907407</v>
      </c>
      <c r="AG1850" t="str">
        <f t="shared" si="224"/>
        <v>Julho-26</v>
      </c>
      <c r="AH1850" s="36">
        <f>_xlfn.XLOOKUP(AK1850,'Base de Preços'!P$7:P$3001,'Base de Preços'!J$7:J$3001,"",0)</f>
        <v>0</v>
      </c>
      <c r="AI1850" s="37">
        <f t="shared" si="225"/>
        <v>0</v>
      </c>
      <c r="AJ1850" t="str">
        <f>_xlfn.XLOOKUP(N1850,Agrupamentos!C$3:C$496,Agrupamentos!D$3:D$496,"",0)</f>
        <v>APOIO E MANUTENÇÃO</v>
      </c>
      <c r="AK1850" t="str">
        <f t="shared" si="226"/>
        <v>APOIO E MANUTEÇÃO 1410GN14101</v>
      </c>
      <c r="AL1850" s="57" t="str">
        <f t="shared" si="227"/>
        <v>47829GN1410MotoristaDIEMISSON DE ALMEIDA SANTOSAPOIO E MANUTEÇÃO 1410GUAÍRA - RRP002-01Principal66,29Julho-260846221,007094907446220</v>
      </c>
      <c r="AM1850" s="79" t="str">
        <f t="shared" si="228"/>
        <v/>
      </c>
      <c r="AN1850" s="80" t="str">
        <f t="shared" si="229"/>
        <v/>
      </c>
      <c r="AO1850" s="36">
        <f t="shared" si="230"/>
        <v>0</v>
      </c>
      <c r="AP1850" s="83" t="str">
        <f t="shared" si="231"/>
        <v/>
      </c>
    </row>
    <row r="1851" spans="1:42" hidden="1">
      <c r="A1851">
        <v>47829</v>
      </c>
      <c r="B1851" s="38">
        <v>46220</v>
      </c>
      <c r="C1851" t="s">
        <v>272</v>
      </c>
      <c r="D1851" t="s">
        <v>105</v>
      </c>
      <c r="E1851" t="s">
        <v>106</v>
      </c>
      <c r="F1851" t="s">
        <v>49</v>
      </c>
      <c r="G1851">
        <v>8</v>
      </c>
      <c r="H1851" s="43">
        <v>11065</v>
      </c>
      <c r="I1851" t="s">
        <v>107</v>
      </c>
      <c r="J1851">
        <v>11390</v>
      </c>
      <c r="K1851" t="s">
        <v>123</v>
      </c>
      <c r="L1851" t="s">
        <v>123</v>
      </c>
      <c r="M1851" t="s">
        <v>124</v>
      </c>
      <c r="N1851" t="s">
        <v>125</v>
      </c>
      <c r="O1851" t="s">
        <v>64</v>
      </c>
      <c r="P1851">
        <v>805</v>
      </c>
      <c r="Q1851" t="s">
        <v>126</v>
      </c>
      <c r="R1851" t="s">
        <v>134</v>
      </c>
      <c r="S1851">
        <v>180</v>
      </c>
      <c r="T1851">
        <v>66.290000000000006</v>
      </c>
      <c r="U1851">
        <v>0</v>
      </c>
      <c r="V1851">
        <v>180</v>
      </c>
      <c r="W1851">
        <v>1.51</v>
      </c>
      <c r="X1851">
        <v>2.72</v>
      </c>
      <c r="Y1851">
        <v>2.72</v>
      </c>
      <c r="Z1851">
        <v>112.28</v>
      </c>
      <c r="AA1851" t="s">
        <v>46</v>
      </c>
      <c r="AB1851" t="s">
        <v>47</v>
      </c>
      <c r="AC1851" t="s">
        <v>127</v>
      </c>
      <c r="AE1851" s="39">
        <v>46221.007094907407</v>
      </c>
      <c r="AG1851" t="str">
        <f t="shared" si="224"/>
        <v>Julho-26</v>
      </c>
      <c r="AH1851" s="36">
        <f>_xlfn.XLOOKUP(AK1851,'Base de Preços'!P$7:P$3001,'Base de Preços'!J$7:J$3001,"",0)</f>
        <v>143.12</v>
      </c>
      <c r="AI1851" s="37">
        <f t="shared" si="225"/>
        <v>9487.4248000000007</v>
      </c>
      <c r="AJ1851" t="str">
        <f>_xlfn.XLOOKUP(N1851,Agrupamentos!C$3:C$496,Agrupamentos!D$3:D$496,"",0)</f>
        <v>COMB FORMIGA MANUAL SISTEMATICO</v>
      </c>
      <c r="AK1851" t="str">
        <f t="shared" si="226"/>
        <v>SERV COMB FORMIGA MANUAL SISTEMATICOGN1410IMP179</v>
      </c>
      <c r="AL1851" s="57" t="str">
        <f t="shared" si="227"/>
        <v>47829GN1410Trabalhador FlorestalDIEMISSON DE ALMEIDA SANTOSSERV COMB FORMIGA MANUAL SISTEMATICOGUAÍRA - RRP002-01Principal66,29Julho-26018046221,007094907446220</v>
      </c>
      <c r="AM1851" s="79">
        <f t="shared" si="228"/>
        <v>119.20529801324503</v>
      </c>
      <c r="AN1851" s="80">
        <f t="shared" si="229"/>
        <v>13384.370860927153</v>
      </c>
      <c r="AO1851" s="36">
        <f t="shared" si="230"/>
        <v>7443.0412000000006</v>
      </c>
      <c r="AP1851" s="83">
        <f t="shared" si="231"/>
        <v>-5941.329660927152</v>
      </c>
    </row>
    <row r="1852" spans="1:42" hidden="1">
      <c r="A1852">
        <v>47829</v>
      </c>
      <c r="B1852" s="38">
        <v>46220</v>
      </c>
      <c r="C1852" t="s">
        <v>272</v>
      </c>
      <c r="D1852" t="s">
        <v>105</v>
      </c>
      <c r="E1852" t="s">
        <v>106</v>
      </c>
      <c r="F1852" t="s">
        <v>59</v>
      </c>
      <c r="G1852">
        <v>8</v>
      </c>
      <c r="H1852" s="43">
        <v>11065</v>
      </c>
      <c r="I1852" t="s">
        <v>107</v>
      </c>
      <c r="J1852">
        <v>11390</v>
      </c>
      <c r="K1852" t="s">
        <v>123</v>
      </c>
      <c r="L1852" t="s">
        <v>123</v>
      </c>
      <c r="M1852">
        <v>1</v>
      </c>
      <c r="N1852" t="s">
        <v>109</v>
      </c>
      <c r="O1852" t="s">
        <v>64</v>
      </c>
      <c r="P1852">
        <v>805</v>
      </c>
      <c r="Q1852" t="s">
        <v>126</v>
      </c>
      <c r="R1852" t="s">
        <v>170</v>
      </c>
      <c r="S1852">
        <v>0</v>
      </c>
      <c r="T1852">
        <v>0</v>
      </c>
      <c r="U1852">
        <v>10</v>
      </c>
      <c r="V1852">
        <v>10</v>
      </c>
      <c r="W1852">
        <v>0</v>
      </c>
      <c r="X1852">
        <v>0</v>
      </c>
      <c r="Y1852">
        <v>0</v>
      </c>
      <c r="Z1852">
        <v>0</v>
      </c>
      <c r="AA1852" t="s">
        <v>55</v>
      </c>
      <c r="AB1852" t="s">
        <v>56</v>
      </c>
      <c r="AC1852" t="s">
        <v>127</v>
      </c>
      <c r="AD1852" t="s">
        <v>120</v>
      </c>
      <c r="AE1852" s="39">
        <v>46222.818993055553</v>
      </c>
      <c r="AG1852" t="str">
        <f t="shared" si="224"/>
        <v>Julho-26</v>
      </c>
      <c r="AH1852" s="36">
        <f>_xlfn.XLOOKUP(AK1852,'Base de Preços'!P$7:P$3001,'Base de Preços'!J$7:J$3001,"",0)</f>
        <v>0</v>
      </c>
      <c r="AI1852" s="37">
        <f t="shared" si="225"/>
        <v>0</v>
      </c>
      <c r="AJ1852" t="str">
        <f>_xlfn.XLOOKUP(N1852,Agrupamentos!C$3:C$496,Agrupamentos!D$3:D$496,"",0)</f>
        <v>APOIO E MANUTENÇÃO</v>
      </c>
      <c r="AK1852" t="str">
        <f t="shared" si="226"/>
        <v>APOIO E MANUTEÇÃO 1410GN14101</v>
      </c>
      <c r="AL1852" s="57" t="str">
        <f t="shared" si="227"/>
        <v>47829GN1410Operador de Trator de PneuDIEMISSON DE ALMEIDA SANTOSAPOIO E MANUTEÇÃO 1410GUAÍRA - RRP011-01Suporte0Julho-26101046222,818993055646220</v>
      </c>
      <c r="AM1852" s="79" t="str">
        <f t="shared" si="228"/>
        <v/>
      </c>
      <c r="AN1852" s="80" t="str">
        <f t="shared" si="229"/>
        <v/>
      </c>
      <c r="AO1852" s="36">
        <f t="shared" si="230"/>
        <v>0</v>
      </c>
      <c r="AP1852" s="83" t="str">
        <f t="shared" si="231"/>
        <v/>
      </c>
    </row>
    <row r="1853" spans="1:42" hidden="1">
      <c r="A1853">
        <v>47835</v>
      </c>
      <c r="B1853" s="38">
        <v>46220</v>
      </c>
      <c r="C1853" t="s">
        <v>272</v>
      </c>
      <c r="D1853" t="s">
        <v>105</v>
      </c>
      <c r="E1853" t="s">
        <v>106</v>
      </c>
      <c r="F1853" t="s">
        <v>59</v>
      </c>
      <c r="G1853">
        <v>8</v>
      </c>
      <c r="H1853" s="43">
        <v>11331</v>
      </c>
      <c r="I1853" t="s">
        <v>112</v>
      </c>
      <c r="J1853">
        <v>11838</v>
      </c>
      <c r="K1853" t="s">
        <v>113</v>
      </c>
      <c r="L1853" t="s">
        <v>114</v>
      </c>
      <c r="M1853" t="s">
        <v>177</v>
      </c>
      <c r="N1853" t="s">
        <v>178</v>
      </c>
      <c r="O1853" t="s">
        <v>64</v>
      </c>
      <c r="P1853">
        <v>733</v>
      </c>
      <c r="Q1853" t="s">
        <v>176</v>
      </c>
      <c r="R1853" t="s">
        <v>148</v>
      </c>
      <c r="S1853">
        <v>3</v>
      </c>
      <c r="T1853">
        <v>6.97</v>
      </c>
      <c r="U1853">
        <v>5</v>
      </c>
      <c r="V1853">
        <v>8</v>
      </c>
      <c r="W1853">
        <v>0.5</v>
      </c>
      <c r="X1853">
        <v>0.43</v>
      </c>
      <c r="Y1853">
        <v>1.1499999999999999</v>
      </c>
      <c r="Z1853">
        <v>142.15</v>
      </c>
      <c r="AA1853" t="s">
        <v>46</v>
      </c>
      <c r="AB1853" t="s">
        <v>47</v>
      </c>
      <c r="AC1853" t="s">
        <v>119</v>
      </c>
      <c r="AE1853" s="39">
        <v>46221.418263888889</v>
      </c>
      <c r="AG1853" t="str">
        <f t="shared" si="224"/>
        <v>Julho-26</v>
      </c>
      <c r="AH1853" s="36">
        <f>_xlfn.XLOOKUP(AK1853,'Base de Preços'!P$7:P$3001,'Base de Preços'!J$7:J$3001,"",0)</f>
        <v>204.96</v>
      </c>
      <c r="AI1853" s="37">
        <f t="shared" si="225"/>
        <v>1428.5712000000001</v>
      </c>
      <c r="AJ1853" t="str">
        <f>_xlfn.XLOOKUP(N1853,Agrupamentos!C$3:C$496,Agrupamentos!D$3:D$496,"",0)</f>
        <v>HERBICIDA MEC</v>
      </c>
      <c r="AK1853" t="str">
        <f t="shared" si="226"/>
        <v>SERV CAP QUIM MEC AREA TOTAL AGRIC POSGN1410IMP98</v>
      </c>
      <c r="AL1853" s="57" t="str">
        <f t="shared" si="227"/>
        <v>47835GN1410Operador de Trator de PneuRENILDO DA CONCEICAO OLIVEIRASERV CAP QUIM MEC AREA TOTAL AGRIC POSRIBEIRÃO CLARO005-01Principal6,97Julho-265846221,418263888946220</v>
      </c>
      <c r="AM1853" s="79">
        <f t="shared" si="228"/>
        <v>16</v>
      </c>
      <c r="AN1853" s="80">
        <f t="shared" si="229"/>
        <v>2274.4</v>
      </c>
      <c r="AO1853" s="36">
        <f t="shared" si="230"/>
        <v>990.78549999999996</v>
      </c>
      <c r="AP1853" s="83">
        <f t="shared" si="231"/>
        <v>-1283.6145000000001</v>
      </c>
    </row>
    <row r="1854" spans="1:42" hidden="1">
      <c r="A1854">
        <v>47835</v>
      </c>
      <c r="B1854" s="38">
        <v>46220</v>
      </c>
      <c r="C1854" t="s">
        <v>272</v>
      </c>
      <c r="D1854" t="s">
        <v>105</v>
      </c>
      <c r="E1854" t="s">
        <v>106</v>
      </c>
      <c r="F1854" t="s">
        <v>92</v>
      </c>
      <c r="G1854">
        <v>8</v>
      </c>
      <c r="H1854" s="43">
        <v>11331</v>
      </c>
      <c r="I1854" t="s">
        <v>112</v>
      </c>
      <c r="J1854">
        <v>11838</v>
      </c>
      <c r="K1854" t="s">
        <v>113</v>
      </c>
      <c r="L1854" t="s">
        <v>114</v>
      </c>
      <c r="M1854" t="s">
        <v>177</v>
      </c>
      <c r="N1854" t="s">
        <v>178</v>
      </c>
      <c r="O1854" t="s">
        <v>64</v>
      </c>
      <c r="P1854">
        <v>733</v>
      </c>
      <c r="Q1854" t="s">
        <v>176</v>
      </c>
      <c r="R1854" t="s">
        <v>148</v>
      </c>
      <c r="S1854">
        <v>3</v>
      </c>
      <c r="T1854">
        <v>6.97</v>
      </c>
      <c r="U1854">
        <v>5</v>
      </c>
      <c r="V1854">
        <v>8</v>
      </c>
      <c r="W1854">
        <v>0.12</v>
      </c>
      <c r="X1854">
        <v>0.43</v>
      </c>
      <c r="Y1854">
        <v>1.1499999999999999</v>
      </c>
      <c r="Z1854">
        <v>51.61</v>
      </c>
      <c r="AA1854" t="s">
        <v>46</v>
      </c>
      <c r="AB1854" t="s">
        <v>77</v>
      </c>
      <c r="AC1854" t="s">
        <v>119</v>
      </c>
      <c r="AE1854" s="39">
        <v>46221.418263888889</v>
      </c>
      <c r="AG1854" t="str">
        <f t="shared" si="224"/>
        <v>Julho-26</v>
      </c>
      <c r="AH1854" s="36">
        <f>_xlfn.XLOOKUP(AK1854,'Base de Preços'!P$7:P$3001,'Base de Preços'!J$7:J$3001,"",0)</f>
        <v>204.96</v>
      </c>
      <c r="AI1854" s="37">
        <f t="shared" si="225"/>
        <v>0</v>
      </c>
      <c r="AJ1854" t="str">
        <f>_xlfn.XLOOKUP(N1854,Agrupamentos!C$3:C$496,Agrupamentos!D$3:D$496,"",0)</f>
        <v>HERBICIDA MEC</v>
      </c>
      <c r="AK1854" t="str">
        <f t="shared" si="226"/>
        <v>SERV CAP QUIM MEC AREA TOTAL AGRIC POSGN1410IMP98</v>
      </c>
      <c r="AL1854" s="57" t="str">
        <f t="shared" si="227"/>
        <v>47835GN1410Motorista de Caminhão PipaRENILDO DA CONCEICAO OLIVEIRASERV CAP QUIM MEC AREA TOTAL AGRIC POSRIBEIRÃO CLARO005-01Apoio6,97Julho-265846221,418263888946220</v>
      </c>
      <c r="AM1854" s="79">
        <f t="shared" si="228"/>
        <v>66.666666666666671</v>
      </c>
      <c r="AN1854" s="80">
        <f t="shared" si="229"/>
        <v>3440.666666666667</v>
      </c>
      <c r="AO1854" s="36">
        <f t="shared" si="230"/>
        <v>359.7217</v>
      </c>
      <c r="AP1854" s="83">
        <f t="shared" si="231"/>
        <v>-3080.9449666666669</v>
      </c>
    </row>
    <row r="1855" spans="1:42" hidden="1">
      <c r="A1855">
        <v>47835</v>
      </c>
      <c r="B1855" s="38">
        <v>46220</v>
      </c>
      <c r="C1855" t="s">
        <v>272</v>
      </c>
      <c r="D1855" t="s">
        <v>105</v>
      </c>
      <c r="E1855" t="s">
        <v>106</v>
      </c>
      <c r="F1855" t="s">
        <v>49</v>
      </c>
      <c r="G1855">
        <v>8</v>
      </c>
      <c r="H1855" s="43">
        <v>11331</v>
      </c>
      <c r="I1855" t="s">
        <v>112</v>
      </c>
      <c r="J1855">
        <v>11838</v>
      </c>
      <c r="K1855" t="s">
        <v>113</v>
      </c>
      <c r="L1855" t="s">
        <v>114</v>
      </c>
      <c r="M1855" t="s">
        <v>177</v>
      </c>
      <c r="N1855" t="s">
        <v>178</v>
      </c>
      <c r="O1855" t="s">
        <v>64</v>
      </c>
      <c r="P1855">
        <v>733</v>
      </c>
      <c r="Q1855" t="s">
        <v>176</v>
      </c>
      <c r="R1855" t="s">
        <v>148</v>
      </c>
      <c r="S1855">
        <v>8</v>
      </c>
      <c r="T1855">
        <v>6.97</v>
      </c>
      <c r="U1855">
        <v>0</v>
      </c>
      <c r="V1855">
        <v>8</v>
      </c>
      <c r="W1855">
        <v>0.1</v>
      </c>
      <c r="X1855">
        <v>1.1499999999999999</v>
      </c>
      <c r="Y1855">
        <v>1.1499999999999999</v>
      </c>
      <c r="Z1855">
        <v>11.21</v>
      </c>
      <c r="AA1855" t="s">
        <v>46</v>
      </c>
      <c r="AB1855" t="s">
        <v>56</v>
      </c>
      <c r="AC1855" t="s">
        <v>119</v>
      </c>
      <c r="AE1855" s="39">
        <v>46221.418263888889</v>
      </c>
      <c r="AG1855" t="str">
        <f t="shared" si="224"/>
        <v>Julho-26</v>
      </c>
      <c r="AH1855" s="36">
        <f>_xlfn.XLOOKUP(AK1855,'Base de Preços'!P$7:P$3001,'Base de Preços'!J$7:J$3001,"",0)</f>
        <v>204.96</v>
      </c>
      <c r="AI1855" s="37">
        <f t="shared" si="225"/>
        <v>0</v>
      </c>
      <c r="AJ1855" t="str">
        <f>_xlfn.XLOOKUP(N1855,Agrupamentos!C$3:C$496,Agrupamentos!D$3:D$496,"",0)</f>
        <v>HERBICIDA MEC</v>
      </c>
      <c r="AK1855" t="str">
        <f t="shared" si="226"/>
        <v>SERV CAP QUIM MEC AREA TOTAL AGRIC POSGN1410IMP98</v>
      </c>
      <c r="AL1855" s="57" t="str">
        <f t="shared" si="227"/>
        <v>47835GN1410Trabalhador FlorestalRENILDO DA CONCEICAO OLIVEIRASERV CAP QUIM MEC AREA TOTAL AGRIC POSRIBEIRÃO CLARO005-01Suporte6,97Julho-260846221,418263888946220</v>
      </c>
      <c r="AM1855" s="79">
        <f t="shared" si="228"/>
        <v>80</v>
      </c>
      <c r="AN1855" s="80">
        <f t="shared" si="229"/>
        <v>896.80000000000007</v>
      </c>
      <c r="AO1855" s="36">
        <f t="shared" si="230"/>
        <v>78.133700000000005</v>
      </c>
      <c r="AP1855" s="83">
        <f t="shared" si="231"/>
        <v>-818.66630000000009</v>
      </c>
    </row>
    <row r="1856" spans="1:42" hidden="1">
      <c r="A1856">
        <v>47837</v>
      </c>
      <c r="B1856" s="38">
        <v>46220</v>
      </c>
      <c r="C1856" t="s">
        <v>272</v>
      </c>
      <c r="D1856" t="s">
        <v>105</v>
      </c>
      <c r="E1856" t="s">
        <v>106</v>
      </c>
      <c r="F1856" t="s">
        <v>49</v>
      </c>
      <c r="G1856">
        <v>8</v>
      </c>
      <c r="H1856" s="43">
        <v>11331</v>
      </c>
      <c r="I1856" t="s">
        <v>112</v>
      </c>
      <c r="J1856">
        <v>11752</v>
      </c>
      <c r="K1856" t="s">
        <v>149</v>
      </c>
      <c r="L1856" t="s">
        <v>149</v>
      </c>
      <c r="M1856">
        <v>1</v>
      </c>
      <c r="N1856" t="s">
        <v>109</v>
      </c>
      <c r="O1856" t="s">
        <v>64</v>
      </c>
      <c r="P1856">
        <v>873</v>
      </c>
      <c r="Q1856" t="s">
        <v>150</v>
      </c>
      <c r="R1856" t="s">
        <v>152</v>
      </c>
      <c r="S1856">
        <v>0</v>
      </c>
      <c r="T1856">
        <v>0</v>
      </c>
      <c r="U1856">
        <v>20</v>
      </c>
      <c r="V1856">
        <v>20</v>
      </c>
      <c r="W1856">
        <v>0</v>
      </c>
      <c r="X1856">
        <v>0</v>
      </c>
      <c r="Y1856">
        <v>0</v>
      </c>
      <c r="Z1856">
        <v>0</v>
      </c>
      <c r="AA1856" t="s">
        <v>55</v>
      </c>
      <c r="AB1856" t="s">
        <v>56</v>
      </c>
      <c r="AC1856" t="s">
        <v>120</v>
      </c>
      <c r="AD1856" t="s">
        <v>120</v>
      </c>
      <c r="AE1856" s="39">
        <v>46222.81386574074</v>
      </c>
      <c r="AG1856" t="str">
        <f t="shared" si="224"/>
        <v>Julho-26</v>
      </c>
      <c r="AH1856" s="36">
        <f>_xlfn.XLOOKUP(AK1856,'Base de Preços'!P$7:P$3001,'Base de Preços'!J$7:J$3001,"",0)</f>
        <v>0</v>
      </c>
      <c r="AI1856" s="37">
        <f t="shared" si="225"/>
        <v>0</v>
      </c>
      <c r="AJ1856" t="str">
        <f>_xlfn.XLOOKUP(N1856,Agrupamentos!C$3:C$496,Agrupamentos!D$3:D$496,"",0)</f>
        <v>APOIO E MANUTENÇÃO</v>
      </c>
      <c r="AK1856" t="str">
        <f t="shared" si="226"/>
        <v>APOIO E MANUTEÇÃO 1410GN14101</v>
      </c>
      <c r="AL1856" s="57" t="str">
        <f t="shared" si="227"/>
        <v>47837GN1410Trabalhador FlorestalMATEUS SANCHES PERES BIENIEKAPOIO E MANUTEÇÃO 1410MÃE SANTA GLEBA A - RRP008-01Suporte0Julho-26202046222,813865740746220</v>
      </c>
      <c r="AM1856" s="79" t="str">
        <f t="shared" si="228"/>
        <v/>
      </c>
      <c r="AN1856" s="80" t="str">
        <f t="shared" si="229"/>
        <v/>
      </c>
      <c r="AO1856" s="36">
        <f t="shared" si="230"/>
        <v>0</v>
      </c>
      <c r="AP1856" s="83" t="str">
        <f t="shared" si="231"/>
        <v/>
      </c>
    </row>
    <row r="1857" spans="1:42" hidden="1">
      <c r="A1857">
        <v>47837</v>
      </c>
      <c r="B1857" s="38">
        <v>46220</v>
      </c>
      <c r="C1857" t="s">
        <v>272</v>
      </c>
      <c r="D1857" t="s">
        <v>105</v>
      </c>
      <c r="E1857" t="s">
        <v>106</v>
      </c>
      <c r="F1857" t="s">
        <v>59</v>
      </c>
      <c r="G1857">
        <v>8</v>
      </c>
      <c r="H1857" s="43">
        <v>11331</v>
      </c>
      <c r="I1857" t="s">
        <v>112</v>
      </c>
      <c r="J1857">
        <v>11752</v>
      </c>
      <c r="K1857" t="s">
        <v>149</v>
      </c>
      <c r="L1857" t="s">
        <v>149</v>
      </c>
      <c r="M1857" t="s">
        <v>115</v>
      </c>
      <c r="N1857" t="s">
        <v>116</v>
      </c>
      <c r="O1857" t="s">
        <v>64</v>
      </c>
      <c r="P1857">
        <v>503</v>
      </c>
      <c r="Q1857" t="s">
        <v>181</v>
      </c>
      <c r="R1857" t="s">
        <v>152</v>
      </c>
      <c r="S1857">
        <v>6</v>
      </c>
      <c r="T1857">
        <v>13</v>
      </c>
      <c r="U1857">
        <v>42</v>
      </c>
      <c r="V1857">
        <v>48</v>
      </c>
      <c r="W1857">
        <v>0.42</v>
      </c>
      <c r="X1857">
        <v>0.46</v>
      </c>
      <c r="Y1857">
        <v>3.69</v>
      </c>
      <c r="Z1857">
        <v>143.63999999999999</v>
      </c>
      <c r="AA1857" t="s">
        <v>55</v>
      </c>
      <c r="AB1857" t="s">
        <v>47</v>
      </c>
      <c r="AC1857" t="s">
        <v>120</v>
      </c>
      <c r="AD1857" t="s">
        <v>120</v>
      </c>
      <c r="AE1857" s="39">
        <v>46221.438067129631</v>
      </c>
      <c r="AG1857" t="str">
        <f t="shared" si="224"/>
        <v>Julho-26</v>
      </c>
      <c r="AH1857" s="36">
        <f>_xlfn.XLOOKUP(AK1857,'Base de Preços'!P$7:P$3001,'Base de Preços'!J$7:J$3001,"",0)</f>
        <v>212.62</v>
      </c>
      <c r="AI1857" s="37">
        <f t="shared" si="225"/>
        <v>2764.06</v>
      </c>
      <c r="AJ1857" t="str">
        <f>_xlfn.XLOOKUP(N1857,Agrupamentos!C$3:C$496,Agrupamentos!D$3:D$496,"",0)</f>
        <v>HERBICIDA MEC</v>
      </c>
      <c r="AK1857" t="str">
        <f t="shared" si="226"/>
        <v>SERV CAP QUIM PRE EMERG 3 LINHASGN1410IMP97</v>
      </c>
      <c r="AL1857" s="57" t="str">
        <f t="shared" si="227"/>
        <v>47837GN1410Operador de Trator de PneuMATEUS SANCHES PERES BIENIEKSERV CAP QUIM PRE EMERG 3 LINHASMÃE SANTA GLEBA A008-01Principal13Julho-26424846221,438067129646220</v>
      </c>
      <c r="AM1857" s="79">
        <f t="shared" si="228"/>
        <v>114.28571428571429</v>
      </c>
      <c r="AN1857" s="80">
        <f t="shared" si="229"/>
        <v>16416</v>
      </c>
      <c r="AO1857" s="36">
        <f t="shared" si="230"/>
        <v>1867.3199999999997</v>
      </c>
      <c r="AP1857" s="83">
        <f t="shared" si="231"/>
        <v>-14548.68</v>
      </c>
    </row>
    <row r="1858" spans="1:42" hidden="1">
      <c r="A1858">
        <v>47837</v>
      </c>
      <c r="B1858" s="38">
        <v>46220</v>
      </c>
      <c r="C1858" t="s">
        <v>272</v>
      </c>
      <c r="D1858" t="s">
        <v>105</v>
      </c>
      <c r="E1858" t="s">
        <v>106</v>
      </c>
      <c r="F1858" t="s">
        <v>37</v>
      </c>
      <c r="G1858">
        <v>8</v>
      </c>
      <c r="H1858" s="43">
        <v>11331</v>
      </c>
      <c r="I1858" t="s">
        <v>112</v>
      </c>
      <c r="J1858">
        <v>11752</v>
      </c>
      <c r="K1858" t="s">
        <v>149</v>
      </c>
      <c r="L1858" t="s">
        <v>149</v>
      </c>
      <c r="M1858" t="s">
        <v>115</v>
      </c>
      <c r="N1858" t="s">
        <v>116</v>
      </c>
      <c r="O1858" t="s">
        <v>64</v>
      </c>
      <c r="P1858">
        <v>503</v>
      </c>
      <c r="Q1858" t="s">
        <v>181</v>
      </c>
      <c r="R1858" t="s">
        <v>152</v>
      </c>
      <c r="S1858">
        <v>3</v>
      </c>
      <c r="T1858">
        <v>13</v>
      </c>
      <c r="U1858">
        <v>7</v>
      </c>
      <c r="V1858">
        <v>10</v>
      </c>
      <c r="W1858">
        <v>0.14000000000000001</v>
      </c>
      <c r="X1858">
        <v>0.23</v>
      </c>
      <c r="Y1858">
        <v>0.77</v>
      </c>
      <c r="Z1858">
        <v>58.86</v>
      </c>
      <c r="AA1858" t="s">
        <v>55</v>
      </c>
      <c r="AB1858" t="s">
        <v>77</v>
      </c>
      <c r="AC1858" t="s">
        <v>120</v>
      </c>
      <c r="AD1858" t="s">
        <v>120</v>
      </c>
      <c r="AE1858" s="39">
        <v>46221.438067129631</v>
      </c>
      <c r="AG1858" t="str">
        <f t="shared" si="224"/>
        <v>Julho-26</v>
      </c>
      <c r="AH1858" s="36">
        <f>_xlfn.XLOOKUP(AK1858,'Base de Preços'!P$7:P$3001,'Base de Preços'!J$7:J$3001,"",0)</f>
        <v>212.62</v>
      </c>
      <c r="AI1858" s="37">
        <f t="shared" si="225"/>
        <v>0</v>
      </c>
      <c r="AJ1858" t="str">
        <f>_xlfn.XLOOKUP(N1858,Agrupamentos!C$3:C$496,Agrupamentos!D$3:D$496,"",0)</f>
        <v>HERBICIDA MEC</v>
      </c>
      <c r="AK1858" t="str">
        <f t="shared" si="226"/>
        <v>SERV CAP QUIM PRE EMERG 3 LINHASGN1410IMP97</v>
      </c>
      <c r="AL1858" s="57" t="str">
        <f t="shared" si="227"/>
        <v>47837GN1410MotoristaMATEUS SANCHES PERES BIENIEKSERV CAP QUIM PRE EMERG 3 LINHASMÃE SANTA GLEBA A008-01Apoio13Julho-2671046221,438067129646220</v>
      </c>
      <c r="AM1858" s="79">
        <f t="shared" si="228"/>
        <v>71.428571428571416</v>
      </c>
      <c r="AN1858" s="80">
        <f t="shared" si="229"/>
        <v>4204.2857142857138</v>
      </c>
      <c r="AO1858" s="36">
        <f t="shared" si="230"/>
        <v>765.18</v>
      </c>
      <c r="AP1858" s="83">
        <f t="shared" si="231"/>
        <v>-3439.1057142857139</v>
      </c>
    </row>
    <row r="1859" spans="1:42" hidden="1">
      <c r="A1859">
        <v>47854</v>
      </c>
      <c r="B1859" s="38">
        <v>46220</v>
      </c>
      <c r="C1859" t="s">
        <v>272</v>
      </c>
      <c r="D1859" t="s">
        <v>105</v>
      </c>
      <c r="E1859" t="s">
        <v>106</v>
      </c>
      <c r="F1859" t="s">
        <v>49</v>
      </c>
      <c r="G1859">
        <v>8</v>
      </c>
      <c r="H1859" s="43">
        <v>11065</v>
      </c>
      <c r="I1859" t="s">
        <v>107</v>
      </c>
      <c r="J1859">
        <v>11392</v>
      </c>
      <c r="K1859" t="s">
        <v>142</v>
      </c>
      <c r="L1859" t="s">
        <v>142</v>
      </c>
      <c r="M1859" t="s">
        <v>146</v>
      </c>
      <c r="N1859" t="s">
        <v>147</v>
      </c>
      <c r="O1859" t="s">
        <v>64</v>
      </c>
      <c r="P1859">
        <v>532</v>
      </c>
      <c r="Q1859" t="s">
        <v>117</v>
      </c>
      <c r="R1859" t="s">
        <v>118</v>
      </c>
      <c r="S1859">
        <v>80</v>
      </c>
      <c r="T1859">
        <v>3.2</v>
      </c>
      <c r="U1859">
        <v>0</v>
      </c>
      <c r="V1859">
        <v>80</v>
      </c>
      <c r="W1859">
        <v>3.57</v>
      </c>
      <c r="X1859">
        <v>25</v>
      </c>
      <c r="Y1859">
        <v>25</v>
      </c>
      <c r="Z1859">
        <v>269.95999999999998</v>
      </c>
      <c r="AA1859" t="s">
        <v>55</v>
      </c>
      <c r="AB1859" t="s">
        <v>47</v>
      </c>
      <c r="AC1859" t="s">
        <v>145</v>
      </c>
      <c r="AE1859" s="39">
        <v>46222.548020833332</v>
      </c>
      <c r="AG1859" t="str">
        <f t="shared" si="224"/>
        <v>Julho-26</v>
      </c>
      <c r="AH1859" s="36">
        <f>_xlfn.XLOOKUP(AK1859,'Base de Preços'!P$7:P$3001,'Base de Preços'!J$7:J$3001,"",0)</f>
        <v>618.69000000000005</v>
      </c>
      <c r="AI1859" s="37">
        <f t="shared" si="225"/>
        <v>1979.8080000000002</v>
      </c>
      <c r="AJ1859" t="str">
        <f>_xlfn.XLOOKUP(N1859,Agrupamentos!C$3:C$496,Agrupamentos!D$3:D$496,"",0)</f>
        <v>IRRIGAÇÃO DE PLANTIO</v>
      </c>
      <c r="AK1859" t="str">
        <f t="shared" si="226"/>
        <v>2ª SERV IRRIGACAO NIVEL 1 AGRIC - TRANSPORTE ATÉ 5,0GN1410336-2</v>
      </c>
      <c r="AL1859" s="57" t="str">
        <f t="shared" si="227"/>
        <v>47854GN1410Trabalhador FlorestalDOUGLAS BOTELHO GOMES2ª SERV IRRIGACAO NIVEL 1 AGRIC - TRANSPORTE ATÉ 5,0NOSSA SENHORA APARECIDA IX003-01Principal3,2Julho-2608046222,548020833346220</v>
      </c>
      <c r="AM1859" s="79">
        <f t="shared" si="228"/>
        <v>22.408963585434176</v>
      </c>
      <c r="AN1859" s="80">
        <f t="shared" si="229"/>
        <v>6049.5238095238092</v>
      </c>
      <c r="AO1859" s="36">
        <f t="shared" si="230"/>
        <v>863.87199999999996</v>
      </c>
      <c r="AP1859" s="83">
        <f t="shared" si="231"/>
        <v>-5185.6518095238089</v>
      </c>
    </row>
    <row r="1860" spans="1:42" hidden="1">
      <c r="A1860">
        <v>47854</v>
      </c>
      <c r="B1860" s="38">
        <v>46220</v>
      </c>
      <c r="C1860" t="s">
        <v>272</v>
      </c>
      <c r="D1860" t="s">
        <v>105</v>
      </c>
      <c r="E1860" t="s">
        <v>106</v>
      </c>
      <c r="F1860" t="s">
        <v>37</v>
      </c>
      <c r="G1860">
        <v>8</v>
      </c>
      <c r="H1860" s="43">
        <v>11065</v>
      </c>
      <c r="I1860" t="s">
        <v>107</v>
      </c>
      <c r="J1860">
        <v>11392</v>
      </c>
      <c r="K1860" t="s">
        <v>142</v>
      </c>
      <c r="L1860" t="s">
        <v>142</v>
      </c>
      <c r="M1860">
        <v>1</v>
      </c>
      <c r="N1860" t="s">
        <v>109</v>
      </c>
      <c r="O1860" t="s">
        <v>64</v>
      </c>
      <c r="P1860">
        <v>532</v>
      </c>
      <c r="Q1860" t="s">
        <v>117</v>
      </c>
      <c r="R1860" t="s">
        <v>148</v>
      </c>
      <c r="S1860">
        <v>24</v>
      </c>
      <c r="T1860">
        <v>0</v>
      </c>
      <c r="U1860">
        <v>14</v>
      </c>
      <c r="V1860">
        <v>38</v>
      </c>
      <c r="W1860">
        <v>0</v>
      </c>
      <c r="X1860">
        <v>0</v>
      </c>
      <c r="Y1860">
        <v>0</v>
      </c>
      <c r="Z1860">
        <v>0</v>
      </c>
      <c r="AA1860" t="s">
        <v>46</v>
      </c>
      <c r="AB1860" t="s">
        <v>47</v>
      </c>
      <c r="AC1860" t="s">
        <v>145</v>
      </c>
      <c r="AD1860" t="s">
        <v>120</v>
      </c>
      <c r="AE1860" s="39">
        <v>46222.548020833332</v>
      </c>
      <c r="AG1860" t="str">
        <f t="shared" si="224"/>
        <v>Julho-26</v>
      </c>
      <c r="AH1860" s="36">
        <f>_xlfn.XLOOKUP(AK1860,'Base de Preços'!P$7:P$3001,'Base de Preços'!J$7:J$3001,"",0)</f>
        <v>0</v>
      </c>
      <c r="AI1860" s="37">
        <f t="shared" si="225"/>
        <v>0</v>
      </c>
      <c r="AJ1860" t="str">
        <f>_xlfn.XLOOKUP(N1860,Agrupamentos!C$3:C$496,Agrupamentos!D$3:D$496,"",0)</f>
        <v>APOIO E MANUTENÇÃO</v>
      </c>
      <c r="AK1860" t="str">
        <f t="shared" si="226"/>
        <v>APOIO E MANUTEÇÃO 1410GN14101</v>
      </c>
      <c r="AL1860" s="57" t="str">
        <f t="shared" si="227"/>
        <v>47854GN1410MotoristaDOUGLAS BOTELHO GOMESAPOIO E MANUTEÇÃO 1410NOSSA SENHORA APARECIDA IX005-01Principal0Julho-26143846222,548020833346220</v>
      </c>
      <c r="AM1860" s="79" t="str">
        <f t="shared" si="228"/>
        <v/>
      </c>
      <c r="AN1860" s="80" t="str">
        <f t="shared" si="229"/>
        <v/>
      </c>
      <c r="AO1860" s="36">
        <f t="shared" si="230"/>
        <v>0</v>
      </c>
      <c r="AP1860" s="83" t="str">
        <f t="shared" si="231"/>
        <v/>
      </c>
    </row>
    <row r="1861" spans="1:42" hidden="1">
      <c r="A1861">
        <v>47854</v>
      </c>
      <c r="B1861" s="38">
        <v>46220</v>
      </c>
      <c r="C1861" t="s">
        <v>272</v>
      </c>
      <c r="D1861" t="s">
        <v>105</v>
      </c>
      <c r="E1861" t="s">
        <v>106</v>
      </c>
      <c r="F1861" t="s">
        <v>49</v>
      </c>
      <c r="G1861">
        <v>8</v>
      </c>
      <c r="H1861" s="43">
        <v>11065</v>
      </c>
      <c r="I1861" t="s">
        <v>107</v>
      </c>
      <c r="J1861">
        <v>11392</v>
      </c>
      <c r="K1861" t="s">
        <v>142</v>
      </c>
      <c r="L1861" t="s">
        <v>142</v>
      </c>
      <c r="M1861">
        <v>298</v>
      </c>
      <c r="N1861" t="s">
        <v>132</v>
      </c>
      <c r="O1861" t="s">
        <v>43</v>
      </c>
      <c r="P1861">
        <v>532</v>
      </c>
      <c r="Q1861" t="s">
        <v>117</v>
      </c>
      <c r="R1861" t="s">
        <v>148</v>
      </c>
      <c r="S1861">
        <v>10</v>
      </c>
      <c r="T1861">
        <v>1</v>
      </c>
      <c r="U1861">
        <v>0</v>
      </c>
      <c r="V1861">
        <v>10</v>
      </c>
      <c r="W1861">
        <v>0</v>
      </c>
      <c r="X1861">
        <v>10</v>
      </c>
      <c r="Y1861">
        <v>10</v>
      </c>
      <c r="Z1861">
        <v>589.29</v>
      </c>
      <c r="AA1861" t="s">
        <v>55</v>
      </c>
      <c r="AB1861" t="s">
        <v>47</v>
      </c>
      <c r="AC1861" t="s">
        <v>145</v>
      </c>
      <c r="AE1861" s="39">
        <v>46222.548020833332</v>
      </c>
      <c r="AG1861" t="str">
        <f t="shared" si="224"/>
        <v>Julho-26</v>
      </c>
      <c r="AH1861" s="36">
        <f>_xlfn.XLOOKUP(AK1861,'Base de Preços'!P$7:P$3001,'Base de Preços'!J$7:J$3001,"",0)</f>
        <v>589.29</v>
      </c>
      <c r="AI1861" s="37">
        <f t="shared" si="225"/>
        <v>589.29</v>
      </c>
      <c r="AJ1861" t="str">
        <f>_xlfn.XLOOKUP(N1861,Agrupamentos!C$3:C$496,Agrupamentos!D$3:D$496,"",0)</f>
        <v>DIARIAS HOMEM</v>
      </c>
      <c r="AK1861" t="str">
        <f t="shared" si="226"/>
        <v>SERV GERAIS LAVOURA AGRICGN1410298</v>
      </c>
      <c r="AL1861" s="57" t="str">
        <f t="shared" si="227"/>
        <v>47854GN1410Trabalhador FlorestalDOUGLAS BOTELHO GOMESSERV GERAIS LAVOURA AGRICNOSSA SENHORA APARECIDA IX005-01Principal1Julho-2601046222,548020833346220</v>
      </c>
      <c r="AM1861" s="79" t="str">
        <f t="shared" si="228"/>
        <v/>
      </c>
      <c r="AN1861" s="80" t="str">
        <f t="shared" si="229"/>
        <v/>
      </c>
      <c r="AO1861" s="36">
        <f t="shared" si="230"/>
        <v>589.29</v>
      </c>
      <c r="AP1861" s="83" t="str">
        <f t="shared" si="231"/>
        <v/>
      </c>
    </row>
    <row r="1862" spans="1:42" hidden="1">
      <c r="A1862">
        <v>47854</v>
      </c>
      <c r="B1862" s="38">
        <v>46220</v>
      </c>
      <c r="C1862" t="s">
        <v>272</v>
      </c>
      <c r="D1862" t="s">
        <v>105</v>
      </c>
      <c r="E1862" t="s">
        <v>106</v>
      </c>
      <c r="F1862" t="s">
        <v>59</v>
      </c>
      <c r="G1862">
        <v>8</v>
      </c>
      <c r="H1862" s="43">
        <v>11065</v>
      </c>
      <c r="I1862" t="s">
        <v>107</v>
      </c>
      <c r="J1862">
        <v>11392</v>
      </c>
      <c r="K1862" t="s">
        <v>142</v>
      </c>
      <c r="L1862" t="s">
        <v>142</v>
      </c>
      <c r="M1862">
        <v>478</v>
      </c>
      <c r="N1862" t="s">
        <v>143</v>
      </c>
      <c r="O1862" t="s">
        <v>64</v>
      </c>
      <c r="P1862">
        <v>532</v>
      </c>
      <c r="Q1862" t="s">
        <v>117</v>
      </c>
      <c r="R1862" t="s">
        <v>148</v>
      </c>
      <c r="S1862">
        <v>16</v>
      </c>
      <c r="T1862">
        <v>12.19</v>
      </c>
      <c r="U1862">
        <v>40</v>
      </c>
      <c r="V1862">
        <v>56</v>
      </c>
      <c r="W1862">
        <v>0.74</v>
      </c>
      <c r="X1862">
        <v>1.31</v>
      </c>
      <c r="Y1862">
        <v>4.59</v>
      </c>
      <c r="Z1862">
        <v>239.79</v>
      </c>
      <c r="AA1862" t="s">
        <v>55</v>
      </c>
      <c r="AB1862" t="s">
        <v>56</v>
      </c>
      <c r="AC1862" t="s">
        <v>145</v>
      </c>
      <c r="AD1862" t="s">
        <v>120</v>
      </c>
      <c r="AE1862" s="39">
        <v>46222.548020833332</v>
      </c>
      <c r="AG1862" t="str">
        <f t="shared" ref="AG1862:AG1925" si="232">IF(B1862=0,"",PROPER(TEXT(IF(DAY(B1862)&gt;20,EDATE(B1862,1),B1862),"MMMM-aa")))</f>
        <v>Julho-26</v>
      </c>
      <c r="AH1862" s="36">
        <f>_xlfn.XLOOKUP(AK1862,'Base de Preços'!P$7:P$3001,'Base de Preços'!J$7:J$3001,"",0)</f>
        <v>1235.0899999999999</v>
      </c>
      <c r="AI1862" s="37">
        <f t="shared" ref="AI1862:AI1925" si="233">IF(AB1862="Principal",AH1862*T1862,0)</f>
        <v>0</v>
      </c>
      <c r="AJ1862" t="str">
        <f>_xlfn.XLOOKUP(N1862,Agrupamentos!C$3:C$496,Agrupamentos!D$3:D$496,"",0)</f>
        <v>IRRIGAÇÃO DE PLANTIO</v>
      </c>
      <c r="AK1862" t="str">
        <f t="shared" ref="AK1862:AK1925" si="234">N1862&amp;D1862&amp;M1862</f>
        <v>SERV PLANTIO IRRIGADO NIVEL 1 AGRIC - TRANSPORTE ATÉ 5 KMGN1410478</v>
      </c>
      <c r="AL1862" s="57" t="str">
        <f t="shared" ref="AL1862:AL1925" si="235">CONCATENATE(A1862,D1862,F1862,K1862,N1862,Q1862,R1862,AB1862,T1862,AG1862,U1862,V1862,AE1862,B1862)</f>
        <v>47854GN1410Operador de Trator de PneuDOUGLAS BOTELHO GOMESSERV PLANTIO IRRIGADO NIVEL 1 AGRIC - TRANSPORTE ATÉ 5 KMNOSSA SENHORA APARECIDA IX005-01Suporte12,19Julho-26405646222,548020833346220</v>
      </c>
      <c r="AM1862" s="79">
        <f t="shared" ref="AM1862:AM1925" si="236">IFERROR(V1862/W1862,"")</f>
        <v>75.675675675675677</v>
      </c>
      <c r="AN1862" s="80">
        <f t="shared" ref="AN1862:AN1925" si="237">IFERROR(AM1862*Z1862,"")</f>
        <v>18146.27027027027</v>
      </c>
      <c r="AO1862" s="36">
        <f t="shared" ref="AO1862:AO1925" si="238">Z1862*T1862</f>
        <v>2923.0400999999997</v>
      </c>
      <c r="AP1862" s="83">
        <f t="shared" ref="AP1862:AP1925" si="239">IFERROR(AO1862-AN1862,"")</f>
        <v>-15223.23017027027</v>
      </c>
    </row>
    <row r="1863" spans="1:42" hidden="1">
      <c r="A1863">
        <v>47854</v>
      </c>
      <c r="B1863" s="38">
        <v>46220</v>
      </c>
      <c r="C1863" t="s">
        <v>272</v>
      </c>
      <c r="D1863" t="s">
        <v>105</v>
      </c>
      <c r="E1863" t="s">
        <v>106</v>
      </c>
      <c r="F1863" t="s">
        <v>49</v>
      </c>
      <c r="G1863">
        <v>8</v>
      </c>
      <c r="H1863" s="43">
        <v>11065</v>
      </c>
      <c r="I1863" t="s">
        <v>107</v>
      </c>
      <c r="J1863">
        <v>11392</v>
      </c>
      <c r="K1863" t="s">
        <v>142</v>
      </c>
      <c r="L1863" t="s">
        <v>142</v>
      </c>
      <c r="M1863" t="s">
        <v>146</v>
      </c>
      <c r="N1863" t="s">
        <v>147</v>
      </c>
      <c r="O1863" t="s">
        <v>64</v>
      </c>
      <c r="P1863">
        <v>532</v>
      </c>
      <c r="Q1863" t="s">
        <v>117</v>
      </c>
      <c r="R1863" t="s">
        <v>148</v>
      </c>
      <c r="S1863">
        <v>102</v>
      </c>
      <c r="T1863">
        <v>7</v>
      </c>
      <c r="U1863">
        <v>0</v>
      </c>
      <c r="V1863">
        <v>102</v>
      </c>
      <c r="W1863">
        <v>3.57</v>
      </c>
      <c r="X1863">
        <v>14.57</v>
      </c>
      <c r="Y1863">
        <v>14.57</v>
      </c>
      <c r="Z1863">
        <v>269.95999999999998</v>
      </c>
      <c r="AA1863" t="s">
        <v>55</v>
      </c>
      <c r="AB1863" t="s">
        <v>47</v>
      </c>
      <c r="AC1863" t="s">
        <v>145</v>
      </c>
      <c r="AD1863" t="s">
        <v>120</v>
      </c>
      <c r="AE1863" s="39">
        <v>46222.548020833332</v>
      </c>
      <c r="AG1863" t="str">
        <f t="shared" si="232"/>
        <v>Julho-26</v>
      </c>
      <c r="AH1863" s="36">
        <f>_xlfn.XLOOKUP(AK1863,'Base de Preços'!P$7:P$3001,'Base de Preços'!J$7:J$3001,"",0)</f>
        <v>618.69000000000005</v>
      </c>
      <c r="AI1863" s="37">
        <f t="shared" si="233"/>
        <v>4330.83</v>
      </c>
      <c r="AJ1863" t="str">
        <f>_xlfn.XLOOKUP(N1863,Agrupamentos!C$3:C$496,Agrupamentos!D$3:D$496,"",0)</f>
        <v>IRRIGAÇÃO DE PLANTIO</v>
      </c>
      <c r="AK1863" t="str">
        <f t="shared" si="234"/>
        <v>2ª SERV IRRIGACAO NIVEL 1 AGRIC - TRANSPORTE ATÉ 5,0GN1410336-2</v>
      </c>
      <c r="AL1863" s="57" t="str">
        <f t="shared" si="235"/>
        <v>47854GN1410Trabalhador FlorestalDOUGLAS BOTELHO GOMES2ª SERV IRRIGACAO NIVEL 1 AGRIC - TRANSPORTE ATÉ 5,0NOSSA SENHORA APARECIDA IX005-01Principal7Julho-26010246222,548020833346220</v>
      </c>
      <c r="AM1863" s="79">
        <f t="shared" si="236"/>
        <v>28.571428571428573</v>
      </c>
      <c r="AN1863" s="80">
        <f t="shared" si="237"/>
        <v>7713.1428571428569</v>
      </c>
      <c r="AO1863" s="36">
        <f t="shared" si="238"/>
        <v>1889.7199999999998</v>
      </c>
      <c r="AP1863" s="83">
        <f t="shared" si="239"/>
        <v>-5823.4228571428575</v>
      </c>
    </row>
    <row r="1864" spans="1:42" hidden="1">
      <c r="A1864">
        <v>47854</v>
      </c>
      <c r="B1864" s="38">
        <v>46220</v>
      </c>
      <c r="C1864" t="s">
        <v>272</v>
      </c>
      <c r="D1864" t="s">
        <v>105</v>
      </c>
      <c r="E1864" t="s">
        <v>106</v>
      </c>
      <c r="F1864" t="s">
        <v>49</v>
      </c>
      <c r="G1864">
        <v>8</v>
      </c>
      <c r="H1864" s="43">
        <v>11065</v>
      </c>
      <c r="I1864" t="s">
        <v>107</v>
      </c>
      <c r="J1864">
        <v>11392</v>
      </c>
      <c r="K1864" t="s">
        <v>142</v>
      </c>
      <c r="L1864" t="s">
        <v>142</v>
      </c>
      <c r="M1864">
        <v>478</v>
      </c>
      <c r="N1864" t="s">
        <v>143</v>
      </c>
      <c r="O1864" t="s">
        <v>64</v>
      </c>
      <c r="P1864">
        <v>532</v>
      </c>
      <c r="Q1864" t="s">
        <v>117</v>
      </c>
      <c r="R1864" t="s">
        <v>148</v>
      </c>
      <c r="S1864">
        <v>120</v>
      </c>
      <c r="T1864">
        <v>12.19</v>
      </c>
      <c r="U1864">
        <v>0</v>
      </c>
      <c r="V1864">
        <v>120</v>
      </c>
      <c r="W1864">
        <v>11.26</v>
      </c>
      <c r="X1864">
        <v>9.84</v>
      </c>
      <c r="Y1864">
        <v>9.84</v>
      </c>
      <c r="Z1864">
        <v>851.63</v>
      </c>
      <c r="AA1864" t="s">
        <v>55</v>
      </c>
      <c r="AB1864" t="s">
        <v>47</v>
      </c>
      <c r="AC1864" t="s">
        <v>145</v>
      </c>
      <c r="AD1864" t="s">
        <v>120</v>
      </c>
      <c r="AE1864" s="39">
        <v>46222.548020833332</v>
      </c>
      <c r="AG1864" t="str">
        <f t="shared" si="232"/>
        <v>Julho-26</v>
      </c>
      <c r="AH1864" s="36">
        <f>_xlfn.XLOOKUP(AK1864,'Base de Preços'!P$7:P$3001,'Base de Preços'!J$7:J$3001,"",0)</f>
        <v>1235.0899999999999</v>
      </c>
      <c r="AI1864" s="37">
        <f t="shared" si="233"/>
        <v>15055.747099999999</v>
      </c>
      <c r="AJ1864" t="str">
        <f>_xlfn.XLOOKUP(N1864,Agrupamentos!C$3:C$496,Agrupamentos!D$3:D$496,"",0)</f>
        <v>IRRIGAÇÃO DE PLANTIO</v>
      </c>
      <c r="AK1864" t="str">
        <f t="shared" si="234"/>
        <v>SERV PLANTIO IRRIGADO NIVEL 1 AGRIC - TRANSPORTE ATÉ 5 KMGN1410478</v>
      </c>
      <c r="AL1864" s="57" t="str">
        <f t="shared" si="235"/>
        <v>47854GN1410Trabalhador FlorestalDOUGLAS BOTELHO GOMESSERV PLANTIO IRRIGADO NIVEL 1 AGRIC - TRANSPORTE ATÉ 5 KMNOSSA SENHORA APARECIDA IX005-01Principal12,19Julho-26012046222,548020833346220</v>
      </c>
      <c r="AM1864" s="79">
        <f t="shared" si="236"/>
        <v>10.657193605683837</v>
      </c>
      <c r="AN1864" s="80">
        <f t="shared" si="237"/>
        <v>9075.9857904085256</v>
      </c>
      <c r="AO1864" s="36">
        <f t="shared" si="238"/>
        <v>10381.369699999999</v>
      </c>
      <c r="AP1864" s="83">
        <f t="shared" si="239"/>
        <v>1305.3839095914736</v>
      </c>
    </row>
    <row r="1865" spans="1:42" hidden="1">
      <c r="A1865">
        <v>47856</v>
      </c>
      <c r="B1865" s="38">
        <v>46220</v>
      </c>
      <c r="C1865" t="s">
        <v>272</v>
      </c>
      <c r="D1865" t="s">
        <v>105</v>
      </c>
      <c r="E1865" t="s">
        <v>106</v>
      </c>
      <c r="F1865" t="s">
        <v>37</v>
      </c>
      <c r="G1865">
        <v>8</v>
      </c>
      <c r="H1865" s="43">
        <v>11331</v>
      </c>
      <c r="I1865" t="s">
        <v>112</v>
      </c>
      <c r="J1865">
        <v>11362</v>
      </c>
      <c r="K1865" t="s">
        <v>131</v>
      </c>
      <c r="L1865" t="s">
        <v>131</v>
      </c>
      <c r="M1865">
        <v>1</v>
      </c>
      <c r="N1865" t="s">
        <v>109</v>
      </c>
      <c r="O1865" t="s">
        <v>64</v>
      </c>
      <c r="P1865">
        <v>503</v>
      </c>
      <c r="Q1865" t="s">
        <v>181</v>
      </c>
      <c r="R1865" t="s">
        <v>122</v>
      </c>
      <c r="S1865">
        <v>2</v>
      </c>
      <c r="T1865">
        <v>0</v>
      </c>
      <c r="U1865">
        <v>6</v>
      </c>
      <c r="V1865">
        <v>8</v>
      </c>
      <c r="W1865">
        <v>0</v>
      </c>
      <c r="X1865">
        <v>0</v>
      </c>
      <c r="Y1865">
        <v>0</v>
      </c>
      <c r="Z1865">
        <v>0</v>
      </c>
      <c r="AA1865" t="s">
        <v>55</v>
      </c>
      <c r="AB1865" t="s">
        <v>47</v>
      </c>
      <c r="AC1865" t="s">
        <v>135</v>
      </c>
      <c r="AE1865" s="39">
        <v>46222.583634259259</v>
      </c>
      <c r="AF1865" t="s">
        <v>491</v>
      </c>
      <c r="AG1865" t="str">
        <f t="shared" si="232"/>
        <v>Julho-26</v>
      </c>
      <c r="AH1865" s="36">
        <f>_xlfn.XLOOKUP(AK1865,'Base de Preços'!P$7:P$3001,'Base de Preços'!J$7:J$3001,"",0)</f>
        <v>0</v>
      </c>
      <c r="AI1865" s="37">
        <f t="shared" si="233"/>
        <v>0</v>
      </c>
      <c r="AJ1865" t="str">
        <f>_xlfn.XLOOKUP(N1865,Agrupamentos!C$3:C$496,Agrupamentos!D$3:D$496,"",0)</f>
        <v>APOIO E MANUTENÇÃO</v>
      </c>
      <c r="AK1865" t="str">
        <f t="shared" si="234"/>
        <v>APOIO E MANUTEÇÃO 1410GN14101</v>
      </c>
      <c r="AL1865" s="57" t="str">
        <f t="shared" si="235"/>
        <v>47856GN1410MotoristaGABRIEL GONCALVES PINHEIROAPOIO E MANUTEÇÃO 1410MÃE SANTA GLEBA A004-01Principal0Julho-266846222,583634259346220</v>
      </c>
      <c r="AM1865" s="79" t="str">
        <f t="shared" si="236"/>
        <v/>
      </c>
      <c r="AN1865" s="80" t="str">
        <f t="shared" si="237"/>
        <v/>
      </c>
      <c r="AO1865" s="36">
        <f t="shared" si="238"/>
        <v>0</v>
      </c>
      <c r="AP1865" s="83" t="str">
        <f t="shared" si="239"/>
        <v/>
      </c>
    </row>
    <row r="1866" spans="1:42" hidden="1">
      <c r="A1866">
        <v>47856</v>
      </c>
      <c r="B1866" s="38">
        <v>46220</v>
      </c>
      <c r="C1866" t="s">
        <v>272</v>
      </c>
      <c r="D1866" t="s">
        <v>105</v>
      </c>
      <c r="E1866" t="s">
        <v>106</v>
      </c>
      <c r="F1866" t="s">
        <v>59</v>
      </c>
      <c r="G1866">
        <v>8</v>
      </c>
      <c r="H1866" s="43">
        <v>11331</v>
      </c>
      <c r="I1866" t="s">
        <v>112</v>
      </c>
      <c r="J1866">
        <v>11362</v>
      </c>
      <c r="K1866" t="s">
        <v>131</v>
      </c>
      <c r="L1866" t="s">
        <v>131</v>
      </c>
      <c r="M1866" t="s">
        <v>137</v>
      </c>
      <c r="N1866" t="s">
        <v>138</v>
      </c>
      <c r="O1866" t="s">
        <v>64</v>
      </c>
      <c r="P1866">
        <v>503</v>
      </c>
      <c r="Q1866" t="s">
        <v>181</v>
      </c>
      <c r="R1866" t="s">
        <v>122</v>
      </c>
      <c r="S1866">
        <v>16</v>
      </c>
      <c r="T1866">
        <v>15</v>
      </c>
      <c r="U1866">
        <v>0</v>
      </c>
      <c r="V1866">
        <v>16</v>
      </c>
      <c r="W1866">
        <v>0.68</v>
      </c>
      <c r="X1866">
        <v>1.07</v>
      </c>
      <c r="Y1866">
        <v>1.07</v>
      </c>
      <c r="Z1866">
        <v>221.69</v>
      </c>
      <c r="AA1866" t="s">
        <v>55</v>
      </c>
      <c r="AB1866" t="s">
        <v>47</v>
      </c>
      <c r="AC1866" t="s">
        <v>135</v>
      </c>
      <c r="AE1866" s="39">
        <v>46222.583634259259</v>
      </c>
      <c r="AF1866" t="s">
        <v>491</v>
      </c>
      <c r="AG1866" t="str">
        <f t="shared" si="232"/>
        <v>Julho-26</v>
      </c>
      <c r="AH1866" s="36">
        <f>_xlfn.XLOOKUP(AK1866,'Base de Preços'!P$7:P$3001,'Base de Preços'!J$7:J$3001,"",0)</f>
        <v>343.68</v>
      </c>
      <c r="AI1866" s="37">
        <f t="shared" si="233"/>
        <v>5155.2</v>
      </c>
      <c r="AJ1866" t="str">
        <f>_xlfn.XLOOKUP(N1866,Agrupamentos!C$3:C$496,Agrupamentos!D$3:D$496,"",0)</f>
        <v>HERBICIDA MEC</v>
      </c>
      <c r="AK1866" t="str">
        <f t="shared" si="234"/>
        <v>SERV CAP QUIM MEC BARRA AGRICGN1410IMP96</v>
      </c>
      <c r="AL1866" s="57" t="str">
        <f t="shared" si="235"/>
        <v>47856GN1410Operador de Trator de PneuGABRIEL GONCALVES PINHEIROSERV CAP QUIM MEC BARRA AGRICMÃE SANTA GLEBA A004-01Principal15Julho-2601646222,583634259346220</v>
      </c>
      <c r="AM1866" s="79">
        <f t="shared" si="236"/>
        <v>23.52941176470588</v>
      </c>
      <c r="AN1866" s="80">
        <f t="shared" si="237"/>
        <v>5216.2352941176468</v>
      </c>
      <c r="AO1866" s="36">
        <f t="shared" si="238"/>
        <v>3325.35</v>
      </c>
      <c r="AP1866" s="83">
        <f t="shared" si="239"/>
        <v>-1890.8852941176469</v>
      </c>
    </row>
    <row r="1867" spans="1:42" hidden="1">
      <c r="A1867">
        <v>47856</v>
      </c>
      <c r="B1867" s="38">
        <v>46220</v>
      </c>
      <c r="C1867" t="s">
        <v>272</v>
      </c>
      <c r="D1867" t="s">
        <v>105</v>
      </c>
      <c r="E1867" t="s">
        <v>106</v>
      </c>
      <c r="F1867" t="s">
        <v>49</v>
      </c>
      <c r="G1867">
        <v>8</v>
      </c>
      <c r="H1867" s="43">
        <v>11331</v>
      </c>
      <c r="I1867" t="s">
        <v>112</v>
      </c>
      <c r="J1867">
        <v>11362</v>
      </c>
      <c r="K1867" t="s">
        <v>131</v>
      </c>
      <c r="L1867" t="s">
        <v>131</v>
      </c>
      <c r="M1867">
        <v>298</v>
      </c>
      <c r="N1867" t="s">
        <v>132</v>
      </c>
      <c r="O1867" t="s">
        <v>43</v>
      </c>
      <c r="P1867">
        <v>790</v>
      </c>
      <c r="Q1867" t="s">
        <v>133</v>
      </c>
      <c r="R1867" t="s">
        <v>158</v>
      </c>
      <c r="S1867">
        <v>8</v>
      </c>
      <c r="T1867">
        <v>1</v>
      </c>
      <c r="U1867">
        <v>0</v>
      </c>
      <c r="V1867">
        <v>8</v>
      </c>
      <c r="W1867">
        <v>0</v>
      </c>
      <c r="X1867">
        <v>8</v>
      </c>
      <c r="Y1867">
        <v>8</v>
      </c>
      <c r="Z1867">
        <v>589.29</v>
      </c>
      <c r="AA1867" t="s">
        <v>55</v>
      </c>
      <c r="AB1867" t="s">
        <v>47</v>
      </c>
      <c r="AC1867" t="s">
        <v>135</v>
      </c>
      <c r="AD1867" t="s">
        <v>120</v>
      </c>
      <c r="AE1867" s="39">
        <v>46222.583634259259</v>
      </c>
      <c r="AF1867" t="s">
        <v>491</v>
      </c>
      <c r="AG1867" t="str">
        <f t="shared" si="232"/>
        <v>Julho-26</v>
      </c>
      <c r="AH1867" s="36">
        <f>_xlfn.XLOOKUP(AK1867,'Base de Preços'!P$7:P$3001,'Base de Preços'!J$7:J$3001,"",0)</f>
        <v>589.29</v>
      </c>
      <c r="AI1867" s="37">
        <f t="shared" si="233"/>
        <v>589.29</v>
      </c>
      <c r="AJ1867" t="str">
        <f>_xlfn.XLOOKUP(N1867,Agrupamentos!C$3:C$496,Agrupamentos!D$3:D$496,"",0)</f>
        <v>DIARIAS HOMEM</v>
      </c>
      <c r="AK1867" t="str">
        <f t="shared" si="234"/>
        <v>SERV GERAIS LAVOURA AGRICGN1410298</v>
      </c>
      <c r="AL1867" s="57" t="str">
        <f t="shared" si="235"/>
        <v>47856GN1410Trabalhador FlorestalGABRIEL GONCALVES PINHEIROSERV GERAIS LAVOURA AGRICSANTA LUZIA - RRP001-01Principal1Julho-260846222,583634259346220</v>
      </c>
      <c r="AM1867" s="79" t="str">
        <f t="shared" si="236"/>
        <v/>
      </c>
      <c r="AN1867" s="80" t="str">
        <f t="shared" si="237"/>
        <v/>
      </c>
      <c r="AO1867" s="36">
        <f t="shared" si="238"/>
        <v>589.29</v>
      </c>
      <c r="AP1867" s="83" t="str">
        <f t="shared" si="239"/>
        <v/>
      </c>
    </row>
    <row r="1868" spans="1:42" hidden="1">
      <c r="A1868">
        <v>47856</v>
      </c>
      <c r="B1868" s="38">
        <v>46220</v>
      </c>
      <c r="C1868" t="s">
        <v>272</v>
      </c>
      <c r="D1868" t="s">
        <v>105</v>
      </c>
      <c r="E1868" t="s">
        <v>106</v>
      </c>
      <c r="F1868" t="s">
        <v>49</v>
      </c>
      <c r="G1868">
        <v>8</v>
      </c>
      <c r="H1868" s="43">
        <v>11331</v>
      </c>
      <c r="I1868" t="s">
        <v>112</v>
      </c>
      <c r="J1868">
        <v>11362</v>
      </c>
      <c r="K1868" t="s">
        <v>131</v>
      </c>
      <c r="L1868" t="s">
        <v>131</v>
      </c>
      <c r="M1868" t="s">
        <v>137</v>
      </c>
      <c r="N1868" t="s">
        <v>138</v>
      </c>
      <c r="O1868" t="s">
        <v>64</v>
      </c>
      <c r="P1868">
        <v>503</v>
      </c>
      <c r="Q1868" t="s">
        <v>181</v>
      </c>
      <c r="R1868" t="s">
        <v>122</v>
      </c>
      <c r="S1868">
        <v>8</v>
      </c>
      <c r="T1868">
        <v>15</v>
      </c>
      <c r="U1868">
        <v>0</v>
      </c>
      <c r="V1868">
        <v>8</v>
      </c>
      <c r="W1868">
        <v>0.23</v>
      </c>
      <c r="X1868">
        <v>0.53</v>
      </c>
      <c r="Y1868">
        <v>0.53</v>
      </c>
      <c r="Z1868">
        <v>26.68</v>
      </c>
      <c r="AA1868" t="s">
        <v>55</v>
      </c>
      <c r="AB1868" t="s">
        <v>56</v>
      </c>
      <c r="AC1868" t="s">
        <v>135</v>
      </c>
      <c r="AE1868" s="39">
        <v>46222.583634259259</v>
      </c>
      <c r="AF1868" t="s">
        <v>491</v>
      </c>
      <c r="AG1868" t="str">
        <f t="shared" si="232"/>
        <v>Julho-26</v>
      </c>
      <c r="AH1868" s="36">
        <f>_xlfn.XLOOKUP(AK1868,'Base de Preços'!P$7:P$3001,'Base de Preços'!J$7:J$3001,"",0)</f>
        <v>343.68</v>
      </c>
      <c r="AI1868" s="37">
        <f t="shared" si="233"/>
        <v>0</v>
      </c>
      <c r="AJ1868" t="str">
        <f>_xlfn.XLOOKUP(N1868,Agrupamentos!C$3:C$496,Agrupamentos!D$3:D$496,"",0)</f>
        <v>HERBICIDA MEC</v>
      </c>
      <c r="AK1868" t="str">
        <f t="shared" si="234"/>
        <v>SERV CAP QUIM MEC BARRA AGRICGN1410IMP96</v>
      </c>
      <c r="AL1868" s="57" t="str">
        <f t="shared" si="235"/>
        <v>47856GN1410Trabalhador FlorestalGABRIEL GONCALVES PINHEIROSERV CAP QUIM MEC BARRA AGRICMÃE SANTA GLEBA A004-01Suporte15Julho-260846222,583634259346220</v>
      </c>
      <c r="AM1868" s="79">
        <f t="shared" si="236"/>
        <v>34.782608695652172</v>
      </c>
      <c r="AN1868" s="80">
        <f t="shared" si="237"/>
        <v>927.99999999999989</v>
      </c>
      <c r="AO1868" s="36">
        <f t="shared" si="238"/>
        <v>400.2</v>
      </c>
      <c r="AP1868" s="83">
        <f t="shared" si="239"/>
        <v>-527.79999999999995</v>
      </c>
    </row>
    <row r="1869" spans="1:42" hidden="1">
      <c r="A1869">
        <v>47856</v>
      </c>
      <c r="B1869" s="38">
        <v>46220</v>
      </c>
      <c r="C1869" t="s">
        <v>272</v>
      </c>
      <c r="D1869" t="s">
        <v>105</v>
      </c>
      <c r="E1869" t="s">
        <v>106</v>
      </c>
      <c r="F1869" t="s">
        <v>59</v>
      </c>
      <c r="G1869">
        <v>8</v>
      </c>
      <c r="H1869" s="43">
        <v>11331</v>
      </c>
      <c r="I1869" t="s">
        <v>112</v>
      </c>
      <c r="J1869">
        <v>11362</v>
      </c>
      <c r="K1869" t="s">
        <v>131</v>
      </c>
      <c r="L1869" t="s">
        <v>131</v>
      </c>
      <c r="M1869">
        <v>1</v>
      </c>
      <c r="N1869" t="s">
        <v>109</v>
      </c>
      <c r="O1869" t="s">
        <v>64</v>
      </c>
      <c r="P1869">
        <v>503</v>
      </c>
      <c r="Q1869" t="s">
        <v>181</v>
      </c>
      <c r="R1869" t="s">
        <v>122</v>
      </c>
      <c r="S1869">
        <v>0</v>
      </c>
      <c r="T1869">
        <v>0</v>
      </c>
      <c r="U1869">
        <v>24</v>
      </c>
      <c r="V1869">
        <v>24</v>
      </c>
      <c r="W1869">
        <v>0</v>
      </c>
      <c r="X1869">
        <v>0</v>
      </c>
      <c r="Y1869">
        <v>0</v>
      </c>
      <c r="Z1869">
        <v>0</v>
      </c>
      <c r="AA1869" t="s">
        <v>55</v>
      </c>
      <c r="AB1869" t="s">
        <v>56</v>
      </c>
      <c r="AC1869" t="s">
        <v>135</v>
      </c>
      <c r="AE1869" s="39">
        <v>46222.583634259259</v>
      </c>
      <c r="AF1869" t="s">
        <v>491</v>
      </c>
      <c r="AG1869" t="str">
        <f t="shared" si="232"/>
        <v>Julho-26</v>
      </c>
      <c r="AH1869" s="36">
        <f>_xlfn.XLOOKUP(AK1869,'Base de Preços'!P$7:P$3001,'Base de Preços'!J$7:J$3001,"",0)</f>
        <v>0</v>
      </c>
      <c r="AI1869" s="37">
        <f t="shared" si="233"/>
        <v>0</v>
      </c>
      <c r="AJ1869" t="str">
        <f>_xlfn.XLOOKUP(N1869,Agrupamentos!C$3:C$496,Agrupamentos!D$3:D$496,"",0)</f>
        <v>APOIO E MANUTENÇÃO</v>
      </c>
      <c r="AK1869" t="str">
        <f t="shared" si="234"/>
        <v>APOIO E MANUTEÇÃO 1410GN14101</v>
      </c>
      <c r="AL1869" s="57" t="str">
        <f t="shared" si="235"/>
        <v>47856GN1410Operador de Trator de PneuGABRIEL GONCALVES PINHEIROAPOIO E MANUTEÇÃO 1410MÃE SANTA GLEBA A004-01Suporte0Julho-26242446222,583634259346220</v>
      </c>
      <c r="AM1869" s="79" t="str">
        <f t="shared" si="236"/>
        <v/>
      </c>
      <c r="AN1869" s="80" t="str">
        <f t="shared" si="237"/>
        <v/>
      </c>
      <c r="AO1869" s="36">
        <f t="shared" si="238"/>
        <v>0</v>
      </c>
      <c r="AP1869" s="83" t="str">
        <f t="shared" si="239"/>
        <v/>
      </c>
    </row>
    <row r="1870" spans="1:42" hidden="1">
      <c r="A1870">
        <v>47856</v>
      </c>
      <c r="B1870" s="38">
        <v>46220</v>
      </c>
      <c r="C1870" t="s">
        <v>272</v>
      </c>
      <c r="D1870" t="s">
        <v>105</v>
      </c>
      <c r="E1870" t="s">
        <v>106</v>
      </c>
      <c r="F1870" t="s">
        <v>59</v>
      </c>
      <c r="G1870">
        <v>8</v>
      </c>
      <c r="H1870" s="43">
        <v>11331</v>
      </c>
      <c r="I1870" t="s">
        <v>112</v>
      </c>
      <c r="J1870">
        <v>11362</v>
      </c>
      <c r="K1870" t="s">
        <v>131</v>
      </c>
      <c r="L1870" t="s">
        <v>131</v>
      </c>
      <c r="M1870" t="s">
        <v>166</v>
      </c>
      <c r="N1870" t="s">
        <v>167</v>
      </c>
      <c r="O1870" t="s">
        <v>168</v>
      </c>
      <c r="P1870">
        <v>790</v>
      </c>
      <c r="Q1870" t="s">
        <v>133</v>
      </c>
      <c r="R1870" t="s">
        <v>158</v>
      </c>
      <c r="S1870">
        <v>30</v>
      </c>
      <c r="T1870">
        <v>30</v>
      </c>
      <c r="U1870">
        <v>0</v>
      </c>
      <c r="V1870">
        <v>30</v>
      </c>
      <c r="W1870">
        <v>0</v>
      </c>
      <c r="X1870">
        <v>1</v>
      </c>
      <c r="Y1870">
        <v>1</v>
      </c>
      <c r="Z1870">
        <v>290.54000000000002</v>
      </c>
      <c r="AA1870" t="s">
        <v>55</v>
      </c>
      <c r="AB1870" t="s">
        <v>47</v>
      </c>
      <c r="AC1870" t="s">
        <v>135</v>
      </c>
      <c r="AE1870" s="39">
        <v>46222.583634259259</v>
      </c>
      <c r="AF1870" t="s">
        <v>491</v>
      </c>
      <c r="AG1870" t="str">
        <f t="shared" si="232"/>
        <v>Julho-26</v>
      </c>
      <c r="AH1870" s="36">
        <f>_xlfn.XLOOKUP(AK1870,'Base de Preços'!P$7:P$3001,'Base de Preços'!J$7:J$3001,"",0)</f>
        <v>290.54000000000002</v>
      </c>
      <c r="AI1870" s="37">
        <f t="shared" si="233"/>
        <v>8716.2000000000007</v>
      </c>
      <c r="AJ1870" t="str">
        <f>_xlfn.XLOOKUP(N1870,Agrupamentos!C$3:C$496,Agrupamentos!D$3:D$496,"",0)</f>
        <v>HORA TRATOR</v>
      </c>
      <c r="AK1870" t="str">
        <f t="shared" si="234"/>
        <v>SERV HORA TRATOR PNEU 100CV AGRICGN1410REF223</v>
      </c>
      <c r="AL1870" s="57" t="str">
        <f t="shared" si="235"/>
        <v>47856GN1410Operador de Trator de PneuGABRIEL GONCALVES PINHEIROSERV HORA TRATOR PNEU 100CV AGRICSANTA LUZIA - RRP001-01Principal30Julho-2603046222,583634259346220</v>
      </c>
      <c r="AM1870" s="79" t="str">
        <f t="shared" si="236"/>
        <v/>
      </c>
      <c r="AN1870" s="80" t="str">
        <f t="shared" si="237"/>
        <v/>
      </c>
      <c r="AO1870" s="36">
        <f t="shared" si="238"/>
        <v>8716.2000000000007</v>
      </c>
      <c r="AP1870" s="83" t="str">
        <f t="shared" si="239"/>
        <v/>
      </c>
    </row>
    <row r="1871" spans="1:42" hidden="1">
      <c r="A1871">
        <v>47889</v>
      </c>
      <c r="B1871" s="38">
        <v>46220</v>
      </c>
      <c r="C1871" t="s">
        <v>272</v>
      </c>
      <c r="D1871" t="s">
        <v>105</v>
      </c>
      <c r="E1871" t="s">
        <v>106</v>
      </c>
      <c r="F1871" t="s">
        <v>153</v>
      </c>
      <c r="G1871">
        <v>8</v>
      </c>
      <c r="H1871" s="43">
        <v>11065</v>
      </c>
      <c r="I1871" t="s">
        <v>107</v>
      </c>
      <c r="J1871">
        <v>11078</v>
      </c>
      <c r="K1871" t="s">
        <v>154</v>
      </c>
      <c r="L1871" t="s">
        <v>154</v>
      </c>
      <c r="M1871" t="s">
        <v>155</v>
      </c>
      <c r="N1871" t="s">
        <v>156</v>
      </c>
      <c r="O1871" t="s">
        <v>43</v>
      </c>
      <c r="P1871">
        <v>802</v>
      </c>
      <c r="Q1871" t="s">
        <v>478</v>
      </c>
      <c r="R1871" t="s">
        <v>122</v>
      </c>
      <c r="S1871">
        <v>0</v>
      </c>
      <c r="T1871">
        <v>0</v>
      </c>
      <c r="U1871">
        <v>8</v>
      </c>
      <c r="V1871">
        <v>8</v>
      </c>
      <c r="W1871">
        <v>0</v>
      </c>
      <c r="X1871">
        <v>0</v>
      </c>
      <c r="Y1871">
        <v>0</v>
      </c>
      <c r="Z1871">
        <v>0</v>
      </c>
      <c r="AA1871" t="s">
        <v>55</v>
      </c>
      <c r="AB1871" t="s">
        <v>56</v>
      </c>
      <c r="AC1871" t="s">
        <v>159</v>
      </c>
      <c r="AD1871" t="s">
        <v>159</v>
      </c>
      <c r="AE1871" s="39">
        <v>46223.371145833335</v>
      </c>
      <c r="AG1871" t="str">
        <f t="shared" si="232"/>
        <v>Julho-26</v>
      </c>
      <c r="AH1871" s="36">
        <f>_xlfn.XLOOKUP(AK1871,'Base de Preços'!P$7:P$3001,'Base de Preços'!J$7:J$3001,"",0)</f>
        <v>3133.15</v>
      </c>
      <c r="AI1871" s="37">
        <f t="shared" si="233"/>
        <v>0</v>
      </c>
      <c r="AJ1871" t="str">
        <f>_xlfn.XLOOKUP(N1871,Agrupamentos!C$3:C$496,Agrupamentos!D$3:D$496,"",0)</f>
        <v>BRIGADINHA MSFL</v>
      </c>
      <c r="AK1871" t="str">
        <f t="shared" si="234"/>
        <v>EQUIPE DE BRIGADINHA FLORESTALGN1410IMP21</v>
      </c>
      <c r="AL1871" s="57" t="str">
        <f t="shared" si="235"/>
        <v>47889GN1410Operador de Máquinas SêniorNATAN SANTOS MORAISEQUIPE DE BRIGADINHA FLORESTALONÇA - CPG004-01Suporte0Julho-268846223,371145833346220</v>
      </c>
      <c r="AM1871" s="79" t="str">
        <f t="shared" si="236"/>
        <v/>
      </c>
      <c r="AN1871" s="80" t="str">
        <f t="shared" si="237"/>
        <v/>
      </c>
      <c r="AO1871" s="36">
        <f t="shared" si="238"/>
        <v>0</v>
      </c>
      <c r="AP1871" s="83" t="str">
        <f t="shared" si="239"/>
        <v/>
      </c>
    </row>
    <row r="1872" spans="1:42" hidden="1">
      <c r="A1872">
        <v>47889</v>
      </c>
      <c r="B1872" s="38">
        <v>46220</v>
      </c>
      <c r="C1872" t="s">
        <v>272</v>
      </c>
      <c r="D1872" t="s">
        <v>105</v>
      </c>
      <c r="E1872" t="s">
        <v>106</v>
      </c>
      <c r="F1872" t="s">
        <v>37</v>
      </c>
      <c r="G1872">
        <v>8</v>
      </c>
      <c r="H1872" s="43">
        <v>11065</v>
      </c>
      <c r="I1872" t="s">
        <v>107</v>
      </c>
      <c r="J1872">
        <v>11078</v>
      </c>
      <c r="K1872" t="s">
        <v>154</v>
      </c>
      <c r="L1872" t="s">
        <v>154</v>
      </c>
      <c r="M1872" t="s">
        <v>155</v>
      </c>
      <c r="N1872" t="s">
        <v>156</v>
      </c>
      <c r="O1872" t="s">
        <v>43</v>
      </c>
      <c r="P1872">
        <v>612</v>
      </c>
      <c r="Q1872" t="s">
        <v>379</v>
      </c>
      <c r="R1872" t="s">
        <v>461</v>
      </c>
      <c r="S1872">
        <v>8</v>
      </c>
      <c r="T1872">
        <v>0</v>
      </c>
      <c r="U1872">
        <v>0</v>
      </c>
      <c r="V1872">
        <v>8</v>
      </c>
      <c r="W1872">
        <v>0</v>
      </c>
      <c r="X1872">
        <v>0</v>
      </c>
      <c r="Y1872">
        <v>0</v>
      </c>
      <c r="Z1872">
        <v>0</v>
      </c>
      <c r="AA1872" t="s">
        <v>55</v>
      </c>
      <c r="AB1872" t="s">
        <v>77</v>
      </c>
      <c r="AC1872" t="s">
        <v>159</v>
      </c>
      <c r="AD1872" t="s">
        <v>159</v>
      </c>
      <c r="AE1872" s="39">
        <v>46223.36991898148</v>
      </c>
      <c r="AG1872" t="str">
        <f t="shared" si="232"/>
        <v>Julho-26</v>
      </c>
      <c r="AH1872" s="36">
        <f>_xlfn.XLOOKUP(AK1872,'Base de Preços'!P$7:P$3001,'Base de Preços'!J$7:J$3001,"",0)</f>
        <v>3133.15</v>
      </c>
      <c r="AI1872" s="37">
        <f t="shared" si="233"/>
        <v>0</v>
      </c>
      <c r="AJ1872" t="str">
        <f>_xlfn.XLOOKUP(N1872,Agrupamentos!C$3:C$496,Agrupamentos!D$3:D$496,"",0)</f>
        <v>BRIGADINHA MSFL</v>
      </c>
      <c r="AK1872" t="str">
        <f t="shared" si="234"/>
        <v>EQUIPE DE BRIGADINHA FLORESTALGN1410IMP21</v>
      </c>
      <c r="AL1872" s="57" t="str">
        <f t="shared" si="235"/>
        <v>47889GN1410MotoristaNATAN SANTOS MORAISEQUIPE DE BRIGADINHA FLORESTALRIBEIRÃO LIMPO - CPG030-01Apoio0Julho-260846223,369918981546220</v>
      </c>
      <c r="AM1872" s="79" t="str">
        <f t="shared" si="236"/>
        <v/>
      </c>
      <c r="AN1872" s="80" t="str">
        <f t="shared" si="237"/>
        <v/>
      </c>
      <c r="AO1872" s="36">
        <f t="shared" si="238"/>
        <v>0</v>
      </c>
      <c r="AP1872" s="83" t="str">
        <f t="shared" si="239"/>
        <v/>
      </c>
    </row>
    <row r="1873" spans="1:42" hidden="1">
      <c r="A1873">
        <v>47889</v>
      </c>
      <c r="B1873" s="38">
        <v>46220</v>
      </c>
      <c r="C1873" t="s">
        <v>272</v>
      </c>
      <c r="D1873" t="s">
        <v>105</v>
      </c>
      <c r="E1873" t="s">
        <v>106</v>
      </c>
      <c r="F1873" t="s">
        <v>37</v>
      </c>
      <c r="G1873">
        <v>8</v>
      </c>
      <c r="H1873" s="43">
        <v>11065</v>
      </c>
      <c r="I1873" t="s">
        <v>107</v>
      </c>
      <c r="J1873">
        <v>11078</v>
      </c>
      <c r="K1873" t="s">
        <v>154</v>
      </c>
      <c r="L1873" t="s">
        <v>154</v>
      </c>
      <c r="M1873">
        <v>1</v>
      </c>
      <c r="N1873" t="s">
        <v>109</v>
      </c>
      <c r="O1873" t="s">
        <v>64</v>
      </c>
      <c r="P1873">
        <v>532</v>
      </c>
      <c r="Q1873" t="s">
        <v>117</v>
      </c>
      <c r="R1873" t="s">
        <v>148</v>
      </c>
      <c r="S1873">
        <v>16</v>
      </c>
      <c r="T1873">
        <v>0</v>
      </c>
      <c r="U1873">
        <v>0</v>
      </c>
      <c r="V1873">
        <v>16</v>
      </c>
      <c r="W1873">
        <v>0</v>
      </c>
      <c r="X1873">
        <v>0</v>
      </c>
      <c r="Y1873">
        <v>0</v>
      </c>
      <c r="Z1873">
        <v>0</v>
      </c>
      <c r="AA1873" t="s">
        <v>55</v>
      </c>
      <c r="AB1873" t="s">
        <v>47</v>
      </c>
      <c r="AC1873" t="s">
        <v>159</v>
      </c>
      <c r="AD1873" t="s">
        <v>159</v>
      </c>
      <c r="AE1873" s="39">
        <v>46223.381851851853</v>
      </c>
      <c r="AG1873" t="str">
        <f t="shared" si="232"/>
        <v>Julho-26</v>
      </c>
      <c r="AH1873" s="36">
        <f>_xlfn.XLOOKUP(AK1873,'Base de Preços'!P$7:P$3001,'Base de Preços'!J$7:J$3001,"",0)</f>
        <v>0</v>
      </c>
      <c r="AI1873" s="37">
        <f t="shared" si="233"/>
        <v>0</v>
      </c>
      <c r="AJ1873" t="str">
        <f>_xlfn.XLOOKUP(N1873,Agrupamentos!C$3:C$496,Agrupamentos!D$3:D$496,"",0)</f>
        <v>APOIO E MANUTENÇÃO</v>
      </c>
      <c r="AK1873" t="str">
        <f t="shared" si="234"/>
        <v>APOIO E MANUTEÇÃO 1410GN14101</v>
      </c>
      <c r="AL1873" s="57" t="str">
        <f t="shared" si="235"/>
        <v>47889GN1410MotoristaNATAN SANTOS MORAISAPOIO E MANUTEÇÃO 1410NOSSA SENHORA APARECIDA IX005-01Principal0Julho-2601646223,381851851946220</v>
      </c>
      <c r="AM1873" s="79" t="str">
        <f t="shared" si="236"/>
        <v/>
      </c>
      <c r="AN1873" s="80" t="str">
        <f t="shared" si="237"/>
        <v/>
      </c>
      <c r="AO1873" s="36">
        <f t="shared" si="238"/>
        <v>0</v>
      </c>
      <c r="AP1873" s="83" t="str">
        <f t="shared" si="239"/>
        <v/>
      </c>
    </row>
    <row r="1874" spans="1:42" hidden="1">
      <c r="A1874">
        <v>47889</v>
      </c>
      <c r="B1874" s="38">
        <v>46220</v>
      </c>
      <c r="C1874" t="s">
        <v>272</v>
      </c>
      <c r="D1874" t="s">
        <v>105</v>
      </c>
      <c r="E1874" t="s">
        <v>106</v>
      </c>
      <c r="F1874" t="s">
        <v>49</v>
      </c>
      <c r="G1874">
        <v>8</v>
      </c>
      <c r="H1874" s="43">
        <v>11065</v>
      </c>
      <c r="I1874" t="s">
        <v>107</v>
      </c>
      <c r="J1874">
        <v>11078</v>
      </c>
      <c r="K1874" t="s">
        <v>154</v>
      </c>
      <c r="L1874" t="s">
        <v>154</v>
      </c>
      <c r="M1874">
        <v>1</v>
      </c>
      <c r="N1874" t="s">
        <v>109</v>
      </c>
      <c r="O1874" t="s">
        <v>64</v>
      </c>
      <c r="P1874">
        <v>532</v>
      </c>
      <c r="Q1874" t="s">
        <v>117</v>
      </c>
      <c r="R1874" t="s">
        <v>148</v>
      </c>
      <c r="S1874">
        <v>32</v>
      </c>
      <c r="T1874">
        <v>0</v>
      </c>
      <c r="U1874">
        <v>0</v>
      </c>
      <c r="V1874">
        <v>32</v>
      </c>
      <c r="W1874">
        <v>0</v>
      </c>
      <c r="X1874">
        <v>0</v>
      </c>
      <c r="Y1874">
        <v>0</v>
      </c>
      <c r="Z1874">
        <v>0</v>
      </c>
      <c r="AA1874" t="s">
        <v>55</v>
      </c>
      <c r="AB1874" t="s">
        <v>56</v>
      </c>
      <c r="AC1874" t="s">
        <v>159</v>
      </c>
      <c r="AD1874" t="s">
        <v>159</v>
      </c>
      <c r="AE1874" s="39">
        <v>46223.382210648146</v>
      </c>
      <c r="AG1874" t="str">
        <f t="shared" si="232"/>
        <v>Julho-26</v>
      </c>
      <c r="AH1874" s="36">
        <f>_xlfn.XLOOKUP(AK1874,'Base de Preços'!P$7:P$3001,'Base de Preços'!J$7:J$3001,"",0)</f>
        <v>0</v>
      </c>
      <c r="AI1874" s="37">
        <f t="shared" si="233"/>
        <v>0</v>
      </c>
      <c r="AJ1874" t="str">
        <f>_xlfn.XLOOKUP(N1874,Agrupamentos!C$3:C$496,Agrupamentos!D$3:D$496,"",0)</f>
        <v>APOIO E MANUTENÇÃO</v>
      </c>
      <c r="AK1874" t="str">
        <f t="shared" si="234"/>
        <v>APOIO E MANUTEÇÃO 1410GN14101</v>
      </c>
      <c r="AL1874" s="57" t="str">
        <f t="shared" si="235"/>
        <v>47889GN1410Trabalhador FlorestalNATAN SANTOS MORAISAPOIO E MANUTEÇÃO 1410NOSSA SENHORA APARECIDA IX005-01Suporte0Julho-2603246223,382210648146220</v>
      </c>
      <c r="AM1874" s="79" t="str">
        <f t="shared" si="236"/>
        <v/>
      </c>
      <c r="AN1874" s="80" t="str">
        <f t="shared" si="237"/>
        <v/>
      </c>
      <c r="AO1874" s="36">
        <f t="shared" si="238"/>
        <v>0</v>
      </c>
      <c r="AP1874" s="83" t="str">
        <f t="shared" si="239"/>
        <v/>
      </c>
    </row>
    <row r="1875" spans="1:42" hidden="1">
      <c r="A1875">
        <v>47889</v>
      </c>
      <c r="B1875" s="38">
        <v>46220</v>
      </c>
      <c r="C1875" t="s">
        <v>272</v>
      </c>
      <c r="D1875" t="s">
        <v>105</v>
      </c>
      <c r="E1875" t="s">
        <v>106</v>
      </c>
      <c r="F1875" t="s">
        <v>49</v>
      </c>
      <c r="G1875">
        <v>8</v>
      </c>
      <c r="H1875" s="43">
        <v>11065</v>
      </c>
      <c r="I1875" t="s">
        <v>107</v>
      </c>
      <c r="J1875">
        <v>11078</v>
      </c>
      <c r="K1875" t="s">
        <v>154</v>
      </c>
      <c r="L1875" t="s">
        <v>154</v>
      </c>
      <c r="M1875" t="s">
        <v>155</v>
      </c>
      <c r="N1875" t="s">
        <v>156</v>
      </c>
      <c r="O1875" t="s">
        <v>43</v>
      </c>
      <c r="P1875">
        <v>802</v>
      </c>
      <c r="Q1875" t="s">
        <v>478</v>
      </c>
      <c r="R1875" t="s">
        <v>122</v>
      </c>
      <c r="S1875">
        <v>8</v>
      </c>
      <c r="T1875">
        <v>1</v>
      </c>
      <c r="U1875">
        <v>0</v>
      </c>
      <c r="V1875">
        <v>8</v>
      </c>
      <c r="W1875">
        <v>0</v>
      </c>
      <c r="X1875">
        <v>8</v>
      </c>
      <c r="Y1875">
        <v>8</v>
      </c>
      <c r="Z1875" s="3">
        <v>3133.15</v>
      </c>
      <c r="AA1875" t="s">
        <v>55</v>
      </c>
      <c r="AB1875" t="s">
        <v>47</v>
      </c>
      <c r="AC1875" t="s">
        <v>159</v>
      </c>
      <c r="AD1875" t="s">
        <v>159</v>
      </c>
      <c r="AE1875" s="39">
        <v>46223.37096064815</v>
      </c>
      <c r="AG1875" t="str">
        <f t="shared" si="232"/>
        <v>Julho-26</v>
      </c>
      <c r="AH1875" s="36">
        <f>_xlfn.XLOOKUP(AK1875,'Base de Preços'!P$7:P$3001,'Base de Preços'!J$7:J$3001,"",0)</f>
        <v>3133.15</v>
      </c>
      <c r="AI1875" s="37">
        <f t="shared" si="233"/>
        <v>3133.15</v>
      </c>
      <c r="AJ1875" t="str">
        <f>_xlfn.XLOOKUP(N1875,Agrupamentos!C$3:C$496,Agrupamentos!D$3:D$496,"",0)</f>
        <v>BRIGADINHA MSFL</v>
      </c>
      <c r="AK1875" t="str">
        <f t="shared" si="234"/>
        <v>EQUIPE DE BRIGADINHA FLORESTALGN1410IMP21</v>
      </c>
      <c r="AL1875" s="57" t="str">
        <f t="shared" si="235"/>
        <v>47889GN1410Trabalhador FlorestalNATAN SANTOS MORAISEQUIPE DE BRIGADINHA FLORESTALONÇA - CPG004-01Principal1Julho-260846223,370960648146220</v>
      </c>
      <c r="AM1875" s="79" t="str">
        <f t="shared" si="236"/>
        <v/>
      </c>
      <c r="AN1875" s="80" t="str">
        <f t="shared" si="237"/>
        <v/>
      </c>
      <c r="AO1875" s="36">
        <f t="shared" si="238"/>
        <v>3133.15</v>
      </c>
      <c r="AP1875" s="83" t="str">
        <f t="shared" si="239"/>
        <v/>
      </c>
    </row>
    <row r="1876" spans="1:42" hidden="1">
      <c r="A1876">
        <v>47889</v>
      </c>
      <c r="B1876" s="38">
        <v>46220</v>
      </c>
      <c r="C1876" t="s">
        <v>272</v>
      </c>
      <c r="D1876" t="s">
        <v>105</v>
      </c>
      <c r="E1876" t="s">
        <v>106</v>
      </c>
      <c r="F1876" t="s">
        <v>49</v>
      </c>
      <c r="G1876">
        <v>8</v>
      </c>
      <c r="H1876" s="43">
        <v>11065</v>
      </c>
      <c r="I1876" t="s">
        <v>107</v>
      </c>
      <c r="J1876">
        <v>11078</v>
      </c>
      <c r="K1876" t="s">
        <v>154</v>
      </c>
      <c r="L1876" t="s">
        <v>154</v>
      </c>
      <c r="M1876" t="s">
        <v>155</v>
      </c>
      <c r="N1876" t="s">
        <v>156</v>
      </c>
      <c r="O1876" t="s">
        <v>43</v>
      </c>
      <c r="P1876">
        <v>612</v>
      </c>
      <c r="Q1876" t="s">
        <v>379</v>
      </c>
      <c r="R1876" t="s">
        <v>461</v>
      </c>
      <c r="S1876">
        <v>18</v>
      </c>
      <c r="T1876">
        <v>1</v>
      </c>
      <c r="U1876">
        <v>0</v>
      </c>
      <c r="V1876">
        <v>18</v>
      </c>
      <c r="W1876">
        <v>0</v>
      </c>
      <c r="X1876">
        <v>18</v>
      </c>
      <c r="Y1876">
        <v>18</v>
      </c>
      <c r="Z1876" s="3">
        <v>3133.15</v>
      </c>
      <c r="AA1876" t="s">
        <v>55</v>
      </c>
      <c r="AB1876" t="s">
        <v>47</v>
      </c>
      <c r="AC1876" t="s">
        <v>159</v>
      </c>
      <c r="AD1876" t="s">
        <v>120</v>
      </c>
      <c r="AE1876" s="39">
        <v>46223.369317129633</v>
      </c>
      <c r="AG1876" t="str">
        <f t="shared" si="232"/>
        <v>Julho-26</v>
      </c>
      <c r="AH1876" s="36">
        <f>_xlfn.XLOOKUP(AK1876,'Base de Preços'!P$7:P$3001,'Base de Preços'!J$7:J$3001,"",0)</f>
        <v>3133.15</v>
      </c>
      <c r="AI1876" s="37">
        <f t="shared" si="233"/>
        <v>3133.15</v>
      </c>
      <c r="AJ1876" t="str">
        <f>_xlfn.XLOOKUP(N1876,Agrupamentos!C$3:C$496,Agrupamentos!D$3:D$496,"",0)</f>
        <v>BRIGADINHA MSFL</v>
      </c>
      <c r="AK1876" t="str">
        <f t="shared" si="234"/>
        <v>EQUIPE DE BRIGADINHA FLORESTALGN1410IMP21</v>
      </c>
      <c r="AL1876" s="57" t="str">
        <f t="shared" si="235"/>
        <v>47889GN1410Trabalhador FlorestalNATAN SANTOS MORAISEQUIPE DE BRIGADINHA FLORESTALRIBEIRÃO LIMPO - CPG030-01Principal1Julho-2601846223,369317129646220</v>
      </c>
      <c r="AM1876" s="79" t="str">
        <f t="shared" si="236"/>
        <v/>
      </c>
      <c r="AN1876" s="80" t="str">
        <f t="shared" si="237"/>
        <v/>
      </c>
      <c r="AO1876" s="36">
        <f t="shared" si="238"/>
        <v>3133.15</v>
      </c>
      <c r="AP1876" s="83" t="str">
        <f t="shared" si="239"/>
        <v/>
      </c>
    </row>
    <row r="1877" spans="1:42" hidden="1">
      <c r="A1877">
        <v>47812</v>
      </c>
      <c r="B1877" s="38">
        <v>46220</v>
      </c>
      <c r="C1877" t="s">
        <v>272</v>
      </c>
      <c r="D1877" t="s">
        <v>98</v>
      </c>
      <c r="E1877" t="s">
        <v>99</v>
      </c>
      <c r="F1877" t="s">
        <v>49</v>
      </c>
      <c r="G1877">
        <v>8</v>
      </c>
      <c r="H1877" s="43" t="s">
        <v>100</v>
      </c>
      <c r="I1877" t="s">
        <v>101</v>
      </c>
      <c r="J1877" t="s">
        <v>50</v>
      </c>
      <c r="K1877" t="s">
        <v>51</v>
      </c>
      <c r="L1877" t="s">
        <v>102</v>
      </c>
      <c r="M1877">
        <v>2</v>
      </c>
      <c r="N1877" t="s">
        <v>42</v>
      </c>
      <c r="O1877" t="s">
        <v>64</v>
      </c>
      <c r="P1877">
        <v>852</v>
      </c>
      <c r="Q1877" t="s">
        <v>347</v>
      </c>
      <c r="R1877">
        <v>2</v>
      </c>
      <c r="S1877">
        <v>0</v>
      </c>
      <c r="T1877">
        <v>0</v>
      </c>
      <c r="U1877">
        <v>16</v>
      </c>
      <c r="V1877">
        <v>16</v>
      </c>
      <c r="W1877">
        <v>0</v>
      </c>
      <c r="X1877">
        <v>0</v>
      </c>
      <c r="Y1877">
        <v>0</v>
      </c>
      <c r="Z1877">
        <v>0</v>
      </c>
      <c r="AA1877" t="s">
        <v>55</v>
      </c>
      <c r="AB1877" t="s">
        <v>56</v>
      </c>
      <c r="AC1877" t="s">
        <v>57</v>
      </c>
      <c r="AD1877" t="s">
        <v>57</v>
      </c>
      <c r="AE1877" s="39">
        <v>46220.744108796294</v>
      </c>
      <c r="AG1877" t="str">
        <f t="shared" si="232"/>
        <v>Julho-26</v>
      </c>
      <c r="AH1877" s="36">
        <f>_xlfn.XLOOKUP(AK1877,'Base de Preços'!P$7:P$3001,'Base de Preços'!J$7:J$3001,"",0)</f>
        <v>0</v>
      </c>
      <c r="AI1877" s="37">
        <f t="shared" si="233"/>
        <v>0</v>
      </c>
      <c r="AJ1877" t="str">
        <f>_xlfn.XLOOKUP(N1877,Agrupamentos!C$3:C$496,Agrupamentos!D$3:D$496,"",0)</f>
        <v>APOIO E MANUTENÇÃO</v>
      </c>
      <c r="AK1877" t="str">
        <f t="shared" si="234"/>
        <v>APOIO E MANUTEÇÃOGN14202</v>
      </c>
      <c r="AL1877" s="57" t="str">
        <f t="shared" si="235"/>
        <v>47812GN1420Trabalhador FlorestalLEANDRA DE MIRANDA SOUZA COSTAAPOIO E MANUTEÇÃOESTANCIA TRES SELENAS2Suporte0Julho-26161646220,744108796346220</v>
      </c>
      <c r="AM1877" s="79" t="str">
        <f t="shared" si="236"/>
        <v/>
      </c>
      <c r="AN1877" s="80" t="str">
        <f t="shared" si="237"/>
        <v/>
      </c>
      <c r="AO1877" s="36">
        <f t="shared" si="238"/>
        <v>0</v>
      </c>
      <c r="AP1877" s="83" t="str">
        <f t="shared" si="239"/>
        <v/>
      </c>
    </row>
    <row r="1878" spans="1:42" hidden="1">
      <c r="A1878">
        <v>47812</v>
      </c>
      <c r="B1878" s="38">
        <v>46220</v>
      </c>
      <c r="C1878" t="s">
        <v>272</v>
      </c>
      <c r="D1878" t="s">
        <v>98</v>
      </c>
      <c r="E1878" t="s">
        <v>99</v>
      </c>
      <c r="F1878" t="s">
        <v>37</v>
      </c>
      <c r="G1878">
        <v>8</v>
      </c>
      <c r="H1878" s="43" t="s">
        <v>100</v>
      </c>
      <c r="I1878" t="s">
        <v>101</v>
      </c>
      <c r="J1878" t="s">
        <v>50</v>
      </c>
      <c r="K1878" t="s">
        <v>51</v>
      </c>
      <c r="L1878" t="s">
        <v>102</v>
      </c>
      <c r="M1878">
        <v>2</v>
      </c>
      <c r="N1878" t="s">
        <v>42</v>
      </c>
      <c r="O1878" t="s">
        <v>64</v>
      </c>
      <c r="P1878">
        <v>852</v>
      </c>
      <c r="Q1878" t="s">
        <v>347</v>
      </c>
      <c r="R1878">
        <v>2</v>
      </c>
      <c r="S1878">
        <v>0</v>
      </c>
      <c r="T1878">
        <v>0</v>
      </c>
      <c r="U1878">
        <v>8</v>
      </c>
      <c r="V1878">
        <v>8</v>
      </c>
      <c r="W1878">
        <v>0</v>
      </c>
      <c r="X1878">
        <v>0</v>
      </c>
      <c r="Y1878">
        <v>0</v>
      </c>
      <c r="Z1878">
        <v>0</v>
      </c>
      <c r="AA1878" t="s">
        <v>55</v>
      </c>
      <c r="AB1878" t="s">
        <v>47</v>
      </c>
      <c r="AC1878" t="s">
        <v>57</v>
      </c>
      <c r="AD1878" t="s">
        <v>57</v>
      </c>
      <c r="AE1878" s="39">
        <v>46220.744270833333</v>
      </c>
      <c r="AG1878" t="str">
        <f t="shared" si="232"/>
        <v>Julho-26</v>
      </c>
      <c r="AH1878" s="36">
        <f>_xlfn.XLOOKUP(AK1878,'Base de Preços'!P$7:P$3001,'Base de Preços'!J$7:J$3001,"",0)</f>
        <v>0</v>
      </c>
      <c r="AI1878" s="37">
        <f t="shared" si="233"/>
        <v>0</v>
      </c>
      <c r="AJ1878" t="str">
        <f>_xlfn.XLOOKUP(N1878,Agrupamentos!C$3:C$496,Agrupamentos!D$3:D$496,"",0)</f>
        <v>APOIO E MANUTENÇÃO</v>
      </c>
      <c r="AK1878" t="str">
        <f t="shared" si="234"/>
        <v>APOIO E MANUTEÇÃOGN14202</v>
      </c>
      <c r="AL1878" s="57" t="str">
        <f t="shared" si="235"/>
        <v>47812GN1420MotoristaLEANDRA DE MIRANDA SOUZA COSTAAPOIO E MANUTEÇÃOESTANCIA TRES SELENAS2Principal0Julho-268846220,744270833346220</v>
      </c>
      <c r="AM1878" s="79" t="str">
        <f t="shared" si="236"/>
        <v/>
      </c>
      <c r="AN1878" s="80" t="str">
        <f t="shared" si="237"/>
        <v/>
      </c>
      <c r="AO1878" s="36">
        <f t="shared" si="238"/>
        <v>0</v>
      </c>
      <c r="AP1878" s="83" t="str">
        <f t="shared" si="239"/>
        <v/>
      </c>
    </row>
    <row r="1879" spans="1:42" hidden="1">
      <c r="A1879">
        <v>47828</v>
      </c>
      <c r="B1879" s="38">
        <v>46220</v>
      </c>
      <c r="C1879" t="s">
        <v>272</v>
      </c>
      <c r="D1879" t="s">
        <v>98</v>
      </c>
      <c r="E1879" t="s">
        <v>99</v>
      </c>
      <c r="F1879" t="s">
        <v>59</v>
      </c>
      <c r="G1879">
        <v>8</v>
      </c>
      <c r="H1879" s="43">
        <v>10665</v>
      </c>
      <c r="I1879" t="s">
        <v>191</v>
      </c>
      <c r="J1879">
        <v>10781</v>
      </c>
      <c r="K1879" t="s">
        <v>192</v>
      </c>
      <c r="L1879" t="s">
        <v>192</v>
      </c>
      <c r="M1879" t="s">
        <v>525</v>
      </c>
      <c r="N1879" t="s">
        <v>526</v>
      </c>
      <c r="O1879" t="s">
        <v>64</v>
      </c>
      <c r="P1879">
        <v>493</v>
      </c>
      <c r="Q1879" t="s">
        <v>536</v>
      </c>
      <c r="R1879">
        <v>1</v>
      </c>
      <c r="S1879">
        <v>14</v>
      </c>
      <c r="T1879">
        <v>24.07</v>
      </c>
      <c r="U1879">
        <v>8</v>
      </c>
      <c r="V1879">
        <v>22</v>
      </c>
      <c r="W1879">
        <v>0.9</v>
      </c>
      <c r="X1879">
        <v>0.57999999999999996</v>
      </c>
      <c r="Y1879">
        <v>0.91</v>
      </c>
      <c r="Z1879">
        <v>315.86</v>
      </c>
      <c r="AA1879" t="s">
        <v>46</v>
      </c>
      <c r="AB1879" t="s">
        <v>47</v>
      </c>
      <c r="AC1879" t="s">
        <v>195</v>
      </c>
      <c r="AD1879" t="s">
        <v>228</v>
      </c>
      <c r="AE1879" s="39">
        <v>46220.989224537036</v>
      </c>
      <c r="AF1879" t="s">
        <v>537</v>
      </c>
      <c r="AG1879" t="str">
        <f t="shared" si="232"/>
        <v>Julho-26</v>
      </c>
      <c r="AH1879" s="36">
        <f>_xlfn.XLOOKUP(AK1879,'Base de Preços'!P$7:P$3001,'Base de Preços'!J$7:J$3001,"",0)</f>
        <v>428.63</v>
      </c>
      <c r="AI1879" s="37">
        <f t="shared" si="233"/>
        <v>10317.124100000001</v>
      </c>
      <c r="AJ1879" t="str">
        <f>_xlfn.XLOOKUP(N1879,Agrupamentos!C$3:C$496,Agrupamentos!D$3:D$496,"",0)</f>
        <v>HERBICIDA MEC</v>
      </c>
      <c r="AK1879" t="str">
        <f t="shared" si="234"/>
        <v>CAPINA QUÍMICA MECÂNICA ENTRELINHAGN1420IMP343</v>
      </c>
      <c r="AL1879" s="57" t="str">
        <f t="shared" si="235"/>
        <v>47828GN1420Operador de Trator de PneuTHIAGO DE SOUZA AVELARCAPINA QUÍMICA MECÂNICA ENTRELINHATOCA DA ONCA1Principal24,07Julho-2682246220,98922453746220</v>
      </c>
      <c r="AM1879" s="79">
        <f t="shared" si="236"/>
        <v>24.444444444444443</v>
      </c>
      <c r="AN1879" s="80">
        <f t="shared" si="237"/>
        <v>7721.0222222222219</v>
      </c>
      <c r="AO1879" s="36">
        <f t="shared" si="238"/>
        <v>7602.7502000000004</v>
      </c>
      <c r="AP1879" s="83">
        <f t="shared" si="239"/>
        <v>-118.27202222222149</v>
      </c>
    </row>
    <row r="1880" spans="1:42" hidden="1">
      <c r="A1880">
        <v>47828</v>
      </c>
      <c r="B1880" s="38">
        <v>46220</v>
      </c>
      <c r="C1880" t="s">
        <v>272</v>
      </c>
      <c r="D1880" t="s">
        <v>98</v>
      </c>
      <c r="E1880" t="s">
        <v>99</v>
      </c>
      <c r="F1880" t="s">
        <v>37</v>
      </c>
      <c r="G1880">
        <v>8</v>
      </c>
      <c r="H1880" s="43">
        <v>10665</v>
      </c>
      <c r="I1880" t="s">
        <v>191</v>
      </c>
      <c r="J1880">
        <v>10781</v>
      </c>
      <c r="K1880" t="s">
        <v>192</v>
      </c>
      <c r="L1880" t="s">
        <v>192</v>
      </c>
      <c r="M1880">
        <v>2</v>
      </c>
      <c r="N1880" t="s">
        <v>42</v>
      </c>
      <c r="O1880" t="s">
        <v>64</v>
      </c>
      <c r="P1880">
        <v>493</v>
      </c>
      <c r="Q1880" t="s">
        <v>536</v>
      </c>
      <c r="R1880">
        <v>17</v>
      </c>
      <c r="S1880">
        <v>8</v>
      </c>
      <c r="T1880">
        <v>0</v>
      </c>
      <c r="U1880">
        <v>8</v>
      </c>
      <c r="V1880">
        <v>16</v>
      </c>
      <c r="W1880">
        <v>0</v>
      </c>
      <c r="X1880">
        <v>0</v>
      </c>
      <c r="Y1880">
        <v>0</v>
      </c>
      <c r="Z1880">
        <v>0</v>
      </c>
      <c r="AA1880" t="s">
        <v>46</v>
      </c>
      <c r="AB1880" t="s">
        <v>47</v>
      </c>
      <c r="AC1880" t="s">
        <v>195</v>
      </c>
      <c r="AD1880" t="s">
        <v>228</v>
      </c>
      <c r="AE1880" s="39">
        <v>46220.989224537036</v>
      </c>
      <c r="AF1880" t="s">
        <v>537</v>
      </c>
      <c r="AG1880" t="str">
        <f t="shared" si="232"/>
        <v>Julho-26</v>
      </c>
      <c r="AH1880" s="36">
        <f>_xlfn.XLOOKUP(AK1880,'Base de Preços'!P$7:P$3001,'Base de Preços'!J$7:J$3001,"",0)</f>
        <v>0</v>
      </c>
      <c r="AI1880" s="37">
        <f t="shared" si="233"/>
        <v>0</v>
      </c>
      <c r="AJ1880" t="str">
        <f>_xlfn.XLOOKUP(N1880,Agrupamentos!C$3:C$496,Agrupamentos!D$3:D$496,"",0)</f>
        <v>APOIO E MANUTENÇÃO</v>
      </c>
      <c r="AK1880" t="str">
        <f t="shared" si="234"/>
        <v>APOIO E MANUTEÇÃOGN14202</v>
      </c>
      <c r="AL1880" s="57" t="str">
        <f t="shared" si="235"/>
        <v>47828GN1420MotoristaTHIAGO DE SOUZA AVELARAPOIO E MANUTEÇÃOTOCA DA ONCA17Principal0Julho-2681646220,98922453746220</v>
      </c>
      <c r="AM1880" s="79" t="str">
        <f t="shared" si="236"/>
        <v/>
      </c>
      <c r="AN1880" s="80" t="str">
        <f t="shared" si="237"/>
        <v/>
      </c>
      <c r="AO1880" s="36">
        <f t="shared" si="238"/>
        <v>0</v>
      </c>
      <c r="AP1880" s="83" t="str">
        <f t="shared" si="239"/>
        <v/>
      </c>
    </row>
    <row r="1881" spans="1:42" hidden="1">
      <c r="A1881">
        <v>47828</v>
      </c>
      <c r="B1881" s="38">
        <v>46220</v>
      </c>
      <c r="C1881" t="s">
        <v>272</v>
      </c>
      <c r="D1881" t="s">
        <v>98</v>
      </c>
      <c r="E1881" t="s">
        <v>99</v>
      </c>
      <c r="F1881" t="s">
        <v>59</v>
      </c>
      <c r="G1881">
        <v>8</v>
      </c>
      <c r="H1881" s="43">
        <v>10665</v>
      </c>
      <c r="I1881" t="s">
        <v>191</v>
      </c>
      <c r="J1881">
        <v>10781</v>
      </c>
      <c r="K1881" t="s">
        <v>192</v>
      </c>
      <c r="L1881" t="s">
        <v>192</v>
      </c>
      <c r="M1881" t="s">
        <v>525</v>
      </c>
      <c r="N1881" t="s">
        <v>526</v>
      </c>
      <c r="O1881" t="s">
        <v>64</v>
      </c>
      <c r="P1881">
        <v>493</v>
      </c>
      <c r="Q1881" t="s">
        <v>536</v>
      </c>
      <c r="R1881">
        <v>2</v>
      </c>
      <c r="S1881">
        <v>6</v>
      </c>
      <c r="T1881">
        <v>9.1</v>
      </c>
      <c r="U1881">
        <v>8</v>
      </c>
      <c r="V1881">
        <v>14</v>
      </c>
      <c r="W1881">
        <v>0.9</v>
      </c>
      <c r="X1881">
        <v>0.66</v>
      </c>
      <c r="Y1881">
        <v>1.54</v>
      </c>
      <c r="Z1881">
        <v>315.86</v>
      </c>
      <c r="AA1881" t="s">
        <v>46</v>
      </c>
      <c r="AB1881" t="s">
        <v>47</v>
      </c>
      <c r="AC1881" t="s">
        <v>195</v>
      </c>
      <c r="AE1881" s="39">
        <v>46220.989224537036</v>
      </c>
      <c r="AF1881" t="s">
        <v>537</v>
      </c>
      <c r="AG1881" t="str">
        <f t="shared" si="232"/>
        <v>Julho-26</v>
      </c>
      <c r="AH1881" s="36">
        <f>_xlfn.XLOOKUP(AK1881,'Base de Preços'!P$7:P$3001,'Base de Preços'!J$7:J$3001,"",0)</f>
        <v>428.63</v>
      </c>
      <c r="AI1881" s="37">
        <f t="shared" si="233"/>
        <v>3900.5329999999999</v>
      </c>
      <c r="AJ1881" t="str">
        <f>_xlfn.XLOOKUP(N1881,Agrupamentos!C$3:C$496,Agrupamentos!D$3:D$496,"",0)</f>
        <v>HERBICIDA MEC</v>
      </c>
      <c r="AK1881" t="str">
        <f t="shared" si="234"/>
        <v>CAPINA QUÍMICA MECÂNICA ENTRELINHAGN1420IMP343</v>
      </c>
      <c r="AL1881" s="57" t="str">
        <f t="shared" si="235"/>
        <v>47828GN1420Operador de Trator de PneuTHIAGO DE SOUZA AVELARCAPINA QUÍMICA MECÂNICA ENTRELINHATOCA DA ONCA2Principal9,1Julho-2681446220,98922453746220</v>
      </c>
      <c r="AM1881" s="79">
        <f t="shared" si="236"/>
        <v>15.555555555555555</v>
      </c>
      <c r="AN1881" s="80">
        <f t="shared" si="237"/>
        <v>4913.3777777777777</v>
      </c>
      <c r="AO1881" s="36">
        <f t="shared" si="238"/>
        <v>2874.326</v>
      </c>
      <c r="AP1881" s="83">
        <f t="shared" si="239"/>
        <v>-2039.0517777777777</v>
      </c>
    </row>
    <row r="1882" spans="1:42" hidden="1">
      <c r="A1882">
        <v>47828</v>
      </c>
      <c r="B1882" s="38">
        <v>46220</v>
      </c>
      <c r="C1882" t="s">
        <v>272</v>
      </c>
      <c r="D1882" t="s">
        <v>98</v>
      </c>
      <c r="E1882" t="s">
        <v>99</v>
      </c>
      <c r="F1882" t="s">
        <v>49</v>
      </c>
      <c r="G1882">
        <v>8</v>
      </c>
      <c r="H1882" s="43">
        <v>10665</v>
      </c>
      <c r="I1882" t="s">
        <v>191</v>
      </c>
      <c r="J1882">
        <v>10781</v>
      </c>
      <c r="K1882" t="s">
        <v>192</v>
      </c>
      <c r="L1882" t="s">
        <v>192</v>
      </c>
      <c r="M1882">
        <v>2</v>
      </c>
      <c r="N1882" t="s">
        <v>42</v>
      </c>
      <c r="O1882" t="s">
        <v>64</v>
      </c>
      <c r="P1882">
        <v>493</v>
      </c>
      <c r="Q1882" t="s">
        <v>536</v>
      </c>
      <c r="R1882">
        <v>17</v>
      </c>
      <c r="S1882">
        <v>24</v>
      </c>
      <c r="T1882">
        <v>0</v>
      </c>
      <c r="U1882">
        <v>0</v>
      </c>
      <c r="V1882">
        <v>24</v>
      </c>
      <c r="W1882">
        <v>0</v>
      </c>
      <c r="X1882">
        <v>0</v>
      </c>
      <c r="Y1882">
        <v>0</v>
      </c>
      <c r="Z1882">
        <v>0</v>
      </c>
      <c r="AA1882" t="s">
        <v>55</v>
      </c>
      <c r="AB1882" t="s">
        <v>56</v>
      </c>
      <c r="AC1882" t="s">
        <v>195</v>
      </c>
      <c r="AD1882" t="s">
        <v>228</v>
      </c>
      <c r="AE1882" s="39">
        <v>46223.368935185186</v>
      </c>
      <c r="AF1882" t="s">
        <v>537</v>
      </c>
      <c r="AG1882" t="str">
        <f t="shared" si="232"/>
        <v>Julho-26</v>
      </c>
      <c r="AH1882" s="36">
        <f>_xlfn.XLOOKUP(AK1882,'Base de Preços'!P$7:P$3001,'Base de Preços'!J$7:J$3001,"",0)</f>
        <v>0</v>
      </c>
      <c r="AI1882" s="37">
        <f t="shared" si="233"/>
        <v>0</v>
      </c>
      <c r="AJ1882" t="str">
        <f>_xlfn.XLOOKUP(N1882,Agrupamentos!C$3:C$496,Agrupamentos!D$3:D$496,"",0)</f>
        <v>APOIO E MANUTENÇÃO</v>
      </c>
      <c r="AK1882" t="str">
        <f t="shared" si="234"/>
        <v>APOIO E MANUTEÇÃOGN14202</v>
      </c>
      <c r="AL1882" s="57" t="str">
        <f t="shared" si="235"/>
        <v>47828GN1420Trabalhador FlorestalTHIAGO DE SOUZA AVELARAPOIO E MANUTEÇÃOTOCA DA ONCA17Suporte0Julho-2602446223,368935185246220</v>
      </c>
      <c r="AM1882" s="79" t="str">
        <f t="shared" si="236"/>
        <v/>
      </c>
      <c r="AN1882" s="80" t="str">
        <f t="shared" si="237"/>
        <v/>
      </c>
      <c r="AO1882" s="36">
        <f t="shared" si="238"/>
        <v>0</v>
      </c>
      <c r="AP1882" s="83" t="str">
        <f t="shared" si="239"/>
        <v/>
      </c>
    </row>
    <row r="1883" spans="1:42" hidden="1">
      <c r="A1883">
        <v>47886</v>
      </c>
      <c r="B1883" s="38">
        <v>46220</v>
      </c>
      <c r="C1883" t="s">
        <v>272</v>
      </c>
      <c r="D1883" t="s">
        <v>98</v>
      </c>
      <c r="E1883" t="s">
        <v>99</v>
      </c>
      <c r="F1883" t="s">
        <v>37</v>
      </c>
      <c r="G1883">
        <v>8</v>
      </c>
      <c r="H1883" s="43">
        <v>9241</v>
      </c>
      <c r="I1883" t="s">
        <v>189</v>
      </c>
      <c r="J1883" t="s">
        <v>39</v>
      </c>
      <c r="K1883" t="s">
        <v>40</v>
      </c>
      <c r="L1883" t="s">
        <v>502</v>
      </c>
      <c r="M1883">
        <v>2</v>
      </c>
      <c r="N1883" t="s">
        <v>42</v>
      </c>
      <c r="O1883" t="s">
        <v>64</v>
      </c>
      <c r="P1883">
        <v>390</v>
      </c>
      <c r="Q1883" t="s">
        <v>44</v>
      </c>
      <c r="R1883" t="s">
        <v>45</v>
      </c>
      <c r="S1883">
        <v>0</v>
      </c>
      <c r="T1883">
        <v>0</v>
      </c>
      <c r="U1883">
        <v>24</v>
      </c>
      <c r="V1883">
        <v>24</v>
      </c>
      <c r="W1883">
        <v>0</v>
      </c>
      <c r="X1883">
        <v>0</v>
      </c>
      <c r="Y1883">
        <v>0</v>
      </c>
      <c r="Z1883">
        <v>0</v>
      </c>
      <c r="AA1883" t="s">
        <v>46</v>
      </c>
      <c r="AB1883" t="s">
        <v>47</v>
      </c>
      <c r="AC1883" t="s">
        <v>267</v>
      </c>
      <c r="AD1883" t="s">
        <v>267</v>
      </c>
      <c r="AE1883" s="39">
        <v>46223.353877314818</v>
      </c>
      <c r="AG1883" t="str">
        <f t="shared" si="232"/>
        <v>Julho-26</v>
      </c>
      <c r="AH1883" s="36">
        <f>_xlfn.XLOOKUP(AK1883,'Base de Preços'!P$7:P$3001,'Base de Preços'!J$7:J$3001,"",0)</f>
        <v>0</v>
      </c>
      <c r="AI1883" s="37">
        <f t="shared" si="233"/>
        <v>0</v>
      </c>
      <c r="AJ1883" t="str">
        <f>_xlfn.XLOOKUP(N1883,Agrupamentos!C$3:C$496,Agrupamentos!D$3:D$496,"",0)</f>
        <v>APOIO E MANUTENÇÃO</v>
      </c>
      <c r="AK1883" t="str">
        <f t="shared" si="234"/>
        <v>APOIO E MANUTEÇÃOGN14202</v>
      </c>
      <c r="AL1883" s="57" t="str">
        <f t="shared" si="235"/>
        <v>47886GN1420MotoristaGIOVANNI RODRIGUES BORGES MORAESAPOIO E MANUTEÇÃOPátio MST01Principal0Julho-26242446223,353877314846220</v>
      </c>
      <c r="AM1883" s="79" t="str">
        <f t="shared" si="236"/>
        <v/>
      </c>
      <c r="AN1883" s="80" t="str">
        <f t="shared" si="237"/>
        <v/>
      </c>
      <c r="AO1883" s="36">
        <f t="shared" si="238"/>
        <v>0</v>
      </c>
      <c r="AP1883" s="83" t="str">
        <f t="shared" si="239"/>
        <v/>
      </c>
    </row>
    <row r="1884" spans="1:42" hidden="1">
      <c r="A1884">
        <v>47903</v>
      </c>
      <c r="B1884" s="38">
        <v>46220</v>
      </c>
      <c r="C1884" t="s">
        <v>35</v>
      </c>
      <c r="D1884" t="s">
        <v>725</v>
      </c>
      <c r="E1884" t="s">
        <v>726</v>
      </c>
      <c r="F1884" t="s">
        <v>59</v>
      </c>
      <c r="G1884">
        <v>8</v>
      </c>
      <c r="H1884" s="43">
        <v>10964</v>
      </c>
      <c r="I1884" t="s">
        <v>727</v>
      </c>
      <c r="J1884">
        <v>11846</v>
      </c>
      <c r="K1884" t="s">
        <v>728</v>
      </c>
      <c r="L1884" t="s">
        <v>728</v>
      </c>
      <c r="M1884" t="s">
        <v>729</v>
      </c>
      <c r="N1884" t="s">
        <v>730</v>
      </c>
      <c r="O1884" t="s">
        <v>64</v>
      </c>
      <c r="P1884">
        <v>953</v>
      </c>
      <c r="Q1884" t="s">
        <v>731</v>
      </c>
      <c r="R1884">
        <v>19</v>
      </c>
      <c r="S1884">
        <v>15</v>
      </c>
      <c r="T1884">
        <v>11.06</v>
      </c>
      <c r="U1884">
        <v>1</v>
      </c>
      <c r="V1884">
        <v>16</v>
      </c>
      <c r="W1884">
        <v>0.87</v>
      </c>
      <c r="X1884">
        <v>1.36</v>
      </c>
      <c r="Y1884">
        <v>1.45</v>
      </c>
      <c r="Z1884">
        <v>329.68</v>
      </c>
      <c r="AA1884" t="s">
        <v>55</v>
      </c>
      <c r="AB1884" t="s">
        <v>47</v>
      </c>
      <c r="AC1884" t="s">
        <v>732</v>
      </c>
      <c r="AD1884" t="s">
        <v>120</v>
      </c>
      <c r="AE1884" s="39">
        <v>46223.452488425923</v>
      </c>
      <c r="AG1884" t="str">
        <f t="shared" si="232"/>
        <v>Julho-26</v>
      </c>
      <c r="AH1884" s="36">
        <f>_xlfn.XLOOKUP(AK1884,'Base de Preços'!P$7:P$3001,'Base de Preços'!J$7:J$3001,"",0)</f>
        <v>464.12</v>
      </c>
      <c r="AI1884" s="37">
        <f t="shared" si="233"/>
        <v>5133.1671999999999</v>
      </c>
      <c r="AJ1884" t="str">
        <f>_xlfn.XLOOKUP(N1884,Agrupamentos!C$3:C$496,Agrupamentos!D$3:D$496,"",0)</f>
        <v>ADUBAÇÃO MECANIZADA</v>
      </c>
      <c r="AK1884" t="str">
        <f t="shared" si="234"/>
        <v>2 ADUBAÇÃO COBERTURA MECANIZADA IIGN1430REF121</v>
      </c>
      <c r="AL1884" s="57" t="str">
        <f t="shared" si="235"/>
        <v>47903GN1430Operador de Trator de PneuYURI RIBEIRO DE OLIVEIRA2 ADUBAÇÃO COBERTURA MECANIZADA IISanta fé - BTC19Principal11,06Julho-2611646223,452488425946220</v>
      </c>
      <c r="AM1884" s="79">
        <f t="shared" si="236"/>
        <v>18.390804597701148</v>
      </c>
      <c r="AN1884" s="80">
        <f t="shared" si="237"/>
        <v>6063.0804597701144</v>
      </c>
      <c r="AO1884" s="36">
        <f t="shared" si="238"/>
        <v>3646.2608</v>
      </c>
      <c r="AP1884" s="83">
        <f t="shared" si="239"/>
        <v>-2416.8196597701144</v>
      </c>
    </row>
    <row r="1885" spans="1:42" hidden="1">
      <c r="A1885">
        <v>47927</v>
      </c>
      <c r="B1885" s="38">
        <v>46221</v>
      </c>
      <c r="C1885" t="s">
        <v>35</v>
      </c>
      <c r="D1885" t="s">
        <v>725</v>
      </c>
      <c r="E1885" t="s">
        <v>726</v>
      </c>
      <c r="F1885" t="s">
        <v>37</v>
      </c>
      <c r="G1885">
        <v>8</v>
      </c>
      <c r="H1885" s="43" t="s">
        <v>733</v>
      </c>
      <c r="I1885" t="s">
        <v>734</v>
      </c>
      <c r="J1885">
        <v>11752</v>
      </c>
      <c r="K1885" t="s">
        <v>149</v>
      </c>
      <c r="L1885" t="s">
        <v>735</v>
      </c>
      <c r="M1885">
        <v>2</v>
      </c>
      <c r="N1885" t="s">
        <v>736</v>
      </c>
      <c r="O1885" t="s">
        <v>64</v>
      </c>
      <c r="P1885">
        <v>675</v>
      </c>
      <c r="Q1885" t="s">
        <v>737</v>
      </c>
      <c r="R1885" t="s">
        <v>140</v>
      </c>
      <c r="S1885">
        <v>0</v>
      </c>
      <c r="T1885">
        <v>0</v>
      </c>
      <c r="U1885">
        <v>8</v>
      </c>
      <c r="V1885">
        <v>8</v>
      </c>
      <c r="W1885">
        <v>0</v>
      </c>
      <c r="X1885">
        <v>0</v>
      </c>
      <c r="Y1885">
        <v>0</v>
      </c>
      <c r="Z1885">
        <v>0</v>
      </c>
      <c r="AA1885" t="s">
        <v>55</v>
      </c>
      <c r="AB1885" t="s">
        <v>47</v>
      </c>
      <c r="AC1885" t="s">
        <v>120</v>
      </c>
      <c r="AD1885" t="s">
        <v>120</v>
      </c>
      <c r="AE1885" s="39">
        <v>46224.484074074076</v>
      </c>
      <c r="AG1885" t="str">
        <f t="shared" si="232"/>
        <v>Julho-26</v>
      </c>
      <c r="AH1885" s="36">
        <f>_xlfn.XLOOKUP(AK1885,'Base de Preços'!P$7:P$3001,'Base de Preços'!J$7:J$3001,"",0)</f>
        <v>0</v>
      </c>
      <c r="AI1885" s="37">
        <f t="shared" si="233"/>
        <v>0</v>
      </c>
      <c r="AJ1885" t="str">
        <f>_xlfn.XLOOKUP(N1885,Agrupamentos!C$3:C$496,Agrupamentos!D$3:D$496,"",0)</f>
        <v>APOIO E MANUTENÇÃO</v>
      </c>
      <c r="AK1885" t="str">
        <f t="shared" si="234"/>
        <v>APOIO E MANUTENÇÃO 1430GN14302</v>
      </c>
      <c r="AL1885" s="57" t="str">
        <f t="shared" si="235"/>
        <v>47927GN1430MotoristaMATEUS SANCHES PERES BIENIEKAPOIO E MANUTENÇÃO 1430SANTA FÉ - TLS010-01Principal0Julho-268846224,484074074146221</v>
      </c>
      <c r="AM1885" s="79" t="str">
        <f t="shared" si="236"/>
        <v/>
      </c>
      <c r="AN1885" s="80" t="str">
        <f t="shared" si="237"/>
        <v/>
      </c>
      <c r="AO1885" s="36">
        <f t="shared" si="238"/>
        <v>0</v>
      </c>
      <c r="AP1885" s="83" t="str">
        <f t="shared" si="239"/>
        <v/>
      </c>
    </row>
    <row r="1886" spans="1:42" hidden="1">
      <c r="A1886">
        <v>47981</v>
      </c>
      <c r="B1886" s="38">
        <v>46221</v>
      </c>
      <c r="C1886" t="s">
        <v>35</v>
      </c>
      <c r="D1886" t="s">
        <v>725</v>
      </c>
      <c r="E1886" t="s">
        <v>726</v>
      </c>
      <c r="F1886" t="s">
        <v>59</v>
      </c>
      <c r="G1886">
        <v>8</v>
      </c>
      <c r="H1886" s="43" t="s">
        <v>733</v>
      </c>
      <c r="I1886" t="s">
        <v>734</v>
      </c>
      <c r="J1886">
        <v>11752</v>
      </c>
      <c r="K1886" t="s">
        <v>149</v>
      </c>
      <c r="L1886" t="s">
        <v>738</v>
      </c>
      <c r="M1886">
        <v>2</v>
      </c>
      <c r="N1886" t="s">
        <v>736</v>
      </c>
      <c r="O1886" t="s">
        <v>64</v>
      </c>
      <c r="P1886">
        <v>953</v>
      </c>
      <c r="Q1886" t="s">
        <v>731</v>
      </c>
      <c r="R1886">
        <v>19</v>
      </c>
      <c r="S1886">
        <v>0</v>
      </c>
      <c r="T1886">
        <v>0</v>
      </c>
      <c r="U1886">
        <v>8</v>
      </c>
      <c r="V1886">
        <v>8</v>
      </c>
      <c r="W1886">
        <v>0</v>
      </c>
      <c r="X1886">
        <v>0</v>
      </c>
      <c r="Y1886">
        <v>0</v>
      </c>
      <c r="Z1886">
        <v>0</v>
      </c>
      <c r="AA1886" t="s">
        <v>55</v>
      </c>
      <c r="AB1886" t="s">
        <v>56</v>
      </c>
      <c r="AC1886" t="s">
        <v>120</v>
      </c>
      <c r="AD1886" t="s">
        <v>120</v>
      </c>
      <c r="AE1886" s="39">
        <v>46224.60527777778</v>
      </c>
      <c r="AG1886" t="str">
        <f t="shared" si="232"/>
        <v>Julho-26</v>
      </c>
      <c r="AH1886" s="36">
        <f>_xlfn.XLOOKUP(AK1886,'Base de Preços'!P$7:P$3001,'Base de Preços'!J$7:J$3001,"",0)</f>
        <v>0</v>
      </c>
      <c r="AI1886" s="37">
        <f t="shared" si="233"/>
        <v>0</v>
      </c>
      <c r="AJ1886" t="str">
        <f>_xlfn.XLOOKUP(N1886,Agrupamentos!C$3:C$496,Agrupamentos!D$3:D$496,"",0)</f>
        <v>APOIO E MANUTENÇÃO</v>
      </c>
      <c r="AK1886" t="str">
        <f t="shared" si="234"/>
        <v>APOIO E MANUTENÇÃO 1430GN14302</v>
      </c>
      <c r="AL1886" s="57" t="str">
        <f t="shared" si="235"/>
        <v>47981GN1430Operador de Trator de PneuMATEUS SANCHES PERES BIENIEKAPOIO E MANUTENÇÃO 1430Santa fé - BTC19Suporte0Julho-268846224,605277777846221</v>
      </c>
      <c r="AM1886" s="79" t="str">
        <f t="shared" si="236"/>
        <v/>
      </c>
      <c r="AN1886" s="80" t="str">
        <f t="shared" si="237"/>
        <v/>
      </c>
      <c r="AO1886" s="36">
        <f t="shared" si="238"/>
        <v>0</v>
      </c>
      <c r="AP1886" s="83" t="str">
        <f t="shared" si="239"/>
        <v/>
      </c>
    </row>
    <row r="1887" spans="1:42" hidden="1">
      <c r="A1887">
        <v>47927</v>
      </c>
      <c r="B1887" s="38">
        <v>46221</v>
      </c>
      <c r="C1887" t="s">
        <v>35</v>
      </c>
      <c r="D1887" t="s">
        <v>725</v>
      </c>
      <c r="E1887" t="s">
        <v>726</v>
      </c>
      <c r="F1887" t="s">
        <v>49</v>
      </c>
      <c r="G1887">
        <v>8</v>
      </c>
      <c r="H1887" s="43" t="s">
        <v>733</v>
      </c>
      <c r="I1887" t="s">
        <v>734</v>
      </c>
      <c r="J1887">
        <v>11752</v>
      </c>
      <c r="K1887" t="s">
        <v>149</v>
      </c>
      <c r="L1887" t="s">
        <v>735</v>
      </c>
      <c r="M1887">
        <v>2</v>
      </c>
      <c r="N1887" t="s">
        <v>736</v>
      </c>
      <c r="O1887" t="s">
        <v>64</v>
      </c>
      <c r="P1887">
        <v>675</v>
      </c>
      <c r="Q1887" t="s">
        <v>737</v>
      </c>
      <c r="R1887" t="s">
        <v>140</v>
      </c>
      <c r="S1887">
        <v>0</v>
      </c>
      <c r="T1887">
        <v>0</v>
      </c>
      <c r="U1887">
        <v>48</v>
      </c>
      <c r="V1887">
        <v>48</v>
      </c>
      <c r="W1887">
        <v>0</v>
      </c>
      <c r="X1887">
        <v>0</v>
      </c>
      <c r="Y1887">
        <v>0</v>
      </c>
      <c r="Z1887">
        <v>0</v>
      </c>
      <c r="AA1887" t="s">
        <v>55</v>
      </c>
      <c r="AB1887" t="s">
        <v>56</v>
      </c>
      <c r="AC1887" t="s">
        <v>120</v>
      </c>
      <c r="AD1887" t="s">
        <v>120</v>
      </c>
      <c r="AE1887" s="39">
        <v>46223.78402777778</v>
      </c>
      <c r="AG1887" t="str">
        <f t="shared" si="232"/>
        <v>Julho-26</v>
      </c>
      <c r="AH1887" s="36">
        <f>_xlfn.XLOOKUP(AK1887,'Base de Preços'!P$7:P$3001,'Base de Preços'!J$7:J$3001,"",0)</f>
        <v>0</v>
      </c>
      <c r="AI1887" s="37">
        <f t="shared" si="233"/>
        <v>0</v>
      </c>
      <c r="AJ1887" t="str">
        <f>_xlfn.XLOOKUP(N1887,Agrupamentos!C$3:C$496,Agrupamentos!D$3:D$496,"",0)</f>
        <v>APOIO E MANUTENÇÃO</v>
      </c>
      <c r="AK1887" t="str">
        <f t="shared" si="234"/>
        <v>APOIO E MANUTENÇÃO 1430GN14302</v>
      </c>
      <c r="AL1887" s="57" t="str">
        <f t="shared" si="235"/>
        <v>47927GN1430Trabalhador FlorestalMATEUS SANCHES PERES BIENIEKAPOIO E MANUTENÇÃO 1430SANTA FÉ - TLS010-01Suporte0Julho-26484846223,784027777846221</v>
      </c>
      <c r="AM1887" s="79" t="str">
        <f t="shared" si="236"/>
        <v/>
      </c>
      <c r="AN1887" s="80" t="str">
        <f t="shared" si="237"/>
        <v/>
      </c>
      <c r="AO1887" s="36">
        <f t="shared" si="238"/>
        <v>0</v>
      </c>
      <c r="AP1887" s="83" t="str">
        <f t="shared" si="239"/>
        <v/>
      </c>
    </row>
    <row r="1888" spans="1:42" hidden="1">
      <c r="A1888">
        <v>47927</v>
      </c>
      <c r="B1888" s="38">
        <v>46221</v>
      </c>
      <c r="C1888" t="s">
        <v>35</v>
      </c>
      <c r="D1888" t="s">
        <v>725</v>
      </c>
      <c r="E1888" t="s">
        <v>726</v>
      </c>
      <c r="F1888" t="s">
        <v>59</v>
      </c>
      <c r="G1888">
        <v>8</v>
      </c>
      <c r="H1888" s="43" t="s">
        <v>733</v>
      </c>
      <c r="I1888" t="s">
        <v>734</v>
      </c>
      <c r="J1888">
        <v>11752</v>
      </c>
      <c r="K1888" t="s">
        <v>149</v>
      </c>
      <c r="L1888" t="s">
        <v>735</v>
      </c>
      <c r="M1888">
        <v>2</v>
      </c>
      <c r="N1888" t="s">
        <v>736</v>
      </c>
      <c r="O1888" t="s">
        <v>64</v>
      </c>
      <c r="P1888">
        <v>675</v>
      </c>
      <c r="Q1888" t="s">
        <v>737</v>
      </c>
      <c r="R1888" t="s">
        <v>140</v>
      </c>
      <c r="S1888">
        <v>0</v>
      </c>
      <c r="T1888">
        <v>0</v>
      </c>
      <c r="U1888">
        <v>56</v>
      </c>
      <c r="V1888">
        <v>56</v>
      </c>
      <c r="W1888">
        <v>0</v>
      </c>
      <c r="X1888">
        <v>0</v>
      </c>
      <c r="Y1888">
        <v>0</v>
      </c>
      <c r="Z1888">
        <v>0</v>
      </c>
      <c r="AA1888" t="s">
        <v>522</v>
      </c>
      <c r="AB1888" t="s">
        <v>56</v>
      </c>
      <c r="AC1888" t="s">
        <v>120</v>
      </c>
      <c r="AD1888" t="s">
        <v>120</v>
      </c>
      <c r="AE1888" s="39">
        <v>46224.483715277776</v>
      </c>
      <c r="AG1888" t="str">
        <f t="shared" si="232"/>
        <v>Julho-26</v>
      </c>
      <c r="AH1888" s="36">
        <f>_xlfn.XLOOKUP(AK1888,'Base de Preços'!P$7:P$3001,'Base de Preços'!J$7:J$3001,"",0)</f>
        <v>0</v>
      </c>
      <c r="AI1888" s="37">
        <f t="shared" si="233"/>
        <v>0</v>
      </c>
      <c r="AJ1888" t="str">
        <f>_xlfn.XLOOKUP(N1888,Agrupamentos!C$3:C$496,Agrupamentos!D$3:D$496,"",0)</f>
        <v>APOIO E MANUTENÇÃO</v>
      </c>
      <c r="AK1888" t="str">
        <f t="shared" si="234"/>
        <v>APOIO E MANUTENÇÃO 1430GN14302</v>
      </c>
      <c r="AL1888" s="57" t="str">
        <f t="shared" si="235"/>
        <v>47927GN1430Operador de Trator de PneuMATEUS SANCHES PERES BIENIEKAPOIO E MANUTENÇÃO 1430SANTA FÉ - TLS010-01Suporte0Julho-26565646224,483715277846221</v>
      </c>
      <c r="AM1888" s="79" t="str">
        <f t="shared" si="236"/>
        <v/>
      </c>
      <c r="AN1888" s="80" t="str">
        <f t="shared" si="237"/>
        <v/>
      </c>
      <c r="AO1888" s="36">
        <f t="shared" si="238"/>
        <v>0</v>
      </c>
      <c r="AP1888" s="83" t="str">
        <f t="shared" si="239"/>
        <v/>
      </c>
    </row>
    <row r="1889" spans="1:42" hidden="1">
      <c r="A1889">
        <v>47864</v>
      </c>
      <c r="B1889" s="38">
        <v>46221</v>
      </c>
      <c r="C1889" t="s">
        <v>272</v>
      </c>
      <c r="D1889" t="s">
        <v>250</v>
      </c>
      <c r="E1889" t="s">
        <v>251</v>
      </c>
      <c r="F1889" t="s">
        <v>49</v>
      </c>
      <c r="G1889">
        <v>8</v>
      </c>
      <c r="H1889" s="43">
        <v>11697</v>
      </c>
      <c r="I1889" t="s">
        <v>253</v>
      </c>
      <c r="J1889">
        <v>10837</v>
      </c>
      <c r="K1889" t="s">
        <v>254</v>
      </c>
      <c r="L1889" t="s">
        <v>254</v>
      </c>
      <c r="M1889">
        <v>71</v>
      </c>
      <c r="N1889" t="s">
        <v>270</v>
      </c>
      <c r="O1889" t="s">
        <v>64</v>
      </c>
      <c r="P1889">
        <v>287</v>
      </c>
      <c r="Q1889" t="s">
        <v>269</v>
      </c>
      <c r="R1889">
        <v>33</v>
      </c>
      <c r="S1889">
        <v>16</v>
      </c>
      <c r="T1889">
        <v>25.9</v>
      </c>
      <c r="U1889">
        <v>0</v>
      </c>
      <c r="V1889">
        <v>16</v>
      </c>
      <c r="W1889">
        <v>1.42</v>
      </c>
      <c r="X1889">
        <v>0.62</v>
      </c>
      <c r="Y1889">
        <v>0.62</v>
      </c>
      <c r="Z1889">
        <v>149.09</v>
      </c>
      <c r="AA1889" t="s">
        <v>46</v>
      </c>
      <c r="AB1889" t="s">
        <v>47</v>
      </c>
      <c r="AC1889" t="s">
        <v>257</v>
      </c>
      <c r="AD1889" t="s">
        <v>57</v>
      </c>
      <c r="AE1889" s="39">
        <v>46222.778587962966</v>
      </c>
      <c r="AG1889" t="str">
        <f t="shared" si="232"/>
        <v>Julho-26</v>
      </c>
      <c r="AH1889" s="36">
        <f>_xlfn.XLOOKUP(AK1889,'Base de Preços'!P$7:P$3001,'Base de Preços'!J$7:J$3001,"",0)</f>
        <v>152.18</v>
      </c>
      <c r="AI1889" s="37">
        <f t="shared" si="233"/>
        <v>3941.462</v>
      </c>
      <c r="AJ1889" t="str">
        <f>_xlfn.XLOOKUP(N1889,Agrupamentos!C$3:C$496,Agrupamentos!D$3:D$496,"",0)</f>
        <v>COMBATE A FORMIGA MANUAL</v>
      </c>
      <c r="AK1889" t="str">
        <f t="shared" si="234"/>
        <v>COMBATE A FORMIGA MANUAL MANUTENÇÃO - ANO 02GN127071</v>
      </c>
      <c r="AL1889" s="57" t="str">
        <f t="shared" si="235"/>
        <v>47864GN1270Trabalhador FlorestalJEAN CARDOSO PAIVACOMBATE A FORMIGA MANUAL MANUTENÇÃO - ANO 02Fazenda Pouso Alto33Principal25,9Julho-2601646222,77858796346221</v>
      </c>
      <c r="AM1889" s="79">
        <f t="shared" si="236"/>
        <v>11.267605633802818</v>
      </c>
      <c r="AN1889" s="80">
        <f t="shared" si="237"/>
        <v>1679.8873239436621</v>
      </c>
      <c r="AO1889" s="36">
        <f t="shared" si="238"/>
        <v>3861.431</v>
      </c>
      <c r="AP1889" s="83">
        <f t="shared" si="239"/>
        <v>2181.543676056338</v>
      </c>
    </row>
    <row r="1890" spans="1:42" hidden="1">
      <c r="A1890">
        <v>47864</v>
      </c>
      <c r="B1890" s="38">
        <v>46221</v>
      </c>
      <c r="C1890" t="s">
        <v>272</v>
      </c>
      <c r="D1890" t="s">
        <v>250</v>
      </c>
      <c r="E1890" t="s">
        <v>251</v>
      </c>
      <c r="F1890" t="s">
        <v>37</v>
      </c>
      <c r="G1890">
        <v>8</v>
      </c>
      <c r="H1890" s="43">
        <v>11697</v>
      </c>
      <c r="I1890" t="s">
        <v>253</v>
      </c>
      <c r="J1890">
        <v>10837</v>
      </c>
      <c r="K1890" t="s">
        <v>254</v>
      </c>
      <c r="L1890" t="s">
        <v>254</v>
      </c>
      <c r="M1890">
        <v>2</v>
      </c>
      <c r="N1890" t="s">
        <v>42</v>
      </c>
      <c r="O1890" t="s">
        <v>64</v>
      </c>
      <c r="P1890">
        <v>287</v>
      </c>
      <c r="Q1890" t="s">
        <v>269</v>
      </c>
      <c r="R1890">
        <v>24</v>
      </c>
      <c r="S1890">
        <v>8</v>
      </c>
      <c r="T1890">
        <v>0</v>
      </c>
      <c r="U1890">
        <v>0</v>
      </c>
      <c r="V1890">
        <v>8</v>
      </c>
      <c r="W1890">
        <v>0</v>
      </c>
      <c r="X1890">
        <v>0</v>
      </c>
      <c r="Y1890">
        <v>0</v>
      </c>
      <c r="Z1890">
        <v>0</v>
      </c>
      <c r="AA1890" t="s">
        <v>46</v>
      </c>
      <c r="AB1890" t="s">
        <v>56</v>
      </c>
      <c r="AC1890" t="s">
        <v>257</v>
      </c>
      <c r="AE1890" s="39">
        <v>46222.778587962966</v>
      </c>
      <c r="AG1890" t="str">
        <f t="shared" si="232"/>
        <v>Julho-26</v>
      </c>
      <c r="AH1890" s="36">
        <f>_xlfn.XLOOKUP(AK1890,'Base de Preços'!P$7:P$3001,'Base de Preços'!J$7:J$3001,"",0)</f>
        <v>0</v>
      </c>
      <c r="AI1890" s="37">
        <f t="shared" si="233"/>
        <v>0</v>
      </c>
      <c r="AJ1890" t="str">
        <f>_xlfn.XLOOKUP(N1890,Agrupamentos!C$3:C$496,Agrupamentos!D$3:D$496,"",0)</f>
        <v>APOIO E MANUTENÇÃO</v>
      </c>
      <c r="AK1890" t="str">
        <f t="shared" si="234"/>
        <v>APOIO E MANUTEÇÃOGN12702</v>
      </c>
      <c r="AL1890" s="57" t="str">
        <f t="shared" si="235"/>
        <v>47864GN1270MotoristaJEAN CARDOSO PAIVAAPOIO E MANUTEÇÃOFazenda Pouso Alto24Suporte0Julho-260846222,77858796346221</v>
      </c>
      <c r="AM1890" s="79" t="str">
        <f t="shared" si="236"/>
        <v/>
      </c>
      <c r="AN1890" s="80" t="str">
        <f t="shared" si="237"/>
        <v/>
      </c>
      <c r="AO1890" s="36">
        <f t="shared" si="238"/>
        <v>0</v>
      </c>
      <c r="AP1890" s="83" t="str">
        <f t="shared" si="239"/>
        <v/>
      </c>
    </row>
    <row r="1891" spans="1:42" hidden="1">
      <c r="A1891">
        <v>47864</v>
      </c>
      <c r="B1891" s="38">
        <v>46221</v>
      </c>
      <c r="C1891" t="s">
        <v>272</v>
      </c>
      <c r="D1891" t="s">
        <v>250</v>
      </c>
      <c r="E1891" t="s">
        <v>251</v>
      </c>
      <c r="F1891" t="s">
        <v>49</v>
      </c>
      <c r="G1891">
        <v>8</v>
      </c>
      <c r="H1891" s="43">
        <v>11697</v>
      </c>
      <c r="I1891" t="s">
        <v>253</v>
      </c>
      <c r="J1891">
        <v>10837</v>
      </c>
      <c r="K1891" t="s">
        <v>254</v>
      </c>
      <c r="L1891" t="s">
        <v>254</v>
      </c>
      <c r="M1891">
        <v>71</v>
      </c>
      <c r="N1891" t="s">
        <v>270</v>
      </c>
      <c r="O1891" t="s">
        <v>64</v>
      </c>
      <c r="P1891">
        <v>287</v>
      </c>
      <c r="Q1891" t="s">
        <v>269</v>
      </c>
      <c r="R1891">
        <v>31</v>
      </c>
      <c r="S1891">
        <v>32</v>
      </c>
      <c r="T1891">
        <v>48.97</v>
      </c>
      <c r="U1891">
        <v>0</v>
      </c>
      <c r="V1891">
        <v>32</v>
      </c>
      <c r="W1891">
        <v>1.42</v>
      </c>
      <c r="X1891">
        <v>0.65</v>
      </c>
      <c r="Y1891">
        <v>0.65</v>
      </c>
      <c r="Z1891">
        <v>149.09</v>
      </c>
      <c r="AA1891" t="s">
        <v>46</v>
      </c>
      <c r="AB1891" t="s">
        <v>47</v>
      </c>
      <c r="AC1891" t="s">
        <v>257</v>
      </c>
      <c r="AD1891" t="s">
        <v>57</v>
      </c>
      <c r="AE1891" s="39">
        <v>46222.778587962966</v>
      </c>
      <c r="AG1891" t="str">
        <f t="shared" si="232"/>
        <v>Julho-26</v>
      </c>
      <c r="AH1891" s="36">
        <f>_xlfn.XLOOKUP(AK1891,'Base de Preços'!P$7:P$3001,'Base de Preços'!J$7:J$3001,"",0)</f>
        <v>152.18</v>
      </c>
      <c r="AI1891" s="37">
        <f t="shared" si="233"/>
        <v>7452.2546000000002</v>
      </c>
      <c r="AJ1891" t="str">
        <f>_xlfn.XLOOKUP(N1891,Agrupamentos!C$3:C$496,Agrupamentos!D$3:D$496,"",0)</f>
        <v>COMBATE A FORMIGA MANUAL</v>
      </c>
      <c r="AK1891" t="str">
        <f t="shared" si="234"/>
        <v>COMBATE A FORMIGA MANUAL MANUTENÇÃO - ANO 02GN127071</v>
      </c>
      <c r="AL1891" s="57" t="str">
        <f t="shared" si="235"/>
        <v>47864GN1270Trabalhador FlorestalJEAN CARDOSO PAIVACOMBATE A FORMIGA MANUAL MANUTENÇÃO - ANO 02Fazenda Pouso Alto31Principal48,97Julho-2603246222,77858796346221</v>
      </c>
      <c r="AM1891" s="79">
        <f t="shared" si="236"/>
        <v>22.535211267605636</v>
      </c>
      <c r="AN1891" s="80">
        <f t="shared" si="237"/>
        <v>3359.7746478873241</v>
      </c>
      <c r="AO1891" s="36">
        <f t="shared" si="238"/>
        <v>7300.9372999999996</v>
      </c>
      <c r="AP1891" s="83">
        <f t="shared" si="239"/>
        <v>3941.1626521126755</v>
      </c>
    </row>
    <row r="1892" spans="1:42" hidden="1">
      <c r="A1892">
        <v>47864</v>
      </c>
      <c r="B1892" s="38">
        <v>46221</v>
      </c>
      <c r="C1892" t="s">
        <v>272</v>
      </c>
      <c r="D1892" t="s">
        <v>250</v>
      </c>
      <c r="E1892" t="s">
        <v>251</v>
      </c>
      <c r="F1892" t="s">
        <v>49</v>
      </c>
      <c r="G1892">
        <v>8</v>
      </c>
      <c r="H1892" s="43">
        <v>11697</v>
      </c>
      <c r="I1892" t="s">
        <v>253</v>
      </c>
      <c r="J1892">
        <v>10837</v>
      </c>
      <c r="K1892" t="s">
        <v>254</v>
      </c>
      <c r="L1892" t="s">
        <v>254</v>
      </c>
      <c r="M1892">
        <v>71</v>
      </c>
      <c r="N1892" t="s">
        <v>270</v>
      </c>
      <c r="O1892" t="s">
        <v>64</v>
      </c>
      <c r="P1892">
        <v>287</v>
      </c>
      <c r="Q1892" t="s">
        <v>269</v>
      </c>
      <c r="R1892">
        <v>26</v>
      </c>
      <c r="S1892">
        <v>16</v>
      </c>
      <c r="T1892">
        <v>34.770000000000003</v>
      </c>
      <c r="U1892">
        <v>0</v>
      </c>
      <c r="V1892">
        <v>16</v>
      </c>
      <c r="W1892">
        <v>1.42</v>
      </c>
      <c r="X1892">
        <v>0.46</v>
      </c>
      <c r="Y1892">
        <v>0.46</v>
      </c>
      <c r="Z1892">
        <v>149.09</v>
      </c>
      <c r="AA1892" t="s">
        <v>46</v>
      </c>
      <c r="AB1892" t="s">
        <v>47</v>
      </c>
      <c r="AC1892" t="s">
        <v>257</v>
      </c>
      <c r="AD1892" t="s">
        <v>57</v>
      </c>
      <c r="AE1892" s="39">
        <v>46222.778587962966</v>
      </c>
      <c r="AG1892" t="str">
        <f t="shared" si="232"/>
        <v>Julho-26</v>
      </c>
      <c r="AH1892" s="36">
        <f>_xlfn.XLOOKUP(AK1892,'Base de Preços'!P$7:P$3001,'Base de Preços'!J$7:J$3001,"",0)</f>
        <v>152.18</v>
      </c>
      <c r="AI1892" s="37">
        <f t="shared" si="233"/>
        <v>5291.298600000001</v>
      </c>
      <c r="AJ1892" t="str">
        <f>_xlfn.XLOOKUP(N1892,Agrupamentos!C$3:C$496,Agrupamentos!D$3:D$496,"",0)</f>
        <v>COMBATE A FORMIGA MANUAL</v>
      </c>
      <c r="AK1892" t="str">
        <f t="shared" si="234"/>
        <v>COMBATE A FORMIGA MANUAL MANUTENÇÃO - ANO 02GN127071</v>
      </c>
      <c r="AL1892" s="57" t="str">
        <f t="shared" si="235"/>
        <v>47864GN1270Trabalhador FlorestalJEAN CARDOSO PAIVACOMBATE A FORMIGA MANUAL MANUTENÇÃO - ANO 02Fazenda Pouso Alto26Principal34,77Julho-2601646222,77858796346221</v>
      </c>
      <c r="AM1892" s="79">
        <f t="shared" si="236"/>
        <v>11.267605633802818</v>
      </c>
      <c r="AN1892" s="80">
        <f t="shared" si="237"/>
        <v>1679.8873239436621</v>
      </c>
      <c r="AO1892" s="36">
        <f t="shared" si="238"/>
        <v>5183.859300000001</v>
      </c>
      <c r="AP1892" s="83">
        <f t="shared" si="239"/>
        <v>3503.9719760563389</v>
      </c>
    </row>
    <row r="1893" spans="1:42" hidden="1">
      <c r="A1893">
        <v>47864</v>
      </c>
      <c r="B1893" s="38">
        <v>46221</v>
      </c>
      <c r="C1893" t="s">
        <v>272</v>
      </c>
      <c r="D1893" t="s">
        <v>250</v>
      </c>
      <c r="E1893" t="s">
        <v>251</v>
      </c>
      <c r="F1893" t="s">
        <v>49</v>
      </c>
      <c r="G1893">
        <v>8</v>
      </c>
      <c r="H1893" s="43">
        <v>11697</v>
      </c>
      <c r="I1893" t="s">
        <v>253</v>
      </c>
      <c r="J1893">
        <v>10837</v>
      </c>
      <c r="K1893" t="s">
        <v>254</v>
      </c>
      <c r="L1893" t="s">
        <v>254</v>
      </c>
      <c r="M1893">
        <v>71</v>
      </c>
      <c r="N1893" t="s">
        <v>270</v>
      </c>
      <c r="O1893" t="s">
        <v>64</v>
      </c>
      <c r="P1893">
        <v>287</v>
      </c>
      <c r="Q1893" t="s">
        <v>269</v>
      </c>
      <c r="R1893">
        <v>35</v>
      </c>
      <c r="S1893">
        <v>8</v>
      </c>
      <c r="T1893">
        <v>7.64</v>
      </c>
      <c r="U1893">
        <v>0</v>
      </c>
      <c r="V1893">
        <v>8</v>
      </c>
      <c r="W1893">
        <v>1.42</v>
      </c>
      <c r="X1893">
        <v>1.05</v>
      </c>
      <c r="Y1893">
        <v>1.05</v>
      </c>
      <c r="Z1893">
        <v>149.09</v>
      </c>
      <c r="AA1893" t="s">
        <v>46</v>
      </c>
      <c r="AB1893" t="s">
        <v>47</v>
      </c>
      <c r="AC1893" t="s">
        <v>257</v>
      </c>
      <c r="AD1893" t="s">
        <v>57</v>
      </c>
      <c r="AE1893" s="39">
        <v>46222.778587962966</v>
      </c>
      <c r="AG1893" t="str">
        <f t="shared" si="232"/>
        <v>Julho-26</v>
      </c>
      <c r="AH1893" s="36">
        <f>_xlfn.XLOOKUP(AK1893,'Base de Preços'!P$7:P$3001,'Base de Preços'!J$7:J$3001,"",0)</f>
        <v>152.18</v>
      </c>
      <c r="AI1893" s="37">
        <f t="shared" si="233"/>
        <v>1162.6551999999999</v>
      </c>
      <c r="AJ1893" t="str">
        <f>_xlfn.XLOOKUP(N1893,Agrupamentos!C$3:C$496,Agrupamentos!D$3:D$496,"",0)</f>
        <v>COMBATE A FORMIGA MANUAL</v>
      </c>
      <c r="AK1893" t="str">
        <f t="shared" si="234"/>
        <v>COMBATE A FORMIGA MANUAL MANUTENÇÃO - ANO 02GN127071</v>
      </c>
      <c r="AL1893" s="57" t="str">
        <f t="shared" si="235"/>
        <v>47864GN1270Trabalhador FlorestalJEAN CARDOSO PAIVACOMBATE A FORMIGA MANUAL MANUTENÇÃO - ANO 02Fazenda Pouso Alto35Principal7,64Julho-260846222,77858796346221</v>
      </c>
      <c r="AM1893" s="79">
        <f t="shared" si="236"/>
        <v>5.6338028169014089</v>
      </c>
      <c r="AN1893" s="80">
        <f t="shared" si="237"/>
        <v>839.94366197183103</v>
      </c>
      <c r="AO1893" s="36">
        <f t="shared" si="238"/>
        <v>1139.0475999999999</v>
      </c>
      <c r="AP1893" s="83">
        <f t="shared" si="239"/>
        <v>299.10393802816884</v>
      </c>
    </row>
    <row r="1894" spans="1:42" hidden="1">
      <c r="A1894">
        <v>47864</v>
      </c>
      <c r="B1894" s="38">
        <v>46221</v>
      </c>
      <c r="C1894" t="s">
        <v>272</v>
      </c>
      <c r="D1894" t="s">
        <v>250</v>
      </c>
      <c r="E1894" t="s">
        <v>251</v>
      </c>
      <c r="F1894" t="s">
        <v>49</v>
      </c>
      <c r="G1894">
        <v>8</v>
      </c>
      <c r="H1894" s="43">
        <v>11697</v>
      </c>
      <c r="I1894" t="s">
        <v>253</v>
      </c>
      <c r="J1894">
        <v>10837</v>
      </c>
      <c r="K1894" t="s">
        <v>254</v>
      </c>
      <c r="L1894" t="s">
        <v>254</v>
      </c>
      <c r="M1894">
        <v>71</v>
      </c>
      <c r="N1894" t="s">
        <v>270</v>
      </c>
      <c r="O1894" t="s">
        <v>64</v>
      </c>
      <c r="P1894">
        <v>287</v>
      </c>
      <c r="Q1894" t="s">
        <v>269</v>
      </c>
      <c r="R1894">
        <v>24</v>
      </c>
      <c r="S1894">
        <v>8</v>
      </c>
      <c r="T1894">
        <v>11.98</v>
      </c>
      <c r="U1894">
        <v>0</v>
      </c>
      <c r="V1894">
        <v>8</v>
      </c>
      <c r="W1894">
        <v>1.42</v>
      </c>
      <c r="X1894">
        <v>0.67</v>
      </c>
      <c r="Y1894">
        <v>0.67</v>
      </c>
      <c r="Z1894">
        <v>149.09</v>
      </c>
      <c r="AA1894" t="s">
        <v>46</v>
      </c>
      <c r="AB1894" t="s">
        <v>47</v>
      </c>
      <c r="AC1894" t="s">
        <v>257</v>
      </c>
      <c r="AD1894" t="s">
        <v>57</v>
      </c>
      <c r="AE1894" s="39">
        <v>46222.778587962966</v>
      </c>
      <c r="AG1894" t="str">
        <f t="shared" si="232"/>
        <v>Julho-26</v>
      </c>
      <c r="AH1894" s="36">
        <f>_xlfn.XLOOKUP(AK1894,'Base de Preços'!P$7:P$3001,'Base de Preços'!J$7:J$3001,"",0)</f>
        <v>152.18</v>
      </c>
      <c r="AI1894" s="37">
        <f t="shared" si="233"/>
        <v>1823.1164000000001</v>
      </c>
      <c r="AJ1894" t="str">
        <f>_xlfn.XLOOKUP(N1894,Agrupamentos!C$3:C$496,Agrupamentos!D$3:D$496,"",0)</f>
        <v>COMBATE A FORMIGA MANUAL</v>
      </c>
      <c r="AK1894" t="str">
        <f t="shared" si="234"/>
        <v>COMBATE A FORMIGA MANUAL MANUTENÇÃO - ANO 02GN127071</v>
      </c>
      <c r="AL1894" s="57" t="str">
        <f t="shared" si="235"/>
        <v>47864GN1270Trabalhador FlorestalJEAN CARDOSO PAIVACOMBATE A FORMIGA MANUAL MANUTENÇÃO - ANO 02Fazenda Pouso Alto24Principal11,98Julho-260846222,77858796346221</v>
      </c>
      <c r="AM1894" s="79">
        <f t="shared" si="236"/>
        <v>5.6338028169014089</v>
      </c>
      <c r="AN1894" s="80">
        <f t="shared" si="237"/>
        <v>839.94366197183103</v>
      </c>
      <c r="AO1894" s="36">
        <f t="shared" si="238"/>
        <v>1786.0982000000001</v>
      </c>
      <c r="AP1894" s="83">
        <f t="shared" si="239"/>
        <v>946.1545380281691</v>
      </c>
    </row>
    <row r="1895" spans="1:42" hidden="1">
      <c r="A1895">
        <v>47864</v>
      </c>
      <c r="B1895" s="38">
        <v>46221</v>
      </c>
      <c r="C1895" t="s">
        <v>272</v>
      </c>
      <c r="D1895" t="s">
        <v>250</v>
      </c>
      <c r="E1895" t="s">
        <v>251</v>
      </c>
      <c r="F1895" t="s">
        <v>49</v>
      </c>
      <c r="G1895">
        <v>8</v>
      </c>
      <c r="H1895" s="43">
        <v>11697</v>
      </c>
      <c r="I1895" t="s">
        <v>253</v>
      </c>
      <c r="J1895">
        <v>10837</v>
      </c>
      <c r="K1895" t="s">
        <v>254</v>
      </c>
      <c r="L1895" t="s">
        <v>254</v>
      </c>
      <c r="M1895">
        <v>71</v>
      </c>
      <c r="N1895" t="s">
        <v>270</v>
      </c>
      <c r="O1895" t="s">
        <v>64</v>
      </c>
      <c r="P1895">
        <v>287</v>
      </c>
      <c r="Q1895" t="s">
        <v>269</v>
      </c>
      <c r="R1895">
        <v>34</v>
      </c>
      <c r="S1895">
        <v>24</v>
      </c>
      <c r="T1895">
        <v>33.840000000000003</v>
      </c>
      <c r="U1895">
        <v>0</v>
      </c>
      <c r="V1895">
        <v>24</v>
      </c>
      <c r="W1895">
        <v>1.42</v>
      </c>
      <c r="X1895">
        <v>0.71</v>
      </c>
      <c r="Y1895">
        <v>0.71</v>
      </c>
      <c r="Z1895">
        <v>149.09</v>
      </c>
      <c r="AA1895" t="s">
        <v>46</v>
      </c>
      <c r="AB1895" t="s">
        <v>47</v>
      </c>
      <c r="AC1895" t="s">
        <v>257</v>
      </c>
      <c r="AD1895" t="s">
        <v>57</v>
      </c>
      <c r="AE1895" s="39">
        <v>46222.778587962966</v>
      </c>
      <c r="AG1895" t="str">
        <f t="shared" si="232"/>
        <v>Julho-26</v>
      </c>
      <c r="AH1895" s="36">
        <f>_xlfn.XLOOKUP(AK1895,'Base de Preços'!P$7:P$3001,'Base de Preços'!J$7:J$3001,"",0)</f>
        <v>152.18</v>
      </c>
      <c r="AI1895" s="37">
        <f t="shared" si="233"/>
        <v>5149.771200000001</v>
      </c>
      <c r="AJ1895" t="str">
        <f>_xlfn.XLOOKUP(N1895,Agrupamentos!C$3:C$496,Agrupamentos!D$3:D$496,"",0)</f>
        <v>COMBATE A FORMIGA MANUAL</v>
      </c>
      <c r="AK1895" t="str">
        <f t="shared" si="234"/>
        <v>COMBATE A FORMIGA MANUAL MANUTENÇÃO - ANO 02GN127071</v>
      </c>
      <c r="AL1895" s="57" t="str">
        <f t="shared" si="235"/>
        <v>47864GN1270Trabalhador FlorestalJEAN CARDOSO PAIVACOMBATE A FORMIGA MANUAL MANUTENÇÃO - ANO 02Fazenda Pouso Alto34Principal33,84Julho-2602446222,77858796346221</v>
      </c>
      <c r="AM1895" s="79">
        <f t="shared" si="236"/>
        <v>16.901408450704228</v>
      </c>
      <c r="AN1895" s="80">
        <f t="shared" si="237"/>
        <v>2519.8309859154933</v>
      </c>
      <c r="AO1895" s="36">
        <f t="shared" si="238"/>
        <v>5045.2056000000002</v>
      </c>
      <c r="AP1895" s="83">
        <f t="shared" si="239"/>
        <v>2525.3746140845069</v>
      </c>
    </row>
    <row r="1896" spans="1:42" hidden="1">
      <c r="A1896">
        <v>47864</v>
      </c>
      <c r="B1896" s="38">
        <v>46221</v>
      </c>
      <c r="C1896" t="s">
        <v>272</v>
      </c>
      <c r="D1896" t="s">
        <v>250</v>
      </c>
      <c r="E1896" t="s">
        <v>251</v>
      </c>
      <c r="F1896" t="s">
        <v>49</v>
      </c>
      <c r="G1896">
        <v>8</v>
      </c>
      <c r="H1896" s="43">
        <v>11697</v>
      </c>
      <c r="I1896" t="s">
        <v>253</v>
      </c>
      <c r="J1896">
        <v>10837</v>
      </c>
      <c r="K1896" t="s">
        <v>254</v>
      </c>
      <c r="L1896" t="s">
        <v>254</v>
      </c>
      <c r="M1896">
        <v>71</v>
      </c>
      <c r="N1896" t="s">
        <v>270</v>
      </c>
      <c r="O1896" t="s">
        <v>64</v>
      </c>
      <c r="P1896">
        <v>287</v>
      </c>
      <c r="Q1896" t="s">
        <v>269</v>
      </c>
      <c r="R1896">
        <v>30</v>
      </c>
      <c r="S1896">
        <v>32</v>
      </c>
      <c r="T1896">
        <v>43.82</v>
      </c>
      <c r="U1896">
        <v>0</v>
      </c>
      <c r="V1896">
        <v>32</v>
      </c>
      <c r="W1896">
        <v>1.42</v>
      </c>
      <c r="X1896">
        <v>0.73</v>
      </c>
      <c r="Y1896">
        <v>0.73</v>
      </c>
      <c r="Z1896">
        <v>149.09</v>
      </c>
      <c r="AA1896" t="s">
        <v>46</v>
      </c>
      <c r="AB1896" t="s">
        <v>47</v>
      </c>
      <c r="AC1896" t="s">
        <v>257</v>
      </c>
      <c r="AD1896" t="s">
        <v>57</v>
      </c>
      <c r="AE1896" s="39">
        <v>46222.778587962966</v>
      </c>
      <c r="AG1896" t="str">
        <f t="shared" si="232"/>
        <v>Julho-26</v>
      </c>
      <c r="AH1896" s="36">
        <f>_xlfn.XLOOKUP(AK1896,'Base de Preços'!P$7:P$3001,'Base de Preços'!J$7:J$3001,"",0)</f>
        <v>152.18</v>
      </c>
      <c r="AI1896" s="37">
        <f t="shared" si="233"/>
        <v>6668.5276000000003</v>
      </c>
      <c r="AJ1896" t="str">
        <f>_xlfn.XLOOKUP(N1896,Agrupamentos!C$3:C$496,Agrupamentos!D$3:D$496,"",0)</f>
        <v>COMBATE A FORMIGA MANUAL</v>
      </c>
      <c r="AK1896" t="str">
        <f t="shared" si="234"/>
        <v>COMBATE A FORMIGA MANUAL MANUTENÇÃO - ANO 02GN127071</v>
      </c>
      <c r="AL1896" s="57" t="str">
        <f t="shared" si="235"/>
        <v>47864GN1270Trabalhador FlorestalJEAN CARDOSO PAIVACOMBATE A FORMIGA MANUAL MANUTENÇÃO - ANO 02Fazenda Pouso Alto30Principal43,82Julho-2603246222,77858796346221</v>
      </c>
      <c r="AM1896" s="79">
        <f t="shared" si="236"/>
        <v>22.535211267605636</v>
      </c>
      <c r="AN1896" s="80">
        <f t="shared" si="237"/>
        <v>3359.7746478873241</v>
      </c>
      <c r="AO1896" s="36">
        <f t="shared" si="238"/>
        <v>6533.1238000000003</v>
      </c>
      <c r="AP1896" s="83">
        <f t="shared" si="239"/>
        <v>3173.3491521126762</v>
      </c>
    </row>
    <row r="1897" spans="1:42" hidden="1">
      <c r="A1897">
        <v>47864</v>
      </c>
      <c r="B1897" s="38">
        <v>46221</v>
      </c>
      <c r="C1897" t="s">
        <v>272</v>
      </c>
      <c r="D1897" t="s">
        <v>250</v>
      </c>
      <c r="E1897" t="s">
        <v>251</v>
      </c>
      <c r="F1897" t="s">
        <v>49</v>
      </c>
      <c r="G1897">
        <v>8</v>
      </c>
      <c r="H1897" s="43">
        <v>11697</v>
      </c>
      <c r="I1897" t="s">
        <v>253</v>
      </c>
      <c r="J1897">
        <v>10837</v>
      </c>
      <c r="K1897" t="s">
        <v>254</v>
      </c>
      <c r="L1897" t="s">
        <v>254</v>
      </c>
      <c r="M1897">
        <v>71</v>
      </c>
      <c r="N1897" t="s">
        <v>270</v>
      </c>
      <c r="O1897" t="s">
        <v>64</v>
      </c>
      <c r="P1897">
        <v>287</v>
      </c>
      <c r="Q1897" t="s">
        <v>269</v>
      </c>
      <c r="R1897">
        <v>32</v>
      </c>
      <c r="S1897">
        <v>8</v>
      </c>
      <c r="T1897">
        <v>13.84</v>
      </c>
      <c r="U1897">
        <v>0</v>
      </c>
      <c r="V1897">
        <v>8</v>
      </c>
      <c r="W1897">
        <v>1.42</v>
      </c>
      <c r="X1897">
        <v>0.57999999999999996</v>
      </c>
      <c r="Y1897">
        <v>0.57999999999999996</v>
      </c>
      <c r="Z1897">
        <v>149.09</v>
      </c>
      <c r="AA1897" t="s">
        <v>46</v>
      </c>
      <c r="AB1897" t="s">
        <v>47</v>
      </c>
      <c r="AC1897" t="s">
        <v>257</v>
      </c>
      <c r="AD1897" t="s">
        <v>57</v>
      </c>
      <c r="AE1897" s="39">
        <v>46222.778587962966</v>
      </c>
      <c r="AG1897" t="str">
        <f t="shared" si="232"/>
        <v>Julho-26</v>
      </c>
      <c r="AH1897" s="36">
        <f>_xlfn.XLOOKUP(AK1897,'Base de Preços'!P$7:P$3001,'Base de Preços'!J$7:J$3001,"",0)</f>
        <v>152.18</v>
      </c>
      <c r="AI1897" s="37">
        <f t="shared" si="233"/>
        <v>2106.1712000000002</v>
      </c>
      <c r="AJ1897" t="str">
        <f>_xlfn.XLOOKUP(N1897,Agrupamentos!C$3:C$496,Agrupamentos!D$3:D$496,"",0)</f>
        <v>COMBATE A FORMIGA MANUAL</v>
      </c>
      <c r="AK1897" t="str">
        <f t="shared" si="234"/>
        <v>COMBATE A FORMIGA MANUAL MANUTENÇÃO - ANO 02GN127071</v>
      </c>
      <c r="AL1897" s="57" t="str">
        <f t="shared" si="235"/>
        <v>47864GN1270Trabalhador FlorestalJEAN CARDOSO PAIVACOMBATE A FORMIGA MANUAL MANUTENÇÃO - ANO 02Fazenda Pouso Alto32Principal13,84Julho-260846222,77858796346221</v>
      </c>
      <c r="AM1897" s="79">
        <f t="shared" si="236"/>
        <v>5.6338028169014089</v>
      </c>
      <c r="AN1897" s="80">
        <f t="shared" si="237"/>
        <v>839.94366197183103</v>
      </c>
      <c r="AO1897" s="36">
        <f t="shared" si="238"/>
        <v>2063.4056</v>
      </c>
      <c r="AP1897" s="83">
        <f t="shared" si="239"/>
        <v>1223.461938028169</v>
      </c>
    </row>
    <row r="1898" spans="1:42" hidden="1">
      <c r="A1898">
        <v>47864</v>
      </c>
      <c r="B1898" s="38">
        <v>46221</v>
      </c>
      <c r="C1898" t="s">
        <v>272</v>
      </c>
      <c r="D1898" t="s">
        <v>250</v>
      </c>
      <c r="E1898" t="s">
        <v>251</v>
      </c>
      <c r="F1898" t="s">
        <v>49</v>
      </c>
      <c r="G1898">
        <v>8</v>
      </c>
      <c r="H1898" s="43">
        <v>11697</v>
      </c>
      <c r="I1898" t="s">
        <v>253</v>
      </c>
      <c r="J1898">
        <v>10837</v>
      </c>
      <c r="K1898" t="s">
        <v>254</v>
      </c>
      <c r="L1898" t="s">
        <v>254</v>
      </c>
      <c r="M1898">
        <v>71</v>
      </c>
      <c r="N1898" t="s">
        <v>270</v>
      </c>
      <c r="O1898" t="s">
        <v>64</v>
      </c>
      <c r="P1898">
        <v>287</v>
      </c>
      <c r="Q1898" t="s">
        <v>269</v>
      </c>
      <c r="R1898">
        <v>36</v>
      </c>
      <c r="S1898">
        <v>8</v>
      </c>
      <c r="T1898">
        <v>6.9</v>
      </c>
      <c r="U1898">
        <v>0</v>
      </c>
      <c r="V1898">
        <v>8</v>
      </c>
      <c r="W1898">
        <v>1.42</v>
      </c>
      <c r="X1898">
        <v>1.1599999999999999</v>
      </c>
      <c r="Y1898">
        <v>1.1599999999999999</v>
      </c>
      <c r="Z1898">
        <v>149.09</v>
      </c>
      <c r="AA1898" t="s">
        <v>46</v>
      </c>
      <c r="AB1898" t="s">
        <v>47</v>
      </c>
      <c r="AC1898" t="s">
        <v>257</v>
      </c>
      <c r="AD1898" t="s">
        <v>57</v>
      </c>
      <c r="AE1898" s="39">
        <v>46222.778587962966</v>
      </c>
      <c r="AG1898" t="str">
        <f t="shared" si="232"/>
        <v>Julho-26</v>
      </c>
      <c r="AH1898" s="36">
        <f>_xlfn.XLOOKUP(AK1898,'Base de Preços'!P$7:P$3001,'Base de Preços'!J$7:J$3001,"",0)</f>
        <v>152.18</v>
      </c>
      <c r="AI1898" s="37">
        <f t="shared" si="233"/>
        <v>1050.0420000000001</v>
      </c>
      <c r="AJ1898" t="str">
        <f>_xlfn.XLOOKUP(N1898,Agrupamentos!C$3:C$496,Agrupamentos!D$3:D$496,"",0)</f>
        <v>COMBATE A FORMIGA MANUAL</v>
      </c>
      <c r="AK1898" t="str">
        <f t="shared" si="234"/>
        <v>COMBATE A FORMIGA MANUAL MANUTENÇÃO - ANO 02GN127071</v>
      </c>
      <c r="AL1898" s="57" t="str">
        <f t="shared" si="235"/>
        <v>47864GN1270Trabalhador FlorestalJEAN CARDOSO PAIVACOMBATE A FORMIGA MANUAL MANUTENÇÃO - ANO 02Fazenda Pouso Alto36Principal6,9Julho-260846222,77858796346221</v>
      </c>
      <c r="AM1898" s="79">
        <f t="shared" si="236"/>
        <v>5.6338028169014089</v>
      </c>
      <c r="AN1898" s="80">
        <f t="shared" si="237"/>
        <v>839.94366197183103</v>
      </c>
      <c r="AO1898" s="36">
        <f t="shared" si="238"/>
        <v>1028.721</v>
      </c>
      <c r="AP1898" s="83">
        <f t="shared" si="239"/>
        <v>188.77733802816897</v>
      </c>
    </row>
    <row r="1899" spans="1:42" hidden="1">
      <c r="A1899">
        <v>47841</v>
      </c>
      <c r="B1899" s="38">
        <v>46221</v>
      </c>
      <c r="C1899" t="s">
        <v>272</v>
      </c>
      <c r="D1899" t="s">
        <v>185</v>
      </c>
      <c r="E1899" t="s">
        <v>186</v>
      </c>
      <c r="F1899" t="s">
        <v>49</v>
      </c>
      <c r="G1899">
        <v>8</v>
      </c>
      <c r="H1899" s="43">
        <v>10859</v>
      </c>
      <c r="I1899" t="s">
        <v>198</v>
      </c>
      <c r="J1899">
        <v>10093</v>
      </c>
      <c r="K1899" t="s">
        <v>199</v>
      </c>
      <c r="L1899" t="s">
        <v>199</v>
      </c>
      <c r="M1899" t="s">
        <v>200</v>
      </c>
      <c r="N1899" t="s">
        <v>201</v>
      </c>
      <c r="O1899" t="s">
        <v>64</v>
      </c>
      <c r="P1899">
        <v>607</v>
      </c>
      <c r="Q1899" t="s">
        <v>188</v>
      </c>
      <c r="R1899">
        <v>44</v>
      </c>
      <c r="S1899">
        <v>40</v>
      </c>
      <c r="T1899">
        <v>15.57</v>
      </c>
      <c r="U1899">
        <v>0</v>
      </c>
      <c r="V1899">
        <v>40</v>
      </c>
      <c r="W1899">
        <v>4.09</v>
      </c>
      <c r="X1899">
        <v>2.57</v>
      </c>
      <c r="Y1899">
        <v>2.57</v>
      </c>
      <c r="Z1899">
        <v>210.47</v>
      </c>
      <c r="AA1899" t="s">
        <v>46</v>
      </c>
      <c r="AB1899" t="s">
        <v>47</v>
      </c>
      <c r="AC1899" t="s">
        <v>202</v>
      </c>
      <c r="AE1899" s="39">
        <v>46221.76390046296</v>
      </c>
      <c r="AG1899" t="str">
        <f t="shared" si="232"/>
        <v>Julho-26</v>
      </c>
      <c r="AH1899" s="36">
        <f>_xlfn.XLOOKUP(AK1899,'Base de Preços'!P$7:P$3001,'Base de Preços'!J$7:J$3001,"",0)</f>
        <v>930</v>
      </c>
      <c r="AI1899" s="37">
        <f t="shared" si="233"/>
        <v>14480.1</v>
      </c>
      <c r="AJ1899" t="str">
        <f>_xlfn.XLOOKUP(N1899,Agrupamentos!C$3:C$496,Agrupamentos!D$3:D$496,"",0)</f>
        <v>IRRIGAÇÃO DE PLANTIO</v>
      </c>
      <c r="AK1899" t="str">
        <f t="shared" si="234"/>
        <v>Irrigação de Plantio 4 a 5L/Planta+Polímero, tomadas d'água a 5 a 10KM da Operação, incluindo Capitação de ÁguaGN1400IMP14</v>
      </c>
      <c r="AL1899" s="57" t="str">
        <f t="shared" si="235"/>
        <v>47841GN1400Trabalhador FlorestalJONATHAN FONSECA DE OLIVEIRAIrrigação de Plantio 4 a 5L/Planta+Polímero, tomadas d'água a 5 a 10KM da Operação, incluindo Capitação de ÁguaSelena44Principal15,57Julho-2604046221,76390046346221</v>
      </c>
      <c r="AM1899" s="79">
        <f t="shared" si="236"/>
        <v>9.7799511002444994</v>
      </c>
      <c r="AN1899" s="80">
        <f t="shared" si="237"/>
        <v>2058.3863080684596</v>
      </c>
      <c r="AO1899" s="36">
        <f t="shared" si="238"/>
        <v>3277.0178999999998</v>
      </c>
      <c r="AP1899" s="83">
        <f t="shared" si="239"/>
        <v>1218.6315919315402</v>
      </c>
    </row>
    <row r="1900" spans="1:42" hidden="1">
      <c r="A1900">
        <v>47841</v>
      </c>
      <c r="B1900" s="38">
        <v>46221</v>
      </c>
      <c r="C1900" t="s">
        <v>272</v>
      </c>
      <c r="D1900" t="s">
        <v>185</v>
      </c>
      <c r="E1900" t="s">
        <v>186</v>
      </c>
      <c r="F1900" t="s">
        <v>59</v>
      </c>
      <c r="G1900">
        <v>8</v>
      </c>
      <c r="H1900" s="43">
        <v>10859</v>
      </c>
      <c r="I1900" t="s">
        <v>198</v>
      </c>
      <c r="J1900">
        <v>10093</v>
      </c>
      <c r="K1900" t="s">
        <v>199</v>
      </c>
      <c r="L1900" t="s">
        <v>199</v>
      </c>
      <c r="M1900" t="s">
        <v>204</v>
      </c>
      <c r="N1900" t="s">
        <v>205</v>
      </c>
      <c r="O1900" t="s">
        <v>64</v>
      </c>
      <c r="P1900">
        <v>607</v>
      </c>
      <c r="Q1900" t="s">
        <v>188</v>
      </c>
      <c r="R1900">
        <v>44</v>
      </c>
      <c r="S1900">
        <v>8</v>
      </c>
      <c r="T1900">
        <v>15.57</v>
      </c>
      <c r="U1900">
        <v>0</v>
      </c>
      <c r="V1900">
        <v>8</v>
      </c>
      <c r="W1900">
        <v>1.1000000000000001</v>
      </c>
      <c r="X1900">
        <v>0.51</v>
      </c>
      <c r="Y1900">
        <v>0.51</v>
      </c>
      <c r="Z1900">
        <v>348.12</v>
      </c>
      <c r="AA1900" t="s">
        <v>46</v>
      </c>
      <c r="AB1900" t="s">
        <v>56</v>
      </c>
      <c r="AC1900" t="s">
        <v>202</v>
      </c>
      <c r="AE1900" s="39">
        <v>46221.76390046296</v>
      </c>
      <c r="AG1900" t="str">
        <f t="shared" si="232"/>
        <v>Julho-26</v>
      </c>
      <c r="AH1900" s="36">
        <f>_xlfn.XLOOKUP(AK1900,'Base de Preços'!P$7:P$3001,'Base de Preços'!J$7:J$3001,"",0)</f>
        <v>1452.94</v>
      </c>
      <c r="AI1900" s="37">
        <f t="shared" si="233"/>
        <v>0</v>
      </c>
      <c r="AJ1900" t="str">
        <f>_xlfn.XLOOKUP(N1900,Agrupamentos!C$3:C$496,Agrupamentos!D$3:D$496,"",0)</f>
        <v>PLANTIO</v>
      </c>
      <c r="AK1900" t="str">
        <f t="shared" si="234"/>
        <v>PLANTIO MANUAL 1.110 plantas/ha,  mudas com tratamento (MAP e Cupinicida), mudas SEM TUBETE + replantioGN1400IMP12</v>
      </c>
      <c r="AL1900" s="57" t="str">
        <f t="shared" si="235"/>
        <v>47841GN1400Operador de Trator de PneuJONATHAN FONSECA DE OLIVEIRAPLANTIO MANUAL 1.110 plantas/ha,  mudas com tratamento (MAP e Cupinicida), mudas SEM TUBETE + replantioSelena44Suporte15,57Julho-260846221,76390046346221</v>
      </c>
      <c r="AM1900" s="79">
        <f t="shared" si="236"/>
        <v>7.2727272727272725</v>
      </c>
      <c r="AN1900" s="80">
        <f t="shared" si="237"/>
        <v>2531.7818181818179</v>
      </c>
      <c r="AO1900" s="36">
        <f t="shared" si="238"/>
        <v>5420.2284</v>
      </c>
      <c r="AP1900" s="83">
        <f t="shared" si="239"/>
        <v>2888.446581818182</v>
      </c>
    </row>
    <row r="1901" spans="1:42" hidden="1">
      <c r="A1901">
        <v>47841</v>
      </c>
      <c r="B1901" s="38">
        <v>46221</v>
      </c>
      <c r="C1901" t="s">
        <v>272</v>
      </c>
      <c r="D1901" t="s">
        <v>185</v>
      </c>
      <c r="E1901" t="s">
        <v>186</v>
      </c>
      <c r="F1901" t="s">
        <v>49</v>
      </c>
      <c r="G1901">
        <v>8</v>
      </c>
      <c r="H1901" s="43">
        <v>10859</v>
      </c>
      <c r="I1901" t="s">
        <v>198</v>
      </c>
      <c r="J1901">
        <v>10093</v>
      </c>
      <c r="K1901" t="s">
        <v>199</v>
      </c>
      <c r="L1901" t="s">
        <v>199</v>
      </c>
      <c r="M1901" t="s">
        <v>204</v>
      </c>
      <c r="N1901" t="s">
        <v>205</v>
      </c>
      <c r="O1901" t="s">
        <v>64</v>
      </c>
      <c r="P1901">
        <v>607</v>
      </c>
      <c r="Q1901" t="s">
        <v>188</v>
      </c>
      <c r="R1901">
        <v>44</v>
      </c>
      <c r="S1901">
        <v>24</v>
      </c>
      <c r="T1901">
        <v>15.57</v>
      </c>
      <c r="U1901">
        <v>0</v>
      </c>
      <c r="V1901">
        <v>24</v>
      </c>
      <c r="W1901">
        <v>11</v>
      </c>
      <c r="X1901">
        <v>1.54</v>
      </c>
      <c r="Y1901">
        <v>1.54</v>
      </c>
      <c r="Z1901" s="3">
        <v>1104.82</v>
      </c>
      <c r="AA1901" t="s">
        <v>46</v>
      </c>
      <c r="AB1901" t="s">
        <v>47</v>
      </c>
      <c r="AC1901" t="s">
        <v>202</v>
      </c>
      <c r="AE1901" s="39">
        <v>46221.76390046296</v>
      </c>
      <c r="AG1901" t="str">
        <f t="shared" si="232"/>
        <v>Julho-26</v>
      </c>
      <c r="AH1901" s="36">
        <f>_xlfn.XLOOKUP(AK1901,'Base de Preços'!P$7:P$3001,'Base de Preços'!J$7:J$3001,"",0)</f>
        <v>1452.94</v>
      </c>
      <c r="AI1901" s="37">
        <f t="shared" si="233"/>
        <v>22622.275800000003</v>
      </c>
      <c r="AJ1901" t="str">
        <f>_xlfn.XLOOKUP(N1901,Agrupamentos!C$3:C$496,Agrupamentos!D$3:D$496,"",0)</f>
        <v>PLANTIO</v>
      </c>
      <c r="AK1901" t="str">
        <f t="shared" si="234"/>
        <v>PLANTIO MANUAL 1.110 plantas/ha,  mudas com tratamento (MAP e Cupinicida), mudas SEM TUBETE + replantioGN1400IMP12</v>
      </c>
      <c r="AL1901" s="57" t="str">
        <f t="shared" si="235"/>
        <v>47841GN1400Trabalhador FlorestalJONATHAN FONSECA DE OLIVEIRAPLANTIO MANUAL 1.110 plantas/ha,  mudas com tratamento (MAP e Cupinicida), mudas SEM TUBETE + replantioSelena44Principal15,57Julho-2602446221,76390046346221</v>
      </c>
      <c r="AM1901" s="79">
        <f t="shared" si="236"/>
        <v>2.1818181818181817</v>
      </c>
      <c r="AN1901" s="80">
        <f t="shared" si="237"/>
        <v>2410.5163636363632</v>
      </c>
      <c r="AO1901" s="36">
        <f t="shared" si="238"/>
        <v>17202.047399999999</v>
      </c>
      <c r="AP1901" s="83">
        <f t="shared" si="239"/>
        <v>14791.531036363636</v>
      </c>
    </row>
    <row r="1902" spans="1:42" hidden="1">
      <c r="A1902">
        <v>47841</v>
      </c>
      <c r="B1902" s="38">
        <v>46221</v>
      </c>
      <c r="C1902" t="s">
        <v>272</v>
      </c>
      <c r="D1902" t="s">
        <v>185</v>
      </c>
      <c r="E1902" t="s">
        <v>186</v>
      </c>
      <c r="F1902" t="s">
        <v>49</v>
      </c>
      <c r="G1902">
        <v>8</v>
      </c>
      <c r="H1902" s="43">
        <v>10859</v>
      </c>
      <c r="I1902" t="s">
        <v>198</v>
      </c>
      <c r="J1902">
        <v>10093</v>
      </c>
      <c r="K1902" t="s">
        <v>199</v>
      </c>
      <c r="L1902" t="s">
        <v>199</v>
      </c>
      <c r="M1902" t="s">
        <v>204</v>
      </c>
      <c r="N1902" t="s">
        <v>205</v>
      </c>
      <c r="O1902" t="s">
        <v>64</v>
      </c>
      <c r="P1902">
        <v>607</v>
      </c>
      <c r="Q1902" t="s">
        <v>188</v>
      </c>
      <c r="R1902">
        <v>47</v>
      </c>
      <c r="S1902">
        <v>8</v>
      </c>
      <c r="T1902">
        <v>2.02</v>
      </c>
      <c r="U1902">
        <v>0</v>
      </c>
      <c r="V1902">
        <v>8</v>
      </c>
      <c r="W1902">
        <v>11</v>
      </c>
      <c r="X1902">
        <v>3.96</v>
      </c>
      <c r="Y1902">
        <v>3.96</v>
      </c>
      <c r="Z1902" s="3">
        <v>1104.82</v>
      </c>
      <c r="AA1902" t="s">
        <v>46</v>
      </c>
      <c r="AB1902" t="s">
        <v>47</v>
      </c>
      <c r="AC1902" t="s">
        <v>202</v>
      </c>
      <c r="AE1902" s="39">
        <v>46221.76390046296</v>
      </c>
      <c r="AG1902" t="str">
        <f t="shared" si="232"/>
        <v>Julho-26</v>
      </c>
      <c r="AH1902" s="36">
        <f>_xlfn.XLOOKUP(AK1902,'Base de Preços'!P$7:P$3001,'Base de Preços'!J$7:J$3001,"",0)</f>
        <v>1452.94</v>
      </c>
      <c r="AI1902" s="37">
        <f t="shared" si="233"/>
        <v>2934.9388000000004</v>
      </c>
      <c r="AJ1902" t="str">
        <f>_xlfn.XLOOKUP(N1902,Agrupamentos!C$3:C$496,Agrupamentos!D$3:D$496,"",0)</f>
        <v>PLANTIO</v>
      </c>
      <c r="AK1902" t="str">
        <f t="shared" si="234"/>
        <v>PLANTIO MANUAL 1.110 plantas/ha,  mudas com tratamento (MAP e Cupinicida), mudas SEM TUBETE + replantioGN1400IMP12</v>
      </c>
      <c r="AL1902" s="57" t="str">
        <f t="shared" si="235"/>
        <v>47841GN1400Trabalhador FlorestalJONATHAN FONSECA DE OLIVEIRAPLANTIO MANUAL 1.110 plantas/ha,  mudas com tratamento (MAP e Cupinicida), mudas SEM TUBETE + replantioSelena47Principal2,02Julho-260846221,76390046346221</v>
      </c>
      <c r="AM1902" s="79">
        <f t="shared" si="236"/>
        <v>0.72727272727272729</v>
      </c>
      <c r="AN1902" s="80">
        <f t="shared" si="237"/>
        <v>803.50545454545454</v>
      </c>
      <c r="AO1902" s="36">
        <f t="shared" si="238"/>
        <v>2231.7363999999998</v>
      </c>
      <c r="AP1902" s="83">
        <f t="shared" si="239"/>
        <v>1428.2309454545452</v>
      </c>
    </row>
    <row r="1903" spans="1:42" hidden="1">
      <c r="A1903">
        <v>47841</v>
      </c>
      <c r="B1903" s="38">
        <v>46221</v>
      </c>
      <c r="C1903" t="s">
        <v>272</v>
      </c>
      <c r="D1903" t="s">
        <v>185</v>
      </c>
      <c r="E1903" t="s">
        <v>186</v>
      </c>
      <c r="F1903" t="s">
        <v>59</v>
      </c>
      <c r="G1903">
        <v>8</v>
      </c>
      <c r="H1903" s="43">
        <v>10859</v>
      </c>
      <c r="I1903" t="s">
        <v>198</v>
      </c>
      <c r="J1903">
        <v>10093</v>
      </c>
      <c r="K1903" t="s">
        <v>199</v>
      </c>
      <c r="L1903" t="s">
        <v>199</v>
      </c>
      <c r="M1903" t="s">
        <v>200</v>
      </c>
      <c r="N1903" t="s">
        <v>201</v>
      </c>
      <c r="O1903" t="s">
        <v>64</v>
      </c>
      <c r="P1903">
        <v>607</v>
      </c>
      <c r="Q1903" t="s">
        <v>188</v>
      </c>
      <c r="R1903">
        <v>44</v>
      </c>
      <c r="S1903">
        <v>8</v>
      </c>
      <c r="T1903">
        <v>15.57</v>
      </c>
      <c r="U1903">
        <v>0</v>
      </c>
      <c r="V1903">
        <v>8</v>
      </c>
      <c r="W1903">
        <v>0.82</v>
      </c>
      <c r="X1903">
        <v>0.51</v>
      </c>
      <c r="Y1903">
        <v>0.51</v>
      </c>
      <c r="Z1903">
        <v>520.12</v>
      </c>
      <c r="AA1903" t="s">
        <v>46</v>
      </c>
      <c r="AB1903" t="s">
        <v>56</v>
      </c>
      <c r="AC1903" t="s">
        <v>202</v>
      </c>
      <c r="AE1903" s="39">
        <v>46221.76390046296</v>
      </c>
      <c r="AG1903" t="str">
        <f t="shared" si="232"/>
        <v>Julho-26</v>
      </c>
      <c r="AH1903" s="36">
        <f>_xlfn.XLOOKUP(AK1903,'Base de Preços'!P$7:P$3001,'Base de Preços'!J$7:J$3001,"",0)</f>
        <v>930</v>
      </c>
      <c r="AI1903" s="37">
        <f t="shared" si="233"/>
        <v>0</v>
      </c>
      <c r="AJ1903" t="str">
        <f>_xlfn.XLOOKUP(N1903,Agrupamentos!C$3:C$496,Agrupamentos!D$3:D$496,"",0)</f>
        <v>IRRIGAÇÃO DE PLANTIO</v>
      </c>
      <c r="AK1903" t="str">
        <f t="shared" si="234"/>
        <v>Irrigação de Plantio 4 a 5L/Planta+Polímero, tomadas d'água a 5 a 10KM da Operação, incluindo Capitação de ÁguaGN1400IMP14</v>
      </c>
      <c r="AL1903" s="57" t="str">
        <f t="shared" si="235"/>
        <v>47841GN1400Operador de Trator de PneuJONATHAN FONSECA DE OLIVEIRAIrrigação de Plantio 4 a 5L/Planta+Polímero, tomadas d'água a 5 a 10KM da Operação, incluindo Capitação de ÁguaSelena44Suporte15,57Julho-260846221,76390046346221</v>
      </c>
      <c r="AM1903" s="79">
        <f t="shared" si="236"/>
        <v>9.7560975609756095</v>
      </c>
      <c r="AN1903" s="80">
        <f t="shared" si="237"/>
        <v>5074.3414634146338</v>
      </c>
      <c r="AO1903" s="36">
        <f t="shared" si="238"/>
        <v>8098.2683999999999</v>
      </c>
      <c r="AP1903" s="83">
        <f t="shared" si="239"/>
        <v>3023.9269365853661</v>
      </c>
    </row>
    <row r="1904" spans="1:42" hidden="1">
      <c r="A1904">
        <v>47841</v>
      </c>
      <c r="B1904" s="38">
        <v>46221</v>
      </c>
      <c r="C1904" t="s">
        <v>272</v>
      </c>
      <c r="D1904" t="s">
        <v>185</v>
      </c>
      <c r="E1904" t="s">
        <v>186</v>
      </c>
      <c r="F1904" t="s">
        <v>49</v>
      </c>
      <c r="G1904">
        <v>8</v>
      </c>
      <c r="H1904" s="43">
        <v>10859</v>
      </c>
      <c r="I1904" t="s">
        <v>198</v>
      </c>
      <c r="J1904">
        <v>10093</v>
      </c>
      <c r="K1904" t="s">
        <v>199</v>
      </c>
      <c r="L1904" t="s">
        <v>199</v>
      </c>
      <c r="M1904" t="s">
        <v>204</v>
      </c>
      <c r="N1904" t="s">
        <v>205</v>
      </c>
      <c r="O1904" t="s">
        <v>64</v>
      </c>
      <c r="P1904">
        <v>607</v>
      </c>
      <c r="Q1904" t="s">
        <v>188</v>
      </c>
      <c r="R1904">
        <v>37</v>
      </c>
      <c r="S1904">
        <v>16</v>
      </c>
      <c r="T1904">
        <v>3</v>
      </c>
      <c r="U1904">
        <v>0</v>
      </c>
      <c r="V1904">
        <v>16</v>
      </c>
      <c r="W1904">
        <v>11</v>
      </c>
      <c r="X1904">
        <v>5.33</v>
      </c>
      <c r="Y1904">
        <v>5.33</v>
      </c>
      <c r="Z1904" s="3">
        <v>1104.82</v>
      </c>
      <c r="AA1904" t="s">
        <v>55</v>
      </c>
      <c r="AB1904" t="s">
        <v>47</v>
      </c>
      <c r="AC1904" t="s">
        <v>202</v>
      </c>
      <c r="AE1904" s="39">
        <v>46221.76390046296</v>
      </c>
      <c r="AG1904" t="str">
        <f t="shared" si="232"/>
        <v>Julho-26</v>
      </c>
      <c r="AH1904" s="36">
        <f>_xlfn.XLOOKUP(AK1904,'Base de Preços'!P$7:P$3001,'Base de Preços'!J$7:J$3001,"",0)</f>
        <v>1452.94</v>
      </c>
      <c r="AI1904" s="37">
        <f t="shared" si="233"/>
        <v>4358.82</v>
      </c>
      <c r="AJ1904" t="str">
        <f>_xlfn.XLOOKUP(N1904,Agrupamentos!C$3:C$496,Agrupamentos!D$3:D$496,"",0)</f>
        <v>PLANTIO</v>
      </c>
      <c r="AK1904" t="str">
        <f t="shared" si="234"/>
        <v>PLANTIO MANUAL 1.110 plantas/ha,  mudas com tratamento (MAP e Cupinicida), mudas SEM TUBETE + replantioGN1400IMP12</v>
      </c>
      <c r="AL1904" s="57" t="str">
        <f t="shared" si="235"/>
        <v>47841GN1400Trabalhador FlorestalJONATHAN FONSECA DE OLIVEIRAPLANTIO MANUAL 1.110 plantas/ha,  mudas com tratamento (MAP e Cupinicida), mudas SEM TUBETE + replantioSelena37Principal3Julho-2601646221,76390046346221</v>
      </c>
      <c r="AM1904" s="79">
        <f t="shared" si="236"/>
        <v>1.4545454545454546</v>
      </c>
      <c r="AN1904" s="80">
        <f t="shared" si="237"/>
        <v>1607.0109090909091</v>
      </c>
      <c r="AO1904" s="36">
        <f t="shared" si="238"/>
        <v>3314.46</v>
      </c>
      <c r="AP1904" s="83">
        <f t="shared" si="239"/>
        <v>1707.449090909091</v>
      </c>
    </row>
    <row r="1905" spans="1:42" hidden="1">
      <c r="A1905">
        <v>47843</v>
      </c>
      <c r="B1905" s="38">
        <v>46221</v>
      </c>
      <c r="C1905" t="s">
        <v>272</v>
      </c>
      <c r="D1905" t="s">
        <v>185</v>
      </c>
      <c r="E1905" t="s">
        <v>186</v>
      </c>
      <c r="F1905" t="s">
        <v>37</v>
      </c>
      <c r="G1905">
        <v>8</v>
      </c>
      <c r="H1905" s="43">
        <v>10859</v>
      </c>
      <c r="I1905" t="s">
        <v>198</v>
      </c>
      <c r="J1905">
        <v>10315</v>
      </c>
      <c r="K1905" t="s">
        <v>206</v>
      </c>
      <c r="L1905" t="s">
        <v>206</v>
      </c>
      <c r="M1905" s="4">
        <v>46059</v>
      </c>
      <c r="N1905" t="s">
        <v>210</v>
      </c>
      <c r="O1905" t="s">
        <v>64</v>
      </c>
      <c r="P1905">
        <v>502</v>
      </c>
      <c r="Q1905" t="s">
        <v>208</v>
      </c>
      <c r="R1905">
        <v>12</v>
      </c>
      <c r="S1905">
        <v>2</v>
      </c>
      <c r="T1905">
        <v>9.65</v>
      </c>
      <c r="U1905">
        <v>0</v>
      </c>
      <c r="V1905">
        <v>2</v>
      </c>
      <c r="W1905">
        <v>0.16</v>
      </c>
      <c r="X1905">
        <v>0.21</v>
      </c>
      <c r="Y1905">
        <v>0.21</v>
      </c>
      <c r="Z1905">
        <v>63.16</v>
      </c>
      <c r="AA1905" t="s">
        <v>46</v>
      </c>
      <c r="AB1905" t="s">
        <v>77</v>
      </c>
      <c r="AC1905" t="s">
        <v>209</v>
      </c>
      <c r="AE1905" s="39">
        <v>46221.803981481484</v>
      </c>
      <c r="AF1905" t="s">
        <v>358</v>
      </c>
      <c r="AG1905" t="str">
        <f t="shared" si="232"/>
        <v>Julho-26</v>
      </c>
      <c r="AH1905" s="36">
        <f>_xlfn.XLOOKUP(AK1905,'Base de Preços'!P$7:P$3001,'Base de Preços'!J$7:J$3001,"",0)</f>
        <v>492.5</v>
      </c>
      <c r="AI1905" s="37">
        <f t="shared" si="233"/>
        <v>0</v>
      </c>
      <c r="AJ1905" t="str">
        <f>_xlfn.XLOOKUP(N1905,Agrupamentos!C$3:C$496,Agrupamentos!D$3:D$496,"",0)</f>
        <v>IRRIGAÇÃO DE REPLANTIO</v>
      </c>
      <c r="AK1905" t="str">
        <f t="shared" si="234"/>
        <v>3° IRRIGAÇÃO DE REPLANTIOGN140046059</v>
      </c>
      <c r="AL1905" s="57" t="str">
        <f t="shared" si="235"/>
        <v>47843GN1400MotoristaANTONIO MARCIO PEREIRA DA SILVA3° IRRIGAÇÃO DE REPLANTIOIndaia Grande I12Apoio9,65Julho-260246221,803981481546221</v>
      </c>
      <c r="AM1905" s="79">
        <f t="shared" si="236"/>
        <v>12.5</v>
      </c>
      <c r="AN1905" s="80">
        <f t="shared" si="237"/>
        <v>789.5</v>
      </c>
      <c r="AO1905" s="36">
        <f t="shared" si="238"/>
        <v>609.49400000000003</v>
      </c>
      <c r="AP1905" s="83">
        <f t="shared" si="239"/>
        <v>-180.00599999999997</v>
      </c>
    </row>
    <row r="1906" spans="1:42" hidden="1">
      <c r="A1906">
        <v>47843</v>
      </c>
      <c r="B1906" s="38">
        <v>46221</v>
      </c>
      <c r="C1906" t="s">
        <v>272</v>
      </c>
      <c r="D1906" t="s">
        <v>185</v>
      </c>
      <c r="E1906" t="s">
        <v>186</v>
      </c>
      <c r="F1906" t="s">
        <v>59</v>
      </c>
      <c r="G1906">
        <v>8</v>
      </c>
      <c r="H1906" s="43">
        <v>10859</v>
      </c>
      <c r="I1906" t="s">
        <v>198</v>
      </c>
      <c r="J1906">
        <v>10315</v>
      </c>
      <c r="K1906" t="s">
        <v>206</v>
      </c>
      <c r="L1906" t="s">
        <v>206</v>
      </c>
      <c r="M1906" s="4">
        <v>46059</v>
      </c>
      <c r="N1906" t="s">
        <v>210</v>
      </c>
      <c r="O1906" t="s">
        <v>64</v>
      </c>
      <c r="P1906">
        <v>502</v>
      </c>
      <c r="Q1906" t="s">
        <v>208</v>
      </c>
      <c r="R1906">
        <v>12</v>
      </c>
      <c r="S1906">
        <v>4</v>
      </c>
      <c r="T1906">
        <v>9.65</v>
      </c>
      <c r="U1906">
        <v>0</v>
      </c>
      <c r="V1906">
        <v>4</v>
      </c>
      <c r="W1906">
        <v>0.48</v>
      </c>
      <c r="X1906">
        <v>0.41</v>
      </c>
      <c r="Y1906">
        <v>0.41</v>
      </c>
      <c r="Z1906">
        <v>185.69</v>
      </c>
      <c r="AA1906" t="s">
        <v>46</v>
      </c>
      <c r="AB1906" t="s">
        <v>56</v>
      </c>
      <c r="AC1906" t="s">
        <v>209</v>
      </c>
      <c r="AE1906" s="39">
        <v>46221.803981481484</v>
      </c>
      <c r="AF1906" t="s">
        <v>358</v>
      </c>
      <c r="AG1906" t="str">
        <f t="shared" si="232"/>
        <v>Julho-26</v>
      </c>
      <c r="AH1906" s="36">
        <f>_xlfn.XLOOKUP(AK1906,'Base de Preços'!P$7:P$3001,'Base de Preços'!J$7:J$3001,"",0)</f>
        <v>492.5</v>
      </c>
      <c r="AI1906" s="37">
        <f t="shared" si="233"/>
        <v>0</v>
      </c>
      <c r="AJ1906" t="str">
        <f>_xlfn.XLOOKUP(N1906,Agrupamentos!C$3:C$496,Agrupamentos!D$3:D$496,"",0)</f>
        <v>IRRIGAÇÃO DE REPLANTIO</v>
      </c>
      <c r="AK1906" t="str">
        <f t="shared" si="234"/>
        <v>3° IRRIGAÇÃO DE REPLANTIOGN140046059</v>
      </c>
      <c r="AL1906" s="57" t="str">
        <f t="shared" si="235"/>
        <v>47843GN1400Operador de Trator de PneuANTONIO MARCIO PEREIRA DA SILVA3° IRRIGAÇÃO DE REPLANTIOIndaia Grande I12Suporte9,65Julho-260446221,803981481546221</v>
      </c>
      <c r="AM1906" s="79">
        <f t="shared" si="236"/>
        <v>8.3333333333333339</v>
      </c>
      <c r="AN1906" s="80">
        <f t="shared" si="237"/>
        <v>1547.4166666666667</v>
      </c>
      <c r="AO1906" s="36">
        <f t="shared" si="238"/>
        <v>1791.9085</v>
      </c>
      <c r="AP1906" s="83">
        <f t="shared" si="239"/>
        <v>244.49183333333326</v>
      </c>
    </row>
    <row r="1907" spans="1:42" hidden="1">
      <c r="A1907">
        <v>47843</v>
      </c>
      <c r="B1907" s="38">
        <v>46221</v>
      </c>
      <c r="C1907" t="s">
        <v>272</v>
      </c>
      <c r="D1907" t="s">
        <v>185</v>
      </c>
      <c r="E1907" t="s">
        <v>186</v>
      </c>
      <c r="F1907" t="s">
        <v>37</v>
      </c>
      <c r="G1907">
        <v>8</v>
      </c>
      <c r="H1907" s="43">
        <v>10859</v>
      </c>
      <c r="I1907" t="s">
        <v>198</v>
      </c>
      <c r="J1907">
        <v>10315</v>
      </c>
      <c r="K1907" t="s">
        <v>206</v>
      </c>
      <c r="L1907" t="s">
        <v>206</v>
      </c>
      <c r="M1907" s="4">
        <v>46059</v>
      </c>
      <c r="N1907" t="s">
        <v>210</v>
      </c>
      <c r="O1907" t="s">
        <v>64</v>
      </c>
      <c r="P1907">
        <v>502</v>
      </c>
      <c r="Q1907" t="s">
        <v>208</v>
      </c>
      <c r="R1907">
        <v>19</v>
      </c>
      <c r="S1907">
        <v>2</v>
      </c>
      <c r="T1907">
        <v>7.31</v>
      </c>
      <c r="U1907">
        <v>0</v>
      </c>
      <c r="V1907">
        <v>2</v>
      </c>
      <c r="W1907">
        <v>0.16</v>
      </c>
      <c r="X1907">
        <v>0.27</v>
      </c>
      <c r="Y1907">
        <v>0.27</v>
      </c>
      <c r="Z1907">
        <v>63.16</v>
      </c>
      <c r="AA1907" t="s">
        <v>46</v>
      </c>
      <c r="AB1907" t="s">
        <v>77</v>
      </c>
      <c r="AC1907" t="s">
        <v>209</v>
      </c>
      <c r="AE1907" s="39">
        <v>46221.803981481484</v>
      </c>
      <c r="AF1907" t="s">
        <v>358</v>
      </c>
      <c r="AG1907" t="str">
        <f t="shared" si="232"/>
        <v>Julho-26</v>
      </c>
      <c r="AH1907" s="36">
        <f>_xlfn.XLOOKUP(AK1907,'Base de Preços'!P$7:P$3001,'Base de Preços'!J$7:J$3001,"",0)</f>
        <v>492.5</v>
      </c>
      <c r="AI1907" s="37">
        <f t="shared" si="233"/>
        <v>0</v>
      </c>
      <c r="AJ1907" t="str">
        <f>_xlfn.XLOOKUP(N1907,Agrupamentos!C$3:C$496,Agrupamentos!D$3:D$496,"",0)</f>
        <v>IRRIGAÇÃO DE REPLANTIO</v>
      </c>
      <c r="AK1907" t="str">
        <f t="shared" si="234"/>
        <v>3° IRRIGAÇÃO DE REPLANTIOGN140046059</v>
      </c>
      <c r="AL1907" s="57" t="str">
        <f t="shared" si="235"/>
        <v>47843GN1400MotoristaANTONIO MARCIO PEREIRA DA SILVA3° IRRIGAÇÃO DE REPLANTIOIndaia Grande I19Apoio7,31Julho-260246221,803981481546221</v>
      </c>
      <c r="AM1907" s="79">
        <f t="shared" si="236"/>
        <v>12.5</v>
      </c>
      <c r="AN1907" s="80">
        <f t="shared" si="237"/>
        <v>789.5</v>
      </c>
      <c r="AO1907" s="36">
        <f t="shared" si="238"/>
        <v>461.69959999999998</v>
      </c>
      <c r="AP1907" s="83">
        <f t="shared" si="239"/>
        <v>-327.80040000000002</v>
      </c>
    </row>
    <row r="1908" spans="1:42" hidden="1">
      <c r="A1908">
        <v>47843</v>
      </c>
      <c r="B1908" s="38">
        <v>46221</v>
      </c>
      <c r="C1908" t="s">
        <v>272</v>
      </c>
      <c r="D1908" t="s">
        <v>185</v>
      </c>
      <c r="E1908" t="s">
        <v>186</v>
      </c>
      <c r="F1908" t="s">
        <v>37</v>
      </c>
      <c r="G1908">
        <v>8</v>
      </c>
      <c r="H1908" s="43">
        <v>10859</v>
      </c>
      <c r="I1908" t="s">
        <v>198</v>
      </c>
      <c r="J1908">
        <v>10315</v>
      </c>
      <c r="K1908" t="s">
        <v>206</v>
      </c>
      <c r="L1908" t="s">
        <v>206</v>
      </c>
      <c r="M1908">
        <v>43</v>
      </c>
      <c r="N1908" t="s">
        <v>42</v>
      </c>
      <c r="O1908" t="s">
        <v>64</v>
      </c>
      <c r="P1908">
        <v>502</v>
      </c>
      <c r="Q1908" t="s">
        <v>208</v>
      </c>
      <c r="R1908">
        <v>20</v>
      </c>
      <c r="S1908">
        <v>8</v>
      </c>
      <c r="T1908">
        <v>0</v>
      </c>
      <c r="U1908">
        <v>0</v>
      </c>
      <c r="V1908">
        <v>8</v>
      </c>
      <c r="W1908">
        <v>0</v>
      </c>
      <c r="X1908">
        <v>0</v>
      </c>
      <c r="Y1908">
        <v>0</v>
      </c>
      <c r="Z1908">
        <v>0</v>
      </c>
      <c r="AA1908" t="s">
        <v>55</v>
      </c>
      <c r="AB1908" t="s">
        <v>47</v>
      </c>
      <c r="AC1908" t="s">
        <v>209</v>
      </c>
      <c r="AE1908" s="39">
        <v>46221.803981481484</v>
      </c>
      <c r="AF1908" t="s">
        <v>358</v>
      </c>
      <c r="AG1908" t="str">
        <f t="shared" si="232"/>
        <v>Julho-26</v>
      </c>
      <c r="AH1908" s="36">
        <f>_xlfn.XLOOKUP(AK1908,'Base de Preços'!P$7:P$3001,'Base de Preços'!J$7:J$3001,"",0)</f>
        <v>0</v>
      </c>
      <c r="AI1908" s="37">
        <f t="shared" si="233"/>
        <v>0</v>
      </c>
      <c r="AJ1908" t="str">
        <f>_xlfn.XLOOKUP(N1908,Agrupamentos!C$3:C$496,Agrupamentos!D$3:D$496,"",0)</f>
        <v>APOIO E MANUTENÇÃO</v>
      </c>
      <c r="AK1908" t="str">
        <f t="shared" si="234"/>
        <v>APOIO E MANUTEÇÃOGN140043</v>
      </c>
      <c r="AL1908" s="57" t="str">
        <f t="shared" si="235"/>
        <v>47843GN1400MotoristaANTONIO MARCIO PEREIRA DA SILVAAPOIO E MANUTEÇÃOIndaia Grande I20Principal0Julho-260846221,803981481546221</v>
      </c>
      <c r="AM1908" s="79" t="str">
        <f t="shared" si="236"/>
        <v/>
      </c>
      <c r="AN1908" s="80" t="str">
        <f t="shared" si="237"/>
        <v/>
      </c>
      <c r="AO1908" s="36">
        <f t="shared" si="238"/>
        <v>0</v>
      </c>
      <c r="AP1908" s="83" t="str">
        <f t="shared" si="239"/>
        <v/>
      </c>
    </row>
    <row r="1909" spans="1:42" hidden="1">
      <c r="A1909">
        <v>47843</v>
      </c>
      <c r="B1909" s="38">
        <v>46221</v>
      </c>
      <c r="C1909" t="s">
        <v>272</v>
      </c>
      <c r="D1909" t="s">
        <v>185</v>
      </c>
      <c r="E1909" t="s">
        <v>186</v>
      </c>
      <c r="F1909" t="s">
        <v>49</v>
      </c>
      <c r="G1909">
        <v>8</v>
      </c>
      <c r="H1909" s="43">
        <v>10859</v>
      </c>
      <c r="I1909" t="s">
        <v>198</v>
      </c>
      <c r="J1909">
        <v>10315</v>
      </c>
      <c r="K1909" t="s">
        <v>206</v>
      </c>
      <c r="L1909" t="s">
        <v>206</v>
      </c>
      <c r="M1909" s="4">
        <v>46059</v>
      </c>
      <c r="N1909" t="s">
        <v>210</v>
      </c>
      <c r="O1909" t="s">
        <v>64</v>
      </c>
      <c r="P1909">
        <v>502</v>
      </c>
      <c r="Q1909" t="s">
        <v>208</v>
      </c>
      <c r="R1909">
        <v>12</v>
      </c>
      <c r="S1909">
        <v>11</v>
      </c>
      <c r="T1909">
        <v>9.65</v>
      </c>
      <c r="U1909">
        <v>0</v>
      </c>
      <c r="V1909">
        <v>11</v>
      </c>
      <c r="W1909">
        <v>2.4</v>
      </c>
      <c r="X1909">
        <v>1.1399999999999999</v>
      </c>
      <c r="Y1909">
        <v>1.1399999999999999</v>
      </c>
      <c r="Z1909">
        <v>243.65</v>
      </c>
      <c r="AA1909" t="s">
        <v>46</v>
      </c>
      <c r="AB1909" t="s">
        <v>47</v>
      </c>
      <c r="AC1909" t="s">
        <v>209</v>
      </c>
      <c r="AE1909" s="39">
        <v>46221.803981481484</v>
      </c>
      <c r="AF1909" t="s">
        <v>358</v>
      </c>
      <c r="AG1909" t="str">
        <f t="shared" si="232"/>
        <v>Julho-26</v>
      </c>
      <c r="AH1909" s="36">
        <f>_xlfn.XLOOKUP(AK1909,'Base de Preços'!P$7:P$3001,'Base de Preços'!J$7:J$3001,"",0)</f>
        <v>492.5</v>
      </c>
      <c r="AI1909" s="37">
        <f t="shared" si="233"/>
        <v>4752.625</v>
      </c>
      <c r="AJ1909" t="str">
        <f>_xlfn.XLOOKUP(N1909,Agrupamentos!C$3:C$496,Agrupamentos!D$3:D$496,"",0)</f>
        <v>IRRIGAÇÃO DE REPLANTIO</v>
      </c>
      <c r="AK1909" t="str">
        <f t="shared" si="234"/>
        <v>3° IRRIGAÇÃO DE REPLANTIOGN140046059</v>
      </c>
      <c r="AL1909" s="57" t="str">
        <f t="shared" si="235"/>
        <v>47843GN1400Trabalhador FlorestalANTONIO MARCIO PEREIRA DA SILVA3° IRRIGAÇÃO DE REPLANTIOIndaia Grande I12Principal9,65Julho-2601146221,803981481546221</v>
      </c>
      <c r="AM1909" s="79">
        <f t="shared" si="236"/>
        <v>4.5833333333333339</v>
      </c>
      <c r="AN1909" s="80">
        <f t="shared" si="237"/>
        <v>1116.7291666666667</v>
      </c>
      <c r="AO1909" s="36">
        <f t="shared" si="238"/>
        <v>2351.2225000000003</v>
      </c>
      <c r="AP1909" s="83">
        <f t="shared" si="239"/>
        <v>1234.4933333333336</v>
      </c>
    </row>
    <row r="1910" spans="1:42" hidden="1">
      <c r="A1910">
        <v>47843</v>
      </c>
      <c r="B1910" s="38">
        <v>46221</v>
      </c>
      <c r="C1910" t="s">
        <v>272</v>
      </c>
      <c r="D1910" t="s">
        <v>185</v>
      </c>
      <c r="E1910" t="s">
        <v>186</v>
      </c>
      <c r="F1910" t="s">
        <v>49</v>
      </c>
      <c r="G1910">
        <v>8</v>
      </c>
      <c r="H1910" s="43">
        <v>10859</v>
      </c>
      <c r="I1910" t="s">
        <v>198</v>
      </c>
      <c r="J1910">
        <v>10315</v>
      </c>
      <c r="K1910" t="s">
        <v>206</v>
      </c>
      <c r="L1910" t="s">
        <v>206</v>
      </c>
      <c r="M1910" t="s">
        <v>224</v>
      </c>
      <c r="N1910" t="s">
        <v>225</v>
      </c>
      <c r="O1910" t="s">
        <v>64</v>
      </c>
      <c r="P1910">
        <v>502</v>
      </c>
      <c r="Q1910" t="s">
        <v>208</v>
      </c>
      <c r="R1910">
        <v>20</v>
      </c>
      <c r="S1910">
        <v>43</v>
      </c>
      <c r="T1910">
        <v>12</v>
      </c>
      <c r="U1910">
        <v>0</v>
      </c>
      <c r="V1910">
        <v>43</v>
      </c>
      <c r="W1910">
        <v>2.84</v>
      </c>
      <c r="X1910">
        <v>3.58</v>
      </c>
      <c r="Y1910">
        <v>3.58</v>
      </c>
      <c r="Z1910">
        <v>287.75</v>
      </c>
      <c r="AA1910" t="s">
        <v>55</v>
      </c>
      <c r="AB1910" t="s">
        <v>47</v>
      </c>
      <c r="AC1910" t="s">
        <v>209</v>
      </c>
      <c r="AE1910" s="39">
        <v>46221.803981481484</v>
      </c>
      <c r="AF1910" t="s">
        <v>358</v>
      </c>
      <c r="AG1910" t="str">
        <f t="shared" si="232"/>
        <v>Julho-26</v>
      </c>
      <c r="AH1910" s="36">
        <f>_xlfn.XLOOKUP(AK1910,'Base de Preços'!P$7:P$3001,'Base de Preços'!J$7:J$3001,"",0)</f>
        <v>399</v>
      </c>
      <c r="AI1910" s="37">
        <f t="shared" si="233"/>
        <v>4788</v>
      </c>
      <c r="AJ1910" t="str">
        <f>_xlfn.XLOOKUP(N1910,Agrupamentos!C$3:C$496,Agrupamentos!D$3:D$496,"",0)</f>
        <v>REPLANTIO</v>
      </c>
      <c r="AK1910" t="str">
        <f t="shared" si="234"/>
        <v>REPLANTIOGN1400IMP29</v>
      </c>
      <c r="AL1910" s="57" t="str">
        <f t="shared" si="235"/>
        <v>47843GN1400Trabalhador FlorestalANTONIO MARCIO PEREIRA DA SILVAREPLANTIOIndaia Grande I20Principal12Julho-2604346221,803981481546221</v>
      </c>
      <c r="AM1910" s="79">
        <f t="shared" si="236"/>
        <v>15.140845070422536</v>
      </c>
      <c r="AN1910" s="80">
        <f t="shared" si="237"/>
        <v>4356.7781690140846</v>
      </c>
      <c r="AO1910" s="36">
        <f t="shared" si="238"/>
        <v>3453</v>
      </c>
      <c r="AP1910" s="83">
        <f t="shared" si="239"/>
        <v>-903.7781690140846</v>
      </c>
    </row>
    <row r="1911" spans="1:42" hidden="1">
      <c r="A1911">
        <v>47843</v>
      </c>
      <c r="B1911" s="38">
        <v>46221</v>
      </c>
      <c r="C1911" t="s">
        <v>272</v>
      </c>
      <c r="D1911" t="s">
        <v>185</v>
      </c>
      <c r="E1911" t="s">
        <v>186</v>
      </c>
      <c r="F1911" t="s">
        <v>59</v>
      </c>
      <c r="G1911">
        <v>8</v>
      </c>
      <c r="H1911" s="43">
        <v>10859</v>
      </c>
      <c r="I1911" t="s">
        <v>198</v>
      </c>
      <c r="J1911">
        <v>10315</v>
      </c>
      <c r="K1911" t="s">
        <v>206</v>
      </c>
      <c r="L1911" t="s">
        <v>206</v>
      </c>
      <c r="M1911" t="s">
        <v>226</v>
      </c>
      <c r="N1911" t="s">
        <v>227</v>
      </c>
      <c r="O1911" t="s">
        <v>64</v>
      </c>
      <c r="P1911">
        <v>502</v>
      </c>
      <c r="Q1911" t="s">
        <v>208</v>
      </c>
      <c r="R1911">
        <v>20</v>
      </c>
      <c r="S1911">
        <v>8</v>
      </c>
      <c r="T1911">
        <v>12</v>
      </c>
      <c r="U1911">
        <v>0</v>
      </c>
      <c r="V1911">
        <v>8</v>
      </c>
      <c r="W1911">
        <v>0.48</v>
      </c>
      <c r="X1911">
        <v>0.67</v>
      </c>
      <c r="Y1911">
        <v>0.67</v>
      </c>
      <c r="Z1911">
        <v>185.69</v>
      </c>
      <c r="AA1911" t="s">
        <v>55</v>
      </c>
      <c r="AB1911" t="s">
        <v>56</v>
      </c>
      <c r="AC1911" t="s">
        <v>209</v>
      </c>
      <c r="AE1911" s="39">
        <v>46221.803981481484</v>
      </c>
      <c r="AF1911" t="s">
        <v>358</v>
      </c>
      <c r="AG1911" t="str">
        <f t="shared" si="232"/>
        <v>Julho-26</v>
      </c>
      <c r="AH1911" s="36">
        <f>_xlfn.XLOOKUP(AK1911,'Base de Preços'!P$7:P$3001,'Base de Preços'!J$7:J$3001,"",0)</f>
        <v>492.5</v>
      </c>
      <c r="AI1911" s="37">
        <f t="shared" si="233"/>
        <v>0</v>
      </c>
      <c r="AJ1911" t="str">
        <f>_xlfn.XLOOKUP(N1911,Agrupamentos!C$3:C$496,Agrupamentos!D$3:D$496,"",0)</f>
        <v>IRRIGAÇÃO DE REPLANTIO</v>
      </c>
      <c r="AK1911" t="str">
        <f t="shared" si="234"/>
        <v>IRRIGAÇÃO DE REPLANTIOGN1400IMP32</v>
      </c>
      <c r="AL1911" s="57" t="str">
        <f t="shared" si="235"/>
        <v>47843GN1400Operador de Trator de PneuANTONIO MARCIO PEREIRA DA SILVAIRRIGAÇÃO DE REPLANTIOIndaia Grande I20Suporte12Julho-260846221,803981481546221</v>
      </c>
      <c r="AM1911" s="79">
        <f t="shared" si="236"/>
        <v>16.666666666666668</v>
      </c>
      <c r="AN1911" s="80">
        <f t="shared" si="237"/>
        <v>3094.8333333333335</v>
      </c>
      <c r="AO1911" s="36">
        <f t="shared" si="238"/>
        <v>2228.2799999999997</v>
      </c>
      <c r="AP1911" s="83">
        <f t="shared" si="239"/>
        <v>-866.55333333333374</v>
      </c>
    </row>
    <row r="1912" spans="1:42" hidden="1">
      <c r="A1912">
        <v>47843</v>
      </c>
      <c r="B1912" s="38">
        <v>46221</v>
      </c>
      <c r="C1912" t="s">
        <v>272</v>
      </c>
      <c r="D1912" t="s">
        <v>185</v>
      </c>
      <c r="E1912" t="s">
        <v>186</v>
      </c>
      <c r="F1912" t="s">
        <v>37</v>
      </c>
      <c r="G1912">
        <v>8</v>
      </c>
      <c r="H1912" s="43">
        <v>10859</v>
      </c>
      <c r="I1912" t="s">
        <v>198</v>
      </c>
      <c r="J1912">
        <v>10315</v>
      </c>
      <c r="K1912" t="s">
        <v>206</v>
      </c>
      <c r="L1912" t="s">
        <v>206</v>
      </c>
      <c r="M1912" t="s">
        <v>226</v>
      </c>
      <c r="N1912" t="s">
        <v>227</v>
      </c>
      <c r="O1912" t="s">
        <v>64</v>
      </c>
      <c r="P1912">
        <v>502</v>
      </c>
      <c r="Q1912" t="s">
        <v>208</v>
      </c>
      <c r="R1912">
        <v>20</v>
      </c>
      <c r="S1912">
        <v>4</v>
      </c>
      <c r="T1912">
        <v>12</v>
      </c>
      <c r="U1912">
        <v>1</v>
      </c>
      <c r="V1912">
        <v>5</v>
      </c>
      <c r="W1912">
        <v>0.16</v>
      </c>
      <c r="X1912">
        <v>0.33</v>
      </c>
      <c r="Y1912">
        <v>0.42</v>
      </c>
      <c r="Z1912">
        <v>63.16</v>
      </c>
      <c r="AA1912" t="s">
        <v>55</v>
      </c>
      <c r="AB1912" t="s">
        <v>77</v>
      </c>
      <c r="AC1912" t="s">
        <v>209</v>
      </c>
      <c r="AD1912" t="s">
        <v>228</v>
      </c>
      <c r="AE1912" s="39">
        <v>46221.803981481484</v>
      </c>
      <c r="AF1912" t="s">
        <v>358</v>
      </c>
      <c r="AG1912" t="str">
        <f t="shared" si="232"/>
        <v>Julho-26</v>
      </c>
      <c r="AH1912" s="36">
        <f>_xlfn.XLOOKUP(AK1912,'Base de Preços'!P$7:P$3001,'Base de Preços'!J$7:J$3001,"",0)</f>
        <v>492.5</v>
      </c>
      <c r="AI1912" s="37">
        <f t="shared" si="233"/>
        <v>0</v>
      </c>
      <c r="AJ1912" t="str">
        <f>_xlfn.XLOOKUP(N1912,Agrupamentos!C$3:C$496,Agrupamentos!D$3:D$496,"",0)</f>
        <v>IRRIGAÇÃO DE REPLANTIO</v>
      </c>
      <c r="AK1912" t="str">
        <f t="shared" si="234"/>
        <v>IRRIGAÇÃO DE REPLANTIOGN1400IMP32</v>
      </c>
      <c r="AL1912" s="57" t="str">
        <f t="shared" si="235"/>
        <v>47843GN1400MotoristaANTONIO MARCIO PEREIRA DA SILVAIRRIGAÇÃO DE REPLANTIOIndaia Grande I20Apoio12Julho-261546221,803981481546221</v>
      </c>
      <c r="AM1912" s="79">
        <f t="shared" si="236"/>
        <v>31.25</v>
      </c>
      <c r="AN1912" s="80">
        <f t="shared" si="237"/>
        <v>1973.75</v>
      </c>
      <c r="AO1912" s="36">
        <f t="shared" si="238"/>
        <v>757.92</v>
      </c>
      <c r="AP1912" s="83">
        <f t="shared" si="239"/>
        <v>-1215.83</v>
      </c>
    </row>
    <row r="1913" spans="1:42" hidden="1">
      <c r="A1913">
        <v>47843</v>
      </c>
      <c r="B1913" s="38">
        <v>46221</v>
      </c>
      <c r="C1913" t="s">
        <v>272</v>
      </c>
      <c r="D1913" t="s">
        <v>185</v>
      </c>
      <c r="E1913" t="s">
        <v>186</v>
      </c>
      <c r="F1913" t="s">
        <v>59</v>
      </c>
      <c r="G1913">
        <v>8</v>
      </c>
      <c r="H1913" s="43">
        <v>10859</v>
      </c>
      <c r="I1913" t="s">
        <v>198</v>
      </c>
      <c r="J1913">
        <v>10315</v>
      </c>
      <c r="K1913" t="s">
        <v>206</v>
      </c>
      <c r="L1913" t="s">
        <v>206</v>
      </c>
      <c r="M1913" s="4">
        <v>46059</v>
      </c>
      <c r="N1913" t="s">
        <v>210</v>
      </c>
      <c r="O1913" t="s">
        <v>64</v>
      </c>
      <c r="P1913">
        <v>502</v>
      </c>
      <c r="Q1913" t="s">
        <v>208</v>
      </c>
      <c r="R1913">
        <v>19</v>
      </c>
      <c r="S1913">
        <v>4</v>
      </c>
      <c r="T1913">
        <v>7.31</v>
      </c>
      <c r="U1913">
        <v>0</v>
      </c>
      <c r="V1913">
        <v>4</v>
      </c>
      <c r="W1913">
        <v>0.48</v>
      </c>
      <c r="X1913">
        <v>0.55000000000000004</v>
      </c>
      <c r="Y1913">
        <v>0.55000000000000004</v>
      </c>
      <c r="Z1913">
        <v>185.69</v>
      </c>
      <c r="AA1913" t="s">
        <v>46</v>
      </c>
      <c r="AB1913" t="s">
        <v>56</v>
      </c>
      <c r="AC1913" t="s">
        <v>209</v>
      </c>
      <c r="AE1913" s="39">
        <v>46221.803981481484</v>
      </c>
      <c r="AF1913" t="s">
        <v>358</v>
      </c>
      <c r="AG1913" t="str">
        <f t="shared" si="232"/>
        <v>Julho-26</v>
      </c>
      <c r="AH1913" s="36">
        <f>_xlfn.XLOOKUP(AK1913,'Base de Preços'!P$7:P$3001,'Base de Preços'!J$7:J$3001,"",0)</f>
        <v>492.5</v>
      </c>
      <c r="AI1913" s="37">
        <f t="shared" si="233"/>
        <v>0</v>
      </c>
      <c r="AJ1913" t="str">
        <f>_xlfn.XLOOKUP(N1913,Agrupamentos!C$3:C$496,Agrupamentos!D$3:D$496,"",0)</f>
        <v>IRRIGAÇÃO DE REPLANTIO</v>
      </c>
      <c r="AK1913" t="str">
        <f t="shared" si="234"/>
        <v>3° IRRIGAÇÃO DE REPLANTIOGN140046059</v>
      </c>
      <c r="AL1913" s="57" t="str">
        <f t="shared" si="235"/>
        <v>47843GN1400Operador de Trator de PneuANTONIO MARCIO PEREIRA DA SILVA3° IRRIGAÇÃO DE REPLANTIOIndaia Grande I19Suporte7,31Julho-260446221,803981481546221</v>
      </c>
      <c r="AM1913" s="79">
        <f t="shared" si="236"/>
        <v>8.3333333333333339</v>
      </c>
      <c r="AN1913" s="80">
        <f t="shared" si="237"/>
        <v>1547.4166666666667</v>
      </c>
      <c r="AO1913" s="36">
        <f t="shared" si="238"/>
        <v>1357.3938999999998</v>
      </c>
      <c r="AP1913" s="83">
        <f t="shared" si="239"/>
        <v>-190.02276666666694</v>
      </c>
    </row>
    <row r="1914" spans="1:42" hidden="1">
      <c r="A1914">
        <v>47843</v>
      </c>
      <c r="B1914" s="38">
        <v>46221</v>
      </c>
      <c r="C1914" t="s">
        <v>272</v>
      </c>
      <c r="D1914" t="s">
        <v>185</v>
      </c>
      <c r="E1914" t="s">
        <v>186</v>
      </c>
      <c r="F1914" t="s">
        <v>49</v>
      </c>
      <c r="G1914">
        <v>8</v>
      </c>
      <c r="H1914" s="43">
        <v>10859</v>
      </c>
      <c r="I1914" t="s">
        <v>198</v>
      </c>
      <c r="J1914">
        <v>10315</v>
      </c>
      <c r="K1914" t="s">
        <v>206</v>
      </c>
      <c r="L1914" t="s">
        <v>206</v>
      </c>
      <c r="M1914" s="4">
        <v>46059</v>
      </c>
      <c r="N1914" t="s">
        <v>210</v>
      </c>
      <c r="O1914" t="s">
        <v>64</v>
      </c>
      <c r="P1914">
        <v>502</v>
      </c>
      <c r="Q1914" t="s">
        <v>208</v>
      </c>
      <c r="R1914">
        <v>19</v>
      </c>
      <c r="S1914">
        <v>11</v>
      </c>
      <c r="T1914">
        <v>7.31</v>
      </c>
      <c r="U1914">
        <v>0</v>
      </c>
      <c r="V1914">
        <v>11</v>
      </c>
      <c r="W1914">
        <v>2.4</v>
      </c>
      <c r="X1914">
        <v>1.5</v>
      </c>
      <c r="Y1914">
        <v>1.5</v>
      </c>
      <c r="Z1914">
        <v>243.65</v>
      </c>
      <c r="AA1914" t="s">
        <v>46</v>
      </c>
      <c r="AB1914" t="s">
        <v>47</v>
      </c>
      <c r="AC1914" t="s">
        <v>209</v>
      </c>
      <c r="AE1914" s="39">
        <v>46221.803981481484</v>
      </c>
      <c r="AF1914" t="s">
        <v>358</v>
      </c>
      <c r="AG1914" t="str">
        <f t="shared" si="232"/>
        <v>Julho-26</v>
      </c>
      <c r="AH1914" s="36">
        <f>_xlfn.XLOOKUP(AK1914,'Base de Preços'!P$7:P$3001,'Base de Preços'!J$7:J$3001,"",0)</f>
        <v>492.5</v>
      </c>
      <c r="AI1914" s="37">
        <f t="shared" si="233"/>
        <v>3600.1749999999997</v>
      </c>
      <c r="AJ1914" t="str">
        <f>_xlfn.XLOOKUP(N1914,Agrupamentos!C$3:C$496,Agrupamentos!D$3:D$496,"",0)</f>
        <v>IRRIGAÇÃO DE REPLANTIO</v>
      </c>
      <c r="AK1914" t="str">
        <f t="shared" si="234"/>
        <v>3° IRRIGAÇÃO DE REPLANTIOGN140046059</v>
      </c>
      <c r="AL1914" s="57" t="str">
        <f t="shared" si="235"/>
        <v>47843GN1400Trabalhador FlorestalANTONIO MARCIO PEREIRA DA SILVA3° IRRIGAÇÃO DE REPLANTIOIndaia Grande I19Principal7,31Julho-2601146221,803981481546221</v>
      </c>
      <c r="AM1914" s="79">
        <f t="shared" si="236"/>
        <v>4.5833333333333339</v>
      </c>
      <c r="AN1914" s="80">
        <f t="shared" si="237"/>
        <v>1116.7291666666667</v>
      </c>
      <c r="AO1914" s="36">
        <f t="shared" si="238"/>
        <v>1781.0815</v>
      </c>
      <c r="AP1914" s="83">
        <f t="shared" si="239"/>
        <v>664.35233333333326</v>
      </c>
    </row>
    <row r="1915" spans="1:42" hidden="1">
      <c r="A1915">
        <v>47843</v>
      </c>
      <c r="B1915" s="38">
        <v>46221</v>
      </c>
      <c r="C1915" t="s">
        <v>272</v>
      </c>
      <c r="D1915" t="s">
        <v>185</v>
      </c>
      <c r="E1915" t="s">
        <v>186</v>
      </c>
      <c r="F1915" t="s">
        <v>59</v>
      </c>
      <c r="G1915">
        <v>8</v>
      </c>
      <c r="H1915" s="43">
        <v>10859</v>
      </c>
      <c r="I1915" t="s">
        <v>198</v>
      </c>
      <c r="J1915">
        <v>10315</v>
      </c>
      <c r="K1915" t="s">
        <v>206</v>
      </c>
      <c r="L1915" t="s">
        <v>206</v>
      </c>
      <c r="M1915" t="s">
        <v>224</v>
      </c>
      <c r="N1915" t="s">
        <v>225</v>
      </c>
      <c r="O1915" t="s">
        <v>64</v>
      </c>
      <c r="P1915">
        <v>502</v>
      </c>
      <c r="Q1915" t="s">
        <v>208</v>
      </c>
      <c r="R1915">
        <v>20</v>
      </c>
      <c r="S1915">
        <v>8</v>
      </c>
      <c r="T1915">
        <v>12</v>
      </c>
      <c r="U1915">
        <v>0</v>
      </c>
      <c r="V1915">
        <v>8</v>
      </c>
      <c r="W1915">
        <v>0.36</v>
      </c>
      <c r="X1915">
        <v>0.67</v>
      </c>
      <c r="Y1915">
        <v>0.67</v>
      </c>
      <c r="Z1915">
        <v>111.25</v>
      </c>
      <c r="AA1915" t="s">
        <v>55</v>
      </c>
      <c r="AB1915" t="s">
        <v>77</v>
      </c>
      <c r="AC1915" t="s">
        <v>209</v>
      </c>
      <c r="AE1915" s="39">
        <v>46221.803981481484</v>
      </c>
      <c r="AF1915" t="s">
        <v>358</v>
      </c>
      <c r="AG1915" t="str">
        <f t="shared" si="232"/>
        <v>Julho-26</v>
      </c>
      <c r="AH1915" s="36">
        <f>_xlfn.XLOOKUP(AK1915,'Base de Preços'!P$7:P$3001,'Base de Preços'!J$7:J$3001,"",0)</f>
        <v>399</v>
      </c>
      <c r="AI1915" s="37">
        <f t="shared" si="233"/>
        <v>0</v>
      </c>
      <c r="AJ1915" t="str">
        <f>_xlfn.XLOOKUP(N1915,Agrupamentos!C$3:C$496,Agrupamentos!D$3:D$496,"",0)</f>
        <v>REPLANTIO</v>
      </c>
      <c r="AK1915" t="str">
        <f t="shared" si="234"/>
        <v>REPLANTIOGN1400IMP29</v>
      </c>
      <c r="AL1915" s="57" t="str">
        <f t="shared" si="235"/>
        <v>47843GN1400Operador de Trator de PneuANTONIO MARCIO PEREIRA DA SILVAREPLANTIOIndaia Grande I20Apoio12Julho-260846221,803981481546221</v>
      </c>
      <c r="AM1915" s="79">
        <f t="shared" si="236"/>
        <v>22.222222222222221</v>
      </c>
      <c r="AN1915" s="80">
        <f t="shared" si="237"/>
        <v>2472.2222222222222</v>
      </c>
      <c r="AO1915" s="36">
        <f t="shared" si="238"/>
        <v>1335</v>
      </c>
      <c r="AP1915" s="83">
        <f t="shared" si="239"/>
        <v>-1137.2222222222222</v>
      </c>
    </row>
    <row r="1916" spans="1:42" hidden="1">
      <c r="A1916">
        <v>47843</v>
      </c>
      <c r="B1916" s="38">
        <v>46221</v>
      </c>
      <c r="C1916" t="s">
        <v>272</v>
      </c>
      <c r="D1916" t="s">
        <v>185</v>
      </c>
      <c r="E1916" t="s">
        <v>186</v>
      </c>
      <c r="F1916" t="s">
        <v>49</v>
      </c>
      <c r="G1916">
        <v>8</v>
      </c>
      <c r="H1916" s="43">
        <v>10859</v>
      </c>
      <c r="I1916" t="s">
        <v>198</v>
      </c>
      <c r="J1916">
        <v>10315</v>
      </c>
      <c r="K1916" t="s">
        <v>206</v>
      </c>
      <c r="L1916" t="s">
        <v>206</v>
      </c>
      <c r="M1916" t="s">
        <v>226</v>
      </c>
      <c r="N1916" t="s">
        <v>227</v>
      </c>
      <c r="O1916" t="s">
        <v>64</v>
      </c>
      <c r="P1916">
        <v>502</v>
      </c>
      <c r="Q1916" t="s">
        <v>208</v>
      </c>
      <c r="R1916">
        <v>20</v>
      </c>
      <c r="S1916">
        <v>40</v>
      </c>
      <c r="T1916">
        <v>12</v>
      </c>
      <c r="U1916">
        <v>0</v>
      </c>
      <c r="V1916">
        <v>40</v>
      </c>
      <c r="W1916">
        <v>2.4</v>
      </c>
      <c r="X1916">
        <v>3.33</v>
      </c>
      <c r="Y1916">
        <v>3.33</v>
      </c>
      <c r="Z1916">
        <v>243.65</v>
      </c>
      <c r="AA1916" t="s">
        <v>55</v>
      </c>
      <c r="AB1916" t="s">
        <v>47</v>
      </c>
      <c r="AC1916" t="s">
        <v>209</v>
      </c>
      <c r="AE1916" s="39">
        <v>46221.803981481484</v>
      </c>
      <c r="AF1916" t="s">
        <v>358</v>
      </c>
      <c r="AG1916" t="str">
        <f t="shared" si="232"/>
        <v>Julho-26</v>
      </c>
      <c r="AH1916" s="36">
        <f>_xlfn.XLOOKUP(AK1916,'Base de Preços'!P$7:P$3001,'Base de Preços'!J$7:J$3001,"",0)</f>
        <v>492.5</v>
      </c>
      <c r="AI1916" s="37">
        <f t="shared" si="233"/>
        <v>5910</v>
      </c>
      <c r="AJ1916" t="str">
        <f>_xlfn.XLOOKUP(N1916,Agrupamentos!C$3:C$496,Agrupamentos!D$3:D$496,"",0)</f>
        <v>IRRIGAÇÃO DE REPLANTIO</v>
      </c>
      <c r="AK1916" t="str">
        <f t="shared" si="234"/>
        <v>IRRIGAÇÃO DE REPLANTIOGN1400IMP32</v>
      </c>
      <c r="AL1916" s="57" t="str">
        <f t="shared" si="235"/>
        <v>47843GN1400Trabalhador FlorestalANTONIO MARCIO PEREIRA DA SILVAIRRIGAÇÃO DE REPLANTIOIndaia Grande I20Principal12Julho-2604046221,803981481546221</v>
      </c>
      <c r="AM1916" s="79">
        <f t="shared" si="236"/>
        <v>16.666666666666668</v>
      </c>
      <c r="AN1916" s="80">
        <f t="shared" si="237"/>
        <v>4060.8333333333339</v>
      </c>
      <c r="AO1916" s="36">
        <f t="shared" si="238"/>
        <v>2923.8</v>
      </c>
      <c r="AP1916" s="83">
        <f t="shared" si="239"/>
        <v>-1137.0333333333338</v>
      </c>
    </row>
    <row r="1917" spans="1:42" hidden="1">
      <c r="A1917">
        <v>47861</v>
      </c>
      <c r="B1917" s="38">
        <v>46221</v>
      </c>
      <c r="C1917" t="s">
        <v>272</v>
      </c>
      <c r="D1917" t="s">
        <v>185</v>
      </c>
      <c r="E1917" t="s">
        <v>186</v>
      </c>
      <c r="F1917" t="s">
        <v>49</v>
      </c>
      <c r="G1917">
        <v>10</v>
      </c>
      <c r="H1917" s="43">
        <v>10859</v>
      </c>
      <c r="I1917" t="s">
        <v>198</v>
      </c>
      <c r="J1917">
        <v>11772</v>
      </c>
      <c r="K1917" t="s">
        <v>211</v>
      </c>
      <c r="L1917" t="s">
        <v>211</v>
      </c>
      <c r="M1917" t="s">
        <v>326</v>
      </c>
      <c r="N1917" t="s">
        <v>327</v>
      </c>
      <c r="O1917" t="s">
        <v>64</v>
      </c>
      <c r="P1917">
        <v>669</v>
      </c>
      <c r="Q1917" t="s">
        <v>223</v>
      </c>
      <c r="R1917">
        <v>11</v>
      </c>
      <c r="S1917">
        <v>100</v>
      </c>
      <c r="T1917">
        <v>16</v>
      </c>
      <c r="U1917">
        <v>0</v>
      </c>
      <c r="V1917">
        <v>100</v>
      </c>
      <c r="W1917">
        <v>4.09</v>
      </c>
      <c r="X1917">
        <v>6.25</v>
      </c>
      <c r="Y1917">
        <v>6.25</v>
      </c>
      <c r="Z1917">
        <v>210.47</v>
      </c>
      <c r="AA1917" t="s">
        <v>55</v>
      </c>
      <c r="AB1917" t="s">
        <v>47</v>
      </c>
      <c r="AC1917" t="s">
        <v>212</v>
      </c>
      <c r="AD1917" t="s">
        <v>228</v>
      </c>
      <c r="AE1917" s="39">
        <v>46222.761261574073</v>
      </c>
      <c r="AG1917" t="str">
        <f t="shared" si="232"/>
        <v>Julho-26</v>
      </c>
      <c r="AH1917" s="36">
        <f>_xlfn.XLOOKUP(AK1917,'Base de Preços'!P$7:P$3001,'Base de Preços'!J$7:J$3001,"",0)</f>
        <v>930</v>
      </c>
      <c r="AI1917" s="37">
        <f t="shared" si="233"/>
        <v>14880</v>
      </c>
      <c r="AJ1917" t="str">
        <f>_xlfn.XLOOKUP(N1917,Agrupamentos!C$3:C$496,Agrupamentos!D$3:D$496,"",0)</f>
        <v>IRRIGAÇÃO DE PLANTIO</v>
      </c>
      <c r="AK1917" t="str">
        <f t="shared" si="234"/>
        <v>2ª IRRIGAÇÃO DE PLANTIO 4 a 5L/Planta+Polímero,  tomadas d'água a 5 a 10KM da Operação, incluindo Captação de ÁguaGN1400IMP15</v>
      </c>
      <c r="AL1917" s="57" t="str">
        <f t="shared" si="235"/>
        <v>47861GN1400Trabalhador FlorestalALCIMAR CONCEIÇAO DOS SANTOS2ª IRRIGAÇÃO DE PLANTIO 4 a 5L/Planta+Polímero,  tomadas d'água a 5 a 10KM da Operação, incluindo Captação de ÁguaCASCATA11Principal16Julho-26010046222,761261574146221</v>
      </c>
      <c r="AM1917" s="79">
        <f t="shared" si="236"/>
        <v>24.449877750611247</v>
      </c>
      <c r="AN1917" s="80">
        <f t="shared" si="237"/>
        <v>5145.9657701711494</v>
      </c>
      <c r="AO1917" s="36">
        <f t="shared" si="238"/>
        <v>3367.52</v>
      </c>
      <c r="AP1917" s="83">
        <f t="shared" si="239"/>
        <v>-1778.4457701711494</v>
      </c>
    </row>
    <row r="1918" spans="1:42" hidden="1">
      <c r="A1918">
        <v>47861</v>
      </c>
      <c r="B1918" s="38">
        <v>46221</v>
      </c>
      <c r="C1918" t="s">
        <v>272</v>
      </c>
      <c r="D1918" t="s">
        <v>185</v>
      </c>
      <c r="E1918" t="s">
        <v>186</v>
      </c>
      <c r="F1918" t="s">
        <v>59</v>
      </c>
      <c r="G1918">
        <v>10</v>
      </c>
      <c r="H1918" s="43">
        <v>10859</v>
      </c>
      <c r="I1918" t="s">
        <v>198</v>
      </c>
      <c r="J1918">
        <v>11772</v>
      </c>
      <c r="K1918" t="s">
        <v>211</v>
      </c>
      <c r="L1918" t="s">
        <v>211</v>
      </c>
      <c r="M1918" t="s">
        <v>326</v>
      </c>
      <c r="N1918" t="s">
        <v>327</v>
      </c>
      <c r="O1918" t="s">
        <v>64</v>
      </c>
      <c r="P1918">
        <v>669</v>
      </c>
      <c r="Q1918" t="s">
        <v>223</v>
      </c>
      <c r="R1918">
        <v>11</v>
      </c>
      <c r="S1918">
        <v>30</v>
      </c>
      <c r="T1918">
        <v>16</v>
      </c>
      <c r="U1918">
        <v>0</v>
      </c>
      <c r="V1918">
        <v>30</v>
      </c>
      <c r="W1918">
        <v>0.82</v>
      </c>
      <c r="X1918">
        <v>1.88</v>
      </c>
      <c r="Y1918">
        <v>1.88</v>
      </c>
      <c r="Z1918">
        <v>520.12</v>
      </c>
      <c r="AA1918" t="s">
        <v>55</v>
      </c>
      <c r="AB1918" t="s">
        <v>56</v>
      </c>
      <c r="AC1918" t="s">
        <v>212</v>
      </c>
      <c r="AD1918" t="s">
        <v>228</v>
      </c>
      <c r="AE1918" s="39">
        <v>46222.761261574073</v>
      </c>
      <c r="AG1918" t="str">
        <f t="shared" si="232"/>
        <v>Julho-26</v>
      </c>
      <c r="AH1918" s="36">
        <f>_xlfn.XLOOKUP(AK1918,'Base de Preços'!P$7:P$3001,'Base de Preços'!J$7:J$3001,"",0)</f>
        <v>930</v>
      </c>
      <c r="AI1918" s="37">
        <f t="shared" si="233"/>
        <v>0</v>
      </c>
      <c r="AJ1918" t="str">
        <f>_xlfn.XLOOKUP(N1918,Agrupamentos!C$3:C$496,Agrupamentos!D$3:D$496,"",0)</f>
        <v>IRRIGAÇÃO DE PLANTIO</v>
      </c>
      <c r="AK1918" t="str">
        <f t="shared" si="234"/>
        <v>2ª IRRIGAÇÃO DE PLANTIO 4 a 5L/Planta+Polímero,  tomadas d'água a 5 a 10KM da Operação, incluindo Captação de ÁguaGN1400IMP15</v>
      </c>
      <c r="AL1918" s="57" t="str">
        <f t="shared" si="235"/>
        <v>47861GN1400Operador de Trator de PneuALCIMAR CONCEIÇAO DOS SANTOS2ª IRRIGAÇÃO DE PLANTIO 4 a 5L/Planta+Polímero,  tomadas d'água a 5 a 10KM da Operação, incluindo Captação de ÁguaCASCATA11Suporte16Julho-2603046222,761261574146221</v>
      </c>
      <c r="AM1918" s="79">
        <f t="shared" si="236"/>
        <v>36.585365853658537</v>
      </c>
      <c r="AN1918" s="80">
        <f t="shared" si="237"/>
        <v>19028.780487804877</v>
      </c>
      <c r="AO1918" s="36">
        <f t="shared" si="238"/>
        <v>8321.92</v>
      </c>
      <c r="AP1918" s="83">
        <f t="shared" si="239"/>
        <v>-10706.860487804877</v>
      </c>
    </row>
    <row r="1919" spans="1:42" hidden="1">
      <c r="A1919">
        <v>47861</v>
      </c>
      <c r="B1919" s="38">
        <v>46221</v>
      </c>
      <c r="C1919" t="s">
        <v>272</v>
      </c>
      <c r="D1919" t="s">
        <v>185</v>
      </c>
      <c r="E1919" t="s">
        <v>186</v>
      </c>
      <c r="F1919" t="s">
        <v>37</v>
      </c>
      <c r="G1919">
        <v>10</v>
      </c>
      <c r="H1919" s="43">
        <v>10859</v>
      </c>
      <c r="I1919" t="s">
        <v>198</v>
      </c>
      <c r="J1919">
        <v>11772</v>
      </c>
      <c r="K1919" t="s">
        <v>211</v>
      </c>
      <c r="L1919" t="s">
        <v>211</v>
      </c>
      <c r="M1919">
        <v>43</v>
      </c>
      <c r="N1919" t="s">
        <v>42</v>
      </c>
      <c r="O1919" t="s">
        <v>64</v>
      </c>
      <c r="P1919">
        <v>669</v>
      </c>
      <c r="Q1919" t="s">
        <v>223</v>
      </c>
      <c r="R1919">
        <v>11</v>
      </c>
      <c r="S1919">
        <v>10</v>
      </c>
      <c r="T1919">
        <v>0</v>
      </c>
      <c r="U1919">
        <v>0</v>
      </c>
      <c r="V1919">
        <v>10</v>
      </c>
      <c r="W1919">
        <v>0</v>
      </c>
      <c r="X1919">
        <v>0</v>
      </c>
      <c r="Y1919">
        <v>0</v>
      </c>
      <c r="Z1919">
        <v>0</v>
      </c>
      <c r="AA1919" t="s">
        <v>46</v>
      </c>
      <c r="AB1919" t="s">
        <v>47</v>
      </c>
      <c r="AC1919" t="s">
        <v>212</v>
      </c>
      <c r="AD1919" t="s">
        <v>228</v>
      </c>
      <c r="AE1919" s="39">
        <v>46222.761261574073</v>
      </c>
      <c r="AG1919" t="str">
        <f t="shared" si="232"/>
        <v>Julho-26</v>
      </c>
      <c r="AH1919" s="36">
        <f>_xlfn.XLOOKUP(AK1919,'Base de Preços'!P$7:P$3001,'Base de Preços'!J$7:J$3001,"",0)</f>
        <v>0</v>
      </c>
      <c r="AI1919" s="37">
        <f t="shared" si="233"/>
        <v>0</v>
      </c>
      <c r="AJ1919" t="str">
        <f>_xlfn.XLOOKUP(N1919,Agrupamentos!C$3:C$496,Agrupamentos!D$3:D$496,"",0)</f>
        <v>APOIO E MANUTENÇÃO</v>
      </c>
      <c r="AK1919" t="str">
        <f t="shared" si="234"/>
        <v>APOIO E MANUTEÇÃOGN140043</v>
      </c>
      <c r="AL1919" s="57" t="str">
        <f t="shared" si="235"/>
        <v>47861GN1400MotoristaALCIMAR CONCEIÇAO DOS SANTOSAPOIO E MANUTEÇÃOCASCATA11Principal0Julho-2601046222,761261574146221</v>
      </c>
      <c r="AM1919" s="79" t="str">
        <f t="shared" si="236"/>
        <v/>
      </c>
      <c r="AN1919" s="80" t="str">
        <f t="shared" si="237"/>
        <v/>
      </c>
      <c r="AO1919" s="36">
        <f t="shared" si="238"/>
        <v>0</v>
      </c>
      <c r="AP1919" s="83" t="str">
        <f t="shared" si="239"/>
        <v/>
      </c>
    </row>
    <row r="1920" spans="1:42" hidden="1">
      <c r="A1920">
        <v>47861</v>
      </c>
      <c r="B1920" s="38">
        <v>46221</v>
      </c>
      <c r="C1920" t="s">
        <v>272</v>
      </c>
      <c r="D1920" t="s">
        <v>185</v>
      </c>
      <c r="E1920" t="s">
        <v>186</v>
      </c>
      <c r="F1920" t="s">
        <v>92</v>
      </c>
      <c r="G1920">
        <v>10</v>
      </c>
      <c r="H1920" s="43">
        <v>10859</v>
      </c>
      <c r="I1920" t="s">
        <v>198</v>
      </c>
      <c r="J1920">
        <v>11772</v>
      </c>
      <c r="K1920" t="s">
        <v>211</v>
      </c>
      <c r="L1920" t="s">
        <v>211</v>
      </c>
      <c r="M1920" t="s">
        <v>326</v>
      </c>
      <c r="N1920" t="s">
        <v>327</v>
      </c>
      <c r="O1920" t="s">
        <v>64</v>
      </c>
      <c r="P1920">
        <v>669</v>
      </c>
      <c r="Q1920" t="s">
        <v>223</v>
      </c>
      <c r="R1920">
        <v>11</v>
      </c>
      <c r="S1920">
        <v>20</v>
      </c>
      <c r="T1920">
        <v>16</v>
      </c>
      <c r="U1920">
        <v>0</v>
      </c>
      <c r="V1920">
        <v>20</v>
      </c>
      <c r="W1920">
        <v>0.51</v>
      </c>
      <c r="X1920">
        <v>1.25</v>
      </c>
      <c r="Y1920">
        <v>1.25</v>
      </c>
      <c r="Z1920">
        <v>199.41</v>
      </c>
      <c r="AA1920" t="s">
        <v>55</v>
      </c>
      <c r="AB1920" t="s">
        <v>56</v>
      </c>
      <c r="AC1920" t="s">
        <v>212</v>
      </c>
      <c r="AE1920" s="39">
        <v>46222.761261574073</v>
      </c>
      <c r="AG1920" t="str">
        <f t="shared" si="232"/>
        <v>Julho-26</v>
      </c>
      <c r="AH1920" s="36">
        <f>_xlfn.XLOOKUP(AK1920,'Base de Preços'!P$7:P$3001,'Base de Preços'!J$7:J$3001,"",0)</f>
        <v>930</v>
      </c>
      <c r="AI1920" s="37">
        <f t="shared" si="233"/>
        <v>0</v>
      </c>
      <c r="AJ1920" t="str">
        <f>_xlfn.XLOOKUP(N1920,Agrupamentos!C$3:C$496,Agrupamentos!D$3:D$496,"",0)</f>
        <v>IRRIGAÇÃO DE PLANTIO</v>
      </c>
      <c r="AK1920" t="str">
        <f t="shared" si="234"/>
        <v>2ª IRRIGAÇÃO DE PLANTIO 4 a 5L/Planta+Polímero,  tomadas d'água a 5 a 10KM da Operação, incluindo Captação de ÁguaGN1400IMP15</v>
      </c>
      <c r="AL1920" s="57" t="str">
        <f t="shared" si="235"/>
        <v>47861GN1400Motorista de Caminhão PipaALCIMAR CONCEIÇAO DOS SANTOS2ª IRRIGAÇÃO DE PLANTIO 4 a 5L/Planta+Polímero,  tomadas d'água a 5 a 10KM da Operação, incluindo Captação de ÁguaCASCATA11Suporte16Julho-2602046222,761261574146221</v>
      </c>
      <c r="AM1920" s="79">
        <f t="shared" si="236"/>
        <v>39.215686274509807</v>
      </c>
      <c r="AN1920" s="80">
        <f t="shared" si="237"/>
        <v>7820</v>
      </c>
      <c r="AO1920" s="36">
        <f t="shared" si="238"/>
        <v>3190.56</v>
      </c>
      <c r="AP1920" s="83">
        <f t="shared" si="239"/>
        <v>-4629.4400000000005</v>
      </c>
    </row>
    <row r="1921" spans="1:42" hidden="1">
      <c r="A1921">
        <v>47872</v>
      </c>
      <c r="B1921" s="38">
        <v>46221</v>
      </c>
      <c r="C1921" t="s">
        <v>272</v>
      </c>
      <c r="D1921" t="s">
        <v>185</v>
      </c>
      <c r="E1921" t="s">
        <v>186</v>
      </c>
      <c r="F1921" t="s">
        <v>59</v>
      </c>
      <c r="G1921">
        <v>8</v>
      </c>
      <c r="H1921" s="43">
        <v>10859</v>
      </c>
      <c r="I1921" t="s">
        <v>198</v>
      </c>
      <c r="J1921">
        <v>9900</v>
      </c>
      <c r="K1921" t="s">
        <v>218</v>
      </c>
      <c r="L1921" t="s">
        <v>218</v>
      </c>
      <c r="M1921" t="s">
        <v>221</v>
      </c>
      <c r="N1921" t="s">
        <v>222</v>
      </c>
      <c r="O1921" t="s">
        <v>64</v>
      </c>
      <c r="P1921">
        <v>853</v>
      </c>
      <c r="Q1921" t="s">
        <v>219</v>
      </c>
      <c r="R1921">
        <v>7</v>
      </c>
      <c r="S1921">
        <v>16</v>
      </c>
      <c r="T1921">
        <v>47.3</v>
      </c>
      <c r="U1921">
        <v>0</v>
      </c>
      <c r="V1921">
        <v>16</v>
      </c>
      <c r="W1921">
        <v>0.54</v>
      </c>
      <c r="X1921">
        <v>0.34</v>
      </c>
      <c r="Y1921">
        <v>0.34</v>
      </c>
      <c r="Z1921">
        <v>195</v>
      </c>
      <c r="AA1921" t="s">
        <v>46</v>
      </c>
      <c r="AB1921" t="s">
        <v>47</v>
      </c>
      <c r="AC1921" t="s">
        <v>220</v>
      </c>
      <c r="AE1921" s="39">
        <v>46222.896840277775</v>
      </c>
      <c r="AG1921" t="str">
        <f t="shared" si="232"/>
        <v>Julho-26</v>
      </c>
      <c r="AH1921" s="36">
        <f>_xlfn.XLOOKUP(AK1921,'Base de Preços'!P$7:P$3001,'Base de Preços'!J$7:J$3001,"",0)</f>
        <v>195</v>
      </c>
      <c r="AI1921" s="37">
        <f t="shared" si="233"/>
        <v>9223.5</v>
      </c>
      <c r="AJ1921" t="str">
        <f>_xlfn.XLOOKUP(N1921,Agrupamentos!C$3:C$496,Agrupamentos!D$3:D$496,"",0)</f>
        <v>COMBATE A FORMIGA MECANIZADO</v>
      </c>
      <c r="AK1921" t="str">
        <f t="shared" si="234"/>
        <v>COMBATE A FORMIGA PRÉ PLANTIO MECANIZADO - Sulfluramida ou FipronilGN1400IMP09</v>
      </c>
      <c r="AL1921" s="57" t="str">
        <f t="shared" si="235"/>
        <v>47872GN1400Operador de Trator de PneuCARLOS ALVES DOS SANTOSCOMBATE A FORMIGA PRÉ PLANTIO MECANIZADO - Sulfluramida ou FipronilSANTA MARIA MATOS7Principal47,3Julho-2601646222,896840277846221</v>
      </c>
      <c r="AM1921" s="79">
        <f t="shared" si="236"/>
        <v>29.629629629629626</v>
      </c>
      <c r="AN1921" s="80">
        <f t="shared" si="237"/>
        <v>5777.7777777777774</v>
      </c>
      <c r="AO1921" s="36">
        <f t="shared" si="238"/>
        <v>9223.5</v>
      </c>
      <c r="AP1921" s="83">
        <f t="shared" si="239"/>
        <v>3445.7222222222226</v>
      </c>
    </row>
    <row r="1922" spans="1:42" hidden="1">
      <c r="A1922">
        <v>47872</v>
      </c>
      <c r="B1922" s="38">
        <v>46221</v>
      </c>
      <c r="C1922" t="s">
        <v>272</v>
      </c>
      <c r="D1922" t="s">
        <v>185</v>
      </c>
      <c r="E1922" t="s">
        <v>186</v>
      </c>
      <c r="F1922" t="s">
        <v>49</v>
      </c>
      <c r="G1922">
        <v>8</v>
      </c>
      <c r="H1922" s="43">
        <v>10859</v>
      </c>
      <c r="I1922" t="s">
        <v>198</v>
      </c>
      <c r="J1922">
        <v>9900</v>
      </c>
      <c r="K1922" t="s">
        <v>218</v>
      </c>
      <c r="L1922" t="s">
        <v>218</v>
      </c>
      <c r="M1922">
        <v>43</v>
      </c>
      <c r="N1922" t="s">
        <v>42</v>
      </c>
      <c r="O1922" t="s">
        <v>64</v>
      </c>
      <c r="P1922">
        <v>853</v>
      </c>
      <c r="Q1922" t="s">
        <v>219</v>
      </c>
      <c r="R1922">
        <v>7</v>
      </c>
      <c r="S1922">
        <v>8</v>
      </c>
      <c r="T1922">
        <v>0</v>
      </c>
      <c r="U1922">
        <v>0</v>
      </c>
      <c r="V1922">
        <v>8</v>
      </c>
      <c r="W1922">
        <v>0</v>
      </c>
      <c r="X1922">
        <v>0</v>
      </c>
      <c r="Y1922">
        <v>0</v>
      </c>
      <c r="Z1922">
        <v>0</v>
      </c>
      <c r="AA1922" t="s">
        <v>46</v>
      </c>
      <c r="AB1922" t="s">
        <v>56</v>
      </c>
      <c r="AC1922" t="s">
        <v>220</v>
      </c>
      <c r="AE1922" s="39">
        <v>46222.896840277775</v>
      </c>
      <c r="AG1922" t="str">
        <f t="shared" si="232"/>
        <v>Julho-26</v>
      </c>
      <c r="AH1922" s="36">
        <f>_xlfn.XLOOKUP(AK1922,'Base de Preços'!P$7:P$3001,'Base de Preços'!J$7:J$3001,"",0)</f>
        <v>0</v>
      </c>
      <c r="AI1922" s="37">
        <f t="shared" si="233"/>
        <v>0</v>
      </c>
      <c r="AJ1922" t="str">
        <f>_xlfn.XLOOKUP(N1922,Agrupamentos!C$3:C$496,Agrupamentos!D$3:D$496,"",0)</f>
        <v>APOIO E MANUTENÇÃO</v>
      </c>
      <c r="AK1922" t="str">
        <f t="shared" si="234"/>
        <v>APOIO E MANUTEÇÃOGN140043</v>
      </c>
      <c r="AL1922" s="57" t="str">
        <f t="shared" si="235"/>
        <v>47872GN1400Trabalhador FlorestalCARLOS ALVES DOS SANTOSAPOIO E MANUTEÇÃOSANTA MARIA MATOS7Suporte0Julho-260846222,896840277846221</v>
      </c>
      <c r="AM1922" s="79" t="str">
        <f t="shared" si="236"/>
        <v/>
      </c>
      <c r="AN1922" s="80" t="str">
        <f t="shared" si="237"/>
        <v/>
      </c>
      <c r="AO1922" s="36">
        <f t="shared" si="238"/>
        <v>0</v>
      </c>
      <c r="AP1922" s="83" t="str">
        <f t="shared" si="239"/>
        <v/>
      </c>
    </row>
    <row r="1923" spans="1:42" hidden="1">
      <c r="A1923">
        <v>47872</v>
      </c>
      <c r="B1923" s="38">
        <v>46221</v>
      </c>
      <c r="C1923" t="s">
        <v>272</v>
      </c>
      <c r="D1923" t="s">
        <v>185</v>
      </c>
      <c r="E1923" t="s">
        <v>186</v>
      </c>
      <c r="F1923" t="s">
        <v>59</v>
      </c>
      <c r="G1923">
        <v>8</v>
      </c>
      <c r="H1923" s="43">
        <v>10859</v>
      </c>
      <c r="I1923" t="s">
        <v>198</v>
      </c>
      <c r="J1923">
        <v>9900</v>
      </c>
      <c r="K1923" t="s">
        <v>218</v>
      </c>
      <c r="L1923" t="s">
        <v>218</v>
      </c>
      <c r="M1923" t="s">
        <v>221</v>
      </c>
      <c r="N1923" t="s">
        <v>222</v>
      </c>
      <c r="O1923" t="s">
        <v>64</v>
      </c>
      <c r="P1923">
        <v>853</v>
      </c>
      <c r="Q1923" t="s">
        <v>219</v>
      </c>
      <c r="R1923">
        <v>1</v>
      </c>
      <c r="S1923">
        <v>16</v>
      </c>
      <c r="T1923">
        <v>40.04</v>
      </c>
      <c r="U1923">
        <v>8</v>
      </c>
      <c r="V1923">
        <v>24</v>
      </c>
      <c r="W1923">
        <v>0.54</v>
      </c>
      <c r="X1923">
        <v>0.4</v>
      </c>
      <c r="Y1923">
        <v>0.6</v>
      </c>
      <c r="Z1923">
        <v>195</v>
      </c>
      <c r="AA1923" t="s">
        <v>46</v>
      </c>
      <c r="AB1923" t="s">
        <v>47</v>
      </c>
      <c r="AC1923" t="s">
        <v>220</v>
      </c>
      <c r="AE1923" s="39">
        <v>46222.896840277775</v>
      </c>
      <c r="AG1923" t="str">
        <f t="shared" si="232"/>
        <v>Julho-26</v>
      </c>
      <c r="AH1923" s="36">
        <f>_xlfn.XLOOKUP(AK1923,'Base de Preços'!P$7:P$3001,'Base de Preços'!J$7:J$3001,"",0)</f>
        <v>195</v>
      </c>
      <c r="AI1923" s="37">
        <f t="shared" si="233"/>
        <v>7807.8</v>
      </c>
      <c r="AJ1923" t="str">
        <f>_xlfn.XLOOKUP(N1923,Agrupamentos!C$3:C$496,Agrupamentos!D$3:D$496,"",0)</f>
        <v>COMBATE A FORMIGA MECANIZADO</v>
      </c>
      <c r="AK1923" t="str">
        <f t="shared" si="234"/>
        <v>COMBATE A FORMIGA PRÉ PLANTIO MECANIZADO - Sulfluramida ou FipronilGN1400IMP09</v>
      </c>
      <c r="AL1923" s="57" t="str">
        <f t="shared" si="235"/>
        <v>47872GN1400Operador de Trator de PneuCARLOS ALVES DOS SANTOSCOMBATE A FORMIGA PRÉ PLANTIO MECANIZADO - Sulfluramida ou FipronilSANTA MARIA MATOS1Principal40,04Julho-2682446222,896840277846221</v>
      </c>
      <c r="AM1923" s="79">
        <f t="shared" si="236"/>
        <v>44.444444444444443</v>
      </c>
      <c r="AN1923" s="80">
        <f t="shared" si="237"/>
        <v>8666.6666666666661</v>
      </c>
      <c r="AO1923" s="36">
        <f t="shared" si="238"/>
        <v>7807.8</v>
      </c>
      <c r="AP1923" s="83">
        <f t="shared" si="239"/>
        <v>-858.86666666666588</v>
      </c>
    </row>
    <row r="1924" spans="1:42" hidden="1">
      <c r="A1924">
        <v>47873</v>
      </c>
      <c r="B1924" s="38">
        <v>46221</v>
      </c>
      <c r="C1924" t="s">
        <v>272</v>
      </c>
      <c r="D1924" t="s">
        <v>185</v>
      </c>
      <c r="E1924" t="s">
        <v>186</v>
      </c>
      <c r="F1924" t="s">
        <v>59</v>
      </c>
      <c r="G1924">
        <v>10</v>
      </c>
      <c r="H1924" s="43">
        <v>10859</v>
      </c>
      <c r="I1924" t="s">
        <v>198</v>
      </c>
      <c r="J1924">
        <v>11034</v>
      </c>
      <c r="K1924" t="s">
        <v>213</v>
      </c>
      <c r="L1924" t="s">
        <v>213</v>
      </c>
      <c r="M1924" t="s">
        <v>214</v>
      </c>
      <c r="N1924" t="s">
        <v>215</v>
      </c>
      <c r="O1924" t="s">
        <v>64</v>
      </c>
      <c r="P1924">
        <v>387</v>
      </c>
      <c r="Q1924" t="s">
        <v>349</v>
      </c>
      <c r="R1924">
        <v>36</v>
      </c>
      <c r="S1924">
        <v>5</v>
      </c>
      <c r="T1924">
        <v>22.28</v>
      </c>
      <c r="U1924">
        <v>0</v>
      </c>
      <c r="V1924">
        <v>5</v>
      </c>
      <c r="W1924">
        <v>0.38</v>
      </c>
      <c r="X1924">
        <v>0.22</v>
      </c>
      <c r="Y1924">
        <v>0.22</v>
      </c>
      <c r="Z1924">
        <v>159.09</v>
      </c>
      <c r="AA1924" t="s">
        <v>46</v>
      </c>
      <c r="AB1924" t="s">
        <v>47</v>
      </c>
      <c r="AC1924" t="s">
        <v>217</v>
      </c>
      <c r="AE1924" s="39">
        <v>46222.897662037038</v>
      </c>
      <c r="AG1924" t="str">
        <f t="shared" si="232"/>
        <v>Julho-26</v>
      </c>
      <c r="AH1924" s="36">
        <f>_xlfn.XLOOKUP(AK1924,'Base de Preços'!P$7:P$3001,'Base de Preços'!J$7:J$3001,"",0)</f>
        <v>193.73</v>
      </c>
      <c r="AI1924" s="37">
        <f t="shared" si="233"/>
        <v>4316.3044</v>
      </c>
      <c r="AJ1924" t="str">
        <f>_xlfn.XLOOKUP(N1924,Agrupamentos!C$3:C$496,Agrupamentos!D$3:D$496,"",0)</f>
        <v>COMBATE A FORMIGA MECANIZADO</v>
      </c>
      <c r="AK1924" t="str">
        <f t="shared" si="234"/>
        <v>COMBATE A FORMIGA PÓS PLANTIO MECANIZADO- 3 a 5kg/ha isca granulada ou MIPISGN1400IMP17</v>
      </c>
      <c r="AL1924" s="57" t="str">
        <f t="shared" si="235"/>
        <v>47873GN1400Operador de Trator de PneuJOAO VITOR TONETO SILVACOMBATE A FORMIGA PÓS PLANTIO MECANIZADO- 3 a 5kg/ha isca granulada ou MIPISCabreuva36Principal22,28Julho-260546222,89766203746221</v>
      </c>
      <c r="AM1924" s="79">
        <f t="shared" si="236"/>
        <v>13.157894736842104</v>
      </c>
      <c r="AN1924" s="80">
        <f t="shared" si="237"/>
        <v>2093.2894736842104</v>
      </c>
      <c r="AO1924" s="36">
        <f t="shared" si="238"/>
        <v>3544.5252</v>
      </c>
      <c r="AP1924" s="83">
        <f t="shared" si="239"/>
        <v>1451.2357263157896</v>
      </c>
    </row>
    <row r="1925" spans="1:42" hidden="1">
      <c r="A1925">
        <v>47873</v>
      </c>
      <c r="B1925" s="38">
        <v>46221</v>
      </c>
      <c r="C1925" t="s">
        <v>272</v>
      </c>
      <c r="D1925" t="s">
        <v>185</v>
      </c>
      <c r="E1925" t="s">
        <v>186</v>
      </c>
      <c r="F1925" t="s">
        <v>59</v>
      </c>
      <c r="G1925">
        <v>10</v>
      </c>
      <c r="H1925" s="43">
        <v>10859</v>
      </c>
      <c r="I1925" t="s">
        <v>198</v>
      </c>
      <c r="J1925">
        <v>11034</v>
      </c>
      <c r="K1925" t="s">
        <v>213</v>
      </c>
      <c r="L1925" t="s">
        <v>213</v>
      </c>
      <c r="M1925" t="s">
        <v>214</v>
      </c>
      <c r="N1925" t="s">
        <v>215</v>
      </c>
      <c r="O1925" t="s">
        <v>64</v>
      </c>
      <c r="P1925">
        <v>387</v>
      </c>
      <c r="Q1925" t="s">
        <v>349</v>
      </c>
      <c r="R1925" t="s">
        <v>359</v>
      </c>
      <c r="S1925">
        <v>5</v>
      </c>
      <c r="T1925">
        <v>7.45</v>
      </c>
      <c r="U1925">
        <v>0</v>
      </c>
      <c r="V1925">
        <v>5</v>
      </c>
      <c r="W1925">
        <v>0.38</v>
      </c>
      <c r="X1925">
        <v>0.67</v>
      </c>
      <c r="Y1925">
        <v>0.67</v>
      </c>
      <c r="Z1925">
        <v>159.09</v>
      </c>
      <c r="AA1925" t="s">
        <v>46</v>
      </c>
      <c r="AB1925" t="s">
        <v>47</v>
      </c>
      <c r="AC1925" t="s">
        <v>217</v>
      </c>
      <c r="AE1925" s="39">
        <v>46222.897662037038</v>
      </c>
      <c r="AG1925" t="str">
        <f t="shared" si="232"/>
        <v>Julho-26</v>
      </c>
      <c r="AH1925" s="36">
        <f>_xlfn.XLOOKUP(AK1925,'Base de Preços'!P$7:P$3001,'Base de Preços'!J$7:J$3001,"",0)</f>
        <v>193.73</v>
      </c>
      <c r="AI1925" s="37">
        <f t="shared" si="233"/>
        <v>1443.2884999999999</v>
      </c>
      <c r="AJ1925" t="str">
        <f>_xlfn.XLOOKUP(N1925,Agrupamentos!C$3:C$496,Agrupamentos!D$3:D$496,"",0)</f>
        <v>COMBATE A FORMIGA MECANIZADO</v>
      </c>
      <c r="AK1925" t="str">
        <f t="shared" si="234"/>
        <v>COMBATE A FORMIGA PÓS PLANTIO MECANIZADO- 3 a 5kg/ha isca granulada ou MIPISGN1400IMP17</v>
      </c>
      <c r="AL1925" s="57" t="str">
        <f t="shared" si="235"/>
        <v>47873GN1400Operador de Trator de PneuJOAO VITOR TONETO SILVACOMBATE A FORMIGA PÓS PLANTIO MECANIZADO- 3 a 5kg/ha isca granulada ou MIPISCabreuvaT41Principal7,45Julho-260546222,89766203746221</v>
      </c>
      <c r="AM1925" s="79">
        <f t="shared" si="236"/>
        <v>13.157894736842104</v>
      </c>
      <c r="AN1925" s="80">
        <f t="shared" si="237"/>
        <v>2093.2894736842104</v>
      </c>
      <c r="AO1925" s="36">
        <f t="shared" si="238"/>
        <v>1185.2205000000001</v>
      </c>
      <c r="AP1925" s="83">
        <f t="shared" si="239"/>
        <v>-908.06897368421028</v>
      </c>
    </row>
    <row r="1926" spans="1:42" hidden="1">
      <c r="A1926">
        <v>47873</v>
      </c>
      <c r="B1926" s="38">
        <v>46221</v>
      </c>
      <c r="C1926" t="s">
        <v>272</v>
      </c>
      <c r="D1926" t="s">
        <v>185</v>
      </c>
      <c r="E1926" t="s">
        <v>186</v>
      </c>
      <c r="F1926" t="s">
        <v>59</v>
      </c>
      <c r="G1926">
        <v>10</v>
      </c>
      <c r="H1926" s="43">
        <v>10859</v>
      </c>
      <c r="I1926" t="s">
        <v>198</v>
      </c>
      <c r="J1926">
        <v>11034</v>
      </c>
      <c r="K1926" t="s">
        <v>213</v>
      </c>
      <c r="L1926" t="s">
        <v>213</v>
      </c>
      <c r="M1926" t="s">
        <v>214</v>
      </c>
      <c r="N1926" t="s">
        <v>215</v>
      </c>
      <c r="O1926" t="s">
        <v>64</v>
      </c>
      <c r="P1926">
        <v>387</v>
      </c>
      <c r="Q1926" t="s">
        <v>349</v>
      </c>
      <c r="R1926" t="s">
        <v>360</v>
      </c>
      <c r="S1926">
        <v>10</v>
      </c>
      <c r="T1926">
        <v>4.8</v>
      </c>
      <c r="U1926">
        <v>0</v>
      </c>
      <c r="V1926">
        <v>10</v>
      </c>
      <c r="W1926">
        <v>0.38</v>
      </c>
      <c r="X1926">
        <v>2.08</v>
      </c>
      <c r="Y1926">
        <v>2.08</v>
      </c>
      <c r="Z1926">
        <v>159.09</v>
      </c>
      <c r="AA1926" t="s">
        <v>46</v>
      </c>
      <c r="AB1926" t="s">
        <v>47</v>
      </c>
      <c r="AC1926" t="s">
        <v>217</v>
      </c>
      <c r="AE1926" s="39">
        <v>46222.897662037038</v>
      </c>
      <c r="AG1926" t="str">
        <f t="shared" ref="AG1926:AG1989" si="240">IF(B1926=0,"",PROPER(TEXT(IF(DAY(B1926)&gt;20,EDATE(B1926,1),B1926),"MMMM-aa")))</f>
        <v>Julho-26</v>
      </c>
      <c r="AH1926" s="36">
        <f>_xlfn.XLOOKUP(AK1926,'Base de Preços'!P$7:P$3001,'Base de Preços'!J$7:J$3001,"",0)</f>
        <v>193.73</v>
      </c>
      <c r="AI1926" s="37">
        <f t="shared" ref="AI1926:AI1989" si="241">IF(AB1926="Principal",AH1926*T1926,0)</f>
        <v>929.90399999999988</v>
      </c>
      <c r="AJ1926" t="str">
        <f>_xlfn.XLOOKUP(N1926,Agrupamentos!C$3:C$496,Agrupamentos!D$3:D$496,"",0)</f>
        <v>COMBATE A FORMIGA MECANIZADO</v>
      </c>
      <c r="AK1926" t="str">
        <f t="shared" ref="AK1926:AK1989" si="242">N1926&amp;D1926&amp;M1926</f>
        <v>COMBATE A FORMIGA PÓS PLANTIO MECANIZADO- 3 a 5kg/ha isca granulada ou MIPISGN1400IMP17</v>
      </c>
      <c r="AL1926" s="57" t="str">
        <f t="shared" ref="AL1926:AL1989" si="243">CONCATENATE(A1926,D1926,F1926,K1926,N1926,Q1926,R1926,AB1926,T1926,AG1926,U1926,V1926,AE1926,B1926)</f>
        <v>47873GN1400Operador de Trator de PneuJOAO VITOR TONETO SILVACOMBATE A FORMIGA PÓS PLANTIO MECANIZADO- 3 a 5kg/ha isca granulada ou MIPISCabreuvaT12Principal4,8Julho-2601046222,89766203746221</v>
      </c>
      <c r="AM1926" s="79">
        <f t="shared" ref="AM1926:AM1989" si="244">IFERROR(V1926/W1926,"")</f>
        <v>26.315789473684209</v>
      </c>
      <c r="AN1926" s="80">
        <f t="shared" ref="AN1926:AN1989" si="245">IFERROR(AM1926*Z1926,"")</f>
        <v>4186.5789473684208</v>
      </c>
      <c r="AO1926" s="36">
        <f t="shared" ref="AO1926:AO1989" si="246">Z1926*T1926</f>
        <v>763.63199999999995</v>
      </c>
      <c r="AP1926" s="83">
        <f t="shared" ref="AP1926:AP1989" si="247">IFERROR(AO1926-AN1926,"")</f>
        <v>-3422.9469473684208</v>
      </c>
    </row>
    <row r="1927" spans="1:42" hidden="1">
      <c r="A1927">
        <v>47873</v>
      </c>
      <c r="B1927" s="38">
        <v>46221</v>
      </c>
      <c r="C1927" t="s">
        <v>272</v>
      </c>
      <c r="D1927" t="s">
        <v>185</v>
      </c>
      <c r="E1927" t="s">
        <v>186</v>
      </c>
      <c r="F1927" t="s">
        <v>59</v>
      </c>
      <c r="G1927">
        <v>10</v>
      </c>
      <c r="H1927" s="43">
        <v>10859</v>
      </c>
      <c r="I1927" t="s">
        <v>198</v>
      </c>
      <c r="J1927">
        <v>11034</v>
      </c>
      <c r="K1927" t="s">
        <v>213</v>
      </c>
      <c r="L1927" t="s">
        <v>213</v>
      </c>
      <c r="M1927" t="s">
        <v>329</v>
      </c>
      <c r="N1927" t="s">
        <v>279</v>
      </c>
      <c r="O1927" t="s">
        <v>64</v>
      </c>
      <c r="P1927">
        <v>607</v>
      </c>
      <c r="Q1927" t="s">
        <v>188</v>
      </c>
      <c r="R1927">
        <v>37</v>
      </c>
      <c r="S1927">
        <v>10</v>
      </c>
      <c r="T1927">
        <v>9</v>
      </c>
      <c r="U1927">
        <v>0</v>
      </c>
      <c r="V1927">
        <v>10</v>
      </c>
      <c r="W1927">
        <v>1.42</v>
      </c>
      <c r="X1927">
        <v>1.1100000000000001</v>
      </c>
      <c r="Y1927">
        <v>1.1100000000000001</v>
      </c>
      <c r="Z1927">
        <v>986.36</v>
      </c>
      <c r="AA1927" t="s">
        <v>55</v>
      </c>
      <c r="AB1927" t="s">
        <v>47</v>
      </c>
      <c r="AC1927" t="s">
        <v>217</v>
      </c>
      <c r="AE1927" s="39">
        <v>46222.897662037038</v>
      </c>
      <c r="AG1927" t="str">
        <f t="shared" si="240"/>
        <v>Julho-26</v>
      </c>
      <c r="AH1927" s="36">
        <f>_xlfn.XLOOKUP(AK1927,'Base de Preços'!P$7:P$3001,'Base de Preços'!J$7:J$3001,"",0)</f>
        <v>1128.28</v>
      </c>
      <c r="AI1927" s="37">
        <f t="shared" si="241"/>
        <v>10154.52</v>
      </c>
      <c r="AJ1927" t="str">
        <f>_xlfn.XLOOKUP(N1927,Agrupamentos!C$3:C$496,Agrupamentos!D$3:D$496,"",0)</f>
        <v>SUBSOSALGEM</v>
      </c>
      <c r="AK1927" t="str">
        <f t="shared" si="242"/>
        <v>SUBSOLAGEM COM ADUBAÇÃO 350 a 400kg/ha, 40 a 50cm de profundidade, com bacia 3 a 4 litros, 2 turnosGN1400IMP11</v>
      </c>
      <c r="AL1927" s="57" t="str">
        <f t="shared" si="243"/>
        <v>47873GN1400Operador de Trator de PneuJOAO VITOR TONETO SILVASUBSOLAGEM COM ADUBAÇÃO 350 a 400kg/ha, 40 a 50cm de profundidade, com bacia 3 a 4 litros, 2 turnosSelena37Principal9Julho-2601046222,89766203746221</v>
      </c>
      <c r="AM1927" s="79">
        <f t="shared" si="244"/>
        <v>7.042253521126761</v>
      </c>
      <c r="AN1927" s="80">
        <f t="shared" si="245"/>
        <v>6946.1971830985922</v>
      </c>
      <c r="AO1927" s="36">
        <f t="shared" si="246"/>
        <v>8877.24</v>
      </c>
      <c r="AP1927" s="83">
        <f t="shared" si="247"/>
        <v>1931.0428169014076</v>
      </c>
    </row>
    <row r="1928" spans="1:42" hidden="1">
      <c r="A1928">
        <v>47873</v>
      </c>
      <c r="B1928" s="38">
        <v>46221</v>
      </c>
      <c r="C1928" t="s">
        <v>272</v>
      </c>
      <c r="D1928" t="s">
        <v>185</v>
      </c>
      <c r="E1928" t="s">
        <v>186</v>
      </c>
      <c r="F1928" t="s">
        <v>59</v>
      </c>
      <c r="G1928">
        <v>10</v>
      </c>
      <c r="H1928" s="43">
        <v>10859</v>
      </c>
      <c r="I1928" t="s">
        <v>198</v>
      </c>
      <c r="J1928">
        <v>11034</v>
      </c>
      <c r="K1928" t="s">
        <v>213</v>
      </c>
      <c r="L1928" t="s">
        <v>213</v>
      </c>
      <c r="M1928" t="s">
        <v>214</v>
      </c>
      <c r="N1928" t="s">
        <v>215</v>
      </c>
      <c r="O1928" t="s">
        <v>64</v>
      </c>
      <c r="P1928">
        <v>387</v>
      </c>
      <c r="Q1928" t="s">
        <v>349</v>
      </c>
      <c r="R1928" t="s">
        <v>361</v>
      </c>
      <c r="S1928">
        <v>5</v>
      </c>
      <c r="T1928">
        <v>17.78</v>
      </c>
      <c r="U1928">
        <v>0</v>
      </c>
      <c r="V1928">
        <v>5</v>
      </c>
      <c r="W1928">
        <v>0.38</v>
      </c>
      <c r="X1928">
        <v>0.28000000000000003</v>
      </c>
      <c r="Y1928">
        <v>0.28000000000000003</v>
      </c>
      <c r="Z1928">
        <v>159.09</v>
      </c>
      <c r="AA1928" t="s">
        <v>46</v>
      </c>
      <c r="AB1928" t="s">
        <v>47</v>
      </c>
      <c r="AC1928" t="s">
        <v>217</v>
      </c>
      <c r="AE1928" s="39">
        <v>46222.897662037038</v>
      </c>
      <c r="AG1928" t="str">
        <f t="shared" si="240"/>
        <v>Julho-26</v>
      </c>
      <c r="AH1928" s="36">
        <f>_xlfn.XLOOKUP(AK1928,'Base de Preços'!P$7:P$3001,'Base de Preços'!J$7:J$3001,"",0)</f>
        <v>193.73</v>
      </c>
      <c r="AI1928" s="37">
        <f t="shared" si="241"/>
        <v>3444.5194000000001</v>
      </c>
      <c r="AJ1928" t="str">
        <f>_xlfn.XLOOKUP(N1928,Agrupamentos!C$3:C$496,Agrupamentos!D$3:D$496,"",0)</f>
        <v>COMBATE A FORMIGA MECANIZADO</v>
      </c>
      <c r="AK1928" t="str">
        <f t="shared" si="242"/>
        <v>COMBATE A FORMIGA PÓS PLANTIO MECANIZADO- 3 a 5kg/ha isca granulada ou MIPISGN1400IMP17</v>
      </c>
      <c r="AL1928" s="57" t="str">
        <f t="shared" si="243"/>
        <v>47873GN1400Operador de Trator de PneuJOAO VITOR TONETO SILVACOMBATE A FORMIGA PÓS PLANTIO MECANIZADO- 3 a 5kg/ha isca granulada ou MIPISCabreuvaT14Principal17,78Julho-260546222,89766203746221</v>
      </c>
      <c r="AM1928" s="79">
        <f t="shared" si="244"/>
        <v>13.157894736842104</v>
      </c>
      <c r="AN1928" s="80">
        <f t="shared" si="245"/>
        <v>2093.2894736842104</v>
      </c>
      <c r="AO1928" s="36">
        <f t="shared" si="246"/>
        <v>2828.6202000000003</v>
      </c>
      <c r="AP1928" s="83">
        <f t="shared" si="247"/>
        <v>735.33072631578989</v>
      </c>
    </row>
    <row r="1929" spans="1:42" hidden="1">
      <c r="A1929">
        <v>47873</v>
      </c>
      <c r="B1929" s="38">
        <v>46221</v>
      </c>
      <c r="C1929" t="s">
        <v>272</v>
      </c>
      <c r="D1929" t="s">
        <v>185</v>
      </c>
      <c r="E1929" t="s">
        <v>186</v>
      </c>
      <c r="F1929" t="s">
        <v>59</v>
      </c>
      <c r="G1929">
        <v>10</v>
      </c>
      <c r="H1929" s="43">
        <v>10859</v>
      </c>
      <c r="I1929" t="s">
        <v>198</v>
      </c>
      <c r="J1929">
        <v>11034</v>
      </c>
      <c r="K1929" t="s">
        <v>213</v>
      </c>
      <c r="L1929" t="s">
        <v>213</v>
      </c>
      <c r="M1929" t="s">
        <v>214</v>
      </c>
      <c r="N1929" t="s">
        <v>215</v>
      </c>
      <c r="O1929" t="s">
        <v>64</v>
      </c>
      <c r="P1929">
        <v>387</v>
      </c>
      <c r="Q1929" t="s">
        <v>349</v>
      </c>
      <c r="R1929" t="s">
        <v>362</v>
      </c>
      <c r="S1929">
        <v>5</v>
      </c>
      <c r="T1929">
        <v>33.9</v>
      </c>
      <c r="U1929">
        <v>0</v>
      </c>
      <c r="V1929">
        <v>5</v>
      </c>
      <c r="W1929">
        <v>0.38</v>
      </c>
      <c r="X1929">
        <v>0.15</v>
      </c>
      <c r="Y1929">
        <v>0.15</v>
      </c>
      <c r="Z1929">
        <v>159.09</v>
      </c>
      <c r="AA1929" t="s">
        <v>46</v>
      </c>
      <c r="AB1929" t="s">
        <v>47</v>
      </c>
      <c r="AC1929" t="s">
        <v>217</v>
      </c>
      <c r="AE1929" s="39">
        <v>46222.897662037038</v>
      </c>
      <c r="AG1929" t="str">
        <f t="shared" si="240"/>
        <v>Julho-26</v>
      </c>
      <c r="AH1929" s="36">
        <f>_xlfn.XLOOKUP(AK1929,'Base de Preços'!P$7:P$3001,'Base de Preços'!J$7:J$3001,"",0)</f>
        <v>193.73</v>
      </c>
      <c r="AI1929" s="37">
        <f t="shared" si="241"/>
        <v>6567.4469999999992</v>
      </c>
      <c r="AJ1929" t="str">
        <f>_xlfn.XLOOKUP(N1929,Agrupamentos!C$3:C$496,Agrupamentos!D$3:D$496,"",0)</f>
        <v>COMBATE A FORMIGA MECANIZADO</v>
      </c>
      <c r="AK1929" t="str">
        <f t="shared" si="242"/>
        <v>COMBATE A FORMIGA PÓS PLANTIO MECANIZADO- 3 a 5kg/ha isca granulada ou MIPISGN1400IMP17</v>
      </c>
      <c r="AL1929" s="57" t="str">
        <f t="shared" si="243"/>
        <v>47873GN1400Operador de Trator de PneuJOAO VITOR TONETO SILVACOMBATE A FORMIGA PÓS PLANTIO MECANIZADO- 3 a 5kg/ha isca granulada ou MIPISCabreuvaT15Principal33,9Julho-260546222,89766203746221</v>
      </c>
      <c r="AM1929" s="79">
        <f t="shared" si="244"/>
        <v>13.157894736842104</v>
      </c>
      <c r="AN1929" s="80">
        <f t="shared" si="245"/>
        <v>2093.2894736842104</v>
      </c>
      <c r="AO1929" s="36">
        <f t="shared" si="246"/>
        <v>5393.1509999999998</v>
      </c>
      <c r="AP1929" s="83">
        <f t="shared" si="247"/>
        <v>3299.8615263157894</v>
      </c>
    </row>
    <row r="1930" spans="1:42" hidden="1">
      <c r="A1930">
        <v>47873</v>
      </c>
      <c r="B1930" s="38">
        <v>46221</v>
      </c>
      <c r="C1930" t="s">
        <v>272</v>
      </c>
      <c r="D1930" t="s">
        <v>185</v>
      </c>
      <c r="E1930" t="s">
        <v>186</v>
      </c>
      <c r="F1930" t="s">
        <v>59</v>
      </c>
      <c r="G1930">
        <v>10</v>
      </c>
      <c r="H1930" s="43">
        <v>10859</v>
      </c>
      <c r="I1930" t="s">
        <v>198</v>
      </c>
      <c r="J1930">
        <v>11034</v>
      </c>
      <c r="K1930" t="s">
        <v>213</v>
      </c>
      <c r="L1930" t="s">
        <v>213</v>
      </c>
      <c r="M1930" t="s">
        <v>214</v>
      </c>
      <c r="N1930" t="s">
        <v>215</v>
      </c>
      <c r="O1930" t="s">
        <v>64</v>
      </c>
      <c r="P1930">
        <v>387</v>
      </c>
      <c r="Q1930" t="s">
        <v>349</v>
      </c>
      <c r="R1930" t="s">
        <v>363</v>
      </c>
      <c r="S1930">
        <v>5</v>
      </c>
      <c r="T1930">
        <v>6.9</v>
      </c>
      <c r="U1930">
        <v>0</v>
      </c>
      <c r="V1930">
        <v>5</v>
      </c>
      <c r="W1930">
        <v>0.38</v>
      </c>
      <c r="X1930">
        <v>0.72</v>
      </c>
      <c r="Y1930">
        <v>0.72</v>
      </c>
      <c r="Z1930">
        <v>159.09</v>
      </c>
      <c r="AA1930" t="s">
        <v>46</v>
      </c>
      <c r="AB1930" t="s">
        <v>47</v>
      </c>
      <c r="AC1930" t="s">
        <v>217</v>
      </c>
      <c r="AE1930" s="39">
        <v>46222.897662037038</v>
      </c>
      <c r="AG1930" t="str">
        <f t="shared" si="240"/>
        <v>Julho-26</v>
      </c>
      <c r="AH1930" s="36">
        <f>_xlfn.XLOOKUP(AK1930,'Base de Preços'!P$7:P$3001,'Base de Preços'!J$7:J$3001,"",0)</f>
        <v>193.73</v>
      </c>
      <c r="AI1930" s="37">
        <f t="shared" si="241"/>
        <v>1336.7370000000001</v>
      </c>
      <c r="AJ1930" t="str">
        <f>_xlfn.XLOOKUP(N1930,Agrupamentos!C$3:C$496,Agrupamentos!D$3:D$496,"",0)</f>
        <v>COMBATE A FORMIGA MECANIZADO</v>
      </c>
      <c r="AK1930" t="str">
        <f t="shared" si="242"/>
        <v>COMBATE A FORMIGA PÓS PLANTIO MECANIZADO- 3 a 5kg/ha isca granulada ou MIPISGN1400IMP17</v>
      </c>
      <c r="AL1930" s="57" t="str">
        <f t="shared" si="243"/>
        <v>47873GN1400Operador de Trator de PneuJOAO VITOR TONETO SILVACOMBATE A FORMIGA PÓS PLANTIO MECANIZADO- 3 a 5kg/ha isca granulada ou MIPISCabreuvaT34Principal6,9Julho-260546222,89766203746221</v>
      </c>
      <c r="AM1930" s="79">
        <f t="shared" si="244"/>
        <v>13.157894736842104</v>
      </c>
      <c r="AN1930" s="80">
        <f t="shared" si="245"/>
        <v>2093.2894736842104</v>
      </c>
      <c r="AO1930" s="36">
        <f t="shared" si="246"/>
        <v>1097.721</v>
      </c>
      <c r="AP1930" s="83">
        <f t="shared" si="247"/>
        <v>-995.5684736842104</v>
      </c>
    </row>
    <row r="1931" spans="1:42" hidden="1">
      <c r="A1931">
        <v>47873</v>
      </c>
      <c r="B1931" s="38">
        <v>46221</v>
      </c>
      <c r="C1931" t="s">
        <v>272</v>
      </c>
      <c r="D1931" t="s">
        <v>185</v>
      </c>
      <c r="E1931" t="s">
        <v>186</v>
      </c>
      <c r="F1931" t="s">
        <v>49</v>
      </c>
      <c r="G1931">
        <v>10</v>
      </c>
      <c r="H1931" s="43">
        <v>10859</v>
      </c>
      <c r="I1931" t="s">
        <v>198</v>
      </c>
      <c r="J1931">
        <v>11034</v>
      </c>
      <c r="K1931" t="s">
        <v>213</v>
      </c>
      <c r="L1931" t="s">
        <v>213</v>
      </c>
      <c r="M1931" t="s">
        <v>214</v>
      </c>
      <c r="N1931" t="s">
        <v>215</v>
      </c>
      <c r="O1931" t="s">
        <v>64</v>
      </c>
      <c r="P1931">
        <v>387</v>
      </c>
      <c r="Q1931" t="s">
        <v>349</v>
      </c>
      <c r="R1931">
        <v>36</v>
      </c>
      <c r="S1931">
        <v>10</v>
      </c>
      <c r="T1931">
        <v>22.28</v>
      </c>
      <c r="U1931">
        <v>0</v>
      </c>
      <c r="V1931">
        <v>10</v>
      </c>
      <c r="W1931">
        <v>0.13</v>
      </c>
      <c r="X1931">
        <v>0.45</v>
      </c>
      <c r="Y1931">
        <v>0.45</v>
      </c>
      <c r="Z1931">
        <v>18.850000000000001</v>
      </c>
      <c r="AA1931" t="s">
        <v>46</v>
      </c>
      <c r="AB1931" t="s">
        <v>56</v>
      </c>
      <c r="AC1931" t="s">
        <v>217</v>
      </c>
      <c r="AE1931" s="39">
        <v>46222.897662037038</v>
      </c>
      <c r="AG1931" t="str">
        <f t="shared" si="240"/>
        <v>Julho-26</v>
      </c>
      <c r="AH1931" s="36">
        <f>_xlfn.XLOOKUP(AK1931,'Base de Preços'!P$7:P$3001,'Base de Preços'!J$7:J$3001,"",0)</f>
        <v>193.73</v>
      </c>
      <c r="AI1931" s="37">
        <f t="shared" si="241"/>
        <v>0</v>
      </c>
      <c r="AJ1931" t="str">
        <f>_xlfn.XLOOKUP(N1931,Agrupamentos!C$3:C$496,Agrupamentos!D$3:D$496,"",0)</f>
        <v>COMBATE A FORMIGA MECANIZADO</v>
      </c>
      <c r="AK1931" t="str">
        <f t="shared" si="242"/>
        <v>COMBATE A FORMIGA PÓS PLANTIO MECANIZADO- 3 a 5kg/ha isca granulada ou MIPISGN1400IMP17</v>
      </c>
      <c r="AL1931" s="57" t="str">
        <f t="shared" si="243"/>
        <v>47873GN1400Trabalhador FlorestalJOAO VITOR TONETO SILVACOMBATE A FORMIGA PÓS PLANTIO MECANIZADO- 3 a 5kg/ha isca granulada ou MIPISCabreuva36Suporte22,28Julho-2601046222,89766203746221</v>
      </c>
      <c r="AM1931" s="79">
        <f t="shared" si="244"/>
        <v>76.92307692307692</v>
      </c>
      <c r="AN1931" s="80">
        <f t="shared" si="245"/>
        <v>1450</v>
      </c>
      <c r="AO1931" s="36">
        <f t="shared" si="246"/>
        <v>419.97800000000007</v>
      </c>
      <c r="AP1931" s="83">
        <f t="shared" si="247"/>
        <v>-1030.0219999999999</v>
      </c>
    </row>
    <row r="1932" spans="1:42" hidden="1">
      <c r="A1932">
        <v>47873</v>
      </c>
      <c r="B1932" s="38">
        <v>46221</v>
      </c>
      <c r="C1932" t="s">
        <v>272</v>
      </c>
      <c r="D1932" t="s">
        <v>185</v>
      </c>
      <c r="E1932" t="s">
        <v>186</v>
      </c>
      <c r="F1932" t="s">
        <v>59</v>
      </c>
      <c r="G1932">
        <v>10</v>
      </c>
      <c r="H1932" s="43">
        <v>10859</v>
      </c>
      <c r="I1932" t="s">
        <v>198</v>
      </c>
      <c r="J1932">
        <v>11034</v>
      </c>
      <c r="K1932" t="s">
        <v>213</v>
      </c>
      <c r="L1932" t="s">
        <v>213</v>
      </c>
      <c r="M1932" t="s">
        <v>214</v>
      </c>
      <c r="N1932" t="s">
        <v>215</v>
      </c>
      <c r="O1932" t="s">
        <v>64</v>
      </c>
      <c r="P1932">
        <v>387</v>
      </c>
      <c r="Q1932" t="s">
        <v>349</v>
      </c>
      <c r="R1932" t="s">
        <v>364</v>
      </c>
      <c r="S1932">
        <v>5</v>
      </c>
      <c r="T1932">
        <v>5.4</v>
      </c>
      <c r="U1932">
        <v>0</v>
      </c>
      <c r="V1932">
        <v>5</v>
      </c>
      <c r="W1932">
        <v>0.38</v>
      </c>
      <c r="X1932">
        <v>0.93</v>
      </c>
      <c r="Y1932">
        <v>0.93</v>
      </c>
      <c r="Z1932">
        <v>159.09</v>
      </c>
      <c r="AA1932" t="s">
        <v>46</v>
      </c>
      <c r="AB1932" t="s">
        <v>47</v>
      </c>
      <c r="AC1932" t="s">
        <v>217</v>
      </c>
      <c r="AD1932" t="s">
        <v>228</v>
      </c>
      <c r="AE1932" s="39">
        <v>46222.897662037038</v>
      </c>
      <c r="AG1932" t="str">
        <f t="shared" si="240"/>
        <v>Julho-26</v>
      </c>
      <c r="AH1932" s="36">
        <f>_xlfn.XLOOKUP(AK1932,'Base de Preços'!P$7:P$3001,'Base de Preços'!J$7:J$3001,"",0)</f>
        <v>193.73</v>
      </c>
      <c r="AI1932" s="37">
        <f t="shared" si="241"/>
        <v>1046.1420000000001</v>
      </c>
      <c r="AJ1932" t="str">
        <f>_xlfn.XLOOKUP(N1932,Agrupamentos!C$3:C$496,Agrupamentos!D$3:D$496,"",0)</f>
        <v>COMBATE A FORMIGA MECANIZADO</v>
      </c>
      <c r="AK1932" t="str">
        <f t="shared" si="242"/>
        <v>COMBATE A FORMIGA PÓS PLANTIO MECANIZADO- 3 a 5kg/ha isca granulada ou MIPISGN1400IMP17</v>
      </c>
      <c r="AL1932" s="57" t="str">
        <f t="shared" si="243"/>
        <v>47873GN1400Operador de Trator de PneuJOAO VITOR TONETO SILVACOMBATE A FORMIGA PÓS PLANTIO MECANIZADO- 3 a 5kg/ha isca granulada ou MIPISCabreuvaT13Principal5,4Julho-260546222,89766203746221</v>
      </c>
      <c r="AM1932" s="79">
        <f t="shared" si="244"/>
        <v>13.157894736842104</v>
      </c>
      <c r="AN1932" s="80">
        <f t="shared" si="245"/>
        <v>2093.2894736842104</v>
      </c>
      <c r="AO1932" s="36">
        <f t="shared" si="246"/>
        <v>859.08600000000013</v>
      </c>
      <c r="AP1932" s="83">
        <f t="shared" si="247"/>
        <v>-1234.2034736842102</v>
      </c>
    </row>
    <row r="1933" spans="1:42" hidden="1">
      <c r="A1933">
        <v>47845</v>
      </c>
      <c r="B1933" s="38">
        <v>46221</v>
      </c>
      <c r="C1933" t="s">
        <v>272</v>
      </c>
      <c r="D1933" t="s">
        <v>105</v>
      </c>
      <c r="E1933" t="s">
        <v>106</v>
      </c>
      <c r="F1933" t="s">
        <v>37</v>
      </c>
      <c r="G1933">
        <v>10</v>
      </c>
      <c r="H1933" s="43">
        <v>11331</v>
      </c>
      <c r="I1933" t="s">
        <v>112</v>
      </c>
      <c r="J1933">
        <v>11838</v>
      </c>
      <c r="K1933" t="s">
        <v>113</v>
      </c>
      <c r="L1933" t="s">
        <v>114</v>
      </c>
      <c r="M1933">
        <v>1</v>
      </c>
      <c r="N1933" t="s">
        <v>109</v>
      </c>
      <c r="O1933" t="s">
        <v>64</v>
      </c>
      <c r="P1933">
        <v>532</v>
      </c>
      <c r="Q1933" t="s">
        <v>117</v>
      </c>
      <c r="R1933" t="s">
        <v>122</v>
      </c>
      <c r="S1933">
        <v>5</v>
      </c>
      <c r="T1933">
        <v>0</v>
      </c>
      <c r="U1933">
        <v>5</v>
      </c>
      <c r="V1933">
        <v>10</v>
      </c>
      <c r="W1933">
        <v>0</v>
      </c>
      <c r="X1933">
        <v>0</v>
      </c>
      <c r="Y1933">
        <v>0</v>
      </c>
      <c r="Z1933">
        <v>0</v>
      </c>
      <c r="AA1933" t="s">
        <v>55</v>
      </c>
      <c r="AB1933" t="s">
        <v>47</v>
      </c>
      <c r="AC1933" t="s">
        <v>119</v>
      </c>
      <c r="AD1933" t="s">
        <v>120</v>
      </c>
      <c r="AE1933" s="39">
        <v>46221.828402777777</v>
      </c>
      <c r="AG1933" t="str">
        <f t="shared" si="240"/>
        <v>Julho-26</v>
      </c>
      <c r="AH1933" s="36">
        <f>_xlfn.XLOOKUP(AK1933,'Base de Preços'!P$7:P$3001,'Base de Preços'!J$7:J$3001,"",0)</f>
        <v>0</v>
      </c>
      <c r="AI1933" s="37">
        <f t="shared" si="241"/>
        <v>0</v>
      </c>
      <c r="AJ1933" t="str">
        <f>_xlfn.XLOOKUP(N1933,Agrupamentos!C$3:C$496,Agrupamentos!D$3:D$496,"",0)</f>
        <v>APOIO E MANUTENÇÃO</v>
      </c>
      <c r="AK1933" t="str">
        <f t="shared" si="242"/>
        <v>APOIO E MANUTEÇÃO 1410GN14101</v>
      </c>
      <c r="AL1933" s="57" t="str">
        <f t="shared" si="243"/>
        <v>47845GN1410MotoristaRENILDO DA CONCEICAO OLIVEIRAAPOIO E MANUTEÇÃO 1410NOSSA SENHORA APARECIDA IX004-01Principal0Julho-2651046221,828402777846221</v>
      </c>
      <c r="AM1933" s="79" t="str">
        <f t="shared" si="244"/>
        <v/>
      </c>
      <c r="AN1933" s="80" t="str">
        <f t="shared" si="245"/>
        <v/>
      </c>
      <c r="AO1933" s="36">
        <f t="shared" si="246"/>
        <v>0</v>
      </c>
      <c r="AP1933" s="83" t="str">
        <f t="shared" si="247"/>
        <v/>
      </c>
    </row>
    <row r="1934" spans="1:42" hidden="1">
      <c r="A1934">
        <v>47845</v>
      </c>
      <c r="B1934" s="38">
        <v>46221</v>
      </c>
      <c r="C1934" t="s">
        <v>272</v>
      </c>
      <c r="D1934" t="s">
        <v>105</v>
      </c>
      <c r="E1934" t="s">
        <v>106</v>
      </c>
      <c r="F1934" t="s">
        <v>59</v>
      </c>
      <c r="G1934">
        <v>10</v>
      </c>
      <c r="H1934" s="43">
        <v>11331</v>
      </c>
      <c r="I1934" t="s">
        <v>112</v>
      </c>
      <c r="J1934">
        <v>11838</v>
      </c>
      <c r="K1934" t="s">
        <v>113</v>
      </c>
      <c r="L1934" t="s">
        <v>114</v>
      </c>
      <c r="M1934" t="s">
        <v>115</v>
      </c>
      <c r="N1934" t="s">
        <v>116</v>
      </c>
      <c r="O1934" t="s">
        <v>64</v>
      </c>
      <c r="P1934">
        <v>532</v>
      </c>
      <c r="Q1934" t="s">
        <v>117</v>
      </c>
      <c r="R1934" t="s">
        <v>122</v>
      </c>
      <c r="S1934">
        <v>5</v>
      </c>
      <c r="T1934">
        <v>25</v>
      </c>
      <c r="U1934">
        <v>5</v>
      </c>
      <c r="V1934">
        <v>10</v>
      </c>
      <c r="W1934">
        <v>0.42</v>
      </c>
      <c r="X1934">
        <v>0.2</v>
      </c>
      <c r="Y1934">
        <v>0.4</v>
      </c>
      <c r="Z1934">
        <v>143.63999999999999</v>
      </c>
      <c r="AA1934" t="s">
        <v>55</v>
      </c>
      <c r="AB1934" t="s">
        <v>47</v>
      </c>
      <c r="AC1934" t="s">
        <v>119</v>
      </c>
      <c r="AD1934" t="s">
        <v>120</v>
      </c>
      <c r="AE1934" s="39">
        <v>46221.828402777777</v>
      </c>
      <c r="AG1934" t="str">
        <f t="shared" si="240"/>
        <v>Julho-26</v>
      </c>
      <c r="AH1934" s="36">
        <f>_xlfn.XLOOKUP(AK1934,'Base de Preços'!P$7:P$3001,'Base de Preços'!J$7:J$3001,"",0)</f>
        <v>212.62</v>
      </c>
      <c r="AI1934" s="37">
        <f t="shared" si="241"/>
        <v>5315.5</v>
      </c>
      <c r="AJ1934" t="str">
        <f>_xlfn.XLOOKUP(N1934,Agrupamentos!C$3:C$496,Agrupamentos!D$3:D$496,"",0)</f>
        <v>HERBICIDA MEC</v>
      </c>
      <c r="AK1934" t="str">
        <f t="shared" si="242"/>
        <v>SERV CAP QUIM PRE EMERG 3 LINHASGN1410IMP97</v>
      </c>
      <c r="AL1934" s="57" t="str">
        <f t="shared" si="243"/>
        <v>47845GN1410Operador de Trator de PneuRENILDO DA CONCEICAO OLIVEIRASERV CAP QUIM PRE EMERG 3 LINHASNOSSA SENHORA APARECIDA IX004-01Principal25Julho-2651046221,828402777846221</v>
      </c>
      <c r="AM1934" s="79">
        <f t="shared" si="244"/>
        <v>23.80952380952381</v>
      </c>
      <c r="AN1934" s="80">
        <f t="shared" si="245"/>
        <v>3419.9999999999995</v>
      </c>
      <c r="AO1934" s="36">
        <f t="shared" si="246"/>
        <v>3590.9999999999995</v>
      </c>
      <c r="AP1934" s="83">
        <f t="shared" si="247"/>
        <v>171</v>
      </c>
    </row>
    <row r="1935" spans="1:42" hidden="1">
      <c r="A1935">
        <v>47845</v>
      </c>
      <c r="B1935" s="38">
        <v>46221</v>
      </c>
      <c r="C1935" t="s">
        <v>272</v>
      </c>
      <c r="D1935" t="s">
        <v>105</v>
      </c>
      <c r="E1935" t="s">
        <v>106</v>
      </c>
      <c r="F1935" t="s">
        <v>49</v>
      </c>
      <c r="G1935">
        <v>10</v>
      </c>
      <c r="H1935" s="43">
        <v>11331</v>
      </c>
      <c r="I1935" t="s">
        <v>112</v>
      </c>
      <c r="J1935">
        <v>11838</v>
      </c>
      <c r="K1935" t="s">
        <v>113</v>
      </c>
      <c r="L1935" t="s">
        <v>114</v>
      </c>
      <c r="M1935" t="s">
        <v>115</v>
      </c>
      <c r="N1935" t="s">
        <v>116</v>
      </c>
      <c r="O1935" t="s">
        <v>64</v>
      </c>
      <c r="P1935">
        <v>532</v>
      </c>
      <c r="Q1935" t="s">
        <v>117</v>
      </c>
      <c r="R1935" t="s">
        <v>122</v>
      </c>
      <c r="S1935">
        <v>10</v>
      </c>
      <c r="T1935">
        <v>25</v>
      </c>
      <c r="U1935">
        <v>0</v>
      </c>
      <c r="V1935">
        <v>10</v>
      </c>
      <c r="W1935">
        <v>0.08</v>
      </c>
      <c r="X1935">
        <v>0.4</v>
      </c>
      <c r="Y1935">
        <v>0.4</v>
      </c>
      <c r="Z1935">
        <v>10.130000000000001</v>
      </c>
      <c r="AA1935" t="s">
        <v>55</v>
      </c>
      <c r="AB1935" t="s">
        <v>56</v>
      </c>
      <c r="AC1935" t="s">
        <v>119</v>
      </c>
      <c r="AD1935" t="s">
        <v>120</v>
      </c>
      <c r="AE1935" s="39">
        <v>46221.828402777777</v>
      </c>
      <c r="AG1935" t="str">
        <f t="shared" si="240"/>
        <v>Julho-26</v>
      </c>
      <c r="AH1935" s="36">
        <f>_xlfn.XLOOKUP(AK1935,'Base de Preços'!P$7:P$3001,'Base de Preços'!J$7:J$3001,"",0)</f>
        <v>212.62</v>
      </c>
      <c r="AI1935" s="37">
        <f t="shared" si="241"/>
        <v>0</v>
      </c>
      <c r="AJ1935" t="str">
        <f>_xlfn.XLOOKUP(N1935,Agrupamentos!C$3:C$496,Agrupamentos!D$3:D$496,"",0)</f>
        <v>HERBICIDA MEC</v>
      </c>
      <c r="AK1935" t="str">
        <f t="shared" si="242"/>
        <v>SERV CAP QUIM PRE EMERG 3 LINHASGN1410IMP97</v>
      </c>
      <c r="AL1935" s="57" t="str">
        <f t="shared" si="243"/>
        <v>47845GN1410Trabalhador FlorestalRENILDO DA CONCEICAO OLIVEIRASERV CAP QUIM PRE EMERG 3 LINHASNOSSA SENHORA APARECIDA IX004-01Suporte25Julho-2601046221,828402777846221</v>
      </c>
      <c r="AM1935" s="79">
        <f t="shared" si="244"/>
        <v>125</v>
      </c>
      <c r="AN1935" s="80">
        <f t="shared" si="245"/>
        <v>1266.25</v>
      </c>
      <c r="AO1935" s="36">
        <f t="shared" si="246"/>
        <v>253.25000000000003</v>
      </c>
      <c r="AP1935" s="83">
        <f t="shared" si="247"/>
        <v>-1013</v>
      </c>
    </row>
    <row r="1936" spans="1:42" hidden="1">
      <c r="A1936">
        <v>47855</v>
      </c>
      <c r="B1936" s="38">
        <v>46221</v>
      </c>
      <c r="C1936" t="s">
        <v>272</v>
      </c>
      <c r="D1936" t="s">
        <v>105</v>
      </c>
      <c r="E1936" t="s">
        <v>106</v>
      </c>
      <c r="F1936" t="s">
        <v>49</v>
      </c>
      <c r="G1936">
        <v>8</v>
      </c>
      <c r="H1936" s="43">
        <v>11065</v>
      </c>
      <c r="I1936" t="s">
        <v>107</v>
      </c>
      <c r="J1936">
        <v>11392</v>
      </c>
      <c r="K1936" t="s">
        <v>142</v>
      </c>
      <c r="L1936" t="s">
        <v>142</v>
      </c>
      <c r="M1936" t="s">
        <v>146</v>
      </c>
      <c r="N1936" t="s">
        <v>147</v>
      </c>
      <c r="O1936" t="s">
        <v>64</v>
      </c>
      <c r="P1936">
        <v>532</v>
      </c>
      <c r="Q1936" t="s">
        <v>117</v>
      </c>
      <c r="R1936" t="s">
        <v>148</v>
      </c>
      <c r="S1936">
        <v>104</v>
      </c>
      <c r="T1936">
        <v>12.19</v>
      </c>
      <c r="U1936">
        <v>24</v>
      </c>
      <c r="V1936">
        <v>128</v>
      </c>
      <c r="W1936">
        <v>3.57</v>
      </c>
      <c r="X1936">
        <v>8.5299999999999994</v>
      </c>
      <c r="Y1936">
        <v>10.5</v>
      </c>
      <c r="Z1936">
        <v>269.95999999999998</v>
      </c>
      <c r="AA1936" t="s">
        <v>55</v>
      </c>
      <c r="AB1936" t="s">
        <v>47</v>
      </c>
      <c r="AC1936" t="s">
        <v>145</v>
      </c>
      <c r="AD1936" t="s">
        <v>120</v>
      </c>
      <c r="AE1936" s="39">
        <v>46222.575729166667</v>
      </c>
      <c r="AG1936" t="str">
        <f t="shared" si="240"/>
        <v>Julho-26</v>
      </c>
      <c r="AH1936" s="36">
        <f>_xlfn.XLOOKUP(AK1936,'Base de Preços'!P$7:P$3001,'Base de Preços'!J$7:J$3001,"",0)</f>
        <v>618.69000000000005</v>
      </c>
      <c r="AI1936" s="37">
        <f t="shared" si="241"/>
        <v>7541.8311000000003</v>
      </c>
      <c r="AJ1936" t="str">
        <f>_xlfn.XLOOKUP(N1936,Agrupamentos!C$3:C$496,Agrupamentos!D$3:D$496,"",0)</f>
        <v>IRRIGAÇÃO DE PLANTIO</v>
      </c>
      <c r="AK1936" t="str">
        <f t="shared" si="242"/>
        <v>2ª SERV IRRIGACAO NIVEL 1 AGRIC - TRANSPORTE ATÉ 5,0GN1410336-2</v>
      </c>
      <c r="AL1936" s="57" t="str">
        <f t="shared" si="243"/>
        <v>47855GN1410Trabalhador FlorestalDOUGLAS BOTELHO GOMES2ª SERV IRRIGACAO NIVEL 1 AGRIC - TRANSPORTE ATÉ 5,0NOSSA SENHORA APARECIDA IX005-01Principal12,19Julho-262412846222,575729166746221</v>
      </c>
      <c r="AM1936" s="79">
        <f t="shared" si="244"/>
        <v>35.854341736694678</v>
      </c>
      <c r="AN1936" s="80">
        <f t="shared" si="245"/>
        <v>9679.2380952380954</v>
      </c>
      <c r="AO1936" s="36">
        <f t="shared" si="246"/>
        <v>3290.8123999999998</v>
      </c>
      <c r="AP1936" s="83">
        <f t="shared" si="247"/>
        <v>-6388.4256952380956</v>
      </c>
    </row>
    <row r="1937" spans="1:42" hidden="1">
      <c r="A1937">
        <v>47855</v>
      </c>
      <c r="B1937" s="38">
        <v>46221</v>
      </c>
      <c r="C1937" t="s">
        <v>272</v>
      </c>
      <c r="D1937" t="s">
        <v>105</v>
      </c>
      <c r="E1937" t="s">
        <v>106</v>
      </c>
      <c r="F1937" t="s">
        <v>49</v>
      </c>
      <c r="G1937">
        <v>8</v>
      </c>
      <c r="H1937" s="43">
        <v>11065</v>
      </c>
      <c r="I1937" t="s">
        <v>107</v>
      </c>
      <c r="J1937">
        <v>11392</v>
      </c>
      <c r="K1937" t="s">
        <v>142</v>
      </c>
      <c r="L1937" t="s">
        <v>142</v>
      </c>
      <c r="M1937">
        <v>478</v>
      </c>
      <c r="N1937" t="s">
        <v>143</v>
      </c>
      <c r="O1937" t="s">
        <v>64</v>
      </c>
      <c r="P1937">
        <v>532</v>
      </c>
      <c r="Q1937" t="s">
        <v>117</v>
      </c>
      <c r="R1937" t="s">
        <v>148</v>
      </c>
      <c r="S1937">
        <v>72</v>
      </c>
      <c r="T1937">
        <v>9.26</v>
      </c>
      <c r="U1937">
        <v>0</v>
      </c>
      <c r="V1937">
        <v>72</v>
      </c>
      <c r="W1937">
        <v>11.26</v>
      </c>
      <c r="X1937">
        <v>7.78</v>
      </c>
      <c r="Y1937">
        <v>7.78</v>
      </c>
      <c r="Z1937">
        <v>851.63</v>
      </c>
      <c r="AA1937" t="s">
        <v>55</v>
      </c>
      <c r="AB1937" t="s">
        <v>47</v>
      </c>
      <c r="AC1937" t="s">
        <v>145</v>
      </c>
      <c r="AE1937" s="39">
        <v>46222.575729166667</v>
      </c>
      <c r="AG1937" t="str">
        <f t="shared" si="240"/>
        <v>Julho-26</v>
      </c>
      <c r="AH1937" s="36">
        <f>_xlfn.XLOOKUP(AK1937,'Base de Preços'!P$7:P$3001,'Base de Preços'!J$7:J$3001,"",0)</f>
        <v>1235.0899999999999</v>
      </c>
      <c r="AI1937" s="37">
        <f t="shared" si="241"/>
        <v>11436.933399999998</v>
      </c>
      <c r="AJ1937" t="str">
        <f>_xlfn.XLOOKUP(N1937,Agrupamentos!C$3:C$496,Agrupamentos!D$3:D$496,"",0)</f>
        <v>IRRIGAÇÃO DE PLANTIO</v>
      </c>
      <c r="AK1937" t="str">
        <f t="shared" si="242"/>
        <v>SERV PLANTIO IRRIGADO NIVEL 1 AGRIC - TRANSPORTE ATÉ 5 KMGN1410478</v>
      </c>
      <c r="AL1937" s="57" t="str">
        <f t="shared" si="243"/>
        <v>47855GN1410Trabalhador FlorestalDOUGLAS BOTELHO GOMESSERV PLANTIO IRRIGADO NIVEL 1 AGRIC - TRANSPORTE ATÉ 5 KMNOSSA SENHORA APARECIDA IX005-01Principal9,26Julho-2607246222,575729166746221</v>
      </c>
      <c r="AM1937" s="79">
        <f t="shared" si="244"/>
        <v>6.3943161634103021</v>
      </c>
      <c r="AN1937" s="80">
        <f t="shared" si="245"/>
        <v>5445.5914742451159</v>
      </c>
      <c r="AO1937" s="36">
        <f t="shared" si="246"/>
        <v>7886.0937999999996</v>
      </c>
      <c r="AP1937" s="83">
        <f t="shared" si="247"/>
        <v>2440.5023257548837</v>
      </c>
    </row>
    <row r="1938" spans="1:42" hidden="1">
      <c r="A1938">
        <v>47855</v>
      </c>
      <c r="B1938" s="38">
        <v>46221</v>
      </c>
      <c r="C1938" t="s">
        <v>272</v>
      </c>
      <c r="D1938" t="s">
        <v>105</v>
      </c>
      <c r="E1938" t="s">
        <v>106</v>
      </c>
      <c r="F1938" t="s">
        <v>49</v>
      </c>
      <c r="G1938">
        <v>8</v>
      </c>
      <c r="H1938" s="43">
        <v>11065</v>
      </c>
      <c r="I1938" t="s">
        <v>107</v>
      </c>
      <c r="J1938">
        <v>11392</v>
      </c>
      <c r="K1938" t="s">
        <v>142</v>
      </c>
      <c r="L1938" t="s">
        <v>142</v>
      </c>
      <c r="M1938">
        <v>298</v>
      </c>
      <c r="N1938" t="s">
        <v>132</v>
      </c>
      <c r="O1938" t="s">
        <v>43</v>
      </c>
      <c r="P1938">
        <v>909</v>
      </c>
      <c r="Q1938" t="s">
        <v>160</v>
      </c>
      <c r="R1938" t="s">
        <v>148</v>
      </c>
      <c r="S1938">
        <v>8</v>
      </c>
      <c r="T1938">
        <v>1</v>
      </c>
      <c r="U1938">
        <v>0</v>
      </c>
      <c r="V1938">
        <v>8</v>
      </c>
      <c r="W1938">
        <v>0</v>
      </c>
      <c r="X1938">
        <v>8</v>
      </c>
      <c r="Y1938">
        <v>8</v>
      </c>
      <c r="Z1938">
        <v>589.29</v>
      </c>
      <c r="AA1938" t="s">
        <v>46</v>
      </c>
      <c r="AB1938" t="s">
        <v>47</v>
      </c>
      <c r="AC1938" t="s">
        <v>145</v>
      </c>
      <c r="AD1938" t="s">
        <v>120</v>
      </c>
      <c r="AE1938" s="39">
        <v>46223.490011574075</v>
      </c>
      <c r="AG1938" t="str">
        <f t="shared" si="240"/>
        <v>Julho-26</v>
      </c>
      <c r="AH1938" s="36">
        <f>_xlfn.XLOOKUP(AK1938,'Base de Preços'!P$7:P$3001,'Base de Preços'!J$7:J$3001,"",0)</f>
        <v>589.29</v>
      </c>
      <c r="AI1938" s="37">
        <f t="shared" si="241"/>
        <v>589.29</v>
      </c>
      <c r="AJ1938" t="str">
        <f>_xlfn.XLOOKUP(N1938,Agrupamentos!C$3:C$496,Agrupamentos!D$3:D$496,"",0)</f>
        <v>DIARIAS HOMEM</v>
      </c>
      <c r="AK1938" t="str">
        <f t="shared" si="242"/>
        <v>SERV GERAIS LAVOURA AGRICGN1410298</v>
      </c>
      <c r="AL1938" s="57" t="str">
        <f t="shared" si="243"/>
        <v>47855GN1410Trabalhador FlorestalDOUGLAS BOTELHO GOMESSERV GERAIS LAVOURA AGRICNOSSA SENHORA APARECIDA XI - SRP005-01Principal1Julho-260846223,490011574146221</v>
      </c>
      <c r="AM1938" s="79" t="str">
        <f t="shared" si="244"/>
        <v/>
      </c>
      <c r="AN1938" s="80" t="str">
        <f t="shared" si="245"/>
        <v/>
      </c>
      <c r="AO1938" s="36">
        <f t="shared" si="246"/>
        <v>589.29</v>
      </c>
      <c r="AP1938" s="83" t="str">
        <f t="shared" si="247"/>
        <v/>
      </c>
    </row>
    <row r="1939" spans="1:42" hidden="1">
      <c r="A1939">
        <v>47855</v>
      </c>
      <c r="B1939" s="38">
        <v>46221</v>
      </c>
      <c r="C1939" t="s">
        <v>272</v>
      </c>
      <c r="D1939" t="s">
        <v>105</v>
      </c>
      <c r="E1939" t="s">
        <v>106</v>
      </c>
      <c r="F1939" t="s">
        <v>37</v>
      </c>
      <c r="G1939">
        <v>8</v>
      </c>
      <c r="H1939" s="43">
        <v>11065</v>
      </c>
      <c r="I1939" t="s">
        <v>107</v>
      </c>
      <c r="J1939">
        <v>11392</v>
      </c>
      <c r="K1939" t="s">
        <v>142</v>
      </c>
      <c r="L1939" t="s">
        <v>142</v>
      </c>
      <c r="M1939">
        <v>1</v>
      </c>
      <c r="N1939" t="s">
        <v>109</v>
      </c>
      <c r="O1939" t="s">
        <v>64</v>
      </c>
      <c r="P1939">
        <v>532</v>
      </c>
      <c r="Q1939" t="s">
        <v>117</v>
      </c>
      <c r="R1939" t="s">
        <v>148</v>
      </c>
      <c r="S1939">
        <v>24</v>
      </c>
      <c r="T1939">
        <v>0</v>
      </c>
      <c r="U1939">
        <v>0</v>
      </c>
      <c r="V1939">
        <v>24</v>
      </c>
      <c r="W1939">
        <v>0</v>
      </c>
      <c r="X1939">
        <v>0</v>
      </c>
      <c r="Y1939">
        <v>0</v>
      </c>
      <c r="Z1939">
        <v>0</v>
      </c>
      <c r="AA1939" t="s">
        <v>46</v>
      </c>
      <c r="AB1939" t="s">
        <v>47</v>
      </c>
      <c r="AC1939" t="s">
        <v>145</v>
      </c>
      <c r="AD1939" t="s">
        <v>120</v>
      </c>
      <c r="AE1939" s="39">
        <v>46222.575729166667</v>
      </c>
      <c r="AG1939" t="str">
        <f t="shared" si="240"/>
        <v>Julho-26</v>
      </c>
      <c r="AH1939" s="36">
        <f>_xlfn.XLOOKUP(AK1939,'Base de Preços'!P$7:P$3001,'Base de Preços'!J$7:J$3001,"",0)</f>
        <v>0</v>
      </c>
      <c r="AI1939" s="37">
        <f t="shared" si="241"/>
        <v>0</v>
      </c>
      <c r="AJ1939" t="str">
        <f>_xlfn.XLOOKUP(N1939,Agrupamentos!C$3:C$496,Agrupamentos!D$3:D$496,"",0)</f>
        <v>APOIO E MANUTENÇÃO</v>
      </c>
      <c r="AK1939" t="str">
        <f t="shared" si="242"/>
        <v>APOIO E MANUTEÇÃO 1410GN14101</v>
      </c>
      <c r="AL1939" s="57" t="str">
        <f t="shared" si="243"/>
        <v>47855GN1410MotoristaDOUGLAS BOTELHO GOMESAPOIO E MANUTEÇÃO 1410NOSSA SENHORA APARECIDA IX005-01Principal0Julho-2602446222,575729166746221</v>
      </c>
      <c r="AM1939" s="79" t="str">
        <f t="shared" si="244"/>
        <v/>
      </c>
      <c r="AN1939" s="80" t="str">
        <f t="shared" si="245"/>
        <v/>
      </c>
      <c r="AO1939" s="36">
        <f t="shared" si="246"/>
        <v>0</v>
      </c>
      <c r="AP1939" s="83" t="str">
        <f t="shared" si="247"/>
        <v/>
      </c>
    </row>
    <row r="1940" spans="1:42" hidden="1">
      <c r="A1940">
        <v>47855</v>
      </c>
      <c r="B1940" s="38">
        <v>46221</v>
      </c>
      <c r="C1940" t="s">
        <v>272</v>
      </c>
      <c r="D1940" t="s">
        <v>105</v>
      </c>
      <c r="E1940" t="s">
        <v>106</v>
      </c>
      <c r="F1940" t="s">
        <v>59</v>
      </c>
      <c r="G1940">
        <v>8</v>
      </c>
      <c r="H1940" s="43">
        <v>11065</v>
      </c>
      <c r="I1940" t="s">
        <v>107</v>
      </c>
      <c r="J1940">
        <v>11392</v>
      </c>
      <c r="K1940" t="s">
        <v>142</v>
      </c>
      <c r="L1940" t="s">
        <v>142</v>
      </c>
      <c r="M1940">
        <v>478</v>
      </c>
      <c r="N1940" t="s">
        <v>143</v>
      </c>
      <c r="O1940" t="s">
        <v>64</v>
      </c>
      <c r="P1940">
        <v>532</v>
      </c>
      <c r="Q1940" t="s">
        <v>117</v>
      </c>
      <c r="R1940" t="s">
        <v>148</v>
      </c>
      <c r="S1940">
        <v>13</v>
      </c>
      <c r="T1940">
        <v>9.26</v>
      </c>
      <c r="U1940">
        <v>19</v>
      </c>
      <c r="V1940">
        <v>32</v>
      </c>
      <c r="W1940">
        <v>0.74</v>
      </c>
      <c r="X1940">
        <v>1.4</v>
      </c>
      <c r="Y1940">
        <v>3.46</v>
      </c>
      <c r="Z1940">
        <v>239.79</v>
      </c>
      <c r="AA1940" t="s">
        <v>55</v>
      </c>
      <c r="AB1940" t="s">
        <v>56</v>
      </c>
      <c r="AC1940" t="s">
        <v>145</v>
      </c>
      <c r="AD1940" t="s">
        <v>120</v>
      </c>
      <c r="AE1940" s="39">
        <v>46222.575729166667</v>
      </c>
      <c r="AG1940" t="str">
        <f t="shared" si="240"/>
        <v>Julho-26</v>
      </c>
      <c r="AH1940" s="36">
        <f>_xlfn.XLOOKUP(AK1940,'Base de Preços'!P$7:P$3001,'Base de Preços'!J$7:J$3001,"",0)</f>
        <v>1235.0899999999999</v>
      </c>
      <c r="AI1940" s="37">
        <f t="shared" si="241"/>
        <v>0</v>
      </c>
      <c r="AJ1940" t="str">
        <f>_xlfn.XLOOKUP(N1940,Agrupamentos!C$3:C$496,Agrupamentos!D$3:D$496,"",0)</f>
        <v>IRRIGAÇÃO DE PLANTIO</v>
      </c>
      <c r="AK1940" t="str">
        <f t="shared" si="242"/>
        <v>SERV PLANTIO IRRIGADO NIVEL 1 AGRIC - TRANSPORTE ATÉ 5 KMGN1410478</v>
      </c>
      <c r="AL1940" s="57" t="str">
        <f t="shared" si="243"/>
        <v>47855GN1410Operador de Trator de PneuDOUGLAS BOTELHO GOMESSERV PLANTIO IRRIGADO NIVEL 1 AGRIC - TRANSPORTE ATÉ 5 KMNOSSA SENHORA APARECIDA IX005-01Suporte9,26Julho-26193246222,575729166746221</v>
      </c>
      <c r="AM1940" s="79">
        <f t="shared" si="244"/>
        <v>43.243243243243242</v>
      </c>
      <c r="AN1940" s="80">
        <f t="shared" si="245"/>
        <v>10369.297297297297</v>
      </c>
      <c r="AO1940" s="36">
        <f t="shared" si="246"/>
        <v>2220.4553999999998</v>
      </c>
      <c r="AP1940" s="83">
        <f t="shared" si="247"/>
        <v>-8148.8418972972968</v>
      </c>
    </row>
    <row r="1941" spans="1:42" hidden="1">
      <c r="A1941">
        <v>47857</v>
      </c>
      <c r="B1941" s="38">
        <v>46221</v>
      </c>
      <c r="C1941" t="s">
        <v>272</v>
      </c>
      <c r="D1941" t="s">
        <v>105</v>
      </c>
      <c r="E1941" t="s">
        <v>106</v>
      </c>
      <c r="F1941" t="s">
        <v>49</v>
      </c>
      <c r="G1941">
        <v>8</v>
      </c>
      <c r="H1941" s="43">
        <v>11331</v>
      </c>
      <c r="I1941" t="s">
        <v>112</v>
      </c>
      <c r="J1941">
        <v>11362</v>
      </c>
      <c r="K1941" t="s">
        <v>131</v>
      </c>
      <c r="L1941" t="s">
        <v>131</v>
      </c>
      <c r="M1941">
        <v>298</v>
      </c>
      <c r="N1941" t="s">
        <v>132</v>
      </c>
      <c r="O1941" t="s">
        <v>43</v>
      </c>
      <c r="P1941">
        <v>860</v>
      </c>
      <c r="Q1941" t="s">
        <v>492</v>
      </c>
      <c r="R1941" t="s">
        <v>165</v>
      </c>
      <c r="S1941">
        <v>0</v>
      </c>
      <c r="T1941">
        <v>1</v>
      </c>
      <c r="U1941">
        <v>8</v>
      </c>
      <c r="V1941">
        <v>8</v>
      </c>
      <c r="W1941">
        <v>0</v>
      </c>
      <c r="X1941">
        <v>0</v>
      </c>
      <c r="Y1941">
        <v>8</v>
      </c>
      <c r="Z1941">
        <v>589.29</v>
      </c>
      <c r="AA1941" t="s">
        <v>55</v>
      </c>
      <c r="AB1941" t="s">
        <v>47</v>
      </c>
      <c r="AC1941" t="s">
        <v>135</v>
      </c>
      <c r="AD1941" t="s">
        <v>120</v>
      </c>
      <c r="AE1941" s="39">
        <v>46223.492569444446</v>
      </c>
      <c r="AF1941" t="s">
        <v>493</v>
      </c>
      <c r="AG1941" t="str">
        <f t="shared" si="240"/>
        <v>Julho-26</v>
      </c>
      <c r="AH1941" s="36">
        <f>_xlfn.XLOOKUP(AK1941,'Base de Preços'!P$7:P$3001,'Base de Preços'!J$7:J$3001,"",0)</f>
        <v>589.29</v>
      </c>
      <c r="AI1941" s="37">
        <f t="shared" si="241"/>
        <v>589.29</v>
      </c>
      <c r="AJ1941" t="str">
        <f>_xlfn.XLOOKUP(N1941,Agrupamentos!C$3:C$496,Agrupamentos!D$3:D$496,"",0)</f>
        <v>DIARIAS HOMEM</v>
      </c>
      <c r="AK1941" t="str">
        <f t="shared" si="242"/>
        <v>SERV GERAIS LAVOURA AGRICGN1410298</v>
      </c>
      <c r="AL1941" s="57" t="str">
        <f t="shared" si="243"/>
        <v>47857GN1410Trabalhador FlorestalGABRIEL GONCALVES PINHEIROSERV GERAIS LAVOURA AGRICSANTA LUZIA III - SRP006-01Principal1Julho-268846223,492569444446221</v>
      </c>
      <c r="AM1941" s="79" t="str">
        <f t="shared" si="244"/>
        <v/>
      </c>
      <c r="AN1941" s="80" t="str">
        <f t="shared" si="245"/>
        <v/>
      </c>
      <c r="AO1941" s="36">
        <f t="shared" si="246"/>
        <v>589.29</v>
      </c>
      <c r="AP1941" s="83" t="str">
        <f t="shared" si="247"/>
        <v/>
      </c>
    </row>
    <row r="1942" spans="1:42" hidden="1">
      <c r="A1942">
        <v>47857</v>
      </c>
      <c r="B1942" s="38">
        <v>46221</v>
      </c>
      <c r="C1942" t="s">
        <v>272</v>
      </c>
      <c r="D1942" t="s">
        <v>105</v>
      </c>
      <c r="E1942" t="s">
        <v>106</v>
      </c>
      <c r="F1942" t="s">
        <v>49</v>
      </c>
      <c r="G1942">
        <v>8</v>
      </c>
      <c r="H1942" s="43">
        <v>11331</v>
      </c>
      <c r="I1942" t="s">
        <v>112</v>
      </c>
      <c r="J1942">
        <v>11362</v>
      </c>
      <c r="K1942" t="s">
        <v>131</v>
      </c>
      <c r="L1942" t="s">
        <v>131</v>
      </c>
      <c r="M1942">
        <v>298</v>
      </c>
      <c r="N1942" t="s">
        <v>132</v>
      </c>
      <c r="O1942" t="s">
        <v>43</v>
      </c>
      <c r="P1942">
        <v>790</v>
      </c>
      <c r="Q1942" t="s">
        <v>133</v>
      </c>
      <c r="R1942" t="s">
        <v>158</v>
      </c>
      <c r="S1942">
        <v>8</v>
      </c>
      <c r="T1942">
        <v>0</v>
      </c>
      <c r="U1942">
        <v>0</v>
      </c>
      <c r="V1942">
        <v>8</v>
      </c>
      <c r="W1942">
        <v>0</v>
      </c>
      <c r="X1942">
        <v>0</v>
      </c>
      <c r="Y1942">
        <v>0</v>
      </c>
      <c r="Z1942">
        <v>589.29</v>
      </c>
      <c r="AA1942" t="s">
        <v>55</v>
      </c>
      <c r="AB1942" t="s">
        <v>47</v>
      </c>
      <c r="AC1942" t="s">
        <v>135</v>
      </c>
      <c r="AE1942" s="39">
        <v>46222.583761574075</v>
      </c>
      <c r="AF1942" t="s">
        <v>493</v>
      </c>
      <c r="AG1942" t="str">
        <f t="shared" si="240"/>
        <v>Julho-26</v>
      </c>
      <c r="AH1942" s="36">
        <f>_xlfn.XLOOKUP(AK1942,'Base de Preços'!P$7:P$3001,'Base de Preços'!J$7:J$3001,"",0)</f>
        <v>589.29</v>
      </c>
      <c r="AI1942" s="37">
        <f t="shared" si="241"/>
        <v>0</v>
      </c>
      <c r="AJ1942" t="str">
        <f>_xlfn.XLOOKUP(N1942,Agrupamentos!C$3:C$496,Agrupamentos!D$3:D$496,"",0)</f>
        <v>DIARIAS HOMEM</v>
      </c>
      <c r="AK1942" t="str">
        <f t="shared" si="242"/>
        <v>SERV GERAIS LAVOURA AGRICGN1410298</v>
      </c>
      <c r="AL1942" s="57" t="str">
        <f t="shared" si="243"/>
        <v>47857GN1410Trabalhador FlorestalGABRIEL GONCALVES PINHEIROSERV GERAIS LAVOURA AGRICSANTA LUZIA - RRP001-01Principal0Julho-260846222,583761574146221</v>
      </c>
      <c r="AM1942" s="79" t="str">
        <f t="shared" si="244"/>
        <v/>
      </c>
      <c r="AN1942" s="80" t="str">
        <f t="shared" si="245"/>
        <v/>
      </c>
      <c r="AO1942" s="36">
        <f t="shared" si="246"/>
        <v>0</v>
      </c>
      <c r="AP1942" s="83" t="str">
        <f t="shared" si="247"/>
        <v/>
      </c>
    </row>
    <row r="1943" spans="1:42" hidden="1">
      <c r="A1943">
        <v>47857</v>
      </c>
      <c r="B1943" s="38">
        <v>46221</v>
      </c>
      <c r="C1943" t="s">
        <v>272</v>
      </c>
      <c r="D1943" t="s">
        <v>105</v>
      </c>
      <c r="E1943" t="s">
        <v>106</v>
      </c>
      <c r="F1943" t="s">
        <v>59</v>
      </c>
      <c r="G1943">
        <v>8</v>
      </c>
      <c r="H1943" s="43">
        <v>11331</v>
      </c>
      <c r="I1943" t="s">
        <v>112</v>
      </c>
      <c r="J1943">
        <v>11362</v>
      </c>
      <c r="K1943" t="s">
        <v>131</v>
      </c>
      <c r="L1943" t="s">
        <v>131</v>
      </c>
      <c r="M1943" t="s">
        <v>137</v>
      </c>
      <c r="N1943" t="s">
        <v>138</v>
      </c>
      <c r="O1943" t="s">
        <v>64</v>
      </c>
      <c r="P1943">
        <v>503</v>
      </c>
      <c r="Q1943" t="s">
        <v>181</v>
      </c>
      <c r="R1943" t="s">
        <v>122</v>
      </c>
      <c r="S1943">
        <v>8</v>
      </c>
      <c r="T1943">
        <v>12.5</v>
      </c>
      <c r="U1943">
        <v>0</v>
      </c>
      <c r="V1943">
        <v>8</v>
      </c>
      <c r="W1943">
        <v>0.68</v>
      </c>
      <c r="X1943">
        <v>0.64</v>
      </c>
      <c r="Y1943">
        <v>0.64</v>
      </c>
      <c r="Z1943">
        <v>221.69</v>
      </c>
      <c r="AA1943" t="s">
        <v>46</v>
      </c>
      <c r="AB1943" t="s">
        <v>47</v>
      </c>
      <c r="AC1943" t="s">
        <v>135</v>
      </c>
      <c r="AE1943" s="39">
        <v>46222.583761574075</v>
      </c>
      <c r="AF1943" t="s">
        <v>493</v>
      </c>
      <c r="AG1943" t="str">
        <f t="shared" si="240"/>
        <v>Julho-26</v>
      </c>
      <c r="AH1943" s="36">
        <f>_xlfn.XLOOKUP(AK1943,'Base de Preços'!P$7:P$3001,'Base de Preços'!J$7:J$3001,"",0)</f>
        <v>343.68</v>
      </c>
      <c r="AI1943" s="37">
        <f t="shared" si="241"/>
        <v>4296</v>
      </c>
      <c r="AJ1943" t="str">
        <f>_xlfn.XLOOKUP(N1943,Agrupamentos!C$3:C$496,Agrupamentos!D$3:D$496,"",0)</f>
        <v>HERBICIDA MEC</v>
      </c>
      <c r="AK1943" t="str">
        <f t="shared" si="242"/>
        <v>SERV CAP QUIM MEC BARRA AGRICGN1410IMP96</v>
      </c>
      <c r="AL1943" s="57" t="str">
        <f t="shared" si="243"/>
        <v>47857GN1410Operador de Trator de PneuGABRIEL GONCALVES PINHEIROSERV CAP QUIM MEC BARRA AGRICMÃE SANTA GLEBA A004-01Principal12,5Julho-260846222,583761574146221</v>
      </c>
      <c r="AM1943" s="79">
        <f t="shared" si="244"/>
        <v>11.76470588235294</v>
      </c>
      <c r="AN1943" s="80">
        <f t="shared" si="245"/>
        <v>2608.1176470588234</v>
      </c>
      <c r="AO1943" s="36">
        <f t="shared" si="246"/>
        <v>2771.125</v>
      </c>
      <c r="AP1943" s="83">
        <f t="shared" si="247"/>
        <v>163.00735294117658</v>
      </c>
    </row>
    <row r="1944" spans="1:42" hidden="1">
      <c r="A1944">
        <v>47857</v>
      </c>
      <c r="B1944" s="38">
        <v>46221</v>
      </c>
      <c r="C1944" t="s">
        <v>272</v>
      </c>
      <c r="D1944" t="s">
        <v>105</v>
      </c>
      <c r="E1944" t="s">
        <v>106</v>
      </c>
      <c r="F1944" t="s">
        <v>59</v>
      </c>
      <c r="G1944">
        <v>8</v>
      </c>
      <c r="H1944" s="43">
        <v>11331</v>
      </c>
      <c r="I1944" t="s">
        <v>112</v>
      </c>
      <c r="J1944">
        <v>11362</v>
      </c>
      <c r="K1944" t="s">
        <v>131</v>
      </c>
      <c r="L1944" t="s">
        <v>131</v>
      </c>
      <c r="M1944" t="s">
        <v>166</v>
      </c>
      <c r="N1944" t="s">
        <v>167</v>
      </c>
      <c r="O1944" t="s">
        <v>168</v>
      </c>
      <c r="P1944">
        <v>790</v>
      </c>
      <c r="Q1944" t="s">
        <v>133</v>
      </c>
      <c r="R1944" t="s">
        <v>158</v>
      </c>
      <c r="S1944">
        <v>24</v>
      </c>
      <c r="T1944">
        <v>24</v>
      </c>
      <c r="U1944">
        <v>0</v>
      </c>
      <c r="V1944">
        <v>24</v>
      </c>
      <c r="W1944">
        <v>0</v>
      </c>
      <c r="X1944">
        <v>1</v>
      </c>
      <c r="Y1944">
        <v>1</v>
      </c>
      <c r="Z1944">
        <v>290.54000000000002</v>
      </c>
      <c r="AA1944" t="s">
        <v>55</v>
      </c>
      <c r="AB1944" t="s">
        <v>47</v>
      </c>
      <c r="AC1944" t="s">
        <v>135</v>
      </c>
      <c r="AE1944" s="39">
        <v>46222.583761574075</v>
      </c>
      <c r="AF1944" t="s">
        <v>493</v>
      </c>
      <c r="AG1944" t="str">
        <f t="shared" si="240"/>
        <v>Julho-26</v>
      </c>
      <c r="AH1944" s="36">
        <f>_xlfn.XLOOKUP(AK1944,'Base de Preços'!P$7:P$3001,'Base de Preços'!J$7:J$3001,"",0)</f>
        <v>290.54000000000002</v>
      </c>
      <c r="AI1944" s="37">
        <f t="shared" si="241"/>
        <v>6972.9600000000009</v>
      </c>
      <c r="AJ1944" t="str">
        <f>_xlfn.XLOOKUP(N1944,Agrupamentos!C$3:C$496,Agrupamentos!D$3:D$496,"",0)</f>
        <v>HORA TRATOR</v>
      </c>
      <c r="AK1944" t="str">
        <f t="shared" si="242"/>
        <v>SERV HORA TRATOR PNEU 100CV AGRICGN1410REF223</v>
      </c>
      <c r="AL1944" s="57" t="str">
        <f t="shared" si="243"/>
        <v>47857GN1410Operador de Trator de PneuGABRIEL GONCALVES PINHEIROSERV HORA TRATOR PNEU 100CV AGRICSANTA LUZIA - RRP001-01Principal24Julho-2602446222,583761574146221</v>
      </c>
      <c r="AM1944" s="79" t="str">
        <f t="shared" si="244"/>
        <v/>
      </c>
      <c r="AN1944" s="80" t="str">
        <f t="shared" si="245"/>
        <v/>
      </c>
      <c r="AO1944" s="36">
        <f t="shared" si="246"/>
        <v>6972.9600000000009</v>
      </c>
      <c r="AP1944" s="83" t="str">
        <f t="shared" si="247"/>
        <v/>
      </c>
    </row>
    <row r="1945" spans="1:42" hidden="1">
      <c r="A1945">
        <v>47857</v>
      </c>
      <c r="B1945" s="38">
        <v>46221</v>
      </c>
      <c r="C1945" t="s">
        <v>272</v>
      </c>
      <c r="D1945" t="s">
        <v>105</v>
      </c>
      <c r="E1945" t="s">
        <v>106</v>
      </c>
      <c r="F1945" t="s">
        <v>59</v>
      </c>
      <c r="G1945">
        <v>8</v>
      </c>
      <c r="H1945" s="43">
        <v>11331</v>
      </c>
      <c r="I1945" t="s">
        <v>112</v>
      </c>
      <c r="J1945">
        <v>11362</v>
      </c>
      <c r="K1945" t="s">
        <v>131</v>
      </c>
      <c r="L1945" t="s">
        <v>131</v>
      </c>
      <c r="M1945">
        <v>1</v>
      </c>
      <c r="N1945" t="s">
        <v>109</v>
      </c>
      <c r="O1945" t="s">
        <v>64</v>
      </c>
      <c r="P1945">
        <v>503</v>
      </c>
      <c r="Q1945" t="s">
        <v>181</v>
      </c>
      <c r="R1945" t="s">
        <v>122</v>
      </c>
      <c r="S1945">
        <v>0</v>
      </c>
      <c r="T1945">
        <v>0</v>
      </c>
      <c r="U1945">
        <v>32</v>
      </c>
      <c r="V1945">
        <v>32</v>
      </c>
      <c r="W1945">
        <v>0</v>
      </c>
      <c r="X1945">
        <v>0</v>
      </c>
      <c r="Y1945">
        <v>0</v>
      </c>
      <c r="Z1945">
        <v>0</v>
      </c>
      <c r="AA1945" t="s">
        <v>46</v>
      </c>
      <c r="AB1945" t="s">
        <v>56</v>
      </c>
      <c r="AC1945" t="s">
        <v>135</v>
      </c>
      <c r="AE1945" s="39">
        <v>46222.583761574075</v>
      </c>
      <c r="AF1945" t="s">
        <v>493</v>
      </c>
      <c r="AG1945" t="str">
        <f t="shared" si="240"/>
        <v>Julho-26</v>
      </c>
      <c r="AH1945" s="36">
        <f>_xlfn.XLOOKUP(AK1945,'Base de Preços'!P$7:P$3001,'Base de Preços'!J$7:J$3001,"",0)</f>
        <v>0</v>
      </c>
      <c r="AI1945" s="37">
        <f t="shared" si="241"/>
        <v>0</v>
      </c>
      <c r="AJ1945" t="str">
        <f>_xlfn.XLOOKUP(N1945,Agrupamentos!C$3:C$496,Agrupamentos!D$3:D$496,"",0)</f>
        <v>APOIO E MANUTENÇÃO</v>
      </c>
      <c r="AK1945" t="str">
        <f t="shared" si="242"/>
        <v>APOIO E MANUTEÇÃO 1410GN14101</v>
      </c>
      <c r="AL1945" s="57" t="str">
        <f t="shared" si="243"/>
        <v>47857GN1410Operador de Trator de PneuGABRIEL GONCALVES PINHEIROAPOIO E MANUTEÇÃO 1410MÃE SANTA GLEBA A004-01Suporte0Julho-26323246222,583761574146221</v>
      </c>
      <c r="AM1945" s="79" t="str">
        <f t="shared" si="244"/>
        <v/>
      </c>
      <c r="AN1945" s="80" t="str">
        <f t="shared" si="245"/>
        <v/>
      </c>
      <c r="AO1945" s="36">
        <f t="shared" si="246"/>
        <v>0</v>
      </c>
      <c r="AP1945" s="83" t="str">
        <f t="shared" si="247"/>
        <v/>
      </c>
    </row>
    <row r="1946" spans="1:42" hidden="1">
      <c r="A1946">
        <v>47857</v>
      </c>
      <c r="B1946" s="38">
        <v>46221</v>
      </c>
      <c r="C1946" t="s">
        <v>272</v>
      </c>
      <c r="D1946" t="s">
        <v>105</v>
      </c>
      <c r="E1946" t="s">
        <v>106</v>
      </c>
      <c r="F1946" t="s">
        <v>49</v>
      </c>
      <c r="G1946">
        <v>8</v>
      </c>
      <c r="H1946" s="43">
        <v>11331</v>
      </c>
      <c r="I1946" t="s">
        <v>112</v>
      </c>
      <c r="J1946">
        <v>11362</v>
      </c>
      <c r="K1946" t="s">
        <v>131</v>
      </c>
      <c r="L1946" t="s">
        <v>131</v>
      </c>
      <c r="M1946" t="s">
        <v>137</v>
      </c>
      <c r="N1946" t="s">
        <v>138</v>
      </c>
      <c r="O1946" t="s">
        <v>64</v>
      </c>
      <c r="P1946">
        <v>503</v>
      </c>
      <c r="Q1946" t="s">
        <v>181</v>
      </c>
      <c r="R1946" t="s">
        <v>122</v>
      </c>
      <c r="S1946">
        <v>8</v>
      </c>
      <c r="T1946">
        <v>12.5</v>
      </c>
      <c r="U1946">
        <v>0</v>
      </c>
      <c r="V1946">
        <v>8</v>
      </c>
      <c r="W1946">
        <v>0.23</v>
      </c>
      <c r="X1946">
        <v>0.64</v>
      </c>
      <c r="Y1946">
        <v>0.64</v>
      </c>
      <c r="Z1946">
        <v>26.68</v>
      </c>
      <c r="AA1946" t="s">
        <v>46</v>
      </c>
      <c r="AB1946" t="s">
        <v>56</v>
      </c>
      <c r="AC1946" t="s">
        <v>135</v>
      </c>
      <c r="AE1946" s="39">
        <v>46222.583761574075</v>
      </c>
      <c r="AF1946" t="s">
        <v>493</v>
      </c>
      <c r="AG1946" t="str">
        <f t="shared" si="240"/>
        <v>Julho-26</v>
      </c>
      <c r="AH1946" s="36">
        <f>_xlfn.XLOOKUP(AK1946,'Base de Preços'!P$7:P$3001,'Base de Preços'!J$7:J$3001,"",0)</f>
        <v>343.68</v>
      </c>
      <c r="AI1946" s="37">
        <f t="shared" si="241"/>
        <v>0</v>
      </c>
      <c r="AJ1946" t="str">
        <f>_xlfn.XLOOKUP(N1946,Agrupamentos!C$3:C$496,Agrupamentos!D$3:D$496,"",0)</f>
        <v>HERBICIDA MEC</v>
      </c>
      <c r="AK1946" t="str">
        <f t="shared" si="242"/>
        <v>SERV CAP QUIM MEC BARRA AGRICGN1410IMP96</v>
      </c>
      <c r="AL1946" s="57" t="str">
        <f t="shared" si="243"/>
        <v>47857GN1410Trabalhador FlorestalGABRIEL GONCALVES PINHEIROSERV CAP QUIM MEC BARRA AGRICMÃE SANTA GLEBA A004-01Suporte12,5Julho-260846222,583761574146221</v>
      </c>
      <c r="AM1946" s="79">
        <f t="shared" si="244"/>
        <v>34.782608695652172</v>
      </c>
      <c r="AN1946" s="80">
        <f t="shared" si="245"/>
        <v>927.99999999999989</v>
      </c>
      <c r="AO1946" s="36">
        <f t="shared" si="246"/>
        <v>333.5</v>
      </c>
      <c r="AP1946" s="83">
        <f t="shared" si="247"/>
        <v>-594.49999999999989</v>
      </c>
    </row>
    <row r="1947" spans="1:42" hidden="1">
      <c r="A1947">
        <v>47857</v>
      </c>
      <c r="B1947" s="38">
        <v>46221</v>
      </c>
      <c r="C1947" t="s">
        <v>272</v>
      </c>
      <c r="D1947" t="s">
        <v>105</v>
      </c>
      <c r="E1947" t="s">
        <v>106</v>
      </c>
      <c r="F1947" t="s">
        <v>37</v>
      </c>
      <c r="G1947">
        <v>8</v>
      </c>
      <c r="H1947" s="43">
        <v>11331</v>
      </c>
      <c r="I1947" t="s">
        <v>112</v>
      </c>
      <c r="J1947">
        <v>11362</v>
      </c>
      <c r="K1947" t="s">
        <v>131</v>
      </c>
      <c r="L1947" t="s">
        <v>131</v>
      </c>
      <c r="M1947">
        <v>1</v>
      </c>
      <c r="N1947" t="s">
        <v>109</v>
      </c>
      <c r="O1947" t="s">
        <v>64</v>
      </c>
      <c r="P1947">
        <v>503</v>
      </c>
      <c r="Q1947" t="s">
        <v>181</v>
      </c>
      <c r="R1947" t="s">
        <v>122</v>
      </c>
      <c r="S1947">
        <v>8</v>
      </c>
      <c r="T1947">
        <v>0</v>
      </c>
      <c r="U1947">
        <v>0</v>
      </c>
      <c r="V1947">
        <v>8</v>
      </c>
      <c r="W1947">
        <v>0</v>
      </c>
      <c r="X1947">
        <v>0</v>
      </c>
      <c r="Y1947">
        <v>0</v>
      </c>
      <c r="Z1947">
        <v>0</v>
      </c>
      <c r="AA1947" t="s">
        <v>46</v>
      </c>
      <c r="AB1947" t="s">
        <v>47</v>
      </c>
      <c r="AC1947" t="s">
        <v>135</v>
      </c>
      <c r="AE1947" s="39">
        <v>46222.583761574075</v>
      </c>
      <c r="AF1947" t="s">
        <v>493</v>
      </c>
      <c r="AG1947" t="str">
        <f t="shared" si="240"/>
        <v>Julho-26</v>
      </c>
      <c r="AH1947" s="36">
        <f>_xlfn.XLOOKUP(AK1947,'Base de Preços'!P$7:P$3001,'Base de Preços'!J$7:J$3001,"",0)</f>
        <v>0</v>
      </c>
      <c r="AI1947" s="37">
        <f t="shared" si="241"/>
        <v>0</v>
      </c>
      <c r="AJ1947" t="str">
        <f>_xlfn.XLOOKUP(N1947,Agrupamentos!C$3:C$496,Agrupamentos!D$3:D$496,"",0)</f>
        <v>APOIO E MANUTENÇÃO</v>
      </c>
      <c r="AK1947" t="str">
        <f t="shared" si="242"/>
        <v>APOIO E MANUTEÇÃO 1410GN14101</v>
      </c>
      <c r="AL1947" s="57" t="str">
        <f t="shared" si="243"/>
        <v>47857GN1410MotoristaGABRIEL GONCALVES PINHEIROAPOIO E MANUTEÇÃO 1410MÃE SANTA GLEBA A004-01Principal0Julho-260846222,583761574146221</v>
      </c>
      <c r="AM1947" s="79" t="str">
        <f t="shared" si="244"/>
        <v/>
      </c>
      <c r="AN1947" s="80" t="str">
        <f t="shared" si="245"/>
        <v/>
      </c>
      <c r="AO1947" s="36">
        <f t="shared" si="246"/>
        <v>0</v>
      </c>
      <c r="AP1947" s="83" t="str">
        <f t="shared" si="247"/>
        <v/>
      </c>
    </row>
    <row r="1948" spans="1:42" hidden="1">
      <c r="A1948">
        <v>47858</v>
      </c>
      <c r="B1948" s="38">
        <v>46221</v>
      </c>
      <c r="C1948" t="s">
        <v>272</v>
      </c>
      <c r="D1948" t="s">
        <v>105</v>
      </c>
      <c r="E1948" t="s">
        <v>106</v>
      </c>
      <c r="F1948" t="s">
        <v>37</v>
      </c>
      <c r="G1948">
        <v>8</v>
      </c>
      <c r="H1948" s="43">
        <v>11331</v>
      </c>
      <c r="I1948" t="s">
        <v>112</v>
      </c>
      <c r="J1948">
        <v>11752</v>
      </c>
      <c r="K1948" t="s">
        <v>149</v>
      </c>
      <c r="L1948" t="s">
        <v>149</v>
      </c>
      <c r="M1948">
        <v>1</v>
      </c>
      <c r="N1948" t="s">
        <v>109</v>
      </c>
      <c r="O1948" t="s">
        <v>64</v>
      </c>
      <c r="P1948">
        <v>503</v>
      </c>
      <c r="Q1948" t="s">
        <v>181</v>
      </c>
      <c r="R1948" t="s">
        <v>152</v>
      </c>
      <c r="S1948">
        <v>0</v>
      </c>
      <c r="T1948">
        <v>0</v>
      </c>
      <c r="U1948">
        <v>8</v>
      </c>
      <c r="V1948">
        <v>8</v>
      </c>
      <c r="W1948">
        <v>0</v>
      </c>
      <c r="X1948">
        <v>0</v>
      </c>
      <c r="Y1948">
        <v>0</v>
      </c>
      <c r="Z1948">
        <v>0</v>
      </c>
      <c r="AA1948" t="s">
        <v>55</v>
      </c>
      <c r="AB1948" t="s">
        <v>47</v>
      </c>
      <c r="AC1948" t="s">
        <v>120</v>
      </c>
      <c r="AE1948" s="39">
        <v>46222.615347222221</v>
      </c>
      <c r="AG1948" t="str">
        <f t="shared" si="240"/>
        <v>Julho-26</v>
      </c>
      <c r="AH1948" s="36">
        <f>_xlfn.XLOOKUP(AK1948,'Base de Preços'!P$7:P$3001,'Base de Preços'!J$7:J$3001,"",0)</f>
        <v>0</v>
      </c>
      <c r="AI1948" s="37">
        <f t="shared" si="241"/>
        <v>0</v>
      </c>
      <c r="AJ1948" t="str">
        <f>_xlfn.XLOOKUP(N1948,Agrupamentos!C$3:C$496,Agrupamentos!D$3:D$496,"",0)</f>
        <v>APOIO E MANUTENÇÃO</v>
      </c>
      <c r="AK1948" t="str">
        <f t="shared" si="242"/>
        <v>APOIO E MANUTEÇÃO 1410GN14101</v>
      </c>
      <c r="AL1948" s="57" t="str">
        <f t="shared" si="243"/>
        <v>47858GN1410MotoristaMATEUS SANCHES PERES BIENIEKAPOIO E MANUTEÇÃO 1410MÃE SANTA GLEBA A008-01Principal0Julho-268846222,615347222246221</v>
      </c>
      <c r="AM1948" s="79" t="str">
        <f t="shared" si="244"/>
        <v/>
      </c>
      <c r="AN1948" s="80" t="str">
        <f t="shared" si="245"/>
        <v/>
      </c>
      <c r="AO1948" s="36">
        <f t="shared" si="246"/>
        <v>0</v>
      </c>
      <c r="AP1948" s="83" t="str">
        <f t="shared" si="247"/>
        <v/>
      </c>
    </row>
    <row r="1949" spans="1:42" hidden="1">
      <c r="A1949">
        <v>47858</v>
      </c>
      <c r="B1949" s="38">
        <v>46221</v>
      </c>
      <c r="C1949" t="s">
        <v>272</v>
      </c>
      <c r="D1949" t="s">
        <v>105</v>
      </c>
      <c r="E1949" t="s">
        <v>106</v>
      </c>
      <c r="F1949" t="s">
        <v>59</v>
      </c>
      <c r="G1949">
        <v>8</v>
      </c>
      <c r="H1949" s="43">
        <v>11331</v>
      </c>
      <c r="I1949" t="s">
        <v>112</v>
      </c>
      <c r="J1949">
        <v>11752</v>
      </c>
      <c r="K1949" t="s">
        <v>149</v>
      </c>
      <c r="L1949" t="s">
        <v>149</v>
      </c>
      <c r="M1949">
        <v>1</v>
      </c>
      <c r="N1949" t="s">
        <v>109</v>
      </c>
      <c r="O1949" t="s">
        <v>64</v>
      </c>
      <c r="P1949">
        <v>503</v>
      </c>
      <c r="Q1949" t="s">
        <v>181</v>
      </c>
      <c r="R1949" t="s">
        <v>152</v>
      </c>
      <c r="S1949">
        <v>0</v>
      </c>
      <c r="T1949">
        <v>0</v>
      </c>
      <c r="U1949">
        <v>24</v>
      </c>
      <c r="V1949">
        <v>24</v>
      </c>
      <c r="W1949">
        <v>0</v>
      </c>
      <c r="X1949">
        <v>0</v>
      </c>
      <c r="Y1949">
        <v>0</v>
      </c>
      <c r="Z1949">
        <v>0</v>
      </c>
      <c r="AA1949" t="s">
        <v>55</v>
      </c>
      <c r="AB1949" t="s">
        <v>56</v>
      </c>
      <c r="AC1949" t="s">
        <v>120</v>
      </c>
      <c r="AE1949" s="39">
        <v>46222.615347222221</v>
      </c>
      <c r="AG1949" t="str">
        <f t="shared" si="240"/>
        <v>Julho-26</v>
      </c>
      <c r="AH1949" s="36">
        <f>_xlfn.XLOOKUP(AK1949,'Base de Preços'!P$7:P$3001,'Base de Preços'!J$7:J$3001,"",0)</f>
        <v>0</v>
      </c>
      <c r="AI1949" s="37">
        <f t="shared" si="241"/>
        <v>0</v>
      </c>
      <c r="AJ1949" t="str">
        <f>_xlfn.XLOOKUP(N1949,Agrupamentos!C$3:C$496,Agrupamentos!D$3:D$496,"",0)</f>
        <v>APOIO E MANUTENÇÃO</v>
      </c>
      <c r="AK1949" t="str">
        <f t="shared" si="242"/>
        <v>APOIO E MANUTEÇÃO 1410GN14101</v>
      </c>
      <c r="AL1949" s="57" t="str">
        <f t="shared" si="243"/>
        <v>47858GN1410Operador de Trator de PneuMATEUS SANCHES PERES BIENIEKAPOIO E MANUTEÇÃO 1410MÃE SANTA GLEBA A008-01Suporte0Julho-26242446222,615347222246221</v>
      </c>
      <c r="AM1949" s="79" t="str">
        <f t="shared" si="244"/>
        <v/>
      </c>
      <c r="AN1949" s="80" t="str">
        <f t="shared" si="245"/>
        <v/>
      </c>
      <c r="AO1949" s="36">
        <f t="shared" si="246"/>
        <v>0</v>
      </c>
      <c r="AP1949" s="83" t="str">
        <f t="shared" si="247"/>
        <v/>
      </c>
    </row>
    <row r="1950" spans="1:42" hidden="1">
      <c r="A1950">
        <v>47858</v>
      </c>
      <c r="B1950" s="38">
        <v>46221</v>
      </c>
      <c r="C1950" t="s">
        <v>272</v>
      </c>
      <c r="D1950" t="s">
        <v>105</v>
      </c>
      <c r="E1950" t="s">
        <v>106</v>
      </c>
      <c r="F1950" t="s">
        <v>49</v>
      </c>
      <c r="G1950">
        <v>8</v>
      </c>
      <c r="H1950" s="43">
        <v>11331</v>
      </c>
      <c r="I1950" t="s">
        <v>112</v>
      </c>
      <c r="J1950">
        <v>11752</v>
      </c>
      <c r="K1950" t="s">
        <v>149</v>
      </c>
      <c r="L1950" t="s">
        <v>149</v>
      </c>
      <c r="M1950">
        <v>1</v>
      </c>
      <c r="N1950" t="s">
        <v>109</v>
      </c>
      <c r="O1950" t="s">
        <v>64</v>
      </c>
      <c r="P1950">
        <v>503</v>
      </c>
      <c r="Q1950" t="s">
        <v>181</v>
      </c>
      <c r="R1950" t="s">
        <v>152</v>
      </c>
      <c r="S1950">
        <v>0</v>
      </c>
      <c r="T1950">
        <v>0</v>
      </c>
      <c r="U1950">
        <v>16</v>
      </c>
      <c r="V1950">
        <v>16</v>
      </c>
      <c r="W1950">
        <v>0</v>
      </c>
      <c r="X1950">
        <v>0</v>
      </c>
      <c r="Y1950">
        <v>0</v>
      </c>
      <c r="Z1950">
        <v>0</v>
      </c>
      <c r="AA1950" t="s">
        <v>55</v>
      </c>
      <c r="AB1950" t="s">
        <v>56</v>
      </c>
      <c r="AC1950" t="s">
        <v>120</v>
      </c>
      <c r="AE1950" s="39">
        <v>46222.615347222221</v>
      </c>
      <c r="AG1950" t="str">
        <f t="shared" si="240"/>
        <v>Julho-26</v>
      </c>
      <c r="AH1950" s="36">
        <f>_xlfn.XLOOKUP(AK1950,'Base de Preços'!P$7:P$3001,'Base de Preços'!J$7:J$3001,"",0)</f>
        <v>0</v>
      </c>
      <c r="AI1950" s="37">
        <f t="shared" si="241"/>
        <v>0</v>
      </c>
      <c r="AJ1950" t="str">
        <f>_xlfn.XLOOKUP(N1950,Agrupamentos!C$3:C$496,Agrupamentos!D$3:D$496,"",0)</f>
        <v>APOIO E MANUTENÇÃO</v>
      </c>
      <c r="AK1950" t="str">
        <f t="shared" si="242"/>
        <v>APOIO E MANUTEÇÃO 1410GN14101</v>
      </c>
      <c r="AL1950" s="57" t="str">
        <f t="shared" si="243"/>
        <v>47858GN1410Trabalhador FlorestalMATEUS SANCHES PERES BIENIEKAPOIO E MANUTEÇÃO 1410MÃE SANTA GLEBA A008-01Suporte0Julho-26161646222,615347222246221</v>
      </c>
      <c r="AM1950" s="79" t="str">
        <f t="shared" si="244"/>
        <v/>
      </c>
      <c r="AN1950" s="80" t="str">
        <f t="shared" si="245"/>
        <v/>
      </c>
      <c r="AO1950" s="36">
        <f t="shared" si="246"/>
        <v>0</v>
      </c>
      <c r="AP1950" s="83" t="str">
        <f t="shared" si="247"/>
        <v/>
      </c>
    </row>
    <row r="1951" spans="1:42" hidden="1">
      <c r="A1951">
        <v>47897</v>
      </c>
      <c r="B1951" s="38">
        <v>46221</v>
      </c>
      <c r="C1951" t="s">
        <v>272</v>
      </c>
      <c r="D1951" t="s">
        <v>105</v>
      </c>
      <c r="E1951" t="s">
        <v>106</v>
      </c>
      <c r="F1951" t="s">
        <v>37</v>
      </c>
      <c r="G1951">
        <v>8</v>
      </c>
      <c r="H1951" s="43">
        <v>11065</v>
      </c>
      <c r="I1951" t="s">
        <v>107</v>
      </c>
      <c r="J1951">
        <v>11078</v>
      </c>
      <c r="K1951" t="s">
        <v>154</v>
      </c>
      <c r="L1951" t="s">
        <v>154</v>
      </c>
      <c r="M1951">
        <v>1</v>
      </c>
      <c r="N1951" t="s">
        <v>109</v>
      </c>
      <c r="O1951" t="s">
        <v>64</v>
      </c>
      <c r="P1951">
        <v>820</v>
      </c>
      <c r="Q1951" t="s">
        <v>144</v>
      </c>
      <c r="R1951" t="s">
        <v>148</v>
      </c>
      <c r="S1951">
        <v>6</v>
      </c>
      <c r="T1951">
        <v>0</v>
      </c>
      <c r="U1951">
        <v>2</v>
      </c>
      <c r="V1951">
        <v>8</v>
      </c>
      <c r="W1951">
        <v>0</v>
      </c>
      <c r="X1951">
        <v>0</v>
      </c>
      <c r="Y1951">
        <v>0</v>
      </c>
      <c r="Z1951">
        <v>0</v>
      </c>
      <c r="AA1951" t="s">
        <v>55</v>
      </c>
      <c r="AB1951" t="s">
        <v>47</v>
      </c>
      <c r="AC1951" t="s">
        <v>159</v>
      </c>
      <c r="AD1951" t="s">
        <v>159</v>
      </c>
      <c r="AE1951" s="39">
        <v>46223.412060185183</v>
      </c>
      <c r="AG1951" t="str">
        <f t="shared" si="240"/>
        <v>Julho-26</v>
      </c>
      <c r="AH1951" s="36">
        <f>_xlfn.XLOOKUP(AK1951,'Base de Preços'!P$7:P$3001,'Base de Preços'!J$7:J$3001,"",0)</f>
        <v>0</v>
      </c>
      <c r="AI1951" s="37">
        <f t="shared" si="241"/>
        <v>0</v>
      </c>
      <c r="AJ1951" t="str">
        <f>_xlfn.XLOOKUP(N1951,Agrupamentos!C$3:C$496,Agrupamentos!D$3:D$496,"",0)</f>
        <v>APOIO E MANUTENÇÃO</v>
      </c>
      <c r="AK1951" t="str">
        <f t="shared" si="242"/>
        <v>APOIO E MANUTEÇÃO 1410GN14101</v>
      </c>
      <c r="AL1951" s="57" t="str">
        <f t="shared" si="243"/>
        <v>47897GN1410MotoristaNATAN SANTOS MORAISAPOIO E MANUTEÇÃO 1410NOSSA SENHORA APARECIDA IX - CPG005-01Principal0Julho-262846223,412060185246221</v>
      </c>
      <c r="AM1951" s="79" t="str">
        <f t="shared" si="244"/>
        <v/>
      </c>
      <c r="AN1951" s="80" t="str">
        <f t="shared" si="245"/>
        <v/>
      </c>
      <c r="AO1951" s="36">
        <f t="shared" si="246"/>
        <v>0</v>
      </c>
      <c r="AP1951" s="83" t="str">
        <f t="shared" si="247"/>
        <v/>
      </c>
    </row>
    <row r="1952" spans="1:42" hidden="1">
      <c r="A1952">
        <v>47897</v>
      </c>
      <c r="B1952" s="38">
        <v>46221</v>
      </c>
      <c r="C1952" t="s">
        <v>272</v>
      </c>
      <c r="D1952" t="s">
        <v>105</v>
      </c>
      <c r="E1952" t="s">
        <v>106</v>
      </c>
      <c r="F1952" t="s">
        <v>49</v>
      </c>
      <c r="G1952">
        <v>8</v>
      </c>
      <c r="H1952" s="43">
        <v>11065</v>
      </c>
      <c r="I1952" t="s">
        <v>107</v>
      </c>
      <c r="J1952">
        <v>11078</v>
      </c>
      <c r="K1952" t="s">
        <v>154</v>
      </c>
      <c r="L1952" t="s">
        <v>154</v>
      </c>
      <c r="M1952">
        <v>1</v>
      </c>
      <c r="N1952" t="s">
        <v>109</v>
      </c>
      <c r="O1952" t="s">
        <v>64</v>
      </c>
      <c r="P1952">
        <v>820</v>
      </c>
      <c r="Q1952" t="s">
        <v>144</v>
      </c>
      <c r="R1952" t="s">
        <v>148</v>
      </c>
      <c r="S1952">
        <v>16</v>
      </c>
      <c r="T1952">
        <v>0</v>
      </c>
      <c r="U1952">
        <v>0</v>
      </c>
      <c r="V1952">
        <v>16</v>
      </c>
      <c r="W1952">
        <v>0</v>
      </c>
      <c r="X1952">
        <v>0</v>
      </c>
      <c r="Y1952">
        <v>0</v>
      </c>
      <c r="Z1952">
        <v>0</v>
      </c>
      <c r="AA1952" t="s">
        <v>55</v>
      </c>
      <c r="AB1952" t="s">
        <v>56</v>
      </c>
      <c r="AC1952" t="s">
        <v>159</v>
      </c>
      <c r="AD1952" t="s">
        <v>120</v>
      </c>
      <c r="AE1952" s="39">
        <v>46223.412638888891</v>
      </c>
      <c r="AG1952" t="str">
        <f t="shared" si="240"/>
        <v>Julho-26</v>
      </c>
      <c r="AH1952" s="36">
        <f>_xlfn.XLOOKUP(AK1952,'Base de Preços'!P$7:P$3001,'Base de Preços'!J$7:J$3001,"",0)</f>
        <v>0</v>
      </c>
      <c r="AI1952" s="37">
        <f t="shared" si="241"/>
        <v>0</v>
      </c>
      <c r="AJ1952" t="str">
        <f>_xlfn.XLOOKUP(N1952,Agrupamentos!C$3:C$496,Agrupamentos!D$3:D$496,"",0)</f>
        <v>APOIO E MANUTENÇÃO</v>
      </c>
      <c r="AK1952" t="str">
        <f t="shared" si="242"/>
        <v>APOIO E MANUTEÇÃO 1410GN14101</v>
      </c>
      <c r="AL1952" s="57" t="str">
        <f t="shared" si="243"/>
        <v>47897GN1410Trabalhador FlorestalNATAN SANTOS MORAISAPOIO E MANUTEÇÃO 1410NOSSA SENHORA APARECIDA IX - CPG005-01Suporte0Julho-2601646223,412638888946221</v>
      </c>
      <c r="AM1952" s="79" t="str">
        <f t="shared" si="244"/>
        <v/>
      </c>
      <c r="AN1952" s="80" t="str">
        <f t="shared" si="245"/>
        <v/>
      </c>
      <c r="AO1952" s="36">
        <f t="shared" si="246"/>
        <v>0</v>
      </c>
      <c r="AP1952" s="83" t="str">
        <f t="shared" si="247"/>
        <v/>
      </c>
    </row>
    <row r="1953" spans="1:42" hidden="1">
      <c r="A1953">
        <v>47904</v>
      </c>
      <c r="B1953" s="38">
        <v>46221</v>
      </c>
      <c r="C1953" t="s">
        <v>272</v>
      </c>
      <c r="D1953" t="s">
        <v>105</v>
      </c>
      <c r="E1953" t="s">
        <v>106</v>
      </c>
      <c r="F1953" t="s">
        <v>49</v>
      </c>
      <c r="G1953">
        <v>8</v>
      </c>
      <c r="H1953" s="43">
        <v>11065</v>
      </c>
      <c r="I1953" t="s">
        <v>107</v>
      </c>
      <c r="J1953">
        <v>11390</v>
      </c>
      <c r="K1953" t="s">
        <v>123</v>
      </c>
      <c r="L1953" t="s">
        <v>123</v>
      </c>
      <c r="M1953" t="s">
        <v>163</v>
      </c>
      <c r="N1953" t="s">
        <v>164</v>
      </c>
      <c r="O1953" t="s">
        <v>64</v>
      </c>
      <c r="P1953">
        <v>837</v>
      </c>
      <c r="Q1953" t="s">
        <v>482</v>
      </c>
      <c r="R1953" t="s">
        <v>488</v>
      </c>
      <c r="S1953">
        <v>128</v>
      </c>
      <c r="T1953">
        <v>39.369999999999997</v>
      </c>
      <c r="U1953">
        <v>0</v>
      </c>
      <c r="V1953">
        <v>128</v>
      </c>
      <c r="W1953">
        <v>1.5</v>
      </c>
      <c r="X1953">
        <v>3.25</v>
      </c>
      <c r="Y1953">
        <v>3.25</v>
      </c>
      <c r="Z1953">
        <v>111.8</v>
      </c>
      <c r="AA1953" t="s">
        <v>46</v>
      </c>
      <c r="AB1953" t="s">
        <v>47</v>
      </c>
      <c r="AC1953" t="s">
        <v>127</v>
      </c>
      <c r="AE1953" s="39">
        <v>46223.453090277777</v>
      </c>
      <c r="AG1953" t="str">
        <f t="shared" si="240"/>
        <v>Julho-26</v>
      </c>
      <c r="AH1953" s="36">
        <f>_xlfn.XLOOKUP(AK1953,'Base de Preços'!P$7:P$3001,'Base de Preços'!J$7:J$3001,"",0)</f>
        <v>142.5</v>
      </c>
      <c r="AI1953" s="37">
        <f t="shared" si="241"/>
        <v>5610.2249999999995</v>
      </c>
      <c r="AJ1953" t="str">
        <f>_xlfn.XLOOKUP(N1953,Agrupamentos!C$3:C$496,Agrupamentos!D$3:D$496,"",0)</f>
        <v>SERV COMB FORMIGA MANUAL 1 RUA AGRIC</v>
      </c>
      <c r="AK1953" t="str">
        <f t="shared" si="242"/>
        <v>SERV COMB FORMIGA MANUAL 1 RUA AGRICGN1410IMP103</v>
      </c>
      <c r="AL1953" s="57" t="str">
        <f t="shared" si="243"/>
        <v>47904GN1410Trabalhador FlorestalDIEMISSON DE ALMEIDA SANTOSSERV COMB FORMIGA MANUAL 1 RUA AGRICTREZE DE JULHO - RRP023-01Principal39,37Julho-26012846223,453090277846221</v>
      </c>
      <c r="AM1953" s="79">
        <f t="shared" si="244"/>
        <v>85.333333333333329</v>
      </c>
      <c r="AN1953" s="80">
        <f t="shared" si="245"/>
        <v>9540.2666666666664</v>
      </c>
      <c r="AO1953" s="36">
        <f t="shared" si="246"/>
        <v>4401.5659999999998</v>
      </c>
      <c r="AP1953" s="83">
        <f t="shared" si="247"/>
        <v>-5138.7006666666666</v>
      </c>
    </row>
    <row r="1954" spans="1:42" hidden="1">
      <c r="A1954">
        <v>47904</v>
      </c>
      <c r="B1954" s="38">
        <v>46221</v>
      </c>
      <c r="C1954" t="s">
        <v>272</v>
      </c>
      <c r="D1954" t="s">
        <v>105</v>
      </c>
      <c r="E1954" t="s">
        <v>106</v>
      </c>
      <c r="F1954" t="s">
        <v>49</v>
      </c>
      <c r="G1954">
        <v>8</v>
      </c>
      <c r="H1954" s="43">
        <v>11065</v>
      </c>
      <c r="I1954" t="s">
        <v>107</v>
      </c>
      <c r="J1954">
        <v>11390</v>
      </c>
      <c r="K1954" t="s">
        <v>123</v>
      </c>
      <c r="L1954" t="s">
        <v>123</v>
      </c>
      <c r="M1954" t="s">
        <v>163</v>
      </c>
      <c r="N1954" t="s">
        <v>164</v>
      </c>
      <c r="O1954" t="s">
        <v>64</v>
      </c>
      <c r="P1954">
        <v>837</v>
      </c>
      <c r="Q1954" t="s">
        <v>482</v>
      </c>
      <c r="R1954" t="s">
        <v>423</v>
      </c>
      <c r="S1954">
        <v>120</v>
      </c>
      <c r="T1954">
        <v>25</v>
      </c>
      <c r="U1954">
        <v>0</v>
      </c>
      <c r="V1954">
        <v>120</v>
      </c>
      <c r="W1954">
        <v>1.5</v>
      </c>
      <c r="X1954">
        <v>4.8</v>
      </c>
      <c r="Y1954">
        <v>4.8</v>
      </c>
      <c r="Z1954">
        <v>111.8</v>
      </c>
      <c r="AA1954" t="s">
        <v>55</v>
      </c>
      <c r="AB1954" t="s">
        <v>47</v>
      </c>
      <c r="AC1954" t="s">
        <v>127</v>
      </c>
      <c r="AE1954" s="39">
        <v>46223.453090277777</v>
      </c>
      <c r="AG1954" t="str">
        <f t="shared" si="240"/>
        <v>Julho-26</v>
      </c>
      <c r="AH1954" s="36">
        <f>_xlfn.XLOOKUP(AK1954,'Base de Preços'!P$7:P$3001,'Base de Preços'!J$7:J$3001,"",0)</f>
        <v>142.5</v>
      </c>
      <c r="AI1954" s="37">
        <f t="shared" si="241"/>
        <v>3562.5</v>
      </c>
      <c r="AJ1954" t="str">
        <f>_xlfn.XLOOKUP(N1954,Agrupamentos!C$3:C$496,Agrupamentos!D$3:D$496,"",0)</f>
        <v>SERV COMB FORMIGA MANUAL 1 RUA AGRIC</v>
      </c>
      <c r="AK1954" t="str">
        <f t="shared" si="242"/>
        <v>SERV COMB FORMIGA MANUAL 1 RUA AGRICGN1410IMP103</v>
      </c>
      <c r="AL1954" s="57" t="str">
        <f t="shared" si="243"/>
        <v>47904GN1410Trabalhador FlorestalDIEMISSON DE ALMEIDA SANTOSSERV COMB FORMIGA MANUAL 1 RUA AGRICTREZE DE JULHO - RRP024-01Principal25Julho-26012046223,453090277846221</v>
      </c>
      <c r="AM1954" s="79">
        <f t="shared" si="244"/>
        <v>80</v>
      </c>
      <c r="AN1954" s="80">
        <f t="shared" si="245"/>
        <v>8944</v>
      </c>
      <c r="AO1954" s="36">
        <f t="shared" si="246"/>
        <v>2795</v>
      </c>
      <c r="AP1954" s="83">
        <f t="shared" si="247"/>
        <v>-6149</v>
      </c>
    </row>
    <row r="1955" spans="1:42" hidden="1">
      <c r="A1955">
        <v>47904</v>
      </c>
      <c r="B1955" s="38">
        <v>46221</v>
      </c>
      <c r="C1955" t="s">
        <v>272</v>
      </c>
      <c r="D1955" t="s">
        <v>105</v>
      </c>
      <c r="E1955" t="s">
        <v>106</v>
      </c>
      <c r="F1955" t="s">
        <v>59</v>
      </c>
      <c r="G1955">
        <v>8</v>
      </c>
      <c r="H1955" s="43">
        <v>11065</v>
      </c>
      <c r="I1955" t="s">
        <v>107</v>
      </c>
      <c r="J1955">
        <v>11390</v>
      </c>
      <c r="K1955" t="s">
        <v>123</v>
      </c>
      <c r="L1955" t="s">
        <v>123</v>
      </c>
      <c r="M1955">
        <v>1</v>
      </c>
      <c r="N1955" t="s">
        <v>109</v>
      </c>
      <c r="O1955" t="s">
        <v>64</v>
      </c>
      <c r="P1955">
        <v>837</v>
      </c>
      <c r="Q1955" t="s">
        <v>482</v>
      </c>
      <c r="R1955" t="s">
        <v>423</v>
      </c>
      <c r="S1955">
        <v>0</v>
      </c>
      <c r="T1955">
        <v>0</v>
      </c>
      <c r="U1955">
        <v>8</v>
      </c>
      <c r="V1955">
        <v>8</v>
      </c>
      <c r="W1955">
        <v>0</v>
      </c>
      <c r="X1955">
        <v>0</v>
      </c>
      <c r="Y1955">
        <v>0</v>
      </c>
      <c r="Z1955">
        <v>0</v>
      </c>
      <c r="AA1955" t="s">
        <v>55</v>
      </c>
      <c r="AB1955" t="s">
        <v>56</v>
      </c>
      <c r="AC1955" t="s">
        <v>127</v>
      </c>
      <c r="AE1955" s="39">
        <v>46223.453090277777</v>
      </c>
      <c r="AG1955" t="str">
        <f t="shared" si="240"/>
        <v>Julho-26</v>
      </c>
      <c r="AH1955" s="36">
        <f>_xlfn.XLOOKUP(AK1955,'Base de Preços'!P$7:P$3001,'Base de Preços'!J$7:J$3001,"",0)</f>
        <v>0</v>
      </c>
      <c r="AI1955" s="37">
        <f t="shared" si="241"/>
        <v>0</v>
      </c>
      <c r="AJ1955" t="str">
        <f>_xlfn.XLOOKUP(N1955,Agrupamentos!C$3:C$496,Agrupamentos!D$3:D$496,"",0)</f>
        <v>APOIO E MANUTENÇÃO</v>
      </c>
      <c r="AK1955" t="str">
        <f t="shared" si="242"/>
        <v>APOIO E MANUTEÇÃO 1410GN14101</v>
      </c>
      <c r="AL1955" s="57" t="str">
        <f t="shared" si="243"/>
        <v>47904GN1410Operador de Trator de PneuDIEMISSON DE ALMEIDA SANTOSAPOIO E MANUTEÇÃO 1410TREZE DE JULHO - RRP024-01Suporte0Julho-268846223,453090277846221</v>
      </c>
      <c r="AM1955" s="79" t="str">
        <f t="shared" si="244"/>
        <v/>
      </c>
      <c r="AN1955" s="80" t="str">
        <f t="shared" si="245"/>
        <v/>
      </c>
      <c r="AO1955" s="36">
        <f t="shared" si="246"/>
        <v>0</v>
      </c>
      <c r="AP1955" s="83" t="str">
        <f t="shared" si="247"/>
        <v/>
      </c>
    </row>
    <row r="1956" spans="1:42" hidden="1">
      <c r="A1956">
        <v>47904</v>
      </c>
      <c r="B1956" s="38">
        <v>46221</v>
      </c>
      <c r="C1956" t="s">
        <v>272</v>
      </c>
      <c r="D1956" t="s">
        <v>105</v>
      </c>
      <c r="E1956" t="s">
        <v>106</v>
      </c>
      <c r="F1956" t="s">
        <v>37</v>
      </c>
      <c r="G1956">
        <v>8</v>
      </c>
      <c r="H1956" s="43">
        <v>11065</v>
      </c>
      <c r="I1956" t="s">
        <v>107</v>
      </c>
      <c r="J1956">
        <v>11390</v>
      </c>
      <c r="K1956" t="s">
        <v>123</v>
      </c>
      <c r="L1956" t="s">
        <v>123</v>
      </c>
      <c r="M1956" t="s">
        <v>163</v>
      </c>
      <c r="N1956" t="s">
        <v>164</v>
      </c>
      <c r="O1956" t="s">
        <v>64</v>
      </c>
      <c r="P1956">
        <v>837</v>
      </c>
      <c r="Q1956" t="s">
        <v>482</v>
      </c>
      <c r="R1956" t="s">
        <v>488</v>
      </c>
      <c r="S1956">
        <v>0</v>
      </c>
      <c r="T1956">
        <v>0</v>
      </c>
      <c r="U1956">
        <v>8</v>
      </c>
      <c r="V1956">
        <v>8</v>
      </c>
      <c r="W1956">
        <v>0.08</v>
      </c>
      <c r="X1956">
        <v>0</v>
      </c>
      <c r="Y1956">
        <v>0</v>
      </c>
      <c r="Z1956">
        <v>30.71</v>
      </c>
      <c r="AA1956" t="s">
        <v>46</v>
      </c>
      <c r="AB1956" t="s">
        <v>56</v>
      </c>
      <c r="AC1956" t="s">
        <v>127</v>
      </c>
      <c r="AD1956" t="s">
        <v>58</v>
      </c>
      <c r="AE1956" s="39">
        <v>46223.453090277777</v>
      </c>
      <c r="AG1956" t="str">
        <f t="shared" si="240"/>
        <v>Julho-26</v>
      </c>
      <c r="AH1956" s="36">
        <f>_xlfn.XLOOKUP(AK1956,'Base de Preços'!P$7:P$3001,'Base de Preços'!J$7:J$3001,"",0)</f>
        <v>142.5</v>
      </c>
      <c r="AI1956" s="37">
        <f t="shared" si="241"/>
        <v>0</v>
      </c>
      <c r="AJ1956" t="str">
        <f>_xlfn.XLOOKUP(N1956,Agrupamentos!C$3:C$496,Agrupamentos!D$3:D$496,"",0)</f>
        <v>SERV COMB FORMIGA MANUAL 1 RUA AGRIC</v>
      </c>
      <c r="AK1956" t="str">
        <f t="shared" si="242"/>
        <v>SERV COMB FORMIGA MANUAL 1 RUA AGRICGN1410IMP103</v>
      </c>
      <c r="AL1956" s="57" t="str">
        <f t="shared" si="243"/>
        <v>47904GN1410MotoristaDIEMISSON DE ALMEIDA SANTOSSERV COMB FORMIGA MANUAL 1 RUA AGRICTREZE DE JULHO - RRP023-01Suporte0Julho-268846223,453090277846221</v>
      </c>
      <c r="AM1956" s="79">
        <f t="shared" si="244"/>
        <v>100</v>
      </c>
      <c r="AN1956" s="80">
        <f t="shared" si="245"/>
        <v>3071</v>
      </c>
      <c r="AO1956" s="36">
        <f t="shared" si="246"/>
        <v>0</v>
      </c>
      <c r="AP1956" s="83">
        <f t="shared" si="247"/>
        <v>-3071</v>
      </c>
    </row>
    <row r="1957" spans="1:42" hidden="1">
      <c r="A1957">
        <v>47850</v>
      </c>
      <c r="B1957" s="38">
        <v>46221</v>
      </c>
      <c r="C1957" t="s">
        <v>272</v>
      </c>
      <c r="D1957" t="s">
        <v>98</v>
      </c>
      <c r="E1957" t="s">
        <v>99</v>
      </c>
      <c r="F1957" t="s">
        <v>49</v>
      </c>
      <c r="G1957">
        <v>8</v>
      </c>
      <c r="H1957" s="43">
        <v>10665</v>
      </c>
      <c r="I1957" t="s">
        <v>191</v>
      </c>
      <c r="J1957">
        <v>10781</v>
      </c>
      <c r="K1957" t="s">
        <v>192</v>
      </c>
      <c r="L1957" t="s">
        <v>192</v>
      </c>
      <c r="M1957">
        <v>2</v>
      </c>
      <c r="N1957" t="s">
        <v>42</v>
      </c>
      <c r="O1957" t="s">
        <v>64</v>
      </c>
      <c r="P1957">
        <v>493</v>
      </c>
      <c r="Q1957" t="s">
        <v>536</v>
      </c>
      <c r="R1957">
        <v>18</v>
      </c>
      <c r="S1957">
        <v>8</v>
      </c>
      <c r="T1957">
        <v>0</v>
      </c>
      <c r="U1957">
        <v>0</v>
      </c>
      <c r="V1957">
        <v>8</v>
      </c>
      <c r="W1957">
        <v>0</v>
      </c>
      <c r="X1957">
        <v>0</v>
      </c>
      <c r="Y1957">
        <v>0</v>
      </c>
      <c r="Z1957">
        <v>0</v>
      </c>
      <c r="AA1957" t="s">
        <v>46</v>
      </c>
      <c r="AB1957" t="s">
        <v>56</v>
      </c>
      <c r="AC1957" t="s">
        <v>195</v>
      </c>
      <c r="AE1957" s="39">
        <v>46221.975300925929</v>
      </c>
      <c r="AG1957" t="str">
        <f t="shared" si="240"/>
        <v>Julho-26</v>
      </c>
      <c r="AH1957" s="36">
        <f>_xlfn.XLOOKUP(AK1957,'Base de Preços'!P$7:P$3001,'Base de Preços'!J$7:J$3001,"",0)</f>
        <v>0</v>
      </c>
      <c r="AI1957" s="37">
        <f t="shared" si="241"/>
        <v>0</v>
      </c>
      <c r="AJ1957" t="str">
        <f>_xlfn.XLOOKUP(N1957,Agrupamentos!C$3:C$496,Agrupamentos!D$3:D$496,"",0)</f>
        <v>APOIO E MANUTENÇÃO</v>
      </c>
      <c r="AK1957" t="str">
        <f t="shared" si="242"/>
        <v>APOIO E MANUTEÇÃOGN14202</v>
      </c>
      <c r="AL1957" s="57" t="str">
        <f t="shared" si="243"/>
        <v>47850GN1420Trabalhador FlorestalTHIAGO DE SOUZA AVELARAPOIO E MANUTEÇÃOTOCA DA ONCA18Suporte0Julho-260846221,975300925946221</v>
      </c>
      <c r="AM1957" s="79" t="str">
        <f t="shared" si="244"/>
        <v/>
      </c>
      <c r="AN1957" s="80" t="str">
        <f t="shared" si="245"/>
        <v/>
      </c>
      <c r="AO1957" s="36">
        <f t="shared" si="246"/>
        <v>0</v>
      </c>
      <c r="AP1957" s="83" t="str">
        <f t="shared" si="247"/>
        <v/>
      </c>
    </row>
    <row r="1958" spans="1:42" hidden="1">
      <c r="A1958">
        <v>47850</v>
      </c>
      <c r="B1958" s="38">
        <v>46221</v>
      </c>
      <c r="C1958" t="s">
        <v>272</v>
      </c>
      <c r="D1958" t="s">
        <v>98</v>
      </c>
      <c r="E1958" t="s">
        <v>99</v>
      </c>
      <c r="F1958" t="s">
        <v>59</v>
      </c>
      <c r="G1958">
        <v>8</v>
      </c>
      <c r="H1958" s="43">
        <v>10665</v>
      </c>
      <c r="I1958" t="s">
        <v>191</v>
      </c>
      <c r="J1958">
        <v>10781</v>
      </c>
      <c r="K1958" t="s">
        <v>192</v>
      </c>
      <c r="L1958" t="s">
        <v>192</v>
      </c>
      <c r="M1958" t="s">
        <v>525</v>
      </c>
      <c r="N1958" t="s">
        <v>526</v>
      </c>
      <c r="O1958" t="s">
        <v>64</v>
      </c>
      <c r="P1958">
        <v>493</v>
      </c>
      <c r="Q1958" t="s">
        <v>536</v>
      </c>
      <c r="R1958">
        <v>10</v>
      </c>
      <c r="S1958">
        <v>6</v>
      </c>
      <c r="T1958">
        <v>4.75</v>
      </c>
      <c r="U1958">
        <v>0</v>
      </c>
      <c r="V1958">
        <v>6</v>
      </c>
      <c r="W1958">
        <v>0.9</v>
      </c>
      <c r="X1958">
        <v>1.26</v>
      </c>
      <c r="Y1958">
        <v>1.26</v>
      </c>
      <c r="Z1958">
        <v>315.86</v>
      </c>
      <c r="AA1958" t="s">
        <v>46</v>
      </c>
      <c r="AB1958" t="s">
        <v>47</v>
      </c>
      <c r="AC1958" t="s">
        <v>195</v>
      </c>
      <c r="AE1958" s="39">
        <v>46221.975300925929</v>
      </c>
      <c r="AG1958" t="str">
        <f t="shared" si="240"/>
        <v>Julho-26</v>
      </c>
      <c r="AH1958" s="36">
        <f>_xlfn.XLOOKUP(AK1958,'Base de Preços'!P$7:P$3001,'Base de Preços'!J$7:J$3001,"",0)</f>
        <v>428.63</v>
      </c>
      <c r="AI1958" s="37">
        <f t="shared" si="241"/>
        <v>2035.9925000000001</v>
      </c>
      <c r="AJ1958" t="str">
        <f>_xlfn.XLOOKUP(N1958,Agrupamentos!C$3:C$496,Agrupamentos!D$3:D$496,"",0)</f>
        <v>HERBICIDA MEC</v>
      </c>
      <c r="AK1958" t="str">
        <f t="shared" si="242"/>
        <v>CAPINA QUÍMICA MECÂNICA ENTRELINHAGN1420IMP343</v>
      </c>
      <c r="AL1958" s="57" t="str">
        <f t="shared" si="243"/>
        <v>47850GN1420Operador de Trator de PneuTHIAGO DE SOUZA AVELARCAPINA QUÍMICA MECÂNICA ENTRELINHATOCA DA ONCA10Principal4,75Julho-260646221,975300925946221</v>
      </c>
      <c r="AM1958" s="79">
        <f t="shared" si="244"/>
        <v>6.6666666666666661</v>
      </c>
      <c r="AN1958" s="80">
        <f t="shared" si="245"/>
        <v>2105.7333333333331</v>
      </c>
      <c r="AO1958" s="36">
        <f t="shared" si="246"/>
        <v>1500.335</v>
      </c>
      <c r="AP1958" s="83">
        <f t="shared" si="247"/>
        <v>-605.39833333333308</v>
      </c>
    </row>
    <row r="1959" spans="1:42" hidden="1">
      <c r="A1959">
        <v>47850</v>
      </c>
      <c r="B1959" s="38">
        <v>46221</v>
      </c>
      <c r="C1959" t="s">
        <v>272</v>
      </c>
      <c r="D1959" t="s">
        <v>98</v>
      </c>
      <c r="E1959" t="s">
        <v>99</v>
      </c>
      <c r="F1959" t="s">
        <v>59</v>
      </c>
      <c r="G1959">
        <v>8</v>
      </c>
      <c r="H1959" s="43">
        <v>10665</v>
      </c>
      <c r="I1959" t="s">
        <v>191</v>
      </c>
      <c r="J1959">
        <v>10781</v>
      </c>
      <c r="K1959" t="s">
        <v>192</v>
      </c>
      <c r="L1959" t="s">
        <v>192</v>
      </c>
      <c r="M1959" t="s">
        <v>525</v>
      </c>
      <c r="N1959" t="s">
        <v>526</v>
      </c>
      <c r="O1959" t="s">
        <v>64</v>
      </c>
      <c r="P1959">
        <v>493</v>
      </c>
      <c r="Q1959" t="s">
        <v>536</v>
      </c>
      <c r="R1959">
        <v>11</v>
      </c>
      <c r="S1959">
        <v>18</v>
      </c>
      <c r="T1959">
        <v>24.1</v>
      </c>
      <c r="U1959">
        <v>2</v>
      </c>
      <c r="V1959">
        <v>20</v>
      </c>
      <c r="W1959">
        <v>0.9</v>
      </c>
      <c r="X1959">
        <v>0.75</v>
      </c>
      <c r="Y1959">
        <v>0.83</v>
      </c>
      <c r="Z1959">
        <v>315.86</v>
      </c>
      <c r="AA1959" t="s">
        <v>46</v>
      </c>
      <c r="AB1959" t="s">
        <v>47</v>
      </c>
      <c r="AC1959" t="s">
        <v>195</v>
      </c>
      <c r="AD1959" t="s">
        <v>228</v>
      </c>
      <c r="AE1959" s="39">
        <v>46221.975300925929</v>
      </c>
      <c r="AG1959" t="str">
        <f t="shared" si="240"/>
        <v>Julho-26</v>
      </c>
      <c r="AH1959" s="36">
        <f>_xlfn.XLOOKUP(AK1959,'Base de Preços'!P$7:P$3001,'Base de Preços'!J$7:J$3001,"",0)</f>
        <v>428.63</v>
      </c>
      <c r="AI1959" s="37">
        <f t="shared" si="241"/>
        <v>10329.983</v>
      </c>
      <c r="AJ1959" t="str">
        <f>_xlfn.XLOOKUP(N1959,Agrupamentos!C$3:C$496,Agrupamentos!D$3:D$496,"",0)</f>
        <v>HERBICIDA MEC</v>
      </c>
      <c r="AK1959" t="str">
        <f t="shared" si="242"/>
        <v>CAPINA QUÍMICA MECÂNICA ENTRELINHAGN1420IMP343</v>
      </c>
      <c r="AL1959" s="57" t="str">
        <f t="shared" si="243"/>
        <v>47850GN1420Operador de Trator de PneuTHIAGO DE SOUZA AVELARCAPINA QUÍMICA MECÂNICA ENTRELINHATOCA DA ONCA11Principal24,1Julho-2622046221,975300925946221</v>
      </c>
      <c r="AM1959" s="79">
        <f t="shared" si="244"/>
        <v>22.222222222222221</v>
      </c>
      <c r="AN1959" s="80">
        <f t="shared" si="245"/>
        <v>7019.1111111111113</v>
      </c>
      <c r="AO1959" s="36">
        <f t="shared" si="246"/>
        <v>7612.2260000000006</v>
      </c>
      <c r="AP1959" s="83">
        <f t="shared" si="247"/>
        <v>593.11488888888925</v>
      </c>
    </row>
    <row r="1960" spans="1:42" hidden="1">
      <c r="A1960">
        <v>47850</v>
      </c>
      <c r="B1960" s="38">
        <v>46221</v>
      </c>
      <c r="C1960" t="s">
        <v>272</v>
      </c>
      <c r="D1960" t="s">
        <v>98</v>
      </c>
      <c r="E1960" t="s">
        <v>99</v>
      </c>
      <c r="F1960" t="s">
        <v>37</v>
      </c>
      <c r="G1960">
        <v>8</v>
      </c>
      <c r="H1960" s="43">
        <v>10665</v>
      </c>
      <c r="I1960" t="s">
        <v>191</v>
      </c>
      <c r="J1960">
        <v>10781</v>
      </c>
      <c r="K1960" t="s">
        <v>192</v>
      </c>
      <c r="L1960" t="s">
        <v>192</v>
      </c>
      <c r="M1960">
        <v>2</v>
      </c>
      <c r="N1960" t="s">
        <v>42</v>
      </c>
      <c r="O1960" t="s">
        <v>64</v>
      </c>
      <c r="P1960">
        <v>493</v>
      </c>
      <c r="Q1960" t="s">
        <v>536</v>
      </c>
      <c r="R1960">
        <v>1</v>
      </c>
      <c r="S1960">
        <v>8</v>
      </c>
      <c r="T1960">
        <v>0</v>
      </c>
      <c r="U1960">
        <v>8</v>
      </c>
      <c r="V1960">
        <v>16</v>
      </c>
      <c r="W1960">
        <v>0</v>
      </c>
      <c r="X1960">
        <v>0</v>
      </c>
      <c r="Y1960">
        <v>0</v>
      </c>
      <c r="Z1960">
        <v>0</v>
      </c>
      <c r="AA1960" t="s">
        <v>46</v>
      </c>
      <c r="AB1960" t="s">
        <v>47</v>
      </c>
      <c r="AC1960" t="s">
        <v>195</v>
      </c>
      <c r="AE1960" s="39">
        <v>46221.975300925929</v>
      </c>
      <c r="AG1960" t="str">
        <f t="shared" si="240"/>
        <v>Julho-26</v>
      </c>
      <c r="AH1960" s="36">
        <f>_xlfn.XLOOKUP(AK1960,'Base de Preços'!P$7:P$3001,'Base de Preços'!J$7:J$3001,"",0)</f>
        <v>0</v>
      </c>
      <c r="AI1960" s="37">
        <f t="shared" si="241"/>
        <v>0</v>
      </c>
      <c r="AJ1960" t="str">
        <f>_xlfn.XLOOKUP(N1960,Agrupamentos!C$3:C$496,Agrupamentos!D$3:D$496,"",0)</f>
        <v>APOIO E MANUTENÇÃO</v>
      </c>
      <c r="AK1960" t="str">
        <f t="shared" si="242"/>
        <v>APOIO E MANUTEÇÃOGN14202</v>
      </c>
      <c r="AL1960" s="57" t="str">
        <f t="shared" si="243"/>
        <v>47850GN1420MotoristaTHIAGO DE SOUZA AVELARAPOIO E MANUTEÇÃOTOCA DA ONCA1Principal0Julho-2681646221,975300925946221</v>
      </c>
      <c r="AM1960" s="79" t="str">
        <f t="shared" si="244"/>
        <v/>
      </c>
      <c r="AN1960" s="80" t="str">
        <f t="shared" si="245"/>
        <v/>
      </c>
      <c r="AO1960" s="36">
        <f t="shared" si="246"/>
        <v>0</v>
      </c>
      <c r="AP1960" s="83" t="str">
        <f t="shared" si="247"/>
        <v/>
      </c>
    </row>
    <row r="1961" spans="1:42" hidden="1">
      <c r="A1961">
        <v>47850</v>
      </c>
      <c r="B1961" s="38">
        <v>46221</v>
      </c>
      <c r="C1961" t="s">
        <v>272</v>
      </c>
      <c r="D1961" t="s">
        <v>98</v>
      </c>
      <c r="E1961" t="s">
        <v>99</v>
      </c>
      <c r="F1961" t="s">
        <v>59</v>
      </c>
      <c r="G1961">
        <v>8</v>
      </c>
      <c r="H1961" s="43">
        <v>10665</v>
      </c>
      <c r="I1961" t="s">
        <v>191</v>
      </c>
      <c r="J1961">
        <v>10781</v>
      </c>
      <c r="K1961" t="s">
        <v>192</v>
      </c>
      <c r="L1961" t="s">
        <v>192</v>
      </c>
      <c r="M1961" t="s">
        <v>525</v>
      </c>
      <c r="N1961" t="s">
        <v>526</v>
      </c>
      <c r="O1961" t="s">
        <v>64</v>
      </c>
      <c r="P1961">
        <v>493</v>
      </c>
      <c r="Q1961" t="s">
        <v>536</v>
      </c>
      <c r="R1961">
        <v>13</v>
      </c>
      <c r="S1961">
        <v>2</v>
      </c>
      <c r="T1961">
        <v>2</v>
      </c>
      <c r="U1961">
        <v>0</v>
      </c>
      <c r="V1961">
        <v>2</v>
      </c>
      <c r="W1961">
        <v>0.9</v>
      </c>
      <c r="X1961">
        <v>1</v>
      </c>
      <c r="Y1961">
        <v>1</v>
      </c>
      <c r="Z1961">
        <v>315.86</v>
      </c>
      <c r="AA1961" t="s">
        <v>46</v>
      </c>
      <c r="AB1961" t="s">
        <v>47</v>
      </c>
      <c r="AC1961" t="s">
        <v>195</v>
      </c>
      <c r="AE1961" s="39">
        <v>46221.975300925929</v>
      </c>
      <c r="AG1961" t="str">
        <f t="shared" si="240"/>
        <v>Julho-26</v>
      </c>
      <c r="AH1961" s="36">
        <f>_xlfn.XLOOKUP(AK1961,'Base de Preços'!P$7:P$3001,'Base de Preços'!J$7:J$3001,"",0)</f>
        <v>428.63</v>
      </c>
      <c r="AI1961" s="37">
        <f t="shared" si="241"/>
        <v>857.26</v>
      </c>
      <c r="AJ1961" t="str">
        <f>_xlfn.XLOOKUP(N1961,Agrupamentos!C$3:C$496,Agrupamentos!D$3:D$496,"",0)</f>
        <v>HERBICIDA MEC</v>
      </c>
      <c r="AK1961" t="str">
        <f t="shared" si="242"/>
        <v>CAPINA QUÍMICA MECÂNICA ENTRELINHAGN1420IMP343</v>
      </c>
      <c r="AL1961" s="57" t="str">
        <f t="shared" si="243"/>
        <v>47850GN1420Operador de Trator de PneuTHIAGO DE SOUZA AVELARCAPINA QUÍMICA MECÂNICA ENTRELINHATOCA DA ONCA13Principal2Julho-260246221,975300925946221</v>
      </c>
      <c r="AM1961" s="79">
        <f t="shared" si="244"/>
        <v>2.2222222222222223</v>
      </c>
      <c r="AN1961" s="80">
        <f t="shared" si="245"/>
        <v>701.91111111111115</v>
      </c>
      <c r="AO1961" s="36">
        <f t="shared" si="246"/>
        <v>631.72</v>
      </c>
      <c r="AP1961" s="83">
        <f t="shared" si="247"/>
        <v>-70.191111111111127</v>
      </c>
    </row>
    <row r="1962" spans="1:42" hidden="1">
      <c r="A1962">
        <v>47905</v>
      </c>
      <c r="B1962" s="38">
        <v>46221</v>
      </c>
      <c r="C1962" t="s">
        <v>35</v>
      </c>
      <c r="D1962" t="s">
        <v>725</v>
      </c>
      <c r="E1962" t="s">
        <v>726</v>
      </c>
      <c r="F1962" t="s">
        <v>59</v>
      </c>
      <c r="G1962">
        <v>8</v>
      </c>
      <c r="H1962" s="43">
        <v>10964</v>
      </c>
      <c r="I1962" t="s">
        <v>727</v>
      </c>
      <c r="J1962">
        <v>11846</v>
      </c>
      <c r="K1962" t="s">
        <v>728</v>
      </c>
      <c r="L1962" t="s">
        <v>728</v>
      </c>
      <c r="M1962" t="s">
        <v>729</v>
      </c>
      <c r="N1962" t="s">
        <v>730</v>
      </c>
      <c r="O1962" t="s">
        <v>64</v>
      </c>
      <c r="P1962">
        <v>953</v>
      </c>
      <c r="Q1962" t="s">
        <v>731</v>
      </c>
      <c r="R1962">
        <v>19</v>
      </c>
      <c r="S1962">
        <v>10</v>
      </c>
      <c r="T1962">
        <v>15.96</v>
      </c>
      <c r="U1962">
        <v>6</v>
      </c>
      <c r="V1962">
        <v>16</v>
      </c>
      <c r="W1962">
        <v>0.87</v>
      </c>
      <c r="X1962">
        <v>0.63</v>
      </c>
      <c r="Y1962">
        <v>1</v>
      </c>
      <c r="Z1962">
        <v>329.68</v>
      </c>
      <c r="AA1962" t="s">
        <v>55</v>
      </c>
      <c r="AB1962" t="s">
        <v>47</v>
      </c>
      <c r="AC1962" t="s">
        <v>732</v>
      </c>
      <c r="AD1962" t="s">
        <v>120</v>
      </c>
      <c r="AE1962" s="39">
        <v>46223.778969907406</v>
      </c>
      <c r="AG1962" t="str">
        <f t="shared" si="240"/>
        <v>Julho-26</v>
      </c>
      <c r="AH1962" s="36">
        <f>_xlfn.XLOOKUP(AK1962,'Base de Preços'!P$7:P$3001,'Base de Preços'!J$7:J$3001,"",0)</f>
        <v>464.12</v>
      </c>
      <c r="AI1962" s="37">
        <f t="shared" si="241"/>
        <v>7407.3552000000009</v>
      </c>
      <c r="AJ1962" t="str">
        <f>_xlfn.XLOOKUP(N1962,Agrupamentos!C$3:C$496,Agrupamentos!D$3:D$496,"",0)</f>
        <v>ADUBAÇÃO MECANIZADA</v>
      </c>
      <c r="AK1962" t="str">
        <f t="shared" si="242"/>
        <v>2 ADUBAÇÃO COBERTURA MECANIZADA IIGN1430REF121</v>
      </c>
      <c r="AL1962" s="57" t="str">
        <f t="shared" si="243"/>
        <v>47905GN1430Operador de Trator de PneuYURI RIBEIRO DE OLIVEIRA2 ADUBAÇÃO COBERTURA MECANIZADA IISanta fé - BTC19Principal15,96Julho-2661646223,778969907446221</v>
      </c>
      <c r="AM1962" s="79">
        <f t="shared" si="244"/>
        <v>18.390804597701148</v>
      </c>
      <c r="AN1962" s="80">
        <f t="shared" si="245"/>
        <v>6063.0804597701144</v>
      </c>
      <c r="AO1962" s="36">
        <f t="shared" si="246"/>
        <v>5261.6928000000007</v>
      </c>
      <c r="AP1962" s="83">
        <f t="shared" si="247"/>
        <v>-801.38765977011371</v>
      </c>
    </row>
    <row r="1963" spans="1:42" hidden="1">
      <c r="A1963">
        <v>47900</v>
      </c>
      <c r="B1963" s="38">
        <v>46222</v>
      </c>
      <c r="C1963" t="s">
        <v>273</v>
      </c>
      <c r="D1963" t="s">
        <v>250</v>
      </c>
      <c r="E1963" t="s">
        <v>251</v>
      </c>
      <c r="F1963" t="s">
        <v>49</v>
      </c>
      <c r="G1963">
        <v>8</v>
      </c>
      <c r="H1963" s="43">
        <v>11697</v>
      </c>
      <c r="I1963" t="s">
        <v>253</v>
      </c>
      <c r="J1963">
        <v>10837</v>
      </c>
      <c r="K1963" t="s">
        <v>254</v>
      </c>
      <c r="L1963" t="s">
        <v>254</v>
      </c>
      <c r="M1963">
        <v>2</v>
      </c>
      <c r="N1963" t="s">
        <v>42</v>
      </c>
      <c r="O1963" t="s">
        <v>64</v>
      </c>
      <c r="P1963">
        <v>371</v>
      </c>
      <c r="Q1963" t="s">
        <v>260</v>
      </c>
      <c r="R1963">
        <v>20</v>
      </c>
      <c r="S1963">
        <v>24</v>
      </c>
      <c r="T1963">
        <v>0</v>
      </c>
      <c r="U1963">
        <v>0</v>
      </c>
      <c r="V1963">
        <v>24</v>
      </c>
      <c r="W1963">
        <v>0</v>
      </c>
      <c r="X1963">
        <v>0</v>
      </c>
      <c r="Y1963">
        <v>0</v>
      </c>
      <c r="Z1963">
        <v>0</v>
      </c>
      <c r="AA1963" t="s">
        <v>55</v>
      </c>
      <c r="AB1963" t="s">
        <v>77</v>
      </c>
      <c r="AC1963" t="s">
        <v>257</v>
      </c>
      <c r="AD1963" t="s">
        <v>228</v>
      </c>
      <c r="AE1963" s="39">
        <v>46223.417488425926</v>
      </c>
      <c r="AF1963" t="s">
        <v>274</v>
      </c>
      <c r="AG1963" t="str">
        <f t="shared" si="240"/>
        <v>Julho-26</v>
      </c>
      <c r="AH1963" s="36">
        <f>_xlfn.XLOOKUP(AK1963,'Base de Preços'!P$7:P$3001,'Base de Preços'!J$7:J$3001,"",0)</f>
        <v>0</v>
      </c>
      <c r="AI1963" s="37">
        <f t="shared" si="241"/>
        <v>0</v>
      </c>
      <c r="AJ1963" t="str">
        <f>_xlfn.XLOOKUP(N1963,Agrupamentos!C$3:C$496,Agrupamentos!D$3:D$496,"",0)</f>
        <v>APOIO E MANUTENÇÃO</v>
      </c>
      <c r="AK1963" t="str">
        <f t="shared" si="242"/>
        <v>APOIO E MANUTEÇÃOGN12702</v>
      </c>
      <c r="AL1963" s="57" t="str">
        <f t="shared" si="243"/>
        <v>47900GN1270Trabalhador FlorestalJEAN CARDOSO PAIVAAPOIO E MANUTEÇÃONova Esperança20Apoio0Julho-2602446223,417488425946222</v>
      </c>
      <c r="AM1963" s="79" t="str">
        <f t="shared" si="244"/>
        <v/>
      </c>
      <c r="AN1963" s="80" t="str">
        <f t="shared" si="245"/>
        <v/>
      </c>
      <c r="AO1963" s="36">
        <f t="shared" si="246"/>
        <v>0</v>
      </c>
      <c r="AP1963" s="83" t="str">
        <f t="shared" si="247"/>
        <v/>
      </c>
    </row>
    <row r="1964" spans="1:42" hidden="1">
      <c r="A1964">
        <v>47868</v>
      </c>
      <c r="B1964" s="38">
        <v>46222</v>
      </c>
      <c r="C1964" t="s">
        <v>273</v>
      </c>
      <c r="D1964" t="s">
        <v>185</v>
      </c>
      <c r="E1964" t="s">
        <v>186</v>
      </c>
      <c r="F1964" t="s">
        <v>49</v>
      </c>
      <c r="G1964">
        <v>8</v>
      </c>
      <c r="H1964" s="43">
        <v>10859</v>
      </c>
      <c r="I1964" t="s">
        <v>198</v>
      </c>
      <c r="J1964">
        <v>10315</v>
      </c>
      <c r="K1964" t="s">
        <v>206</v>
      </c>
      <c r="L1964" t="s">
        <v>206</v>
      </c>
      <c r="M1964">
        <v>43</v>
      </c>
      <c r="N1964" t="s">
        <v>42</v>
      </c>
      <c r="O1964" t="s">
        <v>64</v>
      </c>
      <c r="P1964">
        <v>502</v>
      </c>
      <c r="Q1964" t="s">
        <v>208</v>
      </c>
      <c r="R1964">
        <v>20</v>
      </c>
      <c r="S1964">
        <v>8</v>
      </c>
      <c r="T1964">
        <v>0</v>
      </c>
      <c r="U1964">
        <v>0</v>
      </c>
      <c r="V1964">
        <v>8</v>
      </c>
      <c r="W1964">
        <v>0</v>
      </c>
      <c r="X1964">
        <v>0</v>
      </c>
      <c r="Y1964">
        <v>0</v>
      </c>
      <c r="Z1964">
        <v>0</v>
      </c>
      <c r="AA1964" t="s">
        <v>55</v>
      </c>
      <c r="AB1964" t="s">
        <v>56</v>
      </c>
      <c r="AC1964" t="s">
        <v>209</v>
      </c>
      <c r="AE1964" s="39">
        <v>46222.868321759262</v>
      </c>
      <c r="AG1964" t="str">
        <f t="shared" si="240"/>
        <v>Julho-26</v>
      </c>
      <c r="AH1964" s="36">
        <f>_xlfn.XLOOKUP(AK1964,'Base de Preços'!P$7:P$3001,'Base de Preços'!J$7:J$3001,"",0)</f>
        <v>0</v>
      </c>
      <c r="AI1964" s="37">
        <f t="shared" si="241"/>
        <v>0</v>
      </c>
      <c r="AJ1964" t="str">
        <f>_xlfn.XLOOKUP(N1964,Agrupamentos!C$3:C$496,Agrupamentos!D$3:D$496,"",0)</f>
        <v>APOIO E MANUTENÇÃO</v>
      </c>
      <c r="AK1964" t="str">
        <f t="shared" si="242"/>
        <v>APOIO E MANUTEÇÃOGN140043</v>
      </c>
      <c r="AL1964" s="57" t="str">
        <f t="shared" si="243"/>
        <v>47868GN1400Trabalhador FlorestalANTONIO MARCIO PEREIRA DA SILVAAPOIO E MANUTEÇÃOIndaia Grande I20Suporte0Julho-260846222,868321759346222</v>
      </c>
      <c r="AM1964" s="79" t="str">
        <f t="shared" si="244"/>
        <v/>
      </c>
      <c r="AN1964" s="80" t="str">
        <f t="shared" si="245"/>
        <v/>
      </c>
      <c r="AO1964" s="36">
        <f t="shared" si="246"/>
        <v>0</v>
      </c>
      <c r="AP1964" s="83" t="str">
        <f t="shared" si="247"/>
        <v/>
      </c>
    </row>
    <row r="1965" spans="1:42" hidden="1">
      <c r="A1965">
        <v>47868</v>
      </c>
      <c r="B1965" s="38">
        <v>46222</v>
      </c>
      <c r="C1965" t="s">
        <v>273</v>
      </c>
      <c r="D1965" t="s">
        <v>185</v>
      </c>
      <c r="E1965" t="s">
        <v>186</v>
      </c>
      <c r="F1965" t="s">
        <v>37</v>
      </c>
      <c r="G1965">
        <v>8</v>
      </c>
      <c r="H1965" s="43">
        <v>10859</v>
      </c>
      <c r="I1965" t="s">
        <v>198</v>
      </c>
      <c r="J1965">
        <v>10315</v>
      </c>
      <c r="K1965" t="s">
        <v>206</v>
      </c>
      <c r="L1965" t="s">
        <v>206</v>
      </c>
      <c r="M1965">
        <v>43</v>
      </c>
      <c r="N1965" t="s">
        <v>42</v>
      </c>
      <c r="O1965" t="s">
        <v>64</v>
      </c>
      <c r="P1965">
        <v>502</v>
      </c>
      <c r="Q1965" t="s">
        <v>208</v>
      </c>
      <c r="R1965">
        <v>20</v>
      </c>
      <c r="S1965">
        <v>0</v>
      </c>
      <c r="T1965">
        <v>0</v>
      </c>
      <c r="U1965">
        <v>8</v>
      </c>
      <c r="V1965">
        <v>8</v>
      </c>
      <c r="W1965">
        <v>0</v>
      </c>
      <c r="X1965">
        <v>0</v>
      </c>
      <c r="Y1965">
        <v>0</v>
      </c>
      <c r="Z1965">
        <v>0</v>
      </c>
      <c r="AA1965" t="s">
        <v>55</v>
      </c>
      <c r="AB1965" t="s">
        <v>47</v>
      </c>
      <c r="AC1965" t="s">
        <v>209</v>
      </c>
      <c r="AD1965" t="s">
        <v>228</v>
      </c>
      <c r="AE1965" s="39">
        <v>46222.868321759262</v>
      </c>
      <c r="AG1965" t="str">
        <f t="shared" si="240"/>
        <v>Julho-26</v>
      </c>
      <c r="AH1965" s="36">
        <f>_xlfn.XLOOKUP(AK1965,'Base de Preços'!P$7:P$3001,'Base de Preços'!J$7:J$3001,"",0)</f>
        <v>0</v>
      </c>
      <c r="AI1965" s="37">
        <f t="shared" si="241"/>
        <v>0</v>
      </c>
      <c r="AJ1965" t="str">
        <f>_xlfn.XLOOKUP(N1965,Agrupamentos!C$3:C$496,Agrupamentos!D$3:D$496,"",0)</f>
        <v>APOIO E MANUTENÇÃO</v>
      </c>
      <c r="AK1965" t="str">
        <f t="shared" si="242"/>
        <v>APOIO E MANUTEÇÃOGN140043</v>
      </c>
      <c r="AL1965" s="57" t="str">
        <f t="shared" si="243"/>
        <v>47868GN1400MotoristaANTONIO MARCIO PEREIRA DA SILVAAPOIO E MANUTEÇÃOIndaia Grande I20Principal0Julho-268846222,868321759346222</v>
      </c>
      <c r="AM1965" s="79" t="str">
        <f t="shared" si="244"/>
        <v/>
      </c>
      <c r="AN1965" s="80" t="str">
        <f t="shared" si="245"/>
        <v/>
      </c>
      <c r="AO1965" s="36">
        <f t="shared" si="246"/>
        <v>0</v>
      </c>
      <c r="AP1965" s="83" t="str">
        <f t="shared" si="247"/>
        <v/>
      </c>
    </row>
    <row r="1966" spans="1:42" hidden="1">
      <c r="A1966">
        <v>47869</v>
      </c>
      <c r="B1966" s="38">
        <v>46222</v>
      </c>
      <c r="C1966" t="s">
        <v>273</v>
      </c>
      <c r="D1966" t="s">
        <v>185</v>
      </c>
      <c r="E1966" t="s">
        <v>186</v>
      </c>
      <c r="F1966" t="s">
        <v>229</v>
      </c>
      <c r="G1966">
        <v>8</v>
      </c>
      <c r="H1966" s="43">
        <v>10859</v>
      </c>
      <c r="I1966" t="s">
        <v>198</v>
      </c>
      <c r="J1966">
        <v>9900</v>
      </c>
      <c r="K1966" t="s">
        <v>218</v>
      </c>
      <c r="L1966" t="s">
        <v>218</v>
      </c>
      <c r="M1966">
        <v>43</v>
      </c>
      <c r="N1966" t="s">
        <v>42</v>
      </c>
      <c r="O1966" t="s">
        <v>64</v>
      </c>
      <c r="P1966">
        <v>481</v>
      </c>
      <c r="Q1966" t="s">
        <v>287</v>
      </c>
      <c r="R1966">
        <v>1</v>
      </c>
      <c r="S1966">
        <v>0</v>
      </c>
      <c r="T1966">
        <v>0</v>
      </c>
      <c r="U1966">
        <v>8</v>
      </c>
      <c r="V1966">
        <v>8</v>
      </c>
      <c r="W1966">
        <v>0</v>
      </c>
      <c r="X1966">
        <v>0</v>
      </c>
      <c r="Y1966">
        <v>0</v>
      </c>
      <c r="Z1966">
        <v>0</v>
      </c>
      <c r="AA1966" t="s">
        <v>46</v>
      </c>
      <c r="AB1966" t="s">
        <v>56</v>
      </c>
      <c r="AC1966" t="s">
        <v>220</v>
      </c>
      <c r="AD1966" t="s">
        <v>228</v>
      </c>
      <c r="AE1966" s="39">
        <v>46222.883888888886</v>
      </c>
      <c r="AG1966" t="str">
        <f t="shared" si="240"/>
        <v>Julho-26</v>
      </c>
      <c r="AH1966" s="36">
        <f>_xlfn.XLOOKUP(AK1966,'Base de Preços'!P$7:P$3001,'Base de Preços'!J$7:J$3001,"",0)</f>
        <v>0</v>
      </c>
      <c r="AI1966" s="37">
        <f t="shared" si="241"/>
        <v>0</v>
      </c>
      <c r="AJ1966" t="str">
        <f>_xlfn.XLOOKUP(N1966,Agrupamentos!C$3:C$496,Agrupamentos!D$3:D$496,"",0)</f>
        <v>APOIO E MANUTENÇÃO</v>
      </c>
      <c r="AK1966" t="str">
        <f t="shared" si="242"/>
        <v>APOIO E MANUTEÇÃOGN140043</v>
      </c>
      <c r="AL1966" s="57" t="str">
        <f t="shared" si="243"/>
        <v>47869GN1400Operador de Máquina PesadaCARLOS ALVES DOS SANTOSAPOIO E MANUTEÇÃOSANTA ANA1Suporte0Julho-268846222,883888888946222</v>
      </c>
      <c r="AM1966" s="79" t="str">
        <f t="shared" si="244"/>
        <v/>
      </c>
      <c r="AN1966" s="80" t="str">
        <f t="shared" si="245"/>
        <v/>
      </c>
      <c r="AO1966" s="36">
        <f t="shared" si="246"/>
        <v>0</v>
      </c>
      <c r="AP1966" s="83" t="str">
        <f t="shared" si="247"/>
        <v/>
      </c>
    </row>
    <row r="1967" spans="1:42" hidden="1">
      <c r="A1967">
        <v>47876</v>
      </c>
      <c r="B1967" s="38">
        <v>46222</v>
      </c>
      <c r="C1967" t="s">
        <v>273</v>
      </c>
      <c r="D1967" t="s">
        <v>185</v>
      </c>
      <c r="E1967" t="s">
        <v>186</v>
      </c>
      <c r="F1967" t="s">
        <v>59</v>
      </c>
      <c r="G1967">
        <v>10</v>
      </c>
      <c r="H1967" s="43">
        <v>10859</v>
      </c>
      <c r="I1967" t="s">
        <v>198</v>
      </c>
      <c r="J1967">
        <v>11034</v>
      </c>
      <c r="K1967" t="s">
        <v>213</v>
      </c>
      <c r="L1967" t="s">
        <v>213</v>
      </c>
      <c r="M1967" t="s">
        <v>214</v>
      </c>
      <c r="N1967" t="s">
        <v>215</v>
      </c>
      <c r="O1967" t="s">
        <v>64</v>
      </c>
      <c r="P1967">
        <v>387</v>
      </c>
      <c r="Q1967" t="s">
        <v>349</v>
      </c>
      <c r="R1967" t="s">
        <v>365</v>
      </c>
      <c r="S1967">
        <v>18</v>
      </c>
      <c r="T1967">
        <v>65.25</v>
      </c>
      <c r="U1967">
        <v>22</v>
      </c>
      <c r="V1967">
        <v>40</v>
      </c>
      <c r="W1967">
        <v>0.38</v>
      </c>
      <c r="X1967">
        <v>0.28000000000000003</v>
      </c>
      <c r="Y1967">
        <v>0.61</v>
      </c>
      <c r="Z1967">
        <v>159.09</v>
      </c>
      <c r="AA1967" t="s">
        <v>46</v>
      </c>
      <c r="AB1967" t="s">
        <v>47</v>
      </c>
      <c r="AC1967" t="s">
        <v>217</v>
      </c>
      <c r="AD1967" t="s">
        <v>203</v>
      </c>
      <c r="AE1967" s="39">
        <v>46222.961053240739</v>
      </c>
      <c r="AF1967" t="s">
        <v>366</v>
      </c>
      <c r="AG1967" t="str">
        <f t="shared" si="240"/>
        <v>Julho-26</v>
      </c>
      <c r="AH1967" s="36">
        <f>_xlfn.XLOOKUP(AK1967,'Base de Preços'!P$7:P$3001,'Base de Preços'!J$7:J$3001,"",0)</f>
        <v>193.73</v>
      </c>
      <c r="AI1967" s="37">
        <f t="shared" si="241"/>
        <v>12640.8825</v>
      </c>
      <c r="AJ1967" t="str">
        <f>_xlfn.XLOOKUP(N1967,Agrupamentos!C$3:C$496,Agrupamentos!D$3:D$496,"",0)</f>
        <v>COMBATE A FORMIGA MECANIZADO</v>
      </c>
      <c r="AK1967" t="str">
        <f t="shared" si="242"/>
        <v>COMBATE A FORMIGA PÓS PLANTIO MECANIZADO- 3 a 5kg/ha isca granulada ou MIPISGN1400IMP17</v>
      </c>
      <c r="AL1967" s="57" t="str">
        <f t="shared" si="243"/>
        <v>47876GN1400Operador de Trator de PneuJOAO VITOR TONETO SILVACOMBATE A FORMIGA PÓS PLANTIO MECANIZADO- 3 a 5kg/ha isca granulada ou MIPISCabreuvaT24Principal65,25Julho-26224046222,961053240746222</v>
      </c>
      <c r="AM1967" s="79">
        <f t="shared" si="244"/>
        <v>105.26315789473684</v>
      </c>
      <c r="AN1967" s="80">
        <f t="shared" si="245"/>
        <v>16746.315789473683</v>
      </c>
      <c r="AO1967" s="36">
        <f t="shared" si="246"/>
        <v>10380.622499999999</v>
      </c>
      <c r="AP1967" s="83">
        <f t="shared" si="247"/>
        <v>-6365.6932894736838</v>
      </c>
    </row>
    <row r="1968" spans="1:42" hidden="1">
      <c r="A1968">
        <v>47876</v>
      </c>
      <c r="B1968" s="38">
        <v>46222</v>
      </c>
      <c r="C1968" t="s">
        <v>273</v>
      </c>
      <c r="D1968" t="s">
        <v>185</v>
      </c>
      <c r="E1968" t="s">
        <v>186</v>
      </c>
      <c r="F1968" t="s">
        <v>37</v>
      </c>
      <c r="G1968">
        <v>10</v>
      </c>
      <c r="H1968" s="43">
        <v>10859</v>
      </c>
      <c r="I1968" t="s">
        <v>198</v>
      </c>
      <c r="J1968">
        <v>11034</v>
      </c>
      <c r="K1968" t="s">
        <v>213</v>
      </c>
      <c r="L1968" t="s">
        <v>213</v>
      </c>
      <c r="M1968" t="s">
        <v>243</v>
      </c>
      <c r="N1968" t="s">
        <v>244</v>
      </c>
      <c r="O1968" t="s">
        <v>245</v>
      </c>
      <c r="P1968">
        <v>502</v>
      </c>
      <c r="Q1968" t="s">
        <v>208</v>
      </c>
      <c r="R1968">
        <v>21</v>
      </c>
      <c r="S1968">
        <v>0</v>
      </c>
      <c r="T1968">
        <v>384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15.79</v>
      </c>
      <c r="AA1968" t="s">
        <v>55</v>
      </c>
      <c r="AB1968" t="s">
        <v>47</v>
      </c>
      <c r="AC1968" t="s">
        <v>217</v>
      </c>
      <c r="AD1968" t="s">
        <v>203</v>
      </c>
      <c r="AE1968" s="39">
        <v>46223.416250000002</v>
      </c>
      <c r="AF1968" t="s">
        <v>366</v>
      </c>
      <c r="AG1968" t="str">
        <f t="shared" si="240"/>
        <v>Julho-26</v>
      </c>
      <c r="AH1968" s="36">
        <f>_xlfn.XLOOKUP(AK1968,'Base de Preços'!P$7:P$3001,'Base de Preços'!J$7:J$3001,"",0)</f>
        <v>15.79</v>
      </c>
      <c r="AI1968" s="37">
        <f t="shared" si="241"/>
        <v>6063.36</v>
      </c>
      <c r="AJ1968" t="str">
        <f>_xlfn.XLOOKUP(N1968,Agrupamentos!C$3:C$496,Agrupamentos!D$3:D$496,"",0)</f>
        <v>CAMINHÃO</v>
      </c>
      <c r="AK1968" t="str">
        <f t="shared" si="242"/>
        <v>CAMINHÃO MUNCK (Km)GN1400REF41</v>
      </c>
      <c r="AL1968" s="57" t="str">
        <f t="shared" si="243"/>
        <v>47876GN1400MotoristaJOAO VITOR TONETO SILVACAMINHÃO MUNCK (Km)Indaia Grande I21Principal384Julho-260046223,4162546222</v>
      </c>
      <c r="AM1968" s="79" t="str">
        <f t="shared" si="244"/>
        <v/>
      </c>
      <c r="AN1968" s="80" t="str">
        <f t="shared" si="245"/>
        <v/>
      </c>
      <c r="AO1968" s="36">
        <f t="shared" si="246"/>
        <v>6063.36</v>
      </c>
      <c r="AP1968" s="83" t="str">
        <f t="shared" si="247"/>
        <v/>
      </c>
    </row>
    <row r="1969" spans="1:42" hidden="1">
      <c r="A1969">
        <v>47876</v>
      </c>
      <c r="B1969" s="38">
        <v>46222</v>
      </c>
      <c r="C1969" t="s">
        <v>273</v>
      </c>
      <c r="D1969" t="s">
        <v>185</v>
      </c>
      <c r="E1969" t="s">
        <v>186</v>
      </c>
      <c r="F1969" t="s">
        <v>49</v>
      </c>
      <c r="G1969">
        <v>10</v>
      </c>
      <c r="H1969" s="43">
        <v>10859</v>
      </c>
      <c r="I1969" t="s">
        <v>198</v>
      </c>
      <c r="J1969">
        <v>11034</v>
      </c>
      <c r="K1969" t="s">
        <v>213</v>
      </c>
      <c r="L1969" t="s">
        <v>213</v>
      </c>
      <c r="M1969" t="s">
        <v>214</v>
      </c>
      <c r="N1969" t="s">
        <v>215</v>
      </c>
      <c r="O1969" t="s">
        <v>64</v>
      </c>
      <c r="P1969">
        <v>387</v>
      </c>
      <c r="Q1969" t="s">
        <v>349</v>
      </c>
      <c r="R1969" t="s">
        <v>365</v>
      </c>
      <c r="S1969">
        <v>10</v>
      </c>
      <c r="T1969">
        <v>65.25</v>
      </c>
      <c r="U1969">
        <v>0</v>
      </c>
      <c r="V1969">
        <v>10</v>
      </c>
      <c r="W1969">
        <v>0.13</v>
      </c>
      <c r="X1969">
        <v>0.15</v>
      </c>
      <c r="Y1969">
        <v>0.15</v>
      </c>
      <c r="Z1969">
        <v>18.850000000000001</v>
      </c>
      <c r="AA1969" t="s">
        <v>55</v>
      </c>
      <c r="AB1969" t="s">
        <v>56</v>
      </c>
      <c r="AC1969" t="s">
        <v>217</v>
      </c>
      <c r="AD1969" t="s">
        <v>203</v>
      </c>
      <c r="AE1969" s="39">
        <v>46222.961053240739</v>
      </c>
      <c r="AF1969" t="s">
        <v>366</v>
      </c>
      <c r="AG1969" t="str">
        <f t="shared" si="240"/>
        <v>Julho-26</v>
      </c>
      <c r="AH1969" s="36">
        <f>_xlfn.XLOOKUP(AK1969,'Base de Preços'!P$7:P$3001,'Base de Preços'!J$7:J$3001,"",0)</f>
        <v>193.73</v>
      </c>
      <c r="AI1969" s="37">
        <f t="shared" si="241"/>
        <v>0</v>
      </c>
      <c r="AJ1969" t="str">
        <f>_xlfn.XLOOKUP(N1969,Agrupamentos!C$3:C$496,Agrupamentos!D$3:D$496,"",0)</f>
        <v>COMBATE A FORMIGA MECANIZADO</v>
      </c>
      <c r="AK1969" t="str">
        <f t="shared" si="242"/>
        <v>COMBATE A FORMIGA PÓS PLANTIO MECANIZADO- 3 a 5kg/ha isca granulada ou MIPISGN1400IMP17</v>
      </c>
      <c r="AL1969" s="57" t="str">
        <f t="shared" si="243"/>
        <v>47876GN1400Trabalhador FlorestalJOAO VITOR TONETO SILVACOMBATE A FORMIGA PÓS PLANTIO MECANIZADO- 3 a 5kg/ha isca granulada ou MIPISCabreuvaT24Suporte65,25Julho-2601046222,961053240746222</v>
      </c>
      <c r="AM1969" s="79">
        <f t="shared" si="244"/>
        <v>76.92307692307692</v>
      </c>
      <c r="AN1969" s="80">
        <f t="shared" si="245"/>
        <v>1450</v>
      </c>
      <c r="AO1969" s="36">
        <f t="shared" si="246"/>
        <v>1229.9625000000001</v>
      </c>
      <c r="AP1969" s="83">
        <f t="shared" si="247"/>
        <v>-220.03749999999991</v>
      </c>
    </row>
    <row r="1970" spans="1:42" hidden="1">
      <c r="A1970">
        <v>47876</v>
      </c>
      <c r="B1970" s="38">
        <v>46222</v>
      </c>
      <c r="C1970" t="s">
        <v>273</v>
      </c>
      <c r="D1970" t="s">
        <v>185</v>
      </c>
      <c r="E1970" t="s">
        <v>186</v>
      </c>
      <c r="F1970" t="s">
        <v>37</v>
      </c>
      <c r="G1970">
        <v>10</v>
      </c>
      <c r="H1970" s="43">
        <v>10859</v>
      </c>
      <c r="I1970" t="s">
        <v>198</v>
      </c>
      <c r="J1970">
        <v>11034</v>
      </c>
      <c r="K1970" t="s">
        <v>213</v>
      </c>
      <c r="L1970" t="s">
        <v>213</v>
      </c>
      <c r="M1970" t="s">
        <v>312</v>
      </c>
      <c r="N1970" t="s">
        <v>313</v>
      </c>
      <c r="O1970" t="s">
        <v>168</v>
      </c>
      <c r="P1970">
        <v>502</v>
      </c>
      <c r="Q1970" t="s">
        <v>208</v>
      </c>
      <c r="R1970">
        <v>21</v>
      </c>
      <c r="S1970">
        <v>0</v>
      </c>
      <c r="T1970">
        <v>1.3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469.73</v>
      </c>
      <c r="AA1970" t="s">
        <v>55</v>
      </c>
      <c r="AB1970" t="s">
        <v>47</v>
      </c>
      <c r="AC1970" t="s">
        <v>217</v>
      </c>
      <c r="AD1970" t="s">
        <v>203</v>
      </c>
      <c r="AE1970" s="39">
        <v>46223.422013888892</v>
      </c>
      <c r="AF1970" t="s">
        <v>366</v>
      </c>
      <c r="AG1970" t="str">
        <f t="shared" si="240"/>
        <v>Julho-26</v>
      </c>
      <c r="AH1970" s="36">
        <f>_xlfn.XLOOKUP(AK1970,'Base de Preços'!P$7:P$3001,'Base de Preços'!J$7:J$3001,"",0)</f>
        <v>469.73</v>
      </c>
      <c r="AI1970" s="37">
        <f t="shared" si="241"/>
        <v>610.649</v>
      </c>
      <c r="AJ1970" t="str">
        <f>_xlfn.XLOOKUP(N1970,Agrupamentos!C$3:C$496,Agrupamentos!D$3:D$496,"",0)</f>
        <v>CAMINHÃO</v>
      </c>
      <c r="AK1970" t="str">
        <f t="shared" si="242"/>
        <v>CAMINHÃO MUNCK (Hora)GN1400REF42</v>
      </c>
      <c r="AL1970" s="57" t="str">
        <f t="shared" si="243"/>
        <v>47876GN1400MotoristaJOAO VITOR TONETO SILVACAMINHÃO MUNCK (Hora)Indaia Grande I21Principal1,3Julho-260046223,422013888946222</v>
      </c>
      <c r="AM1970" s="79" t="str">
        <f t="shared" si="244"/>
        <v/>
      </c>
      <c r="AN1970" s="80" t="str">
        <f t="shared" si="245"/>
        <v/>
      </c>
      <c r="AO1970" s="36">
        <f t="shared" si="246"/>
        <v>610.649</v>
      </c>
      <c r="AP1970" s="83" t="str">
        <f t="shared" si="247"/>
        <v/>
      </c>
    </row>
    <row r="1971" spans="1:42" hidden="1">
      <c r="A1971">
        <v>47867</v>
      </c>
      <c r="B1971" s="38">
        <v>46222</v>
      </c>
      <c r="C1971" t="s">
        <v>273</v>
      </c>
      <c r="D1971" t="s">
        <v>105</v>
      </c>
      <c r="E1971" t="s">
        <v>106</v>
      </c>
      <c r="F1971" t="s">
        <v>37</v>
      </c>
      <c r="G1971">
        <v>8</v>
      </c>
      <c r="H1971" s="43">
        <v>11331</v>
      </c>
      <c r="I1971" t="s">
        <v>112</v>
      </c>
      <c r="J1971">
        <v>11838</v>
      </c>
      <c r="K1971" t="s">
        <v>113</v>
      </c>
      <c r="L1971" t="s">
        <v>114</v>
      </c>
      <c r="M1971">
        <v>1</v>
      </c>
      <c r="N1971" t="s">
        <v>109</v>
      </c>
      <c r="O1971" t="s">
        <v>64</v>
      </c>
      <c r="P1971">
        <v>532</v>
      </c>
      <c r="Q1971" t="s">
        <v>117</v>
      </c>
      <c r="R1971" t="s">
        <v>122</v>
      </c>
      <c r="S1971">
        <v>7</v>
      </c>
      <c r="T1971">
        <v>0</v>
      </c>
      <c r="U1971">
        <v>0</v>
      </c>
      <c r="V1971">
        <v>7</v>
      </c>
      <c r="W1971">
        <v>0</v>
      </c>
      <c r="X1971">
        <v>0</v>
      </c>
      <c r="Y1971">
        <v>0</v>
      </c>
      <c r="Z1971">
        <v>0</v>
      </c>
      <c r="AA1971" t="s">
        <v>46</v>
      </c>
      <c r="AB1971" t="s">
        <v>47</v>
      </c>
      <c r="AC1971" t="s">
        <v>119</v>
      </c>
      <c r="AE1971" s="39">
        <v>46222.847800925927</v>
      </c>
      <c r="AG1971" t="str">
        <f t="shared" si="240"/>
        <v>Julho-26</v>
      </c>
      <c r="AH1971" s="36">
        <f>_xlfn.XLOOKUP(AK1971,'Base de Preços'!P$7:P$3001,'Base de Preços'!J$7:J$3001,"",0)</f>
        <v>0</v>
      </c>
      <c r="AI1971" s="37">
        <f t="shared" si="241"/>
        <v>0</v>
      </c>
      <c r="AJ1971" t="str">
        <f>_xlfn.XLOOKUP(N1971,Agrupamentos!C$3:C$496,Agrupamentos!D$3:D$496,"",0)</f>
        <v>APOIO E MANUTENÇÃO</v>
      </c>
      <c r="AK1971" t="str">
        <f t="shared" si="242"/>
        <v>APOIO E MANUTEÇÃO 1410GN14101</v>
      </c>
      <c r="AL1971" s="57" t="str">
        <f t="shared" si="243"/>
        <v>47867GN1410MotoristaRENILDO DA CONCEICAO OLIVEIRAAPOIO E MANUTEÇÃO 1410NOSSA SENHORA APARECIDA IX004-01Principal0Julho-260746222,847800925946222</v>
      </c>
      <c r="AM1971" s="79" t="str">
        <f t="shared" si="244"/>
        <v/>
      </c>
      <c r="AN1971" s="80" t="str">
        <f t="shared" si="245"/>
        <v/>
      </c>
      <c r="AO1971" s="36">
        <f t="shared" si="246"/>
        <v>0</v>
      </c>
      <c r="AP1971" s="83" t="str">
        <f t="shared" si="247"/>
        <v/>
      </c>
    </row>
    <row r="1972" spans="1:42" hidden="1">
      <c r="A1972">
        <v>47867</v>
      </c>
      <c r="B1972" s="38">
        <v>46222</v>
      </c>
      <c r="C1972" t="s">
        <v>273</v>
      </c>
      <c r="D1972" t="s">
        <v>105</v>
      </c>
      <c r="E1972" t="s">
        <v>106</v>
      </c>
      <c r="F1972" t="s">
        <v>59</v>
      </c>
      <c r="G1972">
        <v>8</v>
      </c>
      <c r="H1972" s="43">
        <v>11331</v>
      </c>
      <c r="I1972" t="s">
        <v>112</v>
      </c>
      <c r="J1972">
        <v>11838</v>
      </c>
      <c r="K1972" t="s">
        <v>113</v>
      </c>
      <c r="L1972" t="s">
        <v>114</v>
      </c>
      <c r="M1972" t="s">
        <v>115</v>
      </c>
      <c r="N1972" t="s">
        <v>116</v>
      </c>
      <c r="O1972" t="s">
        <v>64</v>
      </c>
      <c r="P1972">
        <v>532</v>
      </c>
      <c r="Q1972" t="s">
        <v>117</v>
      </c>
      <c r="R1972" t="s">
        <v>121</v>
      </c>
      <c r="S1972">
        <v>1</v>
      </c>
      <c r="T1972">
        <v>7</v>
      </c>
      <c r="U1972">
        <v>0</v>
      </c>
      <c r="V1972">
        <v>1</v>
      </c>
      <c r="W1972">
        <v>0.42</v>
      </c>
      <c r="X1972">
        <v>0.14000000000000001</v>
      </c>
      <c r="Y1972">
        <v>0.14000000000000001</v>
      </c>
      <c r="Z1972">
        <v>143.63999999999999</v>
      </c>
      <c r="AA1972" t="s">
        <v>55</v>
      </c>
      <c r="AB1972" t="s">
        <v>47</v>
      </c>
      <c r="AC1972" t="s">
        <v>119</v>
      </c>
      <c r="AD1972" t="s">
        <v>120</v>
      </c>
      <c r="AE1972" s="39">
        <v>46222.847800925927</v>
      </c>
      <c r="AG1972" t="str">
        <f t="shared" si="240"/>
        <v>Julho-26</v>
      </c>
      <c r="AH1972" s="36">
        <f>_xlfn.XLOOKUP(AK1972,'Base de Preços'!P$7:P$3001,'Base de Preços'!J$7:J$3001,"",0)</f>
        <v>212.62</v>
      </c>
      <c r="AI1972" s="37">
        <f t="shared" si="241"/>
        <v>1488.3400000000001</v>
      </c>
      <c r="AJ1972" t="str">
        <f>_xlfn.XLOOKUP(N1972,Agrupamentos!C$3:C$496,Agrupamentos!D$3:D$496,"",0)</f>
        <v>HERBICIDA MEC</v>
      </c>
      <c r="AK1972" t="str">
        <f t="shared" si="242"/>
        <v>SERV CAP QUIM PRE EMERG 3 LINHASGN1410IMP97</v>
      </c>
      <c r="AL1972" s="57" t="str">
        <f t="shared" si="243"/>
        <v>47867GN1410Operador de Trator de PneuRENILDO DA CONCEICAO OLIVEIRASERV CAP QUIM PRE EMERG 3 LINHASNOSSA SENHORA APARECIDA IX002-02Principal7Julho-260146222,847800925946222</v>
      </c>
      <c r="AM1972" s="79">
        <f t="shared" si="244"/>
        <v>2.3809523809523809</v>
      </c>
      <c r="AN1972" s="80">
        <f t="shared" si="245"/>
        <v>341.99999999999994</v>
      </c>
      <c r="AO1972" s="36">
        <f t="shared" si="246"/>
        <v>1005.4799999999999</v>
      </c>
      <c r="AP1972" s="83">
        <f t="shared" si="247"/>
        <v>663.48</v>
      </c>
    </row>
    <row r="1973" spans="1:42" hidden="1">
      <c r="A1973">
        <v>47867</v>
      </c>
      <c r="B1973" s="38">
        <v>46222</v>
      </c>
      <c r="C1973" t="s">
        <v>273</v>
      </c>
      <c r="D1973" t="s">
        <v>105</v>
      </c>
      <c r="E1973" t="s">
        <v>106</v>
      </c>
      <c r="F1973" t="s">
        <v>37</v>
      </c>
      <c r="G1973">
        <v>8</v>
      </c>
      <c r="H1973" s="43">
        <v>11331</v>
      </c>
      <c r="I1973" t="s">
        <v>112</v>
      </c>
      <c r="J1973">
        <v>11838</v>
      </c>
      <c r="K1973" t="s">
        <v>113</v>
      </c>
      <c r="L1973" t="s">
        <v>114</v>
      </c>
      <c r="M1973">
        <v>1</v>
      </c>
      <c r="N1973" t="s">
        <v>109</v>
      </c>
      <c r="O1973" t="s">
        <v>64</v>
      </c>
      <c r="P1973">
        <v>532</v>
      </c>
      <c r="Q1973" t="s">
        <v>117</v>
      </c>
      <c r="R1973" t="s">
        <v>121</v>
      </c>
      <c r="S1973">
        <v>1</v>
      </c>
      <c r="T1973">
        <v>0</v>
      </c>
      <c r="U1973">
        <v>0</v>
      </c>
      <c r="V1973">
        <v>1</v>
      </c>
      <c r="W1973">
        <v>0</v>
      </c>
      <c r="X1973">
        <v>0</v>
      </c>
      <c r="Y1973">
        <v>0</v>
      </c>
      <c r="Z1973">
        <v>0</v>
      </c>
      <c r="AA1973" t="s">
        <v>55</v>
      </c>
      <c r="AB1973" t="s">
        <v>47</v>
      </c>
      <c r="AC1973" t="s">
        <v>119</v>
      </c>
      <c r="AD1973" t="s">
        <v>120</v>
      </c>
      <c r="AE1973" s="39">
        <v>46222.847800925927</v>
      </c>
      <c r="AG1973" t="str">
        <f t="shared" si="240"/>
        <v>Julho-26</v>
      </c>
      <c r="AH1973" s="36">
        <f>_xlfn.XLOOKUP(AK1973,'Base de Preços'!P$7:P$3001,'Base de Preços'!J$7:J$3001,"",0)</f>
        <v>0</v>
      </c>
      <c r="AI1973" s="37">
        <f t="shared" si="241"/>
        <v>0</v>
      </c>
      <c r="AJ1973" t="str">
        <f>_xlfn.XLOOKUP(N1973,Agrupamentos!C$3:C$496,Agrupamentos!D$3:D$496,"",0)</f>
        <v>APOIO E MANUTENÇÃO</v>
      </c>
      <c r="AK1973" t="str">
        <f t="shared" si="242"/>
        <v>APOIO E MANUTEÇÃO 1410GN14101</v>
      </c>
      <c r="AL1973" s="57" t="str">
        <f t="shared" si="243"/>
        <v>47867GN1410MotoristaRENILDO DA CONCEICAO OLIVEIRAAPOIO E MANUTEÇÃO 1410NOSSA SENHORA APARECIDA IX002-02Principal0Julho-260146222,847800925946222</v>
      </c>
      <c r="AM1973" s="79" t="str">
        <f t="shared" si="244"/>
        <v/>
      </c>
      <c r="AN1973" s="80" t="str">
        <f t="shared" si="245"/>
        <v/>
      </c>
      <c r="AO1973" s="36">
        <f t="shared" si="246"/>
        <v>0</v>
      </c>
      <c r="AP1973" s="83" t="str">
        <f t="shared" si="247"/>
        <v/>
      </c>
    </row>
    <row r="1974" spans="1:42" hidden="1">
      <c r="A1974">
        <v>47867</v>
      </c>
      <c r="B1974" s="38">
        <v>46222</v>
      </c>
      <c r="C1974" t="s">
        <v>273</v>
      </c>
      <c r="D1974" t="s">
        <v>105</v>
      </c>
      <c r="E1974" t="s">
        <v>106</v>
      </c>
      <c r="F1974" t="s">
        <v>59</v>
      </c>
      <c r="G1974">
        <v>8</v>
      </c>
      <c r="H1974" s="43">
        <v>11331</v>
      </c>
      <c r="I1974" t="s">
        <v>112</v>
      </c>
      <c r="J1974">
        <v>11838</v>
      </c>
      <c r="K1974" t="s">
        <v>113</v>
      </c>
      <c r="L1974" t="s">
        <v>114</v>
      </c>
      <c r="M1974" t="s">
        <v>115</v>
      </c>
      <c r="N1974" t="s">
        <v>116</v>
      </c>
      <c r="O1974" t="s">
        <v>64</v>
      </c>
      <c r="P1974">
        <v>532</v>
      </c>
      <c r="Q1974" t="s">
        <v>117</v>
      </c>
      <c r="R1974" t="s">
        <v>122</v>
      </c>
      <c r="S1974">
        <v>7</v>
      </c>
      <c r="T1974">
        <v>48.31</v>
      </c>
      <c r="U1974">
        <v>0</v>
      </c>
      <c r="V1974">
        <v>7</v>
      </c>
      <c r="W1974">
        <v>0.42</v>
      </c>
      <c r="X1974">
        <v>0.14000000000000001</v>
      </c>
      <c r="Y1974">
        <v>0.14000000000000001</v>
      </c>
      <c r="Z1974">
        <v>143.63999999999999</v>
      </c>
      <c r="AA1974" t="s">
        <v>46</v>
      </c>
      <c r="AB1974" t="s">
        <v>47</v>
      </c>
      <c r="AC1974" t="s">
        <v>119</v>
      </c>
      <c r="AD1974" t="s">
        <v>120</v>
      </c>
      <c r="AE1974" s="39">
        <v>46222.847800925927</v>
      </c>
      <c r="AG1974" t="str">
        <f t="shared" si="240"/>
        <v>Julho-26</v>
      </c>
      <c r="AH1974" s="36">
        <f>_xlfn.XLOOKUP(AK1974,'Base de Preços'!P$7:P$3001,'Base de Preços'!J$7:J$3001,"",0)</f>
        <v>212.62</v>
      </c>
      <c r="AI1974" s="37">
        <f t="shared" si="241"/>
        <v>10271.672200000001</v>
      </c>
      <c r="AJ1974" t="str">
        <f>_xlfn.XLOOKUP(N1974,Agrupamentos!C$3:C$496,Agrupamentos!D$3:D$496,"",0)</f>
        <v>HERBICIDA MEC</v>
      </c>
      <c r="AK1974" t="str">
        <f t="shared" si="242"/>
        <v>SERV CAP QUIM PRE EMERG 3 LINHASGN1410IMP97</v>
      </c>
      <c r="AL1974" s="57" t="str">
        <f t="shared" si="243"/>
        <v>47867GN1410Operador de Trator de PneuRENILDO DA CONCEICAO OLIVEIRASERV CAP QUIM PRE EMERG 3 LINHASNOSSA SENHORA APARECIDA IX004-01Principal48,31Julho-260746222,847800925946222</v>
      </c>
      <c r="AM1974" s="79">
        <f t="shared" si="244"/>
        <v>16.666666666666668</v>
      </c>
      <c r="AN1974" s="80">
        <f t="shared" si="245"/>
        <v>2394</v>
      </c>
      <c r="AO1974" s="36">
        <f t="shared" si="246"/>
        <v>6939.2483999999995</v>
      </c>
      <c r="AP1974" s="83">
        <f t="shared" si="247"/>
        <v>4545.2483999999995</v>
      </c>
    </row>
    <row r="1975" spans="1:42" hidden="1">
      <c r="A1975">
        <v>47867</v>
      </c>
      <c r="B1975" s="38">
        <v>46222</v>
      </c>
      <c r="C1975" t="s">
        <v>273</v>
      </c>
      <c r="D1975" t="s">
        <v>105</v>
      </c>
      <c r="E1975" t="s">
        <v>106</v>
      </c>
      <c r="F1975" t="s">
        <v>49</v>
      </c>
      <c r="G1975">
        <v>8</v>
      </c>
      <c r="H1975" s="43">
        <v>11331</v>
      </c>
      <c r="I1975" t="s">
        <v>112</v>
      </c>
      <c r="J1975">
        <v>11838</v>
      </c>
      <c r="K1975" t="s">
        <v>113</v>
      </c>
      <c r="L1975" t="s">
        <v>114</v>
      </c>
      <c r="M1975" t="s">
        <v>115</v>
      </c>
      <c r="N1975" t="s">
        <v>116</v>
      </c>
      <c r="O1975" t="s">
        <v>64</v>
      </c>
      <c r="P1975">
        <v>532</v>
      </c>
      <c r="Q1975" t="s">
        <v>117</v>
      </c>
      <c r="R1975" t="s">
        <v>121</v>
      </c>
      <c r="S1975">
        <v>1</v>
      </c>
      <c r="T1975">
        <v>7</v>
      </c>
      <c r="U1975">
        <v>0</v>
      </c>
      <c r="V1975">
        <v>1</v>
      </c>
      <c r="W1975">
        <v>0.08</v>
      </c>
      <c r="X1975">
        <v>0.14000000000000001</v>
      </c>
      <c r="Y1975">
        <v>0.14000000000000001</v>
      </c>
      <c r="Z1975">
        <v>10.130000000000001</v>
      </c>
      <c r="AA1975" t="s">
        <v>55</v>
      </c>
      <c r="AB1975" t="s">
        <v>56</v>
      </c>
      <c r="AC1975" t="s">
        <v>119</v>
      </c>
      <c r="AD1975" t="s">
        <v>120</v>
      </c>
      <c r="AE1975" s="39">
        <v>46222.847800925927</v>
      </c>
      <c r="AG1975" t="str">
        <f t="shared" si="240"/>
        <v>Julho-26</v>
      </c>
      <c r="AH1975" s="36">
        <f>_xlfn.XLOOKUP(AK1975,'Base de Preços'!P$7:P$3001,'Base de Preços'!J$7:J$3001,"",0)</f>
        <v>212.62</v>
      </c>
      <c r="AI1975" s="37">
        <f t="shared" si="241"/>
        <v>0</v>
      </c>
      <c r="AJ1975" t="str">
        <f>_xlfn.XLOOKUP(N1975,Agrupamentos!C$3:C$496,Agrupamentos!D$3:D$496,"",0)</f>
        <v>HERBICIDA MEC</v>
      </c>
      <c r="AK1975" t="str">
        <f t="shared" si="242"/>
        <v>SERV CAP QUIM PRE EMERG 3 LINHASGN1410IMP97</v>
      </c>
      <c r="AL1975" s="57" t="str">
        <f t="shared" si="243"/>
        <v>47867GN1410Trabalhador FlorestalRENILDO DA CONCEICAO OLIVEIRASERV CAP QUIM PRE EMERG 3 LINHASNOSSA SENHORA APARECIDA IX002-02Suporte7Julho-260146222,847800925946222</v>
      </c>
      <c r="AM1975" s="79">
        <f t="shared" si="244"/>
        <v>12.5</v>
      </c>
      <c r="AN1975" s="80">
        <f t="shared" si="245"/>
        <v>126.62500000000001</v>
      </c>
      <c r="AO1975" s="36">
        <f t="shared" si="246"/>
        <v>70.910000000000011</v>
      </c>
      <c r="AP1975" s="83">
        <f t="shared" si="247"/>
        <v>-55.715000000000003</v>
      </c>
    </row>
    <row r="1976" spans="1:42" hidden="1">
      <c r="A1976">
        <v>47867</v>
      </c>
      <c r="B1976" s="38">
        <v>46222</v>
      </c>
      <c r="C1976" t="s">
        <v>273</v>
      </c>
      <c r="D1976" t="s">
        <v>105</v>
      </c>
      <c r="E1976" t="s">
        <v>106</v>
      </c>
      <c r="F1976" t="s">
        <v>49</v>
      </c>
      <c r="G1976">
        <v>8</v>
      </c>
      <c r="H1976" s="43">
        <v>11331</v>
      </c>
      <c r="I1976" t="s">
        <v>112</v>
      </c>
      <c r="J1976">
        <v>11838</v>
      </c>
      <c r="K1976" t="s">
        <v>113</v>
      </c>
      <c r="L1976" t="s">
        <v>114</v>
      </c>
      <c r="M1976" t="s">
        <v>115</v>
      </c>
      <c r="N1976" t="s">
        <v>116</v>
      </c>
      <c r="O1976" t="s">
        <v>64</v>
      </c>
      <c r="P1976">
        <v>532</v>
      </c>
      <c r="Q1976" t="s">
        <v>117</v>
      </c>
      <c r="R1976" t="s">
        <v>122</v>
      </c>
      <c r="S1976">
        <v>7</v>
      </c>
      <c r="T1976">
        <v>48.31</v>
      </c>
      <c r="U1976">
        <v>0</v>
      </c>
      <c r="V1976">
        <v>7</v>
      </c>
      <c r="W1976">
        <v>0.08</v>
      </c>
      <c r="X1976">
        <v>0.14000000000000001</v>
      </c>
      <c r="Y1976">
        <v>0.14000000000000001</v>
      </c>
      <c r="Z1976">
        <v>10.130000000000001</v>
      </c>
      <c r="AA1976" t="s">
        <v>46</v>
      </c>
      <c r="AB1976" t="s">
        <v>56</v>
      </c>
      <c r="AC1976" t="s">
        <v>119</v>
      </c>
      <c r="AD1976" t="s">
        <v>120</v>
      </c>
      <c r="AE1976" s="39">
        <v>46222.847800925927</v>
      </c>
      <c r="AG1976" t="str">
        <f t="shared" si="240"/>
        <v>Julho-26</v>
      </c>
      <c r="AH1976" s="36">
        <f>_xlfn.XLOOKUP(AK1976,'Base de Preços'!P$7:P$3001,'Base de Preços'!J$7:J$3001,"",0)</f>
        <v>212.62</v>
      </c>
      <c r="AI1976" s="37">
        <f t="shared" si="241"/>
        <v>0</v>
      </c>
      <c r="AJ1976" t="str">
        <f>_xlfn.XLOOKUP(N1976,Agrupamentos!C$3:C$496,Agrupamentos!D$3:D$496,"",0)</f>
        <v>HERBICIDA MEC</v>
      </c>
      <c r="AK1976" t="str">
        <f t="shared" si="242"/>
        <v>SERV CAP QUIM PRE EMERG 3 LINHASGN1410IMP97</v>
      </c>
      <c r="AL1976" s="57" t="str">
        <f t="shared" si="243"/>
        <v>47867GN1410Trabalhador FlorestalRENILDO DA CONCEICAO OLIVEIRASERV CAP QUIM PRE EMERG 3 LINHASNOSSA SENHORA APARECIDA IX004-01Suporte48,31Julho-260746222,847800925946222</v>
      </c>
      <c r="AM1976" s="79">
        <f t="shared" si="244"/>
        <v>87.5</v>
      </c>
      <c r="AN1976" s="80">
        <f t="shared" si="245"/>
        <v>886.37500000000011</v>
      </c>
      <c r="AO1976" s="36">
        <f t="shared" si="246"/>
        <v>489.38030000000003</v>
      </c>
      <c r="AP1976" s="83">
        <f t="shared" si="247"/>
        <v>-396.99470000000008</v>
      </c>
    </row>
    <row r="1977" spans="1:42" hidden="1">
      <c r="A1977">
        <v>47871</v>
      </c>
      <c r="B1977" s="38">
        <v>46222</v>
      </c>
      <c r="C1977" t="s">
        <v>273</v>
      </c>
      <c r="D1977" t="s">
        <v>105</v>
      </c>
      <c r="E1977" t="s">
        <v>106</v>
      </c>
      <c r="F1977" t="s">
        <v>49</v>
      </c>
      <c r="G1977">
        <v>8</v>
      </c>
      <c r="H1977" s="43">
        <v>11331</v>
      </c>
      <c r="I1977" t="s">
        <v>112</v>
      </c>
      <c r="J1977">
        <v>11362</v>
      </c>
      <c r="K1977" t="s">
        <v>131</v>
      </c>
      <c r="L1977" t="s">
        <v>131</v>
      </c>
      <c r="M1977">
        <v>298</v>
      </c>
      <c r="N1977" t="s">
        <v>132</v>
      </c>
      <c r="O1977" t="s">
        <v>43</v>
      </c>
      <c r="P1977">
        <v>790</v>
      </c>
      <c r="Q1977" t="s">
        <v>133</v>
      </c>
      <c r="R1977" t="s">
        <v>158</v>
      </c>
      <c r="S1977">
        <v>8</v>
      </c>
      <c r="T1977">
        <v>1</v>
      </c>
      <c r="U1977">
        <v>0</v>
      </c>
      <c r="V1977">
        <v>8</v>
      </c>
      <c r="W1977">
        <v>0</v>
      </c>
      <c r="X1977">
        <v>8</v>
      </c>
      <c r="Y1977">
        <v>8</v>
      </c>
      <c r="Z1977">
        <v>589.29</v>
      </c>
      <c r="AA1977" t="s">
        <v>46</v>
      </c>
      <c r="AB1977" t="s">
        <v>47</v>
      </c>
      <c r="AC1977" t="s">
        <v>135</v>
      </c>
      <c r="AD1977" t="s">
        <v>120</v>
      </c>
      <c r="AE1977" s="39">
        <v>46222.896458333336</v>
      </c>
      <c r="AF1977" t="s">
        <v>494</v>
      </c>
      <c r="AG1977" t="str">
        <f t="shared" si="240"/>
        <v>Julho-26</v>
      </c>
      <c r="AH1977" s="36">
        <f>_xlfn.XLOOKUP(AK1977,'Base de Preços'!P$7:P$3001,'Base de Preços'!J$7:J$3001,"",0)</f>
        <v>589.29</v>
      </c>
      <c r="AI1977" s="37">
        <f t="shared" si="241"/>
        <v>589.29</v>
      </c>
      <c r="AJ1977" t="str">
        <f>_xlfn.XLOOKUP(N1977,Agrupamentos!C$3:C$496,Agrupamentos!D$3:D$496,"",0)</f>
        <v>DIARIAS HOMEM</v>
      </c>
      <c r="AK1977" t="str">
        <f t="shared" si="242"/>
        <v>SERV GERAIS LAVOURA AGRICGN1410298</v>
      </c>
      <c r="AL1977" s="57" t="str">
        <f t="shared" si="243"/>
        <v>47871GN1410Trabalhador FlorestalGABRIEL GONCALVES PINHEIROSERV GERAIS LAVOURA AGRICSANTA LUZIA - RRP001-01Principal1Julho-260846222,896458333346222</v>
      </c>
      <c r="AM1977" s="79" t="str">
        <f t="shared" si="244"/>
        <v/>
      </c>
      <c r="AN1977" s="80" t="str">
        <f t="shared" si="245"/>
        <v/>
      </c>
      <c r="AO1977" s="36">
        <f t="shared" si="246"/>
        <v>589.29</v>
      </c>
      <c r="AP1977" s="83" t="str">
        <f t="shared" si="247"/>
        <v/>
      </c>
    </row>
    <row r="1978" spans="1:42" hidden="1">
      <c r="A1978">
        <v>47871</v>
      </c>
      <c r="B1978" s="38">
        <v>46222</v>
      </c>
      <c r="C1978" t="s">
        <v>273</v>
      </c>
      <c r="D1978" t="s">
        <v>105</v>
      </c>
      <c r="E1978" t="s">
        <v>106</v>
      </c>
      <c r="F1978" t="s">
        <v>49</v>
      </c>
      <c r="G1978">
        <v>8</v>
      </c>
      <c r="H1978" s="43">
        <v>11331</v>
      </c>
      <c r="I1978" t="s">
        <v>112</v>
      </c>
      <c r="J1978">
        <v>11362</v>
      </c>
      <c r="K1978" t="s">
        <v>131</v>
      </c>
      <c r="L1978" t="s">
        <v>131</v>
      </c>
      <c r="M1978">
        <v>1</v>
      </c>
      <c r="N1978" t="s">
        <v>109</v>
      </c>
      <c r="O1978" t="s">
        <v>64</v>
      </c>
      <c r="P1978">
        <v>790</v>
      </c>
      <c r="Q1978" t="s">
        <v>133</v>
      </c>
      <c r="R1978" t="s">
        <v>158</v>
      </c>
      <c r="S1978">
        <v>0</v>
      </c>
      <c r="T1978">
        <v>0</v>
      </c>
      <c r="U1978">
        <v>8</v>
      </c>
      <c r="V1978">
        <v>8</v>
      </c>
      <c r="W1978">
        <v>0</v>
      </c>
      <c r="X1978">
        <v>0</v>
      </c>
      <c r="Y1978">
        <v>0</v>
      </c>
      <c r="Z1978">
        <v>0</v>
      </c>
      <c r="AA1978" t="s">
        <v>46</v>
      </c>
      <c r="AB1978" t="s">
        <v>56</v>
      </c>
      <c r="AC1978" t="s">
        <v>135</v>
      </c>
      <c r="AE1978" s="39">
        <v>46222.896458333336</v>
      </c>
      <c r="AF1978" t="s">
        <v>494</v>
      </c>
      <c r="AG1978" t="str">
        <f t="shared" si="240"/>
        <v>Julho-26</v>
      </c>
      <c r="AH1978" s="36">
        <f>_xlfn.XLOOKUP(AK1978,'Base de Preços'!P$7:P$3001,'Base de Preços'!J$7:J$3001,"",0)</f>
        <v>0</v>
      </c>
      <c r="AI1978" s="37">
        <f t="shared" si="241"/>
        <v>0</v>
      </c>
      <c r="AJ1978" t="str">
        <f>_xlfn.XLOOKUP(N1978,Agrupamentos!C$3:C$496,Agrupamentos!D$3:D$496,"",0)</f>
        <v>APOIO E MANUTENÇÃO</v>
      </c>
      <c r="AK1978" t="str">
        <f t="shared" si="242"/>
        <v>APOIO E MANUTEÇÃO 1410GN14101</v>
      </c>
      <c r="AL1978" s="57" t="str">
        <f t="shared" si="243"/>
        <v>47871GN1410Trabalhador FlorestalGABRIEL GONCALVES PINHEIROAPOIO E MANUTEÇÃO 1410SANTA LUZIA - RRP001-01Suporte0Julho-268846222,896458333346222</v>
      </c>
      <c r="AM1978" s="79" t="str">
        <f t="shared" si="244"/>
        <v/>
      </c>
      <c r="AN1978" s="80" t="str">
        <f t="shared" si="245"/>
        <v/>
      </c>
      <c r="AO1978" s="36">
        <f t="shared" si="246"/>
        <v>0</v>
      </c>
      <c r="AP1978" s="83" t="str">
        <f t="shared" si="247"/>
        <v/>
      </c>
    </row>
    <row r="1979" spans="1:42" hidden="1">
      <c r="A1979">
        <v>47871</v>
      </c>
      <c r="B1979" s="38">
        <v>46222</v>
      </c>
      <c r="C1979" t="s">
        <v>273</v>
      </c>
      <c r="D1979" t="s">
        <v>105</v>
      </c>
      <c r="E1979" t="s">
        <v>106</v>
      </c>
      <c r="F1979" t="s">
        <v>37</v>
      </c>
      <c r="G1979">
        <v>8</v>
      </c>
      <c r="H1979" s="43">
        <v>11331</v>
      </c>
      <c r="I1979" t="s">
        <v>112</v>
      </c>
      <c r="J1979">
        <v>11362</v>
      </c>
      <c r="K1979" t="s">
        <v>131</v>
      </c>
      <c r="L1979" t="s">
        <v>131</v>
      </c>
      <c r="M1979">
        <v>1</v>
      </c>
      <c r="N1979" t="s">
        <v>109</v>
      </c>
      <c r="O1979" t="s">
        <v>64</v>
      </c>
      <c r="P1979">
        <v>790</v>
      </c>
      <c r="Q1979" t="s">
        <v>133</v>
      </c>
      <c r="R1979" t="s">
        <v>158</v>
      </c>
      <c r="S1979">
        <v>0</v>
      </c>
      <c r="T1979">
        <v>0</v>
      </c>
      <c r="U1979">
        <v>8</v>
      </c>
      <c r="V1979">
        <v>8</v>
      </c>
      <c r="W1979">
        <v>0</v>
      </c>
      <c r="X1979">
        <v>0</v>
      </c>
      <c r="Y1979">
        <v>0</v>
      </c>
      <c r="Z1979">
        <v>0</v>
      </c>
      <c r="AA1979" t="s">
        <v>46</v>
      </c>
      <c r="AB1979" t="s">
        <v>47</v>
      </c>
      <c r="AC1979" t="s">
        <v>135</v>
      </c>
      <c r="AE1979" s="39">
        <v>46222.896458333336</v>
      </c>
      <c r="AF1979" t="s">
        <v>494</v>
      </c>
      <c r="AG1979" t="str">
        <f t="shared" si="240"/>
        <v>Julho-26</v>
      </c>
      <c r="AH1979" s="36">
        <f>_xlfn.XLOOKUP(AK1979,'Base de Preços'!P$7:P$3001,'Base de Preços'!J$7:J$3001,"",0)</f>
        <v>0</v>
      </c>
      <c r="AI1979" s="37">
        <f t="shared" si="241"/>
        <v>0</v>
      </c>
      <c r="AJ1979" t="str">
        <f>_xlfn.XLOOKUP(N1979,Agrupamentos!C$3:C$496,Agrupamentos!D$3:D$496,"",0)</f>
        <v>APOIO E MANUTENÇÃO</v>
      </c>
      <c r="AK1979" t="str">
        <f t="shared" si="242"/>
        <v>APOIO E MANUTEÇÃO 1410GN14101</v>
      </c>
      <c r="AL1979" s="57" t="str">
        <f t="shared" si="243"/>
        <v>47871GN1410MotoristaGABRIEL GONCALVES PINHEIROAPOIO E MANUTEÇÃO 1410SANTA LUZIA - RRP001-01Principal0Julho-268846222,896458333346222</v>
      </c>
      <c r="AM1979" s="79" t="str">
        <f t="shared" si="244"/>
        <v/>
      </c>
      <c r="AN1979" s="80" t="str">
        <f t="shared" si="245"/>
        <v/>
      </c>
      <c r="AO1979" s="36">
        <f t="shared" si="246"/>
        <v>0</v>
      </c>
      <c r="AP1979" s="83" t="str">
        <f t="shared" si="247"/>
        <v/>
      </c>
    </row>
    <row r="1980" spans="1:42" hidden="1">
      <c r="A1980">
        <v>47871</v>
      </c>
      <c r="B1980" s="38">
        <v>46222</v>
      </c>
      <c r="C1980" t="s">
        <v>273</v>
      </c>
      <c r="D1980" t="s">
        <v>105</v>
      </c>
      <c r="E1980" t="s">
        <v>106</v>
      </c>
      <c r="F1980" t="s">
        <v>59</v>
      </c>
      <c r="G1980">
        <v>8</v>
      </c>
      <c r="H1980" s="43">
        <v>11331</v>
      </c>
      <c r="I1980" t="s">
        <v>112</v>
      </c>
      <c r="J1980">
        <v>11362</v>
      </c>
      <c r="K1980" t="s">
        <v>131</v>
      </c>
      <c r="L1980" t="s">
        <v>131</v>
      </c>
      <c r="M1980">
        <v>1</v>
      </c>
      <c r="N1980" t="s">
        <v>109</v>
      </c>
      <c r="O1980" t="s">
        <v>64</v>
      </c>
      <c r="P1980">
        <v>790</v>
      </c>
      <c r="Q1980" t="s">
        <v>133</v>
      </c>
      <c r="R1980" t="s">
        <v>158</v>
      </c>
      <c r="S1980">
        <v>0</v>
      </c>
      <c r="T1980">
        <v>0</v>
      </c>
      <c r="U1980">
        <v>40</v>
      </c>
      <c r="V1980">
        <v>40</v>
      </c>
      <c r="W1980">
        <v>0</v>
      </c>
      <c r="X1980">
        <v>0</v>
      </c>
      <c r="Y1980">
        <v>0</v>
      </c>
      <c r="Z1980">
        <v>0</v>
      </c>
      <c r="AA1980" t="s">
        <v>46</v>
      </c>
      <c r="AB1980" t="s">
        <v>56</v>
      </c>
      <c r="AC1980" t="s">
        <v>135</v>
      </c>
      <c r="AE1980" s="39">
        <v>46222.896458333336</v>
      </c>
      <c r="AF1980" t="s">
        <v>494</v>
      </c>
      <c r="AG1980" t="str">
        <f t="shared" si="240"/>
        <v>Julho-26</v>
      </c>
      <c r="AH1980" s="36">
        <f>_xlfn.XLOOKUP(AK1980,'Base de Preços'!P$7:P$3001,'Base de Preços'!J$7:J$3001,"",0)</f>
        <v>0</v>
      </c>
      <c r="AI1980" s="37">
        <f t="shared" si="241"/>
        <v>0</v>
      </c>
      <c r="AJ1980" t="str">
        <f>_xlfn.XLOOKUP(N1980,Agrupamentos!C$3:C$496,Agrupamentos!D$3:D$496,"",0)</f>
        <v>APOIO E MANUTENÇÃO</v>
      </c>
      <c r="AK1980" t="str">
        <f t="shared" si="242"/>
        <v>APOIO E MANUTEÇÃO 1410GN14101</v>
      </c>
      <c r="AL1980" s="57" t="str">
        <f t="shared" si="243"/>
        <v>47871GN1410Operador de Trator de PneuGABRIEL GONCALVES PINHEIROAPOIO E MANUTEÇÃO 1410SANTA LUZIA - RRP001-01Suporte0Julho-26404046222,896458333346222</v>
      </c>
      <c r="AM1980" s="79" t="str">
        <f t="shared" si="244"/>
        <v/>
      </c>
      <c r="AN1980" s="80" t="str">
        <f t="shared" si="245"/>
        <v/>
      </c>
      <c r="AO1980" s="36">
        <f t="shared" si="246"/>
        <v>0</v>
      </c>
      <c r="AP1980" s="83" t="str">
        <f t="shared" si="247"/>
        <v/>
      </c>
    </row>
    <row r="1981" spans="1:42" hidden="1">
      <c r="A1981">
        <v>47871</v>
      </c>
      <c r="B1981" s="38">
        <v>46222</v>
      </c>
      <c r="C1981" t="s">
        <v>273</v>
      </c>
      <c r="D1981" t="s">
        <v>105</v>
      </c>
      <c r="E1981" t="s">
        <v>106</v>
      </c>
      <c r="F1981" t="s">
        <v>59</v>
      </c>
      <c r="G1981">
        <v>8</v>
      </c>
      <c r="H1981" s="43">
        <v>11331</v>
      </c>
      <c r="I1981" t="s">
        <v>112</v>
      </c>
      <c r="J1981">
        <v>11362</v>
      </c>
      <c r="K1981" t="s">
        <v>131</v>
      </c>
      <c r="L1981" t="s">
        <v>131</v>
      </c>
      <c r="M1981" t="s">
        <v>166</v>
      </c>
      <c r="N1981" t="s">
        <v>167</v>
      </c>
      <c r="O1981" t="s">
        <v>168</v>
      </c>
      <c r="P1981">
        <v>790</v>
      </c>
      <c r="Q1981" t="s">
        <v>133</v>
      </c>
      <c r="R1981" t="s">
        <v>158</v>
      </c>
      <c r="S1981">
        <v>24</v>
      </c>
      <c r="T1981">
        <v>24</v>
      </c>
      <c r="U1981">
        <v>0</v>
      </c>
      <c r="V1981">
        <v>24</v>
      </c>
      <c r="W1981">
        <v>0</v>
      </c>
      <c r="X1981">
        <v>1</v>
      </c>
      <c r="Y1981">
        <v>1</v>
      </c>
      <c r="Z1981">
        <v>290.54000000000002</v>
      </c>
      <c r="AA1981" t="s">
        <v>46</v>
      </c>
      <c r="AB1981" t="s">
        <v>47</v>
      </c>
      <c r="AC1981" t="s">
        <v>135</v>
      </c>
      <c r="AE1981" s="39">
        <v>46222.896458333336</v>
      </c>
      <c r="AF1981" t="s">
        <v>494</v>
      </c>
      <c r="AG1981" t="str">
        <f t="shared" si="240"/>
        <v>Julho-26</v>
      </c>
      <c r="AH1981" s="36">
        <f>_xlfn.XLOOKUP(AK1981,'Base de Preços'!P$7:P$3001,'Base de Preços'!J$7:J$3001,"",0)</f>
        <v>290.54000000000002</v>
      </c>
      <c r="AI1981" s="37">
        <f t="shared" si="241"/>
        <v>6972.9600000000009</v>
      </c>
      <c r="AJ1981" t="str">
        <f>_xlfn.XLOOKUP(N1981,Agrupamentos!C$3:C$496,Agrupamentos!D$3:D$496,"",0)</f>
        <v>HORA TRATOR</v>
      </c>
      <c r="AK1981" t="str">
        <f t="shared" si="242"/>
        <v>SERV HORA TRATOR PNEU 100CV AGRICGN1410REF223</v>
      </c>
      <c r="AL1981" s="57" t="str">
        <f t="shared" si="243"/>
        <v>47871GN1410Operador de Trator de PneuGABRIEL GONCALVES PINHEIROSERV HORA TRATOR PNEU 100CV AGRICSANTA LUZIA - RRP001-01Principal24Julho-2602446222,896458333346222</v>
      </c>
      <c r="AM1981" s="79" t="str">
        <f t="shared" si="244"/>
        <v/>
      </c>
      <c r="AN1981" s="80" t="str">
        <f t="shared" si="245"/>
        <v/>
      </c>
      <c r="AO1981" s="36">
        <f t="shared" si="246"/>
        <v>6972.9600000000009</v>
      </c>
      <c r="AP1981" s="83" t="str">
        <f t="shared" si="247"/>
        <v/>
      </c>
    </row>
    <row r="1982" spans="1:42" hidden="1">
      <c r="A1982">
        <v>47874</v>
      </c>
      <c r="B1982" s="38">
        <v>46222</v>
      </c>
      <c r="C1982" t="s">
        <v>273</v>
      </c>
      <c r="D1982" t="s">
        <v>105</v>
      </c>
      <c r="E1982" t="s">
        <v>106</v>
      </c>
      <c r="F1982" t="s">
        <v>49</v>
      </c>
      <c r="G1982">
        <v>8</v>
      </c>
      <c r="H1982" s="43">
        <v>11331</v>
      </c>
      <c r="I1982" t="s">
        <v>112</v>
      </c>
      <c r="J1982">
        <v>11752</v>
      </c>
      <c r="K1982" t="s">
        <v>149</v>
      </c>
      <c r="L1982" t="s">
        <v>149</v>
      </c>
      <c r="M1982">
        <v>1</v>
      </c>
      <c r="N1982" t="s">
        <v>109</v>
      </c>
      <c r="O1982" t="s">
        <v>64</v>
      </c>
      <c r="P1982">
        <v>503</v>
      </c>
      <c r="Q1982" t="s">
        <v>181</v>
      </c>
      <c r="R1982" t="s">
        <v>152</v>
      </c>
      <c r="S1982">
        <v>0</v>
      </c>
      <c r="T1982">
        <v>0</v>
      </c>
      <c r="U1982">
        <v>32</v>
      </c>
      <c r="V1982">
        <v>32</v>
      </c>
      <c r="W1982">
        <v>0</v>
      </c>
      <c r="X1982">
        <v>0</v>
      </c>
      <c r="Y1982">
        <v>0</v>
      </c>
      <c r="Z1982">
        <v>0</v>
      </c>
      <c r="AA1982" t="s">
        <v>55</v>
      </c>
      <c r="AB1982" t="s">
        <v>56</v>
      </c>
      <c r="AC1982" t="s">
        <v>120</v>
      </c>
      <c r="AD1982" t="s">
        <v>58</v>
      </c>
      <c r="AE1982" s="39">
        <v>46222.928912037038</v>
      </c>
      <c r="AG1982" t="str">
        <f t="shared" si="240"/>
        <v>Julho-26</v>
      </c>
      <c r="AH1982" s="36">
        <f>_xlfn.XLOOKUP(AK1982,'Base de Preços'!P$7:P$3001,'Base de Preços'!J$7:J$3001,"",0)</f>
        <v>0</v>
      </c>
      <c r="AI1982" s="37">
        <f t="shared" si="241"/>
        <v>0</v>
      </c>
      <c r="AJ1982" t="str">
        <f>_xlfn.XLOOKUP(N1982,Agrupamentos!C$3:C$496,Agrupamentos!D$3:D$496,"",0)</f>
        <v>APOIO E MANUTENÇÃO</v>
      </c>
      <c r="AK1982" t="str">
        <f t="shared" si="242"/>
        <v>APOIO E MANUTEÇÃO 1410GN14101</v>
      </c>
      <c r="AL1982" s="57" t="str">
        <f t="shared" si="243"/>
        <v>47874GN1410Trabalhador FlorestalMATEUS SANCHES PERES BIENIEKAPOIO E MANUTEÇÃO 1410MÃE SANTA GLEBA A008-01Suporte0Julho-26323246222,92891203746222</v>
      </c>
      <c r="AM1982" s="79" t="str">
        <f t="shared" si="244"/>
        <v/>
      </c>
      <c r="AN1982" s="80" t="str">
        <f t="shared" si="245"/>
        <v/>
      </c>
      <c r="AO1982" s="36">
        <f t="shared" si="246"/>
        <v>0</v>
      </c>
      <c r="AP1982" s="83" t="str">
        <f t="shared" si="247"/>
        <v/>
      </c>
    </row>
    <row r="1983" spans="1:42" hidden="1">
      <c r="A1983">
        <v>47874</v>
      </c>
      <c r="B1983" s="38">
        <v>46222</v>
      </c>
      <c r="C1983" t="s">
        <v>273</v>
      </c>
      <c r="D1983" t="s">
        <v>105</v>
      </c>
      <c r="E1983" t="s">
        <v>106</v>
      </c>
      <c r="F1983" t="s">
        <v>59</v>
      </c>
      <c r="G1983">
        <v>8</v>
      </c>
      <c r="H1983" s="43">
        <v>11331</v>
      </c>
      <c r="I1983" t="s">
        <v>112</v>
      </c>
      <c r="J1983">
        <v>11752</v>
      </c>
      <c r="K1983" t="s">
        <v>149</v>
      </c>
      <c r="L1983" t="s">
        <v>149</v>
      </c>
      <c r="M1983">
        <v>1</v>
      </c>
      <c r="N1983" t="s">
        <v>109</v>
      </c>
      <c r="O1983" t="s">
        <v>64</v>
      </c>
      <c r="P1983">
        <v>503</v>
      </c>
      <c r="Q1983" t="s">
        <v>181</v>
      </c>
      <c r="R1983" t="s">
        <v>152</v>
      </c>
      <c r="S1983">
        <v>0</v>
      </c>
      <c r="T1983">
        <v>0</v>
      </c>
      <c r="U1983">
        <v>24</v>
      </c>
      <c r="V1983">
        <v>24</v>
      </c>
      <c r="W1983">
        <v>0</v>
      </c>
      <c r="X1983">
        <v>0</v>
      </c>
      <c r="Y1983">
        <v>0</v>
      </c>
      <c r="Z1983">
        <v>0</v>
      </c>
      <c r="AA1983" t="s">
        <v>55</v>
      </c>
      <c r="AB1983" t="s">
        <v>56</v>
      </c>
      <c r="AC1983" t="s">
        <v>120</v>
      </c>
      <c r="AD1983" t="s">
        <v>120</v>
      </c>
      <c r="AE1983" s="39">
        <v>46222.928912037038</v>
      </c>
      <c r="AG1983" t="str">
        <f t="shared" si="240"/>
        <v>Julho-26</v>
      </c>
      <c r="AH1983" s="36">
        <f>_xlfn.XLOOKUP(AK1983,'Base de Preços'!P$7:P$3001,'Base de Preços'!J$7:J$3001,"",0)</f>
        <v>0</v>
      </c>
      <c r="AI1983" s="37">
        <f t="shared" si="241"/>
        <v>0</v>
      </c>
      <c r="AJ1983" t="str">
        <f>_xlfn.XLOOKUP(N1983,Agrupamentos!C$3:C$496,Agrupamentos!D$3:D$496,"",0)</f>
        <v>APOIO E MANUTENÇÃO</v>
      </c>
      <c r="AK1983" t="str">
        <f t="shared" si="242"/>
        <v>APOIO E MANUTEÇÃO 1410GN14101</v>
      </c>
      <c r="AL1983" s="57" t="str">
        <f t="shared" si="243"/>
        <v>47874GN1410Operador de Trator de PneuMATEUS SANCHES PERES BIENIEKAPOIO E MANUTEÇÃO 1410MÃE SANTA GLEBA A008-01Suporte0Julho-26242446222,92891203746222</v>
      </c>
      <c r="AM1983" s="79" t="str">
        <f t="shared" si="244"/>
        <v/>
      </c>
      <c r="AN1983" s="80" t="str">
        <f t="shared" si="245"/>
        <v/>
      </c>
      <c r="AO1983" s="36">
        <f t="shared" si="246"/>
        <v>0</v>
      </c>
      <c r="AP1983" s="83" t="str">
        <f t="shared" si="247"/>
        <v/>
      </c>
    </row>
    <row r="1984" spans="1:42" hidden="1">
      <c r="A1984">
        <v>47874</v>
      </c>
      <c r="B1984" s="38">
        <v>46222</v>
      </c>
      <c r="C1984" t="s">
        <v>273</v>
      </c>
      <c r="D1984" t="s">
        <v>105</v>
      </c>
      <c r="E1984" t="s">
        <v>106</v>
      </c>
      <c r="F1984" t="s">
        <v>37</v>
      </c>
      <c r="G1984">
        <v>8</v>
      </c>
      <c r="H1984" s="43">
        <v>11331</v>
      </c>
      <c r="I1984" t="s">
        <v>112</v>
      </c>
      <c r="J1984">
        <v>11752</v>
      </c>
      <c r="K1984" t="s">
        <v>149</v>
      </c>
      <c r="L1984" t="s">
        <v>149</v>
      </c>
      <c r="M1984">
        <v>1</v>
      </c>
      <c r="N1984" t="s">
        <v>109</v>
      </c>
      <c r="O1984" t="s">
        <v>64</v>
      </c>
      <c r="P1984">
        <v>503</v>
      </c>
      <c r="Q1984" t="s">
        <v>181</v>
      </c>
      <c r="R1984" t="s">
        <v>152</v>
      </c>
      <c r="S1984">
        <v>0</v>
      </c>
      <c r="T1984">
        <v>0</v>
      </c>
      <c r="U1984">
        <v>8</v>
      </c>
      <c r="V1984">
        <v>8</v>
      </c>
      <c r="W1984">
        <v>0</v>
      </c>
      <c r="X1984">
        <v>0</v>
      </c>
      <c r="Y1984">
        <v>0</v>
      </c>
      <c r="Z1984">
        <v>0</v>
      </c>
      <c r="AA1984" t="s">
        <v>55</v>
      </c>
      <c r="AB1984" t="s">
        <v>47</v>
      </c>
      <c r="AC1984" t="s">
        <v>120</v>
      </c>
      <c r="AE1984" s="39">
        <v>46222.928912037038</v>
      </c>
      <c r="AG1984" t="str">
        <f t="shared" si="240"/>
        <v>Julho-26</v>
      </c>
      <c r="AH1984" s="36">
        <f>_xlfn.XLOOKUP(AK1984,'Base de Preços'!P$7:P$3001,'Base de Preços'!J$7:J$3001,"",0)</f>
        <v>0</v>
      </c>
      <c r="AI1984" s="37">
        <f t="shared" si="241"/>
        <v>0</v>
      </c>
      <c r="AJ1984" t="str">
        <f>_xlfn.XLOOKUP(N1984,Agrupamentos!C$3:C$496,Agrupamentos!D$3:D$496,"",0)</f>
        <v>APOIO E MANUTENÇÃO</v>
      </c>
      <c r="AK1984" t="str">
        <f t="shared" si="242"/>
        <v>APOIO E MANUTEÇÃO 1410GN14101</v>
      </c>
      <c r="AL1984" s="57" t="str">
        <f t="shared" si="243"/>
        <v>47874GN1410MotoristaMATEUS SANCHES PERES BIENIEKAPOIO E MANUTEÇÃO 1410MÃE SANTA GLEBA A008-01Principal0Julho-268846222,92891203746222</v>
      </c>
      <c r="AM1984" s="79" t="str">
        <f t="shared" si="244"/>
        <v/>
      </c>
      <c r="AN1984" s="80" t="str">
        <f t="shared" si="245"/>
        <v/>
      </c>
      <c r="AO1984" s="36">
        <f t="shared" si="246"/>
        <v>0</v>
      </c>
      <c r="AP1984" s="83" t="str">
        <f t="shared" si="247"/>
        <v/>
      </c>
    </row>
    <row r="1985" spans="1:42" hidden="1">
      <c r="A1985">
        <v>47877</v>
      </c>
      <c r="B1985" s="38">
        <v>46222</v>
      </c>
      <c r="C1985" t="s">
        <v>273</v>
      </c>
      <c r="D1985" t="s">
        <v>105</v>
      </c>
      <c r="E1985" t="s">
        <v>106</v>
      </c>
      <c r="F1985" t="s">
        <v>49</v>
      </c>
      <c r="G1985">
        <v>8</v>
      </c>
      <c r="H1985" s="43">
        <v>11065</v>
      </c>
      <c r="I1985" t="s">
        <v>107</v>
      </c>
      <c r="J1985">
        <v>11392</v>
      </c>
      <c r="K1985" t="s">
        <v>142</v>
      </c>
      <c r="L1985" t="s">
        <v>142</v>
      </c>
      <c r="M1985">
        <v>298</v>
      </c>
      <c r="N1985" t="s">
        <v>132</v>
      </c>
      <c r="O1985" t="s">
        <v>43</v>
      </c>
      <c r="P1985">
        <v>909</v>
      </c>
      <c r="Q1985" t="s">
        <v>160</v>
      </c>
      <c r="R1985" t="s">
        <v>148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589.29</v>
      </c>
      <c r="AA1985" t="s">
        <v>55</v>
      </c>
      <c r="AB1985" t="s">
        <v>47</v>
      </c>
      <c r="AC1985" t="s">
        <v>145</v>
      </c>
      <c r="AD1985" t="s">
        <v>120</v>
      </c>
      <c r="AE1985" s="39">
        <v>46223.499675925923</v>
      </c>
      <c r="AG1985" t="str">
        <f t="shared" si="240"/>
        <v>Julho-26</v>
      </c>
      <c r="AH1985" s="36">
        <f>_xlfn.XLOOKUP(AK1985,'Base de Preços'!P$7:P$3001,'Base de Preços'!J$7:J$3001,"",0)</f>
        <v>589.29</v>
      </c>
      <c r="AI1985" s="37">
        <f t="shared" si="241"/>
        <v>589.29</v>
      </c>
      <c r="AJ1985" t="str">
        <f>_xlfn.XLOOKUP(N1985,Agrupamentos!C$3:C$496,Agrupamentos!D$3:D$496,"",0)</f>
        <v>DIARIAS HOMEM</v>
      </c>
      <c r="AK1985" t="str">
        <f t="shared" si="242"/>
        <v>SERV GERAIS LAVOURA AGRICGN1410298</v>
      </c>
      <c r="AL1985" s="57" t="str">
        <f t="shared" si="243"/>
        <v>47877GN1410Trabalhador FlorestalDOUGLAS BOTELHO GOMESSERV GERAIS LAVOURA AGRICNOSSA SENHORA APARECIDA XI - SRP005-01Principal1Julho-260046223,499675925946222</v>
      </c>
      <c r="AM1985" s="79" t="str">
        <f t="shared" si="244"/>
        <v/>
      </c>
      <c r="AN1985" s="80" t="str">
        <f t="shared" si="245"/>
        <v/>
      </c>
      <c r="AO1985" s="36">
        <f t="shared" si="246"/>
        <v>589.29</v>
      </c>
      <c r="AP1985" s="83" t="str">
        <f t="shared" si="247"/>
        <v/>
      </c>
    </row>
    <row r="1986" spans="1:42" hidden="1">
      <c r="A1986">
        <v>47877</v>
      </c>
      <c r="B1986" s="38">
        <v>46222</v>
      </c>
      <c r="C1986" t="s">
        <v>273</v>
      </c>
      <c r="D1986" t="s">
        <v>105</v>
      </c>
      <c r="E1986" t="s">
        <v>106</v>
      </c>
      <c r="F1986" t="s">
        <v>49</v>
      </c>
      <c r="G1986">
        <v>8</v>
      </c>
      <c r="H1986" s="43">
        <v>11065</v>
      </c>
      <c r="I1986" t="s">
        <v>107</v>
      </c>
      <c r="J1986">
        <v>11392</v>
      </c>
      <c r="K1986" t="s">
        <v>142</v>
      </c>
      <c r="L1986" t="s">
        <v>142</v>
      </c>
      <c r="M1986" t="s">
        <v>146</v>
      </c>
      <c r="N1986" t="s">
        <v>147</v>
      </c>
      <c r="O1986" t="s">
        <v>64</v>
      </c>
      <c r="P1986">
        <v>532</v>
      </c>
      <c r="Q1986" t="s">
        <v>117</v>
      </c>
      <c r="R1986" t="s">
        <v>148</v>
      </c>
      <c r="S1986">
        <v>88</v>
      </c>
      <c r="T1986">
        <v>9.26</v>
      </c>
      <c r="U1986">
        <v>24</v>
      </c>
      <c r="V1986">
        <v>112</v>
      </c>
      <c r="W1986">
        <v>3.57</v>
      </c>
      <c r="X1986">
        <v>9.5</v>
      </c>
      <c r="Y1986">
        <v>12.1</v>
      </c>
      <c r="Z1986">
        <v>269.95999999999998</v>
      </c>
      <c r="AA1986" t="s">
        <v>55</v>
      </c>
      <c r="AB1986" t="s">
        <v>47</v>
      </c>
      <c r="AC1986" t="s">
        <v>145</v>
      </c>
      <c r="AD1986" t="s">
        <v>120</v>
      </c>
      <c r="AE1986" s="39">
        <v>46223.08829861111</v>
      </c>
      <c r="AG1986" t="str">
        <f t="shared" si="240"/>
        <v>Julho-26</v>
      </c>
      <c r="AH1986" s="36">
        <f>_xlfn.XLOOKUP(AK1986,'Base de Preços'!P$7:P$3001,'Base de Preços'!J$7:J$3001,"",0)</f>
        <v>618.69000000000005</v>
      </c>
      <c r="AI1986" s="37">
        <f t="shared" si="241"/>
        <v>5729.0694000000003</v>
      </c>
      <c r="AJ1986" t="str">
        <f>_xlfn.XLOOKUP(N1986,Agrupamentos!C$3:C$496,Agrupamentos!D$3:D$496,"",0)</f>
        <v>IRRIGAÇÃO DE PLANTIO</v>
      </c>
      <c r="AK1986" t="str">
        <f t="shared" si="242"/>
        <v>2ª SERV IRRIGACAO NIVEL 1 AGRIC - TRANSPORTE ATÉ 5,0GN1410336-2</v>
      </c>
      <c r="AL1986" s="57" t="str">
        <f t="shared" si="243"/>
        <v>47877GN1410Trabalhador FlorestalDOUGLAS BOTELHO GOMES2ª SERV IRRIGACAO NIVEL 1 AGRIC - TRANSPORTE ATÉ 5,0NOSSA SENHORA APARECIDA IX005-01Principal9,26Julho-262411246223,088298611146222</v>
      </c>
      <c r="AM1986" s="79">
        <f t="shared" si="244"/>
        <v>31.372549019607845</v>
      </c>
      <c r="AN1986" s="80">
        <f t="shared" si="245"/>
        <v>8469.3333333333339</v>
      </c>
      <c r="AO1986" s="36">
        <f t="shared" si="246"/>
        <v>2499.8295999999996</v>
      </c>
      <c r="AP1986" s="83">
        <f t="shared" si="247"/>
        <v>-5969.5037333333348</v>
      </c>
    </row>
    <row r="1987" spans="1:42" hidden="1">
      <c r="A1987">
        <v>47877</v>
      </c>
      <c r="B1987" s="38">
        <v>46222</v>
      </c>
      <c r="C1987" t="s">
        <v>273</v>
      </c>
      <c r="D1987" t="s">
        <v>105</v>
      </c>
      <c r="E1987" t="s">
        <v>106</v>
      </c>
      <c r="F1987" t="s">
        <v>37</v>
      </c>
      <c r="G1987">
        <v>8</v>
      </c>
      <c r="H1987" s="43">
        <v>11065</v>
      </c>
      <c r="I1987" t="s">
        <v>107</v>
      </c>
      <c r="J1987">
        <v>11392</v>
      </c>
      <c r="K1987" t="s">
        <v>142</v>
      </c>
      <c r="L1987" t="s">
        <v>142</v>
      </c>
      <c r="M1987">
        <v>1</v>
      </c>
      <c r="N1987" t="s">
        <v>109</v>
      </c>
      <c r="O1987" t="s">
        <v>64</v>
      </c>
      <c r="P1987">
        <v>532</v>
      </c>
      <c r="Q1987" t="s">
        <v>117</v>
      </c>
      <c r="R1987" t="s">
        <v>148</v>
      </c>
      <c r="S1987">
        <v>16</v>
      </c>
      <c r="T1987">
        <v>0</v>
      </c>
      <c r="U1987">
        <v>0</v>
      </c>
      <c r="V1987">
        <v>16</v>
      </c>
      <c r="W1987">
        <v>0</v>
      </c>
      <c r="X1987">
        <v>0</v>
      </c>
      <c r="Y1987">
        <v>0</v>
      </c>
      <c r="Z1987">
        <v>0</v>
      </c>
      <c r="AA1987" t="s">
        <v>46</v>
      </c>
      <c r="AB1987" t="s">
        <v>47</v>
      </c>
      <c r="AC1987" t="s">
        <v>145</v>
      </c>
      <c r="AE1987" s="39">
        <v>46223.08829861111</v>
      </c>
      <c r="AG1987" t="str">
        <f t="shared" si="240"/>
        <v>Julho-26</v>
      </c>
      <c r="AH1987" s="36">
        <f>_xlfn.XLOOKUP(AK1987,'Base de Preços'!P$7:P$3001,'Base de Preços'!J$7:J$3001,"",0)</f>
        <v>0</v>
      </c>
      <c r="AI1987" s="37">
        <f t="shared" si="241"/>
        <v>0</v>
      </c>
      <c r="AJ1987" t="str">
        <f>_xlfn.XLOOKUP(N1987,Agrupamentos!C$3:C$496,Agrupamentos!D$3:D$496,"",0)</f>
        <v>APOIO E MANUTENÇÃO</v>
      </c>
      <c r="AK1987" t="str">
        <f t="shared" si="242"/>
        <v>APOIO E MANUTEÇÃO 1410GN14101</v>
      </c>
      <c r="AL1987" s="57" t="str">
        <f t="shared" si="243"/>
        <v>47877GN1410MotoristaDOUGLAS BOTELHO GOMESAPOIO E MANUTEÇÃO 1410NOSSA SENHORA APARECIDA IX005-01Principal0Julho-2601646223,088298611146222</v>
      </c>
      <c r="AM1987" s="79" t="str">
        <f t="shared" si="244"/>
        <v/>
      </c>
      <c r="AN1987" s="80" t="str">
        <f t="shared" si="245"/>
        <v/>
      </c>
      <c r="AO1987" s="36">
        <f t="shared" si="246"/>
        <v>0</v>
      </c>
      <c r="AP1987" s="83" t="str">
        <f t="shared" si="247"/>
        <v/>
      </c>
    </row>
    <row r="1988" spans="1:42" hidden="1">
      <c r="A1988">
        <v>47877</v>
      </c>
      <c r="B1988" s="38">
        <v>46222</v>
      </c>
      <c r="C1988" t="s">
        <v>273</v>
      </c>
      <c r="D1988" t="s">
        <v>105</v>
      </c>
      <c r="E1988" t="s">
        <v>106</v>
      </c>
      <c r="F1988" t="s">
        <v>59</v>
      </c>
      <c r="G1988">
        <v>8</v>
      </c>
      <c r="H1988" s="43">
        <v>11065</v>
      </c>
      <c r="I1988" t="s">
        <v>107</v>
      </c>
      <c r="J1988">
        <v>11392</v>
      </c>
      <c r="K1988" t="s">
        <v>142</v>
      </c>
      <c r="L1988" t="s">
        <v>142</v>
      </c>
      <c r="M1988" t="s">
        <v>146</v>
      </c>
      <c r="N1988" t="s">
        <v>147</v>
      </c>
      <c r="O1988" t="s">
        <v>64</v>
      </c>
      <c r="P1988">
        <v>532</v>
      </c>
      <c r="Q1988" t="s">
        <v>117</v>
      </c>
      <c r="R1988" t="s">
        <v>148</v>
      </c>
      <c r="S1988">
        <v>2</v>
      </c>
      <c r="T1988">
        <v>9.26</v>
      </c>
      <c r="U1988">
        <v>22</v>
      </c>
      <c r="V1988">
        <v>24</v>
      </c>
      <c r="W1988">
        <v>0.71</v>
      </c>
      <c r="X1988">
        <v>0.22</v>
      </c>
      <c r="Y1988">
        <v>2.59</v>
      </c>
      <c r="Z1988">
        <v>211.36</v>
      </c>
      <c r="AA1988" t="s">
        <v>55</v>
      </c>
      <c r="AB1988" t="s">
        <v>77</v>
      </c>
      <c r="AC1988" t="s">
        <v>145</v>
      </c>
      <c r="AD1988" t="s">
        <v>120</v>
      </c>
      <c r="AE1988" s="39">
        <v>46223.08829861111</v>
      </c>
      <c r="AG1988" t="str">
        <f t="shared" si="240"/>
        <v>Julho-26</v>
      </c>
      <c r="AH1988" s="36">
        <f>_xlfn.XLOOKUP(AK1988,'Base de Preços'!P$7:P$3001,'Base de Preços'!J$7:J$3001,"",0)</f>
        <v>618.69000000000005</v>
      </c>
      <c r="AI1988" s="37">
        <f t="shared" si="241"/>
        <v>0</v>
      </c>
      <c r="AJ1988" t="str">
        <f>_xlfn.XLOOKUP(N1988,Agrupamentos!C$3:C$496,Agrupamentos!D$3:D$496,"",0)</f>
        <v>IRRIGAÇÃO DE PLANTIO</v>
      </c>
      <c r="AK1988" t="str">
        <f t="shared" si="242"/>
        <v>2ª SERV IRRIGACAO NIVEL 1 AGRIC - TRANSPORTE ATÉ 5,0GN1410336-2</v>
      </c>
      <c r="AL1988" s="57" t="str">
        <f t="shared" si="243"/>
        <v>47877GN1410Operador de Trator de PneuDOUGLAS BOTELHO GOMES2ª SERV IRRIGACAO NIVEL 1 AGRIC - TRANSPORTE ATÉ 5,0NOSSA SENHORA APARECIDA IX005-01Apoio9,26Julho-26222446223,088298611146222</v>
      </c>
      <c r="AM1988" s="79">
        <f t="shared" si="244"/>
        <v>33.802816901408455</v>
      </c>
      <c r="AN1988" s="80">
        <f t="shared" si="245"/>
        <v>7144.5633802816919</v>
      </c>
      <c r="AO1988" s="36">
        <f t="shared" si="246"/>
        <v>1957.1936000000001</v>
      </c>
      <c r="AP1988" s="83">
        <f t="shared" si="247"/>
        <v>-5187.3697802816914</v>
      </c>
    </row>
    <row r="1989" spans="1:42" hidden="1">
      <c r="A1989">
        <v>47908</v>
      </c>
      <c r="B1989" s="38">
        <v>46222</v>
      </c>
      <c r="C1989" t="s">
        <v>273</v>
      </c>
      <c r="D1989" t="s">
        <v>105</v>
      </c>
      <c r="E1989" t="s">
        <v>106</v>
      </c>
      <c r="F1989" t="s">
        <v>37</v>
      </c>
      <c r="G1989">
        <v>8</v>
      </c>
      <c r="H1989" s="43">
        <v>11065</v>
      </c>
      <c r="I1989" t="s">
        <v>107</v>
      </c>
      <c r="J1989">
        <v>11078</v>
      </c>
      <c r="K1989" t="s">
        <v>154</v>
      </c>
      <c r="L1989" t="s">
        <v>154</v>
      </c>
      <c r="M1989">
        <v>1</v>
      </c>
      <c r="N1989" t="s">
        <v>109</v>
      </c>
      <c r="O1989" t="s">
        <v>64</v>
      </c>
      <c r="P1989">
        <v>820</v>
      </c>
      <c r="Q1989" t="s">
        <v>144</v>
      </c>
      <c r="R1989" t="s">
        <v>148</v>
      </c>
      <c r="S1989">
        <v>8</v>
      </c>
      <c r="T1989">
        <v>0</v>
      </c>
      <c r="U1989">
        <v>0</v>
      </c>
      <c r="V1989">
        <v>8</v>
      </c>
      <c r="W1989">
        <v>0</v>
      </c>
      <c r="X1989">
        <v>0</v>
      </c>
      <c r="Y1989">
        <v>0</v>
      </c>
      <c r="Z1989">
        <v>0</v>
      </c>
      <c r="AA1989" t="s">
        <v>55</v>
      </c>
      <c r="AB1989" t="s">
        <v>47</v>
      </c>
      <c r="AC1989" t="s">
        <v>159</v>
      </c>
      <c r="AD1989" t="s">
        <v>159</v>
      </c>
      <c r="AE1989" s="39">
        <v>46223.50917824074</v>
      </c>
      <c r="AG1989" t="str">
        <f t="shared" si="240"/>
        <v>Julho-26</v>
      </c>
      <c r="AH1989" s="36">
        <f>_xlfn.XLOOKUP(AK1989,'Base de Preços'!P$7:P$3001,'Base de Preços'!J$7:J$3001,"",0)</f>
        <v>0</v>
      </c>
      <c r="AI1989" s="37">
        <f t="shared" si="241"/>
        <v>0</v>
      </c>
      <c r="AJ1989" t="str">
        <f>_xlfn.XLOOKUP(N1989,Agrupamentos!C$3:C$496,Agrupamentos!D$3:D$496,"",0)</f>
        <v>APOIO E MANUTENÇÃO</v>
      </c>
      <c r="AK1989" t="str">
        <f t="shared" si="242"/>
        <v>APOIO E MANUTEÇÃO 1410GN14101</v>
      </c>
      <c r="AL1989" s="57" t="str">
        <f t="shared" si="243"/>
        <v>47908GN1410MotoristaNATAN SANTOS MORAISAPOIO E MANUTEÇÃO 1410NOSSA SENHORA APARECIDA IX - CPG005-01Principal0Julho-260846223,509178240746222</v>
      </c>
      <c r="AM1989" s="79" t="str">
        <f t="shared" si="244"/>
        <v/>
      </c>
      <c r="AN1989" s="80" t="str">
        <f t="shared" si="245"/>
        <v/>
      </c>
      <c r="AO1989" s="36">
        <f t="shared" si="246"/>
        <v>0</v>
      </c>
      <c r="AP1989" s="83" t="str">
        <f t="shared" si="247"/>
        <v/>
      </c>
    </row>
    <row r="1990" spans="1:42" hidden="1">
      <c r="A1990">
        <v>47908</v>
      </c>
      <c r="B1990" s="38">
        <v>46222</v>
      </c>
      <c r="C1990" t="s">
        <v>273</v>
      </c>
      <c r="D1990" t="s">
        <v>105</v>
      </c>
      <c r="E1990" t="s">
        <v>106</v>
      </c>
      <c r="F1990" t="s">
        <v>49</v>
      </c>
      <c r="G1990">
        <v>8</v>
      </c>
      <c r="H1990" s="43">
        <v>11065</v>
      </c>
      <c r="I1990" t="s">
        <v>107</v>
      </c>
      <c r="J1990">
        <v>11078</v>
      </c>
      <c r="K1990" t="s">
        <v>154</v>
      </c>
      <c r="L1990" t="s">
        <v>154</v>
      </c>
      <c r="M1990">
        <v>1</v>
      </c>
      <c r="N1990" t="s">
        <v>109</v>
      </c>
      <c r="O1990" t="s">
        <v>64</v>
      </c>
      <c r="P1990">
        <v>820</v>
      </c>
      <c r="Q1990" t="s">
        <v>144</v>
      </c>
      <c r="R1990" t="s">
        <v>148</v>
      </c>
      <c r="S1990">
        <v>16</v>
      </c>
      <c r="T1990">
        <v>0</v>
      </c>
      <c r="U1990">
        <v>0</v>
      </c>
      <c r="V1990">
        <v>16</v>
      </c>
      <c r="W1990">
        <v>0</v>
      </c>
      <c r="X1990">
        <v>0</v>
      </c>
      <c r="Y1990">
        <v>0</v>
      </c>
      <c r="Z1990">
        <v>0</v>
      </c>
      <c r="AA1990" t="s">
        <v>55</v>
      </c>
      <c r="AB1990" t="s">
        <v>56</v>
      </c>
      <c r="AC1990" t="s">
        <v>159</v>
      </c>
      <c r="AD1990" t="s">
        <v>159</v>
      </c>
      <c r="AE1990" s="39">
        <v>46223.509895833333</v>
      </c>
      <c r="AG1990" t="str">
        <f t="shared" ref="AG1990:AG2053" si="248">IF(B1990=0,"",PROPER(TEXT(IF(DAY(B1990)&gt;20,EDATE(B1990,1),B1990),"MMMM-aa")))</f>
        <v>Julho-26</v>
      </c>
      <c r="AH1990" s="36">
        <f>_xlfn.XLOOKUP(AK1990,'Base de Preços'!P$7:P$3001,'Base de Preços'!J$7:J$3001,"",0)</f>
        <v>0</v>
      </c>
      <c r="AI1990" s="37">
        <f t="shared" ref="AI1990:AI2053" si="249">IF(AB1990="Principal",AH1990*T1990,0)</f>
        <v>0</v>
      </c>
      <c r="AJ1990" t="str">
        <f>_xlfn.XLOOKUP(N1990,Agrupamentos!C$3:C$496,Agrupamentos!D$3:D$496,"",0)</f>
        <v>APOIO E MANUTENÇÃO</v>
      </c>
      <c r="AK1990" t="str">
        <f t="shared" ref="AK1990:AK2053" si="250">N1990&amp;D1990&amp;M1990</f>
        <v>APOIO E MANUTEÇÃO 1410GN14101</v>
      </c>
      <c r="AL1990" s="57" t="str">
        <f t="shared" ref="AL1990:AL2053" si="251">CONCATENATE(A1990,D1990,F1990,K1990,N1990,Q1990,R1990,AB1990,T1990,AG1990,U1990,V1990,AE1990,B1990)</f>
        <v>47908GN1410Trabalhador FlorestalNATAN SANTOS MORAISAPOIO E MANUTEÇÃO 1410NOSSA SENHORA APARECIDA IX - CPG005-01Suporte0Julho-2601646223,509895833346222</v>
      </c>
      <c r="AM1990" s="79" t="str">
        <f t="shared" ref="AM1990:AM2053" si="252">IFERROR(V1990/W1990,"")</f>
        <v/>
      </c>
      <c r="AN1990" s="80" t="str">
        <f t="shared" ref="AN1990:AN2053" si="253">IFERROR(AM1990*Z1990,"")</f>
        <v/>
      </c>
      <c r="AO1990" s="36">
        <f t="shared" ref="AO1990:AO2053" si="254">Z1990*T1990</f>
        <v>0</v>
      </c>
      <c r="AP1990" s="83" t="str">
        <f t="shared" ref="AP1990:AP2053" si="255">IFERROR(AO1990-AN1990,"")</f>
        <v/>
      </c>
    </row>
    <row r="1991" spans="1:42" hidden="1">
      <c r="A1991">
        <v>47892</v>
      </c>
      <c r="B1991" s="38">
        <v>46222</v>
      </c>
      <c r="C1991" t="s">
        <v>273</v>
      </c>
      <c r="D1991" t="s">
        <v>98</v>
      </c>
      <c r="E1991" t="s">
        <v>99</v>
      </c>
      <c r="F1991" t="s">
        <v>49</v>
      </c>
      <c r="G1991">
        <v>8</v>
      </c>
      <c r="H1991" s="43">
        <v>10665</v>
      </c>
      <c r="I1991" t="s">
        <v>191</v>
      </c>
      <c r="J1991">
        <v>10781</v>
      </c>
      <c r="K1991" t="s">
        <v>192</v>
      </c>
      <c r="L1991" t="s">
        <v>192</v>
      </c>
      <c r="M1991">
        <v>2</v>
      </c>
      <c r="N1991" t="s">
        <v>42</v>
      </c>
      <c r="O1991" t="s">
        <v>64</v>
      </c>
      <c r="P1991">
        <v>493</v>
      </c>
      <c r="Q1991" t="s">
        <v>536</v>
      </c>
      <c r="R1991">
        <v>2</v>
      </c>
      <c r="S1991">
        <v>8</v>
      </c>
      <c r="T1991">
        <v>0</v>
      </c>
      <c r="U1991">
        <v>0</v>
      </c>
      <c r="V1991">
        <v>8</v>
      </c>
      <c r="W1991">
        <v>0</v>
      </c>
      <c r="X1991">
        <v>0</v>
      </c>
      <c r="Y1991">
        <v>0</v>
      </c>
      <c r="Z1991">
        <v>0</v>
      </c>
      <c r="AA1991" t="s">
        <v>46</v>
      </c>
      <c r="AB1991" t="s">
        <v>56</v>
      </c>
      <c r="AC1991" t="s">
        <v>195</v>
      </c>
      <c r="AE1991" s="39">
        <v>46223.380972222221</v>
      </c>
      <c r="AG1991" t="str">
        <f t="shared" si="248"/>
        <v>Julho-26</v>
      </c>
      <c r="AH1991" s="36">
        <f>_xlfn.XLOOKUP(AK1991,'Base de Preços'!P$7:P$3001,'Base de Preços'!J$7:J$3001,"",0)</f>
        <v>0</v>
      </c>
      <c r="AI1991" s="37">
        <f t="shared" si="249"/>
        <v>0</v>
      </c>
      <c r="AJ1991" t="str">
        <f>_xlfn.XLOOKUP(N1991,Agrupamentos!C$3:C$496,Agrupamentos!D$3:D$496,"",0)</f>
        <v>APOIO E MANUTENÇÃO</v>
      </c>
      <c r="AK1991" t="str">
        <f t="shared" si="250"/>
        <v>APOIO E MANUTEÇÃOGN14202</v>
      </c>
      <c r="AL1991" s="57" t="str">
        <f t="shared" si="251"/>
        <v>47892GN1420Trabalhador FlorestalTHIAGO DE SOUZA AVELARAPOIO E MANUTEÇÃOTOCA DA ONCA2Suporte0Julho-260846223,380972222246222</v>
      </c>
      <c r="AM1991" s="79" t="str">
        <f t="shared" si="252"/>
        <v/>
      </c>
      <c r="AN1991" s="80" t="str">
        <f t="shared" si="253"/>
        <v/>
      </c>
      <c r="AO1991" s="36">
        <f t="shared" si="254"/>
        <v>0</v>
      </c>
      <c r="AP1991" s="83" t="str">
        <f t="shared" si="255"/>
        <v/>
      </c>
    </row>
    <row r="1992" spans="1:42" hidden="1">
      <c r="A1992">
        <v>47892</v>
      </c>
      <c r="B1992" s="38">
        <v>46222</v>
      </c>
      <c r="C1992" t="s">
        <v>273</v>
      </c>
      <c r="D1992" t="s">
        <v>98</v>
      </c>
      <c r="E1992" t="s">
        <v>99</v>
      </c>
      <c r="F1992" t="s">
        <v>59</v>
      </c>
      <c r="G1992">
        <v>8</v>
      </c>
      <c r="H1992" s="43">
        <v>10665</v>
      </c>
      <c r="I1992" t="s">
        <v>191</v>
      </c>
      <c r="J1992">
        <v>10781</v>
      </c>
      <c r="K1992" t="s">
        <v>192</v>
      </c>
      <c r="L1992" t="s">
        <v>192</v>
      </c>
      <c r="M1992" t="s">
        <v>525</v>
      </c>
      <c r="N1992" t="s">
        <v>526</v>
      </c>
      <c r="O1992" t="s">
        <v>64</v>
      </c>
      <c r="P1992">
        <v>493</v>
      </c>
      <c r="Q1992" t="s">
        <v>536</v>
      </c>
      <c r="R1992">
        <v>13</v>
      </c>
      <c r="S1992">
        <v>14</v>
      </c>
      <c r="T1992">
        <v>18.47</v>
      </c>
      <c r="U1992">
        <v>0</v>
      </c>
      <c r="V1992">
        <v>14</v>
      </c>
      <c r="W1992">
        <v>0.9</v>
      </c>
      <c r="X1992">
        <v>0.76</v>
      </c>
      <c r="Y1992">
        <v>0.76</v>
      </c>
      <c r="Z1992">
        <v>315.86</v>
      </c>
      <c r="AA1992" t="s">
        <v>46</v>
      </c>
      <c r="AB1992" t="s">
        <v>47</v>
      </c>
      <c r="AC1992" t="s">
        <v>195</v>
      </c>
      <c r="AE1992" s="39">
        <v>46223.380972222221</v>
      </c>
      <c r="AG1992" t="str">
        <f t="shared" si="248"/>
        <v>Julho-26</v>
      </c>
      <c r="AH1992" s="36">
        <f>_xlfn.XLOOKUP(AK1992,'Base de Preços'!P$7:P$3001,'Base de Preços'!J$7:J$3001,"",0)</f>
        <v>428.63</v>
      </c>
      <c r="AI1992" s="37">
        <f t="shared" si="249"/>
        <v>7916.7960999999996</v>
      </c>
      <c r="AJ1992" t="str">
        <f>_xlfn.XLOOKUP(N1992,Agrupamentos!C$3:C$496,Agrupamentos!D$3:D$496,"",0)</f>
        <v>HERBICIDA MEC</v>
      </c>
      <c r="AK1992" t="str">
        <f t="shared" si="250"/>
        <v>CAPINA QUÍMICA MECÂNICA ENTRELINHAGN1420IMP343</v>
      </c>
      <c r="AL1992" s="57" t="str">
        <f t="shared" si="251"/>
        <v>47892GN1420Operador de Trator de PneuTHIAGO DE SOUZA AVELARCAPINA QUÍMICA MECÂNICA ENTRELINHATOCA DA ONCA13Principal18,47Julho-2601446223,380972222246222</v>
      </c>
      <c r="AM1992" s="79">
        <f t="shared" si="252"/>
        <v>15.555555555555555</v>
      </c>
      <c r="AN1992" s="80">
        <f t="shared" si="253"/>
        <v>4913.3777777777777</v>
      </c>
      <c r="AO1992" s="36">
        <f t="shared" si="254"/>
        <v>5833.9341999999997</v>
      </c>
      <c r="AP1992" s="83">
        <f t="shared" si="255"/>
        <v>920.55642222222195</v>
      </c>
    </row>
    <row r="1993" spans="1:42" hidden="1">
      <c r="A1993">
        <v>47892</v>
      </c>
      <c r="B1993" s="38">
        <v>46222</v>
      </c>
      <c r="C1993" t="s">
        <v>273</v>
      </c>
      <c r="D1993" t="s">
        <v>98</v>
      </c>
      <c r="E1993" t="s">
        <v>99</v>
      </c>
      <c r="F1993" t="s">
        <v>37</v>
      </c>
      <c r="G1993">
        <v>8</v>
      </c>
      <c r="H1993" s="43">
        <v>10665</v>
      </c>
      <c r="I1993" t="s">
        <v>191</v>
      </c>
      <c r="J1993">
        <v>10781</v>
      </c>
      <c r="K1993" t="s">
        <v>192</v>
      </c>
      <c r="L1993" t="s">
        <v>192</v>
      </c>
      <c r="M1993">
        <v>2</v>
      </c>
      <c r="N1993" t="s">
        <v>42</v>
      </c>
      <c r="O1993" t="s">
        <v>64</v>
      </c>
      <c r="P1993">
        <v>493</v>
      </c>
      <c r="Q1993" t="s">
        <v>536</v>
      </c>
      <c r="R1993">
        <v>1</v>
      </c>
      <c r="S1993">
        <v>8</v>
      </c>
      <c r="T1993">
        <v>0</v>
      </c>
      <c r="U1993">
        <v>8</v>
      </c>
      <c r="V1993">
        <v>16</v>
      </c>
      <c r="W1993">
        <v>0</v>
      </c>
      <c r="X1993">
        <v>0</v>
      </c>
      <c r="Y1993">
        <v>0</v>
      </c>
      <c r="Z1993">
        <v>0</v>
      </c>
      <c r="AA1993" t="s">
        <v>46</v>
      </c>
      <c r="AB1993" t="s">
        <v>47</v>
      </c>
      <c r="AC1993" t="s">
        <v>195</v>
      </c>
      <c r="AE1993" s="39">
        <v>46223.380972222221</v>
      </c>
      <c r="AG1993" t="str">
        <f t="shared" si="248"/>
        <v>Julho-26</v>
      </c>
      <c r="AH1993" s="36">
        <f>_xlfn.XLOOKUP(AK1993,'Base de Preços'!P$7:P$3001,'Base de Preços'!J$7:J$3001,"",0)</f>
        <v>0</v>
      </c>
      <c r="AI1993" s="37">
        <f t="shared" si="249"/>
        <v>0</v>
      </c>
      <c r="AJ1993" t="str">
        <f>_xlfn.XLOOKUP(N1993,Agrupamentos!C$3:C$496,Agrupamentos!D$3:D$496,"",0)</f>
        <v>APOIO E MANUTENÇÃO</v>
      </c>
      <c r="AK1993" t="str">
        <f t="shared" si="250"/>
        <v>APOIO E MANUTEÇÃOGN14202</v>
      </c>
      <c r="AL1993" s="57" t="str">
        <f t="shared" si="251"/>
        <v>47892GN1420MotoristaTHIAGO DE SOUZA AVELARAPOIO E MANUTEÇÃOTOCA DA ONCA1Principal0Julho-2681646223,380972222246222</v>
      </c>
      <c r="AM1993" s="79" t="str">
        <f t="shared" si="252"/>
        <v/>
      </c>
      <c r="AN1993" s="80" t="str">
        <f t="shared" si="253"/>
        <v/>
      </c>
      <c r="AO1993" s="36">
        <f t="shared" si="254"/>
        <v>0</v>
      </c>
      <c r="AP1993" s="83" t="str">
        <f t="shared" si="255"/>
        <v/>
      </c>
    </row>
    <row r="1994" spans="1:42" hidden="1">
      <c r="A1994">
        <v>47892</v>
      </c>
      <c r="B1994" s="38">
        <v>46222</v>
      </c>
      <c r="C1994" t="s">
        <v>273</v>
      </c>
      <c r="D1994" t="s">
        <v>98</v>
      </c>
      <c r="E1994" t="s">
        <v>99</v>
      </c>
      <c r="F1994" t="s">
        <v>59</v>
      </c>
      <c r="G1994">
        <v>8</v>
      </c>
      <c r="H1994" s="43">
        <v>10665</v>
      </c>
      <c r="I1994" t="s">
        <v>191</v>
      </c>
      <c r="J1994">
        <v>10781</v>
      </c>
      <c r="K1994" t="s">
        <v>192</v>
      </c>
      <c r="L1994" t="s">
        <v>192</v>
      </c>
      <c r="M1994" t="s">
        <v>525</v>
      </c>
      <c r="N1994" t="s">
        <v>526</v>
      </c>
      <c r="O1994" t="s">
        <v>64</v>
      </c>
      <c r="P1994">
        <v>493</v>
      </c>
      <c r="Q1994" t="s">
        <v>536</v>
      </c>
      <c r="R1994">
        <v>14</v>
      </c>
      <c r="S1994">
        <v>15</v>
      </c>
      <c r="T1994">
        <v>21.4</v>
      </c>
      <c r="U1994">
        <v>0</v>
      </c>
      <c r="V1994">
        <v>15</v>
      </c>
      <c r="W1994">
        <v>0.9</v>
      </c>
      <c r="X1994">
        <v>0.7</v>
      </c>
      <c r="Y1994">
        <v>0.7</v>
      </c>
      <c r="Z1994">
        <v>315.86</v>
      </c>
      <c r="AA1994" t="s">
        <v>46</v>
      </c>
      <c r="AB1994" t="s">
        <v>47</v>
      </c>
      <c r="AC1994" t="s">
        <v>195</v>
      </c>
      <c r="AE1994" s="39">
        <v>46223.380972222221</v>
      </c>
      <c r="AG1994" t="str">
        <f t="shared" si="248"/>
        <v>Julho-26</v>
      </c>
      <c r="AH1994" s="36">
        <f>_xlfn.XLOOKUP(AK1994,'Base de Preços'!P$7:P$3001,'Base de Preços'!J$7:J$3001,"",0)</f>
        <v>428.63</v>
      </c>
      <c r="AI1994" s="37">
        <f t="shared" si="249"/>
        <v>9172.6819999999989</v>
      </c>
      <c r="AJ1994" t="str">
        <f>_xlfn.XLOOKUP(N1994,Agrupamentos!C$3:C$496,Agrupamentos!D$3:D$496,"",0)</f>
        <v>HERBICIDA MEC</v>
      </c>
      <c r="AK1994" t="str">
        <f t="shared" si="250"/>
        <v>CAPINA QUÍMICA MECÂNICA ENTRELINHAGN1420IMP343</v>
      </c>
      <c r="AL1994" s="57" t="str">
        <f t="shared" si="251"/>
        <v>47892GN1420Operador de Trator de PneuTHIAGO DE SOUZA AVELARCAPINA QUÍMICA MECÂNICA ENTRELINHATOCA DA ONCA14Principal21,4Julho-2601546223,380972222246222</v>
      </c>
      <c r="AM1994" s="79">
        <f t="shared" si="252"/>
        <v>16.666666666666668</v>
      </c>
      <c r="AN1994" s="80">
        <f t="shared" si="253"/>
        <v>5264.3333333333339</v>
      </c>
      <c r="AO1994" s="36">
        <f t="shared" si="254"/>
        <v>6759.4039999999995</v>
      </c>
      <c r="AP1994" s="83">
        <f t="shared" si="255"/>
        <v>1495.0706666666656</v>
      </c>
    </row>
    <row r="1995" spans="1:42" hidden="1">
      <c r="A1995">
        <v>47982</v>
      </c>
      <c r="B1995" s="38">
        <v>46223</v>
      </c>
      <c r="C1995" t="s">
        <v>714</v>
      </c>
      <c r="D1995" t="s">
        <v>725</v>
      </c>
      <c r="E1995" t="s">
        <v>726</v>
      </c>
      <c r="F1995" t="s">
        <v>37</v>
      </c>
      <c r="G1995">
        <v>8</v>
      </c>
      <c r="H1995" s="43" t="s">
        <v>733</v>
      </c>
      <c r="I1995" t="s">
        <v>734</v>
      </c>
      <c r="J1995">
        <v>11752</v>
      </c>
      <c r="K1995" t="s">
        <v>149</v>
      </c>
      <c r="L1995" t="s">
        <v>735</v>
      </c>
      <c r="M1995">
        <v>2</v>
      </c>
      <c r="N1995" t="s">
        <v>736</v>
      </c>
      <c r="O1995" t="s">
        <v>64</v>
      </c>
      <c r="P1995">
        <v>953</v>
      </c>
      <c r="Q1995" t="s">
        <v>731</v>
      </c>
      <c r="R1995">
        <v>19</v>
      </c>
      <c r="S1995">
        <v>0</v>
      </c>
      <c r="T1995">
        <v>0</v>
      </c>
      <c r="U1995">
        <v>8</v>
      </c>
      <c r="V1995">
        <v>8</v>
      </c>
      <c r="W1995">
        <v>0</v>
      </c>
      <c r="X1995">
        <v>0</v>
      </c>
      <c r="Y1995">
        <v>0</v>
      </c>
      <c r="Z1995">
        <v>0</v>
      </c>
      <c r="AA1995" t="s">
        <v>55</v>
      </c>
      <c r="AB1995" t="s">
        <v>47</v>
      </c>
      <c r="AC1995" t="s">
        <v>120</v>
      </c>
      <c r="AD1995" t="s">
        <v>120</v>
      </c>
      <c r="AE1995" s="39">
        <v>46224.652997685182</v>
      </c>
      <c r="AG1995" t="str">
        <f t="shared" si="248"/>
        <v>Julho-26</v>
      </c>
      <c r="AH1995" s="36">
        <f>_xlfn.XLOOKUP(AK1995,'Base de Preços'!P$7:P$3001,'Base de Preços'!J$7:J$3001,"",0)</f>
        <v>0</v>
      </c>
      <c r="AI1995" s="37">
        <f t="shared" si="249"/>
        <v>0</v>
      </c>
      <c r="AJ1995" t="str">
        <f>_xlfn.XLOOKUP(N1995,Agrupamentos!C$3:C$496,Agrupamentos!D$3:D$496,"",0)</f>
        <v>APOIO E MANUTENÇÃO</v>
      </c>
      <c r="AK1995" t="str">
        <f t="shared" si="250"/>
        <v>APOIO E MANUTENÇÃO 1430GN14302</v>
      </c>
      <c r="AL1995" s="57" t="str">
        <f t="shared" si="251"/>
        <v>47982GN1430MotoristaMATEUS SANCHES PERES BIENIEKAPOIO E MANUTENÇÃO 1430Santa fé - BTC19Principal0Julho-268846224,652997685246223</v>
      </c>
      <c r="AM1995" s="79" t="str">
        <f t="shared" si="252"/>
        <v/>
      </c>
      <c r="AN1995" s="80" t="str">
        <f t="shared" si="253"/>
        <v/>
      </c>
      <c r="AO1995" s="36">
        <f t="shared" si="254"/>
        <v>0</v>
      </c>
      <c r="AP1995" s="83" t="str">
        <f t="shared" si="255"/>
        <v/>
      </c>
    </row>
    <row r="1996" spans="1:42" hidden="1">
      <c r="A1996">
        <v>47984</v>
      </c>
      <c r="B1996" s="38">
        <v>46223</v>
      </c>
      <c r="C1996" t="s">
        <v>714</v>
      </c>
      <c r="D1996" t="s">
        <v>725</v>
      </c>
      <c r="E1996" t="s">
        <v>726</v>
      </c>
      <c r="F1996" t="s">
        <v>59</v>
      </c>
      <c r="G1996">
        <v>8</v>
      </c>
      <c r="H1996" s="43" t="s">
        <v>733</v>
      </c>
      <c r="I1996" t="s">
        <v>734</v>
      </c>
      <c r="J1996">
        <v>11752</v>
      </c>
      <c r="K1996" t="s">
        <v>149</v>
      </c>
      <c r="L1996" t="s">
        <v>738</v>
      </c>
      <c r="M1996">
        <v>2</v>
      </c>
      <c r="N1996" t="s">
        <v>736</v>
      </c>
      <c r="O1996" t="s">
        <v>64</v>
      </c>
      <c r="P1996">
        <v>953</v>
      </c>
      <c r="Q1996" t="s">
        <v>731</v>
      </c>
      <c r="R1996">
        <v>19</v>
      </c>
      <c r="S1996">
        <v>0</v>
      </c>
      <c r="T1996">
        <v>0</v>
      </c>
      <c r="U1996">
        <v>8</v>
      </c>
      <c r="V1996">
        <v>8</v>
      </c>
      <c r="W1996">
        <v>0</v>
      </c>
      <c r="X1996">
        <v>0</v>
      </c>
      <c r="Y1996">
        <v>0</v>
      </c>
      <c r="Z1996">
        <v>0</v>
      </c>
      <c r="AA1996" t="s">
        <v>55</v>
      </c>
      <c r="AB1996" t="s">
        <v>56</v>
      </c>
      <c r="AC1996" t="s">
        <v>120</v>
      </c>
      <c r="AD1996" t="s">
        <v>120</v>
      </c>
      <c r="AE1996" s="39">
        <v>46224.654085648152</v>
      </c>
      <c r="AG1996" t="str">
        <f t="shared" si="248"/>
        <v>Julho-26</v>
      </c>
      <c r="AH1996" s="36">
        <f>_xlfn.XLOOKUP(AK1996,'Base de Preços'!P$7:P$3001,'Base de Preços'!J$7:J$3001,"",0)</f>
        <v>0</v>
      </c>
      <c r="AI1996" s="37">
        <f t="shared" si="249"/>
        <v>0</v>
      </c>
      <c r="AJ1996" t="str">
        <f>_xlfn.XLOOKUP(N1996,Agrupamentos!C$3:C$496,Agrupamentos!D$3:D$496,"",0)</f>
        <v>APOIO E MANUTENÇÃO</v>
      </c>
      <c r="AK1996" t="str">
        <f t="shared" si="250"/>
        <v>APOIO E MANUTENÇÃO 1430GN14302</v>
      </c>
      <c r="AL1996" s="57" t="str">
        <f t="shared" si="251"/>
        <v>47984GN1430Operador de Trator de PneuMATEUS SANCHES PERES BIENIEKAPOIO E MANUTENÇÃO 1430Santa fé - BTC19Suporte0Julho-268846224,654085648246223</v>
      </c>
      <c r="AM1996" s="79" t="str">
        <f t="shared" si="252"/>
        <v/>
      </c>
      <c r="AN1996" s="80" t="str">
        <f t="shared" si="253"/>
        <v/>
      </c>
      <c r="AO1996" s="36">
        <f t="shared" si="254"/>
        <v>0</v>
      </c>
      <c r="AP1996" s="83" t="str">
        <f t="shared" si="255"/>
        <v/>
      </c>
    </row>
    <row r="1997" spans="1:42" hidden="1">
      <c r="A1997">
        <v>47982</v>
      </c>
      <c r="B1997" s="38">
        <v>46223</v>
      </c>
      <c r="C1997" t="s">
        <v>714</v>
      </c>
      <c r="D1997" t="s">
        <v>725</v>
      </c>
      <c r="E1997" t="s">
        <v>726</v>
      </c>
      <c r="F1997" t="s">
        <v>59</v>
      </c>
      <c r="G1997">
        <v>8</v>
      </c>
      <c r="H1997" s="43" t="s">
        <v>733</v>
      </c>
      <c r="I1997" t="s">
        <v>734</v>
      </c>
      <c r="J1997">
        <v>11752</v>
      </c>
      <c r="K1997" t="s">
        <v>149</v>
      </c>
      <c r="L1997" t="s">
        <v>735</v>
      </c>
      <c r="M1997">
        <v>2</v>
      </c>
      <c r="N1997" t="s">
        <v>736</v>
      </c>
      <c r="O1997" t="s">
        <v>64</v>
      </c>
      <c r="P1997">
        <v>953</v>
      </c>
      <c r="Q1997" t="s">
        <v>731</v>
      </c>
      <c r="R1997">
        <v>19</v>
      </c>
      <c r="S1997">
        <v>0</v>
      </c>
      <c r="T1997">
        <v>0</v>
      </c>
      <c r="U1997">
        <v>48</v>
      </c>
      <c r="V1997">
        <v>48</v>
      </c>
      <c r="W1997">
        <v>0</v>
      </c>
      <c r="X1997">
        <v>0</v>
      </c>
      <c r="Y1997">
        <v>0</v>
      </c>
      <c r="Z1997">
        <v>0</v>
      </c>
      <c r="AA1997" t="s">
        <v>55</v>
      </c>
      <c r="AB1997" t="s">
        <v>56</v>
      </c>
      <c r="AC1997" t="s">
        <v>120</v>
      </c>
      <c r="AD1997" t="s">
        <v>120</v>
      </c>
      <c r="AE1997" s="39">
        <v>46224.636203703703</v>
      </c>
      <c r="AG1997" t="str">
        <f t="shared" si="248"/>
        <v>Julho-26</v>
      </c>
      <c r="AH1997" s="36">
        <f>_xlfn.XLOOKUP(AK1997,'Base de Preços'!P$7:P$3001,'Base de Preços'!J$7:J$3001,"",0)</f>
        <v>0</v>
      </c>
      <c r="AI1997" s="37">
        <f t="shared" si="249"/>
        <v>0</v>
      </c>
      <c r="AJ1997" t="str">
        <f>_xlfn.XLOOKUP(N1997,Agrupamentos!C$3:C$496,Agrupamentos!D$3:D$496,"",0)</f>
        <v>APOIO E MANUTENÇÃO</v>
      </c>
      <c r="AK1997" t="str">
        <f t="shared" si="250"/>
        <v>APOIO E MANUTENÇÃO 1430GN14302</v>
      </c>
      <c r="AL1997" s="57" t="str">
        <f t="shared" si="251"/>
        <v>47982GN1430Operador de Trator de PneuMATEUS SANCHES PERES BIENIEKAPOIO E MANUTENÇÃO 1430Santa fé - BTC19Suporte0Julho-26484846224,636203703746223</v>
      </c>
      <c r="AM1997" s="79" t="str">
        <f t="shared" si="252"/>
        <v/>
      </c>
      <c r="AN1997" s="80" t="str">
        <f t="shared" si="253"/>
        <v/>
      </c>
      <c r="AO1997" s="36">
        <f t="shared" si="254"/>
        <v>0</v>
      </c>
      <c r="AP1997" s="83" t="str">
        <f t="shared" si="255"/>
        <v/>
      </c>
    </row>
    <row r="1998" spans="1:42" hidden="1">
      <c r="A1998">
        <v>47982</v>
      </c>
      <c r="B1998" s="38">
        <v>46223</v>
      </c>
      <c r="C1998" t="s">
        <v>714</v>
      </c>
      <c r="D1998" t="s">
        <v>725</v>
      </c>
      <c r="E1998" t="s">
        <v>726</v>
      </c>
      <c r="F1998" t="s">
        <v>49</v>
      </c>
      <c r="G1998">
        <v>8</v>
      </c>
      <c r="H1998" s="43" t="s">
        <v>733</v>
      </c>
      <c r="I1998" t="s">
        <v>734</v>
      </c>
      <c r="J1998">
        <v>11752</v>
      </c>
      <c r="K1998" t="s">
        <v>149</v>
      </c>
      <c r="L1998" t="s">
        <v>735</v>
      </c>
      <c r="M1998">
        <v>2</v>
      </c>
      <c r="N1998" t="s">
        <v>736</v>
      </c>
      <c r="O1998" t="s">
        <v>64</v>
      </c>
      <c r="P1998">
        <v>953</v>
      </c>
      <c r="Q1998" t="s">
        <v>731</v>
      </c>
      <c r="R1998">
        <v>19</v>
      </c>
      <c r="S1998">
        <v>0</v>
      </c>
      <c r="T1998">
        <v>0</v>
      </c>
      <c r="U1998">
        <v>56</v>
      </c>
      <c r="V1998">
        <v>56</v>
      </c>
      <c r="W1998">
        <v>0</v>
      </c>
      <c r="X1998">
        <v>0</v>
      </c>
      <c r="Y1998">
        <v>0</v>
      </c>
      <c r="Z1998">
        <v>0</v>
      </c>
      <c r="AA1998" t="s">
        <v>55</v>
      </c>
      <c r="AB1998" t="s">
        <v>56</v>
      </c>
      <c r="AC1998" t="s">
        <v>120</v>
      </c>
      <c r="AD1998" t="s">
        <v>120</v>
      </c>
      <c r="AE1998" s="39">
        <v>46224.637476851851</v>
      </c>
      <c r="AG1998" t="str">
        <f t="shared" si="248"/>
        <v>Julho-26</v>
      </c>
      <c r="AH1998" s="36">
        <f>_xlfn.XLOOKUP(AK1998,'Base de Preços'!P$7:P$3001,'Base de Preços'!J$7:J$3001,"",0)</f>
        <v>0</v>
      </c>
      <c r="AI1998" s="37">
        <f t="shared" si="249"/>
        <v>0</v>
      </c>
      <c r="AJ1998" t="str">
        <f>_xlfn.XLOOKUP(N1998,Agrupamentos!C$3:C$496,Agrupamentos!D$3:D$496,"",0)</f>
        <v>APOIO E MANUTENÇÃO</v>
      </c>
      <c r="AK1998" t="str">
        <f t="shared" si="250"/>
        <v>APOIO E MANUTENÇÃO 1430GN14302</v>
      </c>
      <c r="AL1998" s="57" t="str">
        <f t="shared" si="251"/>
        <v>47982GN1430Trabalhador FlorestalMATEUS SANCHES PERES BIENIEKAPOIO E MANUTENÇÃO 1430Santa fé - BTC19Suporte0Julho-26565646224,637476851946223</v>
      </c>
      <c r="AM1998" s="79" t="str">
        <f t="shared" si="252"/>
        <v/>
      </c>
      <c r="AN1998" s="80" t="str">
        <f t="shared" si="253"/>
        <v/>
      </c>
      <c r="AO1998" s="36">
        <f t="shared" si="254"/>
        <v>0</v>
      </c>
      <c r="AP1998" s="83" t="str">
        <f t="shared" si="255"/>
        <v/>
      </c>
    </row>
    <row r="1999" spans="1:42" hidden="1">
      <c r="A1999">
        <v>47924</v>
      </c>
      <c r="B1999" s="38">
        <v>46223</v>
      </c>
      <c r="C1999" t="s">
        <v>273</v>
      </c>
      <c r="D1999" t="s">
        <v>250</v>
      </c>
      <c r="E1999" t="s">
        <v>251</v>
      </c>
      <c r="F1999" t="s">
        <v>37</v>
      </c>
      <c r="G1999">
        <v>8</v>
      </c>
      <c r="H1999" s="43">
        <v>9241</v>
      </c>
      <c r="I1999" t="s">
        <v>189</v>
      </c>
      <c r="J1999" t="s">
        <v>39</v>
      </c>
      <c r="K1999" t="s">
        <v>40</v>
      </c>
      <c r="L1999" t="s">
        <v>252</v>
      </c>
      <c r="M1999">
        <v>2</v>
      </c>
      <c r="N1999" t="s">
        <v>42</v>
      </c>
      <c r="O1999" t="s">
        <v>64</v>
      </c>
      <c r="P1999">
        <v>390</v>
      </c>
      <c r="Q1999" t="s">
        <v>44</v>
      </c>
      <c r="R1999" t="s">
        <v>45</v>
      </c>
      <c r="S1999">
        <v>0</v>
      </c>
      <c r="T1999">
        <v>0</v>
      </c>
      <c r="U1999">
        <v>8</v>
      </c>
      <c r="V1999">
        <v>8</v>
      </c>
      <c r="W1999">
        <v>0</v>
      </c>
      <c r="X1999">
        <v>0</v>
      </c>
      <c r="Y1999">
        <v>0</v>
      </c>
      <c r="Z1999">
        <v>0</v>
      </c>
      <c r="AA1999" t="s">
        <v>46</v>
      </c>
      <c r="AB1999" t="s">
        <v>56</v>
      </c>
      <c r="AC1999" t="s">
        <v>48</v>
      </c>
      <c r="AD1999" t="s">
        <v>48</v>
      </c>
      <c r="AE1999" s="39">
        <v>46223.748842592591</v>
      </c>
      <c r="AG1999" t="str">
        <f t="shared" si="248"/>
        <v>Julho-26</v>
      </c>
      <c r="AH1999" s="36">
        <f>_xlfn.XLOOKUP(AK1999,'Base de Preços'!P$7:P$3001,'Base de Preços'!J$7:J$3001,"",0)</f>
        <v>0</v>
      </c>
      <c r="AI1999" s="37">
        <f t="shared" si="249"/>
        <v>0</v>
      </c>
      <c r="AJ1999" t="str">
        <f>_xlfn.XLOOKUP(N1999,Agrupamentos!C$3:C$496,Agrupamentos!D$3:D$496,"",0)</f>
        <v>APOIO E MANUTENÇÃO</v>
      </c>
      <c r="AK1999" t="str">
        <f t="shared" si="250"/>
        <v>APOIO E MANUTEÇÃOGN12702</v>
      </c>
      <c r="AL1999" s="57" t="str">
        <f t="shared" si="251"/>
        <v>47924GN1270MotoristaGIOVANNI RODRIGUES BORGES MORAESAPOIO E MANUTEÇÃOPátio MST01Suporte0Julho-268846223,748842592646223</v>
      </c>
      <c r="AM1999" s="79" t="str">
        <f t="shared" si="252"/>
        <v/>
      </c>
      <c r="AN1999" s="80" t="str">
        <f t="shared" si="253"/>
        <v/>
      </c>
      <c r="AO1999" s="36">
        <f t="shared" si="254"/>
        <v>0</v>
      </c>
      <c r="AP1999" s="83" t="str">
        <f t="shared" si="255"/>
        <v/>
      </c>
    </row>
    <row r="2000" spans="1:42" hidden="1">
      <c r="A2000">
        <v>47942</v>
      </c>
      <c r="B2000" s="38">
        <v>46223</v>
      </c>
      <c r="C2000" t="s">
        <v>273</v>
      </c>
      <c r="D2000" t="s">
        <v>250</v>
      </c>
      <c r="E2000" t="s">
        <v>251</v>
      </c>
      <c r="F2000" t="s">
        <v>49</v>
      </c>
      <c r="G2000">
        <v>8</v>
      </c>
      <c r="H2000" s="43">
        <v>11697</v>
      </c>
      <c r="I2000" t="s">
        <v>253</v>
      </c>
      <c r="J2000">
        <v>10837</v>
      </c>
      <c r="K2000" t="s">
        <v>254</v>
      </c>
      <c r="L2000" t="s">
        <v>254</v>
      </c>
      <c r="M2000">
        <v>70</v>
      </c>
      <c r="N2000" t="s">
        <v>255</v>
      </c>
      <c r="O2000" t="s">
        <v>64</v>
      </c>
      <c r="P2000">
        <v>262</v>
      </c>
      <c r="Q2000" t="s">
        <v>256</v>
      </c>
      <c r="R2000">
        <v>21</v>
      </c>
      <c r="S2000">
        <v>48</v>
      </c>
      <c r="T2000">
        <v>52.41</v>
      </c>
      <c r="U2000">
        <v>0</v>
      </c>
      <c r="V2000">
        <v>48</v>
      </c>
      <c r="W2000">
        <v>1.42</v>
      </c>
      <c r="X2000">
        <v>0.92</v>
      </c>
      <c r="Y2000">
        <v>0.92</v>
      </c>
      <c r="Z2000">
        <v>149.09</v>
      </c>
      <c r="AA2000" t="s">
        <v>46</v>
      </c>
      <c r="AB2000" t="s">
        <v>47</v>
      </c>
      <c r="AC2000" t="s">
        <v>257</v>
      </c>
      <c r="AE2000" s="39">
        <v>46223.891747685186</v>
      </c>
      <c r="AG2000" t="str">
        <f t="shared" si="248"/>
        <v>Julho-26</v>
      </c>
      <c r="AH2000" s="36">
        <f>_xlfn.XLOOKUP(AK2000,'Base de Preços'!P$7:P$3001,'Base de Preços'!J$7:J$3001,"",0)</f>
        <v>152.18</v>
      </c>
      <c r="AI2000" s="37">
        <f t="shared" si="249"/>
        <v>7975.7537999999995</v>
      </c>
      <c r="AJ2000" t="str">
        <f>_xlfn.XLOOKUP(N2000,Agrupamentos!C$3:C$496,Agrupamentos!D$3:D$496,"",0)</f>
        <v>COMBATE A FORMIGA MANUAL</v>
      </c>
      <c r="AK2000" t="str">
        <f t="shared" si="250"/>
        <v>COMBATE A FORMIGA MANUAL MANUTENÇÃO - ANO 01GN127070</v>
      </c>
      <c r="AL2000" s="57" t="str">
        <f t="shared" si="251"/>
        <v>47942GN1270Trabalhador FlorestalJEAN CARDOSO PAIVACOMBATE A FORMIGA MANUAL MANUTENÇÃO - ANO 01Fazenda Texas21Principal52,41Julho-2604846223,891747685246223</v>
      </c>
      <c r="AM2000" s="79">
        <f t="shared" si="252"/>
        <v>33.802816901408455</v>
      </c>
      <c r="AN2000" s="80">
        <f t="shared" si="253"/>
        <v>5039.6619718309867</v>
      </c>
      <c r="AO2000" s="36">
        <f t="shared" si="254"/>
        <v>7813.8068999999996</v>
      </c>
      <c r="AP2000" s="83">
        <f t="shared" si="255"/>
        <v>2774.1449281690129</v>
      </c>
    </row>
    <row r="2001" spans="1:42" hidden="1">
      <c r="A2001">
        <v>47942</v>
      </c>
      <c r="B2001" s="38">
        <v>46223</v>
      </c>
      <c r="C2001" t="s">
        <v>273</v>
      </c>
      <c r="D2001" t="s">
        <v>250</v>
      </c>
      <c r="E2001" t="s">
        <v>251</v>
      </c>
      <c r="F2001" t="s">
        <v>49</v>
      </c>
      <c r="G2001">
        <v>8</v>
      </c>
      <c r="H2001" s="43">
        <v>11697</v>
      </c>
      <c r="I2001" t="s">
        <v>253</v>
      </c>
      <c r="J2001">
        <v>10837</v>
      </c>
      <c r="K2001" t="s">
        <v>254</v>
      </c>
      <c r="L2001" t="s">
        <v>254</v>
      </c>
      <c r="M2001">
        <v>70</v>
      </c>
      <c r="N2001" t="s">
        <v>255</v>
      </c>
      <c r="O2001" t="s">
        <v>64</v>
      </c>
      <c r="P2001">
        <v>262</v>
      </c>
      <c r="Q2001" t="s">
        <v>256</v>
      </c>
      <c r="R2001">
        <v>13</v>
      </c>
      <c r="S2001">
        <v>40</v>
      </c>
      <c r="T2001">
        <v>54.98</v>
      </c>
      <c r="U2001">
        <v>0</v>
      </c>
      <c r="V2001">
        <v>40</v>
      </c>
      <c r="W2001">
        <v>1.42</v>
      </c>
      <c r="X2001">
        <v>0.73</v>
      </c>
      <c r="Y2001">
        <v>0.73</v>
      </c>
      <c r="Z2001">
        <v>149.09</v>
      </c>
      <c r="AA2001" t="s">
        <v>46</v>
      </c>
      <c r="AB2001" t="s">
        <v>47</v>
      </c>
      <c r="AC2001" t="s">
        <v>257</v>
      </c>
      <c r="AE2001" s="39">
        <v>46223.891747685186</v>
      </c>
      <c r="AG2001" t="str">
        <f t="shared" si="248"/>
        <v>Julho-26</v>
      </c>
      <c r="AH2001" s="36">
        <f>_xlfn.XLOOKUP(AK2001,'Base de Preços'!P$7:P$3001,'Base de Preços'!J$7:J$3001,"",0)</f>
        <v>152.18</v>
      </c>
      <c r="AI2001" s="37">
        <f t="shared" si="249"/>
        <v>8366.8564000000006</v>
      </c>
      <c r="AJ2001" t="str">
        <f>_xlfn.XLOOKUP(N2001,Agrupamentos!C$3:C$496,Agrupamentos!D$3:D$496,"",0)</f>
        <v>COMBATE A FORMIGA MANUAL</v>
      </c>
      <c r="AK2001" t="str">
        <f t="shared" si="250"/>
        <v>COMBATE A FORMIGA MANUAL MANUTENÇÃO - ANO 01GN127070</v>
      </c>
      <c r="AL2001" s="57" t="str">
        <f t="shared" si="251"/>
        <v>47942GN1270Trabalhador FlorestalJEAN CARDOSO PAIVACOMBATE A FORMIGA MANUAL MANUTENÇÃO - ANO 01Fazenda Texas13Principal54,98Julho-2604046223,891747685246223</v>
      </c>
      <c r="AM2001" s="79">
        <f t="shared" si="252"/>
        <v>28.169014084507044</v>
      </c>
      <c r="AN2001" s="80">
        <f t="shared" si="253"/>
        <v>4199.7183098591549</v>
      </c>
      <c r="AO2001" s="36">
        <f t="shared" si="254"/>
        <v>8196.9681999999993</v>
      </c>
      <c r="AP2001" s="83">
        <f t="shared" si="255"/>
        <v>3997.2498901408444</v>
      </c>
    </row>
    <row r="2002" spans="1:42" hidden="1">
      <c r="A2002">
        <v>47942</v>
      </c>
      <c r="B2002" s="38">
        <v>46223</v>
      </c>
      <c r="C2002" t="s">
        <v>273</v>
      </c>
      <c r="D2002" t="s">
        <v>250</v>
      </c>
      <c r="E2002" t="s">
        <v>251</v>
      </c>
      <c r="F2002" t="s">
        <v>49</v>
      </c>
      <c r="G2002">
        <v>8</v>
      </c>
      <c r="H2002" s="43">
        <v>11697</v>
      </c>
      <c r="I2002" t="s">
        <v>253</v>
      </c>
      <c r="J2002">
        <v>10837</v>
      </c>
      <c r="K2002" t="s">
        <v>254</v>
      </c>
      <c r="L2002" t="s">
        <v>254</v>
      </c>
      <c r="M2002">
        <v>70</v>
      </c>
      <c r="N2002" t="s">
        <v>255</v>
      </c>
      <c r="O2002" t="s">
        <v>64</v>
      </c>
      <c r="P2002">
        <v>262</v>
      </c>
      <c r="Q2002" t="s">
        <v>256</v>
      </c>
      <c r="R2002">
        <v>14</v>
      </c>
      <c r="S2002">
        <v>16</v>
      </c>
      <c r="T2002">
        <v>20</v>
      </c>
      <c r="U2002">
        <v>0</v>
      </c>
      <c r="V2002">
        <v>16</v>
      </c>
      <c r="W2002">
        <v>1.42</v>
      </c>
      <c r="X2002">
        <v>0.8</v>
      </c>
      <c r="Y2002">
        <v>0.8</v>
      </c>
      <c r="Z2002">
        <v>149.09</v>
      </c>
      <c r="AA2002" t="s">
        <v>55</v>
      </c>
      <c r="AB2002" t="s">
        <v>47</v>
      </c>
      <c r="AC2002" t="s">
        <v>257</v>
      </c>
      <c r="AE2002" s="39">
        <v>46223.891747685186</v>
      </c>
      <c r="AG2002" t="str">
        <f t="shared" si="248"/>
        <v>Julho-26</v>
      </c>
      <c r="AH2002" s="36">
        <f>_xlfn.XLOOKUP(AK2002,'Base de Preços'!P$7:P$3001,'Base de Preços'!J$7:J$3001,"",0)</f>
        <v>152.18</v>
      </c>
      <c r="AI2002" s="37">
        <f t="shared" si="249"/>
        <v>3043.6000000000004</v>
      </c>
      <c r="AJ2002" t="str">
        <f>_xlfn.XLOOKUP(N2002,Agrupamentos!C$3:C$496,Agrupamentos!D$3:D$496,"",0)</f>
        <v>COMBATE A FORMIGA MANUAL</v>
      </c>
      <c r="AK2002" t="str">
        <f t="shared" si="250"/>
        <v>COMBATE A FORMIGA MANUAL MANUTENÇÃO - ANO 01GN127070</v>
      </c>
      <c r="AL2002" s="57" t="str">
        <f t="shared" si="251"/>
        <v>47942GN1270Trabalhador FlorestalJEAN CARDOSO PAIVACOMBATE A FORMIGA MANUAL MANUTENÇÃO - ANO 01Fazenda Texas14Principal20Julho-2601646223,891747685246223</v>
      </c>
      <c r="AM2002" s="79">
        <f t="shared" si="252"/>
        <v>11.267605633802818</v>
      </c>
      <c r="AN2002" s="80">
        <f t="shared" si="253"/>
        <v>1679.8873239436621</v>
      </c>
      <c r="AO2002" s="36">
        <f t="shared" si="254"/>
        <v>2981.8</v>
      </c>
      <c r="AP2002" s="83">
        <f t="shared" si="255"/>
        <v>1301.9126760563381</v>
      </c>
    </row>
    <row r="2003" spans="1:42" hidden="1">
      <c r="A2003">
        <v>47942</v>
      </c>
      <c r="B2003" s="38">
        <v>46223</v>
      </c>
      <c r="C2003" t="s">
        <v>273</v>
      </c>
      <c r="D2003" t="s">
        <v>250</v>
      </c>
      <c r="E2003" t="s">
        <v>251</v>
      </c>
      <c r="F2003" t="s">
        <v>37</v>
      </c>
      <c r="G2003">
        <v>8</v>
      </c>
      <c r="H2003" s="43">
        <v>11697</v>
      </c>
      <c r="I2003" t="s">
        <v>253</v>
      </c>
      <c r="J2003">
        <v>10837</v>
      </c>
      <c r="K2003" t="s">
        <v>254</v>
      </c>
      <c r="L2003" t="s">
        <v>254</v>
      </c>
      <c r="M2003">
        <v>2</v>
      </c>
      <c r="N2003" t="s">
        <v>42</v>
      </c>
      <c r="O2003" t="s">
        <v>64</v>
      </c>
      <c r="P2003">
        <v>262</v>
      </c>
      <c r="Q2003" t="s">
        <v>256</v>
      </c>
      <c r="R2003">
        <v>13</v>
      </c>
      <c r="S2003">
        <v>8</v>
      </c>
      <c r="T2003">
        <v>0</v>
      </c>
      <c r="U2003">
        <v>0</v>
      </c>
      <c r="V2003">
        <v>8</v>
      </c>
      <c r="W2003">
        <v>0</v>
      </c>
      <c r="X2003">
        <v>0</v>
      </c>
      <c r="Y2003">
        <v>0</v>
      </c>
      <c r="Z2003">
        <v>0</v>
      </c>
      <c r="AA2003" t="s">
        <v>46</v>
      </c>
      <c r="AB2003" t="s">
        <v>56</v>
      </c>
      <c r="AC2003" t="s">
        <v>257</v>
      </c>
      <c r="AE2003" s="39">
        <v>46223.891747685186</v>
      </c>
      <c r="AG2003" t="str">
        <f t="shared" si="248"/>
        <v>Julho-26</v>
      </c>
      <c r="AH2003" s="36">
        <f>_xlfn.XLOOKUP(AK2003,'Base de Preços'!P$7:P$3001,'Base de Preços'!J$7:J$3001,"",0)</f>
        <v>0</v>
      </c>
      <c r="AI2003" s="37">
        <f t="shared" si="249"/>
        <v>0</v>
      </c>
      <c r="AJ2003" t="str">
        <f>_xlfn.XLOOKUP(N2003,Agrupamentos!C$3:C$496,Agrupamentos!D$3:D$496,"",0)</f>
        <v>APOIO E MANUTENÇÃO</v>
      </c>
      <c r="AK2003" t="str">
        <f t="shared" si="250"/>
        <v>APOIO E MANUTEÇÃOGN12702</v>
      </c>
      <c r="AL2003" s="57" t="str">
        <f t="shared" si="251"/>
        <v>47942GN1270MotoristaJEAN CARDOSO PAIVAAPOIO E MANUTEÇÃOFazenda Texas13Suporte0Julho-260846223,891747685246223</v>
      </c>
      <c r="AM2003" s="79" t="str">
        <f t="shared" si="252"/>
        <v/>
      </c>
      <c r="AN2003" s="80" t="str">
        <f t="shared" si="253"/>
        <v/>
      </c>
      <c r="AO2003" s="36">
        <f t="shared" si="254"/>
        <v>0</v>
      </c>
      <c r="AP2003" s="83" t="str">
        <f t="shared" si="255"/>
        <v/>
      </c>
    </row>
    <row r="2004" spans="1:42" hidden="1">
      <c r="A2004">
        <v>47942</v>
      </c>
      <c r="B2004" s="38">
        <v>46223</v>
      </c>
      <c r="C2004" t="s">
        <v>273</v>
      </c>
      <c r="D2004" t="s">
        <v>250</v>
      </c>
      <c r="E2004" t="s">
        <v>251</v>
      </c>
      <c r="F2004" t="s">
        <v>49</v>
      </c>
      <c r="G2004">
        <v>8</v>
      </c>
      <c r="H2004" s="43">
        <v>11697</v>
      </c>
      <c r="I2004" t="s">
        <v>253</v>
      </c>
      <c r="J2004">
        <v>10837</v>
      </c>
      <c r="K2004" t="s">
        <v>254</v>
      </c>
      <c r="L2004" t="s">
        <v>254</v>
      </c>
      <c r="M2004">
        <v>70</v>
      </c>
      <c r="N2004" t="s">
        <v>255</v>
      </c>
      <c r="O2004" t="s">
        <v>64</v>
      </c>
      <c r="P2004">
        <v>262</v>
      </c>
      <c r="Q2004" t="s">
        <v>256</v>
      </c>
      <c r="R2004">
        <v>15</v>
      </c>
      <c r="S2004">
        <v>48</v>
      </c>
      <c r="T2004">
        <v>62.96</v>
      </c>
      <c r="U2004">
        <v>0</v>
      </c>
      <c r="V2004">
        <v>48</v>
      </c>
      <c r="W2004">
        <v>1.42</v>
      </c>
      <c r="X2004">
        <v>0.76</v>
      </c>
      <c r="Y2004">
        <v>0.76</v>
      </c>
      <c r="Z2004">
        <v>149.09</v>
      </c>
      <c r="AA2004" t="s">
        <v>46</v>
      </c>
      <c r="AB2004" t="s">
        <v>47</v>
      </c>
      <c r="AC2004" t="s">
        <v>257</v>
      </c>
      <c r="AE2004" s="39">
        <v>46223.891747685186</v>
      </c>
      <c r="AG2004" t="str">
        <f t="shared" si="248"/>
        <v>Julho-26</v>
      </c>
      <c r="AH2004" s="36">
        <f>_xlfn.XLOOKUP(AK2004,'Base de Preços'!P$7:P$3001,'Base de Preços'!J$7:J$3001,"",0)</f>
        <v>152.18</v>
      </c>
      <c r="AI2004" s="37">
        <f t="shared" si="249"/>
        <v>9581.2528000000002</v>
      </c>
      <c r="AJ2004" t="str">
        <f>_xlfn.XLOOKUP(N2004,Agrupamentos!C$3:C$496,Agrupamentos!D$3:D$496,"",0)</f>
        <v>COMBATE A FORMIGA MANUAL</v>
      </c>
      <c r="AK2004" t="str">
        <f t="shared" si="250"/>
        <v>COMBATE A FORMIGA MANUAL MANUTENÇÃO - ANO 01GN127070</v>
      </c>
      <c r="AL2004" s="57" t="str">
        <f t="shared" si="251"/>
        <v>47942GN1270Trabalhador FlorestalJEAN CARDOSO PAIVACOMBATE A FORMIGA MANUAL MANUTENÇÃO - ANO 01Fazenda Texas15Principal62,96Julho-2604846223,891747685246223</v>
      </c>
      <c r="AM2004" s="79">
        <f t="shared" si="252"/>
        <v>33.802816901408455</v>
      </c>
      <c r="AN2004" s="80">
        <f t="shared" si="253"/>
        <v>5039.6619718309867</v>
      </c>
      <c r="AO2004" s="36">
        <f t="shared" si="254"/>
        <v>9386.7064000000009</v>
      </c>
      <c r="AP2004" s="83">
        <f t="shared" si="255"/>
        <v>4347.0444281690143</v>
      </c>
    </row>
    <row r="2005" spans="1:42" hidden="1">
      <c r="A2005">
        <v>47942</v>
      </c>
      <c r="B2005" s="38">
        <v>46223</v>
      </c>
      <c r="C2005" t="s">
        <v>273</v>
      </c>
      <c r="D2005" t="s">
        <v>250</v>
      </c>
      <c r="E2005" t="s">
        <v>251</v>
      </c>
      <c r="F2005" t="s">
        <v>49</v>
      </c>
      <c r="G2005">
        <v>8</v>
      </c>
      <c r="H2005" s="43">
        <v>11697</v>
      </c>
      <c r="I2005" t="s">
        <v>253</v>
      </c>
      <c r="J2005">
        <v>10837</v>
      </c>
      <c r="K2005" t="s">
        <v>254</v>
      </c>
      <c r="L2005" t="s">
        <v>254</v>
      </c>
      <c r="M2005">
        <v>70</v>
      </c>
      <c r="N2005" t="s">
        <v>255</v>
      </c>
      <c r="O2005" t="s">
        <v>64</v>
      </c>
      <c r="P2005">
        <v>262</v>
      </c>
      <c r="Q2005" t="s">
        <v>256</v>
      </c>
      <c r="R2005">
        <v>20</v>
      </c>
      <c r="S2005">
        <v>48</v>
      </c>
      <c r="T2005">
        <v>63.22</v>
      </c>
      <c r="U2005">
        <v>0</v>
      </c>
      <c r="V2005">
        <v>48</v>
      </c>
      <c r="W2005">
        <v>1.42</v>
      </c>
      <c r="X2005">
        <v>0.76</v>
      </c>
      <c r="Y2005">
        <v>0.76</v>
      </c>
      <c r="Z2005">
        <v>149.09</v>
      </c>
      <c r="AA2005" t="s">
        <v>46</v>
      </c>
      <c r="AB2005" t="s">
        <v>47</v>
      </c>
      <c r="AC2005" t="s">
        <v>257</v>
      </c>
      <c r="AE2005" s="39">
        <v>46223.891747685186</v>
      </c>
      <c r="AG2005" t="str">
        <f t="shared" si="248"/>
        <v>Julho-26</v>
      </c>
      <c r="AH2005" s="36">
        <f>_xlfn.XLOOKUP(AK2005,'Base de Preços'!P$7:P$3001,'Base de Preços'!J$7:J$3001,"",0)</f>
        <v>152.18</v>
      </c>
      <c r="AI2005" s="37">
        <f t="shared" si="249"/>
        <v>9620.8196000000007</v>
      </c>
      <c r="AJ2005" t="str">
        <f>_xlfn.XLOOKUP(N2005,Agrupamentos!C$3:C$496,Agrupamentos!D$3:D$496,"",0)</f>
        <v>COMBATE A FORMIGA MANUAL</v>
      </c>
      <c r="AK2005" t="str">
        <f t="shared" si="250"/>
        <v>COMBATE A FORMIGA MANUAL MANUTENÇÃO - ANO 01GN127070</v>
      </c>
      <c r="AL2005" s="57" t="str">
        <f t="shared" si="251"/>
        <v>47942GN1270Trabalhador FlorestalJEAN CARDOSO PAIVACOMBATE A FORMIGA MANUAL MANUTENÇÃO - ANO 01Fazenda Texas20Principal63,22Julho-2604846223,891747685246223</v>
      </c>
      <c r="AM2005" s="79">
        <f t="shared" si="252"/>
        <v>33.802816901408455</v>
      </c>
      <c r="AN2005" s="80">
        <f t="shared" si="253"/>
        <v>5039.6619718309867</v>
      </c>
      <c r="AO2005" s="36">
        <f t="shared" si="254"/>
        <v>9425.4698000000008</v>
      </c>
      <c r="AP2005" s="83">
        <f t="shared" si="255"/>
        <v>4385.8078281690141</v>
      </c>
    </row>
    <row r="2006" spans="1:42" hidden="1">
      <c r="A2006">
        <v>47917</v>
      </c>
      <c r="B2006" s="38">
        <v>46223</v>
      </c>
      <c r="C2006" t="s">
        <v>273</v>
      </c>
      <c r="D2006" t="s">
        <v>185</v>
      </c>
      <c r="E2006" t="s">
        <v>186</v>
      </c>
      <c r="F2006" t="s">
        <v>37</v>
      </c>
      <c r="G2006">
        <v>8</v>
      </c>
      <c r="H2006" s="43">
        <v>9241</v>
      </c>
      <c r="I2006" t="s">
        <v>189</v>
      </c>
      <c r="J2006" t="s">
        <v>39</v>
      </c>
      <c r="K2006" t="s">
        <v>40</v>
      </c>
      <c r="L2006" t="s">
        <v>190</v>
      </c>
      <c r="M2006">
        <v>43</v>
      </c>
      <c r="N2006" t="s">
        <v>42</v>
      </c>
      <c r="O2006" t="s">
        <v>64</v>
      </c>
      <c r="P2006">
        <v>390</v>
      </c>
      <c r="Q2006" t="s">
        <v>44</v>
      </c>
      <c r="R2006" t="s">
        <v>45</v>
      </c>
      <c r="S2006">
        <v>0</v>
      </c>
      <c r="T2006">
        <v>0</v>
      </c>
      <c r="U2006">
        <v>16</v>
      </c>
      <c r="V2006">
        <v>16</v>
      </c>
      <c r="W2006">
        <v>0</v>
      </c>
      <c r="X2006">
        <v>0</v>
      </c>
      <c r="Y2006">
        <v>0</v>
      </c>
      <c r="Z2006">
        <v>0</v>
      </c>
      <c r="AA2006" t="s">
        <v>46</v>
      </c>
      <c r="AB2006" t="s">
        <v>47</v>
      </c>
      <c r="AC2006" t="s">
        <v>48</v>
      </c>
      <c r="AD2006" t="s">
        <v>48</v>
      </c>
      <c r="AE2006" s="39">
        <v>46223.741273148145</v>
      </c>
      <c r="AG2006" t="str">
        <f t="shared" si="248"/>
        <v>Julho-26</v>
      </c>
      <c r="AH2006" s="36">
        <f>_xlfn.XLOOKUP(AK2006,'Base de Preços'!P$7:P$3001,'Base de Preços'!J$7:J$3001,"",0)</f>
        <v>0</v>
      </c>
      <c r="AI2006" s="37">
        <f t="shared" si="249"/>
        <v>0</v>
      </c>
      <c r="AJ2006" t="str">
        <f>_xlfn.XLOOKUP(N2006,Agrupamentos!C$3:C$496,Agrupamentos!D$3:D$496,"",0)</f>
        <v>APOIO E MANUTENÇÃO</v>
      </c>
      <c r="AK2006" t="str">
        <f t="shared" si="250"/>
        <v>APOIO E MANUTEÇÃOGN140043</v>
      </c>
      <c r="AL2006" s="57" t="str">
        <f t="shared" si="251"/>
        <v>47917GN1400MotoristaGIOVANNI RODRIGUES BORGES MORAESAPOIO E MANUTEÇÃOPátio MST01Principal0Julho-26161646223,741273148146223</v>
      </c>
      <c r="AM2006" s="79" t="str">
        <f t="shared" si="252"/>
        <v/>
      </c>
      <c r="AN2006" s="80" t="str">
        <f t="shared" si="253"/>
        <v/>
      </c>
      <c r="AO2006" s="36">
        <f t="shared" si="254"/>
        <v>0</v>
      </c>
      <c r="AP2006" s="83" t="str">
        <f t="shared" si="255"/>
        <v/>
      </c>
    </row>
    <row r="2007" spans="1:42" hidden="1">
      <c r="A2007">
        <v>47921</v>
      </c>
      <c r="B2007" s="38">
        <v>46223</v>
      </c>
      <c r="C2007" t="s">
        <v>273</v>
      </c>
      <c r="D2007" t="s">
        <v>185</v>
      </c>
      <c r="E2007" t="s">
        <v>186</v>
      </c>
      <c r="F2007" t="s">
        <v>37</v>
      </c>
      <c r="G2007">
        <v>8</v>
      </c>
      <c r="H2007" s="43" t="s">
        <v>100</v>
      </c>
      <c r="I2007" t="s">
        <v>101</v>
      </c>
      <c r="J2007" t="s">
        <v>50</v>
      </c>
      <c r="K2007" t="s">
        <v>51</v>
      </c>
      <c r="L2007" t="s">
        <v>187</v>
      </c>
      <c r="M2007">
        <v>43</v>
      </c>
      <c r="N2007" t="s">
        <v>42</v>
      </c>
      <c r="O2007" t="s">
        <v>64</v>
      </c>
      <c r="P2007">
        <v>852</v>
      </c>
      <c r="Q2007" t="s">
        <v>347</v>
      </c>
      <c r="R2007">
        <v>1</v>
      </c>
      <c r="S2007">
        <v>0</v>
      </c>
      <c r="T2007">
        <v>0</v>
      </c>
      <c r="U2007">
        <v>8</v>
      </c>
      <c r="V2007">
        <v>8</v>
      </c>
      <c r="W2007">
        <v>0</v>
      </c>
      <c r="X2007">
        <v>0</v>
      </c>
      <c r="Y2007">
        <v>0</v>
      </c>
      <c r="Z2007">
        <v>0</v>
      </c>
      <c r="AA2007" t="s">
        <v>55</v>
      </c>
      <c r="AB2007" t="s">
        <v>47</v>
      </c>
      <c r="AC2007" t="s">
        <v>57</v>
      </c>
      <c r="AD2007" t="s">
        <v>57</v>
      </c>
      <c r="AE2007" s="39">
        <v>46223.745381944442</v>
      </c>
      <c r="AG2007" t="str">
        <f t="shared" si="248"/>
        <v>Julho-26</v>
      </c>
      <c r="AH2007" s="36">
        <f>_xlfn.XLOOKUP(AK2007,'Base de Preços'!P$7:P$3001,'Base de Preços'!J$7:J$3001,"",0)</f>
        <v>0</v>
      </c>
      <c r="AI2007" s="37">
        <f t="shared" si="249"/>
        <v>0</v>
      </c>
      <c r="AJ2007" t="str">
        <f>_xlfn.XLOOKUP(N2007,Agrupamentos!C$3:C$496,Agrupamentos!D$3:D$496,"",0)</f>
        <v>APOIO E MANUTENÇÃO</v>
      </c>
      <c r="AK2007" t="str">
        <f t="shared" si="250"/>
        <v>APOIO E MANUTEÇÃOGN140043</v>
      </c>
      <c r="AL2007" s="57" t="str">
        <f t="shared" si="251"/>
        <v>47921GN1400MotoristaLEANDRA DE MIRANDA SOUZA COSTAAPOIO E MANUTEÇÃOESTANCIA TRES SELENAS1Principal0Julho-268846223,745381944446223</v>
      </c>
      <c r="AM2007" s="79" t="str">
        <f t="shared" si="252"/>
        <v/>
      </c>
      <c r="AN2007" s="80" t="str">
        <f t="shared" si="253"/>
        <v/>
      </c>
      <c r="AO2007" s="36">
        <f t="shared" si="254"/>
        <v>0</v>
      </c>
      <c r="AP2007" s="83" t="str">
        <f t="shared" si="255"/>
        <v/>
      </c>
    </row>
    <row r="2008" spans="1:42" hidden="1">
      <c r="A2008">
        <v>47921</v>
      </c>
      <c r="B2008" s="38">
        <v>46223</v>
      </c>
      <c r="C2008" t="s">
        <v>273</v>
      </c>
      <c r="D2008" t="s">
        <v>185</v>
      </c>
      <c r="E2008" t="s">
        <v>186</v>
      </c>
      <c r="F2008" t="s">
        <v>59</v>
      </c>
      <c r="G2008">
        <v>8</v>
      </c>
      <c r="H2008" s="43" t="s">
        <v>100</v>
      </c>
      <c r="I2008" t="s">
        <v>101</v>
      </c>
      <c r="J2008" t="s">
        <v>50</v>
      </c>
      <c r="K2008" t="s">
        <v>51</v>
      </c>
      <c r="L2008" t="s">
        <v>187</v>
      </c>
      <c r="M2008">
        <v>43</v>
      </c>
      <c r="N2008" t="s">
        <v>42</v>
      </c>
      <c r="O2008" t="s">
        <v>64</v>
      </c>
      <c r="P2008">
        <v>852</v>
      </c>
      <c r="Q2008" t="s">
        <v>347</v>
      </c>
      <c r="R2008">
        <v>1</v>
      </c>
      <c r="S2008">
        <v>0</v>
      </c>
      <c r="T2008">
        <v>0</v>
      </c>
      <c r="U2008">
        <v>16</v>
      </c>
      <c r="V2008">
        <v>16</v>
      </c>
      <c r="W2008">
        <v>0</v>
      </c>
      <c r="X2008">
        <v>0</v>
      </c>
      <c r="Y2008">
        <v>0</v>
      </c>
      <c r="Z2008">
        <v>0</v>
      </c>
      <c r="AA2008" t="s">
        <v>55</v>
      </c>
      <c r="AB2008" t="s">
        <v>56</v>
      </c>
      <c r="AC2008" t="s">
        <v>57</v>
      </c>
      <c r="AD2008" t="s">
        <v>57</v>
      </c>
      <c r="AE2008" s="39">
        <v>46223.745729166665</v>
      </c>
      <c r="AG2008" t="str">
        <f t="shared" si="248"/>
        <v>Julho-26</v>
      </c>
      <c r="AH2008" s="36">
        <f>_xlfn.XLOOKUP(AK2008,'Base de Preços'!P$7:P$3001,'Base de Preços'!J$7:J$3001,"",0)</f>
        <v>0</v>
      </c>
      <c r="AI2008" s="37">
        <f t="shared" si="249"/>
        <v>0</v>
      </c>
      <c r="AJ2008" t="str">
        <f>_xlfn.XLOOKUP(N2008,Agrupamentos!C$3:C$496,Agrupamentos!D$3:D$496,"",0)</f>
        <v>APOIO E MANUTENÇÃO</v>
      </c>
      <c r="AK2008" t="str">
        <f t="shared" si="250"/>
        <v>APOIO E MANUTEÇÃOGN140043</v>
      </c>
      <c r="AL2008" s="57" t="str">
        <f t="shared" si="251"/>
        <v>47921GN1400Operador de Trator de PneuLEANDRA DE MIRANDA SOUZA COSTAAPOIO E MANUTEÇÃOESTANCIA TRES SELENAS1Suporte0Julho-26161646223,745729166746223</v>
      </c>
      <c r="AM2008" s="79" t="str">
        <f t="shared" si="252"/>
        <v/>
      </c>
      <c r="AN2008" s="80" t="str">
        <f t="shared" si="253"/>
        <v/>
      </c>
      <c r="AO2008" s="36">
        <f t="shared" si="254"/>
        <v>0</v>
      </c>
      <c r="AP2008" s="83" t="str">
        <f t="shared" si="255"/>
        <v/>
      </c>
    </row>
    <row r="2009" spans="1:42" hidden="1">
      <c r="A2009">
        <v>47921</v>
      </c>
      <c r="B2009" s="38">
        <v>46223</v>
      </c>
      <c r="C2009" t="s">
        <v>273</v>
      </c>
      <c r="D2009" t="s">
        <v>185</v>
      </c>
      <c r="E2009" t="s">
        <v>186</v>
      </c>
      <c r="F2009" t="s">
        <v>49</v>
      </c>
      <c r="G2009">
        <v>8</v>
      </c>
      <c r="H2009" s="43" t="s">
        <v>100</v>
      </c>
      <c r="I2009" t="s">
        <v>101</v>
      </c>
      <c r="J2009" t="s">
        <v>50</v>
      </c>
      <c r="K2009" t="s">
        <v>51</v>
      </c>
      <c r="L2009" t="s">
        <v>187</v>
      </c>
      <c r="M2009">
        <v>43</v>
      </c>
      <c r="N2009" t="s">
        <v>42</v>
      </c>
      <c r="O2009" t="s">
        <v>64</v>
      </c>
      <c r="P2009">
        <v>852</v>
      </c>
      <c r="Q2009" t="s">
        <v>347</v>
      </c>
      <c r="R2009">
        <v>1</v>
      </c>
      <c r="S2009">
        <v>0</v>
      </c>
      <c r="T2009">
        <v>0</v>
      </c>
      <c r="U2009">
        <v>16</v>
      </c>
      <c r="V2009">
        <v>16</v>
      </c>
      <c r="W2009">
        <v>0</v>
      </c>
      <c r="X2009">
        <v>0</v>
      </c>
      <c r="Y2009">
        <v>0</v>
      </c>
      <c r="Z2009">
        <v>0</v>
      </c>
      <c r="AA2009" t="s">
        <v>55</v>
      </c>
      <c r="AB2009" t="s">
        <v>56</v>
      </c>
      <c r="AC2009" t="s">
        <v>57</v>
      </c>
      <c r="AD2009" t="s">
        <v>57</v>
      </c>
      <c r="AE2009" s="39">
        <v>46223.745532407411</v>
      </c>
      <c r="AG2009" t="str">
        <f t="shared" si="248"/>
        <v>Julho-26</v>
      </c>
      <c r="AH2009" s="36">
        <f>_xlfn.XLOOKUP(AK2009,'Base de Preços'!P$7:P$3001,'Base de Preços'!J$7:J$3001,"",0)</f>
        <v>0</v>
      </c>
      <c r="AI2009" s="37">
        <f t="shared" si="249"/>
        <v>0</v>
      </c>
      <c r="AJ2009" t="str">
        <f>_xlfn.XLOOKUP(N2009,Agrupamentos!C$3:C$496,Agrupamentos!D$3:D$496,"",0)</f>
        <v>APOIO E MANUTENÇÃO</v>
      </c>
      <c r="AK2009" t="str">
        <f t="shared" si="250"/>
        <v>APOIO E MANUTEÇÃOGN140043</v>
      </c>
      <c r="AL2009" s="57" t="str">
        <f t="shared" si="251"/>
        <v>47921GN1400Trabalhador FlorestalLEANDRA DE MIRANDA SOUZA COSTAAPOIO E MANUTEÇÃOESTANCIA TRES SELENAS1Suporte0Julho-26161646223,745532407446223</v>
      </c>
      <c r="AM2009" s="79" t="str">
        <f t="shared" si="252"/>
        <v/>
      </c>
      <c r="AN2009" s="80" t="str">
        <f t="shared" si="253"/>
        <v/>
      </c>
      <c r="AO2009" s="36">
        <f t="shared" si="254"/>
        <v>0</v>
      </c>
      <c r="AP2009" s="83" t="str">
        <f t="shared" si="255"/>
        <v/>
      </c>
    </row>
    <row r="2010" spans="1:42" hidden="1">
      <c r="A2010">
        <v>47929</v>
      </c>
      <c r="B2010" s="38">
        <v>46223</v>
      </c>
      <c r="C2010" t="s">
        <v>273</v>
      </c>
      <c r="D2010" t="s">
        <v>185</v>
      </c>
      <c r="E2010" t="s">
        <v>186</v>
      </c>
      <c r="F2010" t="s">
        <v>49</v>
      </c>
      <c r="G2010">
        <v>8</v>
      </c>
      <c r="H2010" s="43">
        <v>10859</v>
      </c>
      <c r="I2010" t="s">
        <v>198</v>
      </c>
      <c r="J2010">
        <v>10093</v>
      </c>
      <c r="K2010" t="s">
        <v>199</v>
      </c>
      <c r="L2010" t="s">
        <v>199</v>
      </c>
      <c r="M2010" t="s">
        <v>204</v>
      </c>
      <c r="N2010" t="s">
        <v>205</v>
      </c>
      <c r="O2010" t="s">
        <v>64</v>
      </c>
      <c r="P2010">
        <v>607</v>
      </c>
      <c r="Q2010" t="s">
        <v>188</v>
      </c>
      <c r="R2010">
        <v>37</v>
      </c>
      <c r="S2010">
        <v>40</v>
      </c>
      <c r="T2010">
        <v>20</v>
      </c>
      <c r="U2010">
        <v>0</v>
      </c>
      <c r="V2010">
        <v>40</v>
      </c>
      <c r="W2010">
        <v>11</v>
      </c>
      <c r="X2010">
        <v>2</v>
      </c>
      <c r="Y2010">
        <v>2</v>
      </c>
      <c r="Z2010" s="3">
        <v>1104.82</v>
      </c>
      <c r="AA2010" t="s">
        <v>55</v>
      </c>
      <c r="AB2010" t="s">
        <v>47</v>
      </c>
      <c r="AC2010" t="s">
        <v>202</v>
      </c>
      <c r="AE2010" s="39">
        <v>46223.789212962962</v>
      </c>
      <c r="AG2010" t="str">
        <f t="shared" si="248"/>
        <v>Julho-26</v>
      </c>
      <c r="AH2010" s="36">
        <f>_xlfn.XLOOKUP(AK2010,'Base de Preços'!P$7:P$3001,'Base de Preços'!J$7:J$3001,"",0)</f>
        <v>1452.94</v>
      </c>
      <c r="AI2010" s="37">
        <f t="shared" si="249"/>
        <v>29058.800000000003</v>
      </c>
      <c r="AJ2010" t="str">
        <f>_xlfn.XLOOKUP(N2010,Agrupamentos!C$3:C$496,Agrupamentos!D$3:D$496,"",0)</f>
        <v>PLANTIO</v>
      </c>
      <c r="AK2010" t="str">
        <f t="shared" si="250"/>
        <v>PLANTIO MANUAL 1.110 plantas/ha,  mudas com tratamento (MAP e Cupinicida), mudas SEM TUBETE + replantioGN1400IMP12</v>
      </c>
      <c r="AL2010" s="57" t="str">
        <f t="shared" si="251"/>
        <v>47929GN1400Trabalhador FlorestalJONATHAN FONSECA DE OLIVEIRAPLANTIO MANUAL 1.110 plantas/ha,  mudas com tratamento (MAP e Cupinicida), mudas SEM TUBETE + replantioSelena37Principal20Julho-2604046223,78921296346223</v>
      </c>
      <c r="AM2010" s="79">
        <f t="shared" si="252"/>
        <v>3.6363636363636362</v>
      </c>
      <c r="AN2010" s="80">
        <f t="shared" si="253"/>
        <v>4017.5272727272722</v>
      </c>
      <c r="AO2010" s="36">
        <f t="shared" si="254"/>
        <v>22096.399999999998</v>
      </c>
      <c r="AP2010" s="83">
        <f t="shared" si="255"/>
        <v>18078.872727272726</v>
      </c>
    </row>
    <row r="2011" spans="1:42" hidden="1">
      <c r="A2011">
        <v>47929</v>
      </c>
      <c r="B2011" s="38">
        <v>46223</v>
      </c>
      <c r="C2011" t="s">
        <v>273</v>
      </c>
      <c r="D2011" t="s">
        <v>185</v>
      </c>
      <c r="E2011" t="s">
        <v>186</v>
      </c>
      <c r="F2011" t="s">
        <v>49</v>
      </c>
      <c r="G2011">
        <v>8</v>
      </c>
      <c r="H2011" s="43">
        <v>10859</v>
      </c>
      <c r="I2011" t="s">
        <v>198</v>
      </c>
      <c r="J2011">
        <v>10093</v>
      </c>
      <c r="K2011" t="s">
        <v>199</v>
      </c>
      <c r="L2011" t="s">
        <v>199</v>
      </c>
      <c r="M2011" t="s">
        <v>200</v>
      </c>
      <c r="N2011" t="s">
        <v>201</v>
      </c>
      <c r="O2011" t="s">
        <v>64</v>
      </c>
      <c r="P2011">
        <v>607</v>
      </c>
      <c r="Q2011" t="s">
        <v>188</v>
      </c>
      <c r="R2011">
        <v>37</v>
      </c>
      <c r="S2011">
        <v>48</v>
      </c>
      <c r="T2011">
        <v>20</v>
      </c>
      <c r="U2011">
        <v>0</v>
      </c>
      <c r="V2011">
        <v>48</v>
      </c>
      <c r="W2011">
        <v>4.09</v>
      </c>
      <c r="X2011">
        <v>2.4</v>
      </c>
      <c r="Y2011">
        <v>2.4</v>
      </c>
      <c r="Z2011">
        <v>210.47</v>
      </c>
      <c r="AA2011" t="s">
        <v>55</v>
      </c>
      <c r="AB2011" t="s">
        <v>47</v>
      </c>
      <c r="AC2011" t="s">
        <v>202</v>
      </c>
      <c r="AE2011" s="39">
        <v>46223.789212962962</v>
      </c>
      <c r="AG2011" t="str">
        <f t="shared" si="248"/>
        <v>Julho-26</v>
      </c>
      <c r="AH2011" s="36">
        <f>_xlfn.XLOOKUP(AK2011,'Base de Preços'!P$7:P$3001,'Base de Preços'!J$7:J$3001,"",0)</f>
        <v>930</v>
      </c>
      <c r="AI2011" s="37">
        <f t="shared" si="249"/>
        <v>18600</v>
      </c>
      <c r="AJ2011" t="str">
        <f>_xlfn.XLOOKUP(N2011,Agrupamentos!C$3:C$496,Agrupamentos!D$3:D$496,"",0)</f>
        <v>IRRIGAÇÃO DE PLANTIO</v>
      </c>
      <c r="AK2011" t="str">
        <f t="shared" si="250"/>
        <v>Irrigação de Plantio 4 a 5L/Planta+Polímero, tomadas d'água a 5 a 10KM da Operação, incluindo Capitação de ÁguaGN1400IMP14</v>
      </c>
      <c r="AL2011" s="57" t="str">
        <f t="shared" si="251"/>
        <v>47929GN1400Trabalhador FlorestalJONATHAN FONSECA DE OLIVEIRAIrrigação de Plantio 4 a 5L/Planta+Polímero, tomadas d'água a 5 a 10KM da Operação, incluindo Capitação de ÁguaSelena37Principal20Julho-2604846223,78921296346223</v>
      </c>
      <c r="AM2011" s="79">
        <f t="shared" si="252"/>
        <v>11.735941320293399</v>
      </c>
      <c r="AN2011" s="80">
        <f t="shared" si="253"/>
        <v>2470.0635696821519</v>
      </c>
      <c r="AO2011" s="36">
        <f t="shared" si="254"/>
        <v>4209.3999999999996</v>
      </c>
      <c r="AP2011" s="83">
        <f t="shared" si="255"/>
        <v>1739.3364303178478</v>
      </c>
    </row>
    <row r="2012" spans="1:42" hidden="1">
      <c r="A2012">
        <v>47929</v>
      </c>
      <c r="B2012" s="38">
        <v>46223</v>
      </c>
      <c r="C2012" t="s">
        <v>273</v>
      </c>
      <c r="D2012" t="s">
        <v>185</v>
      </c>
      <c r="E2012" t="s">
        <v>186</v>
      </c>
      <c r="F2012" t="s">
        <v>59</v>
      </c>
      <c r="G2012">
        <v>8</v>
      </c>
      <c r="H2012" s="43">
        <v>10859</v>
      </c>
      <c r="I2012" t="s">
        <v>198</v>
      </c>
      <c r="J2012">
        <v>10093</v>
      </c>
      <c r="K2012" t="s">
        <v>199</v>
      </c>
      <c r="L2012" t="s">
        <v>199</v>
      </c>
      <c r="M2012" t="s">
        <v>204</v>
      </c>
      <c r="N2012" t="s">
        <v>205</v>
      </c>
      <c r="O2012" t="s">
        <v>64</v>
      </c>
      <c r="P2012">
        <v>607</v>
      </c>
      <c r="Q2012" t="s">
        <v>188</v>
      </c>
      <c r="R2012">
        <v>37</v>
      </c>
      <c r="S2012">
        <v>8</v>
      </c>
      <c r="T2012">
        <v>20</v>
      </c>
      <c r="U2012">
        <v>0</v>
      </c>
      <c r="V2012">
        <v>8</v>
      </c>
      <c r="W2012">
        <v>1.1000000000000001</v>
      </c>
      <c r="X2012">
        <v>0.4</v>
      </c>
      <c r="Y2012">
        <v>0.4</v>
      </c>
      <c r="Z2012">
        <v>348.12</v>
      </c>
      <c r="AA2012" t="s">
        <v>55</v>
      </c>
      <c r="AB2012" t="s">
        <v>56</v>
      </c>
      <c r="AC2012" t="s">
        <v>202</v>
      </c>
      <c r="AE2012" s="39">
        <v>46223.789212962962</v>
      </c>
      <c r="AG2012" t="str">
        <f t="shared" si="248"/>
        <v>Julho-26</v>
      </c>
      <c r="AH2012" s="36">
        <f>_xlfn.XLOOKUP(AK2012,'Base de Preços'!P$7:P$3001,'Base de Preços'!J$7:J$3001,"",0)</f>
        <v>1452.94</v>
      </c>
      <c r="AI2012" s="37">
        <f t="shared" si="249"/>
        <v>0</v>
      </c>
      <c r="AJ2012" t="str">
        <f>_xlfn.XLOOKUP(N2012,Agrupamentos!C$3:C$496,Agrupamentos!D$3:D$496,"",0)</f>
        <v>PLANTIO</v>
      </c>
      <c r="AK2012" t="str">
        <f t="shared" si="250"/>
        <v>PLANTIO MANUAL 1.110 plantas/ha,  mudas com tratamento (MAP e Cupinicida), mudas SEM TUBETE + replantioGN1400IMP12</v>
      </c>
      <c r="AL2012" s="57" t="str">
        <f t="shared" si="251"/>
        <v>47929GN1400Operador de Trator de PneuJONATHAN FONSECA DE OLIVEIRAPLANTIO MANUAL 1.110 plantas/ha,  mudas com tratamento (MAP e Cupinicida), mudas SEM TUBETE + replantioSelena37Suporte20Julho-260846223,78921296346223</v>
      </c>
      <c r="AM2012" s="79">
        <f t="shared" si="252"/>
        <v>7.2727272727272725</v>
      </c>
      <c r="AN2012" s="80">
        <f t="shared" si="253"/>
        <v>2531.7818181818179</v>
      </c>
      <c r="AO2012" s="36">
        <f t="shared" si="254"/>
        <v>6962.4</v>
      </c>
      <c r="AP2012" s="83">
        <f t="shared" si="255"/>
        <v>4430.6181818181813</v>
      </c>
    </row>
    <row r="2013" spans="1:42" hidden="1">
      <c r="A2013">
        <v>47929</v>
      </c>
      <c r="B2013" s="38">
        <v>46223</v>
      </c>
      <c r="C2013" t="s">
        <v>273</v>
      </c>
      <c r="D2013" t="s">
        <v>185</v>
      </c>
      <c r="E2013" t="s">
        <v>186</v>
      </c>
      <c r="F2013" t="s">
        <v>59</v>
      </c>
      <c r="G2013">
        <v>8</v>
      </c>
      <c r="H2013" s="43">
        <v>10859</v>
      </c>
      <c r="I2013" t="s">
        <v>198</v>
      </c>
      <c r="J2013">
        <v>10093</v>
      </c>
      <c r="K2013" t="s">
        <v>199</v>
      </c>
      <c r="L2013" t="s">
        <v>199</v>
      </c>
      <c r="M2013" t="s">
        <v>200</v>
      </c>
      <c r="N2013" t="s">
        <v>201</v>
      </c>
      <c r="O2013" t="s">
        <v>64</v>
      </c>
      <c r="P2013">
        <v>607</v>
      </c>
      <c r="Q2013" t="s">
        <v>188</v>
      </c>
      <c r="R2013">
        <v>37</v>
      </c>
      <c r="S2013">
        <v>8</v>
      </c>
      <c r="T2013">
        <v>20</v>
      </c>
      <c r="U2013">
        <v>0</v>
      </c>
      <c r="V2013">
        <v>8</v>
      </c>
      <c r="W2013">
        <v>0.82</v>
      </c>
      <c r="X2013">
        <v>0.4</v>
      </c>
      <c r="Y2013">
        <v>0.4</v>
      </c>
      <c r="Z2013">
        <v>520.12</v>
      </c>
      <c r="AA2013" t="s">
        <v>55</v>
      </c>
      <c r="AB2013" t="s">
        <v>56</v>
      </c>
      <c r="AC2013" t="s">
        <v>202</v>
      </c>
      <c r="AE2013" s="39">
        <v>46223.789212962962</v>
      </c>
      <c r="AG2013" t="str">
        <f t="shared" si="248"/>
        <v>Julho-26</v>
      </c>
      <c r="AH2013" s="36">
        <f>_xlfn.XLOOKUP(AK2013,'Base de Preços'!P$7:P$3001,'Base de Preços'!J$7:J$3001,"",0)</f>
        <v>930</v>
      </c>
      <c r="AI2013" s="37">
        <f t="shared" si="249"/>
        <v>0</v>
      </c>
      <c r="AJ2013" t="str">
        <f>_xlfn.XLOOKUP(N2013,Agrupamentos!C$3:C$496,Agrupamentos!D$3:D$496,"",0)</f>
        <v>IRRIGAÇÃO DE PLANTIO</v>
      </c>
      <c r="AK2013" t="str">
        <f t="shared" si="250"/>
        <v>Irrigação de Plantio 4 a 5L/Planta+Polímero, tomadas d'água a 5 a 10KM da Operação, incluindo Capitação de ÁguaGN1400IMP14</v>
      </c>
      <c r="AL2013" s="57" t="str">
        <f t="shared" si="251"/>
        <v>47929GN1400Operador de Trator de PneuJONATHAN FONSECA DE OLIVEIRAIrrigação de Plantio 4 a 5L/Planta+Polímero, tomadas d'água a 5 a 10KM da Operação, incluindo Capitação de ÁguaSelena37Suporte20Julho-260846223,78921296346223</v>
      </c>
      <c r="AM2013" s="79">
        <f t="shared" si="252"/>
        <v>9.7560975609756095</v>
      </c>
      <c r="AN2013" s="80">
        <f t="shared" si="253"/>
        <v>5074.3414634146338</v>
      </c>
      <c r="AO2013" s="36">
        <f t="shared" si="254"/>
        <v>10402.4</v>
      </c>
      <c r="AP2013" s="83">
        <f t="shared" si="255"/>
        <v>5328.0585365853658</v>
      </c>
    </row>
    <row r="2014" spans="1:42" hidden="1">
      <c r="A2014">
        <v>47937</v>
      </c>
      <c r="B2014" s="38">
        <v>46223</v>
      </c>
      <c r="C2014" t="s">
        <v>273</v>
      </c>
      <c r="D2014" t="s">
        <v>185</v>
      </c>
      <c r="E2014" t="s">
        <v>186</v>
      </c>
      <c r="F2014" t="s">
        <v>37</v>
      </c>
      <c r="G2014">
        <v>8</v>
      </c>
      <c r="H2014" s="43">
        <v>10859</v>
      </c>
      <c r="I2014" t="s">
        <v>198</v>
      </c>
      <c r="J2014">
        <v>10315</v>
      </c>
      <c r="K2014" t="s">
        <v>206</v>
      </c>
      <c r="L2014" t="s">
        <v>206</v>
      </c>
      <c r="M2014" t="s">
        <v>226</v>
      </c>
      <c r="N2014" t="s">
        <v>227</v>
      </c>
      <c r="O2014" t="s">
        <v>64</v>
      </c>
      <c r="P2014">
        <v>502</v>
      </c>
      <c r="Q2014" t="s">
        <v>208</v>
      </c>
      <c r="R2014">
        <v>20</v>
      </c>
      <c r="S2014">
        <v>2</v>
      </c>
      <c r="T2014">
        <v>10</v>
      </c>
      <c r="U2014">
        <v>0</v>
      </c>
      <c r="V2014">
        <v>2</v>
      </c>
      <c r="W2014">
        <v>0.16</v>
      </c>
      <c r="X2014">
        <v>0.2</v>
      </c>
      <c r="Y2014">
        <v>0.2</v>
      </c>
      <c r="Z2014">
        <v>63.16</v>
      </c>
      <c r="AA2014" t="s">
        <v>55</v>
      </c>
      <c r="AB2014" t="s">
        <v>77</v>
      </c>
      <c r="AC2014" t="s">
        <v>209</v>
      </c>
      <c r="AE2014" s="39">
        <v>46223.856620370374</v>
      </c>
      <c r="AG2014" t="str">
        <f t="shared" si="248"/>
        <v>Julho-26</v>
      </c>
      <c r="AH2014" s="36">
        <f>_xlfn.XLOOKUP(AK2014,'Base de Preços'!P$7:P$3001,'Base de Preços'!J$7:J$3001,"",0)</f>
        <v>492.5</v>
      </c>
      <c r="AI2014" s="37">
        <f t="shared" si="249"/>
        <v>0</v>
      </c>
      <c r="AJ2014" t="str">
        <f>_xlfn.XLOOKUP(N2014,Agrupamentos!C$3:C$496,Agrupamentos!D$3:D$496,"",0)</f>
        <v>IRRIGAÇÃO DE REPLANTIO</v>
      </c>
      <c r="AK2014" t="str">
        <f t="shared" si="250"/>
        <v>IRRIGAÇÃO DE REPLANTIOGN1400IMP32</v>
      </c>
      <c r="AL2014" s="57" t="str">
        <f t="shared" si="251"/>
        <v>47937GN1400MotoristaANTONIO MARCIO PEREIRA DA SILVAIRRIGAÇÃO DE REPLANTIOIndaia Grande I20Apoio10Julho-260246223,856620370446223</v>
      </c>
      <c r="AM2014" s="79">
        <f t="shared" si="252"/>
        <v>12.5</v>
      </c>
      <c r="AN2014" s="80">
        <f t="shared" si="253"/>
        <v>789.5</v>
      </c>
      <c r="AO2014" s="36">
        <f t="shared" si="254"/>
        <v>631.59999999999991</v>
      </c>
      <c r="AP2014" s="83">
        <f t="shared" si="255"/>
        <v>-157.90000000000009</v>
      </c>
    </row>
    <row r="2015" spans="1:42" hidden="1">
      <c r="A2015">
        <v>47937</v>
      </c>
      <c r="B2015" s="38">
        <v>46223</v>
      </c>
      <c r="C2015" t="s">
        <v>273</v>
      </c>
      <c r="D2015" t="s">
        <v>185</v>
      </c>
      <c r="E2015" t="s">
        <v>186</v>
      </c>
      <c r="F2015" t="s">
        <v>59</v>
      </c>
      <c r="G2015">
        <v>8</v>
      </c>
      <c r="H2015" s="43">
        <v>10859</v>
      </c>
      <c r="I2015" t="s">
        <v>198</v>
      </c>
      <c r="J2015">
        <v>10315</v>
      </c>
      <c r="K2015" t="s">
        <v>206</v>
      </c>
      <c r="L2015" t="s">
        <v>206</v>
      </c>
      <c r="M2015" s="4">
        <v>46059</v>
      </c>
      <c r="N2015" t="s">
        <v>210</v>
      </c>
      <c r="O2015" t="s">
        <v>64</v>
      </c>
      <c r="P2015">
        <v>502</v>
      </c>
      <c r="Q2015" t="s">
        <v>208</v>
      </c>
      <c r="R2015">
        <v>20</v>
      </c>
      <c r="S2015">
        <v>2</v>
      </c>
      <c r="T2015">
        <v>10</v>
      </c>
      <c r="U2015">
        <v>0</v>
      </c>
      <c r="V2015">
        <v>2</v>
      </c>
      <c r="W2015">
        <v>0.48</v>
      </c>
      <c r="X2015">
        <v>0.2</v>
      </c>
      <c r="Y2015">
        <v>0.2</v>
      </c>
      <c r="Z2015">
        <v>185.69</v>
      </c>
      <c r="AA2015" t="s">
        <v>55</v>
      </c>
      <c r="AB2015" t="s">
        <v>56</v>
      </c>
      <c r="AC2015" t="s">
        <v>209</v>
      </c>
      <c r="AE2015" s="39">
        <v>46223.856620370374</v>
      </c>
      <c r="AG2015" t="str">
        <f t="shared" si="248"/>
        <v>Julho-26</v>
      </c>
      <c r="AH2015" s="36">
        <f>_xlfn.XLOOKUP(AK2015,'Base de Preços'!P$7:P$3001,'Base de Preços'!J$7:J$3001,"",0)</f>
        <v>492.5</v>
      </c>
      <c r="AI2015" s="37">
        <f t="shared" si="249"/>
        <v>0</v>
      </c>
      <c r="AJ2015" t="str">
        <f>_xlfn.XLOOKUP(N2015,Agrupamentos!C$3:C$496,Agrupamentos!D$3:D$496,"",0)</f>
        <v>IRRIGAÇÃO DE REPLANTIO</v>
      </c>
      <c r="AK2015" t="str">
        <f t="shared" si="250"/>
        <v>3° IRRIGAÇÃO DE REPLANTIOGN140046059</v>
      </c>
      <c r="AL2015" s="57" t="str">
        <f t="shared" si="251"/>
        <v>47937GN1400Operador de Trator de PneuANTONIO MARCIO PEREIRA DA SILVA3° IRRIGAÇÃO DE REPLANTIOIndaia Grande I20Suporte10Julho-260246223,856620370446223</v>
      </c>
      <c r="AM2015" s="79">
        <f t="shared" si="252"/>
        <v>4.166666666666667</v>
      </c>
      <c r="AN2015" s="80">
        <f t="shared" si="253"/>
        <v>773.70833333333337</v>
      </c>
      <c r="AO2015" s="36">
        <f t="shared" si="254"/>
        <v>1856.9</v>
      </c>
      <c r="AP2015" s="83">
        <f t="shared" si="255"/>
        <v>1083.1916666666666</v>
      </c>
    </row>
    <row r="2016" spans="1:42" hidden="1">
      <c r="A2016">
        <v>47937</v>
      </c>
      <c r="B2016" s="38">
        <v>46223</v>
      </c>
      <c r="C2016" t="s">
        <v>273</v>
      </c>
      <c r="D2016" t="s">
        <v>185</v>
      </c>
      <c r="E2016" t="s">
        <v>186</v>
      </c>
      <c r="F2016" t="s">
        <v>59</v>
      </c>
      <c r="G2016">
        <v>8</v>
      </c>
      <c r="H2016" s="43">
        <v>10859</v>
      </c>
      <c r="I2016" t="s">
        <v>198</v>
      </c>
      <c r="J2016">
        <v>10315</v>
      </c>
      <c r="K2016" t="s">
        <v>206</v>
      </c>
      <c r="L2016" t="s">
        <v>206</v>
      </c>
      <c r="M2016" t="s">
        <v>226</v>
      </c>
      <c r="N2016" t="s">
        <v>227</v>
      </c>
      <c r="O2016" t="s">
        <v>64</v>
      </c>
      <c r="P2016">
        <v>502</v>
      </c>
      <c r="Q2016" t="s">
        <v>208</v>
      </c>
      <c r="R2016">
        <v>20</v>
      </c>
      <c r="S2016">
        <v>2</v>
      </c>
      <c r="T2016">
        <v>10</v>
      </c>
      <c r="U2016">
        <v>16</v>
      </c>
      <c r="V2016">
        <v>18</v>
      </c>
      <c r="W2016">
        <v>0.48</v>
      </c>
      <c r="X2016">
        <v>0.2</v>
      </c>
      <c r="Y2016">
        <v>1.8</v>
      </c>
      <c r="Z2016">
        <v>185.69</v>
      </c>
      <c r="AA2016" t="s">
        <v>55</v>
      </c>
      <c r="AB2016" t="s">
        <v>56</v>
      </c>
      <c r="AC2016" t="s">
        <v>209</v>
      </c>
      <c r="AD2016" t="s">
        <v>203</v>
      </c>
      <c r="AE2016" s="39">
        <v>46223.856620370374</v>
      </c>
      <c r="AG2016" t="str">
        <f t="shared" si="248"/>
        <v>Julho-26</v>
      </c>
      <c r="AH2016" s="36">
        <f>_xlfn.XLOOKUP(AK2016,'Base de Preços'!P$7:P$3001,'Base de Preços'!J$7:J$3001,"",0)</f>
        <v>492.5</v>
      </c>
      <c r="AI2016" s="37">
        <f t="shared" si="249"/>
        <v>0</v>
      </c>
      <c r="AJ2016" t="str">
        <f>_xlfn.XLOOKUP(N2016,Agrupamentos!C$3:C$496,Agrupamentos!D$3:D$496,"",0)</f>
        <v>IRRIGAÇÃO DE REPLANTIO</v>
      </c>
      <c r="AK2016" t="str">
        <f t="shared" si="250"/>
        <v>IRRIGAÇÃO DE REPLANTIOGN1400IMP32</v>
      </c>
      <c r="AL2016" s="57" t="str">
        <f t="shared" si="251"/>
        <v>47937GN1400Operador de Trator de PneuANTONIO MARCIO PEREIRA DA SILVAIRRIGAÇÃO DE REPLANTIOIndaia Grande I20Suporte10Julho-26161846223,856620370446223</v>
      </c>
      <c r="AM2016" s="79">
        <f t="shared" si="252"/>
        <v>37.5</v>
      </c>
      <c r="AN2016" s="80">
        <f t="shared" si="253"/>
        <v>6963.375</v>
      </c>
      <c r="AO2016" s="36">
        <f t="shared" si="254"/>
        <v>1856.9</v>
      </c>
      <c r="AP2016" s="83">
        <f t="shared" si="255"/>
        <v>-5106.4750000000004</v>
      </c>
    </row>
    <row r="2017" spans="1:42" hidden="1">
      <c r="A2017">
        <v>47937</v>
      </c>
      <c r="B2017" s="38">
        <v>46223</v>
      </c>
      <c r="C2017" t="s">
        <v>273</v>
      </c>
      <c r="D2017" t="s">
        <v>185</v>
      </c>
      <c r="E2017" t="s">
        <v>186</v>
      </c>
      <c r="F2017" t="s">
        <v>49</v>
      </c>
      <c r="G2017">
        <v>8</v>
      </c>
      <c r="H2017" s="43">
        <v>10859</v>
      </c>
      <c r="I2017" t="s">
        <v>198</v>
      </c>
      <c r="J2017">
        <v>10315</v>
      </c>
      <c r="K2017" t="s">
        <v>206</v>
      </c>
      <c r="L2017" t="s">
        <v>206</v>
      </c>
      <c r="M2017" t="s">
        <v>224</v>
      </c>
      <c r="N2017" t="s">
        <v>225</v>
      </c>
      <c r="O2017" t="s">
        <v>64</v>
      </c>
      <c r="P2017">
        <v>502</v>
      </c>
      <c r="Q2017" t="s">
        <v>208</v>
      </c>
      <c r="R2017">
        <v>20</v>
      </c>
      <c r="S2017">
        <v>32</v>
      </c>
      <c r="T2017">
        <v>10</v>
      </c>
      <c r="U2017">
        <v>0</v>
      </c>
      <c r="V2017">
        <v>32</v>
      </c>
      <c r="W2017">
        <v>2.84</v>
      </c>
      <c r="X2017">
        <v>3.2</v>
      </c>
      <c r="Y2017">
        <v>3.2</v>
      </c>
      <c r="Z2017">
        <v>287.75</v>
      </c>
      <c r="AA2017" t="s">
        <v>55</v>
      </c>
      <c r="AB2017" t="s">
        <v>47</v>
      </c>
      <c r="AC2017" t="s">
        <v>209</v>
      </c>
      <c r="AE2017" s="39">
        <v>46223.856620370374</v>
      </c>
      <c r="AG2017" t="str">
        <f t="shared" si="248"/>
        <v>Julho-26</v>
      </c>
      <c r="AH2017" s="36">
        <f>_xlfn.XLOOKUP(AK2017,'Base de Preços'!P$7:P$3001,'Base de Preços'!J$7:J$3001,"",0)</f>
        <v>399</v>
      </c>
      <c r="AI2017" s="37">
        <f t="shared" si="249"/>
        <v>3990</v>
      </c>
      <c r="AJ2017" t="str">
        <f>_xlfn.XLOOKUP(N2017,Agrupamentos!C$3:C$496,Agrupamentos!D$3:D$496,"",0)</f>
        <v>REPLANTIO</v>
      </c>
      <c r="AK2017" t="str">
        <f t="shared" si="250"/>
        <v>REPLANTIOGN1400IMP29</v>
      </c>
      <c r="AL2017" s="57" t="str">
        <f t="shared" si="251"/>
        <v>47937GN1400Trabalhador FlorestalANTONIO MARCIO PEREIRA DA SILVAREPLANTIOIndaia Grande I20Principal10Julho-2603246223,856620370446223</v>
      </c>
      <c r="AM2017" s="79">
        <f t="shared" si="252"/>
        <v>11.267605633802818</v>
      </c>
      <c r="AN2017" s="80">
        <f t="shared" si="253"/>
        <v>3242.2535211267609</v>
      </c>
      <c r="AO2017" s="36">
        <f t="shared" si="254"/>
        <v>2877.5</v>
      </c>
      <c r="AP2017" s="83">
        <f t="shared" si="255"/>
        <v>-364.75352112676092</v>
      </c>
    </row>
    <row r="2018" spans="1:42" hidden="1">
      <c r="A2018">
        <v>47937</v>
      </c>
      <c r="B2018" s="38">
        <v>46223</v>
      </c>
      <c r="C2018" t="s">
        <v>273</v>
      </c>
      <c r="D2018" t="s">
        <v>185</v>
      </c>
      <c r="E2018" t="s">
        <v>186</v>
      </c>
      <c r="F2018" t="s">
        <v>59</v>
      </c>
      <c r="G2018">
        <v>8</v>
      </c>
      <c r="H2018" s="43">
        <v>10859</v>
      </c>
      <c r="I2018" t="s">
        <v>198</v>
      </c>
      <c r="J2018">
        <v>10315</v>
      </c>
      <c r="K2018" t="s">
        <v>206</v>
      </c>
      <c r="L2018" t="s">
        <v>206</v>
      </c>
      <c r="M2018" t="s">
        <v>224</v>
      </c>
      <c r="N2018" t="s">
        <v>225</v>
      </c>
      <c r="O2018" t="s">
        <v>64</v>
      </c>
      <c r="P2018">
        <v>502</v>
      </c>
      <c r="Q2018" t="s">
        <v>208</v>
      </c>
      <c r="R2018">
        <v>20</v>
      </c>
      <c r="S2018">
        <v>8</v>
      </c>
      <c r="T2018">
        <v>10</v>
      </c>
      <c r="U2018">
        <v>0</v>
      </c>
      <c r="V2018">
        <v>8</v>
      </c>
      <c r="W2018">
        <v>0.36</v>
      </c>
      <c r="X2018">
        <v>0.8</v>
      </c>
      <c r="Y2018">
        <v>0.8</v>
      </c>
      <c r="Z2018">
        <v>111.25</v>
      </c>
      <c r="AA2018" t="s">
        <v>55</v>
      </c>
      <c r="AB2018" t="s">
        <v>77</v>
      </c>
      <c r="AC2018" t="s">
        <v>209</v>
      </c>
      <c r="AE2018" s="39">
        <v>46223.856620370374</v>
      </c>
      <c r="AG2018" t="str">
        <f t="shared" si="248"/>
        <v>Julho-26</v>
      </c>
      <c r="AH2018" s="36">
        <f>_xlfn.XLOOKUP(AK2018,'Base de Preços'!P$7:P$3001,'Base de Preços'!J$7:J$3001,"",0)</f>
        <v>399</v>
      </c>
      <c r="AI2018" s="37">
        <f t="shared" si="249"/>
        <v>0</v>
      </c>
      <c r="AJ2018" t="str">
        <f>_xlfn.XLOOKUP(N2018,Agrupamentos!C$3:C$496,Agrupamentos!D$3:D$496,"",0)</f>
        <v>REPLANTIO</v>
      </c>
      <c r="AK2018" t="str">
        <f t="shared" si="250"/>
        <v>REPLANTIOGN1400IMP29</v>
      </c>
      <c r="AL2018" s="57" t="str">
        <f t="shared" si="251"/>
        <v>47937GN1400Operador de Trator de PneuANTONIO MARCIO PEREIRA DA SILVAREPLANTIOIndaia Grande I20Apoio10Julho-260846223,856620370446223</v>
      </c>
      <c r="AM2018" s="79">
        <f t="shared" si="252"/>
        <v>22.222222222222221</v>
      </c>
      <c r="AN2018" s="80">
        <f t="shared" si="253"/>
        <v>2472.2222222222222</v>
      </c>
      <c r="AO2018" s="36">
        <f t="shared" si="254"/>
        <v>1112.5</v>
      </c>
      <c r="AP2018" s="83">
        <f t="shared" si="255"/>
        <v>-1359.7222222222222</v>
      </c>
    </row>
    <row r="2019" spans="1:42" hidden="1">
      <c r="A2019">
        <v>47937</v>
      </c>
      <c r="B2019" s="38">
        <v>46223</v>
      </c>
      <c r="C2019" t="s">
        <v>273</v>
      </c>
      <c r="D2019" t="s">
        <v>185</v>
      </c>
      <c r="E2019" t="s">
        <v>186</v>
      </c>
      <c r="F2019" t="s">
        <v>59</v>
      </c>
      <c r="G2019">
        <v>8</v>
      </c>
      <c r="H2019" s="43">
        <v>10859</v>
      </c>
      <c r="I2019" t="s">
        <v>198</v>
      </c>
      <c r="J2019">
        <v>10315</v>
      </c>
      <c r="K2019" t="s">
        <v>206</v>
      </c>
      <c r="L2019" t="s">
        <v>206</v>
      </c>
      <c r="M2019" s="4">
        <v>46028</v>
      </c>
      <c r="N2019" t="s">
        <v>207</v>
      </c>
      <c r="O2019" t="s">
        <v>64</v>
      </c>
      <c r="P2019">
        <v>502</v>
      </c>
      <c r="Q2019" t="s">
        <v>208</v>
      </c>
      <c r="R2019">
        <v>20</v>
      </c>
      <c r="S2019">
        <v>4</v>
      </c>
      <c r="T2019">
        <v>12</v>
      </c>
      <c r="U2019">
        <v>0</v>
      </c>
      <c r="V2019">
        <v>4</v>
      </c>
      <c r="W2019">
        <v>0.48</v>
      </c>
      <c r="X2019">
        <v>0.33</v>
      </c>
      <c r="Y2019">
        <v>0.33</v>
      </c>
      <c r="Z2019">
        <v>185.69</v>
      </c>
      <c r="AA2019" t="s">
        <v>55</v>
      </c>
      <c r="AB2019" t="s">
        <v>56</v>
      </c>
      <c r="AC2019" t="s">
        <v>209</v>
      </c>
      <c r="AE2019" s="39">
        <v>46223.856620370374</v>
      </c>
      <c r="AG2019" t="str">
        <f t="shared" si="248"/>
        <v>Julho-26</v>
      </c>
      <c r="AH2019" s="36">
        <f>_xlfn.XLOOKUP(AK2019,'Base de Preços'!P$7:P$3001,'Base de Preços'!J$7:J$3001,"",0)</f>
        <v>492.5</v>
      </c>
      <c r="AI2019" s="37">
        <f t="shared" si="249"/>
        <v>0</v>
      </c>
      <c r="AJ2019" t="str">
        <f>_xlfn.XLOOKUP(N2019,Agrupamentos!C$3:C$496,Agrupamentos!D$3:D$496,"",0)</f>
        <v>IRRIGAÇÃO DE REPLANTIO</v>
      </c>
      <c r="AK2019" t="str">
        <f t="shared" si="250"/>
        <v>2º IRRIGAÇÃO DE REPLANTIOGN140046028</v>
      </c>
      <c r="AL2019" s="57" t="str">
        <f t="shared" si="251"/>
        <v>47937GN1400Operador de Trator de PneuANTONIO MARCIO PEREIRA DA SILVA2º IRRIGAÇÃO DE REPLANTIOIndaia Grande I20Suporte12Julho-260446223,856620370446223</v>
      </c>
      <c r="AM2019" s="79">
        <f t="shared" si="252"/>
        <v>8.3333333333333339</v>
      </c>
      <c r="AN2019" s="80">
        <f t="shared" si="253"/>
        <v>1547.4166666666667</v>
      </c>
      <c r="AO2019" s="36">
        <f t="shared" si="254"/>
        <v>2228.2799999999997</v>
      </c>
      <c r="AP2019" s="83">
        <f t="shared" si="255"/>
        <v>680.863333333333</v>
      </c>
    </row>
    <row r="2020" spans="1:42" hidden="1">
      <c r="A2020">
        <v>47937</v>
      </c>
      <c r="B2020" s="38">
        <v>46223</v>
      </c>
      <c r="C2020" t="s">
        <v>273</v>
      </c>
      <c r="D2020" t="s">
        <v>185</v>
      </c>
      <c r="E2020" t="s">
        <v>186</v>
      </c>
      <c r="F2020" t="s">
        <v>37</v>
      </c>
      <c r="G2020">
        <v>8</v>
      </c>
      <c r="H2020" s="43">
        <v>10859</v>
      </c>
      <c r="I2020" t="s">
        <v>198</v>
      </c>
      <c r="J2020">
        <v>10315</v>
      </c>
      <c r="K2020" t="s">
        <v>206</v>
      </c>
      <c r="L2020" t="s">
        <v>206</v>
      </c>
      <c r="M2020">
        <v>43</v>
      </c>
      <c r="N2020" t="s">
        <v>42</v>
      </c>
      <c r="O2020" t="s">
        <v>64</v>
      </c>
      <c r="P2020">
        <v>502</v>
      </c>
      <c r="Q2020" t="s">
        <v>208</v>
      </c>
      <c r="R2020">
        <v>20</v>
      </c>
      <c r="S2020">
        <v>8</v>
      </c>
      <c r="T2020">
        <v>0</v>
      </c>
      <c r="U2020">
        <v>0</v>
      </c>
      <c r="V2020">
        <v>8</v>
      </c>
      <c r="W2020">
        <v>0</v>
      </c>
      <c r="X2020">
        <v>0</v>
      </c>
      <c r="Y2020">
        <v>0</v>
      </c>
      <c r="Z2020">
        <v>0</v>
      </c>
      <c r="AA2020" t="s">
        <v>55</v>
      </c>
      <c r="AB2020" t="s">
        <v>47</v>
      </c>
      <c r="AC2020" t="s">
        <v>209</v>
      </c>
      <c r="AE2020" s="39">
        <v>46223.856620370374</v>
      </c>
      <c r="AG2020" t="str">
        <f t="shared" si="248"/>
        <v>Julho-26</v>
      </c>
      <c r="AH2020" s="36">
        <f>_xlfn.XLOOKUP(AK2020,'Base de Preços'!P$7:P$3001,'Base de Preços'!J$7:J$3001,"",0)</f>
        <v>0</v>
      </c>
      <c r="AI2020" s="37">
        <f t="shared" si="249"/>
        <v>0</v>
      </c>
      <c r="AJ2020" t="str">
        <f>_xlfn.XLOOKUP(N2020,Agrupamentos!C$3:C$496,Agrupamentos!D$3:D$496,"",0)</f>
        <v>APOIO E MANUTENÇÃO</v>
      </c>
      <c r="AK2020" t="str">
        <f t="shared" si="250"/>
        <v>APOIO E MANUTEÇÃOGN140043</v>
      </c>
      <c r="AL2020" s="57" t="str">
        <f t="shared" si="251"/>
        <v>47937GN1400MotoristaANTONIO MARCIO PEREIRA DA SILVAAPOIO E MANUTEÇÃOIndaia Grande I20Principal0Julho-260846223,856620370446223</v>
      </c>
      <c r="AM2020" s="79" t="str">
        <f t="shared" si="252"/>
        <v/>
      </c>
      <c r="AN2020" s="80" t="str">
        <f t="shared" si="253"/>
        <v/>
      </c>
      <c r="AO2020" s="36">
        <f t="shared" si="254"/>
        <v>0</v>
      </c>
      <c r="AP2020" s="83" t="str">
        <f t="shared" si="255"/>
        <v/>
      </c>
    </row>
    <row r="2021" spans="1:42" hidden="1">
      <c r="A2021">
        <v>47937</v>
      </c>
      <c r="B2021" s="38">
        <v>46223</v>
      </c>
      <c r="C2021" t="s">
        <v>273</v>
      </c>
      <c r="D2021" t="s">
        <v>185</v>
      </c>
      <c r="E2021" t="s">
        <v>186</v>
      </c>
      <c r="F2021" t="s">
        <v>37</v>
      </c>
      <c r="G2021">
        <v>8</v>
      </c>
      <c r="H2021" s="43">
        <v>10859</v>
      </c>
      <c r="I2021" t="s">
        <v>198</v>
      </c>
      <c r="J2021">
        <v>10315</v>
      </c>
      <c r="K2021" t="s">
        <v>206</v>
      </c>
      <c r="L2021" t="s">
        <v>206</v>
      </c>
      <c r="M2021" s="4">
        <v>46059</v>
      </c>
      <c r="N2021" t="s">
        <v>210</v>
      </c>
      <c r="O2021" t="s">
        <v>64</v>
      </c>
      <c r="P2021">
        <v>502</v>
      </c>
      <c r="Q2021" t="s">
        <v>208</v>
      </c>
      <c r="R2021">
        <v>20</v>
      </c>
      <c r="S2021">
        <v>2</v>
      </c>
      <c r="T2021">
        <v>10</v>
      </c>
      <c r="U2021">
        <v>0</v>
      </c>
      <c r="V2021">
        <v>2</v>
      </c>
      <c r="W2021">
        <v>0.16</v>
      </c>
      <c r="X2021">
        <v>0.2</v>
      </c>
      <c r="Y2021">
        <v>0.2</v>
      </c>
      <c r="Z2021">
        <v>63.16</v>
      </c>
      <c r="AA2021" t="s">
        <v>55</v>
      </c>
      <c r="AB2021" t="s">
        <v>77</v>
      </c>
      <c r="AC2021" t="s">
        <v>209</v>
      </c>
      <c r="AE2021" s="39">
        <v>46223.856620370374</v>
      </c>
      <c r="AG2021" t="str">
        <f t="shared" si="248"/>
        <v>Julho-26</v>
      </c>
      <c r="AH2021" s="36">
        <f>_xlfn.XLOOKUP(AK2021,'Base de Preços'!P$7:P$3001,'Base de Preços'!J$7:J$3001,"",0)</f>
        <v>492.5</v>
      </c>
      <c r="AI2021" s="37">
        <f t="shared" si="249"/>
        <v>0</v>
      </c>
      <c r="AJ2021" t="str">
        <f>_xlfn.XLOOKUP(N2021,Agrupamentos!C$3:C$496,Agrupamentos!D$3:D$496,"",0)</f>
        <v>IRRIGAÇÃO DE REPLANTIO</v>
      </c>
      <c r="AK2021" t="str">
        <f t="shared" si="250"/>
        <v>3° IRRIGAÇÃO DE REPLANTIOGN140046059</v>
      </c>
      <c r="AL2021" s="57" t="str">
        <f t="shared" si="251"/>
        <v>47937GN1400MotoristaANTONIO MARCIO PEREIRA DA SILVA3° IRRIGAÇÃO DE REPLANTIOIndaia Grande I20Apoio10Julho-260246223,856620370446223</v>
      </c>
      <c r="AM2021" s="79">
        <f t="shared" si="252"/>
        <v>12.5</v>
      </c>
      <c r="AN2021" s="80">
        <f t="shared" si="253"/>
        <v>789.5</v>
      </c>
      <c r="AO2021" s="36">
        <f t="shared" si="254"/>
        <v>631.59999999999991</v>
      </c>
      <c r="AP2021" s="83">
        <f t="shared" si="255"/>
        <v>-157.90000000000009</v>
      </c>
    </row>
    <row r="2022" spans="1:42" hidden="1">
      <c r="A2022">
        <v>47937</v>
      </c>
      <c r="B2022" s="38">
        <v>46223</v>
      </c>
      <c r="C2022" t="s">
        <v>273</v>
      </c>
      <c r="D2022" t="s">
        <v>185</v>
      </c>
      <c r="E2022" t="s">
        <v>186</v>
      </c>
      <c r="F2022" t="s">
        <v>49</v>
      </c>
      <c r="G2022">
        <v>8</v>
      </c>
      <c r="H2022" s="43">
        <v>10859</v>
      </c>
      <c r="I2022" t="s">
        <v>198</v>
      </c>
      <c r="J2022">
        <v>10315</v>
      </c>
      <c r="K2022" t="s">
        <v>206</v>
      </c>
      <c r="L2022" t="s">
        <v>206</v>
      </c>
      <c r="M2022" s="4">
        <v>46028</v>
      </c>
      <c r="N2022" t="s">
        <v>207</v>
      </c>
      <c r="O2022" t="s">
        <v>64</v>
      </c>
      <c r="P2022">
        <v>502</v>
      </c>
      <c r="Q2022" t="s">
        <v>208</v>
      </c>
      <c r="R2022">
        <v>20</v>
      </c>
      <c r="S2022">
        <v>20</v>
      </c>
      <c r="T2022">
        <v>12</v>
      </c>
      <c r="U2022">
        <v>24</v>
      </c>
      <c r="V2022">
        <v>44</v>
      </c>
      <c r="W2022">
        <v>2.4</v>
      </c>
      <c r="X2022">
        <v>1.67</v>
      </c>
      <c r="Y2022">
        <v>3.67</v>
      </c>
      <c r="Z2022">
        <v>243.65</v>
      </c>
      <c r="AA2022" t="s">
        <v>55</v>
      </c>
      <c r="AB2022" t="s">
        <v>47</v>
      </c>
      <c r="AC2022" t="s">
        <v>209</v>
      </c>
      <c r="AD2022" t="s">
        <v>203</v>
      </c>
      <c r="AE2022" s="39">
        <v>46223.856620370374</v>
      </c>
      <c r="AG2022" t="str">
        <f t="shared" si="248"/>
        <v>Julho-26</v>
      </c>
      <c r="AH2022" s="36">
        <f>_xlfn.XLOOKUP(AK2022,'Base de Preços'!P$7:P$3001,'Base de Preços'!J$7:J$3001,"",0)</f>
        <v>492.5</v>
      </c>
      <c r="AI2022" s="37">
        <f t="shared" si="249"/>
        <v>5910</v>
      </c>
      <c r="AJ2022" t="str">
        <f>_xlfn.XLOOKUP(N2022,Agrupamentos!C$3:C$496,Agrupamentos!D$3:D$496,"",0)</f>
        <v>IRRIGAÇÃO DE REPLANTIO</v>
      </c>
      <c r="AK2022" t="str">
        <f t="shared" si="250"/>
        <v>2º IRRIGAÇÃO DE REPLANTIOGN140046028</v>
      </c>
      <c r="AL2022" s="57" t="str">
        <f t="shared" si="251"/>
        <v>47937GN1400Trabalhador FlorestalANTONIO MARCIO PEREIRA DA SILVA2º IRRIGAÇÃO DE REPLANTIOIndaia Grande I20Principal12Julho-26244446223,856620370446223</v>
      </c>
      <c r="AM2022" s="79">
        <f t="shared" si="252"/>
        <v>18.333333333333336</v>
      </c>
      <c r="AN2022" s="80">
        <f t="shared" si="253"/>
        <v>4466.916666666667</v>
      </c>
      <c r="AO2022" s="36">
        <f t="shared" si="254"/>
        <v>2923.8</v>
      </c>
      <c r="AP2022" s="83">
        <f t="shared" si="255"/>
        <v>-1543.1166666666668</v>
      </c>
    </row>
    <row r="2023" spans="1:42" hidden="1">
      <c r="A2023">
        <v>47937</v>
      </c>
      <c r="B2023" s="38">
        <v>46223</v>
      </c>
      <c r="C2023" t="s">
        <v>273</v>
      </c>
      <c r="D2023" t="s">
        <v>185</v>
      </c>
      <c r="E2023" t="s">
        <v>186</v>
      </c>
      <c r="F2023" t="s">
        <v>37</v>
      </c>
      <c r="G2023">
        <v>8</v>
      </c>
      <c r="H2023" s="43">
        <v>10859</v>
      </c>
      <c r="I2023" t="s">
        <v>198</v>
      </c>
      <c r="J2023">
        <v>10315</v>
      </c>
      <c r="K2023" t="s">
        <v>206</v>
      </c>
      <c r="L2023" t="s">
        <v>206</v>
      </c>
      <c r="M2023" s="4">
        <v>46028</v>
      </c>
      <c r="N2023" t="s">
        <v>207</v>
      </c>
      <c r="O2023" t="s">
        <v>64</v>
      </c>
      <c r="P2023">
        <v>502</v>
      </c>
      <c r="Q2023" t="s">
        <v>208</v>
      </c>
      <c r="R2023">
        <v>20</v>
      </c>
      <c r="S2023">
        <v>4</v>
      </c>
      <c r="T2023">
        <v>12</v>
      </c>
      <c r="U2023">
        <v>0</v>
      </c>
      <c r="V2023">
        <v>4</v>
      </c>
      <c r="W2023">
        <v>0.16</v>
      </c>
      <c r="X2023">
        <v>0.33</v>
      </c>
      <c r="Y2023">
        <v>0.33</v>
      </c>
      <c r="Z2023">
        <v>63.16</v>
      </c>
      <c r="AA2023" t="s">
        <v>55</v>
      </c>
      <c r="AB2023" t="s">
        <v>77</v>
      </c>
      <c r="AC2023" t="s">
        <v>209</v>
      </c>
      <c r="AE2023" s="39">
        <v>46223.856620370374</v>
      </c>
      <c r="AG2023" t="str">
        <f t="shared" si="248"/>
        <v>Julho-26</v>
      </c>
      <c r="AH2023" s="36">
        <f>_xlfn.XLOOKUP(AK2023,'Base de Preços'!P$7:P$3001,'Base de Preços'!J$7:J$3001,"",0)</f>
        <v>492.5</v>
      </c>
      <c r="AI2023" s="37">
        <f t="shared" si="249"/>
        <v>0</v>
      </c>
      <c r="AJ2023" t="str">
        <f>_xlfn.XLOOKUP(N2023,Agrupamentos!C$3:C$496,Agrupamentos!D$3:D$496,"",0)</f>
        <v>IRRIGAÇÃO DE REPLANTIO</v>
      </c>
      <c r="AK2023" t="str">
        <f t="shared" si="250"/>
        <v>2º IRRIGAÇÃO DE REPLANTIOGN140046028</v>
      </c>
      <c r="AL2023" s="57" t="str">
        <f t="shared" si="251"/>
        <v>47937GN1400MotoristaANTONIO MARCIO PEREIRA DA SILVA2º IRRIGAÇÃO DE REPLANTIOIndaia Grande I20Apoio12Julho-260446223,856620370446223</v>
      </c>
      <c r="AM2023" s="79">
        <f t="shared" si="252"/>
        <v>25</v>
      </c>
      <c r="AN2023" s="80">
        <f t="shared" si="253"/>
        <v>1579</v>
      </c>
      <c r="AO2023" s="36">
        <f t="shared" si="254"/>
        <v>757.92</v>
      </c>
      <c r="AP2023" s="83">
        <f t="shared" si="255"/>
        <v>-821.08</v>
      </c>
    </row>
    <row r="2024" spans="1:42" hidden="1">
      <c r="A2024">
        <v>47937</v>
      </c>
      <c r="B2024" s="38">
        <v>46223</v>
      </c>
      <c r="C2024" t="s">
        <v>273</v>
      </c>
      <c r="D2024" t="s">
        <v>185</v>
      </c>
      <c r="E2024" t="s">
        <v>186</v>
      </c>
      <c r="F2024" t="s">
        <v>49</v>
      </c>
      <c r="G2024">
        <v>8</v>
      </c>
      <c r="H2024" s="43">
        <v>10859</v>
      </c>
      <c r="I2024" t="s">
        <v>198</v>
      </c>
      <c r="J2024">
        <v>10315</v>
      </c>
      <c r="K2024" t="s">
        <v>206</v>
      </c>
      <c r="L2024" t="s">
        <v>206</v>
      </c>
      <c r="M2024" t="s">
        <v>226</v>
      </c>
      <c r="N2024" t="s">
        <v>227</v>
      </c>
      <c r="O2024" t="s">
        <v>64</v>
      </c>
      <c r="P2024">
        <v>502</v>
      </c>
      <c r="Q2024" t="s">
        <v>208</v>
      </c>
      <c r="R2024">
        <v>20</v>
      </c>
      <c r="S2024">
        <v>10</v>
      </c>
      <c r="T2024">
        <v>10</v>
      </c>
      <c r="U2024">
        <v>0</v>
      </c>
      <c r="V2024">
        <v>10</v>
      </c>
      <c r="W2024">
        <v>2.4</v>
      </c>
      <c r="X2024">
        <v>1</v>
      </c>
      <c r="Y2024">
        <v>1</v>
      </c>
      <c r="Z2024">
        <v>243.65</v>
      </c>
      <c r="AA2024" t="s">
        <v>55</v>
      </c>
      <c r="AB2024" t="s">
        <v>47</v>
      </c>
      <c r="AC2024" t="s">
        <v>209</v>
      </c>
      <c r="AE2024" s="39">
        <v>46223.856620370374</v>
      </c>
      <c r="AG2024" t="str">
        <f t="shared" si="248"/>
        <v>Julho-26</v>
      </c>
      <c r="AH2024" s="36">
        <f>_xlfn.XLOOKUP(AK2024,'Base de Preços'!P$7:P$3001,'Base de Preços'!J$7:J$3001,"",0)</f>
        <v>492.5</v>
      </c>
      <c r="AI2024" s="37">
        <f t="shared" si="249"/>
        <v>4925</v>
      </c>
      <c r="AJ2024" t="str">
        <f>_xlfn.XLOOKUP(N2024,Agrupamentos!C$3:C$496,Agrupamentos!D$3:D$496,"",0)</f>
        <v>IRRIGAÇÃO DE REPLANTIO</v>
      </c>
      <c r="AK2024" t="str">
        <f t="shared" si="250"/>
        <v>IRRIGAÇÃO DE REPLANTIOGN1400IMP32</v>
      </c>
      <c r="AL2024" s="57" t="str">
        <f t="shared" si="251"/>
        <v>47937GN1400Trabalhador FlorestalANTONIO MARCIO PEREIRA DA SILVAIRRIGAÇÃO DE REPLANTIOIndaia Grande I20Principal10Julho-2601046223,856620370446223</v>
      </c>
      <c r="AM2024" s="79">
        <f t="shared" si="252"/>
        <v>4.166666666666667</v>
      </c>
      <c r="AN2024" s="80">
        <f t="shared" si="253"/>
        <v>1015.2083333333335</v>
      </c>
      <c r="AO2024" s="36">
        <f t="shared" si="254"/>
        <v>2436.5</v>
      </c>
      <c r="AP2024" s="83">
        <f t="shared" si="255"/>
        <v>1421.2916666666665</v>
      </c>
    </row>
    <row r="2025" spans="1:42" hidden="1">
      <c r="A2025">
        <v>47937</v>
      </c>
      <c r="B2025" s="38">
        <v>46223</v>
      </c>
      <c r="C2025" t="s">
        <v>273</v>
      </c>
      <c r="D2025" t="s">
        <v>185</v>
      </c>
      <c r="E2025" t="s">
        <v>186</v>
      </c>
      <c r="F2025" t="s">
        <v>49</v>
      </c>
      <c r="G2025">
        <v>8</v>
      </c>
      <c r="H2025" s="43">
        <v>10859</v>
      </c>
      <c r="I2025" t="s">
        <v>198</v>
      </c>
      <c r="J2025">
        <v>10315</v>
      </c>
      <c r="K2025" t="s">
        <v>206</v>
      </c>
      <c r="L2025" t="s">
        <v>206</v>
      </c>
      <c r="M2025" s="4">
        <v>46059</v>
      </c>
      <c r="N2025" t="s">
        <v>210</v>
      </c>
      <c r="O2025" t="s">
        <v>64</v>
      </c>
      <c r="P2025">
        <v>502</v>
      </c>
      <c r="Q2025" t="s">
        <v>208</v>
      </c>
      <c r="R2025">
        <v>20</v>
      </c>
      <c r="S2025">
        <v>10</v>
      </c>
      <c r="T2025">
        <v>10</v>
      </c>
      <c r="U2025">
        <v>0</v>
      </c>
      <c r="V2025">
        <v>10</v>
      </c>
      <c r="W2025">
        <v>2.4</v>
      </c>
      <c r="X2025">
        <v>1</v>
      </c>
      <c r="Y2025">
        <v>1</v>
      </c>
      <c r="Z2025">
        <v>243.65</v>
      </c>
      <c r="AA2025" t="s">
        <v>55</v>
      </c>
      <c r="AB2025" t="s">
        <v>47</v>
      </c>
      <c r="AC2025" t="s">
        <v>209</v>
      </c>
      <c r="AE2025" s="39">
        <v>46223.856620370374</v>
      </c>
      <c r="AG2025" t="str">
        <f t="shared" si="248"/>
        <v>Julho-26</v>
      </c>
      <c r="AH2025" s="36">
        <f>_xlfn.XLOOKUP(AK2025,'Base de Preços'!P$7:P$3001,'Base de Preços'!J$7:J$3001,"",0)</f>
        <v>492.5</v>
      </c>
      <c r="AI2025" s="37">
        <f t="shared" si="249"/>
        <v>4925</v>
      </c>
      <c r="AJ2025" t="str">
        <f>_xlfn.XLOOKUP(N2025,Agrupamentos!C$3:C$496,Agrupamentos!D$3:D$496,"",0)</f>
        <v>IRRIGAÇÃO DE REPLANTIO</v>
      </c>
      <c r="AK2025" t="str">
        <f t="shared" si="250"/>
        <v>3° IRRIGAÇÃO DE REPLANTIOGN140046059</v>
      </c>
      <c r="AL2025" s="57" t="str">
        <f t="shared" si="251"/>
        <v>47937GN1400Trabalhador FlorestalANTONIO MARCIO PEREIRA DA SILVA3° IRRIGAÇÃO DE REPLANTIOIndaia Grande I20Principal10Julho-2601046223,856620370446223</v>
      </c>
      <c r="AM2025" s="79">
        <f t="shared" si="252"/>
        <v>4.166666666666667</v>
      </c>
      <c r="AN2025" s="80">
        <f t="shared" si="253"/>
        <v>1015.2083333333335</v>
      </c>
      <c r="AO2025" s="36">
        <f t="shared" si="254"/>
        <v>2436.5</v>
      </c>
      <c r="AP2025" s="83">
        <f t="shared" si="255"/>
        <v>1421.2916666666665</v>
      </c>
    </row>
    <row r="2026" spans="1:42" hidden="1">
      <c r="A2026">
        <v>47943</v>
      </c>
      <c r="B2026" s="38">
        <v>46223</v>
      </c>
      <c r="C2026" t="s">
        <v>273</v>
      </c>
      <c r="D2026" t="s">
        <v>185</v>
      </c>
      <c r="E2026" t="s">
        <v>186</v>
      </c>
      <c r="F2026" t="s">
        <v>49</v>
      </c>
      <c r="G2026">
        <v>10</v>
      </c>
      <c r="H2026" s="43">
        <v>10859</v>
      </c>
      <c r="I2026" t="s">
        <v>198</v>
      </c>
      <c r="J2026">
        <v>11772</v>
      </c>
      <c r="K2026" t="s">
        <v>211</v>
      </c>
      <c r="L2026" t="s">
        <v>211</v>
      </c>
      <c r="M2026" t="s">
        <v>326</v>
      </c>
      <c r="N2026" t="s">
        <v>327</v>
      </c>
      <c r="O2026" t="s">
        <v>64</v>
      </c>
      <c r="P2026">
        <v>669</v>
      </c>
      <c r="Q2026" t="s">
        <v>223</v>
      </c>
      <c r="R2026">
        <v>11</v>
      </c>
      <c r="S2026">
        <v>60</v>
      </c>
      <c r="T2026">
        <v>20</v>
      </c>
      <c r="U2026">
        <v>0</v>
      </c>
      <c r="V2026">
        <v>60</v>
      </c>
      <c r="W2026">
        <v>4.09</v>
      </c>
      <c r="X2026">
        <v>3</v>
      </c>
      <c r="Y2026">
        <v>3</v>
      </c>
      <c r="Z2026">
        <v>210.47</v>
      </c>
      <c r="AA2026" t="s">
        <v>46</v>
      </c>
      <c r="AB2026" t="s">
        <v>47</v>
      </c>
      <c r="AC2026" t="s">
        <v>212</v>
      </c>
      <c r="AE2026" s="39">
        <v>46223.908182870371</v>
      </c>
      <c r="AG2026" t="str">
        <f t="shared" si="248"/>
        <v>Julho-26</v>
      </c>
      <c r="AH2026" s="36">
        <f>_xlfn.XLOOKUP(AK2026,'Base de Preços'!P$7:P$3001,'Base de Preços'!J$7:J$3001,"",0)</f>
        <v>930</v>
      </c>
      <c r="AI2026" s="37">
        <f t="shared" si="249"/>
        <v>18600</v>
      </c>
      <c r="AJ2026" t="str">
        <f>_xlfn.XLOOKUP(N2026,Agrupamentos!C$3:C$496,Agrupamentos!D$3:D$496,"",0)</f>
        <v>IRRIGAÇÃO DE PLANTIO</v>
      </c>
      <c r="AK2026" t="str">
        <f t="shared" si="250"/>
        <v>2ª IRRIGAÇÃO DE PLANTIO 4 a 5L/Planta+Polímero,  tomadas d'água a 5 a 10KM da Operação, incluindo Captação de ÁguaGN1400IMP15</v>
      </c>
      <c r="AL2026" s="57" t="str">
        <f t="shared" si="251"/>
        <v>47943GN1400Trabalhador FlorestalALCIMAR CONCEIÇAO DOS SANTOS2ª IRRIGAÇÃO DE PLANTIO 4 a 5L/Planta+Polímero,  tomadas d'água a 5 a 10KM da Operação, incluindo Captação de ÁguaCASCATA11Principal20Julho-2606046223,908182870446223</v>
      </c>
      <c r="AM2026" s="79">
        <f t="shared" si="252"/>
        <v>14.669926650366749</v>
      </c>
      <c r="AN2026" s="80">
        <f t="shared" si="253"/>
        <v>3087.5794621026898</v>
      </c>
      <c r="AO2026" s="36">
        <f t="shared" si="254"/>
        <v>4209.3999999999996</v>
      </c>
      <c r="AP2026" s="83">
        <f t="shared" si="255"/>
        <v>1121.8205378973098</v>
      </c>
    </row>
    <row r="2027" spans="1:42" hidden="1">
      <c r="A2027">
        <v>47943</v>
      </c>
      <c r="B2027" s="38">
        <v>46223</v>
      </c>
      <c r="C2027" t="s">
        <v>273</v>
      </c>
      <c r="D2027" t="s">
        <v>185</v>
      </c>
      <c r="E2027" t="s">
        <v>186</v>
      </c>
      <c r="F2027" t="s">
        <v>59</v>
      </c>
      <c r="G2027">
        <v>10</v>
      </c>
      <c r="H2027" s="43">
        <v>10859</v>
      </c>
      <c r="I2027" t="s">
        <v>198</v>
      </c>
      <c r="J2027">
        <v>11772</v>
      </c>
      <c r="K2027" t="s">
        <v>211</v>
      </c>
      <c r="L2027" t="s">
        <v>211</v>
      </c>
      <c r="M2027" t="s">
        <v>326</v>
      </c>
      <c r="N2027" t="s">
        <v>327</v>
      </c>
      <c r="O2027" t="s">
        <v>64</v>
      </c>
      <c r="P2027">
        <v>669</v>
      </c>
      <c r="Q2027" t="s">
        <v>223</v>
      </c>
      <c r="R2027">
        <v>10</v>
      </c>
      <c r="S2027">
        <v>10</v>
      </c>
      <c r="T2027">
        <v>13</v>
      </c>
      <c r="U2027">
        <v>0</v>
      </c>
      <c r="V2027">
        <v>10</v>
      </c>
      <c r="W2027">
        <v>0.82</v>
      </c>
      <c r="X2027">
        <v>0.77</v>
      </c>
      <c r="Y2027">
        <v>0.77</v>
      </c>
      <c r="Z2027">
        <v>520.12</v>
      </c>
      <c r="AA2027" t="s">
        <v>46</v>
      </c>
      <c r="AB2027" t="s">
        <v>56</v>
      </c>
      <c r="AC2027" t="s">
        <v>212</v>
      </c>
      <c r="AE2027" s="39">
        <v>46223.908182870371</v>
      </c>
      <c r="AG2027" t="str">
        <f t="shared" si="248"/>
        <v>Julho-26</v>
      </c>
      <c r="AH2027" s="36">
        <f>_xlfn.XLOOKUP(AK2027,'Base de Preços'!P$7:P$3001,'Base de Preços'!J$7:J$3001,"",0)</f>
        <v>930</v>
      </c>
      <c r="AI2027" s="37">
        <f t="shared" si="249"/>
        <v>0</v>
      </c>
      <c r="AJ2027" t="str">
        <f>_xlfn.XLOOKUP(N2027,Agrupamentos!C$3:C$496,Agrupamentos!D$3:D$496,"",0)</f>
        <v>IRRIGAÇÃO DE PLANTIO</v>
      </c>
      <c r="AK2027" t="str">
        <f t="shared" si="250"/>
        <v>2ª IRRIGAÇÃO DE PLANTIO 4 a 5L/Planta+Polímero,  tomadas d'água a 5 a 10KM da Operação, incluindo Captação de ÁguaGN1400IMP15</v>
      </c>
      <c r="AL2027" s="57" t="str">
        <f t="shared" si="251"/>
        <v>47943GN1400Operador de Trator de PneuALCIMAR CONCEIÇAO DOS SANTOS2ª IRRIGAÇÃO DE PLANTIO 4 a 5L/Planta+Polímero,  tomadas d'água a 5 a 10KM da Operação, incluindo Captação de ÁguaCASCATA10Suporte13Julho-2601046223,908182870446223</v>
      </c>
      <c r="AM2027" s="79">
        <f t="shared" si="252"/>
        <v>12.195121951219512</v>
      </c>
      <c r="AN2027" s="80">
        <f t="shared" si="253"/>
        <v>6342.9268292682927</v>
      </c>
      <c r="AO2027" s="36">
        <f t="shared" si="254"/>
        <v>6761.56</v>
      </c>
      <c r="AP2027" s="83">
        <f t="shared" si="255"/>
        <v>418.63317073170765</v>
      </c>
    </row>
    <row r="2028" spans="1:42" hidden="1">
      <c r="A2028">
        <v>47943</v>
      </c>
      <c r="B2028" s="38">
        <v>46223</v>
      </c>
      <c r="C2028" t="s">
        <v>273</v>
      </c>
      <c r="D2028" t="s">
        <v>185</v>
      </c>
      <c r="E2028" t="s">
        <v>186</v>
      </c>
      <c r="F2028" t="s">
        <v>49</v>
      </c>
      <c r="G2028">
        <v>10</v>
      </c>
      <c r="H2028" s="43">
        <v>10859</v>
      </c>
      <c r="I2028" t="s">
        <v>198</v>
      </c>
      <c r="J2028">
        <v>11772</v>
      </c>
      <c r="K2028" t="s">
        <v>211</v>
      </c>
      <c r="L2028" t="s">
        <v>211</v>
      </c>
      <c r="M2028" t="s">
        <v>326</v>
      </c>
      <c r="N2028" t="s">
        <v>327</v>
      </c>
      <c r="O2028" t="s">
        <v>64</v>
      </c>
      <c r="P2028">
        <v>669</v>
      </c>
      <c r="Q2028" t="s">
        <v>223</v>
      </c>
      <c r="R2028">
        <v>10</v>
      </c>
      <c r="S2028">
        <v>50</v>
      </c>
      <c r="T2028">
        <v>13</v>
      </c>
      <c r="U2028">
        <v>0</v>
      </c>
      <c r="V2028">
        <v>50</v>
      </c>
      <c r="W2028">
        <v>4.09</v>
      </c>
      <c r="X2028">
        <v>3.85</v>
      </c>
      <c r="Y2028">
        <v>3.85</v>
      </c>
      <c r="Z2028">
        <v>210.47</v>
      </c>
      <c r="AA2028" t="s">
        <v>46</v>
      </c>
      <c r="AB2028" t="s">
        <v>47</v>
      </c>
      <c r="AC2028" t="s">
        <v>212</v>
      </c>
      <c r="AE2028" s="39">
        <v>46223.908182870371</v>
      </c>
      <c r="AG2028" t="str">
        <f t="shared" si="248"/>
        <v>Julho-26</v>
      </c>
      <c r="AH2028" s="36">
        <f>_xlfn.XLOOKUP(AK2028,'Base de Preços'!P$7:P$3001,'Base de Preços'!J$7:J$3001,"",0)</f>
        <v>930</v>
      </c>
      <c r="AI2028" s="37">
        <f t="shared" si="249"/>
        <v>12090</v>
      </c>
      <c r="AJ2028" t="str">
        <f>_xlfn.XLOOKUP(N2028,Agrupamentos!C$3:C$496,Agrupamentos!D$3:D$496,"",0)</f>
        <v>IRRIGAÇÃO DE PLANTIO</v>
      </c>
      <c r="AK2028" t="str">
        <f t="shared" si="250"/>
        <v>2ª IRRIGAÇÃO DE PLANTIO 4 a 5L/Planta+Polímero,  tomadas d'água a 5 a 10KM da Operação, incluindo Captação de ÁguaGN1400IMP15</v>
      </c>
      <c r="AL2028" s="57" t="str">
        <f t="shared" si="251"/>
        <v>47943GN1400Trabalhador FlorestalALCIMAR CONCEIÇAO DOS SANTOS2ª IRRIGAÇÃO DE PLANTIO 4 a 5L/Planta+Polímero,  tomadas d'água a 5 a 10KM da Operação, incluindo Captação de ÁguaCASCATA10Principal13Julho-2605046223,908182870446223</v>
      </c>
      <c r="AM2028" s="79">
        <f t="shared" si="252"/>
        <v>12.224938875305623</v>
      </c>
      <c r="AN2028" s="80">
        <f t="shared" si="253"/>
        <v>2572.9828850855747</v>
      </c>
      <c r="AO2028" s="36">
        <f t="shared" si="254"/>
        <v>2736.11</v>
      </c>
      <c r="AP2028" s="83">
        <f t="shared" si="255"/>
        <v>163.12711491442542</v>
      </c>
    </row>
    <row r="2029" spans="1:42" hidden="1">
      <c r="A2029">
        <v>47943</v>
      </c>
      <c r="B2029" s="38">
        <v>46223</v>
      </c>
      <c r="C2029" t="s">
        <v>273</v>
      </c>
      <c r="D2029" t="s">
        <v>185</v>
      </c>
      <c r="E2029" t="s">
        <v>186</v>
      </c>
      <c r="F2029" t="s">
        <v>92</v>
      </c>
      <c r="G2029">
        <v>10</v>
      </c>
      <c r="H2029" s="43">
        <v>10859</v>
      </c>
      <c r="I2029" t="s">
        <v>198</v>
      </c>
      <c r="J2029">
        <v>11772</v>
      </c>
      <c r="K2029" t="s">
        <v>211</v>
      </c>
      <c r="L2029" t="s">
        <v>211</v>
      </c>
      <c r="M2029" t="s">
        <v>326</v>
      </c>
      <c r="N2029" t="s">
        <v>327</v>
      </c>
      <c r="O2029" t="s">
        <v>64</v>
      </c>
      <c r="P2029">
        <v>669</v>
      </c>
      <c r="Q2029" t="s">
        <v>223</v>
      </c>
      <c r="R2029">
        <v>11</v>
      </c>
      <c r="S2029">
        <v>10</v>
      </c>
      <c r="T2029">
        <v>20</v>
      </c>
      <c r="U2029">
        <v>0</v>
      </c>
      <c r="V2029">
        <v>10</v>
      </c>
      <c r="W2029">
        <v>0.51</v>
      </c>
      <c r="X2029">
        <v>0.5</v>
      </c>
      <c r="Y2029">
        <v>0.5</v>
      </c>
      <c r="Z2029">
        <v>199.41</v>
      </c>
      <c r="AA2029" t="s">
        <v>46</v>
      </c>
      <c r="AB2029" t="s">
        <v>56</v>
      </c>
      <c r="AC2029" t="s">
        <v>212</v>
      </c>
      <c r="AE2029" s="39">
        <v>46223.908182870371</v>
      </c>
      <c r="AG2029" t="str">
        <f t="shared" si="248"/>
        <v>Julho-26</v>
      </c>
      <c r="AH2029" s="36">
        <f>_xlfn.XLOOKUP(AK2029,'Base de Preços'!P$7:P$3001,'Base de Preços'!J$7:J$3001,"",0)</f>
        <v>930</v>
      </c>
      <c r="AI2029" s="37">
        <f t="shared" si="249"/>
        <v>0</v>
      </c>
      <c r="AJ2029" t="str">
        <f>_xlfn.XLOOKUP(N2029,Agrupamentos!C$3:C$496,Agrupamentos!D$3:D$496,"",0)</f>
        <v>IRRIGAÇÃO DE PLANTIO</v>
      </c>
      <c r="AK2029" t="str">
        <f t="shared" si="250"/>
        <v>2ª IRRIGAÇÃO DE PLANTIO 4 a 5L/Planta+Polímero,  tomadas d'água a 5 a 10KM da Operação, incluindo Captação de ÁguaGN1400IMP15</v>
      </c>
      <c r="AL2029" s="57" t="str">
        <f t="shared" si="251"/>
        <v>47943GN1400Motorista de Caminhão PipaALCIMAR CONCEIÇAO DOS SANTOS2ª IRRIGAÇÃO DE PLANTIO 4 a 5L/Planta+Polímero,  tomadas d'água a 5 a 10KM da Operação, incluindo Captação de ÁguaCASCATA11Suporte20Julho-2601046223,908182870446223</v>
      </c>
      <c r="AM2029" s="79">
        <f t="shared" si="252"/>
        <v>19.607843137254903</v>
      </c>
      <c r="AN2029" s="80">
        <f t="shared" si="253"/>
        <v>3910</v>
      </c>
      <c r="AO2029" s="36">
        <f t="shared" si="254"/>
        <v>3988.2</v>
      </c>
      <c r="AP2029" s="83">
        <f t="shared" si="255"/>
        <v>78.199999999999818</v>
      </c>
    </row>
    <row r="2030" spans="1:42" hidden="1">
      <c r="A2030">
        <v>47943</v>
      </c>
      <c r="B2030" s="38">
        <v>46223</v>
      </c>
      <c r="C2030" t="s">
        <v>273</v>
      </c>
      <c r="D2030" t="s">
        <v>185</v>
      </c>
      <c r="E2030" t="s">
        <v>186</v>
      </c>
      <c r="F2030" t="s">
        <v>59</v>
      </c>
      <c r="G2030">
        <v>10</v>
      </c>
      <c r="H2030" s="43">
        <v>10859</v>
      </c>
      <c r="I2030" t="s">
        <v>198</v>
      </c>
      <c r="J2030">
        <v>11772</v>
      </c>
      <c r="K2030" t="s">
        <v>211</v>
      </c>
      <c r="L2030" t="s">
        <v>211</v>
      </c>
      <c r="M2030" t="s">
        <v>326</v>
      </c>
      <c r="N2030" t="s">
        <v>327</v>
      </c>
      <c r="O2030" t="s">
        <v>64</v>
      </c>
      <c r="P2030">
        <v>669</v>
      </c>
      <c r="Q2030" t="s">
        <v>223</v>
      </c>
      <c r="R2030">
        <v>11</v>
      </c>
      <c r="S2030">
        <v>20</v>
      </c>
      <c r="T2030">
        <v>20</v>
      </c>
      <c r="U2030">
        <v>0</v>
      </c>
      <c r="V2030">
        <v>20</v>
      </c>
      <c r="W2030">
        <v>0.82</v>
      </c>
      <c r="X2030">
        <v>1</v>
      </c>
      <c r="Y2030">
        <v>1</v>
      </c>
      <c r="Z2030">
        <v>520.12</v>
      </c>
      <c r="AA2030" t="s">
        <v>46</v>
      </c>
      <c r="AB2030" t="s">
        <v>56</v>
      </c>
      <c r="AC2030" t="s">
        <v>212</v>
      </c>
      <c r="AD2030" t="s">
        <v>203</v>
      </c>
      <c r="AE2030" s="39">
        <v>46223.908182870371</v>
      </c>
      <c r="AG2030" t="str">
        <f t="shared" si="248"/>
        <v>Julho-26</v>
      </c>
      <c r="AH2030" s="36">
        <f>_xlfn.XLOOKUP(AK2030,'Base de Preços'!P$7:P$3001,'Base de Preços'!J$7:J$3001,"",0)</f>
        <v>930</v>
      </c>
      <c r="AI2030" s="37">
        <f t="shared" si="249"/>
        <v>0</v>
      </c>
      <c r="AJ2030" t="str">
        <f>_xlfn.XLOOKUP(N2030,Agrupamentos!C$3:C$496,Agrupamentos!D$3:D$496,"",0)</f>
        <v>IRRIGAÇÃO DE PLANTIO</v>
      </c>
      <c r="AK2030" t="str">
        <f t="shared" si="250"/>
        <v>2ª IRRIGAÇÃO DE PLANTIO 4 a 5L/Planta+Polímero,  tomadas d'água a 5 a 10KM da Operação, incluindo Captação de ÁguaGN1400IMP15</v>
      </c>
      <c r="AL2030" s="57" t="str">
        <f t="shared" si="251"/>
        <v>47943GN1400Operador de Trator de PneuALCIMAR CONCEIÇAO DOS SANTOS2ª IRRIGAÇÃO DE PLANTIO 4 a 5L/Planta+Polímero,  tomadas d'água a 5 a 10KM da Operação, incluindo Captação de ÁguaCASCATA11Suporte20Julho-2602046223,908182870446223</v>
      </c>
      <c r="AM2030" s="79">
        <f t="shared" si="252"/>
        <v>24.390243902439025</v>
      </c>
      <c r="AN2030" s="80">
        <f t="shared" si="253"/>
        <v>12685.853658536585</v>
      </c>
      <c r="AO2030" s="36">
        <f t="shared" si="254"/>
        <v>10402.4</v>
      </c>
      <c r="AP2030" s="83">
        <f t="shared" si="255"/>
        <v>-2283.4536585365859</v>
      </c>
    </row>
    <row r="2031" spans="1:42" hidden="1">
      <c r="A2031">
        <v>47943</v>
      </c>
      <c r="B2031" s="38">
        <v>46223</v>
      </c>
      <c r="C2031" t="s">
        <v>273</v>
      </c>
      <c r="D2031" t="s">
        <v>185</v>
      </c>
      <c r="E2031" t="s">
        <v>186</v>
      </c>
      <c r="F2031" t="s">
        <v>37</v>
      </c>
      <c r="G2031">
        <v>10</v>
      </c>
      <c r="H2031" s="43">
        <v>10859</v>
      </c>
      <c r="I2031" t="s">
        <v>198</v>
      </c>
      <c r="J2031">
        <v>11772</v>
      </c>
      <c r="K2031" t="s">
        <v>211</v>
      </c>
      <c r="L2031" t="s">
        <v>211</v>
      </c>
      <c r="M2031">
        <v>43</v>
      </c>
      <c r="N2031" t="s">
        <v>42</v>
      </c>
      <c r="O2031" t="s">
        <v>64</v>
      </c>
      <c r="P2031">
        <v>669</v>
      </c>
      <c r="Q2031" t="s">
        <v>223</v>
      </c>
      <c r="R2031">
        <v>11</v>
      </c>
      <c r="S2031">
        <v>10</v>
      </c>
      <c r="T2031">
        <v>0</v>
      </c>
      <c r="U2031">
        <v>0</v>
      </c>
      <c r="V2031">
        <v>10</v>
      </c>
      <c r="W2031">
        <v>0</v>
      </c>
      <c r="X2031">
        <v>0</v>
      </c>
      <c r="Y2031">
        <v>0</v>
      </c>
      <c r="Z2031">
        <v>0</v>
      </c>
      <c r="AA2031" t="s">
        <v>46</v>
      </c>
      <c r="AB2031" t="s">
        <v>47</v>
      </c>
      <c r="AC2031" t="s">
        <v>212</v>
      </c>
      <c r="AD2031" t="s">
        <v>203</v>
      </c>
      <c r="AE2031" s="39">
        <v>46223.908182870371</v>
      </c>
      <c r="AG2031" t="str">
        <f t="shared" si="248"/>
        <v>Julho-26</v>
      </c>
      <c r="AH2031" s="36">
        <f>_xlfn.XLOOKUP(AK2031,'Base de Preços'!P$7:P$3001,'Base de Preços'!J$7:J$3001,"",0)</f>
        <v>0</v>
      </c>
      <c r="AI2031" s="37">
        <f t="shared" si="249"/>
        <v>0</v>
      </c>
      <c r="AJ2031" t="str">
        <f>_xlfn.XLOOKUP(N2031,Agrupamentos!C$3:C$496,Agrupamentos!D$3:D$496,"",0)</f>
        <v>APOIO E MANUTENÇÃO</v>
      </c>
      <c r="AK2031" t="str">
        <f t="shared" si="250"/>
        <v>APOIO E MANUTEÇÃOGN140043</v>
      </c>
      <c r="AL2031" s="57" t="str">
        <f t="shared" si="251"/>
        <v>47943GN1400MotoristaALCIMAR CONCEIÇAO DOS SANTOSAPOIO E MANUTEÇÃOCASCATA11Principal0Julho-2601046223,908182870446223</v>
      </c>
      <c r="AM2031" s="79" t="str">
        <f t="shared" si="252"/>
        <v/>
      </c>
      <c r="AN2031" s="80" t="str">
        <f t="shared" si="253"/>
        <v/>
      </c>
      <c r="AO2031" s="36">
        <f t="shared" si="254"/>
        <v>0</v>
      </c>
      <c r="AP2031" s="83" t="str">
        <f t="shared" si="255"/>
        <v/>
      </c>
    </row>
    <row r="2032" spans="1:42" hidden="1">
      <c r="A2032">
        <v>47943</v>
      </c>
      <c r="B2032" s="38">
        <v>46223</v>
      </c>
      <c r="C2032" t="s">
        <v>273</v>
      </c>
      <c r="D2032" t="s">
        <v>185</v>
      </c>
      <c r="E2032" t="s">
        <v>186</v>
      </c>
      <c r="F2032" t="s">
        <v>92</v>
      </c>
      <c r="G2032">
        <v>10</v>
      </c>
      <c r="H2032" s="43">
        <v>10859</v>
      </c>
      <c r="I2032" t="s">
        <v>198</v>
      </c>
      <c r="J2032">
        <v>11772</v>
      </c>
      <c r="K2032" t="s">
        <v>211</v>
      </c>
      <c r="L2032" t="s">
        <v>211</v>
      </c>
      <c r="M2032" t="s">
        <v>326</v>
      </c>
      <c r="N2032" t="s">
        <v>327</v>
      </c>
      <c r="O2032" t="s">
        <v>64</v>
      </c>
      <c r="P2032">
        <v>669</v>
      </c>
      <c r="Q2032" t="s">
        <v>223</v>
      </c>
      <c r="R2032">
        <v>10</v>
      </c>
      <c r="S2032">
        <v>10</v>
      </c>
      <c r="T2032">
        <v>13</v>
      </c>
      <c r="U2032">
        <v>0</v>
      </c>
      <c r="V2032">
        <v>10</v>
      </c>
      <c r="W2032">
        <v>0.51</v>
      </c>
      <c r="X2032">
        <v>0.77</v>
      </c>
      <c r="Y2032">
        <v>0.77</v>
      </c>
      <c r="Z2032">
        <v>199.41</v>
      </c>
      <c r="AA2032" t="s">
        <v>46</v>
      </c>
      <c r="AB2032" t="s">
        <v>56</v>
      </c>
      <c r="AC2032" t="s">
        <v>212</v>
      </c>
      <c r="AE2032" s="39">
        <v>46223.908182870371</v>
      </c>
      <c r="AG2032" t="str">
        <f t="shared" si="248"/>
        <v>Julho-26</v>
      </c>
      <c r="AH2032" s="36">
        <f>_xlfn.XLOOKUP(AK2032,'Base de Preços'!P$7:P$3001,'Base de Preços'!J$7:J$3001,"",0)</f>
        <v>930</v>
      </c>
      <c r="AI2032" s="37">
        <f t="shared" si="249"/>
        <v>0</v>
      </c>
      <c r="AJ2032" t="str">
        <f>_xlfn.XLOOKUP(N2032,Agrupamentos!C$3:C$496,Agrupamentos!D$3:D$496,"",0)</f>
        <v>IRRIGAÇÃO DE PLANTIO</v>
      </c>
      <c r="AK2032" t="str">
        <f t="shared" si="250"/>
        <v>2ª IRRIGAÇÃO DE PLANTIO 4 a 5L/Planta+Polímero,  tomadas d'água a 5 a 10KM da Operação, incluindo Captação de ÁguaGN1400IMP15</v>
      </c>
      <c r="AL2032" s="57" t="str">
        <f t="shared" si="251"/>
        <v>47943GN1400Motorista de Caminhão PipaALCIMAR CONCEIÇAO DOS SANTOS2ª IRRIGAÇÃO DE PLANTIO 4 a 5L/Planta+Polímero,  tomadas d'água a 5 a 10KM da Operação, incluindo Captação de ÁguaCASCATA10Suporte13Julho-2601046223,908182870446223</v>
      </c>
      <c r="AM2032" s="79">
        <f t="shared" si="252"/>
        <v>19.607843137254903</v>
      </c>
      <c r="AN2032" s="80">
        <f t="shared" si="253"/>
        <v>3910</v>
      </c>
      <c r="AO2032" s="36">
        <f t="shared" si="254"/>
        <v>2592.33</v>
      </c>
      <c r="AP2032" s="83">
        <f t="shared" si="255"/>
        <v>-1317.67</v>
      </c>
    </row>
    <row r="2033" spans="1:42" hidden="1">
      <c r="A2033">
        <v>47945</v>
      </c>
      <c r="B2033" s="38">
        <v>46223</v>
      </c>
      <c r="C2033" t="s">
        <v>273</v>
      </c>
      <c r="D2033" t="s">
        <v>185</v>
      </c>
      <c r="E2033" t="s">
        <v>186</v>
      </c>
      <c r="F2033" t="s">
        <v>49</v>
      </c>
      <c r="G2033">
        <v>9</v>
      </c>
      <c r="H2033" s="43">
        <v>10859</v>
      </c>
      <c r="I2033" t="s">
        <v>198</v>
      </c>
      <c r="J2033">
        <v>9900</v>
      </c>
      <c r="K2033" t="s">
        <v>218</v>
      </c>
      <c r="L2033" t="s">
        <v>218</v>
      </c>
      <c r="M2033">
        <v>43</v>
      </c>
      <c r="N2033" t="s">
        <v>42</v>
      </c>
      <c r="O2033" t="s">
        <v>64</v>
      </c>
      <c r="P2033">
        <v>853</v>
      </c>
      <c r="Q2033" t="s">
        <v>219</v>
      </c>
      <c r="R2033">
        <v>2</v>
      </c>
      <c r="S2033">
        <v>9</v>
      </c>
      <c r="T2033">
        <v>0</v>
      </c>
      <c r="U2033">
        <v>0</v>
      </c>
      <c r="V2033">
        <v>9</v>
      </c>
      <c r="W2033">
        <v>0</v>
      </c>
      <c r="X2033">
        <v>0</v>
      </c>
      <c r="Y2033">
        <v>0</v>
      </c>
      <c r="Z2033">
        <v>0</v>
      </c>
      <c r="AA2033" t="s">
        <v>46</v>
      </c>
      <c r="AB2033" t="s">
        <v>56</v>
      </c>
      <c r="AC2033" t="s">
        <v>220</v>
      </c>
      <c r="AE2033" s="39">
        <v>46223.912638888891</v>
      </c>
      <c r="AG2033" t="str">
        <f t="shared" si="248"/>
        <v>Julho-26</v>
      </c>
      <c r="AH2033" s="36">
        <f>_xlfn.XLOOKUP(AK2033,'Base de Preços'!P$7:P$3001,'Base de Preços'!J$7:J$3001,"",0)</f>
        <v>0</v>
      </c>
      <c r="AI2033" s="37">
        <f t="shared" si="249"/>
        <v>0</v>
      </c>
      <c r="AJ2033" t="str">
        <f>_xlfn.XLOOKUP(N2033,Agrupamentos!C$3:C$496,Agrupamentos!D$3:D$496,"",0)</f>
        <v>APOIO E MANUTENÇÃO</v>
      </c>
      <c r="AK2033" t="str">
        <f t="shared" si="250"/>
        <v>APOIO E MANUTEÇÃOGN140043</v>
      </c>
      <c r="AL2033" s="57" t="str">
        <f t="shared" si="251"/>
        <v>47945GN1400Trabalhador FlorestalCARLOS ALVES DOS SANTOSAPOIO E MANUTEÇÃOSANTA MARIA MATOS2Suporte0Julho-260946223,912638888946223</v>
      </c>
      <c r="AM2033" s="79" t="str">
        <f t="shared" si="252"/>
        <v/>
      </c>
      <c r="AN2033" s="80" t="str">
        <f t="shared" si="253"/>
        <v/>
      </c>
      <c r="AO2033" s="36">
        <f t="shared" si="254"/>
        <v>0</v>
      </c>
      <c r="AP2033" s="83" t="str">
        <f t="shared" si="255"/>
        <v/>
      </c>
    </row>
    <row r="2034" spans="1:42" hidden="1">
      <c r="A2034">
        <v>47945</v>
      </c>
      <c r="B2034" s="38">
        <v>46223</v>
      </c>
      <c r="C2034" t="s">
        <v>273</v>
      </c>
      <c r="D2034" t="s">
        <v>185</v>
      </c>
      <c r="E2034" t="s">
        <v>186</v>
      </c>
      <c r="F2034" t="s">
        <v>59</v>
      </c>
      <c r="G2034">
        <v>9</v>
      </c>
      <c r="H2034" s="43">
        <v>10859</v>
      </c>
      <c r="I2034" t="s">
        <v>198</v>
      </c>
      <c r="J2034">
        <v>9900</v>
      </c>
      <c r="K2034" t="s">
        <v>218</v>
      </c>
      <c r="L2034" t="s">
        <v>218</v>
      </c>
      <c r="M2034" t="s">
        <v>221</v>
      </c>
      <c r="N2034" t="s">
        <v>222</v>
      </c>
      <c r="O2034" t="s">
        <v>64</v>
      </c>
      <c r="P2034">
        <v>853</v>
      </c>
      <c r="Q2034" t="s">
        <v>219</v>
      </c>
      <c r="R2034">
        <v>3</v>
      </c>
      <c r="S2034">
        <v>18</v>
      </c>
      <c r="T2034">
        <v>49.76</v>
      </c>
      <c r="U2034">
        <v>0</v>
      </c>
      <c r="V2034">
        <v>18</v>
      </c>
      <c r="W2034">
        <v>0.54</v>
      </c>
      <c r="X2034">
        <v>0.36</v>
      </c>
      <c r="Y2034">
        <v>0.36</v>
      </c>
      <c r="Z2034">
        <v>195</v>
      </c>
      <c r="AA2034" t="s">
        <v>46</v>
      </c>
      <c r="AB2034" t="s">
        <v>47</v>
      </c>
      <c r="AC2034" t="s">
        <v>220</v>
      </c>
      <c r="AE2034" s="39">
        <v>46223.912638888891</v>
      </c>
      <c r="AG2034" t="str">
        <f t="shared" si="248"/>
        <v>Julho-26</v>
      </c>
      <c r="AH2034" s="36">
        <f>_xlfn.XLOOKUP(AK2034,'Base de Preços'!P$7:P$3001,'Base de Preços'!J$7:J$3001,"",0)</f>
        <v>195</v>
      </c>
      <c r="AI2034" s="37">
        <f t="shared" si="249"/>
        <v>9703.1999999999989</v>
      </c>
      <c r="AJ2034" t="str">
        <f>_xlfn.XLOOKUP(N2034,Agrupamentos!C$3:C$496,Agrupamentos!D$3:D$496,"",0)</f>
        <v>COMBATE A FORMIGA MECANIZADO</v>
      </c>
      <c r="AK2034" t="str">
        <f t="shared" si="250"/>
        <v>COMBATE A FORMIGA PRÉ PLANTIO MECANIZADO - Sulfluramida ou FipronilGN1400IMP09</v>
      </c>
      <c r="AL2034" s="57" t="str">
        <f t="shared" si="251"/>
        <v>47945GN1400Operador de Trator de PneuCARLOS ALVES DOS SANTOSCOMBATE A FORMIGA PRÉ PLANTIO MECANIZADO - Sulfluramida ou FipronilSANTA MARIA MATOS3Principal49,76Julho-2601846223,912638888946223</v>
      </c>
      <c r="AM2034" s="79">
        <f t="shared" si="252"/>
        <v>33.333333333333329</v>
      </c>
      <c r="AN2034" s="80">
        <f t="shared" si="253"/>
        <v>6499.9999999999991</v>
      </c>
      <c r="AO2034" s="36">
        <f t="shared" si="254"/>
        <v>9703.1999999999989</v>
      </c>
      <c r="AP2034" s="83">
        <f t="shared" si="255"/>
        <v>3203.2</v>
      </c>
    </row>
    <row r="2035" spans="1:42" hidden="1">
      <c r="A2035">
        <v>47945</v>
      </c>
      <c r="B2035" s="38">
        <v>46223</v>
      </c>
      <c r="C2035" t="s">
        <v>273</v>
      </c>
      <c r="D2035" t="s">
        <v>185</v>
      </c>
      <c r="E2035" t="s">
        <v>186</v>
      </c>
      <c r="F2035" t="s">
        <v>59</v>
      </c>
      <c r="G2035">
        <v>9</v>
      </c>
      <c r="H2035" s="43">
        <v>10859</v>
      </c>
      <c r="I2035" t="s">
        <v>198</v>
      </c>
      <c r="J2035">
        <v>9900</v>
      </c>
      <c r="K2035" t="s">
        <v>218</v>
      </c>
      <c r="L2035" t="s">
        <v>218</v>
      </c>
      <c r="M2035" t="s">
        <v>221</v>
      </c>
      <c r="N2035" t="s">
        <v>222</v>
      </c>
      <c r="O2035" t="s">
        <v>64</v>
      </c>
      <c r="P2035">
        <v>853</v>
      </c>
      <c r="Q2035" t="s">
        <v>219</v>
      </c>
      <c r="R2035">
        <v>2</v>
      </c>
      <c r="S2035">
        <v>27</v>
      </c>
      <c r="T2035">
        <v>46.59</v>
      </c>
      <c r="U2035">
        <v>0</v>
      </c>
      <c r="V2035">
        <v>27</v>
      </c>
      <c r="W2035">
        <v>0.54</v>
      </c>
      <c r="X2035">
        <v>0.57999999999999996</v>
      </c>
      <c r="Y2035">
        <v>0.57999999999999996</v>
      </c>
      <c r="Z2035">
        <v>195</v>
      </c>
      <c r="AA2035" t="s">
        <v>46</v>
      </c>
      <c r="AB2035" t="s">
        <v>47</v>
      </c>
      <c r="AC2035" t="s">
        <v>220</v>
      </c>
      <c r="AD2035" t="s">
        <v>203</v>
      </c>
      <c r="AE2035" s="39">
        <v>46223.912638888891</v>
      </c>
      <c r="AG2035" t="str">
        <f t="shared" si="248"/>
        <v>Julho-26</v>
      </c>
      <c r="AH2035" s="36">
        <f>_xlfn.XLOOKUP(AK2035,'Base de Preços'!P$7:P$3001,'Base de Preços'!J$7:J$3001,"",0)</f>
        <v>195</v>
      </c>
      <c r="AI2035" s="37">
        <f t="shared" si="249"/>
        <v>9085.0500000000011</v>
      </c>
      <c r="AJ2035" t="str">
        <f>_xlfn.XLOOKUP(N2035,Agrupamentos!C$3:C$496,Agrupamentos!D$3:D$496,"",0)</f>
        <v>COMBATE A FORMIGA MECANIZADO</v>
      </c>
      <c r="AK2035" t="str">
        <f t="shared" si="250"/>
        <v>COMBATE A FORMIGA PRÉ PLANTIO MECANIZADO - Sulfluramida ou FipronilGN1400IMP09</v>
      </c>
      <c r="AL2035" s="57" t="str">
        <f t="shared" si="251"/>
        <v>47945GN1400Operador de Trator de PneuCARLOS ALVES DOS SANTOSCOMBATE A FORMIGA PRÉ PLANTIO MECANIZADO - Sulfluramida ou FipronilSANTA MARIA MATOS2Principal46,59Julho-2602746223,912638888946223</v>
      </c>
      <c r="AM2035" s="79">
        <f t="shared" si="252"/>
        <v>50</v>
      </c>
      <c r="AN2035" s="80">
        <f t="shared" si="253"/>
        <v>9750</v>
      </c>
      <c r="AO2035" s="36">
        <f t="shared" si="254"/>
        <v>9085.0500000000011</v>
      </c>
      <c r="AP2035" s="83">
        <f t="shared" si="255"/>
        <v>-664.94999999999891</v>
      </c>
    </row>
    <row r="2036" spans="1:42" hidden="1">
      <c r="A2036">
        <v>47962</v>
      </c>
      <c r="B2036" s="38">
        <v>46223</v>
      </c>
      <c r="C2036" t="s">
        <v>273</v>
      </c>
      <c r="D2036" t="s">
        <v>185</v>
      </c>
      <c r="E2036" t="s">
        <v>186</v>
      </c>
      <c r="F2036" t="s">
        <v>59</v>
      </c>
      <c r="G2036">
        <v>10</v>
      </c>
      <c r="H2036" s="43">
        <v>10859</v>
      </c>
      <c r="I2036" t="s">
        <v>198</v>
      </c>
      <c r="J2036">
        <v>11034</v>
      </c>
      <c r="K2036" t="s">
        <v>213</v>
      </c>
      <c r="L2036" t="s">
        <v>213</v>
      </c>
      <c r="M2036" t="s">
        <v>214</v>
      </c>
      <c r="N2036" t="s">
        <v>215</v>
      </c>
      <c r="O2036" t="s">
        <v>64</v>
      </c>
      <c r="P2036">
        <v>930</v>
      </c>
      <c r="Q2036" t="s">
        <v>216</v>
      </c>
      <c r="R2036">
        <v>5</v>
      </c>
      <c r="S2036">
        <v>10</v>
      </c>
      <c r="T2036">
        <v>33.54</v>
      </c>
      <c r="U2036">
        <v>0</v>
      </c>
      <c r="V2036">
        <v>10</v>
      </c>
      <c r="W2036">
        <v>0.38</v>
      </c>
      <c r="X2036">
        <v>0.3</v>
      </c>
      <c r="Y2036">
        <v>0.3</v>
      </c>
      <c r="Z2036">
        <v>159.09</v>
      </c>
      <c r="AA2036" t="s">
        <v>46</v>
      </c>
      <c r="AB2036" t="s">
        <v>47</v>
      </c>
      <c r="AC2036" t="s">
        <v>217</v>
      </c>
      <c r="AD2036" t="s">
        <v>96</v>
      </c>
      <c r="AE2036" s="39">
        <v>46224.343888888892</v>
      </c>
      <c r="AG2036" t="str">
        <f t="shared" si="248"/>
        <v>Julho-26</v>
      </c>
      <c r="AH2036" s="36">
        <f>_xlfn.XLOOKUP(AK2036,'Base de Preços'!P$7:P$3001,'Base de Preços'!J$7:J$3001,"",0)</f>
        <v>193.73</v>
      </c>
      <c r="AI2036" s="37">
        <f t="shared" si="249"/>
        <v>6497.7041999999992</v>
      </c>
      <c r="AJ2036" t="str">
        <f>_xlfn.XLOOKUP(N2036,Agrupamentos!C$3:C$496,Agrupamentos!D$3:D$496,"",0)</f>
        <v>COMBATE A FORMIGA MECANIZADO</v>
      </c>
      <c r="AK2036" t="str">
        <f t="shared" si="250"/>
        <v>COMBATE A FORMIGA PÓS PLANTIO MECANIZADO- 3 a 5kg/ha isca granulada ou MIPISGN1400IMP17</v>
      </c>
      <c r="AL2036" s="57" t="str">
        <f t="shared" si="251"/>
        <v>47962GN1400Operador de Trator de PneuJOAO VITOR TONETO SILVACOMBATE A FORMIGA PÓS PLANTIO MECANIZADO- 3 a 5kg/ha isca granulada ou MIPISGARCA REAL5Principal33,54Julho-2601046224,343888888946223</v>
      </c>
      <c r="AM2036" s="79">
        <f t="shared" si="252"/>
        <v>26.315789473684209</v>
      </c>
      <c r="AN2036" s="80">
        <f t="shared" si="253"/>
        <v>4186.5789473684208</v>
      </c>
      <c r="AO2036" s="36">
        <f t="shared" si="254"/>
        <v>5335.8786</v>
      </c>
      <c r="AP2036" s="83">
        <f t="shared" si="255"/>
        <v>1149.2996526315792</v>
      </c>
    </row>
    <row r="2037" spans="1:42" hidden="1">
      <c r="A2037">
        <v>47962</v>
      </c>
      <c r="B2037" s="38">
        <v>46223</v>
      </c>
      <c r="C2037" t="s">
        <v>273</v>
      </c>
      <c r="D2037" t="s">
        <v>185</v>
      </c>
      <c r="E2037" t="s">
        <v>186</v>
      </c>
      <c r="F2037" t="s">
        <v>59</v>
      </c>
      <c r="G2037">
        <v>10</v>
      </c>
      <c r="H2037" s="43">
        <v>10859</v>
      </c>
      <c r="I2037" t="s">
        <v>198</v>
      </c>
      <c r="J2037">
        <v>11034</v>
      </c>
      <c r="K2037" t="s">
        <v>213</v>
      </c>
      <c r="L2037" t="s">
        <v>213</v>
      </c>
      <c r="M2037" t="s">
        <v>214</v>
      </c>
      <c r="N2037" t="s">
        <v>215</v>
      </c>
      <c r="O2037" t="s">
        <v>64</v>
      </c>
      <c r="P2037">
        <v>930</v>
      </c>
      <c r="Q2037" t="s">
        <v>216</v>
      </c>
      <c r="R2037">
        <v>3</v>
      </c>
      <c r="S2037">
        <v>10</v>
      </c>
      <c r="T2037">
        <v>30.63</v>
      </c>
      <c r="U2037">
        <v>0</v>
      </c>
      <c r="V2037">
        <v>10</v>
      </c>
      <c r="W2037">
        <v>0.38</v>
      </c>
      <c r="X2037">
        <v>0.33</v>
      </c>
      <c r="Y2037">
        <v>0.33</v>
      </c>
      <c r="Z2037">
        <v>159.09</v>
      </c>
      <c r="AA2037" t="s">
        <v>46</v>
      </c>
      <c r="AB2037" t="s">
        <v>47</v>
      </c>
      <c r="AC2037" t="s">
        <v>217</v>
      </c>
      <c r="AD2037" t="s">
        <v>96</v>
      </c>
      <c r="AE2037" s="39">
        <v>46224.343888888892</v>
      </c>
      <c r="AG2037" t="str">
        <f t="shared" si="248"/>
        <v>Julho-26</v>
      </c>
      <c r="AH2037" s="36">
        <f>_xlfn.XLOOKUP(AK2037,'Base de Preços'!P$7:P$3001,'Base de Preços'!J$7:J$3001,"",0)</f>
        <v>193.73</v>
      </c>
      <c r="AI2037" s="37">
        <f t="shared" si="249"/>
        <v>5933.9498999999996</v>
      </c>
      <c r="AJ2037" t="str">
        <f>_xlfn.XLOOKUP(N2037,Agrupamentos!C$3:C$496,Agrupamentos!D$3:D$496,"",0)</f>
        <v>COMBATE A FORMIGA MECANIZADO</v>
      </c>
      <c r="AK2037" t="str">
        <f t="shared" si="250"/>
        <v>COMBATE A FORMIGA PÓS PLANTIO MECANIZADO- 3 a 5kg/ha isca granulada ou MIPISGN1400IMP17</v>
      </c>
      <c r="AL2037" s="57" t="str">
        <f t="shared" si="251"/>
        <v>47962GN1400Operador de Trator de PneuJOAO VITOR TONETO SILVACOMBATE A FORMIGA PÓS PLANTIO MECANIZADO- 3 a 5kg/ha isca granulada ou MIPISGARCA REAL3Principal30,63Julho-2601046224,343888888946223</v>
      </c>
      <c r="AM2037" s="79">
        <f t="shared" si="252"/>
        <v>26.315789473684209</v>
      </c>
      <c r="AN2037" s="80">
        <f t="shared" si="253"/>
        <v>4186.5789473684208</v>
      </c>
      <c r="AO2037" s="36">
        <f t="shared" si="254"/>
        <v>4872.9267</v>
      </c>
      <c r="AP2037" s="83">
        <f t="shared" si="255"/>
        <v>686.34775263157917</v>
      </c>
    </row>
    <row r="2038" spans="1:42" hidden="1">
      <c r="A2038">
        <v>47962</v>
      </c>
      <c r="B2038" s="38">
        <v>46223</v>
      </c>
      <c r="C2038" t="s">
        <v>273</v>
      </c>
      <c r="D2038" t="s">
        <v>185</v>
      </c>
      <c r="E2038" t="s">
        <v>186</v>
      </c>
      <c r="F2038" t="s">
        <v>59</v>
      </c>
      <c r="G2038">
        <v>10</v>
      </c>
      <c r="H2038" s="43">
        <v>10859</v>
      </c>
      <c r="I2038" t="s">
        <v>198</v>
      </c>
      <c r="J2038">
        <v>11034</v>
      </c>
      <c r="K2038" t="s">
        <v>213</v>
      </c>
      <c r="L2038" t="s">
        <v>213</v>
      </c>
      <c r="M2038" t="s">
        <v>214</v>
      </c>
      <c r="N2038" t="s">
        <v>215</v>
      </c>
      <c r="O2038" t="s">
        <v>64</v>
      </c>
      <c r="P2038">
        <v>930</v>
      </c>
      <c r="Q2038" t="s">
        <v>216</v>
      </c>
      <c r="R2038">
        <v>6</v>
      </c>
      <c r="S2038">
        <v>0</v>
      </c>
      <c r="T2038">
        <v>13.88</v>
      </c>
      <c r="U2038">
        <v>0</v>
      </c>
      <c r="V2038">
        <v>0</v>
      </c>
      <c r="W2038">
        <v>0.38</v>
      </c>
      <c r="X2038">
        <v>0</v>
      </c>
      <c r="Y2038">
        <v>0</v>
      </c>
      <c r="Z2038">
        <v>159.09</v>
      </c>
      <c r="AA2038" t="s">
        <v>46</v>
      </c>
      <c r="AB2038" t="s">
        <v>47</v>
      </c>
      <c r="AC2038" t="s">
        <v>217</v>
      </c>
      <c r="AD2038" t="s">
        <v>96</v>
      </c>
      <c r="AE2038" s="39">
        <v>46224.410914351851</v>
      </c>
      <c r="AG2038" t="str">
        <f t="shared" si="248"/>
        <v>Julho-26</v>
      </c>
      <c r="AH2038" s="36">
        <f>_xlfn.XLOOKUP(AK2038,'Base de Preços'!P$7:P$3001,'Base de Preços'!J$7:J$3001,"",0)</f>
        <v>193.73</v>
      </c>
      <c r="AI2038" s="37">
        <f t="shared" si="249"/>
        <v>2688.9724000000001</v>
      </c>
      <c r="AJ2038" t="str">
        <f>_xlfn.XLOOKUP(N2038,Agrupamentos!C$3:C$496,Agrupamentos!D$3:D$496,"",0)</f>
        <v>COMBATE A FORMIGA MECANIZADO</v>
      </c>
      <c r="AK2038" t="str">
        <f t="shared" si="250"/>
        <v>COMBATE A FORMIGA PÓS PLANTIO MECANIZADO- 3 a 5kg/ha isca granulada ou MIPISGN1400IMP17</v>
      </c>
      <c r="AL2038" s="57" t="str">
        <f t="shared" si="251"/>
        <v>47962GN1400Operador de Trator de PneuJOAO VITOR TONETO SILVACOMBATE A FORMIGA PÓS PLANTIO MECANIZADO- 3 a 5kg/ha isca granulada ou MIPISGARCA REAL6Principal13,88Julho-260046224,410914351946223</v>
      </c>
      <c r="AM2038" s="79">
        <f t="shared" si="252"/>
        <v>0</v>
      </c>
      <c r="AN2038" s="80">
        <f t="shared" si="253"/>
        <v>0</v>
      </c>
      <c r="AO2038" s="36">
        <f t="shared" si="254"/>
        <v>2208.1692000000003</v>
      </c>
      <c r="AP2038" s="83">
        <f t="shared" si="255"/>
        <v>2208.1692000000003</v>
      </c>
    </row>
    <row r="2039" spans="1:42" hidden="1">
      <c r="A2039">
        <v>47962</v>
      </c>
      <c r="B2039" s="38">
        <v>46223</v>
      </c>
      <c r="C2039" t="s">
        <v>273</v>
      </c>
      <c r="D2039" t="s">
        <v>185</v>
      </c>
      <c r="E2039" t="s">
        <v>186</v>
      </c>
      <c r="F2039" t="s">
        <v>49</v>
      </c>
      <c r="G2039">
        <v>10</v>
      </c>
      <c r="H2039" s="43">
        <v>10859</v>
      </c>
      <c r="I2039" t="s">
        <v>198</v>
      </c>
      <c r="J2039">
        <v>11034</v>
      </c>
      <c r="K2039" t="s">
        <v>213</v>
      </c>
      <c r="L2039" t="s">
        <v>213</v>
      </c>
      <c r="M2039" t="s">
        <v>214</v>
      </c>
      <c r="N2039" t="s">
        <v>215</v>
      </c>
      <c r="O2039" t="s">
        <v>64</v>
      </c>
      <c r="P2039">
        <v>455</v>
      </c>
      <c r="Q2039" t="s">
        <v>367</v>
      </c>
      <c r="R2039">
        <v>3</v>
      </c>
      <c r="S2039">
        <v>10</v>
      </c>
      <c r="T2039">
        <v>30</v>
      </c>
      <c r="U2039">
        <v>0</v>
      </c>
      <c r="V2039">
        <v>10</v>
      </c>
      <c r="W2039">
        <v>0.13</v>
      </c>
      <c r="X2039">
        <v>0.33</v>
      </c>
      <c r="Y2039">
        <v>0.33</v>
      </c>
      <c r="Z2039">
        <v>18.850000000000001</v>
      </c>
      <c r="AA2039" t="s">
        <v>46</v>
      </c>
      <c r="AB2039" t="s">
        <v>56</v>
      </c>
      <c r="AC2039" t="s">
        <v>217</v>
      </c>
      <c r="AD2039" t="s">
        <v>96</v>
      </c>
      <c r="AE2039" s="39">
        <v>46224.343888888892</v>
      </c>
      <c r="AG2039" t="str">
        <f t="shared" si="248"/>
        <v>Julho-26</v>
      </c>
      <c r="AH2039" s="36">
        <f>_xlfn.XLOOKUP(AK2039,'Base de Preços'!P$7:P$3001,'Base de Preços'!J$7:J$3001,"",0)</f>
        <v>193.73</v>
      </c>
      <c r="AI2039" s="37">
        <f t="shared" si="249"/>
        <v>0</v>
      </c>
      <c r="AJ2039" t="str">
        <f>_xlfn.XLOOKUP(N2039,Agrupamentos!C$3:C$496,Agrupamentos!D$3:D$496,"",0)</f>
        <v>COMBATE A FORMIGA MECANIZADO</v>
      </c>
      <c r="AK2039" t="str">
        <f t="shared" si="250"/>
        <v>COMBATE A FORMIGA PÓS PLANTIO MECANIZADO- 3 a 5kg/ha isca granulada ou MIPISGN1400IMP17</v>
      </c>
      <c r="AL2039" s="57" t="str">
        <f t="shared" si="251"/>
        <v>47962GN1400Trabalhador FlorestalJOAO VITOR TONETO SILVACOMBATE A FORMIGA PÓS PLANTIO MECANIZADO- 3 a 5kg/ha isca granulada ou MIPISGarça Real3Suporte30Julho-2601046224,343888888946223</v>
      </c>
      <c r="AM2039" s="79">
        <f t="shared" si="252"/>
        <v>76.92307692307692</v>
      </c>
      <c r="AN2039" s="80">
        <f t="shared" si="253"/>
        <v>1450</v>
      </c>
      <c r="AO2039" s="36">
        <f t="shared" si="254"/>
        <v>565.5</v>
      </c>
      <c r="AP2039" s="83">
        <f t="shared" si="255"/>
        <v>-884.5</v>
      </c>
    </row>
    <row r="2040" spans="1:42" hidden="1">
      <c r="A2040">
        <v>47962</v>
      </c>
      <c r="B2040" s="38">
        <v>46223</v>
      </c>
      <c r="C2040" t="s">
        <v>273</v>
      </c>
      <c r="D2040" t="s">
        <v>185</v>
      </c>
      <c r="E2040" t="s">
        <v>186</v>
      </c>
      <c r="F2040" t="s">
        <v>59</v>
      </c>
      <c r="G2040">
        <v>10</v>
      </c>
      <c r="H2040" s="43">
        <v>10859</v>
      </c>
      <c r="I2040" t="s">
        <v>198</v>
      </c>
      <c r="J2040">
        <v>11034</v>
      </c>
      <c r="K2040" t="s">
        <v>213</v>
      </c>
      <c r="L2040" t="s">
        <v>213</v>
      </c>
      <c r="M2040" t="s">
        <v>214</v>
      </c>
      <c r="N2040" t="s">
        <v>215</v>
      </c>
      <c r="O2040" t="s">
        <v>64</v>
      </c>
      <c r="P2040">
        <v>930</v>
      </c>
      <c r="Q2040" t="s">
        <v>216</v>
      </c>
      <c r="R2040">
        <v>4</v>
      </c>
      <c r="S2040">
        <v>10</v>
      </c>
      <c r="T2040">
        <v>44.54</v>
      </c>
      <c r="U2040">
        <v>0</v>
      </c>
      <c r="V2040">
        <v>10</v>
      </c>
      <c r="W2040">
        <v>0.38</v>
      </c>
      <c r="X2040">
        <v>0.22</v>
      </c>
      <c r="Y2040">
        <v>0.22</v>
      </c>
      <c r="Z2040">
        <v>159.09</v>
      </c>
      <c r="AA2040" t="s">
        <v>46</v>
      </c>
      <c r="AB2040" t="s">
        <v>47</v>
      </c>
      <c r="AC2040" t="s">
        <v>217</v>
      </c>
      <c r="AD2040" t="s">
        <v>96</v>
      </c>
      <c r="AE2040" s="39">
        <v>46224.343888888892</v>
      </c>
      <c r="AG2040" t="str">
        <f t="shared" si="248"/>
        <v>Julho-26</v>
      </c>
      <c r="AH2040" s="36">
        <f>_xlfn.XLOOKUP(AK2040,'Base de Preços'!P$7:P$3001,'Base de Preços'!J$7:J$3001,"",0)</f>
        <v>193.73</v>
      </c>
      <c r="AI2040" s="37">
        <f t="shared" si="249"/>
        <v>8628.734199999999</v>
      </c>
      <c r="AJ2040" t="str">
        <f>_xlfn.XLOOKUP(N2040,Agrupamentos!C$3:C$496,Agrupamentos!D$3:D$496,"",0)</f>
        <v>COMBATE A FORMIGA MECANIZADO</v>
      </c>
      <c r="AK2040" t="str">
        <f t="shared" si="250"/>
        <v>COMBATE A FORMIGA PÓS PLANTIO MECANIZADO- 3 a 5kg/ha isca granulada ou MIPISGN1400IMP17</v>
      </c>
      <c r="AL2040" s="57" t="str">
        <f t="shared" si="251"/>
        <v>47962GN1400Operador de Trator de PneuJOAO VITOR TONETO SILVACOMBATE A FORMIGA PÓS PLANTIO MECANIZADO- 3 a 5kg/ha isca granulada ou MIPISGARCA REAL4Principal44,54Julho-2601046224,343888888946223</v>
      </c>
      <c r="AM2040" s="79">
        <f t="shared" si="252"/>
        <v>26.315789473684209</v>
      </c>
      <c r="AN2040" s="80">
        <f t="shared" si="253"/>
        <v>4186.5789473684208</v>
      </c>
      <c r="AO2040" s="36">
        <f t="shared" si="254"/>
        <v>7085.8685999999998</v>
      </c>
      <c r="AP2040" s="83">
        <f t="shared" si="255"/>
        <v>2899.289652631579</v>
      </c>
    </row>
    <row r="2041" spans="1:42" hidden="1">
      <c r="A2041">
        <v>47918</v>
      </c>
      <c r="B2041" s="38">
        <v>46223</v>
      </c>
      <c r="C2041" t="s">
        <v>273</v>
      </c>
      <c r="D2041" t="s">
        <v>105</v>
      </c>
      <c r="E2041" t="s">
        <v>106</v>
      </c>
      <c r="F2041" t="s">
        <v>49</v>
      </c>
      <c r="G2041">
        <v>8</v>
      </c>
      <c r="H2041" s="43">
        <v>11065</v>
      </c>
      <c r="I2041" t="s">
        <v>107</v>
      </c>
      <c r="J2041" t="s">
        <v>50</v>
      </c>
      <c r="K2041" t="s">
        <v>51</v>
      </c>
      <c r="L2041" t="s">
        <v>108</v>
      </c>
      <c r="M2041">
        <v>1</v>
      </c>
      <c r="N2041" t="s">
        <v>109</v>
      </c>
      <c r="O2041" t="s">
        <v>64</v>
      </c>
      <c r="P2041">
        <v>942</v>
      </c>
      <c r="Q2041" t="s">
        <v>495</v>
      </c>
      <c r="R2041" t="s">
        <v>488</v>
      </c>
      <c r="S2041">
        <v>0</v>
      </c>
      <c r="T2041">
        <v>0</v>
      </c>
      <c r="U2041">
        <v>16</v>
      </c>
      <c r="V2041">
        <v>16</v>
      </c>
      <c r="W2041">
        <v>0</v>
      </c>
      <c r="X2041">
        <v>0</v>
      </c>
      <c r="Y2041">
        <v>0</v>
      </c>
      <c r="Z2041">
        <v>0</v>
      </c>
      <c r="AA2041" t="s">
        <v>55</v>
      </c>
      <c r="AB2041" t="s">
        <v>56</v>
      </c>
      <c r="AC2041" t="s">
        <v>57</v>
      </c>
      <c r="AD2041" t="s">
        <v>57</v>
      </c>
      <c r="AE2041" s="39">
        <v>46223.742928240739</v>
      </c>
      <c r="AG2041" t="str">
        <f t="shared" si="248"/>
        <v>Julho-26</v>
      </c>
      <c r="AH2041" s="36">
        <f>_xlfn.XLOOKUP(AK2041,'Base de Preços'!P$7:P$3001,'Base de Preços'!J$7:J$3001,"",0)</f>
        <v>0</v>
      </c>
      <c r="AI2041" s="37">
        <f t="shared" si="249"/>
        <v>0</v>
      </c>
      <c r="AJ2041" t="str">
        <f>_xlfn.XLOOKUP(N2041,Agrupamentos!C$3:C$496,Agrupamentos!D$3:D$496,"",0)</f>
        <v>APOIO E MANUTENÇÃO</v>
      </c>
      <c r="AK2041" t="str">
        <f t="shared" si="250"/>
        <v>APOIO E MANUTEÇÃO 1410GN14101</v>
      </c>
      <c r="AL2041" s="57" t="str">
        <f t="shared" si="251"/>
        <v>47918GN1410Trabalhador FlorestalLEANDRA DE MIRANDA SOUZA COSTAAPOIO E MANUTEÇÃO 1410ESTÂNCIA CLEMENTINA - ANR023-01Suporte0Julho-26161646223,742928240746223</v>
      </c>
      <c r="AM2041" s="79" t="str">
        <f t="shared" si="252"/>
        <v/>
      </c>
      <c r="AN2041" s="80" t="str">
        <f t="shared" si="253"/>
        <v/>
      </c>
      <c r="AO2041" s="36">
        <f t="shared" si="254"/>
        <v>0</v>
      </c>
      <c r="AP2041" s="83" t="str">
        <f t="shared" si="255"/>
        <v/>
      </c>
    </row>
    <row r="2042" spans="1:42" hidden="1">
      <c r="A2042">
        <v>47939</v>
      </c>
      <c r="B2042" s="38">
        <v>46223</v>
      </c>
      <c r="C2042" t="s">
        <v>273</v>
      </c>
      <c r="D2042" t="s">
        <v>105</v>
      </c>
      <c r="E2042" t="s">
        <v>106</v>
      </c>
      <c r="F2042" t="s">
        <v>37</v>
      </c>
      <c r="G2042">
        <v>8</v>
      </c>
      <c r="H2042" s="43">
        <v>11331</v>
      </c>
      <c r="I2042" t="s">
        <v>112</v>
      </c>
      <c r="J2042">
        <v>11362</v>
      </c>
      <c r="K2042" t="s">
        <v>131</v>
      </c>
      <c r="L2042" t="s">
        <v>131</v>
      </c>
      <c r="M2042">
        <v>1</v>
      </c>
      <c r="N2042" t="s">
        <v>109</v>
      </c>
      <c r="O2042" t="s">
        <v>64</v>
      </c>
      <c r="P2042">
        <v>872</v>
      </c>
      <c r="Q2042" t="s">
        <v>139</v>
      </c>
      <c r="R2042" t="s">
        <v>170</v>
      </c>
      <c r="S2042">
        <v>5</v>
      </c>
      <c r="T2042">
        <v>0</v>
      </c>
      <c r="U2042">
        <v>3</v>
      </c>
      <c r="V2042">
        <v>8</v>
      </c>
      <c r="W2042">
        <v>0</v>
      </c>
      <c r="X2042">
        <v>0</v>
      </c>
      <c r="Y2042">
        <v>0</v>
      </c>
      <c r="Z2042">
        <v>0</v>
      </c>
      <c r="AA2042" t="s">
        <v>55</v>
      </c>
      <c r="AB2042" t="s">
        <v>47</v>
      </c>
      <c r="AC2042" t="s">
        <v>135</v>
      </c>
      <c r="AE2042" s="39">
        <v>46223.881874999999</v>
      </c>
      <c r="AF2042" t="s">
        <v>496</v>
      </c>
      <c r="AG2042" t="str">
        <f t="shared" si="248"/>
        <v>Julho-26</v>
      </c>
      <c r="AH2042" s="36">
        <f>_xlfn.XLOOKUP(AK2042,'Base de Preços'!P$7:P$3001,'Base de Preços'!J$7:J$3001,"",0)</f>
        <v>0</v>
      </c>
      <c r="AI2042" s="37">
        <f t="shared" si="249"/>
        <v>0</v>
      </c>
      <c r="AJ2042" t="str">
        <f>_xlfn.XLOOKUP(N2042,Agrupamentos!C$3:C$496,Agrupamentos!D$3:D$496,"",0)</f>
        <v>APOIO E MANUTENÇÃO</v>
      </c>
      <c r="AK2042" t="str">
        <f t="shared" si="250"/>
        <v>APOIO E MANUTEÇÃO 1410GN14101</v>
      </c>
      <c r="AL2042" s="57" t="str">
        <f t="shared" si="251"/>
        <v>47939GN1410MotoristaGABRIEL GONCALVES PINHEIROAPOIO E MANUTEÇÃO 1410SANTO EXPEDITO II - RRP011-01Principal0Julho-263846223,88187546223</v>
      </c>
      <c r="AM2042" s="79" t="str">
        <f t="shared" si="252"/>
        <v/>
      </c>
      <c r="AN2042" s="80" t="str">
        <f t="shared" si="253"/>
        <v/>
      </c>
      <c r="AO2042" s="36">
        <f t="shared" si="254"/>
        <v>0</v>
      </c>
      <c r="AP2042" s="83" t="str">
        <f t="shared" si="255"/>
        <v/>
      </c>
    </row>
    <row r="2043" spans="1:42" hidden="1">
      <c r="A2043">
        <v>47939</v>
      </c>
      <c r="B2043" s="38">
        <v>46223</v>
      </c>
      <c r="C2043" t="s">
        <v>273</v>
      </c>
      <c r="D2043" t="s">
        <v>105</v>
      </c>
      <c r="E2043" t="s">
        <v>106</v>
      </c>
      <c r="F2043" t="s">
        <v>49</v>
      </c>
      <c r="G2043">
        <v>8</v>
      </c>
      <c r="H2043" s="43">
        <v>11331</v>
      </c>
      <c r="I2043" t="s">
        <v>112</v>
      </c>
      <c r="J2043">
        <v>11362</v>
      </c>
      <c r="K2043" t="s">
        <v>131</v>
      </c>
      <c r="L2043" t="s">
        <v>131</v>
      </c>
      <c r="M2043">
        <v>298</v>
      </c>
      <c r="N2043" t="s">
        <v>132</v>
      </c>
      <c r="O2043" t="s">
        <v>43</v>
      </c>
      <c r="P2043">
        <v>790</v>
      </c>
      <c r="Q2043" t="s">
        <v>133</v>
      </c>
      <c r="R2043" t="s">
        <v>134</v>
      </c>
      <c r="S2043">
        <v>8</v>
      </c>
      <c r="T2043">
        <v>0</v>
      </c>
      <c r="U2043">
        <v>0</v>
      </c>
      <c r="V2043">
        <v>8</v>
      </c>
      <c r="W2043">
        <v>0</v>
      </c>
      <c r="X2043">
        <v>0</v>
      </c>
      <c r="Y2043">
        <v>0</v>
      </c>
      <c r="Z2043">
        <v>589.29</v>
      </c>
      <c r="AA2043" t="s">
        <v>55</v>
      </c>
      <c r="AB2043" t="s">
        <v>47</v>
      </c>
      <c r="AC2043" t="s">
        <v>135</v>
      </c>
      <c r="AE2043" s="39">
        <v>46223.881874999999</v>
      </c>
      <c r="AF2043" t="s">
        <v>496</v>
      </c>
      <c r="AG2043" t="str">
        <f t="shared" si="248"/>
        <v>Julho-26</v>
      </c>
      <c r="AH2043" s="36">
        <f>_xlfn.XLOOKUP(AK2043,'Base de Preços'!P$7:P$3001,'Base de Preços'!J$7:J$3001,"",0)</f>
        <v>589.29</v>
      </c>
      <c r="AI2043" s="37">
        <f t="shared" si="249"/>
        <v>0</v>
      </c>
      <c r="AJ2043" t="str">
        <f>_xlfn.XLOOKUP(N2043,Agrupamentos!C$3:C$496,Agrupamentos!D$3:D$496,"",0)</f>
        <v>DIARIAS HOMEM</v>
      </c>
      <c r="AK2043" t="str">
        <f t="shared" si="250"/>
        <v>SERV GERAIS LAVOURA AGRICGN1410298</v>
      </c>
      <c r="AL2043" s="57" t="str">
        <f t="shared" si="251"/>
        <v>47939GN1410Trabalhador FlorestalGABRIEL GONCALVES PINHEIROSERV GERAIS LAVOURA AGRICSANTA LUZIA - RRP002-01Principal0Julho-260846223,88187546223</v>
      </c>
      <c r="AM2043" s="79" t="str">
        <f t="shared" si="252"/>
        <v/>
      </c>
      <c r="AN2043" s="80" t="str">
        <f t="shared" si="253"/>
        <v/>
      </c>
      <c r="AO2043" s="36">
        <f t="shared" si="254"/>
        <v>0</v>
      </c>
      <c r="AP2043" s="83" t="str">
        <f t="shared" si="255"/>
        <v/>
      </c>
    </row>
    <row r="2044" spans="1:42" hidden="1">
      <c r="A2044">
        <v>47939</v>
      </c>
      <c r="B2044" s="38">
        <v>46223</v>
      </c>
      <c r="C2044" t="s">
        <v>273</v>
      </c>
      <c r="D2044" t="s">
        <v>105</v>
      </c>
      <c r="E2044" t="s">
        <v>106</v>
      </c>
      <c r="F2044" t="s">
        <v>49</v>
      </c>
      <c r="G2044">
        <v>8</v>
      </c>
      <c r="H2044" s="43">
        <v>11331</v>
      </c>
      <c r="I2044" t="s">
        <v>112</v>
      </c>
      <c r="J2044">
        <v>11362</v>
      </c>
      <c r="K2044" t="s">
        <v>131</v>
      </c>
      <c r="L2044" t="s">
        <v>131</v>
      </c>
      <c r="M2044">
        <v>1</v>
      </c>
      <c r="N2044" t="s">
        <v>109</v>
      </c>
      <c r="O2044" t="s">
        <v>64</v>
      </c>
      <c r="P2044">
        <v>872</v>
      </c>
      <c r="Q2044" t="s">
        <v>139</v>
      </c>
      <c r="R2044" t="s">
        <v>170</v>
      </c>
      <c r="S2044">
        <v>8</v>
      </c>
      <c r="T2044">
        <v>0</v>
      </c>
      <c r="U2044">
        <v>0</v>
      </c>
      <c r="V2044">
        <v>8</v>
      </c>
      <c r="W2044">
        <v>0</v>
      </c>
      <c r="X2044">
        <v>0</v>
      </c>
      <c r="Y2044">
        <v>0</v>
      </c>
      <c r="Z2044">
        <v>0</v>
      </c>
      <c r="AA2044" t="s">
        <v>55</v>
      </c>
      <c r="AB2044" t="s">
        <v>56</v>
      </c>
      <c r="AC2044" t="s">
        <v>135</v>
      </c>
      <c r="AE2044" s="39">
        <v>46223.881874999999</v>
      </c>
      <c r="AF2044" t="s">
        <v>496</v>
      </c>
      <c r="AG2044" t="str">
        <f t="shared" si="248"/>
        <v>Julho-26</v>
      </c>
      <c r="AH2044" s="36">
        <f>_xlfn.XLOOKUP(AK2044,'Base de Preços'!P$7:P$3001,'Base de Preços'!J$7:J$3001,"",0)</f>
        <v>0</v>
      </c>
      <c r="AI2044" s="37">
        <f t="shared" si="249"/>
        <v>0</v>
      </c>
      <c r="AJ2044" t="str">
        <f>_xlfn.XLOOKUP(N2044,Agrupamentos!C$3:C$496,Agrupamentos!D$3:D$496,"",0)</f>
        <v>APOIO E MANUTENÇÃO</v>
      </c>
      <c r="AK2044" t="str">
        <f t="shared" si="250"/>
        <v>APOIO E MANUTEÇÃO 1410GN14101</v>
      </c>
      <c r="AL2044" s="57" t="str">
        <f t="shared" si="251"/>
        <v>47939GN1410Trabalhador FlorestalGABRIEL GONCALVES PINHEIROAPOIO E MANUTEÇÃO 1410SANTO EXPEDITO II - RRP011-01Suporte0Julho-260846223,88187546223</v>
      </c>
      <c r="AM2044" s="79" t="str">
        <f t="shared" si="252"/>
        <v/>
      </c>
      <c r="AN2044" s="80" t="str">
        <f t="shared" si="253"/>
        <v/>
      </c>
      <c r="AO2044" s="36">
        <f t="shared" si="254"/>
        <v>0</v>
      </c>
      <c r="AP2044" s="83" t="str">
        <f t="shared" si="255"/>
        <v/>
      </c>
    </row>
    <row r="2045" spans="1:42" hidden="1">
      <c r="A2045">
        <v>47939</v>
      </c>
      <c r="B2045" s="38">
        <v>46223</v>
      </c>
      <c r="C2045" t="s">
        <v>273</v>
      </c>
      <c r="D2045" t="s">
        <v>105</v>
      </c>
      <c r="E2045" t="s">
        <v>106</v>
      </c>
      <c r="F2045" t="s">
        <v>59</v>
      </c>
      <c r="G2045">
        <v>8</v>
      </c>
      <c r="H2045" s="43">
        <v>11331</v>
      </c>
      <c r="I2045" t="s">
        <v>112</v>
      </c>
      <c r="J2045">
        <v>11362</v>
      </c>
      <c r="K2045" t="s">
        <v>131</v>
      </c>
      <c r="L2045" t="s">
        <v>131</v>
      </c>
      <c r="M2045">
        <v>1</v>
      </c>
      <c r="N2045" t="s">
        <v>109</v>
      </c>
      <c r="O2045" t="s">
        <v>64</v>
      </c>
      <c r="P2045">
        <v>872</v>
      </c>
      <c r="Q2045" t="s">
        <v>139</v>
      </c>
      <c r="R2045" t="s">
        <v>170</v>
      </c>
      <c r="S2045">
        <v>0</v>
      </c>
      <c r="T2045">
        <v>0</v>
      </c>
      <c r="U2045">
        <v>64</v>
      </c>
      <c r="V2045">
        <v>64</v>
      </c>
      <c r="W2045">
        <v>0</v>
      </c>
      <c r="X2045">
        <v>0</v>
      </c>
      <c r="Y2045">
        <v>0</v>
      </c>
      <c r="Z2045">
        <v>0</v>
      </c>
      <c r="AA2045" t="s">
        <v>55</v>
      </c>
      <c r="AB2045" t="s">
        <v>56</v>
      </c>
      <c r="AC2045" t="s">
        <v>135</v>
      </c>
      <c r="AD2045" t="s">
        <v>120</v>
      </c>
      <c r="AE2045" s="39">
        <v>46223.881874999999</v>
      </c>
      <c r="AF2045" t="s">
        <v>496</v>
      </c>
      <c r="AG2045" t="str">
        <f t="shared" si="248"/>
        <v>Julho-26</v>
      </c>
      <c r="AH2045" s="36">
        <f>_xlfn.XLOOKUP(AK2045,'Base de Preços'!P$7:P$3001,'Base de Preços'!J$7:J$3001,"",0)</f>
        <v>0</v>
      </c>
      <c r="AI2045" s="37">
        <f t="shared" si="249"/>
        <v>0</v>
      </c>
      <c r="AJ2045" t="str">
        <f>_xlfn.XLOOKUP(N2045,Agrupamentos!C$3:C$496,Agrupamentos!D$3:D$496,"",0)</f>
        <v>APOIO E MANUTENÇÃO</v>
      </c>
      <c r="AK2045" t="str">
        <f t="shared" si="250"/>
        <v>APOIO E MANUTEÇÃO 1410GN14101</v>
      </c>
      <c r="AL2045" s="57" t="str">
        <f t="shared" si="251"/>
        <v>47939GN1410Operador de Trator de PneuGABRIEL GONCALVES PINHEIROAPOIO E MANUTEÇÃO 1410SANTO EXPEDITO II - RRP011-01Suporte0Julho-26646446223,88187546223</v>
      </c>
      <c r="AM2045" s="79" t="str">
        <f t="shared" si="252"/>
        <v/>
      </c>
      <c r="AN2045" s="80" t="str">
        <f t="shared" si="253"/>
        <v/>
      </c>
      <c r="AO2045" s="36">
        <f t="shared" si="254"/>
        <v>0</v>
      </c>
      <c r="AP2045" s="83" t="str">
        <f t="shared" si="255"/>
        <v/>
      </c>
    </row>
    <row r="2046" spans="1:42" hidden="1">
      <c r="A2046">
        <v>47949</v>
      </c>
      <c r="B2046" s="38">
        <v>46223</v>
      </c>
      <c r="C2046" t="s">
        <v>273</v>
      </c>
      <c r="D2046" t="s">
        <v>105</v>
      </c>
      <c r="E2046" t="s">
        <v>106</v>
      </c>
      <c r="F2046" t="s">
        <v>49</v>
      </c>
      <c r="G2046">
        <v>8</v>
      </c>
      <c r="H2046" s="43">
        <v>11065</v>
      </c>
      <c r="I2046" t="s">
        <v>107</v>
      </c>
      <c r="J2046">
        <v>11390</v>
      </c>
      <c r="K2046" t="s">
        <v>123</v>
      </c>
      <c r="L2046" t="s">
        <v>123</v>
      </c>
      <c r="M2046" t="s">
        <v>124</v>
      </c>
      <c r="N2046" t="s">
        <v>125</v>
      </c>
      <c r="O2046" t="s">
        <v>64</v>
      </c>
      <c r="P2046">
        <v>805</v>
      </c>
      <c r="Q2046" t="s">
        <v>126</v>
      </c>
      <c r="R2046" t="s">
        <v>104</v>
      </c>
      <c r="S2046">
        <v>83</v>
      </c>
      <c r="T2046">
        <v>30</v>
      </c>
      <c r="U2046">
        <v>0</v>
      </c>
      <c r="V2046">
        <v>83</v>
      </c>
      <c r="W2046">
        <v>1.51</v>
      </c>
      <c r="X2046">
        <v>2.77</v>
      </c>
      <c r="Y2046">
        <v>2.77</v>
      </c>
      <c r="Z2046">
        <v>112.28</v>
      </c>
      <c r="AA2046" t="s">
        <v>55</v>
      </c>
      <c r="AB2046" t="s">
        <v>47</v>
      </c>
      <c r="AC2046" t="s">
        <v>127</v>
      </c>
      <c r="AE2046" s="39">
        <v>46223.971030092594</v>
      </c>
      <c r="AG2046" t="str">
        <f t="shared" si="248"/>
        <v>Julho-26</v>
      </c>
      <c r="AH2046" s="36">
        <f>_xlfn.XLOOKUP(AK2046,'Base de Preços'!P$7:P$3001,'Base de Preços'!J$7:J$3001,"",0)</f>
        <v>143.12</v>
      </c>
      <c r="AI2046" s="37">
        <f t="shared" si="249"/>
        <v>4293.6000000000004</v>
      </c>
      <c r="AJ2046" t="str">
        <f>_xlfn.XLOOKUP(N2046,Agrupamentos!C$3:C$496,Agrupamentos!D$3:D$496,"",0)</f>
        <v>COMB FORMIGA MANUAL SISTEMATICO</v>
      </c>
      <c r="AK2046" t="str">
        <f t="shared" si="250"/>
        <v>SERV COMB FORMIGA MANUAL SISTEMATICOGN1410IMP179</v>
      </c>
      <c r="AL2046" s="57" t="str">
        <f t="shared" si="251"/>
        <v>47949GN1410Trabalhador FlorestalDIEMISSON DE ALMEIDA SANTOSSERV COMB FORMIGA MANUAL SISTEMATICOGUAÍRA - RRP007-01Principal30Julho-2608346223,971030092646223</v>
      </c>
      <c r="AM2046" s="79">
        <f t="shared" si="252"/>
        <v>54.966887417218544</v>
      </c>
      <c r="AN2046" s="80">
        <f t="shared" si="253"/>
        <v>6171.6821192052985</v>
      </c>
      <c r="AO2046" s="36">
        <f t="shared" si="254"/>
        <v>3368.4</v>
      </c>
      <c r="AP2046" s="83">
        <f t="shared" si="255"/>
        <v>-2803.2821192052984</v>
      </c>
    </row>
    <row r="2047" spans="1:42" hidden="1">
      <c r="A2047">
        <v>47949</v>
      </c>
      <c r="B2047" s="38">
        <v>46223</v>
      </c>
      <c r="C2047" t="s">
        <v>273</v>
      </c>
      <c r="D2047" t="s">
        <v>105</v>
      </c>
      <c r="E2047" t="s">
        <v>106</v>
      </c>
      <c r="F2047" t="s">
        <v>49</v>
      </c>
      <c r="G2047">
        <v>8</v>
      </c>
      <c r="H2047" s="43">
        <v>11065</v>
      </c>
      <c r="I2047" t="s">
        <v>107</v>
      </c>
      <c r="J2047">
        <v>11390</v>
      </c>
      <c r="K2047" t="s">
        <v>123</v>
      </c>
      <c r="L2047" t="s">
        <v>123</v>
      </c>
      <c r="M2047" t="s">
        <v>124</v>
      </c>
      <c r="N2047" t="s">
        <v>125</v>
      </c>
      <c r="O2047" t="s">
        <v>64</v>
      </c>
      <c r="P2047">
        <v>837</v>
      </c>
      <c r="Q2047" t="s">
        <v>482</v>
      </c>
      <c r="R2047" t="s">
        <v>423</v>
      </c>
      <c r="S2047">
        <v>150</v>
      </c>
      <c r="T2047">
        <v>28.63</v>
      </c>
      <c r="U2047">
        <v>0</v>
      </c>
      <c r="V2047">
        <v>150</v>
      </c>
      <c r="W2047">
        <v>1.51</v>
      </c>
      <c r="X2047">
        <v>5.24</v>
      </c>
      <c r="Y2047">
        <v>5.24</v>
      </c>
      <c r="Z2047">
        <v>112.28</v>
      </c>
      <c r="AA2047" t="s">
        <v>46</v>
      </c>
      <c r="AB2047" t="s">
        <v>47</v>
      </c>
      <c r="AC2047" t="s">
        <v>127</v>
      </c>
      <c r="AE2047" s="39">
        <v>46223.971030092594</v>
      </c>
      <c r="AG2047" t="str">
        <f t="shared" si="248"/>
        <v>Julho-26</v>
      </c>
      <c r="AH2047" s="36">
        <f>_xlfn.XLOOKUP(AK2047,'Base de Preços'!P$7:P$3001,'Base de Preços'!J$7:J$3001,"",0)</f>
        <v>143.12</v>
      </c>
      <c r="AI2047" s="37">
        <f t="shared" si="249"/>
        <v>4097.5255999999999</v>
      </c>
      <c r="AJ2047" t="str">
        <f>_xlfn.XLOOKUP(N2047,Agrupamentos!C$3:C$496,Agrupamentos!D$3:D$496,"",0)</f>
        <v>COMB FORMIGA MANUAL SISTEMATICO</v>
      </c>
      <c r="AK2047" t="str">
        <f t="shared" si="250"/>
        <v>SERV COMB FORMIGA MANUAL SISTEMATICOGN1410IMP179</v>
      </c>
      <c r="AL2047" s="57" t="str">
        <f t="shared" si="251"/>
        <v>47949GN1410Trabalhador FlorestalDIEMISSON DE ALMEIDA SANTOSSERV COMB FORMIGA MANUAL SISTEMATICOTREZE DE JULHO - RRP024-01Principal28,63Julho-26015046223,971030092646223</v>
      </c>
      <c r="AM2047" s="79">
        <f t="shared" si="252"/>
        <v>99.337748344370866</v>
      </c>
      <c r="AN2047" s="80">
        <f t="shared" si="253"/>
        <v>11153.64238410596</v>
      </c>
      <c r="AO2047" s="36">
        <f t="shared" si="254"/>
        <v>3214.5763999999999</v>
      </c>
      <c r="AP2047" s="83">
        <f t="shared" si="255"/>
        <v>-7939.0659841059605</v>
      </c>
    </row>
    <row r="2048" spans="1:42" hidden="1">
      <c r="A2048">
        <v>47949</v>
      </c>
      <c r="B2048" s="38">
        <v>46223</v>
      </c>
      <c r="C2048" t="s">
        <v>273</v>
      </c>
      <c r="D2048" t="s">
        <v>105</v>
      </c>
      <c r="E2048" t="s">
        <v>106</v>
      </c>
      <c r="F2048" t="s">
        <v>49</v>
      </c>
      <c r="G2048">
        <v>8</v>
      </c>
      <c r="H2048" s="43">
        <v>11065</v>
      </c>
      <c r="I2048" t="s">
        <v>107</v>
      </c>
      <c r="J2048">
        <v>11390</v>
      </c>
      <c r="K2048" t="s">
        <v>123</v>
      </c>
      <c r="L2048" t="s">
        <v>123</v>
      </c>
      <c r="M2048" t="s">
        <v>124</v>
      </c>
      <c r="N2048" t="s">
        <v>125</v>
      </c>
      <c r="O2048" t="s">
        <v>64</v>
      </c>
      <c r="P2048">
        <v>837</v>
      </c>
      <c r="Q2048" t="s">
        <v>482</v>
      </c>
      <c r="R2048" t="s">
        <v>409</v>
      </c>
      <c r="S2048">
        <v>63</v>
      </c>
      <c r="T2048">
        <v>7.83</v>
      </c>
      <c r="U2048">
        <v>0</v>
      </c>
      <c r="V2048">
        <v>63</v>
      </c>
      <c r="W2048">
        <v>1.51</v>
      </c>
      <c r="X2048">
        <v>8.0500000000000007</v>
      </c>
      <c r="Y2048">
        <v>8.0500000000000007</v>
      </c>
      <c r="Z2048">
        <v>112.28</v>
      </c>
      <c r="AA2048" t="s">
        <v>46</v>
      </c>
      <c r="AB2048" t="s">
        <v>47</v>
      </c>
      <c r="AC2048" t="s">
        <v>127</v>
      </c>
      <c r="AD2048" t="s">
        <v>120</v>
      </c>
      <c r="AE2048" s="39">
        <v>46223.971030092594</v>
      </c>
      <c r="AG2048" t="str">
        <f t="shared" si="248"/>
        <v>Julho-26</v>
      </c>
      <c r="AH2048" s="36">
        <f>_xlfn.XLOOKUP(AK2048,'Base de Preços'!P$7:P$3001,'Base de Preços'!J$7:J$3001,"",0)</f>
        <v>143.12</v>
      </c>
      <c r="AI2048" s="37">
        <f t="shared" si="249"/>
        <v>1120.6296</v>
      </c>
      <c r="AJ2048" t="str">
        <f>_xlfn.XLOOKUP(N2048,Agrupamentos!C$3:C$496,Agrupamentos!D$3:D$496,"",0)</f>
        <v>COMB FORMIGA MANUAL SISTEMATICO</v>
      </c>
      <c r="AK2048" t="str">
        <f t="shared" si="250"/>
        <v>SERV COMB FORMIGA MANUAL SISTEMATICOGN1410IMP179</v>
      </c>
      <c r="AL2048" s="57" t="str">
        <f t="shared" si="251"/>
        <v>47949GN1410Trabalhador FlorestalDIEMISSON DE ALMEIDA SANTOSSERV COMB FORMIGA MANUAL SISTEMATICOTREZE DE JULHO - RRP025-01Principal7,83Julho-2606346223,971030092646223</v>
      </c>
      <c r="AM2048" s="79">
        <f t="shared" si="252"/>
        <v>41.721854304635762</v>
      </c>
      <c r="AN2048" s="80">
        <f t="shared" si="253"/>
        <v>4684.5298013245038</v>
      </c>
      <c r="AO2048" s="36">
        <f t="shared" si="254"/>
        <v>879.15240000000006</v>
      </c>
      <c r="AP2048" s="83">
        <f t="shared" si="255"/>
        <v>-3805.3774013245038</v>
      </c>
    </row>
    <row r="2049" spans="1:42" hidden="1">
      <c r="A2049">
        <v>47949</v>
      </c>
      <c r="B2049" s="38">
        <v>46223</v>
      </c>
      <c r="C2049" t="s">
        <v>273</v>
      </c>
      <c r="D2049" t="s">
        <v>105</v>
      </c>
      <c r="E2049" t="s">
        <v>106</v>
      </c>
      <c r="F2049" t="s">
        <v>37</v>
      </c>
      <c r="G2049">
        <v>8</v>
      </c>
      <c r="H2049" s="43">
        <v>11065</v>
      </c>
      <c r="I2049" t="s">
        <v>107</v>
      </c>
      <c r="J2049">
        <v>11390</v>
      </c>
      <c r="K2049" t="s">
        <v>123</v>
      </c>
      <c r="L2049" t="s">
        <v>123</v>
      </c>
      <c r="M2049">
        <v>1</v>
      </c>
      <c r="N2049" t="s">
        <v>109</v>
      </c>
      <c r="O2049" t="s">
        <v>64</v>
      </c>
      <c r="P2049">
        <v>837</v>
      </c>
      <c r="Q2049" t="s">
        <v>482</v>
      </c>
      <c r="R2049" t="s">
        <v>423</v>
      </c>
      <c r="S2049">
        <v>8</v>
      </c>
      <c r="T2049">
        <v>0</v>
      </c>
      <c r="U2049">
        <v>0</v>
      </c>
      <c r="V2049">
        <v>8</v>
      </c>
      <c r="W2049">
        <v>0</v>
      </c>
      <c r="X2049">
        <v>0</v>
      </c>
      <c r="Y2049">
        <v>0</v>
      </c>
      <c r="Z2049">
        <v>0</v>
      </c>
      <c r="AA2049" t="s">
        <v>46</v>
      </c>
      <c r="AB2049" t="s">
        <v>47</v>
      </c>
      <c r="AC2049" t="s">
        <v>127</v>
      </c>
      <c r="AD2049" t="s">
        <v>120</v>
      </c>
      <c r="AE2049" s="39">
        <v>46223.971030092594</v>
      </c>
      <c r="AG2049" t="str">
        <f t="shared" si="248"/>
        <v>Julho-26</v>
      </c>
      <c r="AH2049" s="36">
        <f>_xlfn.XLOOKUP(AK2049,'Base de Preços'!P$7:P$3001,'Base de Preços'!J$7:J$3001,"",0)</f>
        <v>0</v>
      </c>
      <c r="AI2049" s="37">
        <f t="shared" si="249"/>
        <v>0</v>
      </c>
      <c r="AJ2049" t="str">
        <f>_xlfn.XLOOKUP(N2049,Agrupamentos!C$3:C$496,Agrupamentos!D$3:D$496,"",0)</f>
        <v>APOIO E MANUTENÇÃO</v>
      </c>
      <c r="AK2049" t="str">
        <f t="shared" si="250"/>
        <v>APOIO E MANUTEÇÃO 1410GN14101</v>
      </c>
      <c r="AL2049" s="57" t="str">
        <f t="shared" si="251"/>
        <v>47949GN1410MotoristaDIEMISSON DE ALMEIDA SANTOSAPOIO E MANUTEÇÃO 1410TREZE DE JULHO - RRP024-01Principal0Julho-260846223,971030092646223</v>
      </c>
      <c r="AM2049" s="79" t="str">
        <f t="shared" si="252"/>
        <v/>
      </c>
      <c r="AN2049" s="80" t="str">
        <f t="shared" si="253"/>
        <v/>
      </c>
      <c r="AO2049" s="36">
        <f t="shared" si="254"/>
        <v>0</v>
      </c>
      <c r="AP2049" s="83" t="str">
        <f t="shared" si="255"/>
        <v/>
      </c>
    </row>
    <row r="2050" spans="1:42" hidden="1">
      <c r="A2050">
        <v>47949</v>
      </c>
      <c r="B2050" s="38">
        <v>46223</v>
      </c>
      <c r="C2050" t="s">
        <v>273</v>
      </c>
      <c r="D2050" t="s">
        <v>105</v>
      </c>
      <c r="E2050" t="s">
        <v>106</v>
      </c>
      <c r="F2050" t="s">
        <v>59</v>
      </c>
      <c r="G2050">
        <v>8</v>
      </c>
      <c r="H2050" s="43">
        <v>11065</v>
      </c>
      <c r="I2050" t="s">
        <v>107</v>
      </c>
      <c r="J2050">
        <v>11390</v>
      </c>
      <c r="K2050" t="s">
        <v>123</v>
      </c>
      <c r="L2050" t="s">
        <v>123</v>
      </c>
      <c r="M2050">
        <v>1</v>
      </c>
      <c r="N2050" t="s">
        <v>109</v>
      </c>
      <c r="O2050" t="s">
        <v>64</v>
      </c>
      <c r="P2050">
        <v>805</v>
      </c>
      <c r="Q2050" t="s">
        <v>126</v>
      </c>
      <c r="R2050" t="s">
        <v>104</v>
      </c>
      <c r="S2050">
        <v>0</v>
      </c>
      <c r="T2050">
        <v>0</v>
      </c>
      <c r="U2050">
        <v>10</v>
      </c>
      <c r="V2050">
        <v>10</v>
      </c>
      <c r="W2050">
        <v>0</v>
      </c>
      <c r="X2050">
        <v>0</v>
      </c>
      <c r="Y2050">
        <v>0</v>
      </c>
      <c r="Z2050">
        <v>0</v>
      </c>
      <c r="AA2050" t="s">
        <v>55</v>
      </c>
      <c r="AB2050" t="s">
        <v>56</v>
      </c>
      <c r="AC2050" t="s">
        <v>127</v>
      </c>
      <c r="AD2050" t="s">
        <v>120</v>
      </c>
      <c r="AE2050" s="39">
        <v>46224.387175925927</v>
      </c>
      <c r="AG2050" t="str">
        <f t="shared" si="248"/>
        <v>Julho-26</v>
      </c>
      <c r="AH2050" s="36">
        <f>_xlfn.XLOOKUP(AK2050,'Base de Preços'!P$7:P$3001,'Base de Preços'!J$7:J$3001,"",0)</f>
        <v>0</v>
      </c>
      <c r="AI2050" s="37">
        <f t="shared" si="249"/>
        <v>0</v>
      </c>
      <c r="AJ2050" t="str">
        <f>_xlfn.XLOOKUP(N2050,Agrupamentos!C$3:C$496,Agrupamentos!D$3:D$496,"",0)</f>
        <v>APOIO E MANUTENÇÃO</v>
      </c>
      <c r="AK2050" t="str">
        <f t="shared" si="250"/>
        <v>APOIO E MANUTEÇÃO 1410GN14101</v>
      </c>
      <c r="AL2050" s="57" t="str">
        <f t="shared" si="251"/>
        <v>47949GN1410Operador de Trator de PneuDIEMISSON DE ALMEIDA SANTOSAPOIO E MANUTEÇÃO 1410GUAÍRA - RRP007-01Suporte0Julho-26101046224,387175925946223</v>
      </c>
      <c r="AM2050" s="79" t="str">
        <f t="shared" si="252"/>
        <v/>
      </c>
      <c r="AN2050" s="80" t="str">
        <f t="shared" si="253"/>
        <v/>
      </c>
      <c r="AO2050" s="36">
        <f t="shared" si="254"/>
        <v>0</v>
      </c>
      <c r="AP2050" s="83" t="str">
        <f t="shared" si="255"/>
        <v/>
      </c>
    </row>
    <row r="2051" spans="1:42" hidden="1">
      <c r="A2051">
        <v>47955</v>
      </c>
      <c r="B2051" s="38">
        <v>46223</v>
      </c>
      <c r="C2051" t="s">
        <v>273</v>
      </c>
      <c r="D2051" t="s">
        <v>105</v>
      </c>
      <c r="E2051" t="s">
        <v>106</v>
      </c>
      <c r="F2051" t="s">
        <v>49</v>
      </c>
      <c r="G2051">
        <v>8</v>
      </c>
      <c r="H2051" s="43">
        <v>11065</v>
      </c>
      <c r="I2051" t="s">
        <v>107</v>
      </c>
      <c r="J2051">
        <v>11392</v>
      </c>
      <c r="K2051" t="s">
        <v>142</v>
      </c>
      <c r="L2051" t="s">
        <v>142</v>
      </c>
      <c r="M2051">
        <v>478</v>
      </c>
      <c r="N2051" t="s">
        <v>143</v>
      </c>
      <c r="O2051" t="s">
        <v>64</v>
      </c>
      <c r="P2051">
        <v>532</v>
      </c>
      <c r="Q2051" t="s">
        <v>117</v>
      </c>
      <c r="R2051" t="s">
        <v>148</v>
      </c>
      <c r="S2051">
        <v>128</v>
      </c>
      <c r="T2051">
        <v>15.45</v>
      </c>
      <c r="U2051">
        <v>0</v>
      </c>
      <c r="V2051">
        <v>128</v>
      </c>
      <c r="W2051">
        <v>11.26</v>
      </c>
      <c r="X2051">
        <v>8.2799999999999994</v>
      </c>
      <c r="Y2051">
        <v>8.2799999999999994</v>
      </c>
      <c r="Z2051">
        <v>851.63</v>
      </c>
      <c r="AA2051" t="s">
        <v>46</v>
      </c>
      <c r="AB2051" t="s">
        <v>47</v>
      </c>
      <c r="AC2051" t="s">
        <v>145</v>
      </c>
      <c r="AE2051" s="39">
        <v>46224.253553240742</v>
      </c>
      <c r="AG2051" t="str">
        <f t="shared" si="248"/>
        <v>Julho-26</v>
      </c>
      <c r="AH2051" s="36">
        <f>_xlfn.XLOOKUP(AK2051,'Base de Preços'!P$7:P$3001,'Base de Preços'!J$7:J$3001,"",0)</f>
        <v>1235.0899999999999</v>
      </c>
      <c r="AI2051" s="37">
        <f t="shared" si="249"/>
        <v>19082.140499999998</v>
      </c>
      <c r="AJ2051" t="str">
        <f>_xlfn.XLOOKUP(N2051,Agrupamentos!C$3:C$496,Agrupamentos!D$3:D$496,"",0)</f>
        <v>IRRIGAÇÃO DE PLANTIO</v>
      </c>
      <c r="AK2051" t="str">
        <f t="shared" si="250"/>
        <v>SERV PLANTIO IRRIGADO NIVEL 1 AGRIC - TRANSPORTE ATÉ 5 KMGN1410478</v>
      </c>
      <c r="AL2051" s="57" t="str">
        <f t="shared" si="251"/>
        <v>47955GN1410Trabalhador FlorestalDOUGLAS BOTELHO GOMESSERV PLANTIO IRRIGADO NIVEL 1 AGRIC - TRANSPORTE ATÉ 5 KMNOSSA SENHORA APARECIDA IX005-01Principal15,45Julho-26012846224,253553240746223</v>
      </c>
      <c r="AM2051" s="79">
        <f t="shared" si="252"/>
        <v>11.367673179396093</v>
      </c>
      <c r="AN2051" s="80">
        <f t="shared" si="253"/>
        <v>9681.051509769095</v>
      </c>
      <c r="AO2051" s="36">
        <f t="shared" si="254"/>
        <v>13157.683499999999</v>
      </c>
      <c r="AP2051" s="83">
        <f t="shared" si="255"/>
        <v>3476.6319902309042</v>
      </c>
    </row>
    <row r="2052" spans="1:42" hidden="1">
      <c r="A2052">
        <v>47955</v>
      </c>
      <c r="B2052" s="38">
        <v>46223</v>
      </c>
      <c r="C2052" t="s">
        <v>273</v>
      </c>
      <c r="D2052" t="s">
        <v>105</v>
      </c>
      <c r="E2052" t="s">
        <v>106</v>
      </c>
      <c r="F2052" t="s">
        <v>49</v>
      </c>
      <c r="G2052">
        <v>8</v>
      </c>
      <c r="H2052" s="43">
        <v>11065</v>
      </c>
      <c r="I2052" t="s">
        <v>107</v>
      </c>
      <c r="J2052">
        <v>11392</v>
      </c>
      <c r="K2052" t="s">
        <v>142</v>
      </c>
      <c r="L2052" t="s">
        <v>142</v>
      </c>
      <c r="M2052">
        <v>478</v>
      </c>
      <c r="N2052" t="s">
        <v>143</v>
      </c>
      <c r="O2052" t="s">
        <v>64</v>
      </c>
      <c r="P2052">
        <v>532</v>
      </c>
      <c r="Q2052" t="s">
        <v>117</v>
      </c>
      <c r="R2052" t="s">
        <v>104</v>
      </c>
      <c r="S2052">
        <v>140</v>
      </c>
      <c r="T2052">
        <v>3.5</v>
      </c>
      <c r="U2052">
        <v>8</v>
      </c>
      <c r="V2052">
        <v>148</v>
      </c>
      <c r="W2052">
        <v>11.26</v>
      </c>
      <c r="X2052">
        <v>40</v>
      </c>
      <c r="Y2052">
        <v>42.29</v>
      </c>
      <c r="Z2052">
        <v>851.63</v>
      </c>
      <c r="AA2052" t="s">
        <v>55</v>
      </c>
      <c r="AB2052" t="s">
        <v>47</v>
      </c>
      <c r="AC2052" t="s">
        <v>145</v>
      </c>
      <c r="AD2052" t="s">
        <v>120</v>
      </c>
      <c r="AE2052" s="39">
        <v>46224.253553240742</v>
      </c>
      <c r="AG2052" t="str">
        <f t="shared" si="248"/>
        <v>Julho-26</v>
      </c>
      <c r="AH2052" s="36">
        <f>_xlfn.XLOOKUP(AK2052,'Base de Preços'!P$7:P$3001,'Base de Preços'!J$7:J$3001,"",0)</f>
        <v>1235.0899999999999</v>
      </c>
      <c r="AI2052" s="37">
        <f t="shared" si="249"/>
        <v>4322.8149999999996</v>
      </c>
      <c r="AJ2052" t="str">
        <f>_xlfn.XLOOKUP(N2052,Agrupamentos!C$3:C$496,Agrupamentos!D$3:D$496,"",0)</f>
        <v>IRRIGAÇÃO DE PLANTIO</v>
      </c>
      <c r="AK2052" t="str">
        <f t="shared" si="250"/>
        <v>SERV PLANTIO IRRIGADO NIVEL 1 AGRIC - TRANSPORTE ATÉ 5 KMGN1410478</v>
      </c>
      <c r="AL2052" s="57" t="str">
        <f t="shared" si="251"/>
        <v>47955GN1410Trabalhador FlorestalDOUGLAS BOTELHO GOMESSERV PLANTIO IRRIGADO NIVEL 1 AGRIC - TRANSPORTE ATÉ 5 KMNOSSA SENHORA APARECIDA IX007-01Principal3,5Julho-26814846224,253553240746223</v>
      </c>
      <c r="AM2052" s="79">
        <f t="shared" si="252"/>
        <v>13.143872113676732</v>
      </c>
      <c r="AN2052" s="80">
        <f t="shared" si="253"/>
        <v>11193.715808170515</v>
      </c>
      <c r="AO2052" s="36">
        <f t="shared" si="254"/>
        <v>2980.7049999999999</v>
      </c>
      <c r="AP2052" s="83">
        <f t="shared" si="255"/>
        <v>-8213.0108081705148</v>
      </c>
    </row>
    <row r="2053" spans="1:42" hidden="1">
      <c r="A2053">
        <v>47955</v>
      </c>
      <c r="B2053" s="38">
        <v>46223</v>
      </c>
      <c r="C2053" t="s">
        <v>273</v>
      </c>
      <c r="D2053" t="s">
        <v>105</v>
      </c>
      <c r="E2053" t="s">
        <v>106</v>
      </c>
      <c r="F2053" t="s">
        <v>37</v>
      </c>
      <c r="G2053">
        <v>8</v>
      </c>
      <c r="H2053" s="43">
        <v>11065</v>
      </c>
      <c r="I2053" t="s">
        <v>107</v>
      </c>
      <c r="J2053">
        <v>11392</v>
      </c>
      <c r="K2053" t="s">
        <v>142</v>
      </c>
      <c r="L2053" t="s">
        <v>142</v>
      </c>
      <c r="M2053">
        <v>1</v>
      </c>
      <c r="N2053" t="s">
        <v>109</v>
      </c>
      <c r="O2053" t="s">
        <v>64</v>
      </c>
      <c r="P2053">
        <v>532</v>
      </c>
      <c r="Q2053" t="s">
        <v>117</v>
      </c>
      <c r="R2053" t="s">
        <v>148</v>
      </c>
      <c r="S2053">
        <v>16</v>
      </c>
      <c r="T2053">
        <v>0</v>
      </c>
      <c r="U2053">
        <v>16</v>
      </c>
      <c r="V2053">
        <v>32</v>
      </c>
      <c r="W2053">
        <v>0</v>
      </c>
      <c r="X2053">
        <v>0</v>
      </c>
      <c r="Y2053">
        <v>0</v>
      </c>
      <c r="Z2053">
        <v>0</v>
      </c>
      <c r="AA2053" t="s">
        <v>46</v>
      </c>
      <c r="AB2053" t="s">
        <v>47</v>
      </c>
      <c r="AC2053" t="s">
        <v>145</v>
      </c>
      <c r="AD2053" t="s">
        <v>120</v>
      </c>
      <c r="AE2053" s="39">
        <v>46224.253553240742</v>
      </c>
      <c r="AG2053" t="str">
        <f t="shared" si="248"/>
        <v>Julho-26</v>
      </c>
      <c r="AH2053" s="36">
        <f>_xlfn.XLOOKUP(AK2053,'Base de Preços'!P$7:P$3001,'Base de Preços'!J$7:J$3001,"",0)</f>
        <v>0</v>
      </c>
      <c r="AI2053" s="37">
        <f t="shared" si="249"/>
        <v>0</v>
      </c>
      <c r="AJ2053" t="str">
        <f>_xlfn.XLOOKUP(N2053,Agrupamentos!C$3:C$496,Agrupamentos!D$3:D$496,"",0)</f>
        <v>APOIO E MANUTENÇÃO</v>
      </c>
      <c r="AK2053" t="str">
        <f t="shared" si="250"/>
        <v>APOIO E MANUTEÇÃO 1410GN14101</v>
      </c>
      <c r="AL2053" s="57" t="str">
        <f t="shared" si="251"/>
        <v>47955GN1410MotoristaDOUGLAS BOTELHO GOMESAPOIO E MANUTEÇÃO 1410NOSSA SENHORA APARECIDA IX005-01Principal0Julho-26163246224,253553240746223</v>
      </c>
      <c r="AM2053" s="79" t="str">
        <f t="shared" si="252"/>
        <v/>
      </c>
      <c r="AN2053" s="80" t="str">
        <f t="shared" si="253"/>
        <v/>
      </c>
      <c r="AO2053" s="36">
        <f t="shared" si="254"/>
        <v>0</v>
      </c>
      <c r="AP2053" s="83" t="str">
        <f t="shared" si="255"/>
        <v/>
      </c>
    </row>
    <row r="2054" spans="1:42" hidden="1">
      <c r="A2054">
        <v>47955</v>
      </c>
      <c r="B2054" s="38">
        <v>46223</v>
      </c>
      <c r="C2054" t="s">
        <v>273</v>
      </c>
      <c r="D2054" t="s">
        <v>105</v>
      </c>
      <c r="E2054" t="s">
        <v>106</v>
      </c>
      <c r="F2054" t="s">
        <v>59</v>
      </c>
      <c r="G2054">
        <v>8</v>
      </c>
      <c r="H2054" s="43">
        <v>11065</v>
      </c>
      <c r="I2054" t="s">
        <v>107</v>
      </c>
      <c r="J2054">
        <v>11392</v>
      </c>
      <c r="K2054" t="s">
        <v>142</v>
      </c>
      <c r="L2054" t="s">
        <v>142</v>
      </c>
      <c r="M2054">
        <v>478</v>
      </c>
      <c r="N2054" t="s">
        <v>143</v>
      </c>
      <c r="O2054" t="s">
        <v>64</v>
      </c>
      <c r="P2054">
        <v>532</v>
      </c>
      <c r="Q2054" t="s">
        <v>117</v>
      </c>
      <c r="R2054" t="s">
        <v>148</v>
      </c>
      <c r="S2054">
        <v>18</v>
      </c>
      <c r="T2054">
        <v>15.45</v>
      </c>
      <c r="U2054">
        <v>30</v>
      </c>
      <c r="V2054">
        <v>48</v>
      </c>
      <c r="W2054">
        <v>0.74</v>
      </c>
      <c r="X2054">
        <v>1.17</v>
      </c>
      <c r="Y2054">
        <v>3.11</v>
      </c>
      <c r="Z2054">
        <v>239.79</v>
      </c>
      <c r="AA2054" t="s">
        <v>46</v>
      </c>
      <c r="AB2054" t="s">
        <v>56</v>
      </c>
      <c r="AC2054" t="s">
        <v>145</v>
      </c>
      <c r="AD2054" t="s">
        <v>120</v>
      </c>
      <c r="AE2054" s="39">
        <v>46224.253553240742</v>
      </c>
      <c r="AG2054" t="str">
        <f t="shared" ref="AG2054:AG2117" si="256">IF(B2054=0,"",PROPER(TEXT(IF(DAY(B2054)&gt;20,EDATE(B2054,1),B2054),"MMMM-aa")))</f>
        <v>Julho-26</v>
      </c>
      <c r="AH2054" s="36">
        <f>_xlfn.XLOOKUP(AK2054,'Base de Preços'!P$7:P$3001,'Base de Preços'!J$7:J$3001,"",0)</f>
        <v>1235.0899999999999</v>
      </c>
      <c r="AI2054" s="37">
        <f t="shared" ref="AI2054:AI2117" si="257">IF(AB2054="Principal",AH2054*T2054,0)</f>
        <v>0</v>
      </c>
      <c r="AJ2054" t="str">
        <f>_xlfn.XLOOKUP(N2054,Agrupamentos!C$3:C$496,Agrupamentos!D$3:D$496,"",0)</f>
        <v>IRRIGAÇÃO DE PLANTIO</v>
      </c>
      <c r="AK2054" t="str">
        <f t="shared" ref="AK2054:AK2117" si="258">N2054&amp;D2054&amp;M2054</f>
        <v>SERV PLANTIO IRRIGADO NIVEL 1 AGRIC - TRANSPORTE ATÉ 5 KMGN1410478</v>
      </c>
      <c r="AL2054" s="57" t="str">
        <f t="shared" ref="AL2054:AL2117" si="259">CONCATENATE(A2054,D2054,F2054,K2054,N2054,Q2054,R2054,AB2054,T2054,AG2054,U2054,V2054,AE2054,B2054)</f>
        <v>47955GN1410Operador de Trator de PneuDOUGLAS BOTELHO GOMESSERV PLANTIO IRRIGADO NIVEL 1 AGRIC - TRANSPORTE ATÉ 5 KMNOSSA SENHORA APARECIDA IX005-01Suporte15,45Julho-26304846224,253553240746223</v>
      </c>
      <c r="AM2054" s="79">
        <f t="shared" ref="AM2054:AM2117" si="260">IFERROR(V2054/W2054,"")</f>
        <v>64.86486486486487</v>
      </c>
      <c r="AN2054" s="80">
        <f t="shared" ref="AN2054:AN2117" si="261">IFERROR(AM2054*Z2054,"")</f>
        <v>15553.945945945947</v>
      </c>
      <c r="AO2054" s="36">
        <f t="shared" ref="AO2054:AO2117" si="262">Z2054*T2054</f>
        <v>3704.7554999999998</v>
      </c>
      <c r="AP2054" s="83">
        <f t="shared" ref="AP2054:AP2117" si="263">IFERROR(AO2054-AN2054,"")</f>
        <v>-11849.190445945947</v>
      </c>
    </row>
    <row r="2055" spans="1:42" hidden="1">
      <c r="A2055">
        <v>47973</v>
      </c>
      <c r="B2055" s="38">
        <v>46223</v>
      </c>
      <c r="C2055" t="s">
        <v>273</v>
      </c>
      <c r="D2055" t="s">
        <v>105</v>
      </c>
      <c r="E2055" t="s">
        <v>106</v>
      </c>
      <c r="F2055" t="s">
        <v>59</v>
      </c>
      <c r="G2055">
        <v>8</v>
      </c>
      <c r="H2055" s="43">
        <v>11331</v>
      </c>
      <c r="I2055" t="s">
        <v>112</v>
      </c>
      <c r="J2055">
        <v>11752</v>
      </c>
      <c r="K2055" t="s">
        <v>149</v>
      </c>
      <c r="L2055" t="s">
        <v>149</v>
      </c>
      <c r="M2055" t="s">
        <v>115</v>
      </c>
      <c r="N2055" t="s">
        <v>116</v>
      </c>
      <c r="O2055" t="s">
        <v>64</v>
      </c>
      <c r="P2055">
        <v>503</v>
      </c>
      <c r="Q2055" t="s">
        <v>181</v>
      </c>
      <c r="R2055" t="s">
        <v>152</v>
      </c>
      <c r="S2055">
        <v>20</v>
      </c>
      <c r="T2055">
        <v>50</v>
      </c>
      <c r="U2055">
        <v>26</v>
      </c>
      <c r="V2055">
        <v>46</v>
      </c>
      <c r="W2055">
        <v>0.42</v>
      </c>
      <c r="X2055">
        <v>0.4</v>
      </c>
      <c r="Y2055">
        <v>0.92</v>
      </c>
      <c r="Z2055">
        <v>143.63999999999999</v>
      </c>
      <c r="AA2055" t="s">
        <v>55</v>
      </c>
      <c r="AB2055" t="s">
        <v>47</v>
      </c>
      <c r="AC2055" t="s">
        <v>120</v>
      </c>
      <c r="AD2055" t="s">
        <v>120</v>
      </c>
      <c r="AE2055" s="39">
        <v>46224.403483796297</v>
      </c>
      <c r="AG2055" t="str">
        <f t="shared" si="256"/>
        <v>Julho-26</v>
      </c>
      <c r="AH2055" s="36">
        <f>_xlfn.XLOOKUP(AK2055,'Base de Preços'!P$7:P$3001,'Base de Preços'!J$7:J$3001,"",0)</f>
        <v>212.62</v>
      </c>
      <c r="AI2055" s="37">
        <f t="shared" si="257"/>
        <v>10631</v>
      </c>
      <c r="AJ2055" t="str">
        <f>_xlfn.XLOOKUP(N2055,Agrupamentos!C$3:C$496,Agrupamentos!D$3:D$496,"",0)</f>
        <v>HERBICIDA MEC</v>
      </c>
      <c r="AK2055" t="str">
        <f t="shared" si="258"/>
        <v>SERV CAP QUIM PRE EMERG 3 LINHASGN1410IMP97</v>
      </c>
      <c r="AL2055" s="57" t="str">
        <f t="shared" si="259"/>
        <v>47973GN1410Operador de Trator de PneuMATEUS SANCHES PERES BIENIEKSERV CAP QUIM PRE EMERG 3 LINHASMÃE SANTA GLEBA A008-01Principal50Julho-26264646224,403483796346223</v>
      </c>
      <c r="AM2055" s="79">
        <f t="shared" si="260"/>
        <v>109.52380952380953</v>
      </c>
      <c r="AN2055" s="80">
        <f t="shared" si="261"/>
        <v>15732</v>
      </c>
      <c r="AO2055" s="36">
        <f t="shared" si="262"/>
        <v>7181.9999999999991</v>
      </c>
      <c r="AP2055" s="83">
        <f t="shared" si="263"/>
        <v>-8550</v>
      </c>
    </row>
    <row r="2056" spans="1:42" hidden="1">
      <c r="A2056">
        <v>47973</v>
      </c>
      <c r="B2056" s="38">
        <v>46223</v>
      </c>
      <c r="C2056" t="s">
        <v>273</v>
      </c>
      <c r="D2056" t="s">
        <v>105</v>
      </c>
      <c r="E2056" t="s">
        <v>106</v>
      </c>
      <c r="F2056" t="s">
        <v>49</v>
      </c>
      <c r="G2056">
        <v>8</v>
      </c>
      <c r="H2056" s="43">
        <v>11331</v>
      </c>
      <c r="I2056" t="s">
        <v>112</v>
      </c>
      <c r="J2056">
        <v>11752</v>
      </c>
      <c r="K2056" t="s">
        <v>149</v>
      </c>
      <c r="L2056" t="s">
        <v>149</v>
      </c>
      <c r="M2056">
        <v>1</v>
      </c>
      <c r="N2056" t="s">
        <v>109</v>
      </c>
      <c r="O2056" t="s">
        <v>64</v>
      </c>
      <c r="P2056">
        <v>503</v>
      </c>
      <c r="Q2056" t="s">
        <v>181</v>
      </c>
      <c r="R2056" t="s">
        <v>152</v>
      </c>
      <c r="S2056">
        <v>20</v>
      </c>
      <c r="T2056">
        <v>0</v>
      </c>
      <c r="U2056">
        <v>0</v>
      </c>
      <c r="V2056">
        <v>20</v>
      </c>
      <c r="W2056">
        <v>0</v>
      </c>
      <c r="X2056">
        <v>0</v>
      </c>
      <c r="Y2056">
        <v>0</v>
      </c>
      <c r="Z2056">
        <v>0</v>
      </c>
      <c r="AA2056" t="s">
        <v>55</v>
      </c>
      <c r="AB2056" t="s">
        <v>56</v>
      </c>
      <c r="AC2056" t="s">
        <v>120</v>
      </c>
      <c r="AD2056" t="s">
        <v>120</v>
      </c>
      <c r="AE2056" s="39">
        <v>46224.403483796297</v>
      </c>
      <c r="AG2056" t="str">
        <f t="shared" si="256"/>
        <v>Julho-26</v>
      </c>
      <c r="AH2056" s="36">
        <f>_xlfn.XLOOKUP(AK2056,'Base de Preços'!P$7:P$3001,'Base de Preços'!J$7:J$3001,"",0)</f>
        <v>0</v>
      </c>
      <c r="AI2056" s="37">
        <f t="shared" si="257"/>
        <v>0</v>
      </c>
      <c r="AJ2056" t="str">
        <f>_xlfn.XLOOKUP(N2056,Agrupamentos!C$3:C$496,Agrupamentos!D$3:D$496,"",0)</f>
        <v>APOIO E MANUTENÇÃO</v>
      </c>
      <c r="AK2056" t="str">
        <f t="shared" si="258"/>
        <v>APOIO E MANUTEÇÃO 1410GN14101</v>
      </c>
      <c r="AL2056" s="57" t="str">
        <f t="shared" si="259"/>
        <v>47973GN1410Trabalhador FlorestalMATEUS SANCHES PERES BIENIEKAPOIO E MANUTEÇÃO 1410MÃE SANTA GLEBA A008-01Suporte0Julho-2602046224,403483796346223</v>
      </c>
      <c r="AM2056" s="79" t="str">
        <f t="shared" si="260"/>
        <v/>
      </c>
      <c r="AN2056" s="80" t="str">
        <f t="shared" si="261"/>
        <v/>
      </c>
      <c r="AO2056" s="36">
        <f t="shared" si="262"/>
        <v>0</v>
      </c>
      <c r="AP2056" s="83" t="str">
        <f t="shared" si="263"/>
        <v/>
      </c>
    </row>
    <row r="2057" spans="1:42" hidden="1">
      <c r="A2057">
        <v>47973</v>
      </c>
      <c r="B2057" s="38">
        <v>46223</v>
      </c>
      <c r="C2057" t="s">
        <v>273</v>
      </c>
      <c r="D2057" t="s">
        <v>105</v>
      </c>
      <c r="E2057" t="s">
        <v>106</v>
      </c>
      <c r="F2057" t="s">
        <v>37</v>
      </c>
      <c r="G2057">
        <v>8</v>
      </c>
      <c r="H2057" s="43">
        <v>11331</v>
      </c>
      <c r="I2057" t="s">
        <v>112</v>
      </c>
      <c r="J2057">
        <v>11752</v>
      </c>
      <c r="K2057" t="s">
        <v>149</v>
      </c>
      <c r="L2057" t="s">
        <v>149</v>
      </c>
      <c r="M2057" t="s">
        <v>115</v>
      </c>
      <c r="N2057" t="s">
        <v>116</v>
      </c>
      <c r="O2057" t="s">
        <v>64</v>
      </c>
      <c r="P2057">
        <v>503</v>
      </c>
      <c r="Q2057" t="s">
        <v>181</v>
      </c>
      <c r="R2057" t="s">
        <v>152</v>
      </c>
      <c r="S2057">
        <v>8</v>
      </c>
      <c r="T2057">
        <v>50</v>
      </c>
      <c r="U2057">
        <v>2</v>
      </c>
      <c r="V2057">
        <v>10</v>
      </c>
      <c r="W2057">
        <v>0.14000000000000001</v>
      </c>
      <c r="X2057">
        <v>0.16</v>
      </c>
      <c r="Y2057">
        <v>0.2</v>
      </c>
      <c r="Z2057">
        <v>58.86</v>
      </c>
      <c r="AA2057" t="s">
        <v>55</v>
      </c>
      <c r="AB2057" t="s">
        <v>77</v>
      </c>
      <c r="AC2057" t="s">
        <v>120</v>
      </c>
      <c r="AE2057" s="39">
        <v>46224.403483796297</v>
      </c>
      <c r="AG2057" t="str">
        <f t="shared" si="256"/>
        <v>Julho-26</v>
      </c>
      <c r="AH2057" s="36">
        <f>_xlfn.XLOOKUP(AK2057,'Base de Preços'!P$7:P$3001,'Base de Preços'!J$7:J$3001,"",0)</f>
        <v>212.62</v>
      </c>
      <c r="AI2057" s="37">
        <f t="shared" si="257"/>
        <v>0</v>
      </c>
      <c r="AJ2057" t="str">
        <f>_xlfn.XLOOKUP(N2057,Agrupamentos!C$3:C$496,Agrupamentos!D$3:D$496,"",0)</f>
        <v>HERBICIDA MEC</v>
      </c>
      <c r="AK2057" t="str">
        <f t="shared" si="258"/>
        <v>SERV CAP QUIM PRE EMERG 3 LINHASGN1410IMP97</v>
      </c>
      <c r="AL2057" s="57" t="str">
        <f t="shared" si="259"/>
        <v>47973GN1410MotoristaMATEUS SANCHES PERES BIENIEKSERV CAP QUIM PRE EMERG 3 LINHASMÃE SANTA GLEBA A008-01Apoio50Julho-2621046224,403483796346223</v>
      </c>
      <c r="AM2057" s="79">
        <f t="shared" si="260"/>
        <v>71.428571428571416</v>
      </c>
      <c r="AN2057" s="80">
        <f t="shared" si="261"/>
        <v>4204.2857142857138</v>
      </c>
      <c r="AO2057" s="36">
        <f t="shared" si="262"/>
        <v>2943</v>
      </c>
      <c r="AP2057" s="83">
        <f t="shared" si="263"/>
        <v>-1261.2857142857138</v>
      </c>
    </row>
    <row r="2058" spans="1:42" hidden="1">
      <c r="A2058">
        <v>47974</v>
      </c>
      <c r="B2058" s="38">
        <v>46223</v>
      </c>
      <c r="C2058" t="s">
        <v>273</v>
      </c>
      <c r="D2058" t="s">
        <v>105</v>
      </c>
      <c r="E2058" t="s">
        <v>106</v>
      </c>
      <c r="F2058" t="s">
        <v>49</v>
      </c>
      <c r="G2058">
        <v>8</v>
      </c>
      <c r="H2058" s="43">
        <v>11331</v>
      </c>
      <c r="I2058" t="s">
        <v>112</v>
      </c>
      <c r="J2058">
        <v>11838</v>
      </c>
      <c r="K2058" t="s">
        <v>113</v>
      </c>
      <c r="L2058" t="s">
        <v>114</v>
      </c>
      <c r="M2058" t="s">
        <v>115</v>
      </c>
      <c r="N2058" t="s">
        <v>116</v>
      </c>
      <c r="O2058" t="s">
        <v>64</v>
      </c>
      <c r="P2058">
        <v>532</v>
      </c>
      <c r="Q2058" t="s">
        <v>117</v>
      </c>
      <c r="R2058" t="s">
        <v>121</v>
      </c>
      <c r="S2058">
        <v>10</v>
      </c>
      <c r="T2058">
        <v>26</v>
      </c>
      <c r="U2058">
        <v>0</v>
      </c>
      <c r="V2058">
        <v>10</v>
      </c>
      <c r="W2058">
        <v>0.08</v>
      </c>
      <c r="X2058">
        <v>0.38</v>
      </c>
      <c r="Y2058">
        <v>0.38</v>
      </c>
      <c r="Z2058">
        <v>10.130000000000001</v>
      </c>
      <c r="AA2058" t="s">
        <v>55</v>
      </c>
      <c r="AB2058" t="s">
        <v>56</v>
      </c>
      <c r="AC2058" t="s">
        <v>119</v>
      </c>
      <c r="AE2058" s="39">
        <v>46224.412499999999</v>
      </c>
      <c r="AG2058" t="str">
        <f t="shared" si="256"/>
        <v>Julho-26</v>
      </c>
      <c r="AH2058" s="36">
        <f>_xlfn.XLOOKUP(AK2058,'Base de Preços'!P$7:P$3001,'Base de Preços'!J$7:J$3001,"",0)</f>
        <v>212.62</v>
      </c>
      <c r="AI2058" s="37">
        <f t="shared" si="257"/>
        <v>0</v>
      </c>
      <c r="AJ2058" t="str">
        <f>_xlfn.XLOOKUP(N2058,Agrupamentos!C$3:C$496,Agrupamentos!D$3:D$496,"",0)</f>
        <v>HERBICIDA MEC</v>
      </c>
      <c r="AK2058" t="str">
        <f t="shared" si="258"/>
        <v>SERV CAP QUIM PRE EMERG 3 LINHASGN1410IMP97</v>
      </c>
      <c r="AL2058" s="57" t="str">
        <f t="shared" si="259"/>
        <v>47974GN1410Trabalhador FlorestalRENILDO DA CONCEICAO OLIVEIRASERV CAP QUIM PRE EMERG 3 LINHASNOSSA SENHORA APARECIDA IX002-02Suporte26Julho-2601046224,412546223</v>
      </c>
      <c r="AM2058" s="79">
        <f t="shared" si="260"/>
        <v>125</v>
      </c>
      <c r="AN2058" s="80">
        <f t="shared" si="261"/>
        <v>1266.25</v>
      </c>
      <c r="AO2058" s="36">
        <f t="shared" si="262"/>
        <v>263.38</v>
      </c>
      <c r="AP2058" s="83">
        <f t="shared" si="263"/>
        <v>-1002.87</v>
      </c>
    </row>
    <row r="2059" spans="1:42" hidden="1">
      <c r="A2059">
        <v>47974</v>
      </c>
      <c r="B2059" s="38">
        <v>46223</v>
      </c>
      <c r="C2059" t="s">
        <v>273</v>
      </c>
      <c r="D2059" t="s">
        <v>105</v>
      </c>
      <c r="E2059" t="s">
        <v>106</v>
      </c>
      <c r="F2059" t="s">
        <v>59</v>
      </c>
      <c r="G2059">
        <v>8</v>
      </c>
      <c r="H2059" s="43">
        <v>11331</v>
      </c>
      <c r="I2059" t="s">
        <v>112</v>
      </c>
      <c r="J2059">
        <v>11838</v>
      </c>
      <c r="K2059" t="s">
        <v>113</v>
      </c>
      <c r="L2059" t="s">
        <v>114</v>
      </c>
      <c r="M2059" t="s">
        <v>115</v>
      </c>
      <c r="N2059" t="s">
        <v>116</v>
      </c>
      <c r="O2059" t="s">
        <v>64</v>
      </c>
      <c r="P2059">
        <v>532</v>
      </c>
      <c r="Q2059" t="s">
        <v>117</v>
      </c>
      <c r="R2059" t="s">
        <v>121</v>
      </c>
      <c r="S2059">
        <v>6</v>
      </c>
      <c r="T2059">
        <v>26</v>
      </c>
      <c r="U2059">
        <v>4</v>
      </c>
      <c r="V2059">
        <v>10</v>
      </c>
      <c r="W2059">
        <v>0.42</v>
      </c>
      <c r="X2059">
        <v>0.23</v>
      </c>
      <c r="Y2059">
        <v>0.38</v>
      </c>
      <c r="Z2059">
        <v>143.63999999999999</v>
      </c>
      <c r="AA2059" t="s">
        <v>55</v>
      </c>
      <c r="AB2059" t="s">
        <v>47</v>
      </c>
      <c r="AC2059" t="s">
        <v>119</v>
      </c>
      <c r="AE2059" s="39">
        <v>46224.412499999999</v>
      </c>
      <c r="AG2059" t="str">
        <f t="shared" si="256"/>
        <v>Julho-26</v>
      </c>
      <c r="AH2059" s="36">
        <f>_xlfn.XLOOKUP(AK2059,'Base de Preços'!P$7:P$3001,'Base de Preços'!J$7:J$3001,"",0)</f>
        <v>212.62</v>
      </c>
      <c r="AI2059" s="37">
        <f t="shared" si="257"/>
        <v>5528.12</v>
      </c>
      <c r="AJ2059" t="str">
        <f>_xlfn.XLOOKUP(N2059,Agrupamentos!C$3:C$496,Agrupamentos!D$3:D$496,"",0)</f>
        <v>HERBICIDA MEC</v>
      </c>
      <c r="AK2059" t="str">
        <f t="shared" si="258"/>
        <v>SERV CAP QUIM PRE EMERG 3 LINHASGN1410IMP97</v>
      </c>
      <c r="AL2059" s="57" t="str">
        <f t="shared" si="259"/>
        <v>47974GN1410Operador de Trator de PneuRENILDO DA CONCEICAO OLIVEIRASERV CAP QUIM PRE EMERG 3 LINHASNOSSA SENHORA APARECIDA IX002-02Principal26Julho-2641046224,412546223</v>
      </c>
      <c r="AM2059" s="79">
        <f t="shared" si="260"/>
        <v>23.80952380952381</v>
      </c>
      <c r="AN2059" s="80">
        <f t="shared" si="261"/>
        <v>3419.9999999999995</v>
      </c>
      <c r="AO2059" s="36">
        <f t="shared" si="262"/>
        <v>3734.6399999999994</v>
      </c>
      <c r="AP2059" s="83">
        <f t="shared" si="263"/>
        <v>314.63999999999987</v>
      </c>
    </row>
    <row r="2060" spans="1:42" hidden="1">
      <c r="A2060">
        <v>47974</v>
      </c>
      <c r="B2060" s="38">
        <v>46223</v>
      </c>
      <c r="C2060" t="s">
        <v>273</v>
      </c>
      <c r="D2060" t="s">
        <v>105</v>
      </c>
      <c r="E2060" t="s">
        <v>106</v>
      </c>
      <c r="F2060" t="s">
        <v>37</v>
      </c>
      <c r="G2060">
        <v>8</v>
      </c>
      <c r="H2060" s="43">
        <v>11331</v>
      </c>
      <c r="I2060" t="s">
        <v>112</v>
      </c>
      <c r="J2060">
        <v>11838</v>
      </c>
      <c r="K2060" t="s">
        <v>113</v>
      </c>
      <c r="L2060" t="s">
        <v>114</v>
      </c>
      <c r="M2060" t="s">
        <v>115</v>
      </c>
      <c r="N2060" t="s">
        <v>116</v>
      </c>
      <c r="O2060" t="s">
        <v>64</v>
      </c>
      <c r="P2060">
        <v>532</v>
      </c>
      <c r="Q2060" t="s">
        <v>117</v>
      </c>
      <c r="R2060" t="s">
        <v>121</v>
      </c>
      <c r="S2060">
        <v>8</v>
      </c>
      <c r="T2060">
        <v>26</v>
      </c>
      <c r="U2060">
        <v>2</v>
      </c>
      <c r="V2060">
        <v>10</v>
      </c>
      <c r="W2060">
        <v>0.14000000000000001</v>
      </c>
      <c r="X2060">
        <v>0.31</v>
      </c>
      <c r="Y2060">
        <v>0.38</v>
      </c>
      <c r="Z2060">
        <v>58.86</v>
      </c>
      <c r="AA2060" t="s">
        <v>55</v>
      </c>
      <c r="AB2060" t="s">
        <v>77</v>
      </c>
      <c r="AC2060" t="s">
        <v>119</v>
      </c>
      <c r="AE2060" s="39">
        <v>46224.412499999999</v>
      </c>
      <c r="AG2060" t="str">
        <f t="shared" si="256"/>
        <v>Julho-26</v>
      </c>
      <c r="AH2060" s="36">
        <f>_xlfn.XLOOKUP(AK2060,'Base de Preços'!P$7:P$3001,'Base de Preços'!J$7:J$3001,"",0)</f>
        <v>212.62</v>
      </c>
      <c r="AI2060" s="37">
        <f t="shared" si="257"/>
        <v>0</v>
      </c>
      <c r="AJ2060" t="str">
        <f>_xlfn.XLOOKUP(N2060,Agrupamentos!C$3:C$496,Agrupamentos!D$3:D$496,"",0)</f>
        <v>HERBICIDA MEC</v>
      </c>
      <c r="AK2060" t="str">
        <f t="shared" si="258"/>
        <v>SERV CAP QUIM PRE EMERG 3 LINHASGN1410IMP97</v>
      </c>
      <c r="AL2060" s="57" t="str">
        <f t="shared" si="259"/>
        <v>47974GN1410MotoristaRENILDO DA CONCEICAO OLIVEIRASERV CAP QUIM PRE EMERG 3 LINHASNOSSA SENHORA APARECIDA IX002-02Apoio26Julho-2621046224,412546223</v>
      </c>
      <c r="AM2060" s="79">
        <f t="shared" si="260"/>
        <v>71.428571428571416</v>
      </c>
      <c r="AN2060" s="80">
        <f t="shared" si="261"/>
        <v>4204.2857142857138</v>
      </c>
      <c r="AO2060" s="36">
        <f t="shared" si="262"/>
        <v>1530.36</v>
      </c>
      <c r="AP2060" s="83">
        <f t="shared" si="263"/>
        <v>-2673.9257142857141</v>
      </c>
    </row>
    <row r="2061" spans="1:42" hidden="1">
      <c r="A2061">
        <v>47975</v>
      </c>
      <c r="B2061" s="38">
        <v>46223</v>
      </c>
      <c r="C2061" t="s">
        <v>273</v>
      </c>
      <c r="D2061" t="s">
        <v>105</v>
      </c>
      <c r="E2061" t="s">
        <v>106</v>
      </c>
      <c r="F2061" t="s">
        <v>153</v>
      </c>
      <c r="G2061">
        <v>8</v>
      </c>
      <c r="H2061" s="43">
        <v>11065</v>
      </c>
      <c r="I2061" t="s">
        <v>107</v>
      </c>
      <c r="J2061">
        <v>11078</v>
      </c>
      <c r="K2061" t="s">
        <v>154</v>
      </c>
      <c r="L2061" t="s">
        <v>154</v>
      </c>
      <c r="M2061" t="s">
        <v>155</v>
      </c>
      <c r="N2061" t="s">
        <v>156</v>
      </c>
      <c r="O2061" t="s">
        <v>43</v>
      </c>
      <c r="P2061">
        <v>612</v>
      </c>
      <c r="Q2061" t="s">
        <v>379</v>
      </c>
      <c r="R2061" t="s">
        <v>497</v>
      </c>
      <c r="S2061">
        <v>0</v>
      </c>
      <c r="T2061">
        <v>1</v>
      </c>
      <c r="U2061">
        <v>8</v>
      </c>
      <c r="V2061">
        <v>8</v>
      </c>
      <c r="W2061">
        <v>0</v>
      </c>
      <c r="X2061">
        <v>0</v>
      </c>
      <c r="Y2061">
        <v>8</v>
      </c>
      <c r="Z2061">
        <v>0</v>
      </c>
      <c r="AA2061" t="s">
        <v>55</v>
      </c>
      <c r="AB2061" t="s">
        <v>56</v>
      </c>
      <c r="AC2061" t="s">
        <v>159</v>
      </c>
      <c r="AE2061" s="39">
        <v>46224.427141203705</v>
      </c>
      <c r="AG2061" t="str">
        <f t="shared" si="256"/>
        <v>Julho-26</v>
      </c>
      <c r="AH2061" s="36">
        <f>_xlfn.XLOOKUP(AK2061,'Base de Preços'!P$7:P$3001,'Base de Preços'!J$7:J$3001,"",0)</f>
        <v>3133.15</v>
      </c>
      <c r="AI2061" s="37">
        <f t="shared" si="257"/>
        <v>0</v>
      </c>
      <c r="AJ2061" t="str">
        <f>_xlfn.XLOOKUP(N2061,Agrupamentos!C$3:C$496,Agrupamentos!D$3:D$496,"",0)</f>
        <v>BRIGADINHA MSFL</v>
      </c>
      <c r="AK2061" t="str">
        <f t="shared" si="258"/>
        <v>EQUIPE DE BRIGADINHA FLORESTALGN1410IMP21</v>
      </c>
      <c r="AL2061" s="57" t="str">
        <f t="shared" si="259"/>
        <v>47975GN1410Operador de Máquinas SêniorNATAN SANTOS MORAISEQUIPE DE BRIGADINHA FLORESTALRIBEIRÃO LIMPO - CPG033-01Suporte1Julho-268846224,427141203746223</v>
      </c>
      <c r="AM2061" s="79" t="str">
        <f t="shared" si="260"/>
        <v/>
      </c>
      <c r="AN2061" s="80" t="str">
        <f t="shared" si="261"/>
        <v/>
      </c>
      <c r="AO2061" s="36">
        <f t="shared" si="262"/>
        <v>0</v>
      </c>
      <c r="AP2061" s="83" t="str">
        <f t="shared" si="263"/>
        <v/>
      </c>
    </row>
    <row r="2062" spans="1:42" hidden="1">
      <c r="A2062">
        <v>47975</v>
      </c>
      <c r="B2062" s="38">
        <v>46223</v>
      </c>
      <c r="C2062" t="s">
        <v>273</v>
      </c>
      <c r="D2062" t="s">
        <v>105</v>
      </c>
      <c r="E2062" t="s">
        <v>106</v>
      </c>
      <c r="F2062" t="s">
        <v>49</v>
      </c>
      <c r="G2062">
        <v>8</v>
      </c>
      <c r="H2062" s="43">
        <v>11065</v>
      </c>
      <c r="I2062" t="s">
        <v>107</v>
      </c>
      <c r="J2062">
        <v>11078</v>
      </c>
      <c r="K2062" t="s">
        <v>154</v>
      </c>
      <c r="L2062" t="s">
        <v>154</v>
      </c>
      <c r="M2062" t="s">
        <v>155</v>
      </c>
      <c r="N2062" t="s">
        <v>156</v>
      </c>
      <c r="O2062" t="s">
        <v>43</v>
      </c>
      <c r="P2062">
        <v>612</v>
      </c>
      <c r="Q2062" t="s">
        <v>379</v>
      </c>
      <c r="R2062" t="s">
        <v>497</v>
      </c>
      <c r="S2062">
        <v>24</v>
      </c>
      <c r="T2062">
        <v>1</v>
      </c>
      <c r="U2062">
        <v>0</v>
      </c>
      <c r="V2062">
        <v>24</v>
      </c>
      <c r="W2062">
        <v>0</v>
      </c>
      <c r="X2062">
        <v>24</v>
      </c>
      <c r="Y2062">
        <v>24</v>
      </c>
      <c r="Z2062" s="3">
        <v>3133.15</v>
      </c>
      <c r="AA2062" t="s">
        <v>55</v>
      </c>
      <c r="AB2062" t="s">
        <v>47</v>
      </c>
      <c r="AC2062" t="s">
        <v>159</v>
      </c>
      <c r="AE2062" s="39">
        <v>46224.427141203705</v>
      </c>
      <c r="AG2062" t="str">
        <f t="shared" si="256"/>
        <v>Julho-26</v>
      </c>
      <c r="AH2062" s="36">
        <f>_xlfn.XLOOKUP(AK2062,'Base de Preços'!P$7:P$3001,'Base de Preços'!J$7:J$3001,"",0)</f>
        <v>3133.15</v>
      </c>
      <c r="AI2062" s="37">
        <f t="shared" si="257"/>
        <v>3133.15</v>
      </c>
      <c r="AJ2062" t="str">
        <f>_xlfn.XLOOKUP(N2062,Agrupamentos!C$3:C$496,Agrupamentos!D$3:D$496,"",0)</f>
        <v>BRIGADINHA MSFL</v>
      </c>
      <c r="AK2062" t="str">
        <f t="shared" si="258"/>
        <v>EQUIPE DE BRIGADINHA FLORESTALGN1410IMP21</v>
      </c>
      <c r="AL2062" s="57" t="str">
        <f t="shared" si="259"/>
        <v>47975GN1410Trabalhador FlorestalNATAN SANTOS MORAISEQUIPE DE BRIGADINHA FLORESTALRIBEIRÃO LIMPO - CPG033-01Principal1Julho-2602446224,427141203746223</v>
      </c>
      <c r="AM2062" s="79" t="str">
        <f t="shared" si="260"/>
        <v/>
      </c>
      <c r="AN2062" s="80" t="str">
        <f t="shared" si="261"/>
        <v/>
      </c>
      <c r="AO2062" s="36">
        <f t="shared" si="262"/>
        <v>3133.15</v>
      </c>
      <c r="AP2062" s="83" t="str">
        <f t="shared" si="263"/>
        <v/>
      </c>
    </row>
    <row r="2063" spans="1:42" hidden="1">
      <c r="A2063">
        <v>47975</v>
      </c>
      <c r="B2063" s="38">
        <v>46223</v>
      </c>
      <c r="C2063" t="s">
        <v>273</v>
      </c>
      <c r="D2063" t="s">
        <v>105</v>
      </c>
      <c r="E2063" t="s">
        <v>106</v>
      </c>
      <c r="F2063" t="s">
        <v>37</v>
      </c>
      <c r="G2063">
        <v>8</v>
      </c>
      <c r="H2063" s="43">
        <v>11065</v>
      </c>
      <c r="I2063" t="s">
        <v>107</v>
      </c>
      <c r="J2063">
        <v>11078</v>
      </c>
      <c r="K2063" t="s">
        <v>154</v>
      </c>
      <c r="L2063" t="s">
        <v>154</v>
      </c>
      <c r="M2063" t="s">
        <v>155</v>
      </c>
      <c r="N2063" t="s">
        <v>156</v>
      </c>
      <c r="O2063" t="s">
        <v>43</v>
      </c>
      <c r="P2063">
        <v>612</v>
      </c>
      <c r="Q2063" t="s">
        <v>379</v>
      </c>
      <c r="R2063" t="s">
        <v>497</v>
      </c>
      <c r="S2063">
        <v>16</v>
      </c>
      <c r="T2063">
        <v>1</v>
      </c>
      <c r="U2063">
        <v>8</v>
      </c>
      <c r="V2063">
        <v>24</v>
      </c>
      <c r="W2063">
        <v>0</v>
      </c>
      <c r="X2063">
        <v>16</v>
      </c>
      <c r="Y2063">
        <v>24</v>
      </c>
      <c r="Z2063">
        <v>0</v>
      </c>
      <c r="AA2063" t="s">
        <v>55</v>
      </c>
      <c r="AB2063" t="s">
        <v>77</v>
      </c>
      <c r="AC2063" t="s">
        <v>159</v>
      </c>
      <c r="AE2063" s="39">
        <v>46224.427141203705</v>
      </c>
      <c r="AG2063" t="str">
        <f t="shared" si="256"/>
        <v>Julho-26</v>
      </c>
      <c r="AH2063" s="36">
        <f>_xlfn.XLOOKUP(AK2063,'Base de Preços'!P$7:P$3001,'Base de Preços'!J$7:J$3001,"",0)</f>
        <v>3133.15</v>
      </c>
      <c r="AI2063" s="37">
        <f t="shared" si="257"/>
        <v>0</v>
      </c>
      <c r="AJ2063" t="str">
        <f>_xlfn.XLOOKUP(N2063,Agrupamentos!C$3:C$496,Agrupamentos!D$3:D$496,"",0)</f>
        <v>BRIGADINHA MSFL</v>
      </c>
      <c r="AK2063" t="str">
        <f t="shared" si="258"/>
        <v>EQUIPE DE BRIGADINHA FLORESTALGN1410IMP21</v>
      </c>
      <c r="AL2063" s="57" t="str">
        <f t="shared" si="259"/>
        <v>47975GN1410MotoristaNATAN SANTOS MORAISEQUIPE DE BRIGADINHA FLORESTALRIBEIRÃO LIMPO - CPG033-01Apoio1Julho-2682446224,427141203746223</v>
      </c>
      <c r="AM2063" s="79" t="str">
        <f t="shared" si="260"/>
        <v/>
      </c>
      <c r="AN2063" s="80" t="str">
        <f t="shared" si="261"/>
        <v/>
      </c>
      <c r="AO2063" s="36">
        <f t="shared" si="262"/>
        <v>0</v>
      </c>
      <c r="AP2063" s="83" t="str">
        <f t="shared" si="263"/>
        <v/>
      </c>
    </row>
    <row r="2064" spans="1:42" hidden="1">
      <c r="A2064">
        <v>47975</v>
      </c>
      <c r="B2064" s="38">
        <v>46223</v>
      </c>
      <c r="C2064" t="s">
        <v>273</v>
      </c>
      <c r="D2064" t="s">
        <v>105</v>
      </c>
      <c r="E2064" t="s">
        <v>106</v>
      </c>
      <c r="F2064" t="s">
        <v>49</v>
      </c>
      <c r="G2064">
        <v>8</v>
      </c>
      <c r="H2064" s="43">
        <v>11065</v>
      </c>
      <c r="I2064" t="s">
        <v>107</v>
      </c>
      <c r="J2064">
        <v>11078</v>
      </c>
      <c r="K2064" t="s">
        <v>154</v>
      </c>
      <c r="L2064" t="s">
        <v>154</v>
      </c>
      <c r="M2064" t="s">
        <v>155</v>
      </c>
      <c r="N2064" t="s">
        <v>156</v>
      </c>
      <c r="O2064" t="s">
        <v>43</v>
      </c>
      <c r="P2064">
        <v>909</v>
      </c>
      <c r="Q2064" t="s">
        <v>160</v>
      </c>
      <c r="R2064" t="s">
        <v>134</v>
      </c>
      <c r="S2064">
        <v>32</v>
      </c>
      <c r="T2064">
        <v>1</v>
      </c>
      <c r="U2064">
        <v>0</v>
      </c>
      <c r="V2064">
        <v>32</v>
      </c>
      <c r="W2064">
        <v>0</v>
      </c>
      <c r="X2064">
        <v>32</v>
      </c>
      <c r="Y2064">
        <v>32</v>
      </c>
      <c r="Z2064" s="3">
        <v>3133.15</v>
      </c>
      <c r="AA2064" t="s">
        <v>55</v>
      </c>
      <c r="AB2064" t="s">
        <v>47</v>
      </c>
      <c r="AC2064" t="s">
        <v>159</v>
      </c>
      <c r="AE2064" s="39">
        <v>46224.427141203705</v>
      </c>
      <c r="AG2064" t="str">
        <f t="shared" si="256"/>
        <v>Julho-26</v>
      </c>
      <c r="AH2064" s="36">
        <f>_xlfn.XLOOKUP(AK2064,'Base de Preços'!P$7:P$3001,'Base de Preços'!J$7:J$3001,"",0)</f>
        <v>3133.15</v>
      </c>
      <c r="AI2064" s="37">
        <f t="shared" si="257"/>
        <v>3133.15</v>
      </c>
      <c r="AJ2064" t="str">
        <f>_xlfn.XLOOKUP(N2064,Agrupamentos!C$3:C$496,Agrupamentos!D$3:D$496,"",0)</f>
        <v>BRIGADINHA MSFL</v>
      </c>
      <c r="AK2064" t="str">
        <f t="shared" si="258"/>
        <v>EQUIPE DE BRIGADINHA FLORESTALGN1410IMP21</v>
      </c>
      <c r="AL2064" s="57" t="str">
        <f t="shared" si="259"/>
        <v>47975GN1410Trabalhador FlorestalNATAN SANTOS MORAISEQUIPE DE BRIGADINHA FLORESTALNOSSA SENHORA APARECIDA XI - SRP002-01Principal1Julho-2603246224,427141203746223</v>
      </c>
      <c r="AM2064" s="79" t="str">
        <f t="shared" si="260"/>
        <v/>
      </c>
      <c r="AN2064" s="80" t="str">
        <f t="shared" si="261"/>
        <v/>
      </c>
      <c r="AO2064" s="36">
        <f t="shared" si="262"/>
        <v>3133.15</v>
      </c>
      <c r="AP2064" s="83" t="str">
        <f t="shared" si="263"/>
        <v/>
      </c>
    </row>
    <row r="2065" spans="1:42" hidden="1">
      <c r="A2065">
        <v>47915</v>
      </c>
      <c r="B2065" s="38">
        <v>46223</v>
      </c>
      <c r="C2065" t="s">
        <v>273</v>
      </c>
      <c r="D2065" t="s">
        <v>98</v>
      </c>
      <c r="E2065" t="s">
        <v>99</v>
      </c>
      <c r="F2065" t="s">
        <v>37</v>
      </c>
      <c r="G2065">
        <v>8</v>
      </c>
      <c r="H2065" s="43">
        <v>9241</v>
      </c>
      <c r="I2065" t="s">
        <v>189</v>
      </c>
      <c r="J2065" t="s">
        <v>39</v>
      </c>
      <c r="K2065" t="s">
        <v>40</v>
      </c>
      <c r="L2065" t="s">
        <v>502</v>
      </c>
      <c r="M2065">
        <v>2</v>
      </c>
      <c r="N2065" t="s">
        <v>42</v>
      </c>
      <c r="O2065" t="s">
        <v>64</v>
      </c>
      <c r="P2065">
        <v>390</v>
      </c>
      <c r="Q2065" t="s">
        <v>44</v>
      </c>
      <c r="R2065" t="s">
        <v>45</v>
      </c>
      <c r="S2065">
        <v>0</v>
      </c>
      <c r="T2065">
        <v>0</v>
      </c>
      <c r="U2065">
        <v>24</v>
      </c>
      <c r="V2065">
        <v>24</v>
      </c>
      <c r="W2065">
        <v>0</v>
      </c>
      <c r="X2065">
        <v>0</v>
      </c>
      <c r="Y2065">
        <v>0</v>
      </c>
      <c r="Z2065">
        <v>0</v>
      </c>
      <c r="AA2065" t="s">
        <v>46</v>
      </c>
      <c r="AB2065" t="s">
        <v>47</v>
      </c>
      <c r="AC2065" t="s">
        <v>48</v>
      </c>
      <c r="AD2065" t="s">
        <v>48</v>
      </c>
      <c r="AE2065" s="39">
        <v>46223.730057870373</v>
      </c>
      <c r="AG2065" t="str">
        <f t="shared" si="256"/>
        <v>Julho-26</v>
      </c>
      <c r="AH2065" s="36">
        <f>_xlfn.XLOOKUP(AK2065,'Base de Preços'!P$7:P$3001,'Base de Preços'!J$7:J$3001,"",0)</f>
        <v>0</v>
      </c>
      <c r="AI2065" s="37">
        <f t="shared" si="257"/>
        <v>0</v>
      </c>
      <c r="AJ2065" t="str">
        <f>_xlfn.XLOOKUP(N2065,Agrupamentos!C$3:C$496,Agrupamentos!D$3:D$496,"",0)</f>
        <v>APOIO E MANUTENÇÃO</v>
      </c>
      <c r="AK2065" t="str">
        <f t="shared" si="258"/>
        <v>APOIO E MANUTEÇÃOGN14202</v>
      </c>
      <c r="AL2065" s="57" t="str">
        <f t="shared" si="259"/>
        <v>47915GN1420MotoristaGIOVANNI RODRIGUES BORGES MORAESAPOIO E MANUTEÇÃOPátio MST01Principal0Julho-26242446223,730057870446223</v>
      </c>
      <c r="AM2065" s="79" t="str">
        <f t="shared" si="260"/>
        <v/>
      </c>
      <c r="AN2065" s="80" t="str">
        <f t="shared" si="261"/>
        <v/>
      </c>
      <c r="AO2065" s="36">
        <f t="shared" si="262"/>
        <v>0</v>
      </c>
      <c r="AP2065" s="83" t="str">
        <f t="shared" si="263"/>
        <v/>
      </c>
    </row>
    <row r="2066" spans="1:42" hidden="1">
      <c r="A2066">
        <v>47923</v>
      </c>
      <c r="B2066" s="38">
        <v>46223</v>
      </c>
      <c r="C2066" t="s">
        <v>273</v>
      </c>
      <c r="D2066" t="s">
        <v>98</v>
      </c>
      <c r="E2066" t="s">
        <v>99</v>
      </c>
      <c r="F2066" t="s">
        <v>49</v>
      </c>
      <c r="G2066">
        <v>8</v>
      </c>
      <c r="H2066" s="43" t="s">
        <v>100</v>
      </c>
      <c r="I2066" t="s">
        <v>101</v>
      </c>
      <c r="J2066" t="s">
        <v>50</v>
      </c>
      <c r="K2066" t="s">
        <v>51</v>
      </c>
      <c r="L2066" t="s">
        <v>102</v>
      </c>
      <c r="M2066">
        <v>2</v>
      </c>
      <c r="N2066" t="s">
        <v>42</v>
      </c>
      <c r="O2066" t="s">
        <v>64</v>
      </c>
      <c r="P2066">
        <v>852</v>
      </c>
      <c r="Q2066" t="s">
        <v>347</v>
      </c>
      <c r="R2066">
        <v>1</v>
      </c>
      <c r="S2066">
        <v>0</v>
      </c>
      <c r="T2066">
        <v>0</v>
      </c>
      <c r="U2066">
        <v>16</v>
      </c>
      <c r="V2066">
        <v>16</v>
      </c>
      <c r="W2066">
        <v>0</v>
      </c>
      <c r="X2066">
        <v>0</v>
      </c>
      <c r="Y2066">
        <v>0</v>
      </c>
      <c r="Z2066">
        <v>0</v>
      </c>
      <c r="AA2066" t="s">
        <v>55</v>
      </c>
      <c r="AB2066" t="s">
        <v>56</v>
      </c>
      <c r="AC2066" t="s">
        <v>57</v>
      </c>
      <c r="AD2066" t="s">
        <v>57</v>
      </c>
      <c r="AE2066" s="39">
        <v>46223.747129629628</v>
      </c>
      <c r="AG2066" t="str">
        <f t="shared" si="256"/>
        <v>Julho-26</v>
      </c>
      <c r="AH2066" s="36">
        <f>_xlfn.XLOOKUP(AK2066,'Base de Preços'!P$7:P$3001,'Base de Preços'!J$7:J$3001,"",0)</f>
        <v>0</v>
      </c>
      <c r="AI2066" s="37">
        <f t="shared" si="257"/>
        <v>0</v>
      </c>
      <c r="AJ2066" t="str">
        <f>_xlfn.XLOOKUP(N2066,Agrupamentos!C$3:C$496,Agrupamentos!D$3:D$496,"",0)</f>
        <v>APOIO E MANUTENÇÃO</v>
      </c>
      <c r="AK2066" t="str">
        <f t="shared" si="258"/>
        <v>APOIO E MANUTEÇÃOGN14202</v>
      </c>
      <c r="AL2066" s="57" t="str">
        <f t="shared" si="259"/>
        <v>47923GN1420Trabalhador FlorestalLEANDRA DE MIRANDA SOUZA COSTAAPOIO E MANUTEÇÃOESTANCIA TRES SELENAS1Suporte0Julho-26161646223,747129629646223</v>
      </c>
      <c r="AM2066" s="79" t="str">
        <f t="shared" si="260"/>
        <v/>
      </c>
      <c r="AN2066" s="80" t="str">
        <f t="shared" si="261"/>
        <v/>
      </c>
      <c r="AO2066" s="36">
        <f t="shared" si="262"/>
        <v>0</v>
      </c>
      <c r="AP2066" s="83" t="str">
        <f t="shared" si="263"/>
        <v/>
      </c>
    </row>
    <row r="2067" spans="1:42" hidden="1">
      <c r="A2067">
        <v>47923</v>
      </c>
      <c r="B2067" s="38">
        <v>46223</v>
      </c>
      <c r="C2067" t="s">
        <v>273</v>
      </c>
      <c r="D2067" t="s">
        <v>98</v>
      </c>
      <c r="E2067" t="s">
        <v>99</v>
      </c>
      <c r="F2067" t="s">
        <v>37</v>
      </c>
      <c r="G2067">
        <v>8</v>
      </c>
      <c r="H2067" s="43" t="s">
        <v>100</v>
      </c>
      <c r="I2067" t="s">
        <v>101</v>
      </c>
      <c r="J2067" t="s">
        <v>50</v>
      </c>
      <c r="K2067" t="s">
        <v>51</v>
      </c>
      <c r="L2067" t="s">
        <v>102</v>
      </c>
      <c r="M2067">
        <v>2</v>
      </c>
      <c r="N2067" t="s">
        <v>42</v>
      </c>
      <c r="O2067" t="s">
        <v>64</v>
      </c>
      <c r="P2067">
        <v>852</v>
      </c>
      <c r="Q2067" t="s">
        <v>347</v>
      </c>
      <c r="R2067">
        <v>1</v>
      </c>
      <c r="S2067">
        <v>0</v>
      </c>
      <c r="T2067">
        <v>0</v>
      </c>
      <c r="U2067">
        <v>16</v>
      </c>
      <c r="V2067">
        <v>16</v>
      </c>
      <c r="W2067">
        <v>0</v>
      </c>
      <c r="X2067">
        <v>0</v>
      </c>
      <c r="Y2067">
        <v>0</v>
      </c>
      <c r="Z2067">
        <v>0</v>
      </c>
      <c r="AA2067" t="s">
        <v>55</v>
      </c>
      <c r="AB2067" t="s">
        <v>47</v>
      </c>
      <c r="AC2067" t="s">
        <v>57</v>
      </c>
      <c r="AD2067" t="s">
        <v>57</v>
      </c>
      <c r="AE2067" s="39">
        <v>46223.746990740743</v>
      </c>
      <c r="AG2067" t="str">
        <f t="shared" si="256"/>
        <v>Julho-26</v>
      </c>
      <c r="AH2067" s="36">
        <f>_xlfn.XLOOKUP(AK2067,'Base de Preços'!P$7:P$3001,'Base de Preços'!J$7:J$3001,"",0)</f>
        <v>0</v>
      </c>
      <c r="AI2067" s="37">
        <f t="shared" si="257"/>
        <v>0</v>
      </c>
      <c r="AJ2067" t="str">
        <f>_xlfn.XLOOKUP(N2067,Agrupamentos!C$3:C$496,Agrupamentos!D$3:D$496,"",0)</f>
        <v>APOIO E MANUTENÇÃO</v>
      </c>
      <c r="AK2067" t="str">
        <f t="shared" si="258"/>
        <v>APOIO E MANUTEÇÃOGN14202</v>
      </c>
      <c r="AL2067" s="57" t="str">
        <f t="shared" si="259"/>
        <v>47923GN1420MotoristaLEANDRA DE MIRANDA SOUZA COSTAAPOIO E MANUTEÇÃOESTANCIA TRES SELENAS1Principal0Julho-26161646223,746990740746223</v>
      </c>
      <c r="AM2067" s="79" t="str">
        <f t="shared" si="260"/>
        <v/>
      </c>
      <c r="AN2067" s="80" t="str">
        <f t="shared" si="261"/>
        <v/>
      </c>
      <c r="AO2067" s="36">
        <f t="shared" si="262"/>
        <v>0</v>
      </c>
      <c r="AP2067" s="83" t="str">
        <f t="shared" si="263"/>
        <v/>
      </c>
    </row>
    <row r="2068" spans="1:42" hidden="1">
      <c r="A2068">
        <v>47948</v>
      </c>
      <c r="B2068" s="38">
        <v>46223</v>
      </c>
      <c r="C2068" t="s">
        <v>273</v>
      </c>
      <c r="D2068" t="s">
        <v>98</v>
      </c>
      <c r="E2068" t="s">
        <v>99</v>
      </c>
      <c r="F2068" t="s">
        <v>59</v>
      </c>
      <c r="G2068">
        <v>8</v>
      </c>
      <c r="H2068" s="43">
        <v>10665</v>
      </c>
      <c r="I2068" t="s">
        <v>191</v>
      </c>
      <c r="J2068">
        <v>10781</v>
      </c>
      <c r="K2068" t="s">
        <v>192</v>
      </c>
      <c r="L2068" t="s">
        <v>192</v>
      </c>
      <c r="M2068" t="s">
        <v>525</v>
      </c>
      <c r="N2068" t="s">
        <v>526</v>
      </c>
      <c r="O2068" t="s">
        <v>64</v>
      </c>
      <c r="P2068">
        <v>493</v>
      </c>
      <c r="Q2068" t="s">
        <v>536</v>
      </c>
      <c r="R2068">
        <v>18</v>
      </c>
      <c r="S2068">
        <v>10</v>
      </c>
      <c r="T2068">
        <v>15.27</v>
      </c>
      <c r="U2068">
        <v>0</v>
      </c>
      <c r="V2068">
        <v>10</v>
      </c>
      <c r="W2068">
        <v>0.9</v>
      </c>
      <c r="X2068">
        <v>0.65</v>
      </c>
      <c r="Y2068">
        <v>0.65</v>
      </c>
      <c r="Z2068">
        <v>315.86</v>
      </c>
      <c r="AA2068" t="s">
        <v>46</v>
      </c>
      <c r="AB2068" t="s">
        <v>47</v>
      </c>
      <c r="AC2068" t="s">
        <v>195</v>
      </c>
      <c r="AE2068" s="39">
        <v>46223.930497685185</v>
      </c>
      <c r="AF2068" t="s">
        <v>538</v>
      </c>
      <c r="AG2068" t="str">
        <f t="shared" si="256"/>
        <v>Julho-26</v>
      </c>
      <c r="AH2068" s="36">
        <f>_xlfn.XLOOKUP(AK2068,'Base de Preços'!P$7:P$3001,'Base de Preços'!J$7:J$3001,"",0)</f>
        <v>428.63</v>
      </c>
      <c r="AI2068" s="37">
        <f t="shared" si="257"/>
        <v>6545.1800999999996</v>
      </c>
      <c r="AJ2068" t="str">
        <f>_xlfn.XLOOKUP(N2068,Agrupamentos!C$3:C$496,Agrupamentos!D$3:D$496,"",0)</f>
        <v>HERBICIDA MEC</v>
      </c>
      <c r="AK2068" t="str">
        <f t="shared" si="258"/>
        <v>CAPINA QUÍMICA MECÂNICA ENTRELINHAGN1420IMP343</v>
      </c>
      <c r="AL2068" s="57" t="str">
        <f t="shared" si="259"/>
        <v>47948GN1420Operador de Trator de PneuTHIAGO DE SOUZA AVELARCAPINA QUÍMICA MECÂNICA ENTRELINHATOCA DA ONCA18Principal15,27Julho-2601046223,930497685246223</v>
      </c>
      <c r="AM2068" s="79">
        <f t="shared" si="260"/>
        <v>11.111111111111111</v>
      </c>
      <c r="AN2068" s="80">
        <f t="shared" si="261"/>
        <v>3509.5555555555557</v>
      </c>
      <c r="AO2068" s="36">
        <f t="shared" si="262"/>
        <v>4823.1822000000002</v>
      </c>
      <c r="AP2068" s="83">
        <f t="shared" si="263"/>
        <v>1313.6266444444445</v>
      </c>
    </row>
    <row r="2069" spans="1:42" hidden="1">
      <c r="A2069">
        <v>47948</v>
      </c>
      <c r="B2069" s="38">
        <v>46223</v>
      </c>
      <c r="C2069" t="s">
        <v>273</v>
      </c>
      <c r="D2069" t="s">
        <v>98</v>
      </c>
      <c r="E2069" t="s">
        <v>99</v>
      </c>
      <c r="F2069" t="s">
        <v>59</v>
      </c>
      <c r="G2069">
        <v>8</v>
      </c>
      <c r="H2069" s="43">
        <v>10665</v>
      </c>
      <c r="I2069" t="s">
        <v>191</v>
      </c>
      <c r="J2069">
        <v>10781</v>
      </c>
      <c r="K2069" t="s">
        <v>192</v>
      </c>
      <c r="L2069" t="s">
        <v>192</v>
      </c>
      <c r="M2069" t="s">
        <v>525</v>
      </c>
      <c r="N2069" t="s">
        <v>526</v>
      </c>
      <c r="O2069" t="s">
        <v>64</v>
      </c>
      <c r="P2069">
        <v>493</v>
      </c>
      <c r="Q2069" t="s">
        <v>536</v>
      </c>
      <c r="R2069">
        <v>15</v>
      </c>
      <c r="S2069">
        <v>20</v>
      </c>
      <c r="T2069">
        <v>22.02</v>
      </c>
      <c r="U2069">
        <v>0</v>
      </c>
      <c r="V2069">
        <v>20</v>
      </c>
      <c r="W2069">
        <v>0.9</v>
      </c>
      <c r="X2069">
        <v>0.91</v>
      </c>
      <c r="Y2069">
        <v>0.91</v>
      </c>
      <c r="Z2069">
        <v>315.86</v>
      </c>
      <c r="AA2069" t="s">
        <v>46</v>
      </c>
      <c r="AB2069" t="s">
        <v>47</v>
      </c>
      <c r="AC2069" t="s">
        <v>195</v>
      </c>
      <c r="AE2069" s="39">
        <v>46223.930497685185</v>
      </c>
      <c r="AF2069" t="s">
        <v>538</v>
      </c>
      <c r="AG2069" t="str">
        <f t="shared" si="256"/>
        <v>Julho-26</v>
      </c>
      <c r="AH2069" s="36">
        <f>_xlfn.XLOOKUP(AK2069,'Base de Preços'!P$7:P$3001,'Base de Preços'!J$7:J$3001,"",0)</f>
        <v>428.63</v>
      </c>
      <c r="AI2069" s="37">
        <f t="shared" si="257"/>
        <v>9438.4326000000001</v>
      </c>
      <c r="AJ2069" t="str">
        <f>_xlfn.XLOOKUP(N2069,Agrupamentos!C$3:C$496,Agrupamentos!D$3:D$496,"",0)</f>
        <v>HERBICIDA MEC</v>
      </c>
      <c r="AK2069" t="str">
        <f t="shared" si="258"/>
        <v>CAPINA QUÍMICA MECÂNICA ENTRELINHAGN1420IMP343</v>
      </c>
      <c r="AL2069" s="57" t="str">
        <f t="shared" si="259"/>
        <v>47948GN1420Operador de Trator de PneuTHIAGO DE SOUZA AVELARCAPINA QUÍMICA MECÂNICA ENTRELINHATOCA DA ONCA15Principal22,02Julho-2602046223,930497685246223</v>
      </c>
      <c r="AM2069" s="79">
        <f t="shared" si="260"/>
        <v>22.222222222222221</v>
      </c>
      <c r="AN2069" s="80">
        <f t="shared" si="261"/>
        <v>7019.1111111111113</v>
      </c>
      <c r="AO2069" s="36">
        <f t="shared" si="262"/>
        <v>6955.2372000000005</v>
      </c>
      <c r="AP2069" s="83">
        <f t="shared" si="263"/>
        <v>-63.873911111110829</v>
      </c>
    </row>
    <row r="2070" spans="1:42" hidden="1">
      <c r="A2070">
        <v>47948</v>
      </c>
      <c r="B2070" s="38">
        <v>46223</v>
      </c>
      <c r="C2070" t="s">
        <v>273</v>
      </c>
      <c r="D2070" t="s">
        <v>98</v>
      </c>
      <c r="E2070" t="s">
        <v>99</v>
      </c>
      <c r="F2070" t="s">
        <v>49</v>
      </c>
      <c r="G2070">
        <v>8</v>
      </c>
      <c r="H2070" s="43">
        <v>10665</v>
      </c>
      <c r="I2070" t="s">
        <v>191</v>
      </c>
      <c r="J2070">
        <v>10781</v>
      </c>
      <c r="K2070" t="s">
        <v>192</v>
      </c>
      <c r="L2070" t="s">
        <v>192</v>
      </c>
      <c r="M2070">
        <v>2</v>
      </c>
      <c r="N2070" t="s">
        <v>42</v>
      </c>
      <c r="O2070" t="s">
        <v>64</v>
      </c>
      <c r="P2070">
        <v>493</v>
      </c>
      <c r="Q2070" t="s">
        <v>536</v>
      </c>
      <c r="R2070">
        <v>2</v>
      </c>
      <c r="S2070">
        <v>8</v>
      </c>
      <c r="T2070">
        <v>0</v>
      </c>
      <c r="U2070">
        <v>0</v>
      </c>
      <c r="V2070">
        <v>8</v>
      </c>
      <c r="W2070">
        <v>0</v>
      </c>
      <c r="X2070">
        <v>0</v>
      </c>
      <c r="Y2070">
        <v>0</v>
      </c>
      <c r="Z2070">
        <v>0</v>
      </c>
      <c r="AA2070" t="s">
        <v>46</v>
      </c>
      <c r="AB2070" t="s">
        <v>56</v>
      </c>
      <c r="AC2070" t="s">
        <v>195</v>
      </c>
      <c r="AE2070" s="39">
        <v>46223.930497685185</v>
      </c>
      <c r="AF2070" t="s">
        <v>538</v>
      </c>
      <c r="AG2070" t="str">
        <f t="shared" si="256"/>
        <v>Julho-26</v>
      </c>
      <c r="AH2070" s="36">
        <f>_xlfn.XLOOKUP(AK2070,'Base de Preços'!P$7:P$3001,'Base de Preços'!J$7:J$3001,"",0)</f>
        <v>0</v>
      </c>
      <c r="AI2070" s="37">
        <f t="shared" si="257"/>
        <v>0</v>
      </c>
      <c r="AJ2070" t="str">
        <f>_xlfn.XLOOKUP(N2070,Agrupamentos!C$3:C$496,Agrupamentos!D$3:D$496,"",0)</f>
        <v>APOIO E MANUTENÇÃO</v>
      </c>
      <c r="AK2070" t="str">
        <f t="shared" si="258"/>
        <v>APOIO E MANUTEÇÃOGN14202</v>
      </c>
      <c r="AL2070" s="57" t="str">
        <f t="shared" si="259"/>
        <v>47948GN1420Trabalhador FlorestalTHIAGO DE SOUZA AVELARAPOIO E MANUTEÇÃOTOCA DA ONCA2Suporte0Julho-260846223,930497685246223</v>
      </c>
      <c r="AM2070" s="79" t="str">
        <f t="shared" si="260"/>
        <v/>
      </c>
      <c r="AN2070" s="80" t="str">
        <f t="shared" si="261"/>
        <v/>
      </c>
      <c r="AO2070" s="36">
        <f t="shared" si="262"/>
        <v>0</v>
      </c>
      <c r="AP2070" s="83" t="str">
        <f t="shared" si="263"/>
        <v/>
      </c>
    </row>
    <row r="2071" spans="1:42" hidden="1">
      <c r="A2071">
        <v>47948</v>
      </c>
      <c r="B2071" s="38">
        <v>46223</v>
      </c>
      <c r="C2071" t="s">
        <v>273</v>
      </c>
      <c r="D2071" t="s">
        <v>98</v>
      </c>
      <c r="E2071" t="s">
        <v>99</v>
      </c>
      <c r="F2071" t="s">
        <v>37</v>
      </c>
      <c r="G2071">
        <v>8</v>
      </c>
      <c r="H2071" s="43">
        <v>10665</v>
      </c>
      <c r="I2071" t="s">
        <v>191</v>
      </c>
      <c r="J2071">
        <v>10781</v>
      </c>
      <c r="K2071" t="s">
        <v>192</v>
      </c>
      <c r="L2071" t="s">
        <v>192</v>
      </c>
      <c r="M2071">
        <v>2</v>
      </c>
      <c r="N2071" t="s">
        <v>42</v>
      </c>
      <c r="O2071" t="s">
        <v>64</v>
      </c>
      <c r="P2071">
        <v>493</v>
      </c>
      <c r="Q2071" t="s">
        <v>536</v>
      </c>
      <c r="R2071">
        <v>1</v>
      </c>
      <c r="S2071">
        <v>8</v>
      </c>
      <c r="T2071">
        <v>0</v>
      </c>
      <c r="U2071">
        <v>8</v>
      </c>
      <c r="V2071">
        <v>16</v>
      </c>
      <c r="W2071">
        <v>0</v>
      </c>
      <c r="X2071">
        <v>0</v>
      </c>
      <c r="Y2071">
        <v>0</v>
      </c>
      <c r="Z2071">
        <v>0</v>
      </c>
      <c r="AA2071" t="s">
        <v>46</v>
      </c>
      <c r="AB2071" t="s">
        <v>47</v>
      </c>
      <c r="AC2071" t="s">
        <v>195</v>
      </c>
      <c r="AE2071" s="39">
        <v>46223.930497685185</v>
      </c>
      <c r="AF2071" t="s">
        <v>538</v>
      </c>
      <c r="AG2071" t="str">
        <f t="shared" si="256"/>
        <v>Julho-26</v>
      </c>
      <c r="AH2071" s="36">
        <f>_xlfn.XLOOKUP(AK2071,'Base de Preços'!P$7:P$3001,'Base de Preços'!J$7:J$3001,"",0)</f>
        <v>0</v>
      </c>
      <c r="AI2071" s="37">
        <f t="shared" si="257"/>
        <v>0</v>
      </c>
      <c r="AJ2071" t="str">
        <f>_xlfn.XLOOKUP(N2071,Agrupamentos!C$3:C$496,Agrupamentos!D$3:D$496,"",0)</f>
        <v>APOIO E MANUTENÇÃO</v>
      </c>
      <c r="AK2071" t="str">
        <f t="shared" si="258"/>
        <v>APOIO E MANUTEÇÃOGN14202</v>
      </c>
      <c r="AL2071" s="57" t="str">
        <f t="shared" si="259"/>
        <v>47948GN1420MotoristaTHIAGO DE SOUZA AVELARAPOIO E MANUTEÇÃOTOCA DA ONCA1Principal0Julho-2681646223,930497685246223</v>
      </c>
      <c r="AM2071" s="79" t="str">
        <f t="shared" si="260"/>
        <v/>
      </c>
      <c r="AN2071" s="80" t="str">
        <f t="shared" si="261"/>
        <v/>
      </c>
      <c r="AO2071" s="36">
        <f t="shared" si="262"/>
        <v>0</v>
      </c>
      <c r="AP2071" s="83" t="str">
        <f t="shared" si="263"/>
        <v/>
      </c>
    </row>
    <row r="2072" spans="1:42" hidden="1">
      <c r="A2072">
        <v>47967</v>
      </c>
      <c r="B2072" s="38">
        <v>46223</v>
      </c>
      <c r="C2072" t="s">
        <v>714</v>
      </c>
      <c r="D2072" t="s">
        <v>725</v>
      </c>
      <c r="E2072" t="s">
        <v>726</v>
      </c>
      <c r="F2072" t="s">
        <v>59</v>
      </c>
      <c r="G2072">
        <v>8</v>
      </c>
      <c r="H2072" s="43">
        <v>10964</v>
      </c>
      <c r="I2072" t="s">
        <v>727</v>
      </c>
      <c r="J2072">
        <v>11846</v>
      </c>
      <c r="K2072" t="s">
        <v>728</v>
      </c>
      <c r="L2072" t="s">
        <v>728</v>
      </c>
      <c r="M2072" t="s">
        <v>729</v>
      </c>
      <c r="N2072" t="s">
        <v>730</v>
      </c>
      <c r="O2072" t="s">
        <v>64</v>
      </c>
      <c r="P2072">
        <v>953</v>
      </c>
      <c r="Q2072" t="s">
        <v>731</v>
      </c>
      <c r="R2072" s="4">
        <v>46040</v>
      </c>
      <c r="S2072">
        <v>8</v>
      </c>
      <c r="T2072">
        <v>12.86</v>
      </c>
      <c r="U2072">
        <v>8</v>
      </c>
      <c r="V2072">
        <v>16</v>
      </c>
      <c r="W2072">
        <v>0.87</v>
      </c>
      <c r="X2072">
        <v>0.62</v>
      </c>
      <c r="Y2072">
        <v>1.24</v>
      </c>
      <c r="Z2072">
        <v>329.68</v>
      </c>
      <c r="AA2072" t="s">
        <v>55</v>
      </c>
      <c r="AB2072" t="s">
        <v>47</v>
      </c>
      <c r="AC2072" t="s">
        <v>732</v>
      </c>
      <c r="AD2072" t="s">
        <v>120</v>
      </c>
      <c r="AE2072" s="39">
        <v>46224.358240740738</v>
      </c>
      <c r="AG2072" t="str">
        <f t="shared" si="256"/>
        <v>Julho-26</v>
      </c>
      <c r="AH2072" s="36">
        <f>_xlfn.XLOOKUP(AK2072,'Base de Preços'!P$7:P$3001,'Base de Preços'!J$7:J$3001,"",0)</f>
        <v>464.12</v>
      </c>
      <c r="AI2072" s="37">
        <f t="shared" si="257"/>
        <v>5968.5832</v>
      </c>
      <c r="AJ2072" t="str">
        <f>_xlfn.XLOOKUP(N2072,Agrupamentos!C$3:C$496,Agrupamentos!D$3:D$496,"",0)</f>
        <v>ADUBAÇÃO MECANIZADA</v>
      </c>
      <c r="AK2072" t="str">
        <f t="shared" si="258"/>
        <v>2 ADUBAÇÃO COBERTURA MECANIZADA IIGN1430REF121</v>
      </c>
      <c r="AL2072" s="57" t="str">
        <f t="shared" si="259"/>
        <v>47967GN1430Operador de Trator de PneuYURI RIBEIRO DE OLIVEIRA2 ADUBAÇÃO COBERTURA MECANIZADA IISanta fé - BTC46040Principal12,86Julho-2681646224,358240740746223</v>
      </c>
      <c r="AM2072" s="79">
        <f t="shared" si="260"/>
        <v>18.390804597701148</v>
      </c>
      <c r="AN2072" s="80">
        <f t="shared" si="261"/>
        <v>6063.0804597701144</v>
      </c>
      <c r="AO2072" s="36">
        <f t="shared" si="262"/>
        <v>4239.6848</v>
      </c>
      <c r="AP2072" s="83">
        <f t="shared" si="263"/>
        <v>-1823.3956597701144</v>
      </c>
    </row>
    <row r="2073" spans="1:42" hidden="1">
      <c r="A2073">
        <v>48027</v>
      </c>
      <c r="B2073" s="38">
        <v>46224</v>
      </c>
      <c r="C2073" t="s">
        <v>714</v>
      </c>
      <c r="D2073" t="s">
        <v>725</v>
      </c>
      <c r="E2073" t="s">
        <v>726</v>
      </c>
      <c r="F2073" t="s">
        <v>59</v>
      </c>
      <c r="G2073">
        <v>8</v>
      </c>
      <c r="H2073" s="43">
        <v>10964</v>
      </c>
      <c r="I2073" t="s">
        <v>727</v>
      </c>
      <c r="J2073">
        <v>11846</v>
      </c>
      <c r="K2073" t="s">
        <v>728</v>
      </c>
      <c r="L2073" t="s">
        <v>728</v>
      </c>
      <c r="M2073" t="s">
        <v>729</v>
      </c>
      <c r="N2073" t="s">
        <v>730</v>
      </c>
      <c r="O2073" t="s">
        <v>64</v>
      </c>
      <c r="P2073">
        <v>675</v>
      </c>
      <c r="Q2073" t="s">
        <v>737</v>
      </c>
      <c r="R2073" t="s">
        <v>140</v>
      </c>
      <c r="S2073">
        <v>6</v>
      </c>
      <c r="T2073">
        <v>10</v>
      </c>
      <c r="U2073">
        <v>10</v>
      </c>
      <c r="V2073">
        <v>16</v>
      </c>
      <c r="W2073">
        <v>0.87</v>
      </c>
      <c r="X2073">
        <v>0.6</v>
      </c>
      <c r="Y2073">
        <v>1.6</v>
      </c>
      <c r="Z2073">
        <v>329.68</v>
      </c>
      <c r="AA2073" t="s">
        <v>55</v>
      </c>
      <c r="AB2073" t="s">
        <v>47</v>
      </c>
      <c r="AC2073" t="s">
        <v>732</v>
      </c>
      <c r="AD2073" t="s">
        <v>120</v>
      </c>
      <c r="AE2073" s="39">
        <v>46225.323981481481</v>
      </c>
      <c r="AG2073" t="str">
        <f t="shared" si="256"/>
        <v>Agosto-26</v>
      </c>
      <c r="AH2073" s="36">
        <f>_xlfn.XLOOKUP(AK2073,'Base de Preços'!P$7:P$3001,'Base de Preços'!J$7:J$3001,"",0)</f>
        <v>464.12</v>
      </c>
      <c r="AI2073" s="37">
        <f t="shared" si="257"/>
        <v>4641.2</v>
      </c>
      <c r="AJ2073" t="str">
        <f>_xlfn.XLOOKUP(N2073,Agrupamentos!C$3:C$496,Agrupamentos!D$3:D$496,"",0)</f>
        <v>ADUBAÇÃO MECANIZADA</v>
      </c>
      <c r="AK2073" t="str">
        <f t="shared" si="258"/>
        <v>2 ADUBAÇÃO COBERTURA MECANIZADA IIGN1430REF121</v>
      </c>
      <c r="AL2073" s="57" t="str">
        <f t="shared" si="259"/>
        <v>48027GN1430Operador de Trator de PneuYURI RIBEIRO DE OLIVEIRA2 ADUBAÇÃO COBERTURA MECANIZADA IISANTA FÉ - TLS010-01Principal10Agosto-26101646225,323981481546224</v>
      </c>
      <c r="AM2073" s="79">
        <f t="shared" si="260"/>
        <v>18.390804597701148</v>
      </c>
      <c r="AN2073" s="80">
        <f t="shared" si="261"/>
        <v>6063.0804597701144</v>
      </c>
      <c r="AO2073" s="36">
        <f t="shared" si="262"/>
        <v>3296.8</v>
      </c>
      <c r="AP2073" s="83">
        <f t="shared" si="263"/>
        <v>-2766.2804597701142</v>
      </c>
    </row>
    <row r="2074" spans="1:42" hidden="1">
      <c r="A2074">
        <v>48038</v>
      </c>
      <c r="B2074" s="38">
        <v>46224</v>
      </c>
      <c r="C2074" t="s">
        <v>714</v>
      </c>
      <c r="D2074" t="s">
        <v>725</v>
      </c>
      <c r="E2074" t="s">
        <v>726</v>
      </c>
      <c r="F2074" t="s">
        <v>59</v>
      </c>
      <c r="G2074">
        <v>8</v>
      </c>
      <c r="H2074" s="43" t="s">
        <v>733</v>
      </c>
      <c r="I2074" t="s">
        <v>734</v>
      </c>
      <c r="J2074">
        <v>11752</v>
      </c>
      <c r="K2074" t="s">
        <v>149</v>
      </c>
      <c r="L2074" t="s">
        <v>738</v>
      </c>
      <c r="M2074">
        <v>2</v>
      </c>
      <c r="N2074" t="s">
        <v>736</v>
      </c>
      <c r="O2074" t="s">
        <v>64</v>
      </c>
      <c r="P2074">
        <v>953</v>
      </c>
      <c r="Q2074" t="s">
        <v>731</v>
      </c>
      <c r="R2074">
        <v>19</v>
      </c>
      <c r="S2074">
        <v>0</v>
      </c>
      <c r="T2074">
        <v>0</v>
      </c>
      <c r="U2074">
        <v>8</v>
      </c>
      <c r="V2074">
        <v>8</v>
      </c>
      <c r="W2074">
        <v>0</v>
      </c>
      <c r="X2074">
        <v>0</v>
      </c>
      <c r="Y2074">
        <v>0</v>
      </c>
      <c r="Z2074">
        <v>0</v>
      </c>
      <c r="AA2074" t="s">
        <v>55</v>
      </c>
      <c r="AB2074" t="s">
        <v>56</v>
      </c>
      <c r="AC2074" t="s">
        <v>120</v>
      </c>
      <c r="AD2074" t="s">
        <v>120</v>
      </c>
      <c r="AE2074" s="39">
        <v>46225.486087962963</v>
      </c>
      <c r="AG2074" t="str">
        <f t="shared" si="256"/>
        <v>Agosto-26</v>
      </c>
      <c r="AH2074" s="36">
        <f>_xlfn.XLOOKUP(AK2074,'Base de Preços'!P$7:P$3001,'Base de Preços'!J$7:J$3001,"",0)</f>
        <v>0</v>
      </c>
      <c r="AI2074" s="37">
        <f t="shared" si="257"/>
        <v>0</v>
      </c>
      <c r="AJ2074" t="str">
        <f>_xlfn.XLOOKUP(N2074,Agrupamentos!C$3:C$496,Agrupamentos!D$3:D$496,"",0)</f>
        <v>APOIO E MANUTENÇÃO</v>
      </c>
      <c r="AK2074" t="str">
        <f t="shared" si="258"/>
        <v>APOIO E MANUTENÇÃO 1430GN14302</v>
      </c>
      <c r="AL2074" s="57" t="str">
        <f t="shared" si="259"/>
        <v>48038GN1430Operador de Trator de PneuMATEUS SANCHES PERES BIENIEKAPOIO E MANUTENÇÃO 1430Santa fé - BTC19Suporte0Agosto-268846225,48608796346224</v>
      </c>
      <c r="AM2074" s="79" t="str">
        <f t="shared" si="260"/>
        <v/>
      </c>
      <c r="AN2074" s="80" t="str">
        <f t="shared" si="261"/>
        <v/>
      </c>
      <c r="AO2074" s="36">
        <f t="shared" si="262"/>
        <v>0</v>
      </c>
      <c r="AP2074" s="83" t="str">
        <f t="shared" si="263"/>
        <v/>
      </c>
    </row>
    <row r="2075" spans="1:42" hidden="1">
      <c r="A2075">
        <v>48041</v>
      </c>
      <c r="B2075" s="38">
        <v>46224</v>
      </c>
      <c r="C2075" t="s">
        <v>714</v>
      </c>
      <c r="D2075" t="s">
        <v>725</v>
      </c>
      <c r="E2075" t="s">
        <v>726</v>
      </c>
      <c r="F2075" t="s">
        <v>37</v>
      </c>
      <c r="G2075">
        <v>8</v>
      </c>
      <c r="H2075" s="43" t="s">
        <v>733</v>
      </c>
      <c r="I2075" t="s">
        <v>734</v>
      </c>
      <c r="J2075">
        <v>11752</v>
      </c>
      <c r="K2075" t="s">
        <v>149</v>
      </c>
      <c r="L2075" t="s">
        <v>735</v>
      </c>
      <c r="M2075">
        <v>2</v>
      </c>
      <c r="N2075" t="s">
        <v>736</v>
      </c>
      <c r="O2075" t="s">
        <v>64</v>
      </c>
      <c r="P2075">
        <v>953</v>
      </c>
      <c r="Q2075" t="s">
        <v>731</v>
      </c>
      <c r="R2075">
        <v>19</v>
      </c>
      <c r="S2075">
        <v>0</v>
      </c>
      <c r="T2075">
        <v>0</v>
      </c>
      <c r="U2075">
        <v>8</v>
      </c>
      <c r="V2075">
        <v>8</v>
      </c>
      <c r="W2075">
        <v>0</v>
      </c>
      <c r="X2075">
        <v>0</v>
      </c>
      <c r="Y2075">
        <v>0</v>
      </c>
      <c r="Z2075">
        <v>0</v>
      </c>
      <c r="AA2075" t="s">
        <v>55</v>
      </c>
      <c r="AB2075" t="s">
        <v>47</v>
      </c>
      <c r="AC2075" t="s">
        <v>120</v>
      </c>
      <c r="AD2075" t="s">
        <v>120</v>
      </c>
      <c r="AE2075" s="39">
        <v>46225.49359953704</v>
      </c>
      <c r="AG2075" t="str">
        <f t="shared" si="256"/>
        <v>Agosto-26</v>
      </c>
      <c r="AH2075" s="36">
        <f>_xlfn.XLOOKUP(AK2075,'Base de Preços'!P$7:P$3001,'Base de Preços'!J$7:J$3001,"",0)</f>
        <v>0</v>
      </c>
      <c r="AI2075" s="37">
        <f t="shared" si="257"/>
        <v>0</v>
      </c>
      <c r="AJ2075" t="str">
        <f>_xlfn.XLOOKUP(N2075,Agrupamentos!C$3:C$496,Agrupamentos!D$3:D$496,"",0)</f>
        <v>APOIO E MANUTENÇÃO</v>
      </c>
      <c r="AK2075" t="str">
        <f t="shared" si="258"/>
        <v>APOIO E MANUTENÇÃO 1430GN14302</v>
      </c>
      <c r="AL2075" s="57" t="str">
        <f t="shared" si="259"/>
        <v>48041GN1430MotoristaMATEUS SANCHES PERES BIENIEKAPOIO E MANUTENÇÃO 1430Santa fé - BTC19Principal0Agosto-268846225,49359953746224</v>
      </c>
      <c r="AM2075" s="79" t="str">
        <f t="shared" si="260"/>
        <v/>
      </c>
      <c r="AN2075" s="80" t="str">
        <f t="shared" si="261"/>
        <v/>
      </c>
      <c r="AO2075" s="36">
        <f t="shared" si="262"/>
        <v>0</v>
      </c>
      <c r="AP2075" s="83" t="str">
        <f t="shared" si="263"/>
        <v/>
      </c>
    </row>
    <row r="2076" spans="1:42" hidden="1">
      <c r="A2076">
        <v>48041</v>
      </c>
      <c r="B2076" s="38">
        <v>46224</v>
      </c>
      <c r="C2076" t="s">
        <v>714</v>
      </c>
      <c r="D2076" t="s">
        <v>725</v>
      </c>
      <c r="E2076" t="s">
        <v>726</v>
      </c>
      <c r="F2076" t="s">
        <v>59</v>
      </c>
      <c r="G2076">
        <v>8</v>
      </c>
      <c r="H2076" s="43" t="s">
        <v>733</v>
      </c>
      <c r="I2076" t="s">
        <v>734</v>
      </c>
      <c r="J2076">
        <v>11752</v>
      </c>
      <c r="K2076" t="s">
        <v>149</v>
      </c>
      <c r="L2076" t="s">
        <v>735</v>
      </c>
      <c r="M2076">
        <v>2</v>
      </c>
      <c r="N2076" t="s">
        <v>736</v>
      </c>
      <c r="O2076" t="s">
        <v>64</v>
      </c>
      <c r="P2076">
        <v>953</v>
      </c>
      <c r="Q2076" t="s">
        <v>731</v>
      </c>
      <c r="R2076">
        <v>19</v>
      </c>
      <c r="S2076">
        <v>0</v>
      </c>
      <c r="T2076">
        <v>0</v>
      </c>
      <c r="U2076">
        <v>48</v>
      </c>
      <c r="V2076">
        <v>48</v>
      </c>
      <c r="W2076">
        <v>0</v>
      </c>
      <c r="X2076">
        <v>0</v>
      </c>
      <c r="Y2076">
        <v>0</v>
      </c>
      <c r="Z2076">
        <v>0</v>
      </c>
      <c r="AA2076" t="s">
        <v>55</v>
      </c>
      <c r="AB2076" t="s">
        <v>56</v>
      </c>
      <c r="AC2076" t="s">
        <v>120</v>
      </c>
      <c r="AD2076" t="s">
        <v>120</v>
      </c>
      <c r="AE2076" s="39">
        <v>46225.492650462962</v>
      </c>
      <c r="AG2076" t="str">
        <f t="shared" si="256"/>
        <v>Agosto-26</v>
      </c>
      <c r="AH2076" s="36">
        <f>_xlfn.XLOOKUP(AK2076,'Base de Preços'!P$7:P$3001,'Base de Preços'!J$7:J$3001,"",0)</f>
        <v>0</v>
      </c>
      <c r="AI2076" s="37">
        <f t="shared" si="257"/>
        <v>0</v>
      </c>
      <c r="AJ2076" t="str">
        <f>_xlfn.XLOOKUP(N2076,Agrupamentos!C$3:C$496,Agrupamentos!D$3:D$496,"",0)</f>
        <v>APOIO E MANUTENÇÃO</v>
      </c>
      <c r="AK2076" t="str">
        <f t="shared" si="258"/>
        <v>APOIO E MANUTENÇÃO 1430GN14302</v>
      </c>
      <c r="AL2076" s="57" t="str">
        <f t="shared" si="259"/>
        <v>48041GN1430Operador de Trator de PneuMATEUS SANCHES PERES BIENIEKAPOIO E MANUTENÇÃO 1430Santa fé - BTC19Suporte0Agosto-26484846225,49265046346224</v>
      </c>
      <c r="AM2076" s="79" t="str">
        <f t="shared" si="260"/>
        <v/>
      </c>
      <c r="AN2076" s="80" t="str">
        <f t="shared" si="261"/>
        <v/>
      </c>
      <c r="AO2076" s="36">
        <f t="shared" si="262"/>
        <v>0</v>
      </c>
      <c r="AP2076" s="83" t="str">
        <f t="shared" si="263"/>
        <v/>
      </c>
    </row>
    <row r="2077" spans="1:42" hidden="1">
      <c r="A2077">
        <v>48041</v>
      </c>
      <c r="B2077" s="38">
        <v>46224</v>
      </c>
      <c r="C2077" t="s">
        <v>714</v>
      </c>
      <c r="D2077" t="s">
        <v>725</v>
      </c>
      <c r="E2077" t="s">
        <v>726</v>
      </c>
      <c r="F2077" t="s">
        <v>49</v>
      </c>
      <c r="G2077">
        <v>8</v>
      </c>
      <c r="H2077" s="43" t="s">
        <v>733</v>
      </c>
      <c r="I2077" t="s">
        <v>734</v>
      </c>
      <c r="J2077">
        <v>11752</v>
      </c>
      <c r="K2077" t="s">
        <v>149</v>
      </c>
      <c r="L2077" t="s">
        <v>735</v>
      </c>
      <c r="M2077">
        <v>2</v>
      </c>
      <c r="N2077" t="s">
        <v>736</v>
      </c>
      <c r="O2077" t="s">
        <v>64</v>
      </c>
      <c r="P2077">
        <v>953</v>
      </c>
      <c r="Q2077" t="s">
        <v>731</v>
      </c>
      <c r="R2077">
        <v>19</v>
      </c>
      <c r="S2077">
        <v>0</v>
      </c>
      <c r="T2077">
        <v>0</v>
      </c>
      <c r="U2077">
        <v>56</v>
      </c>
      <c r="V2077">
        <v>56</v>
      </c>
      <c r="W2077">
        <v>0</v>
      </c>
      <c r="X2077">
        <v>0</v>
      </c>
      <c r="Y2077">
        <v>0</v>
      </c>
      <c r="Z2077">
        <v>0</v>
      </c>
      <c r="AA2077" t="s">
        <v>55</v>
      </c>
      <c r="AB2077" t="s">
        <v>56</v>
      </c>
      <c r="AC2077" t="s">
        <v>120</v>
      </c>
      <c r="AD2077" t="s">
        <v>120</v>
      </c>
      <c r="AE2077" s="39">
        <v>46225.493067129632</v>
      </c>
      <c r="AG2077" t="str">
        <f t="shared" si="256"/>
        <v>Agosto-26</v>
      </c>
      <c r="AH2077" s="36">
        <f>_xlfn.XLOOKUP(AK2077,'Base de Preços'!P$7:P$3001,'Base de Preços'!J$7:J$3001,"",0)</f>
        <v>0</v>
      </c>
      <c r="AI2077" s="37">
        <f t="shared" si="257"/>
        <v>0</v>
      </c>
      <c r="AJ2077" t="str">
        <f>_xlfn.XLOOKUP(N2077,Agrupamentos!C$3:C$496,Agrupamentos!D$3:D$496,"",0)</f>
        <v>APOIO E MANUTENÇÃO</v>
      </c>
      <c r="AK2077" t="str">
        <f t="shared" si="258"/>
        <v>APOIO E MANUTENÇÃO 1430GN14302</v>
      </c>
      <c r="AL2077" s="57" t="str">
        <f t="shared" si="259"/>
        <v>48041GN1430Trabalhador FlorestalMATEUS SANCHES PERES BIENIEKAPOIO E MANUTENÇÃO 1430Santa fé - BTC19Suporte0Agosto-26565646225,493067129646224</v>
      </c>
      <c r="AM2077" s="79" t="str">
        <f t="shared" si="260"/>
        <v/>
      </c>
      <c r="AN2077" s="80" t="str">
        <f t="shared" si="261"/>
        <v/>
      </c>
      <c r="AO2077" s="36">
        <f t="shared" si="262"/>
        <v>0</v>
      </c>
      <c r="AP2077" s="83" t="str">
        <f t="shared" si="263"/>
        <v/>
      </c>
    </row>
    <row r="2078" spans="1:42" hidden="1">
      <c r="A2078">
        <v>47989</v>
      </c>
      <c r="B2078" s="38">
        <v>46224</v>
      </c>
      <c r="C2078" t="s">
        <v>35</v>
      </c>
      <c r="D2078" t="s">
        <v>105</v>
      </c>
      <c r="E2078" t="s">
        <v>106</v>
      </c>
      <c r="F2078" t="s">
        <v>49</v>
      </c>
      <c r="G2078">
        <v>8</v>
      </c>
      <c r="H2078" s="43">
        <v>11065</v>
      </c>
      <c r="I2078" t="s">
        <v>107</v>
      </c>
      <c r="J2078" t="s">
        <v>50</v>
      </c>
      <c r="K2078" t="s">
        <v>51</v>
      </c>
      <c r="L2078" t="s">
        <v>108</v>
      </c>
      <c r="M2078">
        <v>1</v>
      </c>
      <c r="N2078" t="s">
        <v>109</v>
      </c>
      <c r="O2078" t="s">
        <v>64</v>
      </c>
      <c r="P2078">
        <v>950</v>
      </c>
      <c r="Q2078" t="s">
        <v>110</v>
      </c>
      <c r="R2078" t="s">
        <v>111</v>
      </c>
      <c r="S2078">
        <v>0</v>
      </c>
      <c r="T2078">
        <v>0</v>
      </c>
      <c r="U2078">
        <v>16</v>
      </c>
      <c r="V2078">
        <v>16</v>
      </c>
      <c r="W2078">
        <v>0</v>
      </c>
      <c r="X2078">
        <v>0</v>
      </c>
      <c r="Y2078">
        <v>0</v>
      </c>
      <c r="Z2078">
        <v>0</v>
      </c>
      <c r="AA2078" t="s">
        <v>55</v>
      </c>
      <c r="AB2078" t="s">
        <v>56</v>
      </c>
      <c r="AC2078" t="s">
        <v>57</v>
      </c>
      <c r="AD2078" t="s">
        <v>57</v>
      </c>
      <c r="AE2078" s="39">
        <v>46224.723310185182</v>
      </c>
      <c r="AG2078" t="str">
        <f t="shared" si="256"/>
        <v>Agosto-26</v>
      </c>
      <c r="AH2078" s="36">
        <f>_xlfn.XLOOKUP(AK2078,'Base de Preços'!P$7:P$3001,'Base de Preços'!J$7:J$3001,"",0)</f>
        <v>0</v>
      </c>
      <c r="AI2078" s="37">
        <f t="shared" si="257"/>
        <v>0</v>
      </c>
      <c r="AJ2078" t="str">
        <f>_xlfn.XLOOKUP(N2078,Agrupamentos!C$3:C$496,Agrupamentos!D$3:D$496,"",0)</f>
        <v>APOIO E MANUTENÇÃO</v>
      </c>
      <c r="AK2078" t="str">
        <f t="shared" si="258"/>
        <v>APOIO E MANUTEÇÃO 1410GN14101</v>
      </c>
      <c r="AL2078" s="57" t="str">
        <f t="shared" si="259"/>
        <v>47989GN1410Trabalhador FlorestalLEANDRA DE MIRANDA SOUZA COSTAAPOIO E MANUTEÇÃO 1410MONTE BELO GLEBA C -014-01Suporte0Agosto-26161646224,723310185246224</v>
      </c>
      <c r="AM2078" s="79" t="str">
        <f t="shared" si="260"/>
        <v/>
      </c>
      <c r="AN2078" s="80" t="str">
        <f t="shared" si="261"/>
        <v/>
      </c>
      <c r="AO2078" s="36">
        <f t="shared" si="262"/>
        <v>0</v>
      </c>
      <c r="AP2078" s="83" t="str">
        <f t="shared" si="263"/>
        <v/>
      </c>
    </row>
    <row r="2079" spans="1:42" hidden="1">
      <c r="A2079">
        <v>48004</v>
      </c>
      <c r="B2079" s="38">
        <v>46224</v>
      </c>
      <c r="C2079" t="s">
        <v>35</v>
      </c>
      <c r="D2079" t="s">
        <v>105</v>
      </c>
      <c r="E2079" t="s">
        <v>106</v>
      </c>
      <c r="F2079" t="s">
        <v>37</v>
      </c>
      <c r="G2079">
        <v>8</v>
      </c>
      <c r="H2079" s="43">
        <v>11331</v>
      </c>
      <c r="I2079" t="s">
        <v>112</v>
      </c>
      <c r="J2079">
        <v>11838</v>
      </c>
      <c r="K2079" t="s">
        <v>113</v>
      </c>
      <c r="L2079" t="s">
        <v>114</v>
      </c>
      <c r="M2079" t="s">
        <v>115</v>
      </c>
      <c r="N2079" t="s">
        <v>116</v>
      </c>
      <c r="O2079" t="s">
        <v>64</v>
      </c>
      <c r="P2079">
        <v>532</v>
      </c>
      <c r="Q2079" t="s">
        <v>117</v>
      </c>
      <c r="R2079" t="s">
        <v>118</v>
      </c>
      <c r="S2079">
        <v>5</v>
      </c>
      <c r="T2079">
        <v>0</v>
      </c>
      <c r="U2079">
        <v>0</v>
      </c>
      <c r="V2079">
        <v>5</v>
      </c>
      <c r="W2079">
        <v>0.14000000000000001</v>
      </c>
      <c r="X2079">
        <v>0</v>
      </c>
      <c r="Y2079">
        <v>0</v>
      </c>
      <c r="Z2079">
        <v>58.86</v>
      </c>
      <c r="AA2079" t="s">
        <v>55</v>
      </c>
      <c r="AB2079" t="s">
        <v>77</v>
      </c>
      <c r="AC2079" t="s">
        <v>119</v>
      </c>
      <c r="AD2079" t="s">
        <v>120</v>
      </c>
      <c r="AE2079" s="39">
        <v>46224.801226851851</v>
      </c>
      <c r="AG2079" t="str">
        <f t="shared" si="256"/>
        <v>Agosto-26</v>
      </c>
      <c r="AH2079" s="36">
        <f>_xlfn.XLOOKUP(AK2079,'Base de Preços'!P$7:P$3001,'Base de Preços'!J$7:J$3001,"",0)</f>
        <v>212.62</v>
      </c>
      <c r="AI2079" s="37">
        <f t="shared" si="257"/>
        <v>0</v>
      </c>
      <c r="AJ2079" t="str">
        <f>_xlfn.XLOOKUP(N2079,Agrupamentos!C$3:C$496,Agrupamentos!D$3:D$496,"",0)</f>
        <v>HERBICIDA MEC</v>
      </c>
      <c r="AK2079" t="str">
        <f t="shared" si="258"/>
        <v>SERV CAP QUIM PRE EMERG 3 LINHASGN1410IMP97</v>
      </c>
      <c r="AL2079" s="57" t="str">
        <f t="shared" si="259"/>
        <v>48004GN1410MotoristaRENILDO DA CONCEICAO OLIVEIRASERV CAP QUIM PRE EMERG 3 LINHASNOSSA SENHORA APARECIDA IX003-01Apoio0Agosto-260546224,801226851946224</v>
      </c>
      <c r="AM2079" s="79">
        <f t="shared" si="260"/>
        <v>35.714285714285708</v>
      </c>
      <c r="AN2079" s="80">
        <f t="shared" si="261"/>
        <v>2102.1428571428569</v>
      </c>
      <c r="AO2079" s="36">
        <f t="shared" si="262"/>
        <v>0</v>
      </c>
      <c r="AP2079" s="83">
        <f t="shared" si="263"/>
        <v>-2102.1428571428569</v>
      </c>
    </row>
    <row r="2080" spans="1:42" hidden="1">
      <c r="A2080">
        <v>48004</v>
      </c>
      <c r="B2080" s="38">
        <v>46224</v>
      </c>
      <c r="C2080" t="s">
        <v>35</v>
      </c>
      <c r="D2080" t="s">
        <v>105</v>
      </c>
      <c r="E2080" t="s">
        <v>106</v>
      </c>
      <c r="F2080" t="s">
        <v>49</v>
      </c>
      <c r="G2080">
        <v>8</v>
      </c>
      <c r="H2080" s="43">
        <v>11331</v>
      </c>
      <c r="I2080" t="s">
        <v>112</v>
      </c>
      <c r="J2080">
        <v>11838</v>
      </c>
      <c r="K2080" t="s">
        <v>113</v>
      </c>
      <c r="L2080" t="s">
        <v>114</v>
      </c>
      <c r="M2080" t="s">
        <v>115</v>
      </c>
      <c r="N2080" t="s">
        <v>116</v>
      </c>
      <c r="O2080" t="s">
        <v>64</v>
      </c>
      <c r="P2080">
        <v>532</v>
      </c>
      <c r="Q2080" t="s">
        <v>117</v>
      </c>
      <c r="R2080" t="s">
        <v>121</v>
      </c>
      <c r="S2080">
        <v>5</v>
      </c>
      <c r="T2080">
        <v>36</v>
      </c>
      <c r="U2080">
        <v>0</v>
      </c>
      <c r="V2080">
        <v>5</v>
      </c>
      <c r="W2080">
        <v>0.08</v>
      </c>
      <c r="X2080">
        <v>0.14000000000000001</v>
      </c>
      <c r="Y2080">
        <v>0.14000000000000001</v>
      </c>
      <c r="Z2080">
        <v>10.130000000000001</v>
      </c>
      <c r="AA2080" t="s">
        <v>46</v>
      </c>
      <c r="AB2080" t="s">
        <v>56</v>
      </c>
      <c r="AC2080" t="s">
        <v>119</v>
      </c>
      <c r="AD2080" t="s">
        <v>120</v>
      </c>
      <c r="AE2080" s="39">
        <v>46224.801226851851</v>
      </c>
      <c r="AG2080" t="str">
        <f t="shared" si="256"/>
        <v>Agosto-26</v>
      </c>
      <c r="AH2080" s="36">
        <f>_xlfn.XLOOKUP(AK2080,'Base de Preços'!P$7:P$3001,'Base de Preços'!J$7:J$3001,"",0)</f>
        <v>212.62</v>
      </c>
      <c r="AI2080" s="37">
        <f t="shared" si="257"/>
        <v>0</v>
      </c>
      <c r="AJ2080" t="str">
        <f>_xlfn.XLOOKUP(N2080,Agrupamentos!C$3:C$496,Agrupamentos!D$3:D$496,"",0)</f>
        <v>HERBICIDA MEC</v>
      </c>
      <c r="AK2080" t="str">
        <f t="shared" si="258"/>
        <v>SERV CAP QUIM PRE EMERG 3 LINHASGN1410IMP97</v>
      </c>
      <c r="AL2080" s="57" t="str">
        <f t="shared" si="259"/>
        <v>48004GN1410Trabalhador FlorestalRENILDO DA CONCEICAO OLIVEIRASERV CAP QUIM PRE EMERG 3 LINHASNOSSA SENHORA APARECIDA IX002-02Suporte36Agosto-260546224,801226851946224</v>
      </c>
      <c r="AM2080" s="79">
        <f t="shared" si="260"/>
        <v>62.5</v>
      </c>
      <c r="AN2080" s="80">
        <f t="shared" si="261"/>
        <v>633.125</v>
      </c>
      <c r="AO2080" s="36">
        <f t="shared" si="262"/>
        <v>364.68</v>
      </c>
      <c r="AP2080" s="83">
        <f t="shared" si="263"/>
        <v>-268.44499999999999</v>
      </c>
    </row>
    <row r="2081" spans="1:42" hidden="1">
      <c r="A2081">
        <v>48004</v>
      </c>
      <c r="B2081" s="38">
        <v>46224</v>
      </c>
      <c r="C2081" t="s">
        <v>35</v>
      </c>
      <c r="D2081" t="s">
        <v>105</v>
      </c>
      <c r="E2081" t="s">
        <v>106</v>
      </c>
      <c r="F2081" t="s">
        <v>59</v>
      </c>
      <c r="G2081">
        <v>8</v>
      </c>
      <c r="H2081" s="43">
        <v>11331</v>
      </c>
      <c r="I2081" t="s">
        <v>112</v>
      </c>
      <c r="J2081">
        <v>11838</v>
      </c>
      <c r="K2081" t="s">
        <v>113</v>
      </c>
      <c r="L2081" t="s">
        <v>114</v>
      </c>
      <c r="M2081" t="s">
        <v>115</v>
      </c>
      <c r="N2081" t="s">
        <v>116</v>
      </c>
      <c r="O2081" t="s">
        <v>64</v>
      </c>
      <c r="P2081">
        <v>532</v>
      </c>
      <c r="Q2081" t="s">
        <v>117</v>
      </c>
      <c r="R2081" t="s">
        <v>121</v>
      </c>
      <c r="S2081">
        <v>5</v>
      </c>
      <c r="T2081">
        <v>36</v>
      </c>
      <c r="U2081">
        <v>0</v>
      </c>
      <c r="V2081">
        <v>5</v>
      </c>
      <c r="W2081">
        <v>0.42</v>
      </c>
      <c r="X2081">
        <v>0.14000000000000001</v>
      </c>
      <c r="Y2081">
        <v>0.14000000000000001</v>
      </c>
      <c r="Z2081">
        <v>143.63999999999999</v>
      </c>
      <c r="AA2081" t="s">
        <v>46</v>
      </c>
      <c r="AB2081" t="s">
        <v>47</v>
      </c>
      <c r="AC2081" t="s">
        <v>119</v>
      </c>
      <c r="AD2081" t="s">
        <v>120</v>
      </c>
      <c r="AE2081" s="39">
        <v>46224.801226851851</v>
      </c>
      <c r="AG2081" t="str">
        <f t="shared" si="256"/>
        <v>Agosto-26</v>
      </c>
      <c r="AH2081" s="36">
        <f>_xlfn.XLOOKUP(AK2081,'Base de Preços'!P$7:P$3001,'Base de Preços'!J$7:J$3001,"",0)</f>
        <v>212.62</v>
      </c>
      <c r="AI2081" s="37">
        <f t="shared" si="257"/>
        <v>7654.32</v>
      </c>
      <c r="AJ2081" t="str">
        <f>_xlfn.XLOOKUP(N2081,Agrupamentos!C$3:C$496,Agrupamentos!D$3:D$496,"",0)</f>
        <v>HERBICIDA MEC</v>
      </c>
      <c r="AK2081" t="str">
        <f t="shared" si="258"/>
        <v>SERV CAP QUIM PRE EMERG 3 LINHASGN1410IMP97</v>
      </c>
      <c r="AL2081" s="57" t="str">
        <f t="shared" si="259"/>
        <v>48004GN1410Operador de Trator de PneuRENILDO DA CONCEICAO OLIVEIRASERV CAP QUIM PRE EMERG 3 LINHASNOSSA SENHORA APARECIDA IX002-02Principal36Agosto-260546224,801226851946224</v>
      </c>
      <c r="AM2081" s="79">
        <f t="shared" si="260"/>
        <v>11.904761904761905</v>
      </c>
      <c r="AN2081" s="80">
        <f t="shared" si="261"/>
        <v>1709.9999999999998</v>
      </c>
      <c r="AO2081" s="36">
        <f t="shared" si="262"/>
        <v>5171.0399999999991</v>
      </c>
      <c r="AP2081" s="83">
        <f t="shared" si="263"/>
        <v>3461.0399999999991</v>
      </c>
    </row>
    <row r="2082" spans="1:42" hidden="1">
      <c r="A2082">
        <v>48004</v>
      </c>
      <c r="B2082" s="38">
        <v>46224</v>
      </c>
      <c r="C2082" t="s">
        <v>35</v>
      </c>
      <c r="D2082" t="s">
        <v>105</v>
      </c>
      <c r="E2082" t="s">
        <v>106</v>
      </c>
      <c r="F2082" t="s">
        <v>59</v>
      </c>
      <c r="G2082">
        <v>8</v>
      </c>
      <c r="H2082" s="43">
        <v>11331</v>
      </c>
      <c r="I2082" t="s">
        <v>112</v>
      </c>
      <c r="J2082">
        <v>11838</v>
      </c>
      <c r="K2082" t="s">
        <v>113</v>
      </c>
      <c r="L2082" t="s">
        <v>114</v>
      </c>
      <c r="M2082" t="s">
        <v>115</v>
      </c>
      <c r="N2082" t="s">
        <v>116</v>
      </c>
      <c r="O2082" t="s">
        <v>64</v>
      </c>
      <c r="P2082">
        <v>532</v>
      </c>
      <c r="Q2082" t="s">
        <v>117</v>
      </c>
      <c r="R2082" t="s">
        <v>122</v>
      </c>
      <c r="S2082">
        <v>0</v>
      </c>
      <c r="T2082">
        <v>0</v>
      </c>
      <c r="U2082">
        <v>5</v>
      </c>
      <c r="V2082">
        <v>5</v>
      </c>
      <c r="W2082">
        <v>0.42</v>
      </c>
      <c r="X2082">
        <v>0</v>
      </c>
      <c r="Y2082">
        <v>0</v>
      </c>
      <c r="Z2082">
        <v>143.63999999999999</v>
      </c>
      <c r="AA2082" t="s">
        <v>46</v>
      </c>
      <c r="AB2082" t="s">
        <v>47</v>
      </c>
      <c r="AC2082" t="s">
        <v>119</v>
      </c>
      <c r="AD2082" t="s">
        <v>57</v>
      </c>
      <c r="AE2082" s="39">
        <v>46224.801226851851</v>
      </c>
      <c r="AG2082" t="str">
        <f t="shared" si="256"/>
        <v>Agosto-26</v>
      </c>
      <c r="AH2082" s="36">
        <f>_xlfn.XLOOKUP(AK2082,'Base de Preços'!P$7:P$3001,'Base de Preços'!J$7:J$3001,"",0)</f>
        <v>212.62</v>
      </c>
      <c r="AI2082" s="37">
        <f t="shared" si="257"/>
        <v>0</v>
      </c>
      <c r="AJ2082" t="str">
        <f>_xlfn.XLOOKUP(N2082,Agrupamentos!C$3:C$496,Agrupamentos!D$3:D$496,"",0)</f>
        <v>HERBICIDA MEC</v>
      </c>
      <c r="AK2082" t="str">
        <f t="shared" si="258"/>
        <v>SERV CAP QUIM PRE EMERG 3 LINHASGN1410IMP97</v>
      </c>
      <c r="AL2082" s="57" t="str">
        <f t="shared" si="259"/>
        <v>48004GN1410Operador de Trator de PneuRENILDO DA CONCEICAO OLIVEIRASERV CAP QUIM PRE EMERG 3 LINHASNOSSA SENHORA APARECIDA IX004-01Principal0Agosto-265546224,801226851946224</v>
      </c>
      <c r="AM2082" s="79">
        <f t="shared" si="260"/>
        <v>11.904761904761905</v>
      </c>
      <c r="AN2082" s="80">
        <f t="shared" si="261"/>
        <v>1709.9999999999998</v>
      </c>
      <c r="AO2082" s="36">
        <f t="shared" si="262"/>
        <v>0</v>
      </c>
      <c r="AP2082" s="83">
        <f t="shared" si="263"/>
        <v>-1709.9999999999998</v>
      </c>
    </row>
    <row r="2083" spans="1:42" hidden="1">
      <c r="A2083">
        <v>48004</v>
      </c>
      <c r="B2083" s="38">
        <v>46224</v>
      </c>
      <c r="C2083" t="s">
        <v>35</v>
      </c>
      <c r="D2083" t="s">
        <v>105</v>
      </c>
      <c r="E2083" t="s">
        <v>106</v>
      </c>
      <c r="F2083" t="s">
        <v>49</v>
      </c>
      <c r="G2083">
        <v>8</v>
      </c>
      <c r="H2083" s="43">
        <v>11331</v>
      </c>
      <c r="I2083" t="s">
        <v>112</v>
      </c>
      <c r="J2083">
        <v>11838</v>
      </c>
      <c r="K2083" t="s">
        <v>113</v>
      </c>
      <c r="L2083" t="s">
        <v>114</v>
      </c>
      <c r="M2083" t="s">
        <v>115</v>
      </c>
      <c r="N2083" t="s">
        <v>116</v>
      </c>
      <c r="O2083" t="s">
        <v>64</v>
      </c>
      <c r="P2083">
        <v>532</v>
      </c>
      <c r="Q2083" t="s">
        <v>117</v>
      </c>
      <c r="R2083" t="s">
        <v>122</v>
      </c>
      <c r="S2083">
        <v>5</v>
      </c>
      <c r="T2083">
        <v>0</v>
      </c>
      <c r="U2083">
        <v>0</v>
      </c>
      <c r="V2083">
        <v>5</v>
      </c>
      <c r="W2083">
        <v>0.08</v>
      </c>
      <c r="X2083">
        <v>0</v>
      </c>
      <c r="Y2083">
        <v>0</v>
      </c>
      <c r="Z2083">
        <v>10.130000000000001</v>
      </c>
      <c r="AA2083" t="s">
        <v>46</v>
      </c>
      <c r="AB2083" t="s">
        <v>56</v>
      </c>
      <c r="AC2083" t="s">
        <v>119</v>
      </c>
      <c r="AD2083" t="s">
        <v>57</v>
      </c>
      <c r="AE2083" s="39">
        <v>46224.801226851851</v>
      </c>
      <c r="AG2083" t="str">
        <f t="shared" si="256"/>
        <v>Agosto-26</v>
      </c>
      <c r="AH2083" s="36">
        <f>_xlfn.XLOOKUP(AK2083,'Base de Preços'!P$7:P$3001,'Base de Preços'!J$7:J$3001,"",0)</f>
        <v>212.62</v>
      </c>
      <c r="AI2083" s="37">
        <f t="shared" si="257"/>
        <v>0</v>
      </c>
      <c r="AJ2083" t="str">
        <f>_xlfn.XLOOKUP(N2083,Agrupamentos!C$3:C$496,Agrupamentos!D$3:D$496,"",0)</f>
        <v>HERBICIDA MEC</v>
      </c>
      <c r="AK2083" t="str">
        <f t="shared" si="258"/>
        <v>SERV CAP QUIM PRE EMERG 3 LINHASGN1410IMP97</v>
      </c>
      <c r="AL2083" s="57" t="str">
        <f t="shared" si="259"/>
        <v>48004GN1410Trabalhador FlorestalRENILDO DA CONCEICAO OLIVEIRASERV CAP QUIM PRE EMERG 3 LINHASNOSSA SENHORA APARECIDA IX004-01Suporte0Agosto-260546224,801226851946224</v>
      </c>
      <c r="AM2083" s="79">
        <f t="shared" si="260"/>
        <v>62.5</v>
      </c>
      <c r="AN2083" s="80">
        <f t="shared" si="261"/>
        <v>633.125</v>
      </c>
      <c r="AO2083" s="36">
        <f t="shared" si="262"/>
        <v>0</v>
      </c>
      <c r="AP2083" s="83">
        <f t="shared" si="263"/>
        <v>-633.125</v>
      </c>
    </row>
    <row r="2084" spans="1:42" hidden="1">
      <c r="A2084">
        <v>48004</v>
      </c>
      <c r="B2084" s="38">
        <v>46224</v>
      </c>
      <c r="C2084" t="s">
        <v>35</v>
      </c>
      <c r="D2084" t="s">
        <v>105</v>
      </c>
      <c r="E2084" t="s">
        <v>106</v>
      </c>
      <c r="F2084" t="s">
        <v>37</v>
      </c>
      <c r="G2084">
        <v>8</v>
      </c>
      <c r="H2084" s="43">
        <v>11331</v>
      </c>
      <c r="I2084" t="s">
        <v>112</v>
      </c>
      <c r="J2084">
        <v>11838</v>
      </c>
      <c r="K2084" t="s">
        <v>113</v>
      </c>
      <c r="L2084" t="s">
        <v>114</v>
      </c>
      <c r="M2084" t="s">
        <v>115</v>
      </c>
      <c r="N2084" t="s">
        <v>116</v>
      </c>
      <c r="O2084" t="s">
        <v>64</v>
      </c>
      <c r="P2084">
        <v>532</v>
      </c>
      <c r="Q2084" t="s">
        <v>117</v>
      </c>
      <c r="R2084" t="s">
        <v>121</v>
      </c>
      <c r="S2084">
        <v>5</v>
      </c>
      <c r="T2084">
        <v>0</v>
      </c>
      <c r="U2084">
        <v>0</v>
      </c>
      <c r="V2084">
        <v>5</v>
      </c>
      <c r="W2084">
        <v>0.14000000000000001</v>
      </c>
      <c r="X2084">
        <v>0</v>
      </c>
      <c r="Y2084">
        <v>0</v>
      </c>
      <c r="Z2084">
        <v>58.86</v>
      </c>
      <c r="AA2084" t="s">
        <v>46</v>
      </c>
      <c r="AB2084" t="s">
        <v>77</v>
      </c>
      <c r="AC2084" t="s">
        <v>119</v>
      </c>
      <c r="AD2084" t="s">
        <v>120</v>
      </c>
      <c r="AE2084" s="39">
        <v>46224.801226851851</v>
      </c>
      <c r="AG2084" t="str">
        <f t="shared" si="256"/>
        <v>Agosto-26</v>
      </c>
      <c r="AH2084" s="36">
        <f>_xlfn.XLOOKUP(AK2084,'Base de Preços'!P$7:P$3001,'Base de Preços'!J$7:J$3001,"",0)</f>
        <v>212.62</v>
      </c>
      <c r="AI2084" s="37">
        <f t="shared" si="257"/>
        <v>0</v>
      </c>
      <c r="AJ2084" t="str">
        <f>_xlfn.XLOOKUP(N2084,Agrupamentos!C$3:C$496,Agrupamentos!D$3:D$496,"",0)</f>
        <v>HERBICIDA MEC</v>
      </c>
      <c r="AK2084" t="str">
        <f t="shared" si="258"/>
        <v>SERV CAP QUIM PRE EMERG 3 LINHASGN1410IMP97</v>
      </c>
      <c r="AL2084" s="57" t="str">
        <f t="shared" si="259"/>
        <v>48004GN1410MotoristaRENILDO DA CONCEICAO OLIVEIRASERV CAP QUIM PRE EMERG 3 LINHASNOSSA SENHORA APARECIDA IX002-02Apoio0Agosto-260546224,801226851946224</v>
      </c>
      <c r="AM2084" s="79">
        <f t="shared" si="260"/>
        <v>35.714285714285708</v>
      </c>
      <c r="AN2084" s="80">
        <f t="shared" si="261"/>
        <v>2102.1428571428569</v>
      </c>
      <c r="AO2084" s="36">
        <f t="shared" si="262"/>
        <v>0</v>
      </c>
      <c r="AP2084" s="83">
        <f t="shared" si="263"/>
        <v>-2102.1428571428569</v>
      </c>
    </row>
    <row r="2085" spans="1:42" hidden="1">
      <c r="A2085">
        <v>48020</v>
      </c>
      <c r="B2085" s="38">
        <v>46224</v>
      </c>
      <c r="C2085" t="s">
        <v>35</v>
      </c>
      <c r="D2085" t="s">
        <v>105</v>
      </c>
      <c r="E2085" t="s">
        <v>106</v>
      </c>
      <c r="F2085" t="s">
        <v>49</v>
      </c>
      <c r="G2085">
        <v>8</v>
      </c>
      <c r="H2085" s="43">
        <v>11065</v>
      </c>
      <c r="I2085" t="s">
        <v>107</v>
      </c>
      <c r="J2085">
        <v>11390</v>
      </c>
      <c r="K2085" t="s">
        <v>123</v>
      </c>
      <c r="L2085" t="s">
        <v>123</v>
      </c>
      <c r="M2085" t="s">
        <v>124</v>
      </c>
      <c r="N2085" t="s">
        <v>125</v>
      </c>
      <c r="O2085" t="s">
        <v>64</v>
      </c>
      <c r="P2085">
        <v>805</v>
      </c>
      <c r="Q2085" t="s">
        <v>126</v>
      </c>
      <c r="R2085" t="s">
        <v>104</v>
      </c>
      <c r="S2085">
        <v>0</v>
      </c>
      <c r="T2085">
        <v>0</v>
      </c>
      <c r="U2085">
        <v>72</v>
      </c>
      <c r="V2085">
        <v>72</v>
      </c>
      <c r="W2085">
        <v>1.51</v>
      </c>
      <c r="X2085">
        <v>0</v>
      </c>
      <c r="Y2085">
        <v>0</v>
      </c>
      <c r="Z2085">
        <v>112.28</v>
      </c>
      <c r="AA2085" t="s">
        <v>55</v>
      </c>
      <c r="AB2085" t="s">
        <v>47</v>
      </c>
      <c r="AC2085" t="s">
        <v>127</v>
      </c>
      <c r="AD2085" t="s">
        <v>120</v>
      </c>
      <c r="AE2085" s="39">
        <v>46224.976689814815</v>
      </c>
      <c r="AF2085" t="s">
        <v>128</v>
      </c>
      <c r="AG2085" t="str">
        <f t="shared" si="256"/>
        <v>Agosto-26</v>
      </c>
      <c r="AH2085" s="36">
        <f>_xlfn.XLOOKUP(AK2085,'Base de Preços'!P$7:P$3001,'Base de Preços'!J$7:J$3001,"",0)</f>
        <v>143.12</v>
      </c>
      <c r="AI2085" s="37">
        <f t="shared" si="257"/>
        <v>0</v>
      </c>
      <c r="AJ2085" t="str">
        <f>_xlfn.XLOOKUP(N2085,Agrupamentos!C$3:C$496,Agrupamentos!D$3:D$496,"",0)</f>
        <v>COMB FORMIGA MANUAL SISTEMATICO</v>
      </c>
      <c r="AK2085" t="str">
        <f t="shared" si="258"/>
        <v>SERV COMB FORMIGA MANUAL SISTEMATICOGN1410IMP179</v>
      </c>
      <c r="AL2085" s="57" t="str">
        <f t="shared" si="259"/>
        <v>48020GN1410Trabalhador FlorestalDIEMISSON DE ALMEIDA SANTOSSERV COMB FORMIGA MANUAL SISTEMATICOGUAÍRA - RRP007-01Principal0Agosto-26727246224,976689814846224</v>
      </c>
      <c r="AM2085" s="79">
        <f t="shared" si="260"/>
        <v>47.682119205298015</v>
      </c>
      <c r="AN2085" s="80">
        <f t="shared" si="261"/>
        <v>5353.7483443708616</v>
      </c>
      <c r="AO2085" s="36">
        <f t="shared" si="262"/>
        <v>0</v>
      </c>
      <c r="AP2085" s="83">
        <f t="shared" si="263"/>
        <v>-5353.7483443708616</v>
      </c>
    </row>
    <row r="2086" spans="1:42" hidden="1">
      <c r="A2086">
        <v>48020</v>
      </c>
      <c r="B2086" s="38">
        <v>46224</v>
      </c>
      <c r="C2086" t="s">
        <v>35</v>
      </c>
      <c r="D2086" t="s">
        <v>105</v>
      </c>
      <c r="E2086" t="s">
        <v>106</v>
      </c>
      <c r="F2086" t="s">
        <v>92</v>
      </c>
      <c r="G2086">
        <v>8</v>
      </c>
      <c r="H2086" s="43">
        <v>11065</v>
      </c>
      <c r="I2086" t="s">
        <v>107</v>
      </c>
      <c r="J2086">
        <v>11390</v>
      </c>
      <c r="K2086" t="s">
        <v>123</v>
      </c>
      <c r="L2086" t="s">
        <v>123</v>
      </c>
      <c r="M2086" t="s">
        <v>129</v>
      </c>
      <c r="N2086" t="s">
        <v>130</v>
      </c>
      <c r="O2086" t="s">
        <v>64</v>
      </c>
      <c r="P2086">
        <v>805</v>
      </c>
      <c r="Q2086" t="s">
        <v>126</v>
      </c>
      <c r="R2086" t="s">
        <v>104</v>
      </c>
      <c r="S2086">
        <v>0</v>
      </c>
      <c r="T2086">
        <v>0</v>
      </c>
      <c r="U2086">
        <v>8</v>
      </c>
      <c r="V2086">
        <v>8</v>
      </c>
      <c r="W2086">
        <v>0.12</v>
      </c>
      <c r="X2086">
        <v>0</v>
      </c>
      <c r="Y2086">
        <v>0</v>
      </c>
      <c r="Z2086">
        <v>51.61</v>
      </c>
      <c r="AA2086" t="s">
        <v>55</v>
      </c>
      <c r="AB2086" t="s">
        <v>77</v>
      </c>
      <c r="AC2086" t="s">
        <v>127</v>
      </c>
      <c r="AD2086" t="s">
        <v>120</v>
      </c>
      <c r="AE2086" s="39">
        <v>46224.976689814815</v>
      </c>
      <c r="AF2086" t="s">
        <v>128</v>
      </c>
      <c r="AG2086" t="str">
        <f t="shared" si="256"/>
        <v>Agosto-26</v>
      </c>
      <c r="AH2086" s="36">
        <f>_xlfn.XLOOKUP(AK2086,'Base de Preços'!P$7:P$3001,'Base de Preços'!J$7:J$3001,"",0)</f>
        <v>204.98</v>
      </c>
      <c r="AI2086" s="37">
        <f t="shared" si="257"/>
        <v>0</v>
      </c>
      <c r="AJ2086" t="str">
        <f>_xlfn.XLOOKUP(N2086,Agrupamentos!C$3:C$496,Agrupamentos!D$3:D$496,"",0)</f>
        <v>HERBICIDA MEC</v>
      </c>
      <c r="AK2086" t="str">
        <f t="shared" si="258"/>
        <v>SERV CAP QUIM AREA TOTALGN1410IMP153</v>
      </c>
      <c r="AL2086" s="57" t="str">
        <f t="shared" si="259"/>
        <v>48020GN1410Motorista de Caminhão PipaDIEMISSON DE ALMEIDA SANTOSSERV CAP QUIM AREA TOTALGUAÍRA - RRP007-01Apoio0Agosto-268846224,976689814846224</v>
      </c>
      <c r="AM2086" s="79">
        <f t="shared" si="260"/>
        <v>66.666666666666671</v>
      </c>
      <c r="AN2086" s="80">
        <f t="shared" si="261"/>
        <v>3440.666666666667</v>
      </c>
      <c r="AO2086" s="36">
        <f t="shared" si="262"/>
        <v>0</v>
      </c>
      <c r="AP2086" s="83">
        <f t="shared" si="263"/>
        <v>-3440.666666666667</v>
      </c>
    </row>
    <row r="2087" spans="1:42" hidden="1">
      <c r="A2087">
        <v>48020</v>
      </c>
      <c r="B2087" s="38">
        <v>46224</v>
      </c>
      <c r="C2087" t="s">
        <v>35</v>
      </c>
      <c r="D2087" t="s">
        <v>105</v>
      </c>
      <c r="E2087" t="s">
        <v>106</v>
      </c>
      <c r="F2087" t="s">
        <v>59</v>
      </c>
      <c r="G2087">
        <v>8</v>
      </c>
      <c r="H2087" s="43">
        <v>11065</v>
      </c>
      <c r="I2087" t="s">
        <v>107</v>
      </c>
      <c r="J2087">
        <v>11390</v>
      </c>
      <c r="K2087" t="s">
        <v>123</v>
      </c>
      <c r="L2087" t="s">
        <v>123</v>
      </c>
      <c r="M2087" t="s">
        <v>129</v>
      </c>
      <c r="N2087" t="s">
        <v>130</v>
      </c>
      <c r="O2087" t="s">
        <v>64</v>
      </c>
      <c r="P2087">
        <v>805</v>
      </c>
      <c r="Q2087" t="s">
        <v>126</v>
      </c>
      <c r="R2087" t="s">
        <v>104</v>
      </c>
      <c r="S2087">
        <v>0</v>
      </c>
      <c r="T2087">
        <v>0</v>
      </c>
      <c r="U2087">
        <v>8</v>
      </c>
      <c r="V2087">
        <v>8</v>
      </c>
      <c r="W2087">
        <v>0.5</v>
      </c>
      <c r="X2087">
        <v>0</v>
      </c>
      <c r="Y2087">
        <v>0</v>
      </c>
      <c r="Z2087">
        <v>142.16</v>
      </c>
      <c r="AA2087" t="s">
        <v>55</v>
      </c>
      <c r="AB2087" t="s">
        <v>47</v>
      </c>
      <c r="AC2087" t="s">
        <v>127</v>
      </c>
      <c r="AD2087" t="s">
        <v>120</v>
      </c>
      <c r="AE2087" s="39">
        <v>46225.376736111109</v>
      </c>
      <c r="AF2087" t="s">
        <v>128</v>
      </c>
      <c r="AG2087" t="str">
        <f t="shared" si="256"/>
        <v>Agosto-26</v>
      </c>
      <c r="AH2087" s="36">
        <f>_xlfn.XLOOKUP(AK2087,'Base de Preços'!P$7:P$3001,'Base de Preços'!J$7:J$3001,"",0)</f>
        <v>204.98</v>
      </c>
      <c r="AI2087" s="37">
        <f t="shared" si="257"/>
        <v>0</v>
      </c>
      <c r="AJ2087" t="str">
        <f>_xlfn.XLOOKUP(N2087,Agrupamentos!C$3:C$496,Agrupamentos!D$3:D$496,"",0)</f>
        <v>HERBICIDA MEC</v>
      </c>
      <c r="AK2087" t="str">
        <f t="shared" si="258"/>
        <v>SERV CAP QUIM AREA TOTALGN1410IMP153</v>
      </c>
      <c r="AL2087" s="57" t="str">
        <f t="shared" si="259"/>
        <v>48020GN1410Operador de Trator de PneuDIEMISSON DE ALMEIDA SANTOSSERV CAP QUIM AREA TOTALGUAÍRA - RRP007-01Principal0Agosto-268846225,376736111146224</v>
      </c>
      <c r="AM2087" s="79">
        <f t="shared" si="260"/>
        <v>16</v>
      </c>
      <c r="AN2087" s="80">
        <f t="shared" si="261"/>
        <v>2274.56</v>
      </c>
      <c r="AO2087" s="36">
        <f t="shared" si="262"/>
        <v>0</v>
      </c>
      <c r="AP2087" s="83">
        <f t="shared" si="263"/>
        <v>-2274.56</v>
      </c>
    </row>
    <row r="2088" spans="1:42" hidden="1">
      <c r="A2088">
        <v>48021</v>
      </c>
      <c r="B2088" s="38">
        <v>46224</v>
      </c>
      <c r="C2088" t="s">
        <v>35</v>
      </c>
      <c r="D2088" t="s">
        <v>105</v>
      </c>
      <c r="E2088" t="s">
        <v>106</v>
      </c>
      <c r="F2088" t="s">
        <v>49</v>
      </c>
      <c r="G2088">
        <v>8</v>
      </c>
      <c r="H2088" s="43">
        <v>11331</v>
      </c>
      <c r="I2088" t="s">
        <v>112</v>
      </c>
      <c r="J2088">
        <v>11362</v>
      </c>
      <c r="K2088" t="s">
        <v>131</v>
      </c>
      <c r="L2088" t="s">
        <v>131</v>
      </c>
      <c r="M2088">
        <v>298</v>
      </c>
      <c r="N2088" t="s">
        <v>132</v>
      </c>
      <c r="O2088" t="s">
        <v>43</v>
      </c>
      <c r="P2088">
        <v>790</v>
      </c>
      <c r="Q2088" t="s">
        <v>133</v>
      </c>
      <c r="R2088" t="s">
        <v>134</v>
      </c>
      <c r="S2088">
        <v>8</v>
      </c>
      <c r="T2088">
        <v>1</v>
      </c>
      <c r="U2088">
        <v>0</v>
      </c>
      <c r="V2088">
        <v>8</v>
      </c>
      <c r="W2088">
        <v>0</v>
      </c>
      <c r="X2088">
        <v>8</v>
      </c>
      <c r="Y2088">
        <v>8</v>
      </c>
      <c r="Z2088">
        <v>589.29</v>
      </c>
      <c r="AA2088" t="s">
        <v>55</v>
      </c>
      <c r="AB2088" t="s">
        <v>47</v>
      </c>
      <c r="AC2088" t="s">
        <v>135</v>
      </c>
      <c r="AD2088" t="s">
        <v>120</v>
      </c>
      <c r="AE2088" s="39">
        <v>46224.997175925928</v>
      </c>
      <c r="AF2088" t="s">
        <v>136</v>
      </c>
      <c r="AG2088" t="str">
        <f t="shared" si="256"/>
        <v>Agosto-26</v>
      </c>
      <c r="AH2088" s="36">
        <f>_xlfn.XLOOKUP(AK2088,'Base de Preços'!P$7:P$3001,'Base de Preços'!J$7:J$3001,"",0)</f>
        <v>589.29</v>
      </c>
      <c r="AI2088" s="37">
        <f t="shared" si="257"/>
        <v>589.29</v>
      </c>
      <c r="AJ2088" t="str">
        <f>_xlfn.XLOOKUP(N2088,Agrupamentos!C$3:C$496,Agrupamentos!D$3:D$496,"",0)</f>
        <v>DIARIAS HOMEM</v>
      </c>
      <c r="AK2088" t="str">
        <f t="shared" si="258"/>
        <v>SERV GERAIS LAVOURA AGRICGN1410298</v>
      </c>
      <c r="AL2088" s="57" t="str">
        <f t="shared" si="259"/>
        <v>48021GN1410Trabalhador FlorestalGABRIEL GONCALVES PINHEIROSERV GERAIS LAVOURA AGRICSANTA LUZIA - RRP002-01Principal1Agosto-260846224,997175925946224</v>
      </c>
      <c r="AM2088" s="79" t="str">
        <f t="shared" si="260"/>
        <v/>
      </c>
      <c r="AN2088" s="80" t="str">
        <f t="shared" si="261"/>
        <v/>
      </c>
      <c r="AO2088" s="36">
        <f t="shared" si="262"/>
        <v>589.29</v>
      </c>
      <c r="AP2088" s="83" t="str">
        <f t="shared" si="263"/>
        <v/>
      </c>
    </row>
    <row r="2089" spans="1:42" hidden="1">
      <c r="A2089">
        <v>48021</v>
      </c>
      <c r="B2089" s="38">
        <v>46224</v>
      </c>
      <c r="C2089" t="s">
        <v>35</v>
      </c>
      <c r="D2089" t="s">
        <v>105</v>
      </c>
      <c r="E2089" t="s">
        <v>106</v>
      </c>
      <c r="F2089" t="s">
        <v>59</v>
      </c>
      <c r="G2089">
        <v>8</v>
      </c>
      <c r="H2089" s="43">
        <v>11331</v>
      </c>
      <c r="I2089" t="s">
        <v>112</v>
      </c>
      <c r="J2089">
        <v>11362</v>
      </c>
      <c r="K2089" t="s">
        <v>131</v>
      </c>
      <c r="L2089" t="s">
        <v>131</v>
      </c>
      <c r="M2089" t="s">
        <v>137</v>
      </c>
      <c r="N2089" t="s">
        <v>138</v>
      </c>
      <c r="O2089" t="s">
        <v>64</v>
      </c>
      <c r="P2089">
        <v>872</v>
      </c>
      <c r="Q2089" t="s">
        <v>139</v>
      </c>
      <c r="R2089" t="s">
        <v>140</v>
      </c>
      <c r="S2089">
        <v>0</v>
      </c>
      <c r="T2089">
        <v>0</v>
      </c>
      <c r="U2089">
        <v>4</v>
      </c>
      <c r="V2089">
        <v>4</v>
      </c>
      <c r="W2089">
        <v>0.68</v>
      </c>
      <c r="X2089">
        <v>0</v>
      </c>
      <c r="Y2089">
        <v>0</v>
      </c>
      <c r="Z2089">
        <v>221.69</v>
      </c>
      <c r="AA2089" t="s">
        <v>46</v>
      </c>
      <c r="AB2089" t="s">
        <v>47</v>
      </c>
      <c r="AC2089" t="s">
        <v>135</v>
      </c>
      <c r="AD2089" t="s">
        <v>120</v>
      </c>
      <c r="AE2089" s="39">
        <v>46224.997175925928</v>
      </c>
      <c r="AF2089" t="s">
        <v>136</v>
      </c>
      <c r="AG2089" t="str">
        <f t="shared" si="256"/>
        <v>Agosto-26</v>
      </c>
      <c r="AH2089" s="36">
        <f>_xlfn.XLOOKUP(AK2089,'Base de Preços'!P$7:P$3001,'Base de Preços'!J$7:J$3001,"",0)</f>
        <v>343.68</v>
      </c>
      <c r="AI2089" s="37">
        <f t="shared" si="257"/>
        <v>0</v>
      </c>
      <c r="AJ2089" t="str">
        <f>_xlfn.XLOOKUP(N2089,Agrupamentos!C$3:C$496,Agrupamentos!D$3:D$496,"",0)</f>
        <v>HERBICIDA MEC</v>
      </c>
      <c r="AK2089" t="str">
        <f t="shared" si="258"/>
        <v>SERV CAP QUIM MEC BARRA AGRICGN1410IMP96</v>
      </c>
      <c r="AL2089" s="57" t="str">
        <f t="shared" si="259"/>
        <v>48021GN1410Operador de Trator de PneuGABRIEL GONCALVES PINHEIROSERV CAP QUIM MEC BARRA AGRICSANTO EXPEDITO II - RRP010-01Principal0Agosto-264446224,997175925946224</v>
      </c>
      <c r="AM2089" s="79">
        <f t="shared" si="260"/>
        <v>5.8823529411764701</v>
      </c>
      <c r="AN2089" s="80">
        <f t="shared" si="261"/>
        <v>1304.0588235294117</v>
      </c>
      <c r="AO2089" s="36">
        <f t="shared" si="262"/>
        <v>0</v>
      </c>
      <c r="AP2089" s="83">
        <f t="shared" si="263"/>
        <v>-1304.0588235294117</v>
      </c>
    </row>
    <row r="2090" spans="1:42" hidden="1">
      <c r="A2090">
        <v>48021</v>
      </c>
      <c r="B2090" s="38">
        <v>46224</v>
      </c>
      <c r="C2090" t="s">
        <v>35</v>
      </c>
      <c r="D2090" t="s">
        <v>105</v>
      </c>
      <c r="E2090" t="s">
        <v>106</v>
      </c>
      <c r="F2090" t="s">
        <v>49</v>
      </c>
      <c r="G2090">
        <v>8</v>
      </c>
      <c r="H2090" s="43">
        <v>11331</v>
      </c>
      <c r="I2090" t="s">
        <v>112</v>
      </c>
      <c r="J2090">
        <v>11362</v>
      </c>
      <c r="K2090" t="s">
        <v>131</v>
      </c>
      <c r="L2090" t="s">
        <v>131</v>
      </c>
      <c r="M2090" t="s">
        <v>137</v>
      </c>
      <c r="N2090" t="s">
        <v>138</v>
      </c>
      <c r="O2090" t="s">
        <v>64</v>
      </c>
      <c r="P2090">
        <v>872</v>
      </c>
      <c r="Q2090" t="s">
        <v>139</v>
      </c>
      <c r="R2090" t="s">
        <v>141</v>
      </c>
      <c r="S2090">
        <v>10</v>
      </c>
      <c r="T2090">
        <v>0</v>
      </c>
      <c r="U2090">
        <v>0</v>
      </c>
      <c r="V2090">
        <v>10</v>
      </c>
      <c r="W2090">
        <v>0.23</v>
      </c>
      <c r="X2090">
        <v>0</v>
      </c>
      <c r="Y2090">
        <v>0</v>
      </c>
      <c r="Z2090">
        <v>26.68</v>
      </c>
      <c r="AA2090" t="s">
        <v>46</v>
      </c>
      <c r="AB2090" t="s">
        <v>56</v>
      </c>
      <c r="AC2090" t="s">
        <v>135</v>
      </c>
      <c r="AD2090" t="s">
        <v>120</v>
      </c>
      <c r="AE2090" s="39">
        <v>46224.997175925928</v>
      </c>
      <c r="AF2090" t="s">
        <v>136</v>
      </c>
      <c r="AG2090" t="str">
        <f t="shared" si="256"/>
        <v>Agosto-26</v>
      </c>
      <c r="AH2090" s="36">
        <f>_xlfn.XLOOKUP(AK2090,'Base de Preços'!P$7:P$3001,'Base de Preços'!J$7:J$3001,"",0)</f>
        <v>343.68</v>
      </c>
      <c r="AI2090" s="37">
        <f t="shared" si="257"/>
        <v>0</v>
      </c>
      <c r="AJ2090" t="str">
        <f>_xlfn.XLOOKUP(N2090,Agrupamentos!C$3:C$496,Agrupamentos!D$3:D$496,"",0)</f>
        <v>HERBICIDA MEC</v>
      </c>
      <c r="AK2090" t="str">
        <f t="shared" si="258"/>
        <v>SERV CAP QUIM MEC BARRA AGRICGN1410IMP96</v>
      </c>
      <c r="AL2090" s="57" t="str">
        <f t="shared" si="259"/>
        <v>48021GN1410Trabalhador FlorestalGABRIEL GONCALVES PINHEIROSERV CAP QUIM MEC BARRA AGRICSANTO EXPEDITO II - RRP011-03Suporte0Agosto-2601046224,997175925946224</v>
      </c>
      <c r="AM2090" s="79">
        <f t="shared" si="260"/>
        <v>43.478260869565219</v>
      </c>
      <c r="AN2090" s="80">
        <f t="shared" si="261"/>
        <v>1160</v>
      </c>
      <c r="AO2090" s="36">
        <f t="shared" si="262"/>
        <v>0</v>
      </c>
      <c r="AP2090" s="83">
        <f t="shared" si="263"/>
        <v>-1160</v>
      </c>
    </row>
    <row r="2091" spans="1:42" hidden="1">
      <c r="A2091">
        <v>48021</v>
      </c>
      <c r="B2091" s="38">
        <v>46224</v>
      </c>
      <c r="C2091" t="s">
        <v>35</v>
      </c>
      <c r="D2091" t="s">
        <v>105</v>
      </c>
      <c r="E2091" t="s">
        <v>106</v>
      </c>
      <c r="F2091" t="s">
        <v>59</v>
      </c>
      <c r="G2091">
        <v>8</v>
      </c>
      <c r="H2091" s="43">
        <v>11331</v>
      </c>
      <c r="I2091" t="s">
        <v>112</v>
      </c>
      <c r="J2091">
        <v>11362</v>
      </c>
      <c r="K2091" t="s">
        <v>131</v>
      </c>
      <c r="L2091" t="s">
        <v>131</v>
      </c>
      <c r="M2091" t="s">
        <v>137</v>
      </c>
      <c r="N2091" t="s">
        <v>138</v>
      </c>
      <c r="O2091" t="s">
        <v>64</v>
      </c>
      <c r="P2091">
        <v>790</v>
      </c>
      <c r="Q2091" t="s">
        <v>133</v>
      </c>
      <c r="R2091" t="s">
        <v>134</v>
      </c>
      <c r="S2091">
        <v>14</v>
      </c>
      <c r="T2091">
        <v>14</v>
      </c>
      <c r="U2091">
        <v>0</v>
      </c>
      <c r="V2091">
        <v>14</v>
      </c>
      <c r="W2091">
        <v>0.68</v>
      </c>
      <c r="X2091">
        <v>1</v>
      </c>
      <c r="Y2091">
        <v>1</v>
      </c>
      <c r="Z2091">
        <v>221.69</v>
      </c>
      <c r="AA2091" t="s">
        <v>55</v>
      </c>
      <c r="AB2091" t="s">
        <v>47</v>
      </c>
      <c r="AC2091" t="s">
        <v>135</v>
      </c>
      <c r="AD2091" t="s">
        <v>57</v>
      </c>
      <c r="AE2091" s="39">
        <v>46224.997175925928</v>
      </c>
      <c r="AF2091" t="s">
        <v>136</v>
      </c>
      <c r="AG2091" t="str">
        <f t="shared" si="256"/>
        <v>Agosto-26</v>
      </c>
      <c r="AH2091" s="36">
        <f>_xlfn.XLOOKUP(AK2091,'Base de Preços'!P$7:P$3001,'Base de Preços'!J$7:J$3001,"",0)</f>
        <v>343.68</v>
      </c>
      <c r="AI2091" s="37">
        <f t="shared" si="257"/>
        <v>4811.5200000000004</v>
      </c>
      <c r="AJ2091" t="str">
        <f>_xlfn.XLOOKUP(N2091,Agrupamentos!C$3:C$496,Agrupamentos!D$3:D$496,"",0)</f>
        <v>HERBICIDA MEC</v>
      </c>
      <c r="AK2091" t="str">
        <f t="shared" si="258"/>
        <v>SERV CAP QUIM MEC BARRA AGRICGN1410IMP96</v>
      </c>
      <c r="AL2091" s="57" t="str">
        <f t="shared" si="259"/>
        <v>48021GN1410Operador de Trator de PneuGABRIEL GONCALVES PINHEIROSERV CAP QUIM MEC BARRA AGRICSANTA LUZIA - RRP002-01Principal14Agosto-2601446224,997175925946224</v>
      </c>
      <c r="AM2091" s="79">
        <f t="shared" si="260"/>
        <v>20.588235294117645</v>
      </c>
      <c r="AN2091" s="80">
        <f t="shared" si="261"/>
        <v>4564.2058823529405</v>
      </c>
      <c r="AO2091" s="36">
        <f t="shared" si="262"/>
        <v>3103.66</v>
      </c>
      <c r="AP2091" s="83">
        <f t="shared" si="263"/>
        <v>-1460.5458823529407</v>
      </c>
    </row>
    <row r="2092" spans="1:42" hidden="1">
      <c r="A2092">
        <v>48021</v>
      </c>
      <c r="B2092" s="38">
        <v>46224</v>
      </c>
      <c r="C2092" t="s">
        <v>35</v>
      </c>
      <c r="D2092" t="s">
        <v>105</v>
      </c>
      <c r="E2092" t="s">
        <v>106</v>
      </c>
      <c r="F2092" t="s">
        <v>92</v>
      </c>
      <c r="G2092">
        <v>8</v>
      </c>
      <c r="H2092" s="43">
        <v>11331</v>
      </c>
      <c r="I2092" t="s">
        <v>112</v>
      </c>
      <c r="J2092">
        <v>11362</v>
      </c>
      <c r="K2092" t="s">
        <v>131</v>
      </c>
      <c r="L2092" t="s">
        <v>131</v>
      </c>
      <c r="M2092" t="s">
        <v>137</v>
      </c>
      <c r="N2092" t="s">
        <v>138</v>
      </c>
      <c r="O2092" t="s">
        <v>64</v>
      </c>
      <c r="P2092">
        <v>872</v>
      </c>
      <c r="Q2092" t="s">
        <v>139</v>
      </c>
      <c r="R2092" t="s">
        <v>141</v>
      </c>
      <c r="S2092">
        <v>2</v>
      </c>
      <c r="T2092">
        <v>0</v>
      </c>
      <c r="U2092">
        <v>8</v>
      </c>
      <c r="V2092">
        <v>10</v>
      </c>
      <c r="W2092">
        <v>0.23</v>
      </c>
      <c r="X2092">
        <v>0</v>
      </c>
      <c r="Y2092">
        <v>0</v>
      </c>
      <c r="Z2092">
        <v>95.31</v>
      </c>
      <c r="AA2092" t="s">
        <v>46</v>
      </c>
      <c r="AB2092" t="s">
        <v>56</v>
      </c>
      <c r="AC2092" t="s">
        <v>135</v>
      </c>
      <c r="AD2092" t="s">
        <v>57</v>
      </c>
      <c r="AE2092" s="39">
        <v>46224.997175925928</v>
      </c>
      <c r="AF2092" t="s">
        <v>136</v>
      </c>
      <c r="AG2092" t="str">
        <f t="shared" si="256"/>
        <v>Agosto-26</v>
      </c>
      <c r="AH2092" s="36">
        <f>_xlfn.XLOOKUP(AK2092,'Base de Preços'!P$7:P$3001,'Base de Preços'!J$7:J$3001,"",0)</f>
        <v>343.68</v>
      </c>
      <c r="AI2092" s="37">
        <f t="shared" si="257"/>
        <v>0</v>
      </c>
      <c r="AJ2092" t="str">
        <f>_xlfn.XLOOKUP(N2092,Agrupamentos!C$3:C$496,Agrupamentos!D$3:D$496,"",0)</f>
        <v>HERBICIDA MEC</v>
      </c>
      <c r="AK2092" t="str">
        <f t="shared" si="258"/>
        <v>SERV CAP QUIM MEC BARRA AGRICGN1410IMP96</v>
      </c>
      <c r="AL2092" s="57" t="str">
        <f t="shared" si="259"/>
        <v>48021GN1410Motorista de Caminhão PipaGABRIEL GONCALVES PINHEIROSERV CAP QUIM MEC BARRA AGRICSANTO EXPEDITO II - RRP011-03Suporte0Agosto-2681046224,997175925946224</v>
      </c>
      <c r="AM2092" s="79">
        <f t="shared" si="260"/>
        <v>43.478260869565219</v>
      </c>
      <c r="AN2092" s="80">
        <f t="shared" si="261"/>
        <v>4143.913043478261</v>
      </c>
      <c r="AO2092" s="36">
        <f t="shared" si="262"/>
        <v>0</v>
      </c>
      <c r="AP2092" s="83">
        <f t="shared" si="263"/>
        <v>-4143.913043478261</v>
      </c>
    </row>
    <row r="2093" spans="1:42" hidden="1">
      <c r="A2093">
        <v>48021</v>
      </c>
      <c r="B2093" s="38">
        <v>46224</v>
      </c>
      <c r="C2093" t="s">
        <v>35</v>
      </c>
      <c r="D2093" t="s">
        <v>105</v>
      </c>
      <c r="E2093" t="s">
        <v>106</v>
      </c>
      <c r="F2093" t="s">
        <v>59</v>
      </c>
      <c r="G2093">
        <v>8</v>
      </c>
      <c r="H2093" s="43">
        <v>11331</v>
      </c>
      <c r="I2093" t="s">
        <v>112</v>
      </c>
      <c r="J2093">
        <v>11362</v>
      </c>
      <c r="K2093" t="s">
        <v>131</v>
      </c>
      <c r="L2093" t="s">
        <v>131</v>
      </c>
      <c r="M2093" t="s">
        <v>137</v>
      </c>
      <c r="N2093" t="s">
        <v>138</v>
      </c>
      <c r="O2093" t="s">
        <v>64</v>
      </c>
      <c r="P2093">
        <v>872</v>
      </c>
      <c r="Q2093" t="s">
        <v>139</v>
      </c>
      <c r="R2093" t="s">
        <v>141</v>
      </c>
      <c r="S2093">
        <v>16</v>
      </c>
      <c r="T2093">
        <v>0</v>
      </c>
      <c r="U2093">
        <v>34</v>
      </c>
      <c r="V2093">
        <v>50</v>
      </c>
      <c r="W2093">
        <v>0.68</v>
      </c>
      <c r="X2093">
        <v>0</v>
      </c>
      <c r="Y2093">
        <v>0</v>
      </c>
      <c r="Z2093">
        <v>221.69</v>
      </c>
      <c r="AA2093" t="s">
        <v>46</v>
      </c>
      <c r="AB2093" t="s">
        <v>47</v>
      </c>
      <c r="AC2093" t="s">
        <v>135</v>
      </c>
      <c r="AD2093" t="s">
        <v>57</v>
      </c>
      <c r="AE2093" s="39">
        <v>46224.997175925928</v>
      </c>
      <c r="AF2093" t="s">
        <v>136</v>
      </c>
      <c r="AG2093" t="str">
        <f t="shared" si="256"/>
        <v>Agosto-26</v>
      </c>
      <c r="AH2093" s="36">
        <f>_xlfn.XLOOKUP(AK2093,'Base de Preços'!P$7:P$3001,'Base de Preços'!J$7:J$3001,"",0)</f>
        <v>343.68</v>
      </c>
      <c r="AI2093" s="37">
        <f t="shared" si="257"/>
        <v>0</v>
      </c>
      <c r="AJ2093" t="str">
        <f>_xlfn.XLOOKUP(N2093,Agrupamentos!C$3:C$496,Agrupamentos!D$3:D$496,"",0)</f>
        <v>HERBICIDA MEC</v>
      </c>
      <c r="AK2093" t="str">
        <f t="shared" si="258"/>
        <v>SERV CAP QUIM MEC BARRA AGRICGN1410IMP96</v>
      </c>
      <c r="AL2093" s="57" t="str">
        <f t="shared" si="259"/>
        <v>48021GN1410Operador de Trator de PneuGABRIEL GONCALVES PINHEIROSERV CAP QUIM MEC BARRA AGRICSANTO EXPEDITO II - RRP011-03Principal0Agosto-26345046224,997175925946224</v>
      </c>
      <c r="AM2093" s="79">
        <f t="shared" si="260"/>
        <v>73.529411764705884</v>
      </c>
      <c r="AN2093" s="80">
        <f t="shared" si="261"/>
        <v>16300.735294117647</v>
      </c>
      <c r="AO2093" s="36">
        <f t="shared" si="262"/>
        <v>0</v>
      </c>
      <c r="AP2093" s="83">
        <f t="shared" si="263"/>
        <v>-16300.735294117647</v>
      </c>
    </row>
    <row r="2094" spans="1:42" hidden="1">
      <c r="A2094">
        <v>48024</v>
      </c>
      <c r="B2094" s="38">
        <v>46224</v>
      </c>
      <c r="C2094" t="s">
        <v>35</v>
      </c>
      <c r="D2094" t="s">
        <v>105</v>
      </c>
      <c r="E2094" t="s">
        <v>106</v>
      </c>
      <c r="F2094" t="s">
        <v>49</v>
      </c>
      <c r="G2094">
        <v>8</v>
      </c>
      <c r="H2094" s="43">
        <v>11065</v>
      </c>
      <c r="I2094" t="s">
        <v>107</v>
      </c>
      <c r="J2094">
        <v>11392</v>
      </c>
      <c r="K2094" t="s">
        <v>142</v>
      </c>
      <c r="L2094" t="s">
        <v>142</v>
      </c>
      <c r="M2094">
        <v>478</v>
      </c>
      <c r="N2094" t="s">
        <v>143</v>
      </c>
      <c r="O2094" t="s">
        <v>64</v>
      </c>
      <c r="P2094">
        <v>820</v>
      </c>
      <c r="Q2094" t="s">
        <v>144</v>
      </c>
      <c r="R2094" t="s">
        <v>104</v>
      </c>
      <c r="S2094">
        <v>80</v>
      </c>
      <c r="T2094">
        <v>3.81</v>
      </c>
      <c r="U2094">
        <v>0</v>
      </c>
      <c r="V2094">
        <v>80</v>
      </c>
      <c r="W2094">
        <v>11.26</v>
      </c>
      <c r="X2094">
        <v>21</v>
      </c>
      <c r="Y2094">
        <v>21</v>
      </c>
      <c r="Z2094">
        <v>851.63</v>
      </c>
      <c r="AA2094" t="s">
        <v>46</v>
      </c>
      <c r="AB2094" t="s">
        <v>47</v>
      </c>
      <c r="AC2094" t="s">
        <v>145</v>
      </c>
      <c r="AE2094" s="39">
        <v>46225.272962962961</v>
      </c>
      <c r="AG2094" t="str">
        <f t="shared" si="256"/>
        <v>Agosto-26</v>
      </c>
      <c r="AH2094" s="36">
        <f>_xlfn.XLOOKUP(AK2094,'Base de Preços'!P$7:P$3001,'Base de Preços'!J$7:J$3001,"",0)</f>
        <v>1235.0899999999999</v>
      </c>
      <c r="AI2094" s="37">
        <f t="shared" si="257"/>
        <v>4705.6929</v>
      </c>
      <c r="AJ2094" t="str">
        <f>_xlfn.XLOOKUP(N2094,Agrupamentos!C$3:C$496,Agrupamentos!D$3:D$496,"",0)</f>
        <v>IRRIGAÇÃO DE PLANTIO</v>
      </c>
      <c r="AK2094" t="str">
        <f t="shared" si="258"/>
        <v>SERV PLANTIO IRRIGADO NIVEL 1 AGRIC - TRANSPORTE ATÉ 5 KMGN1410478</v>
      </c>
      <c r="AL2094" s="57" t="str">
        <f t="shared" si="259"/>
        <v>48024GN1410Trabalhador FlorestalDOUGLAS BOTELHO GOMESSERV PLANTIO IRRIGADO NIVEL 1 AGRIC - TRANSPORTE ATÉ 5 KMNOSSA SENHORA APARECIDA IX - CPG007-01Principal3,81Agosto-2608046225,27296296346224</v>
      </c>
      <c r="AM2094" s="79">
        <f t="shared" si="260"/>
        <v>7.1047957371225579</v>
      </c>
      <c r="AN2094" s="80">
        <f t="shared" si="261"/>
        <v>6050.6571936056835</v>
      </c>
      <c r="AO2094" s="36">
        <f t="shared" si="262"/>
        <v>3244.7103000000002</v>
      </c>
      <c r="AP2094" s="83">
        <f t="shared" si="263"/>
        <v>-2805.9468936056833</v>
      </c>
    </row>
    <row r="2095" spans="1:42" hidden="1">
      <c r="A2095">
        <v>48024</v>
      </c>
      <c r="B2095" s="38">
        <v>46224</v>
      </c>
      <c r="C2095" t="s">
        <v>35</v>
      </c>
      <c r="D2095" t="s">
        <v>105</v>
      </c>
      <c r="E2095" t="s">
        <v>106</v>
      </c>
      <c r="F2095" t="s">
        <v>59</v>
      </c>
      <c r="G2095">
        <v>8</v>
      </c>
      <c r="H2095" s="43">
        <v>11065</v>
      </c>
      <c r="I2095" t="s">
        <v>107</v>
      </c>
      <c r="J2095">
        <v>11392</v>
      </c>
      <c r="K2095" t="s">
        <v>142</v>
      </c>
      <c r="L2095" t="s">
        <v>142</v>
      </c>
      <c r="M2095" t="s">
        <v>146</v>
      </c>
      <c r="N2095" t="s">
        <v>147</v>
      </c>
      <c r="O2095" t="s">
        <v>64</v>
      </c>
      <c r="P2095">
        <v>820</v>
      </c>
      <c r="Q2095" t="s">
        <v>144</v>
      </c>
      <c r="R2095" t="s">
        <v>148</v>
      </c>
      <c r="S2095">
        <v>9</v>
      </c>
      <c r="T2095">
        <v>15.45</v>
      </c>
      <c r="U2095">
        <v>15</v>
      </c>
      <c r="V2095">
        <v>24</v>
      </c>
      <c r="W2095">
        <v>0.71</v>
      </c>
      <c r="X2095">
        <v>0.57999999999999996</v>
      </c>
      <c r="Y2095">
        <v>1.55</v>
      </c>
      <c r="Z2095">
        <v>211.36</v>
      </c>
      <c r="AA2095" t="s">
        <v>46</v>
      </c>
      <c r="AB2095" t="s">
        <v>77</v>
      </c>
      <c r="AC2095" t="s">
        <v>145</v>
      </c>
      <c r="AD2095" t="s">
        <v>120</v>
      </c>
      <c r="AE2095" s="39">
        <v>46225.272962962961</v>
      </c>
      <c r="AG2095" t="str">
        <f t="shared" si="256"/>
        <v>Agosto-26</v>
      </c>
      <c r="AH2095" s="36">
        <f>_xlfn.XLOOKUP(AK2095,'Base de Preços'!P$7:P$3001,'Base de Preços'!J$7:J$3001,"",0)</f>
        <v>618.69000000000005</v>
      </c>
      <c r="AI2095" s="37">
        <f t="shared" si="257"/>
        <v>0</v>
      </c>
      <c r="AJ2095" t="str">
        <f>_xlfn.XLOOKUP(N2095,Agrupamentos!C$3:C$496,Agrupamentos!D$3:D$496,"",0)</f>
        <v>IRRIGAÇÃO DE PLANTIO</v>
      </c>
      <c r="AK2095" t="str">
        <f t="shared" si="258"/>
        <v>2ª SERV IRRIGACAO NIVEL 1 AGRIC - TRANSPORTE ATÉ 5,0GN1410336-2</v>
      </c>
      <c r="AL2095" s="57" t="str">
        <f t="shared" si="259"/>
        <v>48024GN1410Operador de Trator de PneuDOUGLAS BOTELHO GOMES2ª SERV IRRIGACAO NIVEL 1 AGRIC - TRANSPORTE ATÉ 5,0NOSSA SENHORA APARECIDA IX - CPG005-01Apoio15,45Agosto-26152446225,27296296346224</v>
      </c>
      <c r="AM2095" s="79">
        <f t="shared" si="260"/>
        <v>33.802816901408455</v>
      </c>
      <c r="AN2095" s="80">
        <f t="shared" si="261"/>
        <v>7144.5633802816919</v>
      </c>
      <c r="AO2095" s="36">
        <f t="shared" si="262"/>
        <v>3265.5120000000002</v>
      </c>
      <c r="AP2095" s="83">
        <f t="shared" si="263"/>
        <v>-3879.0513802816918</v>
      </c>
    </row>
    <row r="2096" spans="1:42" hidden="1">
      <c r="A2096">
        <v>48024</v>
      </c>
      <c r="B2096" s="38">
        <v>46224</v>
      </c>
      <c r="C2096" t="s">
        <v>35</v>
      </c>
      <c r="D2096" t="s">
        <v>105</v>
      </c>
      <c r="E2096" t="s">
        <v>106</v>
      </c>
      <c r="F2096" t="s">
        <v>49</v>
      </c>
      <c r="G2096">
        <v>8</v>
      </c>
      <c r="H2096" s="43">
        <v>11065</v>
      </c>
      <c r="I2096" t="s">
        <v>107</v>
      </c>
      <c r="J2096">
        <v>11392</v>
      </c>
      <c r="K2096" t="s">
        <v>142</v>
      </c>
      <c r="L2096" t="s">
        <v>142</v>
      </c>
      <c r="M2096">
        <v>478</v>
      </c>
      <c r="N2096" t="s">
        <v>143</v>
      </c>
      <c r="O2096" t="s">
        <v>64</v>
      </c>
      <c r="P2096">
        <v>820</v>
      </c>
      <c r="Q2096" t="s">
        <v>144</v>
      </c>
      <c r="R2096" t="s">
        <v>122</v>
      </c>
      <c r="S2096">
        <v>38</v>
      </c>
      <c r="T2096">
        <v>2.19</v>
      </c>
      <c r="U2096">
        <v>0</v>
      </c>
      <c r="V2096">
        <v>38</v>
      </c>
      <c r="W2096">
        <v>11.26</v>
      </c>
      <c r="X2096">
        <v>17.350000000000001</v>
      </c>
      <c r="Y2096">
        <v>17.350000000000001</v>
      </c>
      <c r="Z2096">
        <v>851.63</v>
      </c>
      <c r="AA2096" t="s">
        <v>55</v>
      </c>
      <c r="AB2096" t="s">
        <v>47</v>
      </c>
      <c r="AC2096" t="s">
        <v>145</v>
      </c>
      <c r="AD2096" t="s">
        <v>120</v>
      </c>
      <c r="AE2096" s="39">
        <v>46225.272962962961</v>
      </c>
      <c r="AG2096" t="str">
        <f t="shared" si="256"/>
        <v>Agosto-26</v>
      </c>
      <c r="AH2096" s="36">
        <f>_xlfn.XLOOKUP(AK2096,'Base de Preços'!P$7:P$3001,'Base de Preços'!J$7:J$3001,"",0)</f>
        <v>1235.0899999999999</v>
      </c>
      <c r="AI2096" s="37">
        <f t="shared" si="257"/>
        <v>2704.8471</v>
      </c>
      <c r="AJ2096" t="str">
        <f>_xlfn.XLOOKUP(N2096,Agrupamentos!C$3:C$496,Agrupamentos!D$3:D$496,"",0)</f>
        <v>IRRIGAÇÃO DE PLANTIO</v>
      </c>
      <c r="AK2096" t="str">
        <f t="shared" si="258"/>
        <v>SERV PLANTIO IRRIGADO NIVEL 1 AGRIC - TRANSPORTE ATÉ 5 KMGN1410478</v>
      </c>
      <c r="AL2096" s="57" t="str">
        <f t="shared" si="259"/>
        <v>48024GN1410Trabalhador FlorestalDOUGLAS BOTELHO GOMESSERV PLANTIO IRRIGADO NIVEL 1 AGRIC - TRANSPORTE ATÉ 5 KMNOSSA SENHORA APARECIDA IX - CPG004-01Principal2,19Agosto-2603846225,27296296346224</v>
      </c>
      <c r="AM2096" s="79">
        <f t="shared" si="260"/>
        <v>3.374777975133215</v>
      </c>
      <c r="AN2096" s="80">
        <f t="shared" si="261"/>
        <v>2874.0621669626998</v>
      </c>
      <c r="AO2096" s="36">
        <f t="shared" si="262"/>
        <v>1865.0697</v>
      </c>
      <c r="AP2096" s="83">
        <f t="shared" si="263"/>
        <v>-1008.9924669626998</v>
      </c>
    </row>
    <row r="2097" spans="1:42" hidden="1">
      <c r="A2097">
        <v>48024</v>
      </c>
      <c r="B2097" s="38">
        <v>46224</v>
      </c>
      <c r="C2097" t="s">
        <v>35</v>
      </c>
      <c r="D2097" t="s">
        <v>105</v>
      </c>
      <c r="E2097" t="s">
        <v>106</v>
      </c>
      <c r="F2097" t="s">
        <v>59</v>
      </c>
      <c r="G2097">
        <v>8</v>
      </c>
      <c r="H2097" s="43">
        <v>11065</v>
      </c>
      <c r="I2097" t="s">
        <v>107</v>
      </c>
      <c r="J2097">
        <v>11392</v>
      </c>
      <c r="K2097" t="s">
        <v>142</v>
      </c>
      <c r="L2097" t="s">
        <v>142</v>
      </c>
      <c r="M2097">
        <v>478</v>
      </c>
      <c r="N2097" t="s">
        <v>143</v>
      </c>
      <c r="O2097" t="s">
        <v>64</v>
      </c>
      <c r="P2097">
        <v>820</v>
      </c>
      <c r="Q2097" t="s">
        <v>144</v>
      </c>
      <c r="R2097" t="s">
        <v>104</v>
      </c>
      <c r="S2097">
        <v>9</v>
      </c>
      <c r="T2097">
        <v>3.81</v>
      </c>
      <c r="U2097">
        <v>15</v>
      </c>
      <c r="V2097">
        <v>24</v>
      </c>
      <c r="W2097">
        <v>0.74</v>
      </c>
      <c r="X2097">
        <v>2.36</v>
      </c>
      <c r="Y2097">
        <v>6.3</v>
      </c>
      <c r="Z2097">
        <v>239.79</v>
      </c>
      <c r="AA2097" t="s">
        <v>46</v>
      </c>
      <c r="AB2097" t="s">
        <v>56</v>
      </c>
      <c r="AC2097" t="s">
        <v>145</v>
      </c>
      <c r="AD2097" t="s">
        <v>120</v>
      </c>
      <c r="AE2097" s="39">
        <v>46225.272962962961</v>
      </c>
      <c r="AG2097" t="str">
        <f t="shared" si="256"/>
        <v>Agosto-26</v>
      </c>
      <c r="AH2097" s="36">
        <f>_xlfn.XLOOKUP(AK2097,'Base de Preços'!P$7:P$3001,'Base de Preços'!J$7:J$3001,"",0)</f>
        <v>1235.0899999999999</v>
      </c>
      <c r="AI2097" s="37">
        <f t="shared" si="257"/>
        <v>0</v>
      </c>
      <c r="AJ2097" t="str">
        <f>_xlfn.XLOOKUP(N2097,Agrupamentos!C$3:C$496,Agrupamentos!D$3:D$496,"",0)</f>
        <v>IRRIGAÇÃO DE PLANTIO</v>
      </c>
      <c r="AK2097" t="str">
        <f t="shared" si="258"/>
        <v>SERV PLANTIO IRRIGADO NIVEL 1 AGRIC - TRANSPORTE ATÉ 5 KMGN1410478</v>
      </c>
      <c r="AL2097" s="57" t="str">
        <f t="shared" si="259"/>
        <v>48024GN1410Operador de Trator de PneuDOUGLAS BOTELHO GOMESSERV PLANTIO IRRIGADO NIVEL 1 AGRIC - TRANSPORTE ATÉ 5 KMNOSSA SENHORA APARECIDA IX - CPG007-01Suporte3,81Agosto-26152446225,27296296346224</v>
      </c>
      <c r="AM2097" s="79">
        <f t="shared" si="260"/>
        <v>32.432432432432435</v>
      </c>
      <c r="AN2097" s="80">
        <f t="shared" si="261"/>
        <v>7776.9729729729734</v>
      </c>
      <c r="AO2097" s="36">
        <f t="shared" si="262"/>
        <v>913.59989999999993</v>
      </c>
      <c r="AP2097" s="83">
        <f t="shared" si="263"/>
        <v>-6863.3730729729732</v>
      </c>
    </row>
    <row r="2098" spans="1:42" hidden="1">
      <c r="A2098">
        <v>48024</v>
      </c>
      <c r="B2098" s="38">
        <v>46224</v>
      </c>
      <c r="C2098" t="s">
        <v>35</v>
      </c>
      <c r="D2098" t="s">
        <v>105</v>
      </c>
      <c r="E2098" t="s">
        <v>106</v>
      </c>
      <c r="F2098" t="s">
        <v>49</v>
      </c>
      <c r="G2098">
        <v>8</v>
      </c>
      <c r="H2098" s="43">
        <v>11065</v>
      </c>
      <c r="I2098" t="s">
        <v>107</v>
      </c>
      <c r="J2098">
        <v>11392</v>
      </c>
      <c r="K2098" t="s">
        <v>142</v>
      </c>
      <c r="L2098" t="s">
        <v>142</v>
      </c>
      <c r="M2098" t="s">
        <v>146</v>
      </c>
      <c r="N2098" t="s">
        <v>147</v>
      </c>
      <c r="O2098" t="s">
        <v>64</v>
      </c>
      <c r="P2098">
        <v>820</v>
      </c>
      <c r="Q2098" t="s">
        <v>144</v>
      </c>
      <c r="R2098" t="s">
        <v>104</v>
      </c>
      <c r="S2098">
        <v>42</v>
      </c>
      <c r="T2098">
        <v>3.5</v>
      </c>
      <c r="U2098">
        <v>0</v>
      </c>
      <c r="V2098">
        <v>42</v>
      </c>
      <c r="W2098">
        <v>3.57</v>
      </c>
      <c r="X2098">
        <v>12</v>
      </c>
      <c r="Y2098">
        <v>12</v>
      </c>
      <c r="Z2098">
        <v>269.95999999999998</v>
      </c>
      <c r="AA2098" t="s">
        <v>55</v>
      </c>
      <c r="AB2098" t="s">
        <v>47</v>
      </c>
      <c r="AC2098" t="s">
        <v>145</v>
      </c>
      <c r="AE2098" s="39">
        <v>46225.272962962961</v>
      </c>
      <c r="AG2098" t="str">
        <f t="shared" si="256"/>
        <v>Agosto-26</v>
      </c>
      <c r="AH2098" s="36">
        <f>_xlfn.XLOOKUP(AK2098,'Base de Preços'!P$7:P$3001,'Base de Preços'!J$7:J$3001,"",0)</f>
        <v>618.69000000000005</v>
      </c>
      <c r="AI2098" s="37">
        <f t="shared" si="257"/>
        <v>2165.415</v>
      </c>
      <c r="AJ2098" t="str">
        <f>_xlfn.XLOOKUP(N2098,Agrupamentos!C$3:C$496,Agrupamentos!D$3:D$496,"",0)</f>
        <v>IRRIGAÇÃO DE PLANTIO</v>
      </c>
      <c r="AK2098" t="str">
        <f t="shared" si="258"/>
        <v>2ª SERV IRRIGACAO NIVEL 1 AGRIC - TRANSPORTE ATÉ 5,0GN1410336-2</v>
      </c>
      <c r="AL2098" s="57" t="str">
        <f t="shared" si="259"/>
        <v>48024GN1410Trabalhador FlorestalDOUGLAS BOTELHO GOMES2ª SERV IRRIGACAO NIVEL 1 AGRIC - TRANSPORTE ATÉ 5,0NOSSA SENHORA APARECIDA IX - CPG007-01Principal3,5Agosto-2604246225,27296296346224</v>
      </c>
      <c r="AM2098" s="79">
        <f t="shared" si="260"/>
        <v>11.764705882352942</v>
      </c>
      <c r="AN2098" s="80">
        <f t="shared" si="261"/>
        <v>3176</v>
      </c>
      <c r="AO2098" s="36">
        <f t="shared" si="262"/>
        <v>944.8599999999999</v>
      </c>
      <c r="AP2098" s="83">
        <f t="shared" si="263"/>
        <v>-2231.1400000000003</v>
      </c>
    </row>
    <row r="2099" spans="1:42" hidden="1">
      <c r="A2099">
        <v>48024</v>
      </c>
      <c r="B2099" s="38">
        <v>46224</v>
      </c>
      <c r="C2099" t="s">
        <v>35</v>
      </c>
      <c r="D2099" t="s">
        <v>105</v>
      </c>
      <c r="E2099" t="s">
        <v>106</v>
      </c>
      <c r="F2099" t="s">
        <v>49</v>
      </c>
      <c r="G2099">
        <v>8</v>
      </c>
      <c r="H2099" s="43">
        <v>11065</v>
      </c>
      <c r="I2099" t="s">
        <v>107</v>
      </c>
      <c r="J2099">
        <v>11392</v>
      </c>
      <c r="K2099" t="s">
        <v>142</v>
      </c>
      <c r="L2099" t="s">
        <v>142</v>
      </c>
      <c r="M2099" t="s">
        <v>146</v>
      </c>
      <c r="N2099" t="s">
        <v>147</v>
      </c>
      <c r="O2099" t="s">
        <v>64</v>
      </c>
      <c r="P2099">
        <v>820</v>
      </c>
      <c r="Q2099" t="s">
        <v>144</v>
      </c>
      <c r="R2099" t="s">
        <v>148</v>
      </c>
      <c r="S2099">
        <v>74</v>
      </c>
      <c r="T2099">
        <v>15.45</v>
      </c>
      <c r="U2099">
        <v>0</v>
      </c>
      <c r="V2099">
        <v>74</v>
      </c>
      <c r="W2099">
        <v>3.57</v>
      </c>
      <c r="X2099">
        <v>4.79</v>
      </c>
      <c r="Y2099">
        <v>4.79</v>
      </c>
      <c r="Z2099">
        <v>269.95999999999998</v>
      </c>
      <c r="AA2099" t="s">
        <v>46</v>
      </c>
      <c r="AB2099" t="s">
        <v>47</v>
      </c>
      <c r="AC2099" t="s">
        <v>145</v>
      </c>
      <c r="AD2099" t="s">
        <v>120</v>
      </c>
      <c r="AE2099" s="39">
        <v>46225.272962962961</v>
      </c>
      <c r="AG2099" t="str">
        <f t="shared" si="256"/>
        <v>Agosto-26</v>
      </c>
      <c r="AH2099" s="36">
        <f>_xlfn.XLOOKUP(AK2099,'Base de Preços'!P$7:P$3001,'Base de Preços'!J$7:J$3001,"",0)</f>
        <v>618.69000000000005</v>
      </c>
      <c r="AI2099" s="37">
        <f t="shared" si="257"/>
        <v>9558.7605000000003</v>
      </c>
      <c r="AJ2099" t="str">
        <f>_xlfn.XLOOKUP(N2099,Agrupamentos!C$3:C$496,Agrupamentos!D$3:D$496,"",0)</f>
        <v>IRRIGAÇÃO DE PLANTIO</v>
      </c>
      <c r="AK2099" t="str">
        <f t="shared" si="258"/>
        <v>2ª SERV IRRIGACAO NIVEL 1 AGRIC - TRANSPORTE ATÉ 5,0GN1410336-2</v>
      </c>
      <c r="AL2099" s="57" t="str">
        <f t="shared" si="259"/>
        <v>48024GN1410Trabalhador FlorestalDOUGLAS BOTELHO GOMES2ª SERV IRRIGACAO NIVEL 1 AGRIC - TRANSPORTE ATÉ 5,0NOSSA SENHORA APARECIDA IX - CPG005-01Principal15,45Agosto-2607446225,27296296346224</v>
      </c>
      <c r="AM2099" s="79">
        <f t="shared" si="260"/>
        <v>20.728291316526612</v>
      </c>
      <c r="AN2099" s="80">
        <f t="shared" si="261"/>
        <v>5595.8095238095239</v>
      </c>
      <c r="AO2099" s="36">
        <f t="shared" si="262"/>
        <v>4170.8819999999996</v>
      </c>
      <c r="AP2099" s="83">
        <f t="shared" si="263"/>
        <v>-1424.9275238095242</v>
      </c>
    </row>
    <row r="2100" spans="1:42" hidden="1">
      <c r="A2100">
        <v>48024</v>
      </c>
      <c r="B2100" s="38">
        <v>46224</v>
      </c>
      <c r="C2100" t="s">
        <v>35</v>
      </c>
      <c r="D2100" t="s">
        <v>105</v>
      </c>
      <c r="E2100" t="s">
        <v>106</v>
      </c>
      <c r="F2100" t="s">
        <v>37</v>
      </c>
      <c r="G2100">
        <v>8</v>
      </c>
      <c r="H2100" s="43">
        <v>11065</v>
      </c>
      <c r="I2100" t="s">
        <v>107</v>
      </c>
      <c r="J2100">
        <v>11392</v>
      </c>
      <c r="K2100" t="s">
        <v>142</v>
      </c>
      <c r="L2100" t="s">
        <v>142</v>
      </c>
      <c r="M2100">
        <v>1</v>
      </c>
      <c r="N2100" t="s">
        <v>109</v>
      </c>
      <c r="O2100" t="s">
        <v>64</v>
      </c>
      <c r="P2100">
        <v>820</v>
      </c>
      <c r="Q2100" t="s">
        <v>144</v>
      </c>
      <c r="R2100" t="s">
        <v>122</v>
      </c>
      <c r="S2100">
        <v>16</v>
      </c>
      <c r="T2100">
        <v>0</v>
      </c>
      <c r="U2100">
        <v>0</v>
      </c>
      <c r="V2100">
        <v>16</v>
      </c>
      <c r="W2100">
        <v>0</v>
      </c>
      <c r="X2100">
        <v>0</v>
      </c>
      <c r="Y2100">
        <v>0</v>
      </c>
      <c r="Z2100">
        <v>0</v>
      </c>
      <c r="AA2100" t="s">
        <v>46</v>
      </c>
      <c r="AB2100" t="s">
        <v>47</v>
      </c>
      <c r="AC2100" t="s">
        <v>145</v>
      </c>
      <c r="AE2100" s="39">
        <v>46225.272962962961</v>
      </c>
      <c r="AG2100" t="str">
        <f t="shared" si="256"/>
        <v>Agosto-26</v>
      </c>
      <c r="AH2100" s="36">
        <f>_xlfn.XLOOKUP(AK2100,'Base de Preços'!P$7:P$3001,'Base de Preços'!J$7:J$3001,"",0)</f>
        <v>0</v>
      </c>
      <c r="AI2100" s="37">
        <f t="shared" si="257"/>
        <v>0</v>
      </c>
      <c r="AJ2100" t="str">
        <f>_xlfn.XLOOKUP(N2100,Agrupamentos!C$3:C$496,Agrupamentos!D$3:D$496,"",0)</f>
        <v>APOIO E MANUTENÇÃO</v>
      </c>
      <c r="AK2100" t="str">
        <f t="shared" si="258"/>
        <v>APOIO E MANUTEÇÃO 1410GN14101</v>
      </c>
      <c r="AL2100" s="57" t="str">
        <f t="shared" si="259"/>
        <v>48024GN1410MotoristaDOUGLAS BOTELHO GOMESAPOIO E MANUTEÇÃO 1410NOSSA SENHORA APARECIDA IX - CPG004-01Principal0Agosto-2601646225,27296296346224</v>
      </c>
      <c r="AM2100" s="79" t="str">
        <f t="shared" si="260"/>
        <v/>
      </c>
      <c r="AN2100" s="80" t="str">
        <f t="shared" si="261"/>
        <v/>
      </c>
      <c r="AO2100" s="36">
        <f t="shared" si="262"/>
        <v>0</v>
      </c>
      <c r="AP2100" s="83" t="str">
        <f t="shared" si="263"/>
        <v/>
      </c>
    </row>
    <row r="2101" spans="1:42" hidden="1">
      <c r="A2101">
        <v>48024</v>
      </c>
      <c r="B2101" s="38">
        <v>46224</v>
      </c>
      <c r="C2101" t="s">
        <v>35</v>
      </c>
      <c r="D2101" t="s">
        <v>105</v>
      </c>
      <c r="E2101" t="s">
        <v>106</v>
      </c>
      <c r="F2101" t="s">
        <v>49</v>
      </c>
      <c r="G2101">
        <v>8</v>
      </c>
      <c r="H2101" s="43">
        <v>11065</v>
      </c>
      <c r="I2101" t="s">
        <v>107</v>
      </c>
      <c r="J2101">
        <v>11392</v>
      </c>
      <c r="K2101" t="s">
        <v>142</v>
      </c>
      <c r="L2101" t="s">
        <v>142</v>
      </c>
      <c r="M2101">
        <v>298</v>
      </c>
      <c r="N2101" t="s">
        <v>132</v>
      </c>
      <c r="O2101" t="s">
        <v>43</v>
      </c>
      <c r="P2101">
        <v>820</v>
      </c>
      <c r="Q2101" t="s">
        <v>144</v>
      </c>
      <c r="R2101" t="s">
        <v>148</v>
      </c>
      <c r="S2101">
        <v>8</v>
      </c>
      <c r="T2101">
        <v>2</v>
      </c>
      <c r="U2101">
        <v>0</v>
      </c>
      <c r="V2101">
        <v>8</v>
      </c>
      <c r="W2101">
        <v>0</v>
      </c>
      <c r="X2101">
        <v>4</v>
      </c>
      <c r="Y2101">
        <v>4</v>
      </c>
      <c r="Z2101">
        <v>589.29</v>
      </c>
      <c r="AA2101" t="s">
        <v>46</v>
      </c>
      <c r="AB2101" t="s">
        <v>47</v>
      </c>
      <c r="AC2101" t="s">
        <v>145</v>
      </c>
      <c r="AD2101" t="s">
        <v>120</v>
      </c>
      <c r="AE2101" s="39">
        <v>46225.272962962961</v>
      </c>
      <c r="AG2101" t="str">
        <f t="shared" si="256"/>
        <v>Agosto-26</v>
      </c>
      <c r="AH2101" s="36">
        <f>_xlfn.XLOOKUP(AK2101,'Base de Preços'!P$7:P$3001,'Base de Preços'!J$7:J$3001,"",0)</f>
        <v>589.29</v>
      </c>
      <c r="AI2101" s="37">
        <f t="shared" si="257"/>
        <v>1178.58</v>
      </c>
      <c r="AJ2101" t="str">
        <f>_xlfn.XLOOKUP(N2101,Agrupamentos!C$3:C$496,Agrupamentos!D$3:D$496,"",0)</f>
        <v>DIARIAS HOMEM</v>
      </c>
      <c r="AK2101" t="str">
        <f t="shared" si="258"/>
        <v>SERV GERAIS LAVOURA AGRICGN1410298</v>
      </c>
      <c r="AL2101" s="57" t="str">
        <f t="shared" si="259"/>
        <v>48024GN1410Trabalhador FlorestalDOUGLAS BOTELHO GOMESSERV GERAIS LAVOURA AGRICNOSSA SENHORA APARECIDA IX - CPG005-01Principal2Agosto-260846225,27296296346224</v>
      </c>
      <c r="AM2101" s="79" t="str">
        <f t="shared" si="260"/>
        <v/>
      </c>
      <c r="AN2101" s="80" t="str">
        <f t="shared" si="261"/>
        <v/>
      </c>
      <c r="AO2101" s="36">
        <f t="shared" si="262"/>
        <v>1178.58</v>
      </c>
      <c r="AP2101" s="83" t="str">
        <f t="shared" si="263"/>
        <v/>
      </c>
    </row>
    <row r="2102" spans="1:42" hidden="1">
      <c r="A2102">
        <v>48028</v>
      </c>
      <c r="B2102" s="38">
        <v>46224</v>
      </c>
      <c r="C2102" t="s">
        <v>35</v>
      </c>
      <c r="D2102" t="s">
        <v>105</v>
      </c>
      <c r="E2102" t="s">
        <v>106</v>
      </c>
      <c r="F2102" t="s">
        <v>59</v>
      </c>
      <c r="G2102">
        <v>8</v>
      </c>
      <c r="H2102" s="43">
        <v>11331</v>
      </c>
      <c r="I2102" t="s">
        <v>112</v>
      </c>
      <c r="J2102">
        <v>11752</v>
      </c>
      <c r="K2102" t="s">
        <v>149</v>
      </c>
      <c r="L2102" t="s">
        <v>149</v>
      </c>
      <c r="M2102" t="s">
        <v>115</v>
      </c>
      <c r="N2102" t="s">
        <v>116</v>
      </c>
      <c r="O2102" t="s">
        <v>64</v>
      </c>
      <c r="P2102">
        <v>873</v>
      </c>
      <c r="Q2102" t="s">
        <v>150</v>
      </c>
      <c r="R2102" t="s">
        <v>151</v>
      </c>
      <c r="S2102">
        <v>6</v>
      </c>
      <c r="T2102">
        <v>30</v>
      </c>
      <c r="U2102">
        <v>0</v>
      </c>
      <c r="V2102">
        <v>6</v>
      </c>
      <c r="W2102">
        <v>0.42</v>
      </c>
      <c r="X2102">
        <v>0.2</v>
      </c>
      <c r="Y2102">
        <v>0.2</v>
      </c>
      <c r="Z2102">
        <v>143.63999999999999</v>
      </c>
      <c r="AA2102" t="s">
        <v>55</v>
      </c>
      <c r="AB2102" t="s">
        <v>47</v>
      </c>
      <c r="AC2102" t="s">
        <v>120</v>
      </c>
      <c r="AE2102" s="39">
        <v>46225.364606481482</v>
      </c>
      <c r="AG2102" t="str">
        <f t="shared" si="256"/>
        <v>Agosto-26</v>
      </c>
      <c r="AH2102" s="36">
        <f>_xlfn.XLOOKUP(AK2102,'Base de Preços'!P$7:P$3001,'Base de Preços'!J$7:J$3001,"",0)</f>
        <v>212.62</v>
      </c>
      <c r="AI2102" s="37">
        <f t="shared" si="257"/>
        <v>6378.6</v>
      </c>
      <c r="AJ2102" t="str">
        <f>_xlfn.XLOOKUP(N2102,Agrupamentos!C$3:C$496,Agrupamentos!D$3:D$496,"",0)</f>
        <v>HERBICIDA MEC</v>
      </c>
      <c r="AK2102" t="str">
        <f t="shared" si="258"/>
        <v>SERV CAP QUIM PRE EMERG 3 LINHASGN1410IMP97</v>
      </c>
      <c r="AL2102" s="57" t="str">
        <f t="shared" si="259"/>
        <v>48028GN1410Operador de Trator de PneuMATEUS SANCHES PERES BIENIEKSERV CAP QUIM PRE EMERG 3 LINHASMÃE SANTA GLEBA A - RRP009-01Principal30Agosto-260646225,364606481546224</v>
      </c>
      <c r="AM2102" s="79">
        <f t="shared" si="260"/>
        <v>14.285714285714286</v>
      </c>
      <c r="AN2102" s="80">
        <f t="shared" si="261"/>
        <v>2052</v>
      </c>
      <c r="AO2102" s="36">
        <f t="shared" si="262"/>
        <v>4309.2</v>
      </c>
      <c r="AP2102" s="83">
        <f t="shared" si="263"/>
        <v>2257.1999999999998</v>
      </c>
    </row>
    <row r="2103" spans="1:42" hidden="1">
      <c r="A2103">
        <v>48028</v>
      </c>
      <c r="B2103" s="38">
        <v>46224</v>
      </c>
      <c r="C2103" t="s">
        <v>35</v>
      </c>
      <c r="D2103" t="s">
        <v>105</v>
      </c>
      <c r="E2103" t="s">
        <v>106</v>
      </c>
      <c r="F2103" t="s">
        <v>59</v>
      </c>
      <c r="G2103">
        <v>8</v>
      </c>
      <c r="H2103" s="43">
        <v>11331</v>
      </c>
      <c r="I2103" t="s">
        <v>112</v>
      </c>
      <c r="J2103">
        <v>11752</v>
      </c>
      <c r="K2103" t="s">
        <v>149</v>
      </c>
      <c r="L2103" t="s">
        <v>149</v>
      </c>
      <c r="M2103" t="s">
        <v>115</v>
      </c>
      <c r="N2103" t="s">
        <v>116</v>
      </c>
      <c r="O2103" t="s">
        <v>64</v>
      </c>
      <c r="P2103">
        <v>873</v>
      </c>
      <c r="Q2103" t="s">
        <v>150</v>
      </c>
      <c r="R2103" t="s">
        <v>152</v>
      </c>
      <c r="S2103">
        <v>6</v>
      </c>
      <c r="T2103">
        <v>10.65</v>
      </c>
      <c r="U2103">
        <v>34</v>
      </c>
      <c r="V2103">
        <v>40</v>
      </c>
      <c r="W2103">
        <v>0.42</v>
      </c>
      <c r="X2103">
        <v>0.56000000000000005</v>
      </c>
      <c r="Y2103">
        <v>3.76</v>
      </c>
      <c r="Z2103">
        <v>143.63999999999999</v>
      </c>
      <c r="AA2103" t="s">
        <v>46</v>
      </c>
      <c r="AB2103" t="s">
        <v>47</v>
      </c>
      <c r="AC2103" t="s">
        <v>120</v>
      </c>
      <c r="AE2103" s="39">
        <v>46225.364606481482</v>
      </c>
      <c r="AG2103" t="str">
        <f t="shared" si="256"/>
        <v>Agosto-26</v>
      </c>
      <c r="AH2103" s="36">
        <f>_xlfn.XLOOKUP(AK2103,'Base de Preços'!P$7:P$3001,'Base de Preços'!J$7:J$3001,"",0)</f>
        <v>212.62</v>
      </c>
      <c r="AI2103" s="37">
        <f t="shared" si="257"/>
        <v>2264.4030000000002</v>
      </c>
      <c r="AJ2103" t="str">
        <f>_xlfn.XLOOKUP(N2103,Agrupamentos!C$3:C$496,Agrupamentos!D$3:D$496,"",0)</f>
        <v>HERBICIDA MEC</v>
      </c>
      <c r="AK2103" t="str">
        <f t="shared" si="258"/>
        <v>SERV CAP QUIM PRE EMERG 3 LINHASGN1410IMP97</v>
      </c>
      <c r="AL2103" s="57" t="str">
        <f t="shared" si="259"/>
        <v>48028GN1410Operador de Trator de PneuMATEUS SANCHES PERES BIENIEKSERV CAP QUIM PRE EMERG 3 LINHASMÃE SANTA GLEBA A - RRP008-01Principal10,65Agosto-26344046225,364606481546224</v>
      </c>
      <c r="AM2103" s="79">
        <f t="shared" si="260"/>
        <v>95.238095238095241</v>
      </c>
      <c r="AN2103" s="80">
        <f t="shared" si="261"/>
        <v>13679.999999999998</v>
      </c>
      <c r="AO2103" s="36">
        <f t="shared" si="262"/>
        <v>1529.7659999999998</v>
      </c>
      <c r="AP2103" s="83">
        <f t="shared" si="263"/>
        <v>-12150.233999999999</v>
      </c>
    </row>
    <row r="2104" spans="1:42" hidden="1">
      <c r="A2104">
        <v>48028</v>
      </c>
      <c r="B2104" s="38">
        <v>46224</v>
      </c>
      <c r="C2104" t="s">
        <v>35</v>
      </c>
      <c r="D2104" t="s">
        <v>105</v>
      </c>
      <c r="E2104" t="s">
        <v>106</v>
      </c>
      <c r="F2104" t="s">
        <v>49</v>
      </c>
      <c r="G2104">
        <v>8</v>
      </c>
      <c r="H2104" s="43">
        <v>11331</v>
      </c>
      <c r="I2104" t="s">
        <v>112</v>
      </c>
      <c r="J2104">
        <v>11752</v>
      </c>
      <c r="K2104" t="s">
        <v>149</v>
      </c>
      <c r="L2104" t="s">
        <v>149</v>
      </c>
      <c r="M2104" t="s">
        <v>115</v>
      </c>
      <c r="N2104" t="s">
        <v>116</v>
      </c>
      <c r="O2104" t="s">
        <v>64</v>
      </c>
      <c r="P2104">
        <v>873</v>
      </c>
      <c r="Q2104" t="s">
        <v>150</v>
      </c>
      <c r="R2104" t="s">
        <v>152</v>
      </c>
      <c r="S2104">
        <v>20</v>
      </c>
      <c r="T2104">
        <v>10.65</v>
      </c>
      <c r="U2104">
        <v>0</v>
      </c>
      <c r="V2104">
        <v>20</v>
      </c>
      <c r="W2104">
        <v>0.08</v>
      </c>
      <c r="X2104">
        <v>1.88</v>
      </c>
      <c r="Y2104">
        <v>1.88</v>
      </c>
      <c r="Z2104">
        <v>10.130000000000001</v>
      </c>
      <c r="AA2104" t="s">
        <v>46</v>
      </c>
      <c r="AB2104" t="s">
        <v>56</v>
      </c>
      <c r="AC2104" t="s">
        <v>120</v>
      </c>
      <c r="AE2104" s="39">
        <v>46225.364606481482</v>
      </c>
      <c r="AG2104" t="str">
        <f t="shared" si="256"/>
        <v>Agosto-26</v>
      </c>
      <c r="AH2104" s="36">
        <f>_xlfn.XLOOKUP(AK2104,'Base de Preços'!P$7:P$3001,'Base de Preços'!J$7:J$3001,"",0)</f>
        <v>212.62</v>
      </c>
      <c r="AI2104" s="37">
        <f t="shared" si="257"/>
        <v>0</v>
      </c>
      <c r="AJ2104" t="str">
        <f>_xlfn.XLOOKUP(N2104,Agrupamentos!C$3:C$496,Agrupamentos!D$3:D$496,"",0)</f>
        <v>HERBICIDA MEC</v>
      </c>
      <c r="AK2104" t="str">
        <f t="shared" si="258"/>
        <v>SERV CAP QUIM PRE EMERG 3 LINHASGN1410IMP97</v>
      </c>
      <c r="AL2104" s="57" t="str">
        <f t="shared" si="259"/>
        <v>48028GN1410Trabalhador FlorestalMATEUS SANCHES PERES BIENIEKSERV CAP QUIM PRE EMERG 3 LINHASMÃE SANTA GLEBA A - RRP008-01Suporte10,65Agosto-2602046225,364606481546224</v>
      </c>
      <c r="AM2104" s="79">
        <f t="shared" si="260"/>
        <v>250</v>
      </c>
      <c r="AN2104" s="80">
        <f t="shared" si="261"/>
        <v>2532.5</v>
      </c>
      <c r="AO2104" s="36">
        <f t="shared" si="262"/>
        <v>107.88450000000002</v>
      </c>
      <c r="AP2104" s="83">
        <f t="shared" si="263"/>
        <v>-2424.6154999999999</v>
      </c>
    </row>
    <row r="2105" spans="1:42" hidden="1">
      <c r="A2105">
        <v>48028</v>
      </c>
      <c r="B2105" s="38">
        <v>46224</v>
      </c>
      <c r="C2105" t="s">
        <v>35</v>
      </c>
      <c r="D2105" t="s">
        <v>105</v>
      </c>
      <c r="E2105" t="s">
        <v>106</v>
      </c>
      <c r="F2105" t="s">
        <v>37</v>
      </c>
      <c r="G2105">
        <v>8</v>
      </c>
      <c r="H2105" s="43">
        <v>11331</v>
      </c>
      <c r="I2105" t="s">
        <v>112</v>
      </c>
      <c r="J2105">
        <v>11752</v>
      </c>
      <c r="K2105" t="s">
        <v>149</v>
      </c>
      <c r="L2105" t="s">
        <v>149</v>
      </c>
      <c r="M2105" t="s">
        <v>115</v>
      </c>
      <c r="N2105" t="s">
        <v>116</v>
      </c>
      <c r="O2105" t="s">
        <v>64</v>
      </c>
      <c r="P2105">
        <v>873</v>
      </c>
      <c r="Q2105" t="s">
        <v>150</v>
      </c>
      <c r="R2105" t="s">
        <v>152</v>
      </c>
      <c r="S2105">
        <v>8</v>
      </c>
      <c r="T2105">
        <v>10.65</v>
      </c>
      <c r="U2105">
        <v>2</v>
      </c>
      <c r="V2105">
        <v>10</v>
      </c>
      <c r="W2105">
        <v>0.14000000000000001</v>
      </c>
      <c r="X2105">
        <v>0.75</v>
      </c>
      <c r="Y2105">
        <v>0.94</v>
      </c>
      <c r="Z2105">
        <v>58.86</v>
      </c>
      <c r="AA2105" t="s">
        <v>46</v>
      </c>
      <c r="AB2105" t="s">
        <v>77</v>
      </c>
      <c r="AC2105" t="s">
        <v>120</v>
      </c>
      <c r="AE2105" s="39">
        <v>46225.364606481482</v>
      </c>
      <c r="AG2105" t="str">
        <f t="shared" si="256"/>
        <v>Agosto-26</v>
      </c>
      <c r="AH2105" s="36">
        <f>_xlfn.XLOOKUP(AK2105,'Base de Preços'!P$7:P$3001,'Base de Preços'!J$7:J$3001,"",0)</f>
        <v>212.62</v>
      </c>
      <c r="AI2105" s="37">
        <f t="shared" si="257"/>
        <v>0</v>
      </c>
      <c r="AJ2105" t="str">
        <f>_xlfn.XLOOKUP(N2105,Agrupamentos!C$3:C$496,Agrupamentos!D$3:D$496,"",0)</f>
        <v>HERBICIDA MEC</v>
      </c>
      <c r="AK2105" t="str">
        <f t="shared" si="258"/>
        <v>SERV CAP QUIM PRE EMERG 3 LINHASGN1410IMP97</v>
      </c>
      <c r="AL2105" s="57" t="str">
        <f t="shared" si="259"/>
        <v>48028GN1410MotoristaMATEUS SANCHES PERES BIENIEKSERV CAP QUIM PRE EMERG 3 LINHASMÃE SANTA GLEBA A - RRP008-01Apoio10,65Agosto-2621046225,364606481546224</v>
      </c>
      <c r="AM2105" s="79">
        <f t="shared" si="260"/>
        <v>71.428571428571416</v>
      </c>
      <c r="AN2105" s="80">
        <f t="shared" si="261"/>
        <v>4204.2857142857138</v>
      </c>
      <c r="AO2105" s="36">
        <f t="shared" si="262"/>
        <v>626.85900000000004</v>
      </c>
      <c r="AP2105" s="83">
        <f t="shared" si="263"/>
        <v>-3577.4267142857138</v>
      </c>
    </row>
    <row r="2106" spans="1:42" hidden="1">
      <c r="A2106">
        <v>48032</v>
      </c>
      <c r="B2106" s="38">
        <v>46224</v>
      </c>
      <c r="C2106" t="s">
        <v>35</v>
      </c>
      <c r="D2106" t="s">
        <v>105</v>
      </c>
      <c r="E2106" t="s">
        <v>106</v>
      </c>
      <c r="F2106" t="s">
        <v>153</v>
      </c>
      <c r="G2106">
        <v>8</v>
      </c>
      <c r="H2106" s="43">
        <v>11065</v>
      </c>
      <c r="I2106" t="s">
        <v>107</v>
      </c>
      <c r="J2106">
        <v>11078</v>
      </c>
      <c r="K2106" t="s">
        <v>154</v>
      </c>
      <c r="L2106" t="s">
        <v>154</v>
      </c>
      <c r="M2106" t="s">
        <v>155</v>
      </c>
      <c r="N2106" t="s">
        <v>156</v>
      </c>
      <c r="O2106" t="s">
        <v>43</v>
      </c>
      <c r="P2106">
        <v>731</v>
      </c>
      <c r="Q2106" t="s">
        <v>157</v>
      </c>
      <c r="R2106" t="s">
        <v>158</v>
      </c>
      <c r="S2106">
        <v>0</v>
      </c>
      <c r="T2106">
        <v>1</v>
      </c>
      <c r="U2106">
        <v>8</v>
      </c>
      <c r="V2106">
        <v>8</v>
      </c>
      <c r="W2106">
        <v>0</v>
      </c>
      <c r="X2106">
        <v>0</v>
      </c>
      <c r="Y2106">
        <v>8</v>
      </c>
      <c r="Z2106">
        <v>0</v>
      </c>
      <c r="AA2106" t="s">
        <v>46</v>
      </c>
      <c r="AB2106" t="s">
        <v>56</v>
      </c>
      <c r="AC2106" t="s">
        <v>159</v>
      </c>
      <c r="AE2106" s="39">
        <v>46225.411053240743</v>
      </c>
      <c r="AG2106" t="str">
        <f t="shared" si="256"/>
        <v>Agosto-26</v>
      </c>
      <c r="AH2106" s="36">
        <f>_xlfn.XLOOKUP(AK2106,'Base de Preços'!P$7:P$3001,'Base de Preços'!J$7:J$3001,"",0)</f>
        <v>3133.15</v>
      </c>
      <c r="AI2106" s="37">
        <f t="shared" si="257"/>
        <v>0</v>
      </c>
      <c r="AJ2106" t="str">
        <f>_xlfn.XLOOKUP(N2106,Agrupamentos!C$3:C$496,Agrupamentos!D$3:D$496,"",0)</f>
        <v>BRIGADINHA MSFL</v>
      </c>
      <c r="AK2106" t="str">
        <f t="shared" si="258"/>
        <v>EQUIPE DE BRIGADINHA FLORESTALGN1410IMP21</v>
      </c>
      <c r="AL2106" s="57" t="str">
        <f t="shared" si="259"/>
        <v>48032GN1410Operador de Máquinas SêniorNATAN SANTOS MORAISEQUIPE DE BRIGADINHA FLORESTALCACHOEIRA DO PONTAL GLEBA B - CPG001-01Suporte1Agosto-268846225,411053240746224</v>
      </c>
      <c r="AM2106" s="79" t="str">
        <f t="shared" si="260"/>
        <v/>
      </c>
      <c r="AN2106" s="80" t="str">
        <f t="shared" si="261"/>
        <v/>
      </c>
      <c r="AO2106" s="36">
        <f t="shared" si="262"/>
        <v>0</v>
      </c>
      <c r="AP2106" s="83" t="str">
        <f t="shared" si="263"/>
        <v/>
      </c>
    </row>
    <row r="2107" spans="1:42" hidden="1">
      <c r="A2107">
        <v>48032</v>
      </c>
      <c r="B2107" s="38">
        <v>46224</v>
      </c>
      <c r="C2107" t="s">
        <v>35</v>
      </c>
      <c r="D2107" t="s">
        <v>105</v>
      </c>
      <c r="E2107" t="s">
        <v>106</v>
      </c>
      <c r="F2107" t="s">
        <v>37</v>
      </c>
      <c r="G2107">
        <v>8</v>
      </c>
      <c r="H2107" s="43">
        <v>11065</v>
      </c>
      <c r="I2107" t="s">
        <v>107</v>
      </c>
      <c r="J2107">
        <v>11078</v>
      </c>
      <c r="K2107" t="s">
        <v>154</v>
      </c>
      <c r="L2107" t="s">
        <v>154</v>
      </c>
      <c r="M2107" t="s">
        <v>155</v>
      </c>
      <c r="N2107" t="s">
        <v>156</v>
      </c>
      <c r="O2107" t="s">
        <v>43</v>
      </c>
      <c r="P2107">
        <v>731</v>
      </c>
      <c r="Q2107" t="s">
        <v>157</v>
      </c>
      <c r="R2107" t="s">
        <v>158</v>
      </c>
      <c r="S2107">
        <v>8</v>
      </c>
      <c r="T2107">
        <v>1</v>
      </c>
      <c r="U2107">
        <v>0</v>
      </c>
      <c r="V2107">
        <v>8</v>
      </c>
      <c r="W2107">
        <v>0</v>
      </c>
      <c r="X2107">
        <v>8</v>
      </c>
      <c r="Y2107">
        <v>8</v>
      </c>
      <c r="Z2107">
        <v>0</v>
      </c>
      <c r="AA2107" t="s">
        <v>46</v>
      </c>
      <c r="AB2107" t="s">
        <v>77</v>
      </c>
      <c r="AC2107" t="s">
        <v>159</v>
      </c>
      <c r="AE2107" s="39">
        <v>46225.411053240743</v>
      </c>
      <c r="AG2107" t="str">
        <f t="shared" si="256"/>
        <v>Agosto-26</v>
      </c>
      <c r="AH2107" s="36">
        <f>_xlfn.XLOOKUP(AK2107,'Base de Preços'!P$7:P$3001,'Base de Preços'!J$7:J$3001,"",0)</f>
        <v>3133.15</v>
      </c>
      <c r="AI2107" s="37">
        <f t="shared" si="257"/>
        <v>0</v>
      </c>
      <c r="AJ2107" t="str">
        <f>_xlfn.XLOOKUP(N2107,Agrupamentos!C$3:C$496,Agrupamentos!D$3:D$496,"",0)</f>
        <v>BRIGADINHA MSFL</v>
      </c>
      <c r="AK2107" t="str">
        <f t="shared" si="258"/>
        <v>EQUIPE DE BRIGADINHA FLORESTALGN1410IMP21</v>
      </c>
      <c r="AL2107" s="57" t="str">
        <f t="shared" si="259"/>
        <v>48032GN1410MotoristaNATAN SANTOS MORAISEQUIPE DE BRIGADINHA FLORESTALCACHOEIRA DO PONTAL GLEBA B - CPG001-01Apoio1Agosto-260846225,411053240746224</v>
      </c>
      <c r="AM2107" s="79" t="str">
        <f t="shared" si="260"/>
        <v/>
      </c>
      <c r="AN2107" s="80" t="str">
        <f t="shared" si="261"/>
        <v/>
      </c>
      <c r="AO2107" s="36">
        <f t="shared" si="262"/>
        <v>0</v>
      </c>
      <c r="AP2107" s="83" t="str">
        <f t="shared" si="263"/>
        <v/>
      </c>
    </row>
    <row r="2108" spans="1:42" hidden="1">
      <c r="A2108">
        <v>48032</v>
      </c>
      <c r="B2108" s="38">
        <v>46224</v>
      </c>
      <c r="C2108" t="s">
        <v>35</v>
      </c>
      <c r="D2108" t="s">
        <v>105</v>
      </c>
      <c r="E2108" t="s">
        <v>106</v>
      </c>
      <c r="F2108" t="s">
        <v>49</v>
      </c>
      <c r="G2108">
        <v>8</v>
      </c>
      <c r="H2108" s="43">
        <v>11065</v>
      </c>
      <c r="I2108" t="s">
        <v>107</v>
      </c>
      <c r="J2108">
        <v>11078</v>
      </c>
      <c r="K2108" t="s">
        <v>154</v>
      </c>
      <c r="L2108" t="s">
        <v>154</v>
      </c>
      <c r="M2108" t="s">
        <v>155</v>
      </c>
      <c r="N2108" t="s">
        <v>156</v>
      </c>
      <c r="O2108" t="s">
        <v>43</v>
      </c>
      <c r="P2108">
        <v>731</v>
      </c>
      <c r="Q2108" t="s">
        <v>157</v>
      </c>
      <c r="R2108" t="s">
        <v>158</v>
      </c>
      <c r="S2108">
        <v>24</v>
      </c>
      <c r="T2108">
        <v>1</v>
      </c>
      <c r="U2108">
        <v>0</v>
      </c>
      <c r="V2108">
        <v>24</v>
      </c>
      <c r="W2108">
        <v>0</v>
      </c>
      <c r="X2108">
        <v>24</v>
      </c>
      <c r="Y2108">
        <v>24</v>
      </c>
      <c r="Z2108" s="3">
        <v>3133.15</v>
      </c>
      <c r="AA2108" t="s">
        <v>46</v>
      </c>
      <c r="AB2108" t="s">
        <v>47</v>
      </c>
      <c r="AC2108" t="s">
        <v>159</v>
      </c>
      <c r="AE2108" s="39">
        <v>46225.411053240743</v>
      </c>
      <c r="AG2108" t="str">
        <f t="shared" si="256"/>
        <v>Agosto-26</v>
      </c>
      <c r="AH2108" s="36">
        <f>_xlfn.XLOOKUP(AK2108,'Base de Preços'!P$7:P$3001,'Base de Preços'!J$7:J$3001,"",0)</f>
        <v>3133.15</v>
      </c>
      <c r="AI2108" s="37">
        <f t="shared" si="257"/>
        <v>3133.15</v>
      </c>
      <c r="AJ2108" t="str">
        <f>_xlfn.XLOOKUP(N2108,Agrupamentos!C$3:C$496,Agrupamentos!D$3:D$496,"",0)</f>
        <v>BRIGADINHA MSFL</v>
      </c>
      <c r="AK2108" t="str">
        <f t="shared" si="258"/>
        <v>EQUIPE DE BRIGADINHA FLORESTALGN1410IMP21</v>
      </c>
      <c r="AL2108" s="57" t="str">
        <f t="shared" si="259"/>
        <v>48032GN1410Trabalhador FlorestalNATAN SANTOS MORAISEQUIPE DE BRIGADINHA FLORESTALCACHOEIRA DO PONTAL GLEBA B - CPG001-01Principal1Agosto-2602446225,411053240746224</v>
      </c>
      <c r="AM2108" s="79" t="str">
        <f t="shared" si="260"/>
        <v/>
      </c>
      <c r="AN2108" s="80" t="str">
        <f t="shared" si="261"/>
        <v/>
      </c>
      <c r="AO2108" s="36">
        <f t="shared" si="262"/>
        <v>3133.15</v>
      </c>
      <c r="AP2108" s="83" t="str">
        <f t="shared" si="263"/>
        <v/>
      </c>
    </row>
    <row r="2109" spans="1:42" hidden="1">
      <c r="A2109">
        <v>48032</v>
      </c>
      <c r="B2109" s="38">
        <v>46224</v>
      </c>
      <c r="C2109" t="s">
        <v>35</v>
      </c>
      <c r="D2109" t="s">
        <v>105</v>
      </c>
      <c r="E2109" t="s">
        <v>106</v>
      </c>
      <c r="F2109" t="s">
        <v>49</v>
      </c>
      <c r="G2109">
        <v>8</v>
      </c>
      <c r="H2109" s="43">
        <v>11065</v>
      </c>
      <c r="I2109" t="s">
        <v>107</v>
      </c>
      <c r="J2109">
        <v>11078</v>
      </c>
      <c r="K2109" t="s">
        <v>154</v>
      </c>
      <c r="L2109" t="s">
        <v>154</v>
      </c>
      <c r="M2109" t="s">
        <v>155</v>
      </c>
      <c r="N2109" t="s">
        <v>156</v>
      </c>
      <c r="O2109" t="s">
        <v>43</v>
      </c>
      <c r="P2109">
        <v>909</v>
      </c>
      <c r="Q2109" t="s">
        <v>160</v>
      </c>
      <c r="R2109" t="s">
        <v>152</v>
      </c>
      <c r="S2109">
        <v>24</v>
      </c>
      <c r="T2109">
        <v>1</v>
      </c>
      <c r="U2109">
        <v>0</v>
      </c>
      <c r="V2109">
        <v>24</v>
      </c>
      <c r="W2109">
        <v>0</v>
      </c>
      <c r="X2109">
        <v>24</v>
      </c>
      <c r="Y2109">
        <v>24</v>
      </c>
      <c r="Z2109" s="3">
        <v>3133.15</v>
      </c>
      <c r="AA2109" t="s">
        <v>46</v>
      </c>
      <c r="AB2109" t="s">
        <v>47</v>
      </c>
      <c r="AC2109" t="s">
        <v>159</v>
      </c>
      <c r="AE2109" s="39">
        <v>46225.411053240743</v>
      </c>
      <c r="AG2109" t="str">
        <f t="shared" si="256"/>
        <v>Agosto-26</v>
      </c>
      <c r="AH2109" s="36">
        <f>_xlfn.XLOOKUP(AK2109,'Base de Preços'!P$7:P$3001,'Base de Preços'!J$7:J$3001,"",0)</f>
        <v>3133.15</v>
      </c>
      <c r="AI2109" s="37">
        <f t="shared" si="257"/>
        <v>3133.15</v>
      </c>
      <c r="AJ2109" t="str">
        <f>_xlfn.XLOOKUP(N2109,Agrupamentos!C$3:C$496,Agrupamentos!D$3:D$496,"",0)</f>
        <v>BRIGADINHA MSFL</v>
      </c>
      <c r="AK2109" t="str">
        <f t="shared" si="258"/>
        <v>EQUIPE DE BRIGADINHA FLORESTALGN1410IMP21</v>
      </c>
      <c r="AL2109" s="57" t="str">
        <f t="shared" si="259"/>
        <v>48032GN1410Trabalhador FlorestalNATAN SANTOS MORAISEQUIPE DE BRIGADINHA FLORESTALNOSSA SENHORA APARECIDA XI - SRP008-01Principal1Agosto-2602446225,411053240746224</v>
      </c>
      <c r="AM2109" s="79" t="str">
        <f t="shared" si="260"/>
        <v/>
      </c>
      <c r="AN2109" s="80" t="str">
        <f t="shared" si="261"/>
        <v/>
      </c>
      <c r="AO2109" s="36">
        <f t="shared" si="262"/>
        <v>3133.15</v>
      </c>
      <c r="AP2109" s="83" t="str">
        <f t="shared" si="263"/>
        <v/>
      </c>
    </row>
    <row r="2110" spans="1:42" hidden="1">
      <c r="A2110">
        <v>48032</v>
      </c>
      <c r="B2110" s="38">
        <v>46224</v>
      </c>
      <c r="C2110" t="s">
        <v>35</v>
      </c>
      <c r="D2110" t="s">
        <v>105</v>
      </c>
      <c r="E2110" t="s">
        <v>106</v>
      </c>
      <c r="F2110" t="s">
        <v>37</v>
      </c>
      <c r="G2110">
        <v>8</v>
      </c>
      <c r="H2110" s="43">
        <v>11065</v>
      </c>
      <c r="I2110" t="s">
        <v>107</v>
      </c>
      <c r="J2110">
        <v>11078</v>
      </c>
      <c r="K2110" t="s">
        <v>154</v>
      </c>
      <c r="L2110" t="s">
        <v>154</v>
      </c>
      <c r="M2110" t="s">
        <v>155</v>
      </c>
      <c r="N2110" t="s">
        <v>156</v>
      </c>
      <c r="O2110" t="s">
        <v>43</v>
      </c>
      <c r="P2110">
        <v>909</v>
      </c>
      <c r="Q2110" t="s">
        <v>160</v>
      </c>
      <c r="R2110" t="s">
        <v>152</v>
      </c>
      <c r="S2110">
        <v>16</v>
      </c>
      <c r="T2110">
        <v>1</v>
      </c>
      <c r="U2110">
        <v>0</v>
      </c>
      <c r="V2110">
        <v>16</v>
      </c>
      <c r="W2110">
        <v>0</v>
      </c>
      <c r="X2110">
        <v>16</v>
      </c>
      <c r="Y2110">
        <v>16</v>
      </c>
      <c r="Z2110">
        <v>0</v>
      </c>
      <c r="AA2110" t="s">
        <v>46</v>
      </c>
      <c r="AB2110" t="s">
        <v>77</v>
      </c>
      <c r="AC2110" t="s">
        <v>159</v>
      </c>
      <c r="AE2110" s="39">
        <v>46225.411053240743</v>
      </c>
      <c r="AG2110" t="str">
        <f t="shared" si="256"/>
        <v>Agosto-26</v>
      </c>
      <c r="AH2110" s="36">
        <f>_xlfn.XLOOKUP(AK2110,'Base de Preços'!P$7:P$3001,'Base de Preços'!J$7:J$3001,"",0)</f>
        <v>3133.15</v>
      </c>
      <c r="AI2110" s="37">
        <f t="shared" si="257"/>
        <v>0</v>
      </c>
      <c r="AJ2110" t="str">
        <f>_xlfn.XLOOKUP(N2110,Agrupamentos!C$3:C$496,Agrupamentos!D$3:D$496,"",0)</f>
        <v>BRIGADINHA MSFL</v>
      </c>
      <c r="AK2110" t="str">
        <f t="shared" si="258"/>
        <v>EQUIPE DE BRIGADINHA FLORESTALGN1410IMP21</v>
      </c>
      <c r="AL2110" s="57" t="str">
        <f t="shared" si="259"/>
        <v>48032GN1410MotoristaNATAN SANTOS MORAISEQUIPE DE BRIGADINHA FLORESTALNOSSA SENHORA APARECIDA XI - SRP008-01Apoio1Agosto-2601646225,411053240746224</v>
      </c>
      <c r="AM2110" s="79" t="str">
        <f t="shared" si="260"/>
        <v/>
      </c>
      <c r="AN2110" s="80" t="str">
        <f t="shared" si="261"/>
        <v/>
      </c>
      <c r="AO2110" s="36">
        <f t="shared" si="262"/>
        <v>0</v>
      </c>
      <c r="AP2110" s="83" t="str">
        <f t="shared" si="263"/>
        <v/>
      </c>
    </row>
    <row r="2111" spans="1:42" hidden="1">
      <c r="A2111">
        <v>47997</v>
      </c>
      <c r="B2111" s="38">
        <v>46224</v>
      </c>
      <c r="C2111" t="s">
        <v>35</v>
      </c>
      <c r="D2111" t="s">
        <v>250</v>
      </c>
      <c r="E2111" t="s">
        <v>251</v>
      </c>
      <c r="F2111" t="s">
        <v>37</v>
      </c>
      <c r="G2111">
        <v>8</v>
      </c>
      <c r="H2111" s="43">
        <v>9241</v>
      </c>
      <c r="I2111" t="s">
        <v>189</v>
      </c>
      <c r="J2111" t="s">
        <v>39</v>
      </c>
      <c r="K2111" t="s">
        <v>40</v>
      </c>
      <c r="L2111" t="s">
        <v>252</v>
      </c>
      <c r="M2111">
        <v>2</v>
      </c>
      <c r="N2111" t="s">
        <v>42</v>
      </c>
      <c r="O2111" t="s">
        <v>64</v>
      </c>
      <c r="P2111">
        <v>390</v>
      </c>
      <c r="Q2111" t="s">
        <v>44</v>
      </c>
      <c r="R2111" t="s">
        <v>45</v>
      </c>
      <c r="S2111">
        <v>16</v>
      </c>
      <c r="T2111">
        <v>0</v>
      </c>
      <c r="U2111">
        <v>0</v>
      </c>
      <c r="V2111">
        <v>16</v>
      </c>
      <c r="W2111">
        <v>0</v>
      </c>
      <c r="X2111">
        <v>0</v>
      </c>
      <c r="Y2111">
        <v>0</v>
      </c>
      <c r="Z2111">
        <v>0</v>
      </c>
      <c r="AA2111" t="s">
        <v>46</v>
      </c>
      <c r="AB2111" t="s">
        <v>56</v>
      </c>
      <c r="AC2111" t="s">
        <v>48</v>
      </c>
      <c r="AD2111" t="s">
        <v>228</v>
      </c>
      <c r="AE2111" s="39">
        <v>46224.738379629627</v>
      </c>
      <c r="AG2111" t="str">
        <f t="shared" si="256"/>
        <v>Agosto-26</v>
      </c>
      <c r="AH2111" s="36">
        <f>_xlfn.XLOOKUP(AK2111,'Base de Preços'!P$7:P$3001,'Base de Preços'!J$7:J$3001,"",0)</f>
        <v>0</v>
      </c>
      <c r="AI2111" s="37">
        <f t="shared" si="257"/>
        <v>0</v>
      </c>
      <c r="AJ2111" t="str">
        <f>_xlfn.XLOOKUP(N2111,Agrupamentos!C$3:C$496,Agrupamentos!D$3:D$496,"",0)</f>
        <v>APOIO E MANUTENÇÃO</v>
      </c>
      <c r="AK2111" t="str">
        <f t="shared" si="258"/>
        <v>APOIO E MANUTEÇÃOGN12702</v>
      </c>
      <c r="AL2111" s="57" t="str">
        <f t="shared" si="259"/>
        <v>47997GN1270MotoristaGIOVANNI RODRIGUES BORGES MORAESAPOIO E MANUTEÇÃOPátio MST01Suporte0Agosto-2601646224,738379629646224</v>
      </c>
      <c r="AM2111" s="79" t="str">
        <f t="shared" si="260"/>
        <v/>
      </c>
      <c r="AN2111" s="80" t="str">
        <f t="shared" si="261"/>
        <v/>
      </c>
      <c r="AO2111" s="36">
        <f t="shared" si="262"/>
        <v>0</v>
      </c>
      <c r="AP2111" s="83" t="str">
        <f t="shared" si="263"/>
        <v/>
      </c>
    </row>
    <row r="2112" spans="1:42" hidden="1">
      <c r="A2112">
        <v>48003</v>
      </c>
      <c r="B2112" s="38">
        <v>46224</v>
      </c>
      <c r="C2112" t="s">
        <v>35</v>
      </c>
      <c r="D2112" t="s">
        <v>250</v>
      </c>
      <c r="E2112" t="s">
        <v>251</v>
      </c>
      <c r="F2112" t="s">
        <v>49</v>
      </c>
      <c r="G2112">
        <v>8</v>
      </c>
      <c r="H2112" s="43">
        <v>11697</v>
      </c>
      <c r="I2112" t="s">
        <v>253</v>
      </c>
      <c r="J2112">
        <v>10837</v>
      </c>
      <c r="K2112" t="s">
        <v>254</v>
      </c>
      <c r="L2112" t="s">
        <v>254</v>
      </c>
      <c r="M2112">
        <v>71</v>
      </c>
      <c r="N2112" t="s">
        <v>270</v>
      </c>
      <c r="O2112" t="s">
        <v>64</v>
      </c>
      <c r="P2112">
        <v>262</v>
      </c>
      <c r="Q2112" t="s">
        <v>256</v>
      </c>
      <c r="R2112">
        <v>9</v>
      </c>
      <c r="S2112">
        <v>24</v>
      </c>
      <c r="T2112">
        <v>38.81</v>
      </c>
      <c r="U2112">
        <v>0</v>
      </c>
      <c r="V2112">
        <v>24</v>
      </c>
      <c r="W2112">
        <v>1.42</v>
      </c>
      <c r="X2112">
        <v>0.62</v>
      </c>
      <c r="Y2112">
        <v>0.62</v>
      </c>
      <c r="Z2112">
        <v>149.09</v>
      </c>
      <c r="AA2112" t="s">
        <v>46</v>
      </c>
      <c r="AB2112" t="s">
        <v>47</v>
      </c>
      <c r="AC2112" t="s">
        <v>257</v>
      </c>
      <c r="AD2112" t="s">
        <v>57</v>
      </c>
      <c r="AE2112" s="39">
        <v>46224.797997685186</v>
      </c>
      <c r="AG2112" t="str">
        <f t="shared" si="256"/>
        <v>Agosto-26</v>
      </c>
      <c r="AH2112" s="36">
        <f>_xlfn.XLOOKUP(AK2112,'Base de Preços'!P$7:P$3001,'Base de Preços'!J$7:J$3001,"",0)</f>
        <v>152.18</v>
      </c>
      <c r="AI2112" s="37">
        <f t="shared" si="257"/>
        <v>5906.1058000000003</v>
      </c>
      <c r="AJ2112" t="str">
        <f>_xlfn.XLOOKUP(N2112,Agrupamentos!C$3:C$496,Agrupamentos!D$3:D$496,"",0)</f>
        <v>COMBATE A FORMIGA MANUAL</v>
      </c>
      <c r="AK2112" t="str">
        <f t="shared" si="258"/>
        <v>COMBATE A FORMIGA MANUAL MANUTENÇÃO - ANO 02GN127071</v>
      </c>
      <c r="AL2112" s="57" t="str">
        <f t="shared" si="259"/>
        <v>48003GN1270Trabalhador FlorestalJEAN CARDOSO PAIVACOMBATE A FORMIGA MANUAL MANUTENÇÃO - ANO 02Fazenda Texas9Principal38,81Agosto-2602446224,797997685246224</v>
      </c>
      <c r="AM2112" s="79">
        <f t="shared" si="260"/>
        <v>16.901408450704228</v>
      </c>
      <c r="AN2112" s="80">
        <f t="shared" si="261"/>
        <v>2519.8309859154933</v>
      </c>
      <c r="AO2112" s="36">
        <f t="shared" si="262"/>
        <v>5786.1829000000007</v>
      </c>
      <c r="AP2112" s="83">
        <f t="shared" si="263"/>
        <v>3266.3519140845074</v>
      </c>
    </row>
    <row r="2113" spans="1:42" hidden="1">
      <c r="A2113">
        <v>48003</v>
      </c>
      <c r="B2113" s="38">
        <v>46224</v>
      </c>
      <c r="C2113" t="s">
        <v>35</v>
      </c>
      <c r="D2113" t="s">
        <v>250</v>
      </c>
      <c r="E2113" t="s">
        <v>251</v>
      </c>
      <c r="F2113" t="s">
        <v>49</v>
      </c>
      <c r="G2113">
        <v>8</v>
      </c>
      <c r="H2113" s="43">
        <v>11697</v>
      </c>
      <c r="I2113" t="s">
        <v>253</v>
      </c>
      <c r="J2113">
        <v>10837</v>
      </c>
      <c r="K2113" t="s">
        <v>254</v>
      </c>
      <c r="L2113" t="s">
        <v>254</v>
      </c>
      <c r="M2113">
        <v>71</v>
      </c>
      <c r="N2113" t="s">
        <v>270</v>
      </c>
      <c r="O2113" t="s">
        <v>64</v>
      </c>
      <c r="P2113">
        <v>262</v>
      </c>
      <c r="Q2113" t="s">
        <v>256</v>
      </c>
      <c r="R2113">
        <v>7</v>
      </c>
      <c r="S2113">
        <v>40</v>
      </c>
      <c r="T2113">
        <v>48.11</v>
      </c>
      <c r="U2113">
        <v>0</v>
      </c>
      <c r="V2113">
        <v>40</v>
      </c>
      <c r="W2113">
        <v>1.42</v>
      </c>
      <c r="X2113">
        <v>0.83</v>
      </c>
      <c r="Y2113">
        <v>0.83</v>
      </c>
      <c r="Z2113">
        <v>149.09</v>
      </c>
      <c r="AA2113" t="s">
        <v>46</v>
      </c>
      <c r="AB2113" t="s">
        <v>47</v>
      </c>
      <c r="AC2113" t="s">
        <v>257</v>
      </c>
      <c r="AD2113" t="s">
        <v>57</v>
      </c>
      <c r="AE2113" s="39">
        <v>46224.797997685186</v>
      </c>
      <c r="AG2113" t="str">
        <f t="shared" si="256"/>
        <v>Agosto-26</v>
      </c>
      <c r="AH2113" s="36">
        <f>_xlfn.XLOOKUP(AK2113,'Base de Preços'!P$7:P$3001,'Base de Preços'!J$7:J$3001,"",0)</f>
        <v>152.18</v>
      </c>
      <c r="AI2113" s="37">
        <f t="shared" si="257"/>
        <v>7321.3798000000006</v>
      </c>
      <c r="AJ2113" t="str">
        <f>_xlfn.XLOOKUP(N2113,Agrupamentos!C$3:C$496,Agrupamentos!D$3:D$496,"",0)</f>
        <v>COMBATE A FORMIGA MANUAL</v>
      </c>
      <c r="AK2113" t="str">
        <f t="shared" si="258"/>
        <v>COMBATE A FORMIGA MANUAL MANUTENÇÃO - ANO 02GN127071</v>
      </c>
      <c r="AL2113" s="57" t="str">
        <f t="shared" si="259"/>
        <v>48003GN1270Trabalhador FlorestalJEAN CARDOSO PAIVACOMBATE A FORMIGA MANUAL MANUTENÇÃO - ANO 02Fazenda Texas7Principal48,11Agosto-2604046224,797997685246224</v>
      </c>
      <c r="AM2113" s="79">
        <f t="shared" si="260"/>
        <v>28.169014084507044</v>
      </c>
      <c r="AN2113" s="80">
        <f t="shared" si="261"/>
        <v>4199.7183098591549</v>
      </c>
      <c r="AO2113" s="36">
        <f t="shared" si="262"/>
        <v>7172.7199000000001</v>
      </c>
      <c r="AP2113" s="83">
        <f t="shared" si="263"/>
        <v>2973.0015901408451</v>
      </c>
    </row>
    <row r="2114" spans="1:42" hidden="1">
      <c r="A2114">
        <v>48003</v>
      </c>
      <c r="B2114" s="38">
        <v>46224</v>
      </c>
      <c r="C2114" t="s">
        <v>35</v>
      </c>
      <c r="D2114" t="s">
        <v>250</v>
      </c>
      <c r="E2114" t="s">
        <v>251</v>
      </c>
      <c r="F2114" t="s">
        <v>49</v>
      </c>
      <c r="G2114">
        <v>8</v>
      </c>
      <c r="H2114" s="43">
        <v>11697</v>
      </c>
      <c r="I2114" t="s">
        <v>253</v>
      </c>
      <c r="J2114">
        <v>10837</v>
      </c>
      <c r="K2114" t="s">
        <v>254</v>
      </c>
      <c r="L2114" t="s">
        <v>254</v>
      </c>
      <c r="M2114">
        <v>71</v>
      </c>
      <c r="N2114" t="s">
        <v>270</v>
      </c>
      <c r="O2114" t="s">
        <v>64</v>
      </c>
      <c r="P2114">
        <v>262</v>
      </c>
      <c r="Q2114" t="s">
        <v>256</v>
      </c>
      <c r="R2114">
        <v>1</v>
      </c>
      <c r="S2114">
        <v>6</v>
      </c>
      <c r="T2114">
        <v>10.93</v>
      </c>
      <c r="U2114">
        <v>0</v>
      </c>
      <c r="V2114">
        <v>6</v>
      </c>
      <c r="W2114">
        <v>1.42</v>
      </c>
      <c r="X2114">
        <v>0.55000000000000004</v>
      </c>
      <c r="Y2114">
        <v>0.55000000000000004</v>
      </c>
      <c r="Z2114">
        <v>149.09</v>
      </c>
      <c r="AA2114" t="s">
        <v>46</v>
      </c>
      <c r="AB2114" t="s">
        <v>47</v>
      </c>
      <c r="AC2114" t="s">
        <v>257</v>
      </c>
      <c r="AD2114" t="s">
        <v>57</v>
      </c>
      <c r="AE2114" s="39">
        <v>46224.797997685186</v>
      </c>
      <c r="AG2114" t="str">
        <f t="shared" si="256"/>
        <v>Agosto-26</v>
      </c>
      <c r="AH2114" s="36">
        <f>_xlfn.XLOOKUP(AK2114,'Base de Preços'!P$7:P$3001,'Base de Preços'!J$7:J$3001,"",0)</f>
        <v>152.18</v>
      </c>
      <c r="AI2114" s="37">
        <f t="shared" si="257"/>
        <v>1663.3274000000001</v>
      </c>
      <c r="AJ2114" t="str">
        <f>_xlfn.XLOOKUP(N2114,Agrupamentos!C$3:C$496,Agrupamentos!D$3:D$496,"",0)</f>
        <v>COMBATE A FORMIGA MANUAL</v>
      </c>
      <c r="AK2114" t="str">
        <f t="shared" si="258"/>
        <v>COMBATE A FORMIGA MANUAL MANUTENÇÃO - ANO 02GN127071</v>
      </c>
      <c r="AL2114" s="57" t="str">
        <f t="shared" si="259"/>
        <v>48003GN1270Trabalhador FlorestalJEAN CARDOSO PAIVACOMBATE A FORMIGA MANUAL MANUTENÇÃO - ANO 02Fazenda Texas1Principal10,93Agosto-260646224,797997685246224</v>
      </c>
      <c r="AM2114" s="79">
        <f t="shared" si="260"/>
        <v>4.2253521126760569</v>
      </c>
      <c r="AN2114" s="80">
        <f t="shared" si="261"/>
        <v>629.95774647887333</v>
      </c>
      <c r="AO2114" s="36">
        <f t="shared" si="262"/>
        <v>1629.5536999999999</v>
      </c>
      <c r="AP2114" s="83">
        <f t="shared" si="263"/>
        <v>999.5959535211266</v>
      </c>
    </row>
    <row r="2115" spans="1:42" hidden="1">
      <c r="A2115">
        <v>48003</v>
      </c>
      <c r="B2115" s="38">
        <v>46224</v>
      </c>
      <c r="C2115" t="s">
        <v>35</v>
      </c>
      <c r="D2115" t="s">
        <v>250</v>
      </c>
      <c r="E2115" t="s">
        <v>251</v>
      </c>
      <c r="F2115" t="s">
        <v>49</v>
      </c>
      <c r="G2115">
        <v>8</v>
      </c>
      <c r="H2115" s="43">
        <v>11697</v>
      </c>
      <c r="I2115" t="s">
        <v>253</v>
      </c>
      <c r="J2115">
        <v>10837</v>
      </c>
      <c r="K2115" t="s">
        <v>254</v>
      </c>
      <c r="L2115" t="s">
        <v>254</v>
      </c>
      <c r="M2115">
        <v>71</v>
      </c>
      <c r="N2115" t="s">
        <v>270</v>
      </c>
      <c r="O2115" t="s">
        <v>64</v>
      </c>
      <c r="P2115">
        <v>262</v>
      </c>
      <c r="Q2115" t="s">
        <v>256</v>
      </c>
      <c r="R2115">
        <v>4</v>
      </c>
      <c r="S2115">
        <v>48</v>
      </c>
      <c r="T2115">
        <v>50</v>
      </c>
      <c r="U2115">
        <v>0</v>
      </c>
      <c r="V2115">
        <v>48</v>
      </c>
      <c r="W2115">
        <v>1.42</v>
      </c>
      <c r="X2115">
        <v>0.96</v>
      </c>
      <c r="Y2115">
        <v>0.96</v>
      </c>
      <c r="Z2115">
        <v>149.09</v>
      </c>
      <c r="AA2115" t="s">
        <v>55</v>
      </c>
      <c r="AB2115" t="s">
        <v>47</v>
      </c>
      <c r="AC2115" t="s">
        <v>257</v>
      </c>
      <c r="AD2115" t="s">
        <v>57</v>
      </c>
      <c r="AE2115" s="39">
        <v>46224.797997685186</v>
      </c>
      <c r="AG2115" t="str">
        <f t="shared" si="256"/>
        <v>Agosto-26</v>
      </c>
      <c r="AH2115" s="36">
        <f>_xlfn.XLOOKUP(AK2115,'Base de Preços'!P$7:P$3001,'Base de Preços'!J$7:J$3001,"",0)</f>
        <v>152.18</v>
      </c>
      <c r="AI2115" s="37">
        <f t="shared" si="257"/>
        <v>7609</v>
      </c>
      <c r="AJ2115" t="str">
        <f>_xlfn.XLOOKUP(N2115,Agrupamentos!C$3:C$496,Agrupamentos!D$3:D$496,"",0)</f>
        <v>COMBATE A FORMIGA MANUAL</v>
      </c>
      <c r="AK2115" t="str">
        <f t="shared" si="258"/>
        <v>COMBATE A FORMIGA MANUAL MANUTENÇÃO - ANO 02GN127071</v>
      </c>
      <c r="AL2115" s="57" t="str">
        <f t="shared" si="259"/>
        <v>48003GN1270Trabalhador FlorestalJEAN CARDOSO PAIVACOMBATE A FORMIGA MANUAL MANUTENÇÃO - ANO 02Fazenda Texas4Principal50Agosto-2604846224,797997685246224</v>
      </c>
      <c r="AM2115" s="79">
        <f t="shared" si="260"/>
        <v>33.802816901408455</v>
      </c>
      <c r="AN2115" s="80">
        <f t="shared" si="261"/>
        <v>5039.6619718309867</v>
      </c>
      <c r="AO2115" s="36">
        <f t="shared" si="262"/>
        <v>7454.5</v>
      </c>
      <c r="AP2115" s="83">
        <f t="shared" si="263"/>
        <v>2414.8380281690133</v>
      </c>
    </row>
    <row r="2116" spans="1:42" hidden="1">
      <c r="A2116">
        <v>48003</v>
      </c>
      <c r="B2116" s="38">
        <v>46224</v>
      </c>
      <c r="C2116" t="s">
        <v>35</v>
      </c>
      <c r="D2116" t="s">
        <v>250</v>
      </c>
      <c r="E2116" t="s">
        <v>251</v>
      </c>
      <c r="F2116" t="s">
        <v>49</v>
      </c>
      <c r="G2116">
        <v>8</v>
      </c>
      <c r="H2116" s="43">
        <v>11697</v>
      </c>
      <c r="I2116" t="s">
        <v>253</v>
      </c>
      <c r="J2116">
        <v>10837</v>
      </c>
      <c r="K2116" t="s">
        <v>254</v>
      </c>
      <c r="L2116" t="s">
        <v>254</v>
      </c>
      <c r="M2116">
        <v>71</v>
      </c>
      <c r="N2116" t="s">
        <v>270</v>
      </c>
      <c r="O2116" t="s">
        <v>64</v>
      </c>
      <c r="P2116">
        <v>262</v>
      </c>
      <c r="Q2116" t="s">
        <v>256</v>
      </c>
      <c r="R2116">
        <v>2</v>
      </c>
      <c r="S2116">
        <v>1</v>
      </c>
      <c r="T2116">
        <v>0.36</v>
      </c>
      <c r="U2116">
        <v>0</v>
      </c>
      <c r="V2116">
        <v>1</v>
      </c>
      <c r="W2116">
        <v>1.42</v>
      </c>
      <c r="X2116">
        <v>2.78</v>
      </c>
      <c r="Y2116">
        <v>2.78</v>
      </c>
      <c r="Z2116">
        <v>149.09</v>
      </c>
      <c r="AA2116" t="s">
        <v>46</v>
      </c>
      <c r="AB2116" t="s">
        <v>47</v>
      </c>
      <c r="AC2116" t="s">
        <v>257</v>
      </c>
      <c r="AD2116" t="s">
        <v>57</v>
      </c>
      <c r="AE2116" s="39">
        <v>46224.797997685186</v>
      </c>
      <c r="AG2116" t="str">
        <f t="shared" si="256"/>
        <v>Agosto-26</v>
      </c>
      <c r="AH2116" s="36">
        <f>_xlfn.XLOOKUP(AK2116,'Base de Preços'!P$7:P$3001,'Base de Preços'!J$7:J$3001,"",0)</f>
        <v>152.18</v>
      </c>
      <c r="AI2116" s="37">
        <f t="shared" si="257"/>
        <v>54.784799999999997</v>
      </c>
      <c r="AJ2116" t="str">
        <f>_xlfn.XLOOKUP(N2116,Agrupamentos!C$3:C$496,Agrupamentos!D$3:D$496,"",0)</f>
        <v>COMBATE A FORMIGA MANUAL</v>
      </c>
      <c r="AK2116" t="str">
        <f t="shared" si="258"/>
        <v>COMBATE A FORMIGA MANUAL MANUTENÇÃO - ANO 02GN127071</v>
      </c>
      <c r="AL2116" s="57" t="str">
        <f t="shared" si="259"/>
        <v>48003GN1270Trabalhador FlorestalJEAN CARDOSO PAIVACOMBATE A FORMIGA MANUAL MANUTENÇÃO - ANO 02Fazenda Texas2Principal0,36Agosto-260146224,797997685246224</v>
      </c>
      <c r="AM2116" s="79">
        <f t="shared" si="260"/>
        <v>0.70422535211267612</v>
      </c>
      <c r="AN2116" s="80">
        <f t="shared" si="261"/>
        <v>104.99295774647888</v>
      </c>
      <c r="AO2116" s="36">
        <f t="shared" si="262"/>
        <v>53.672399999999996</v>
      </c>
      <c r="AP2116" s="83">
        <f t="shared" si="263"/>
        <v>-51.320557746478883</v>
      </c>
    </row>
    <row r="2117" spans="1:42" hidden="1">
      <c r="A2117">
        <v>48003</v>
      </c>
      <c r="B2117" s="38">
        <v>46224</v>
      </c>
      <c r="C2117" t="s">
        <v>35</v>
      </c>
      <c r="D2117" t="s">
        <v>250</v>
      </c>
      <c r="E2117" t="s">
        <v>251</v>
      </c>
      <c r="F2117" t="s">
        <v>49</v>
      </c>
      <c r="G2117">
        <v>8</v>
      </c>
      <c r="H2117" s="43">
        <v>11697</v>
      </c>
      <c r="I2117" t="s">
        <v>253</v>
      </c>
      <c r="J2117">
        <v>10837</v>
      </c>
      <c r="K2117" t="s">
        <v>254</v>
      </c>
      <c r="L2117" t="s">
        <v>254</v>
      </c>
      <c r="M2117">
        <v>71</v>
      </c>
      <c r="N2117" t="s">
        <v>270</v>
      </c>
      <c r="O2117" t="s">
        <v>64</v>
      </c>
      <c r="P2117">
        <v>262</v>
      </c>
      <c r="Q2117" t="s">
        <v>256</v>
      </c>
      <c r="R2117">
        <v>3</v>
      </c>
      <c r="S2117">
        <v>1</v>
      </c>
      <c r="T2117">
        <v>1.2</v>
      </c>
      <c r="U2117">
        <v>0</v>
      </c>
      <c r="V2117">
        <v>1</v>
      </c>
      <c r="W2117">
        <v>1.42</v>
      </c>
      <c r="X2117">
        <v>0.83</v>
      </c>
      <c r="Y2117">
        <v>0.83</v>
      </c>
      <c r="Z2117">
        <v>149.09</v>
      </c>
      <c r="AA2117" t="s">
        <v>46</v>
      </c>
      <c r="AB2117" t="s">
        <v>47</v>
      </c>
      <c r="AC2117" t="s">
        <v>257</v>
      </c>
      <c r="AD2117" t="s">
        <v>57</v>
      </c>
      <c r="AE2117" s="39">
        <v>46224.797997685186</v>
      </c>
      <c r="AG2117" t="str">
        <f t="shared" si="256"/>
        <v>Agosto-26</v>
      </c>
      <c r="AH2117" s="36">
        <f>_xlfn.XLOOKUP(AK2117,'Base de Preços'!P$7:P$3001,'Base de Preços'!J$7:J$3001,"",0)</f>
        <v>152.18</v>
      </c>
      <c r="AI2117" s="37">
        <f t="shared" si="257"/>
        <v>182.61600000000001</v>
      </c>
      <c r="AJ2117" t="str">
        <f>_xlfn.XLOOKUP(N2117,Agrupamentos!C$3:C$496,Agrupamentos!D$3:D$496,"",0)</f>
        <v>COMBATE A FORMIGA MANUAL</v>
      </c>
      <c r="AK2117" t="str">
        <f t="shared" si="258"/>
        <v>COMBATE A FORMIGA MANUAL MANUTENÇÃO - ANO 02GN127071</v>
      </c>
      <c r="AL2117" s="57" t="str">
        <f t="shared" si="259"/>
        <v>48003GN1270Trabalhador FlorestalJEAN CARDOSO PAIVACOMBATE A FORMIGA MANUAL MANUTENÇÃO - ANO 02Fazenda Texas3Principal1,2Agosto-260146224,797997685246224</v>
      </c>
      <c r="AM2117" s="79">
        <f t="shared" si="260"/>
        <v>0.70422535211267612</v>
      </c>
      <c r="AN2117" s="80">
        <f t="shared" si="261"/>
        <v>104.99295774647888</v>
      </c>
      <c r="AO2117" s="36">
        <f t="shared" si="262"/>
        <v>178.90799999999999</v>
      </c>
      <c r="AP2117" s="83">
        <f t="shared" si="263"/>
        <v>73.915042253521108</v>
      </c>
    </row>
    <row r="2118" spans="1:42" hidden="1">
      <c r="A2118">
        <v>48003</v>
      </c>
      <c r="B2118" s="38">
        <v>46224</v>
      </c>
      <c r="C2118" t="s">
        <v>35</v>
      </c>
      <c r="D2118" t="s">
        <v>250</v>
      </c>
      <c r="E2118" t="s">
        <v>251</v>
      </c>
      <c r="F2118" t="s">
        <v>49</v>
      </c>
      <c r="G2118">
        <v>8</v>
      </c>
      <c r="H2118" s="43">
        <v>11697</v>
      </c>
      <c r="I2118" t="s">
        <v>253</v>
      </c>
      <c r="J2118">
        <v>10837</v>
      </c>
      <c r="K2118" t="s">
        <v>254</v>
      </c>
      <c r="L2118" t="s">
        <v>254</v>
      </c>
      <c r="M2118">
        <v>71</v>
      </c>
      <c r="N2118" t="s">
        <v>270</v>
      </c>
      <c r="O2118" t="s">
        <v>64</v>
      </c>
      <c r="P2118">
        <v>262</v>
      </c>
      <c r="Q2118" t="s">
        <v>256</v>
      </c>
      <c r="R2118">
        <v>8</v>
      </c>
      <c r="S2118">
        <v>24</v>
      </c>
      <c r="T2118">
        <v>31.22</v>
      </c>
      <c r="U2118">
        <v>0</v>
      </c>
      <c r="V2118">
        <v>24</v>
      </c>
      <c r="W2118">
        <v>1.42</v>
      </c>
      <c r="X2118">
        <v>0.77</v>
      </c>
      <c r="Y2118">
        <v>0.77</v>
      </c>
      <c r="Z2118">
        <v>149.09</v>
      </c>
      <c r="AA2118" t="s">
        <v>46</v>
      </c>
      <c r="AB2118" t="s">
        <v>47</v>
      </c>
      <c r="AC2118" t="s">
        <v>257</v>
      </c>
      <c r="AD2118" t="s">
        <v>57</v>
      </c>
      <c r="AE2118" s="39">
        <v>46224.797997685186</v>
      </c>
      <c r="AG2118" t="str">
        <f t="shared" ref="AG2118:AG2181" si="264">IF(B2118=0,"",PROPER(TEXT(IF(DAY(B2118)&gt;20,EDATE(B2118,1),B2118),"MMMM-aa")))</f>
        <v>Agosto-26</v>
      </c>
      <c r="AH2118" s="36">
        <f>_xlfn.XLOOKUP(AK2118,'Base de Preços'!P$7:P$3001,'Base de Preços'!J$7:J$3001,"",0)</f>
        <v>152.18</v>
      </c>
      <c r="AI2118" s="37">
        <f t="shared" ref="AI2118:AI2181" si="265">IF(AB2118="Principal",AH2118*T2118,0)</f>
        <v>4751.0595999999996</v>
      </c>
      <c r="AJ2118" t="str">
        <f>_xlfn.XLOOKUP(N2118,Agrupamentos!C$3:C$496,Agrupamentos!D$3:D$496,"",0)</f>
        <v>COMBATE A FORMIGA MANUAL</v>
      </c>
      <c r="AK2118" t="str">
        <f t="shared" ref="AK2118:AK2181" si="266">N2118&amp;D2118&amp;M2118</f>
        <v>COMBATE A FORMIGA MANUAL MANUTENÇÃO - ANO 02GN127071</v>
      </c>
      <c r="AL2118" s="57" t="str">
        <f t="shared" ref="AL2118:AL2181" si="267">CONCATENATE(A2118,D2118,F2118,K2118,N2118,Q2118,R2118,AB2118,T2118,AG2118,U2118,V2118,AE2118,B2118)</f>
        <v>48003GN1270Trabalhador FlorestalJEAN CARDOSO PAIVACOMBATE A FORMIGA MANUAL MANUTENÇÃO - ANO 02Fazenda Texas8Principal31,22Agosto-2602446224,797997685246224</v>
      </c>
      <c r="AM2118" s="79">
        <f t="shared" ref="AM2118:AM2181" si="268">IFERROR(V2118/W2118,"")</f>
        <v>16.901408450704228</v>
      </c>
      <c r="AN2118" s="80">
        <f t="shared" ref="AN2118:AN2181" si="269">IFERROR(AM2118*Z2118,"")</f>
        <v>2519.8309859154933</v>
      </c>
      <c r="AO2118" s="36">
        <f t="shared" ref="AO2118:AO2181" si="270">Z2118*T2118</f>
        <v>4654.5897999999997</v>
      </c>
      <c r="AP2118" s="83">
        <f t="shared" ref="AP2118:AP2181" si="271">IFERROR(AO2118-AN2118,"")</f>
        <v>2134.7588140845064</v>
      </c>
    </row>
    <row r="2119" spans="1:42" hidden="1">
      <c r="A2119">
        <v>48003</v>
      </c>
      <c r="B2119" s="38">
        <v>46224</v>
      </c>
      <c r="C2119" t="s">
        <v>35</v>
      </c>
      <c r="D2119" t="s">
        <v>250</v>
      </c>
      <c r="E2119" t="s">
        <v>251</v>
      </c>
      <c r="F2119" t="s">
        <v>49</v>
      </c>
      <c r="G2119">
        <v>8</v>
      </c>
      <c r="H2119" s="43">
        <v>11697</v>
      </c>
      <c r="I2119" t="s">
        <v>253</v>
      </c>
      <c r="J2119">
        <v>10837</v>
      </c>
      <c r="K2119" t="s">
        <v>254</v>
      </c>
      <c r="L2119" t="s">
        <v>254</v>
      </c>
      <c r="M2119">
        <v>71</v>
      </c>
      <c r="N2119" t="s">
        <v>270</v>
      </c>
      <c r="O2119" t="s">
        <v>64</v>
      </c>
      <c r="P2119">
        <v>262</v>
      </c>
      <c r="Q2119" t="s">
        <v>256</v>
      </c>
      <c r="R2119">
        <v>10</v>
      </c>
      <c r="S2119">
        <v>8</v>
      </c>
      <c r="T2119">
        <v>7.89</v>
      </c>
      <c r="U2119">
        <v>0</v>
      </c>
      <c r="V2119">
        <v>8</v>
      </c>
      <c r="W2119">
        <v>1.42</v>
      </c>
      <c r="X2119">
        <v>1.01</v>
      </c>
      <c r="Y2119">
        <v>1.01</v>
      </c>
      <c r="Z2119">
        <v>149.09</v>
      </c>
      <c r="AA2119" t="s">
        <v>46</v>
      </c>
      <c r="AB2119" t="s">
        <v>47</v>
      </c>
      <c r="AC2119" t="s">
        <v>257</v>
      </c>
      <c r="AD2119" t="s">
        <v>57</v>
      </c>
      <c r="AE2119" s="39">
        <v>46224.797997685186</v>
      </c>
      <c r="AG2119" t="str">
        <f t="shared" si="264"/>
        <v>Agosto-26</v>
      </c>
      <c r="AH2119" s="36">
        <f>_xlfn.XLOOKUP(AK2119,'Base de Preços'!P$7:P$3001,'Base de Preços'!J$7:J$3001,"",0)</f>
        <v>152.18</v>
      </c>
      <c r="AI2119" s="37">
        <f t="shared" si="265"/>
        <v>1200.7002</v>
      </c>
      <c r="AJ2119" t="str">
        <f>_xlfn.XLOOKUP(N2119,Agrupamentos!C$3:C$496,Agrupamentos!D$3:D$496,"",0)</f>
        <v>COMBATE A FORMIGA MANUAL</v>
      </c>
      <c r="AK2119" t="str">
        <f t="shared" si="266"/>
        <v>COMBATE A FORMIGA MANUAL MANUTENÇÃO - ANO 02GN127071</v>
      </c>
      <c r="AL2119" s="57" t="str">
        <f t="shared" si="267"/>
        <v>48003GN1270Trabalhador FlorestalJEAN CARDOSO PAIVACOMBATE A FORMIGA MANUAL MANUTENÇÃO - ANO 02Fazenda Texas10Principal7,89Agosto-260846224,797997685246224</v>
      </c>
      <c r="AM2119" s="79">
        <f t="shared" si="268"/>
        <v>5.6338028169014089</v>
      </c>
      <c r="AN2119" s="80">
        <f t="shared" si="269"/>
        <v>839.94366197183103</v>
      </c>
      <c r="AO2119" s="36">
        <f t="shared" si="270"/>
        <v>1176.3200999999999</v>
      </c>
      <c r="AP2119" s="83">
        <f t="shared" si="271"/>
        <v>336.37643802816888</v>
      </c>
    </row>
    <row r="2120" spans="1:42" hidden="1">
      <c r="A2120">
        <v>48003</v>
      </c>
      <c r="B2120" s="38">
        <v>46224</v>
      </c>
      <c r="C2120" t="s">
        <v>35</v>
      </c>
      <c r="D2120" t="s">
        <v>250</v>
      </c>
      <c r="E2120" t="s">
        <v>251</v>
      </c>
      <c r="F2120" t="s">
        <v>37</v>
      </c>
      <c r="G2120">
        <v>8</v>
      </c>
      <c r="H2120" s="43">
        <v>11697</v>
      </c>
      <c r="I2120" t="s">
        <v>253</v>
      </c>
      <c r="J2120">
        <v>10837</v>
      </c>
      <c r="K2120" t="s">
        <v>254</v>
      </c>
      <c r="L2120" t="s">
        <v>254</v>
      </c>
      <c r="M2120">
        <v>2</v>
      </c>
      <c r="N2120" t="s">
        <v>42</v>
      </c>
      <c r="O2120" t="s">
        <v>64</v>
      </c>
      <c r="P2120">
        <v>262</v>
      </c>
      <c r="Q2120" t="s">
        <v>256</v>
      </c>
      <c r="R2120">
        <v>1</v>
      </c>
      <c r="S2120">
        <v>8</v>
      </c>
      <c r="T2120">
        <v>0</v>
      </c>
      <c r="U2120">
        <v>0</v>
      </c>
      <c r="V2120">
        <v>8</v>
      </c>
      <c r="W2120">
        <v>0</v>
      </c>
      <c r="X2120">
        <v>0</v>
      </c>
      <c r="Y2120">
        <v>0</v>
      </c>
      <c r="Z2120">
        <v>0</v>
      </c>
      <c r="AA2120" t="s">
        <v>46</v>
      </c>
      <c r="AB2120" t="s">
        <v>56</v>
      </c>
      <c r="AC2120" t="s">
        <v>257</v>
      </c>
      <c r="AE2120" s="39">
        <v>46224.797997685186</v>
      </c>
      <c r="AG2120" t="str">
        <f t="shared" si="264"/>
        <v>Agosto-26</v>
      </c>
      <c r="AH2120" s="36">
        <f>_xlfn.XLOOKUP(AK2120,'Base de Preços'!P$7:P$3001,'Base de Preços'!J$7:J$3001,"",0)</f>
        <v>0</v>
      </c>
      <c r="AI2120" s="37">
        <f t="shared" si="265"/>
        <v>0</v>
      </c>
      <c r="AJ2120" t="str">
        <f>_xlfn.XLOOKUP(N2120,Agrupamentos!C$3:C$496,Agrupamentos!D$3:D$496,"",0)</f>
        <v>APOIO E MANUTENÇÃO</v>
      </c>
      <c r="AK2120" t="str">
        <f t="shared" si="266"/>
        <v>APOIO E MANUTEÇÃOGN12702</v>
      </c>
      <c r="AL2120" s="57" t="str">
        <f t="shared" si="267"/>
        <v>48003GN1270MotoristaJEAN CARDOSO PAIVAAPOIO E MANUTEÇÃOFazenda Texas1Suporte0Agosto-260846224,797997685246224</v>
      </c>
      <c r="AM2120" s="79" t="str">
        <f t="shared" si="268"/>
        <v/>
      </c>
      <c r="AN2120" s="80" t="str">
        <f t="shared" si="269"/>
        <v/>
      </c>
      <c r="AO2120" s="36">
        <f t="shared" si="270"/>
        <v>0</v>
      </c>
      <c r="AP2120" s="83" t="str">
        <f t="shared" si="271"/>
        <v/>
      </c>
    </row>
    <row r="2121" spans="1:42" hidden="1">
      <c r="A2121">
        <v>48003</v>
      </c>
      <c r="B2121" s="38">
        <v>46224</v>
      </c>
      <c r="C2121" t="s">
        <v>35</v>
      </c>
      <c r="D2121" t="s">
        <v>250</v>
      </c>
      <c r="E2121" t="s">
        <v>251</v>
      </c>
      <c r="F2121" t="s">
        <v>49</v>
      </c>
      <c r="G2121">
        <v>8</v>
      </c>
      <c r="H2121" s="43">
        <v>11697</v>
      </c>
      <c r="I2121" t="s">
        <v>253</v>
      </c>
      <c r="J2121">
        <v>10837</v>
      </c>
      <c r="K2121" t="s">
        <v>254</v>
      </c>
      <c r="L2121" t="s">
        <v>254</v>
      </c>
      <c r="M2121">
        <v>71</v>
      </c>
      <c r="N2121" t="s">
        <v>270</v>
      </c>
      <c r="O2121" t="s">
        <v>64</v>
      </c>
      <c r="P2121">
        <v>262</v>
      </c>
      <c r="Q2121" t="s">
        <v>256</v>
      </c>
      <c r="R2121">
        <v>14</v>
      </c>
      <c r="S2121">
        <v>64</v>
      </c>
      <c r="T2121">
        <v>33.4</v>
      </c>
      <c r="U2121">
        <v>0</v>
      </c>
      <c r="V2121">
        <v>64</v>
      </c>
      <c r="W2121">
        <v>1.42</v>
      </c>
      <c r="X2121">
        <v>1.92</v>
      </c>
      <c r="Y2121">
        <v>1.92</v>
      </c>
      <c r="Z2121">
        <v>149.09</v>
      </c>
      <c r="AA2121" t="s">
        <v>46</v>
      </c>
      <c r="AB2121" t="s">
        <v>47</v>
      </c>
      <c r="AC2121" t="s">
        <v>257</v>
      </c>
      <c r="AD2121" t="s">
        <v>57</v>
      </c>
      <c r="AE2121" s="39">
        <v>46224.797997685186</v>
      </c>
      <c r="AG2121" t="str">
        <f t="shared" si="264"/>
        <v>Agosto-26</v>
      </c>
      <c r="AH2121" s="36">
        <f>_xlfn.XLOOKUP(AK2121,'Base de Preços'!P$7:P$3001,'Base de Preços'!J$7:J$3001,"",0)</f>
        <v>152.18</v>
      </c>
      <c r="AI2121" s="37">
        <f t="shared" si="265"/>
        <v>5082.8119999999999</v>
      </c>
      <c r="AJ2121" t="str">
        <f>_xlfn.XLOOKUP(N2121,Agrupamentos!C$3:C$496,Agrupamentos!D$3:D$496,"",0)</f>
        <v>COMBATE A FORMIGA MANUAL</v>
      </c>
      <c r="AK2121" t="str">
        <f t="shared" si="266"/>
        <v>COMBATE A FORMIGA MANUAL MANUTENÇÃO - ANO 02GN127071</v>
      </c>
      <c r="AL2121" s="57" t="str">
        <f t="shared" si="267"/>
        <v>48003GN1270Trabalhador FlorestalJEAN CARDOSO PAIVACOMBATE A FORMIGA MANUAL MANUTENÇÃO - ANO 02Fazenda Texas14Principal33,4Agosto-2606446224,797997685246224</v>
      </c>
      <c r="AM2121" s="79">
        <f t="shared" si="268"/>
        <v>45.070422535211272</v>
      </c>
      <c r="AN2121" s="80">
        <f t="shared" si="269"/>
        <v>6719.5492957746483</v>
      </c>
      <c r="AO2121" s="36">
        <f t="shared" si="270"/>
        <v>4979.6059999999998</v>
      </c>
      <c r="AP2121" s="83">
        <f t="shared" si="271"/>
        <v>-1739.9432957746485</v>
      </c>
    </row>
    <row r="2122" spans="1:42" hidden="1">
      <c r="A2122">
        <v>48007</v>
      </c>
      <c r="B2122" s="38">
        <v>46224</v>
      </c>
      <c r="C2122" t="s">
        <v>35</v>
      </c>
      <c r="D2122" t="s">
        <v>185</v>
      </c>
      <c r="E2122" t="s">
        <v>186</v>
      </c>
      <c r="F2122" t="s">
        <v>59</v>
      </c>
      <c r="G2122">
        <v>8</v>
      </c>
      <c r="H2122" s="43">
        <v>10859</v>
      </c>
      <c r="I2122" t="s">
        <v>198</v>
      </c>
      <c r="J2122">
        <v>10093</v>
      </c>
      <c r="K2122" t="s">
        <v>199</v>
      </c>
      <c r="L2122" t="s">
        <v>199</v>
      </c>
      <c r="M2122" t="s">
        <v>204</v>
      </c>
      <c r="N2122" t="s">
        <v>205</v>
      </c>
      <c r="O2122" t="s">
        <v>64</v>
      </c>
      <c r="P2122">
        <v>607</v>
      </c>
      <c r="Q2122" t="s">
        <v>188</v>
      </c>
      <c r="R2122">
        <v>37</v>
      </c>
      <c r="S2122">
        <v>0</v>
      </c>
      <c r="T2122">
        <v>21.13</v>
      </c>
      <c r="U2122">
        <v>8</v>
      </c>
      <c r="V2122">
        <v>8</v>
      </c>
      <c r="W2122">
        <v>1.1000000000000001</v>
      </c>
      <c r="X2122">
        <v>0</v>
      </c>
      <c r="Y2122">
        <v>0.38</v>
      </c>
      <c r="Z2122">
        <v>348.12</v>
      </c>
      <c r="AA2122" t="s">
        <v>46</v>
      </c>
      <c r="AB2122" t="s">
        <v>56</v>
      </c>
      <c r="AC2122" t="s">
        <v>202</v>
      </c>
      <c r="AD2122" t="s">
        <v>203</v>
      </c>
      <c r="AE2122" s="39">
        <v>46224.834328703706</v>
      </c>
      <c r="AG2122" t="str">
        <f t="shared" si="264"/>
        <v>Agosto-26</v>
      </c>
      <c r="AH2122" s="36">
        <f>_xlfn.XLOOKUP(AK2122,'Base de Preços'!P$7:P$3001,'Base de Preços'!J$7:J$3001,"",0)</f>
        <v>1452.94</v>
      </c>
      <c r="AI2122" s="37">
        <f t="shared" si="265"/>
        <v>0</v>
      </c>
      <c r="AJ2122" t="str">
        <f>_xlfn.XLOOKUP(N2122,Agrupamentos!C$3:C$496,Agrupamentos!D$3:D$496,"",0)</f>
        <v>PLANTIO</v>
      </c>
      <c r="AK2122" t="str">
        <f t="shared" si="266"/>
        <v>PLANTIO MANUAL 1.110 plantas/ha,  mudas com tratamento (MAP e Cupinicida), mudas SEM TUBETE + replantioGN1400IMP12</v>
      </c>
      <c r="AL2122" s="57" t="str">
        <f t="shared" si="267"/>
        <v>48007GN1400Operador de Trator de PneuJONATHAN FONSECA DE OLIVEIRAPLANTIO MANUAL 1.110 plantas/ha,  mudas com tratamento (MAP e Cupinicida), mudas SEM TUBETE + replantioSelena37Suporte21,13Agosto-268846224,834328703746224</v>
      </c>
      <c r="AM2122" s="79">
        <f t="shared" si="268"/>
        <v>7.2727272727272725</v>
      </c>
      <c r="AN2122" s="80">
        <f t="shared" si="269"/>
        <v>2531.7818181818179</v>
      </c>
      <c r="AO2122" s="36">
        <f t="shared" si="270"/>
        <v>7355.7755999999999</v>
      </c>
      <c r="AP2122" s="83">
        <f t="shared" si="271"/>
        <v>4823.9937818181825</v>
      </c>
    </row>
    <row r="2123" spans="1:42" hidden="1">
      <c r="A2123">
        <v>48007</v>
      </c>
      <c r="B2123" s="38">
        <v>46224</v>
      </c>
      <c r="C2123" t="s">
        <v>35</v>
      </c>
      <c r="D2123" t="s">
        <v>185</v>
      </c>
      <c r="E2123" t="s">
        <v>186</v>
      </c>
      <c r="F2123" t="s">
        <v>49</v>
      </c>
      <c r="G2123">
        <v>8</v>
      </c>
      <c r="H2123" s="43">
        <v>10859</v>
      </c>
      <c r="I2123" t="s">
        <v>198</v>
      </c>
      <c r="J2123">
        <v>10093</v>
      </c>
      <c r="K2123" t="s">
        <v>199</v>
      </c>
      <c r="L2123" t="s">
        <v>199</v>
      </c>
      <c r="M2123" t="s">
        <v>204</v>
      </c>
      <c r="N2123" t="s">
        <v>205</v>
      </c>
      <c r="O2123" t="s">
        <v>64</v>
      </c>
      <c r="P2123">
        <v>607</v>
      </c>
      <c r="Q2123" t="s">
        <v>188</v>
      </c>
      <c r="R2123">
        <v>37</v>
      </c>
      <c r="S2123">
        <v>94</v>
      </c>
      <c r="T2123">
        <v>21.13</v>
      </c>
      <c r="U2123">
        <v>0</v>
      </c>
      <c r="V2123">
        <v>94</v>
      </c>
      <c r="W2123">
        <v>11</v>
      </c>
      <c r="X2123">
        <v>4.45</v>
      </c>
      <c r="Y2123">
        <v>4.45</v>
      </c>
      <c r="Z2123" s="3">
        <v>1104.82</v>
      </c>
      <c r="AA2123" t="s">
        <v>46</v>
      </c>
      <c r="AB2123" t="s">
        <v>47</v>
      </c>
      <c r="AC2123" t="s">
        <v>202</v>
      </c>
      <c r="AD2123" t="s">
        <v>203</v>
      </c>
      <c r="AE2123" s="39">
        <v>46224.834328703706</v>
      </c>
      <c r="AG2123" t="str">
        <f t="shared" si="264"/>
        <v>Agosto-26</v>
      </c>
      <c r="AH2123" s="36">
        <f>_xlfn.XLOOKUP(AK2123,'Base de Preços'!P$7:P$3001,'Base de Preços'!J$7:J$3001,"",0)</f>
        <v>1452.94</v>
      </c>
      <c r="AI2123" s="37">
        <f t="shared" si="265"/>
        <v>30700.622199999998</v>
      </c>
      <c r="AJ2123" t="str">
        <f>_xlfn.XLOOKUP(N2123,Agrupamentos!C$3:C$496,Agrupamentos!D$3:D$496,"",0)</f>
        <v>PLANTIO</v>
      </c>
      <c r="AK2123" t="str">
        <f t="shared" si="266"/>
        <v>PLANTIO MANUAL 1.110 plantas/ha,  mudas com tratamento (MAP e Cupinicida), mudas SEM TUBETE + replantioGN1400IMP12</v>
      </c>
      <c r="AL2123" s="57" t="str">
        <f t="shared" si="267"/>
        <v>48007GN1400Trabalhador FlorestalJONATHAN FONSECA DE OLIVEIRAPLANTIO MANUAL 1.110 plantas/ha,  mudas com tratamento (MAP e Cupinicida), mudas SEM TUBETE + replantioSelena37Principal21,13Agosto-2609446224,834328703746224</v>
      </c>
      <c r="AM2123" s="79">
        <f t="shared" si="268"/>
        <v>8.545454545454545</v>
      </c>
      <c r="AN2123" s="80">
        <f t="shared" si="269"/>
        <v>9441.1890909090907</v>
      </c>
      <c r="AO2123" s="36">
        <f t="shared" si="270"/>
        <v>23344.846599999997</v>
      </c>
      <c r="AP2123" s="83">
        <f t="shared" si="271"/>
        <v>13903.657509090906</v>
      </c>
    </row>
    <row r="2124" spans="1:42" hidden="1">
      <c r="A2124">
        <v>48007</v>
      </c>
      <c r="B2124" s="38">
        <v>46224</v>
      </c>
      <c r="C2124" t="s">
        <v>35</v>
      </c>
      <c r="D2124" t="s">
        <v>185</v>
      </c>
      <c r="E2124" t="s">
        <v>186</v>
      </c>
      <c r="F2124" t="s">
        <v>59</v>
      </c>
      <c r="G2124">
        <v>8</v>
      </c>
      <c r="H2124" s="43">
        <v>10859</v>
      </c>
      <c r="I2124" t="s">
        <v>198</v>
      </c>
      <c r="J2124">
        <v>10093</v>
      </c>
      <c r="K2124" t="s">
        <v>199</v>
      </c>
      <c r="L2124" t="s">
        <v>199</v>
      </c>
      <c r="M2124" t="s">
        <v>200</v>
      </c>
      <c r="N2124" t="s">
        <v>201</v>
      </c>
      <c r="O2124" t="s">
        <v>64</v>
      </c>
      <c r="P2124">
        <v>607</v>
      </c>
      <c r="Q2124" t="s">
        <v>188</v>
      </c>
      <c r="R2124">
        <v>37</v>
      </c>
      <c r="S2124">
        <v>16</v>
      </c>
      <c r="T2124">
        <v>10</v>
      </c>
      <c r="U2124">
        <v>10</v>
      </c>
      <c r="V2124">
        <v>26</v>
      </c>
      <c r="W2124">
        <v>0.82</v>
      </c>
      <c r="X2124">
        <v>1.6</v>
      </c>
      <c r="Y2124">
        <v>2.6</v>
      </c>
      <c r="Z2124">
        <v>520.12</v>
      </c>
      <c r="AA2124" t="s">
        <v>46</v>
      </c>
      <c r="AB2124" t="s">
        <v>56</v>
      </c>
      <c r="AC2124" t="s">
        <v>202</v>
      </c>
      <c r="AD2124" t="s">
        <v>203</v>
      </c>
      <c r="AE2124" s="39">
        <v>46224.834328703706</v>
      </c>
      <c r="AG2124" t="str">
        <f t="shared" si="264"/>
        <v>Agosto-26</v>
      </c>
      <c r="AH2124" s="36">
        <f>_xlfn.XLOOKUP(AK2124,'Base de Preços'!P$7:P$3001,'Base de Preços'!J$7:J$3001,"",0)</f>
        <v>930</v>
      </c>
      <c r="AI2124" s="37">
        <f t="shared" si="265"/>
        <v>0</v>
      </c>
      <c r="AJ2124" t="str">
        <f>_xlfn.XLOOKUP(N2124,Agrupamentos!C$3:C$496,Agrupamentos!D$3:D$496,"",0)</f>
        <v>IRRIGAÇÃO DE PLANTIO</v>
      </c>
      <c r="AK2124" t="str">
        <f t="shared" si="266"/>
        <v>Irrigação de Plantio 4 a 5L/Planta+Polímero, tomadas d'água a 5 a 10KM da Operação, incluindo Capitação de ÁguaGN1400IMP14</v>
      </c>
      <c r="AL2124" s="57" t="str">
        <f t="shared" si="267"/>
        <v>48007GN1400Operador de Trator de PneuJONATHAN FONSECA DE OLIVEIRAIrrigação de Plantio 4 a 5L/Planta+Polímero, tomadas d'água a 5 a 10KM da Operação, incluindo Capitação de ÁguaSelena37Suporte10Agosto-26102646224,834328703746224</v>
      </c>
      <c r="AM2124" s="79">
        <f t="shared" si="268"/>
        <v>31.707317073170735</v>
      </c>
      <c r="AN2124" s="80">
        <f t="shared" si="269"/>
        <v>16491.609756097561</v>
      </c>
      <c r="AO2124" s="36">
        <f t="shared" si="270"/>
        <v>5201.2</v>
      </c>
      <c r="AP2124" s="83">
        <f t="shared" si="271"/>
        <v>-11290.409756097561</v>
      </c>
    </row>
    <row r="2125" spans="1:42" hidden="1">
      <c r="A2125">
        <v>48007</v>
      </c>
      <c r="B2125" s="38">
        <v>46224</v>
      </c>
      <c r="C2125" t="s">
        <v>35</v>
      </c>
      <c r="D2125" t="s">
        <v>185</v>
      </c>
      <c r="E2125" t="s">
        <v>186</v>
      </c>
      <c r="F2125" t="s">
        <v>49</v>
      </c>
      <c r="G2125">
        <v>8</v>
      </c>
      <c r="H2125" s="43">
        <v>10859</v>
      </c>
      <c r="I2125" t="s">
        <v>198</v>
      </c>
      <c r="J2125">
        <v>10093</v>
      </c>
      <c r="K2125" t="s">
        <v>199</v>
      </c>
      <c r="L2125" t="s">
        <v>199</v>
      </c>
      <c r="M2125" t="s">
        <v>200</v>
      </c>
      <c r="N2125" t="s">
        <v>201</v>
      </c>
      <c r="O2125" t="s">
        <v>64</v>
      </c>
      <c r="P2125">
        <v>607</v>
      </c>
      <c r="Q2125" t="s">
        <v>188</v>
      </c>
      <c r="R2125">
        <v>37</v>
      </c>
      <c r="S2125">
        <v>56</v>
      </c>
      <c r="T2125">
        <v>10</v>
      </c>
      <c r="U2125">
        <v>0</v>
      </c>
      <c r="V2125">
        <v>56</v>
      </c>
      <c r="W2125">
        <v>4.09</v>
      </c>
      <c r="X2125">
        <v>5.6</v>
      </c>
      <c r="Y2125">
        <v>5.6</v>
      </c>
      <c r="Z2125">
        <v>210.47</v>
      </c>
      <c r="AA2125" t="s">
        <v>46</v>
      </c>
      <c r="AB2125" t="s">
        <v>47</v>
      </c>
      <c r="AC2125" t="s">
        <v>202</v>
      </c>
      <c r="AD2125" t="s">
        <v>203</v>
      </c>
      <c r="AE2125" s="39">
        <v>46224.834328703706</v>
      </c>
      <c r="AG2125" t="str">
        <f t="shared" si="264"/>
        <v>Agosto-26</v>
      </c>
      <c r="AH2125" s="36">
        <f>_xlfn.XLOOKUP(AK2125,'Base de Preços'!P$7:P$3001,'Base de Preços'!J$7:J$3001,"",0)</f>
        <v>930</v>
      </c>
      <c r="AI2125" s="37">
        <f t="shared" si="265"/>
        <v>9300</v>
      </c>
      <c r="AJ2125" t="str">
        <f>_xlfn.XLOOKUP(N2125,Agrupamentos!C$3:C$496,Agrupamentos!D$3:D$496,"",0)</f>
        <v>IRRIGAÇÃO DE PLANTIO</v>
      </c>
      <c r="AK2125" t="str">
        <f t="shared" si="266"/>
        <v>Irrigação de Plantio 4 a 5L/Planta+Polímero, tomadas d'água a 5 a 10KM da Operação, incluindo Capitação de ÁguaGN1400IMP14</v>
      </c>
      <c r="AL2125" s="57" t="str">
        <f t="shared" si="267"/>
        <v>48007GN1400Trabalhador FlorestalJONATHAN FONSECA DE OLIVEIRAIrrigação de Plantio 4 a 5L/Planta+Polímero, tomadas d'água a 5 a 10KM da Operação, incluindo Capitação de ÁguaSelena37Principal10Agosto-2605646224,834328703746224</v>
      </c>
      <c r="AM2125" s="79">
        <f t="shared" si="268"/>
        <v>13.691931540342299</v>
      </c>
      <c r="AN2125" s="80">
        <f t="shared" si="269"/>
        <v>2881.7408312958437</v>
      </c>
      <c r="AO2125" s="36">
        <f t="shared" si="270"/>
        <v>2104.6999999999998</v>
      </c>
      <c r="AP2125" s="83">
        <f t="shared" si="271"/>
        <v>-777.04083129584387</v>
      </c>
    </row>
    <row r="2126" spans="1:42" hidden="1">
      <c r="A2126">
        <v>48013</v>
      </c>
      <c r="B2126" s="38">
        <v>46224</v>
      </c>
      <c r="C2126" t="s">
        <v>35</v>
      </c>
      <c r="D2126" t="s">
        <v>185</v>
      </c>
      <c r="E2126" t="s">
        <v>186</v>
      </c>
      <c r="F2126" t="s">
        <v>49</v>
      </c>
      <c r="G2126">
        <v>10</v>
      </c>
      <c r="H2126" s="43">
        <v>10859</v>
      </c>
      <c r="I2126" t="s">
        <v>198</v>
      </c>
      <c r="J2126">
        <v>11772</v>
      </c>
      <c r="K2126" t="s">
        <v>211</v>
      </c>
      <c r="L2126" t="s">
        <v>211</v>
      </c>
      <c r="M2126" t="s">
        <v>200</v>
      </c>
      <c r="N2126" t="s">
        <v>201</v>
      </c>
      <c r="O2126" t="s">
        <v>64</v>
      </c>
      <c r="P2126">
        <v>607</v>
      </c>
      <c r="Q2126" t="s">
        <v>188</v>
      </c>
      <c r="R2126">
        <v>37</v>
      </c>
      <c r="S2126">
        <v>130</v>
      </c>
      <c r="T2126">
        <v>11</v>
      </c>
      <c r="U2126">
        <v>0</v>
      </c>
      <c r="V2126">
        <v>130</v>
      </c>
      <c r="W2126">
        <v>4.09</v>
      </c>
      <c r="X2126">
        <v>11.82</v>
      </c>
      <c r="Y2126">
        <v>11.82</v>
      </c>
      <c r="Z2126">
        <v>210.47</v>
      </c>
      <c r="AA2126" t="s">
        <v>46</v>
      </c>
      <c r="AB2126" t="s">
        <v>47</v>
      </c>
      <c r="AC2126" t="s">
        <v>212</v>
      </c>
      <c r="AE2126" s="39">
        <v>46224.880648148152</v>
      </c>
      <c r="AG2126" t="str">
        <f t="shared" si="264"/>
        <v>Agosto-26</v>
      </c>
      <c r="AH2126" s="36">
        <f>_xlfn.XLOOKUP(AK2126,'Base de Preços'!P$7:P$3001,'Base de Preços'!J$7:J$3001,"",0)</f>
        <v>930</v>
      </c>
      <c r="AI2126" s="37">
        <f t="shared" si="265"/>
        <v>10230</v>
      </c>
      <c r="AJ2126" t="str">
        <f>_xlfn.XLOOKUP(N2126,Agrupamentos!C$3:C$496,Agrupamentos!D$3:D$496,"",0)</f>
        <v>IRRIGAÇÃO DE PLANTIO</v>
      </c>
      <c r="AK2126" t="str">
        <f t="shared" si="266"/>
        <v>Irrigação de Plantio 4 a 5L/Planta+Polímero, tomadas d'água a 5 a 10KM da Operação, incluindo Capitação de ÁguaGN1400IMP14</v>
      </c>
      <c r="AL2126" s="57" t="str">
        <f t="shared" si="267"/>
        <v>48013GN1400Trabalhador FlorestalALCIMAR CONCEIÇAO DOS SANTOSIrrigação de Plantio 4 a 5L/Planta+Polímero, tomadas d'água a 5 a 10KM da Operação, incluindo Capitação de ÁguaSelena37Principal11Agosto-26013046224,880648148246224</v>
      </c>
      <c r="AM2126" s="79">
        <f t="shared" si="268"/>
        <v>31.78484107579462</v>
      </c>
      <c r="AN2126" s="80">
        <f t="shared" si="269"/>
        <v>6689.7555012224939</v>
      </c>
      <c r="AO2126" s="36">
        <f t="shared" si="270"/>
        <v>2315.17</v>
      </c>
      <c r="AP2126" s="83">
        <f t="shared" si="271"/>
        <v>-4374.5855012224938</v>
      </c>
    </row>
    <row r="2127" spans="1:42" hidden="1">
      <c r="A2127">
        <v>48013</v>
      </c>
      <c r="B2127" s="38">
        <v>46224</v>
      </c>
      <c r="C2127" t="s">
        <v>35</v>
      </c>
      <c r="D2127" t="s">
        <v>185</v>
      </c>
      <c r="E2127" t="s">
        <v>186</v>
      </c>
      <c r="F2127" t="s">
        <v>59</v>
      </c>
      <c r="G2127">
        <v>10</v>
      </c>
      <c r="H2127" s="43">
        <v>10859</v>
      </c>
      <c r="I2127" t="s">
        <v>198</v>
      </c>
      <c r="J2127">
        <v>11772</v>
      </c>
      <c r="K2127" t="s">
        <v>211</v>
      </c>
      <c r="L2127" t="s">
        <v>211</v>
      </c>
      <c r="M2127" t="s">
        <v>200</v>
      </c>
      <c r="N2127" t="s">
        <v>201</v>
      </c>
      <c r="O2127" t="s">
        <v>64</v>
      </c>
      <c r="P2127">
        <v>607</v>
      </c>
      <c r="Q2127" t="s">
        <v>188</v>
      </c>
      <c r="R2127">
        <v>37</v>
      </c>
      <c r="S2127">
        <v>30</v>
      </c>
      <c r="T2127">
        <v>11</v>
      </c>
      <c r="U2127">
        <v>0</v>
      </c>
      <c r="V2127">
        <v>30</v>
      </c>
      <c r="W2127">
        <v>0.82</v>
      </c>
      <c r="X2127">
        <v>2.73</v>
      </c>
      <c r="Y2127">
        <v>2.73</v>
      </c>
      <c r="Z2127">
        <v>520.12</v>
      </c>
      <c r="AA2127" t="s">
        <v>55</v>
      </c>
      <c r="AB2127" t="s">
        <v>56</v>
      </c>
      <c r="AC2127" t="s">
        <v>212</v>
      </c>
      <c r="AD2127" t="s">
        <v>203</v>
      </c>
      <c r="AE2127" s="39">
        <v>46225.335335648146</v>
      </c>
      <c r="AG2127" t="str">
        <f t="shared" si="264"/>
        <v>Agosto-26</v>
      </c>
      <c r="AH2127" s="36">
        <f>_xlfn.XLOOKUP(AK2127,'Base de Preços'!P$7:P$3001,'Base de Preços'!J$7:J$3001,"",0)</f>
        <v>930</v>
      </c>
      <c r="AI2127" s="37">
        <f t="shared" si="265"/>
        <v>0</v>
      </c>
      <c r="AJ2127" t="str">
        <f>_xlfn.XLOOKUP(N2127,Agrupamentos!C$3:C$496,Agrupamentos!D$3:D$496,"",0)</f>
        <v>IRRIGAÇÃO DE PLANTIO</v>
      </c>
      <c r="AK2127" t="str">
        <f t="shared" si="266"/>
        <v>Irrigação de Plantio 4 a 5L/Planta+Polímero, tomadas d'água a 5 a 10KM da Operação, incluindo Capitação de ÁguaGN1400IMP14</v>
      </c>
      <c r="AL2127" s="57" t="str">
        <f t="shared" si="267"/>
        <v>48013GN1400Operador de Trator de PneuALCIMAR CONCEIÇAO DOS SANTOSIrrigação de Plantio 4 a 5L/Planta+Polímero, tomadas d'água a 5 a 10KM da Operação, incluindo Capitação de ÁguaSelena37Suporte11Agosto-2603046225,335335648146224</v>
      </c>
      <c r="AM2127" s="79">
        <f t="shared" si="268"/>
        <v>36.585365853658537</v>
      </c>
      <c r="AN2127" s="80">
        <f t="shared" si="269"/>
        <v>19028.780487804877</v>
      </c>
      <c r="AO2127" s="36">
        <f t="shared" si="270"/>
        <v>5721.32</v>
      </c>
      <c r="AP2127" s="83">
        <f t="shared" si="271"/>
        <v>-13307.460487804878</v>
      </c>
    </row>
    <row r="2128" spans="1:42" hidden="1">
      <c r="A2128">
        <v>48009</v>
      </c>
      <c r="B2128" s="38">
        <v>46224</v>
      </c>
      <c r="C2128" t="s">
        <v>35</v>
      </c>
      <c r="D2128" t="s">
        <v>185</v>
      </c>
      <c r="E2128" t="s">
        <v>186</v>
      </c>
      <c r="F2128" t="s">
        <v>37</v>
      </c>
      <c r="G2128">
        <v>8</v>
      </c>
      <c r="H2128" s="43">
        <v>10859</v>
      </c>
      <c r="I2128" t="s">
        <v>198</v>
      </c>
      <c r="J2128">
        <v>10315</v>
      </c>
      <c r="K2128" t="s">
        <v>206</v>
      </c>
      <c r="L2128" t="s">
        <v>206</v>
      </c>
      <c r="M2128" s="4">
        <v>46028</v>
      </c>
      <c r="N2128" t="s">
        <v>207</v>
      </c>
      <c r="O2128" t="s">
        <v>64</v>
      </c>
      <c r="P2128">
        <v>502</v>
      </c>
      <c r="Q2128" t="s">
        <v>208</v>
      </c>
      <c r="R2128">
        <v>20</v>
      </c>
      <c r="S2128">
        <v>3</v>
      </c>
      <c r="T2128">
        <v>10</v>
      </c>
      <c r="U2128">
        <v>0</v>
      </c>
      <c r="V2128">
        <v>3</v>
      </c>
      <c r="W2128">
        <v>0.16</v>
      </c>
      <c r="X2128">
        <v>0.3</v>
      </c>
      <c r="Y2128">
        <v>0.3</v>
      </c>
      <c r="Z2128">
        <v>63.16</v>
      </c>
      <c r="AA2128" t="s">
        <v>55</v>
      </c>
      <c r="AB2128" t="s">
        <v>77</v>
      </c>
      <c r="AC2128" t="s">
        <v>209</v>
      </c>
      <c r="AE2128" s="39">
        <v>46224.852534722224</v>
      </c>
      <c r="AG2128" t="str">
        <f t="shared" si="264"/>
        <v>Agosto-26</v>
      </c>
      <c r="AH2128" s="36">
        <f>_xlfn.XLOOKUP(AK2128,'Base de Preços'!P$7:P$3001,'Base de Preços'!J$7:J$3001,"",0)</f>
        <v>492.5</v>
      </c>
      <c r="AI2128" s="37">
        <f t="shared" si="265"/>
        <v>0</v>
      </c>
      <c r="AJ2128" t="str">
        <f>_xlfn.XLOOKUP(N2128,Agrupamentos!C$3:C$496,Agrupamentos!D$3:D$496,"",0)</f>
        <v>IRRIGAÇÃO DE REPLANTIO</v>
      </c>
      <c r="AK2128" t="str">
        <f t="shared" si="266"/>
        <v>2º IRRIGAÇÃO DE REPLANTIOGN140046028</v>
      </c>
      <c r="AL2128" s="57" t="str">
        <f t="shared" si="267"/>
        <v>48009GN1400MotoristaANTONIO MARCIO PEREIRA DA SILVA2º IRRIGAÇÃO DE REPLANTIOIndaia Grande I20Apoio10Agosto-260346224,852534722246224</v>
      </c>
      <c r="AM2128" s="79">
        <f t="shared" si="268"/>
        <v>18.75</v>
      </c>
      <c r="AN2128" s="80">
        <f t="shared" si="269"/>
        <v>1184.25</v>
      </c>
      <c r="AO2128" s="36">
        <f t="shared" si="270"/>
        <v>631.59999999999991</v>
      </c>
      <c r="AP2128" s="83">
        <f t="shared" si="271"/>
        <v>-552.65000000000009</v>
      </c>
    </row>
    <row r="2129" spans="1:42" hidden="1">
      <c r="A2129">
        <v>48009</v>
      </c>
      <c r="B2129" s="38">
        <v>46224</v>
      </c>
      <c r="C2129" t="s">
        <v>35</v>
      </c>
      <c r="D2129" t="s">
        <v>185</v>
      </c>
      <c r="E2129" t="s">
        <v>186</v>
      </c>
      <c r="F2129" t="s">
        <v>59</v>
      </c>
      <c r="G2129">
        <v>8</v>
      </c>
      <c r="H2129" s="43">
        <v>10859</v>
      </c>
      <c r="I2129" t="s">
        <v>198</v>
      </c>
      <c r="J2129">
        <v>10315</v>
      </c>
      <c r="K2129" t="s">
        <v>206</v>
      </c>
      <c r="L2129" t="s">
        <v>206</v>
      </c>
      <c r="M2129" s="4">
        <v>46059</v>
      </c>
      <c r="N2129" t="s">
        <v>210</v>
      </c>
      <c r="O2129" t="s">
        <v>64</v>
      </c>
      <c r="P2129">
        <v>502</v>
      </c>
      <c r="Q2129" t="s">
        <v>208</v>
      </c>
      <c r="R2129">
        <v>20</v>
      </c>
      <c r="S2129">
        <v>9</v>
      </c>
      <c r="T2129">
        <v>12</v>
      </c>
      <c r="U2129">
        <v>0</v>
      </c>
      <c r="V2129">
        <v>9</v>
      </c>
      <c r="W2129">
        <v>0.48</v>
      </c>
      <c r="X2129">
        <v>0.75</v>
      </c>
      <c r="Y2129">
        <v>0.75</v>
      </c>
      <c r="Z2129">
        <v>185.69</v>
      </c>
      <c r="AA2129" t="s">
        <v>55</v>
      </c>
      <c r="AB2129" t="s">
        <v>56</v>
      </c>
      <c r="AC2129" t="s">
        <v>209</v>
      </c>
      <c r="AE2129" s="39">
        <v>46224.852534722224</v>
      </c>
      <c r="AG2129" t="str">
        <f t="shared" si="264"/>
        <v>Agosto-26</v>
      </c>
      <c r="AH2129" s="36">
        <f>_xlfn.XLOOKUP(AK2129,'Base de Preços'!P$7:P$3001,'Base de Preços'!J$7:J$3001,"",0)</f>
        <v>492.5</v>
      </c>
      <c r="AI2129" s="37">
        <f t="shared" si="265"/>
        <v>0</v>
      </c>
      <c r="AJ2129" t="str">
        <f>_xlfn.XLOOKUP(N2129,Agrupamentos!C$3:C$496,Agrupamentos!D$3:D$496,"",0)</f>
        <v>IRRIGAÇÃO DE REPLANTIO</v>
      </c>
      <c r="AK2129" t="str">
        <f t="shared" si="266"/>
        <v>3° IRRIGAÇÃO DE REPLANTIOGN140046059</v>
      </c>
      <c r="AL2129" s="57" t="str">
        <f t="shared" si="267"/>
        <v>48009GN1400Operador de Trator de PneuANTONIO MARCIO PEREIRA DA SILVA3° IRRIGAÇÃO DE REPLANTIOIndaia Grande I20Suporte12Agosto-260946224,852534722246224</v>
      </c>
      <c r="AM2129" s="79">
        <f t="shared" si="268"/>
        <v>18.75</v>
      </c>
      <c r="AN2129" s="80">
        <f t="shared" si="269"/>
        <v>3481.6875</v>
      </c>
      <c r="AO2129" s="36">
        <f t="shared" si="270"/>
        <v>2228.2799999999997</v>
      </c>
      <c r="AP2129" s="83">
        <f t="shared" si="271"/>
        <v>-1253.4075000000003</v>
      </c>
    </row>
    <row r="2130" spans="1:42" hidden="1">
      <c r="A2130">
        <v>48009</v>
      </c>
      <c r="B2130" s="38">
        <v>46224</v>
      </c>
      <c r="C2130" t="s">
        <v>35</v>
      </c>
      <c r="D2130" t="s">
        <v>185</v>
      </c>
      <c r="E2130" t="s">
        <v>186</v>
      </c>
      <c r="F2130" t="s">
        <v>37</v>
      </c>
      <c r="G2130">
        <v>8</v>
      </c>
      <c r="H2130" s="43">
        <v>10859</v>
      </c>
      <c r="I2130" t="s">
        <v>198</v>
      </c>
      <c r="J2130">
        <v>10315</v>
      </c>
      <c r="K2130" t="s">
        <v>206</v>
      </c>
      <c r="L2130" t="s">
        <v>206</v>
      </c>
      <c r="M2130" s="4">
        <v>46059</v>
      </c>
      <c r="N2130" t="s">
        <v>210</v>
      </c>
      <c r="O2130" t="s">
        <v>64</v>
      </c>
      <c r="P2130">
        <v>502</v>
      </c>
      <c r="Q2130" t="s">
        <v>208</v>
      </c>
      <c r="R2130">
        <v>20</v>
      </c>
      <c r="S2130">
        <v>5</v>
      </c>
      <c r="T2130">
        <v>12</v>
      </c>
      <c r="U2130">
        <v>8</v>
      </c>
      <c r="V2130">
        <v>13</v>
      </c>
      <c r="W2130">
        <v>0.16</v>
      </c>
      <c r="X2130">
        <v>0.42</v>
      </c>
      <c r="Y2130">
        <v>1.08</v>
      </c>
      <c r="Z2130">
        <v>63.16</v>
      </c>
      <c r="AA2130" t="s">
        <v>55</v>
      </c>
      <c r="AB2130" t="s">
        <v>77</v>
      </c>
      <c r="AC2130" t="s">
        <v>209</v>
      </c>
      <c r="AE2130" s="39">
        <v>46224.852534722224</v>
      </c>
      <c r="AG2130" t="str">
        <f t="shared" si="264"/>
        <v>Agosto-26</v>
      </c>
      <c r="AH2130" s="36">
        <f>_xlfn.XLOOKUP(AK2130,'Base de Preços'!P$7:P$3001,'Base de Preços'!J$7:J$3001,"",0)</f>
        <v>492.5</v>
      </c>
      <c r="AI2130" s="37">
        <f t="shared" si="265"/>
        <v>0</v>
      </c>
      <c r="AJ2130" t="str">
        <f>_xlfn.XLOOKUP(N2130,Agrupamentos!C$3:C$496,Agrupamentos!D$3:D$496,"",0)</f>
        <v>IRRIGAÇÃO DE REPLANTIO</v>
      </c>
      <c r="AK2130" t="str">
        <f t="shared" si="266"/>
        <v>3° IRRIGAÇÃO DE REPLANTIOGN140046059</v>
      </c>
      <c r="AL2130" s="57" t="str">
        <f t="shared" si="267"/>
        <v>48009GN1400MotoristaANTONIO MARCIO PEREIRA DA SILVA3° IRRIGAÇÃO DE REPLANTIOIndaia Grande I20Apoio12Agosto-2681346224,852534722246224</v>
      </c>
      <c r="AM2130" s="79">
        <f t="shared" si="268"/>
        <v>81.25</v>
      </c>
      <c r="AN2130" s="80">
        <f t="shared" si="269"/>
        <v>5131.75</v>
      </c>
      <c r="AO2130" s="36">
        <f t="shared" si="270"/>
        <v>757.92</v>
      </c>
      <c r="AP2130" s="83">
        <f t="shared" si="271"/>
        <v>-4373.83</v>
      </c>
    </row>
    <row r="2131" spans="1:42" hidden="1">
      <c r="A2131">
        <v>48009</v>
      </c>
      <c r="B2131" s="38">
        <v>46224</v>
      </c>
      <c r="C2131" t="s">
        <v>35</v>
      </c>
      <c r="D2131" t="s">
        <v>185</v>
      </c>
      <c r="E2131" t="s">
        <v>186</v>
      </c>
      <c r="F2131" t="s">
        <v>59</v>
      </c>
      <c r="G2131">
        <v>8</v>
      </c>
      <c r="H2131" s="43">
        <v>10859</v>
      </c>
      <c r="I2131" t="s">
        <v>198</v>
      </c>
      <c r="J2131">
        <v>10315</v>
      </c>
      <c r="K2131" t="s">
        <v>206</v>
      </c>
      <c r="L2131" t="s">
        <v>206</v>
      </c>
      <c r="M2131" s="4">
        <v>46028</v>
      </c>
      <c r="N2131" t="s">
        <v>207</v>
      </c>
      <c r="O2131" t="s">
        <v>64</v>
      </c>
      <c r="P2131">
        <v>502</v>
      </c>
      <c r="Q2131" t="s">
        <v>208</v>
      </c>
      <c r="R2131">
        <v>20</v>
      </c>
      <c r="S2131">
        <v>7</v>
      </c>
      <c r="T2131">
        <v>10</v>
      </c>
      <c r="U2131">
        <v>0</v>
      </c>
      <c r="V2131">
        <v>7</v>
      </c>
      <c r="W2131">
        <v>0.48</v>
      </c>
      <c r="X2131">
        <v>0.7</v>
      </c>
      <c r="Y2131">
        <v>0.7</v>
      </c>
      <c r="Z2131">
        <v>185.69</v>
      </c>
      <c r="AA2131" t="s">
        <v>55</v>
      </c>
      <c r="AB2131" t="s">
        <v>56</v>
      </c>
      <c r="AC2131" t="s">
        <v>209</v>
      </c>
      <c r="AE2131" s="39">
        <v>46224.852534722224</v>
      </c>
      <c r="AG2131" t="str">
        <f t="shared" si="264"/>
        <v>Agosto-26</v>
      </c>
      <c r="AH2131" s="36">
        <f>_xlfn.XLOOKUP(AK2131,'Base de Preços'!P$7:P$3001,'Base de Preços'!J$7:J$3001,"",0)</f>
        <v>492.5</v>
      </c>
      <c r="AI2131" s="37">
        <f t="shared" si="265"/>
        <v>0</v>
      </c>
      <c r="AJ2131" t="str">
        <f>_xlfn.XLOOKUP(N2131,Agrupamentos!C$3:C$496,Agrupamentos!D$3:D$496,"",0)</f>
        <v>IRRIGAÇÃO DE REPLANTIO</v>
      </c>
      <c r="AK2131" t="str">
        <f t="shared" si="266"/>
        <v>2º IRRIGAÇÃO DE REPLANTIOGN140046028</v>
      </c>
      <c r="AL2131" s="57" t="str">
        <f t="shared" si="267"/>
        <v>48009GN1400Operador de Trator de PneuANTONIO MARCIO PEREIRA DA SILVA2º IRRIGAÇÃO DE REPLANTIOIndaia Grande I20Suporte10Agosto-260746224,852534722246224</v>
      </c>
      <c r="AM2131" s="79">
        <f t="shared" si="268"/>
        <v>14.583333333333334</v>
      </c>
      <c r="AN2131" s="80">
        <f t="shared" si="269"/>
        <v>2707.979166666667</v>
      </c>
      <c r="AO2131" s="36">
        <f t="shared" si="270"/>
        <v>1856.9</v>
      </c>
      <c r="AP2131" s="83">
        <f t="shared" si="271"/>
        <v>-851.07916666666688</v>
      </c>
    </row>
    <row r="2132" spans="1:42" hidden="1">
      <c r="A2132">
        <v>48009</v>
      </c>
      <c r="B2132" s="38">
        <v>46224</v>
      </c>
      <c r="C2132" t="s">
        <v>35</v>
      </c>
      <c r="D2132" t="s">
        <v>185</v>
      </c>
      <c r="E2132" t="s">
        <v>186</v>
      </c>
      <c r="F2132" t="s">
        <v>49</v>
      </c>
      <c r="G2132">
        <v>8</v>
      </c>
      <c r="H2132" s="43">
        <v>10859</v>
      </c>
      <c r="I2132" t="s">
        <v>198</v>
      </c>
      <c r="J2132">
        <v>10315</v>
      </c>
      <c r="K2132" t="s">
        <v>206</v>
      </c>
      <c r="L2132" t="s">
        <v>206</v>
      </c>
      <c r="M2132" s="4">
        <v>46028</v>
      </c>
      <c r="N2132" t="s">
        <v>207</v>
      </c>
      <c r="O2132" t="s">
        <v>64</v>
      </c>
      <c r="P2132">
        <v>502</v>
      </c>
      <c r="Q2132" t="s">
        <v>208</v>
      </c>
      <c r="R2132">
        <v>20</v>
      </c>
      <c r="S2132">
        <v>25</v>
      </c>
      <c r="T2132">
        <v>10</v>
      </c>
      <c r="U2132">
        <v>0</v>
      </c>
      <c r="V2132">
        <v>25</v>
      </c>
      <c r="W2132">
        <v>2.4</v>
      </c>
      <c r="X2132">
        <v>2.5</v>
      </c>
      <c r="Y2132">
        <v>2.5</v>
      </c>
      <c r="Z2132">
        <v>243.65</v>
      </c>
      <c r="AA2132" t="s">
        <v>55</v>
      </c>
      <c r="AB2132" t="s">
        <v>47</v>
      </c>
      <c r="AC2132" t="s">
        <v>209</v>
      </c>
      <c r="AE2132" s="39">
        <v>46224.852534722224</v>
      </c>
      <c r="AG2132" t="str">
        <f t="shared" si="264"/>
        <v>Agosto-26</v>
      </c>
      <c r="AH2132" s="36">
        <f>_xlfn.XLOOKUP(AK2132,'Base de Preços'!P$7:P$3001,'Base de Preços'!J$7:J$3001,"",0)</f>
        <v>492.5</v>
      </c>
      <c r="AI2132" s="37">
        <f t="shared" si="265"/>
        <v>4925</v>
      </c>
      <c r="AJ2132" t="str">
        <f>_xlfn.XLOOKUP(N2132,Agrupamentos!C$3:C$496,Agrupamentos!D$3:D$496,"",0)</f>
        <v>IRRIGAÇÃO DE REPLANTIO</v>
      </c>
      <c r="AK2132" t="str">
        <f t="shared" si="266"/>
        <v>2º IRRIGAÇÃO DE REPLANTIOGN140046028</v>
      </c>
      <c r="AL2132" s="57" t="str">
        <f t="shared" si="267"/>
        <v>48009GN1400Trabalhador FlorestalANTONIO MARCIO PEREIRA DA SILVA2º IRRIGAÇÃO DE REPLANTIOIndaia Grande I20Principal10Agosto-2602546224,852534722246224</v>
      </c>
      <c r="AM2132" s="79">
        <f t="shared" si="268"/>
        <v>10.416666666666668</v>
      </c>
      <c r="AN2132" s="80">
        <f t="shared" si="269"/>
        <v>2538.0208333333335</v>
      </c>
      <c r="AO2132" s="36">
        <f t="shared" si="270"/>
        <v>2436.5</v>
      </c>
      <c r="AP2132" s="83">
        <f t="shared" si="271"/>
        <v>-101.52083333333348</v>
      </c>
    </row>
    <row r="2133" spans="1:42" hidden="1">
      <c r="A2133">
        <v>48009</v>
      </c>
      <c r="B2133" s="38">
        <v>46224</v>
      </c>
      <c r="C2133" t="s">
        <v>35</v>
      </c>
      <c r="D2133" t="s">
        <v>185</v>
      </c>
      <c r="E2133" t="s">
        <v>186</v>
      </c>
      <c r="F2133" t="s">
        <v>49</v>
      </c>
      <c r="G2133">
        <v>8</v>
      </c>
      <c r="H2133" s="43">
        <v>10859</v>
      </c>
      <c r="I2133" t="s">
        <v>198</v>
      </c>
      <c r="J2133">
        <v>10315</v>
      </c>
      <c r="K2133" t="s">
        <v>206</v>
      </c>
      <c r="L2133" t="s">
        <v>206</v>
      </c>
      <c r="M2133" s="4">
        <v>46059</v>
      </c>
      <c r="N2133" t="s">
        <v>210</v>
      </c>
      <c r="O2133" t="s">
        <v>64</v>
      </c>
      <c r="P2133">
        <v>502</v>
      </c>
      <c r="Q2133" t="s">
        <v>208</v>
      </c>
      <c r="R2133">
        <v>20</v>
      </c>
      <c r="S2133">
        <v>49</v>
      </c>
      <c r="T2133">
        <v>12</v>
      </c>
      <c r="U2133">
        <v>0</v>
      </c>
      <c r="V2133">
        <v>49</v>
      </c>
      <c r="W2133">
        <v>2.4</v>
      </c>
      <c r="X2133">
        <v>4.08</v>
      </c>
      <c r="Y2133">
        <v>4.08</v>
      </c>
      <c r="Z2133">
        <v>243.65</v>
      </c>
      <c r="AA2133" t="s">
        <v>55</v>
      </c>
      <c r="AB2133" t="s">
        <v>47</v>
      </c>
      <c r="AC2133" t="s">
        <v>209</v>
      </c>
      <c r="AE2133" s="39">
        <v>46224.852534722224</v>
      </c>
      <c r="AG2133" t="str">
        <f t="shared" si="264"/>
        <v>Agosto-26</v>
      </c>
      <c r="AH2133" s="36">
        <f>_xlfn.XLOOKUP(AK2133,'Base de Preços'!P$7:P$3001,'Base de Preços'!J$7:J$3001,"",0)</f>
        <v>492.5</v>
      </c>
      <c r="AI2133" s="37">
        <f t="shared" si="265"/>
        <v>5910</v>
      </c>
      <c r="AJ2133" t="str">
        <f>_xlfn.XLOOKUP(N2133,Agrupamentos!C$3:C$496,Agrupamentos!D$3:D$496,"",0)</f>
        <v>IRRIGAÇÃO DE REPLANTIO</v>
      </c>
      <c r="AK2133" t="str">
        <f t="shared" si="266"/>
        <v>3° IRRIGAÇÃO DE REPLANTIOGN140046059</v>
      </c>
      <c r="AL2133" s="57" t="str">
        <f t="shared" si="267"/>
        <v>48009GN1400Trabalhador FlorestalANTONIO MARCIO PEREIRA DA SILVA3° IRRIGAÇÃO DE REPLANTIOIndaia Grande I20Principal12Agosto-2604946224,852534722246224</v>
      </c>
      <c r="AM2133" s="79">
        <f t="shared" si="268"/>
        <v>20.416666666666668</v>
      </c>
      <c r="AN2133" s="80">
        <f t="shared" si="269"/>
        <v>4974.5208333333339</v>
      </c>
      <c r="AO2133" s="36">
        <f t="shared" si="270"/>
        <v>2923.8</v>
      </c>
      <c r="AP2133" s="83">
        <f t="shared" si="271"/>
        <v>-2050.7208333333338</v>
      </c>
    </row>
    <row r="2134" spans="1:42" hidden="1">
      <c r="A2134">
        <v>48018</v>
      </c>
      <c r="B2134" s="38">
        <v>46224</v>
      </c>
      <c r="C2134" t="s">
        <v>35</v>
      </c>
      <c r="D2134" t="s">
        <v>185</v>
      </c>
      <c r="E2134" t="s">
        <v>186</v>
      </c>
      <c r="F2134" t="s">
        <v>59</v>
      </c>
      <c r="G2134">
        <v>8</v>
      </c>
      <c r="H2134" s="43">
        <v>10665</v>
      </c>
      <c r="I2134" t="s">
        <v>191</v>
      </c>
      <c r="J2134">
        <v>9900</v>
      </c>
      <c r="K2134" t="s">
        <v>218</v>
      </c>
      <c r="L2134" t="s">
        <v>218</v>
      </c>
      <c r="M2134" t="s">
        <v>221</v>
      </c>
      <c r="N2134" t="s">
        <v>222</v>
      </c>
      <c r="O2134" t="s">
        <v>64</v>
      </c>
      <c r="P2134">
        <v>853</v>
      </c>
      <c r="Q2134" t="s">
        <v>219</v>
      </c>
      <c r="R2134">
        <v>6</v>
      </c>
      <c r="S2134">
        <v>20</v>
      </c>
      <c r="T2134">
        <v>63.32</v>
      </c>
      <c r="U2134">
        <v>20</v>
      </c>
      <c r="V2134">
        <v>40</v>
      </c>
      <c r="W2134">
        <v>0.54</v>
      </c>
      <c r="X2134">
        <v>0.32</v>
      </c>
      <c r="Y2134">
        <v>0.63</v>
      </c>
      <c r="Z2134">
        <v>195</v>
      </c>
      <c r="AA2134" t="s">
        <v>46</v>
      </c>
      <c r="AB2134" t="s">
        <v>47</v>
      </c>
      <c r="AC2134" t="s">
        <v>220</v>
      </c>
      <c r="AE2134" s="39">
        <v>46224.926504629628</v>
      </c>
      <c r="AG2134" t="str">
        <f t="shared" si="264"/>
        <v>Agosto-26</v>
      </c>
      <c r="AH2134" s="36">
        <f>_xlfn.XLOOKUP(AK2134,'Base de Preços'!P$7:P$3001,'Base de Preços'!J$7:J$3001,"",0)</f>
        <v>195</v>
      </c>
      <c r="AI2134" s="37">
        <f t="shared" si="265"/>
        <v>12347.4</v>
      </c>
      <c r="AJ2134" t="str">
        <f>_xlfn.XLOOKUP(N2134,Agrupamentos!C$3:C$496,Agrupamentos!D$3:D$496,"",0)</f>
        <v>COMBATE A FORMIGA MECANIZADO</v>
      </c>
      <c r="AK2134" t="str">
        <f t="shared" si="266"/>
        <v>COMBATE A FORMIGA PRÉ PLANTIO MECANIZADO - Sulfluramida ou FipronilGN1400IMP09</v>
      </c>
      <c r="AL2134" s="57" t="str">
        <f t="shared" si="267"/>
        <v>48018GN1400Operador de Trator de PneuCARLOS ALVES DOS SANTOSCOMBATE A FORMIGA PRÉ PLANTIO MECANIZADO - Sulfluramida ou FipronilSANTA MARIA MATOS6Principal63,32Agosto-26204046224,926504629646224</v>
      </c>
      <c r="AM2134" s="79">
        <f t="shared" si="268"/>
        <v>74.074074074074076</v>
      </c>
      <c r="AN2134" s="80">
        <f t="shared" si="269"/>
        <v>14444.444444444445</v>
      </c>
      <c r="AO2134" s="36">
        <f t="shared" si="270"/>
        <v>12347.4</v>
      </c>
      <c r="AP2134" s="83">
        <f t="shared" si="271"/>
        <v>-2097.0444444444456</v>
      </c>
    </row>
    <row r="2135" spans="1:42" hidden="1">
      <c r="A2135">
        <v>48014</v>
      </c>
      <c r="B2135" s="38">
        <v>46224</v>
      </c>
      <c r="C2135" t="s">
        <v>35</v>
      </c>
      <c r="D2135" t="s">
        <v>185</v>
      </c>
      <c r="E2135" t="s">
        <v>186</v>
      </c>
      <c r="F2135" t="s">
        <v>59</v>
      </c>
      <c r="G2135">
        <v>10</v>
      </c>
      <c r="H2135" s="43">
        <v>10665</v>
      </c>
      <c r="I2135" t="s">
        <v>191</v>
      </c>
      <c r="J2135">
        <v>11034</v>
      </c>
      <c r="K2135" t="s">
        <v>213</v>
      </c>
      <c r="L2135" t="s">
        <v>213</v>
      </c>
      <c r="M2135" t="s">
        <v>214</v>
      </c>
      <c r="N2135" t="s">
        <v>215</v>
      </c>
      <c r="O2135" t="s">
        <v>64</v>
      </c>
      <c r="P2135">
        <v>930</v>
      </c>
      <c r="Q2135" t="s">
        <v>216</v>
      </c>
      <c r="R2135">
        <v>8</v>
      </c>
      <c r="S2135">
        <v>5</v>
      </c>
      <c r="T2135">
        <v>6.7</v>
      </c>
      <c r="U2135">
        <v>5</v>
      </c>
      <c r="V2135">
        <v>10</v>
      </c>
      <c r="W2135">
        <v>0.38</v>
      </c>
      <c r="X2135">
        <v>0.75</v>
      </c>
      <c r="Y2135">
        <v>1.49</v>
      </c>
      <c r="Z2135">
        <v>159.09</v>
      </c>
      <c r="AA2135" t="s">
        <v>46</v>
      </c>
      <c r="AB2135" t="s">
        <v>47</v>
      </c>
      <c r="AC2135" t="s">
        <v>217</v>
      </c>
      <c r="AD2135" t="s">
        <v>203</v>
      </c>
      <c r="AE2135" s="39">
        <v>46224.887407407405</v>
      </c>
      <c r="AG2135" t="str">
        <f t="shared" si="264"/>
        <v>Agosto-26</v>
      </c>
      <c r="AH2135" s="36">
        <f>_xlfn.XLOOKUP(AK2135,'Base de Preços'!P$7:P$3001,'Base de Preços'!J$7:J$3001,"",0)</f>
        <v>193.73</v>
      </c>
      <c r="AI2135" s="37">
        <f t="shared" si="265"/>
        <v>1297.991</v>
      </c>
      <c r="AJ2135" t="str">
        <f>_xlfn.XLOOKUP(N2135,Agrupamentos!C$3:C$496,Agrupamentos!D$3:D$496,"",0)</f>
        <v>COMBATE A FORMIGA MECANIZADO</v>
      </c>
      <c r="AK2135" t="str">
        <f t="shared" si="266"/>
        <v>COMBATE A FORMIGA PÓS PLANTIO MECANIZADO- 3 a 5kg/ha isca granulada ou MIPISGN1400IMP17</v>
      </c>
      <c r="AL2135" s="57" t="str">
        <f t="shared" si="267"/>
        <v>48014GN1400Operador de Trator de PneuJOAO VITOR TONETO SILVACOMBATE A FORMIGA PÓS PLANTIO MECANIZADO- 3 a 5kg/ha isca granulada ou MIPISGARCA REAL8Principal6,7Agosto-2651046224,887407407446224</v>
      </c>
      <c r="AM2135" s="79">
        <f t="shared" si="268"/>
        <v>26.315789473684209</v>
      </c>
      <c r="AN2135" s="80">
        <f t="shared" si="269"/>
        <v>4186.5789473684208</v>
      </c>
      <c r="AO2135" s="36">
        <f t="shared" si="270"/>
        <v>1065.903</v>
      </c>
      <c r="AP2135" s="83">
        <f t="shared" si="271"/>
        <v>-3120.6759473684206</v>
      </c>
    </row>
    <row r="2136" spans="1:42" hidden="1">
      <c r="A2136">
        <v>48014</v>
      </c>
      <c r="B2136" s="38">
        <v>46224</v>
      </c>
      <c r="C2136" t="s">
        <v>35</v>
      </c>
      <c r="D2136" t="s">
        <v>185</v>
      </c>
      <c r="E2136" t="s">
        <v>186</v>
      </c>
      <c r="F2136" t="s">
        <v>59</v>
      </c>
      <c r="G2136">
        <v>10</v>
      </c>
      <c r="H2136" s="43">
        <v>10665</v>
      </c>
      <c r="I2136" t="s">
        <v>191</v>
      </c>
      <c r="J2136">
        <v>11034</v>
      </c>
      <c r="K2136" t="s">
        <v>213</v>
      </c>
      <c r="L2136" t="s">
        <v>213</v>
      </c>
      <c r="M2136" t="s">
        <v>214</v>
      </c>
      <c r="N2136" t="s">
        <v>215</v>
      </c>
      <c r="O2136" t="s">
        <v>64</v>
      </c>
      <c r="P2136">
        <v>607</v>
      </c>
      <c r="Q2136" t="s">
        <v>188</v>
      </c>
      <c r="R2136">
        <v>1</v>
      </c>
      <c r="S2136">
        <v>10</v>
      </c>
      <c r="T2136">
        <v>0</v>
      </c>
      <c r="U2136">
        <v>0</v>
      </c>
      <c r="V2136">
        <v>10</v>
      </c>
      <c r="W2136">
        <v>0.38</v>
      </c>
      <c r="X2136">
        <v>0</v>
      </c>
      <c r="Y2136">
        <v>0</v>
      </c>
      <c r="Z2136">
        <v>159.09</v>
      </c>
      <c r="AA2136" t="s">
        <v>55</v>
      </c>
      <c r="AB2136" t="s">
        <v>47</v>
      </c>
      <c r="AC2136" t="s">
        <v>217</v>
      </c>
      <c r="AD2136" t="s">
        <v>57</v>
      </c>
      <c r="AE2136" s="39">
        <v>46224.887407407405</v>
      </c>
      <c r="AG2136" t="str">
        <f t="shared" si="264"/>
        <v>Agosto-26</v>
      </c>
      <c r="AH2136" s="36">
        <f>_xlfn.XLOOKUP(AK2136,'Base de Preços'!P$7:P$3001,'Base de Preços'!J$7:J$3001,"",0)</f>
        <v>193.73</v>
      </c>
      <c r="AI2136" s="37">
        <f t="shared" si="265"/>
        <v>0</v>
      </c>
      <c r="AJ2136" t="str">
        <f>_xlfn.XLOOKUP(N2136,Agrupamentos!C$3:C$496,Agrupamentos!D$3:D$496,"",0)</f>
        <v>COMBATE A FORMIGA MECANIZADO</v>
      </c>
      <c r="AK2136" t="str">
        <f t="shared" si="266"/>
        <v>COMBATE A FORMIGA PÓS PLANTIO MECANIZADO- 3 a 5kg/ha isca granulada ou MIPISGN1400IMP17</v>
      </c>
      <c r="AL2136" s="57" t="str">
        <f t="shared" si="267"/>
        <v>48014GN1400Operador de Trator de PneuJOAO VITOR TONETO SILVACOMBATE A FORMIGA PÓS PLANTIO MECANIZADO- 3 a 5kg/ha isca granulada ou MIPISSelena1Principal0Agosto-2601046224,887407407446224</v>
      </c>
      <c r="AM2136" s="79">
        <f t="shared" si="268"/>
        <v>26.315789473684209</v>
      </c>
      <c r="AN2136" s="80">
        <f t="shared" si="269"/>
        <v>4186.5789473684208</v>
      </c>
      <c r="AO2136" s="36">
        <f t="shared" si="270"/>
        <v>0</v>
      </c>
      <c r="AP2136" s="83">
        <f t="shared" si="271"/>
        <v>-4186.5789473684208</v>
      </c>
    </row>
    <row r="2137" spans="1:42" hidden="1">
      <c r="A2137">
        <v>48014</v>
      </c>
      <c r="B2137" s="38">
        <v>46224</v>
      </c>
      <c r="C2137" t="s">
        <v>35</v>
      </c>
      <c r="D2137" t="s">
        <v>185</v>
      </c>
      <c r="E2137" t="s">
        <v>186</v>
      </c>
      <c r="F2137" t="s">
        <v>59</v>
      </c>
      <c r="G2137">
        <v>10</v>
      </c>
      <c r="H2137" s="43">
        <v>10665</v>
      </c>
      <c r="I2137" t="s">
        <v>191</v>
      </c>
      <c r="J2137">
        <v>11034</v>
      </c>
      <c r="K2137" t="s">
        <v>213</v>
      </c>
      <c r="L2137" t="s">
        <v>213</v>
      </c>
      <c r="M2137" t="s">
        <v>214</v>
      </c>
      <c r="N2137" t="s">
        <v>215</v>
      </c>
      <c r="O2137" t="s">
        <v>64</v>
      </c>
      <c r="P2137">
        <v>930</v>
      </c>
      <c r="Q2137" t="s">
        <v>216</v>
      </c>
      <c r="R2137">
        <v>9</v>
      </c>
      <c r="S2137">
        <v>5</v>
      </c>
      <c r="T2137">
        <v>23.14</v>
      </c>
      <c r="U2137">
        <v>5</v>
      </c>
      <c r="V2137">
        <v>10</v>
      </c>
      <c r="W2137">
        <v>0.38</v>
      </c>
      <c r="X2137">
        <v>0.22</v>
      </c>
      <c r="Y2137">
        <v>0.43</v>
      </c>
      <c r="Z2137">
        <v>159.09</v>
      </c>
      <c r="AA2137" t="s">
        <v>46</v>
      </c>
      <c r="AB2137" t="s">
        <v>47</v>
      </c>
      <c r="AC2137" t="s">
        <v>217</v>
      </c>
      <c r="AD2137" t="s">
        <v>203</v>
      </c>
      <c r="AE2137" s="39">
        <v>46224.887407407405</v>
      </c>
      <c r="AG2137" t="str">
        <f t="shared" si="264"/>
        <v>Agosto-26</v>
      </c>
      <c r="AH2137" s="36">
        <f>_xlfn.XLOOKUP(AK2137,'Base de Preços'!P$7:P$3001,'Base de Preços'!J$7:J$3001,"",0)</f>
        <v>193.73</v>
      </c>
      <c r="AI2137" s="37">
        <f t="shared" si="265"/>
        <v>4482.9121999999998</v>
      </c>
      <c r="AJ2137" t="str">
        <f>_xlfn.XLOOKUP(N2137,Agrupamentos!C$3:C$496,Agrupamentos!D$3:D$496,"",0)</f>
        <v>COMBATE A FORMIGA MECANIZADO</v>
      </c>
      <c r="AK2137" t="str">
        <f t="shared" si="266"/>
        <v>COMBATE A FORMIGA PÓS PLANTIO MECANIZADO- 3 a 5kg/ha isca granulada ou MIPISGN1400IMP17</v>
      </c>
      <c r="AL2137" s="57" t="str">
        <f t="shared" si="267"/>
        <v>48014GN1400Operador de Trator de PneuJOAO VITOR TONETO SILVACOMBATE A FORMIGA PÓS PLANTIO MECANIZADO- 3 a 5kg/ha isca granulada ou MIPISGARCA REAL9Principal23,14Agosto-2651046224,887407407446224</v>
      </c>
      <c r="AM2137" s="79">
        <f t="shared" si="268"/>
        <v>26.315789473684209</v>
      </c>
      <c r="AN2137" s="80">
        <f t="shared" si="269"/>
        <v>4186.5789473684208</v>
      </c>
      <c r="AO2137" s="36">
        <f t="shared" si="270"/>
        <v>3681.3425999999999</v>
      </c>
      <c r="AP2137" s="83">
        <f t="shared" si="271"/>
        <v>-505.23634736842087</v>
      </c>
    </row>
    <row r="2138" spans="1:42" hidden="1">
      <c r="A2138">
        <v>48014</v>
      </c>
      <c r="B2138" s="38">
        <v>46224</v>
      </c>
      <c r="C2138" t="s">
        <v>35</v>
      </c>
      <c r="D2138" t="s">
        <v>185</v>
      </c>
      <c r="E2138" t="s">
        <v>186</v>
      </c>
      <c r="F2138" t="s">
        <v>49</v>
      </c>
      <c r="G2138">
        <v>10</v>
      </c>
      <c r="H2138" s="43">
        <v>10665</v>
      </c>
      <c r="I2138" t="s">
        <v>191</v>
      </c>
      <c r="J2138">
        <v>11034</v>
      </c>
      <c r="K2138" t="s">
        <v>213</v>
      </c>
      <c r="L2138" t="s">
        <v>213</v>
      </c>
      <c r="M2138" t="s">
        <v>214</v>
      </c>
      <c r="N2138" t="s">
        <v>215</v>
      </c>
      <c r="O2138" t="s">
        <v>64</v>
      </c>
      <c r="P2138">
        <v>930</v>
      </c>
      <c r="Q2138" t="s">
        <v>216</v>
      </c>
      <c r="R2138">
        <v>7</v>
      </c>
      <c r="S2138">
        <v>10</v>
      </c>
      <c r="T2138">
        <v>22.2</v>
      </c>
      <c r="U2138">
        <v>0</v>
      </c>
      <c r="V2138">
        <v>10</v>
      </c>
      <c r="W2138">
        <v>0.13</v>
      </c>
      <c r="X2138">
        <v>0.45</v>
      </c>
      <c r="Y2138">
        <v>0.45</v>
      </c>
      <c r="Z2138">
        <v>18.850000000000001</v>
      </c>
      <c r="AA2138" t="s">
        <v>46</v>
      </c>
      <c r="AB2138" t="s">
        <v>56</v>
      </c>
      <c r="AC2138" t="s">
        <v>217</v>
      </c>
      <c r="AD2138" t="s">
        <v>203</v>
      </c>
      <c r="AE2138" s="39">
        <v>46224.887407407405</v>
      </c>
      <c r="AG2138" t="str">
        <f t="shared" si="264"/>
        <v>Agosto-26</v>
      </c>
      <c r="AH2138" s="36">
        <f>_xlfn.XLOOKUP(AK2138,'Base de Preços'!P$7:P$3001,'Base de Preços'!J$7:J$3001,"",0)</f>
        <v>193.73</v>
      </c>
      <c r="AI2138" s="37">
        <f t="shared" si="265"/>
        <v>0</v>
      </c>
      <c r="AJ2138" t="str">
        <f>_xlfn.XLOOKUP(N2138,Agrupamentos!C$3:C$496,Agrupamentos!D$3:D$496,"",0)</f>
        <v>COMBATE A FORMIGA MECANIZADO</v>
      </c>
      <c r="AK2138" t="str">
        <f t="shared" si="266"/>
        <v>COMBATE A FORMIGA PÓS PLANTIO MECANIZADO- 3 a 5kg/ha isca granulada ou MIPISGN1400IMP17</v>
      </c>
      <c r="AL2138" s="57" t="str">
        <f t="shared" si="267"/>
        <v>48014GN1400Trabalhador FlorestalJOAO VITOR TONETO SILVACOMBATE A FORMIGA PÓS PLANTIO MECANIZADO- 3 a 5kg/ha isca granulada ou MIPISGARCA REAL7Suporte22,2Agosto-2601046224,887407407446224</v>
      </c>
      <c r="AM2138" s="79">
        <f t="shared" si="268"/>
        <v>76.92307692307692</v>
      </c>
      <c r="AN2138" s="80">
        <f t="shared" si="269"/>
        <v>1450</v>
      </c>
      <c r="AO2138" s="36">
        <f t="shared" si="270"/>
        <v>418.47</v>
      </c>
      <c r="AP2138" s="83">
        <f t="shared" si="271"/>
        <v>-1031.53</v>
      </c>
    </row>
    <row r="2139" spans="1:42" hidden="1">
      <c r="A2139">
        <v>48014</v>
      </c>
      <c r="B2139" s="38">
        <v>46224</v>
      </c>
      <c r="C2139" t="s">
        <v>35</v>
      </c>
      <c r="D2139" t="s">
        <v>185</v>
      </c>
      <c r="E2139" t="s">
        <v>186</v>
      </c>
      <c r="F2139" t="s">
        <v>59</v>
      </c>
      <c r="G2139">
        <v>10</v>
      </c>
      <c r="H2139" s="43">
        <v>10665</v>
      </c>
      <c r="I2139" t="s">
        <v>191</v>
      </c>
      <c r="J2139">
        <v>11034</v>
      </c>
      <c r="K2139" t="s">
        <v>213</v>
      </c>
      <c r="L2139" t="s">
        <v>213</v>
      </c>
      <c r="M2139" t="s">
        <v>214</v>
      </c>
      <c r="N2139" t="s">
        <v>215</v>
      </c>
      <c r="O2139" t="s">
        <v>64</v>
      </c>
      <c r="P2139">
        <v>930</v>
      </c>
      <c r="Q2139" t="s">
        <v>216</v>
      </c>
      <c r="R2139">
        <v>15</v>
      </c>
      <c r="S2139">
        <v>5</v>
      </c>
      <c r="T2139">
        <v>18.690000000000001</v>
      </c>
      <c r="U2139">
        <v>0</v>
      </c>
      <c r="V2139">
        <v>5</v>
      </c>
      <c r="W2139">
        <v>0.38</v>
      </c>
      <c r="X2139">
        <v>0.27</v>
      </c>
      <c r="Y2139">
        <v>0.27</v>
      </c>
      <c r="Z2139">
        <v>159.09</v>
      </c>
      <c r="AA2139" t="s">
        <v>46</v>
      </c>
      <c r="AB2139" t="s">
        <v>47</v>
      </c>
      <c r="AC2139" t="s">
        <v>217</v>
      </c>
      <c r="AD2139" t="s">
        <v>203</v>
      </c>
      <c r="AE2139" s="39">
        <v>46224.887407407405</v>
      </c>
      <c r="AG2139" t="str">
        <f t="shared" si="264"/>
        <v>Agosto-26</v>
      </c>
      <c r="AH2139" s="36">
        <f>_xlfn.XLOOKUP(AK2139,'Base de Preços'!P$7:P$3001,'Base de Preços'!J$7:J$3001,"",0)</f>
        <v>193.73</v>
      </c>
      <c r="AI2139" s="37">
        <f t="shared" si="265"/>
        <v>3620.8137000000002</v>
      </c>
      <c r="AJ2139" t="str">
        <f>_xlfn.XLOOKUP(N2139,Agrupamentos!C$3:C$496,Agrupamentos!D$3:D$496,"",0)</f>
        <v>COMBATE A FORMIGA MECANIZADO</v>
      </c>
      <c r="AK2139" t="str">
        <f t="shared" si="266"/>
        <v>COMBATE A FORMIGA PÓS PLANTIO MECANIZADO- 3 a 5kg/ha isca granulada ou MIPISGN1400IMP17</v>
      </c>
      <c r="AL2139" s="57" t="str">
        <f t="shared" si="267"/>
        <v>48014GN1400Operador de Trator de PneuJOAO VITOR TONETO SILVACOMBATE A FORMIGA PÓS PLANTIO MECANIZADO- 3 a 5kg/ha isca granulada ou MIPISGARCA REAL15Principal18,69Agosto-260546224,887407407446224</v>
      </c>
      <c r="AM2139" s="79">
        <f t="shared" si="268"/>
        <v>13.157894736842104</v>
      </c>
      <c r="AN2139" s="80">
        <f t="shared" si="269"/>
        <v>2093.2894736842104</v>
      </c>
      <c r="AO2139" s="36">
        <f t="shared" si="270"/>
        <v>2973.3921000000005</v>
      </c>
      <c r="AP2139" s="83">
        <f t="shared" si="271"/>
        <v>880.10262631579008</v>
      </c>
    </row>
    <row r="2140" spans="1:42" hidden="1">
      <c r="A2140">
        <v>48014</v>
      </c>
      <c r="B2140" s="38">
        <v>46224</v>
      </c>
      <c r="C2140" t="s">
        <v>35</v>
      </c>
      <c r="D2140" t="s">
        <v>185</v>
      </c>
      <c r="E2140" t="s">
        <v>186</v>
      </c>
      <c r="F2140" t="s">
        <v>59</v>
      </c>
      <c r="G2140">
        <v>10</v>
      </c>
      <c r="H2140" s="43">
        <v>10665</v>
      </c>
      <c r="I2140" t="s">
        <v>191</v>
      </c>
      <c r="J2140">
        <v>11034</v>
      </c>
      <c r="K2140" t="s">
        <v>213</v>
      </c>
      <c r="L2140" t="s">
        <v>213</v>
      </c>
      <c r="M2140" t="s">
        <v>214</v>
      </c>
      <c r="N2140" t="s">
        <v>215</v>
      </c>
      <c r="O2140" t="s">
        <v>64</v>
      </c>
      <c r="P2140">
        <v>930</v>
      </c>
      <c r="Q2140" t="s">
        <v>216</v>
      </c>
      <c r="R2140">
        <v>10</v>
      </c>
      <c r="S2140">
        <v>5</v>
      </c>
      <c r="T2140">
        <v>47.06</v>
      </c>
      <c r="U2140">
        <v>5</v>
      </c>
      <c r="V2140">
        <v>10</v>
      </c>
      <c r="W2140">
        <v>0.38</v>
      </c>
      <c r="X2140">
        <v>0.11</v>
      </c>
      <c r="Y2140">
        <v>0.21</v>
      </c>
      <c r="Z2140">
        <v>159.09</v>
      </c>
      <c r="AA2140" t="s">
        <v>46</v>
      </c>
      <c r="AB2140" t="s">
        <v>47</v>
      </c>
      <c r="AC2140" t="s">
        <v>217</v>
      </c>
      <c r="AD2140" t="s">
        <v>203</v>
      </c>
      <c r="AE2140" s="39">
        <v>46224.887407407405</v>
      </c>
      <c r="AG2140" t="str">
        <f t="shared" si="264"/>
        <v>Agosto-26</v>
      </c>
      <c r="AH2140" s="36">
        <f>_xlfn.XLOOKUP(AK2140,'Base de Preços'!P$7:P$3001,'Base de Preços'!J$7:J$3001,"",0)</f>
        <v>193.73</v>
      </c>
      <c r="AI2140" s="37">
        <f t="shared" si="265"/>
        <v>9116.9338000000007</v>
      </c>
      <c r="AJ2140" t="str">
        <f>_xlfn.XLOOKUP(N2140,Agrupamentos!C$3:C$496,Agrupamentos!D$3:D$496,"",0)</f>
        <v>COMBATE A FORMIGA MECANIZADO</v>
      </c>
      <c r="AK2140" t="str">
        <f t="shared" si="266"/>
        <v>COMBATE A FORMIGA PÓS PLANTIO MECANIZADO- 3 a 5kg/ha isca granulada ou MIPISGN1400IMP17</v>
      </c>
      <c r="AL2140" s="57" t="str">
        <f t="shared" si="267"/>
        <v>48014GN1400Operador de Trator de PneuJOAO VITOR TONETO SILVACOMBATE A FORMIGA PÓS PLANTIO MECANIZADO- 3 a 5kg/ha isca granulada ou MIPISGARCA REAL10Principal47,06Agosto-2651046224,887407407446224</v>
      </c>
      <c r="AM2140" s="79">
        <f t="shared" si="268"/>
        <v>26.315789473684209</v>
      </c>
      <c r="AN2140" s="80">
        <f t="shared" si="269"/>
        <v>4186.5789473684208</v>
      </c>
      <c r="AO2140" s="36">
        <f t="shared" si="270"/>
        <v>7486.7754000000004</v>
      </c>
      <c r="AP2140" s="83">
        <f t="shared" si="271"/>
        <v>3300.1964526315796</v>
      </c>
    </row>
    <row r="2141" spans="1:42" hidden="1">
      <c r="A2141">
        <v>48014</v>
      </c>
      <c r="B2141" s="38">
        <v>46224</v>
      </c>
      <c r="C2141" t="s">
        <v>35</v>
      </c>
      <c r="D2141" t="s">
        <v>185</v>
      </c>
      <c r="E2141" t="s">
        <v>186</v>
      </c>
      <c r="F2141" t="s">
        <v>59</v>
      </c>
      <c r="G2141">
        <v>10</v>
      </c>
      <c r="H2141" s="43">
        <v>10665</v>
      </c>
      <c r="I2141" t="s">
        <v>191</v>
      </c>
      <c r="J2141">
        <v>11034</v>
      </c>
      <c r="K2141" t="s">
        <v>213</v>
      </c>
      <c r="L2141" t="s">
        <v>213</v>
      </c>
      <c r="M2141" t="s">
        <v>214</v>
      </c>
      <c r="N2141" t="s">
        <v>215</v>
      </c>
      <c r="O2141" t="s">
        <v>64</v>
      </c>
      <c r="P2141">
        <v>930</v>
      </c>
      <c r="Q2141" t="s">
        <v>216</v>
      </c>
      <c r="R2141">
        <v>72</v>
      </c>
      <c r="S2141">
        <v>5</v>
      </c>
      <c r="T2141">
        <v>11.78</v>
      </c>
      <c r="U2141">
        <v>0</v>
      </c>
      <c r="V2141">
        <v>5</v>
      </c>
      <c r="W2141">
        <v>0.38</v>
      </c>
      <c r="X2141">
        <v>0.42</v>
      </c>
      <c r="Y2141">
        <v>0.42</v>
      </c>
      <c r="Z2141">
        <v>159.09</v>
      </c>
      <c r="AA2141" t="s">
        <v>46</v>
      </c>
      <c r="AB2141" t="s">
        <v>47</v>
      </c>
      <c r="AC2141" t="s">
        <v>217</v>
      </c>
      <c r="AE2141" s="39">
        <v>46224.887407407405</v>
      </c>
      <c r="AG2141" t="str">
        <f t="shared" si="264"/>
        <v>Agosto-26</v>
      </c>
      <c r="AH2141" s="36">
        <f>_xlfn.XLOOKUP(AK2141,'Base de Preços'!P$7:P$3001,'Base de Preços'!J$7:J$3001,"",0)</f>
        <v>193.73</v>
      </c>
      <c r="AI2141" s="37">
        <f t="shared" si="265"/>
        <v>2282.1393999999996</v>
      </c>
      <c r="AJ2141" t="str">
        <f>_xlfn.XLOOKUP(N2141,Agrupamentos!C$3:C$496,Agrupamentos!D$3:D$496,"",0)</f>
        <v>COMBATE A FORMIGA MECANIZADO</v>
      </c>
      <c r="AK2141" t="str">
        <f t="shared" si="266"/>
        <v>COMBATE A FORMIGA PÓS PLANTIO MECANIZADO- 3 a 5kg/ha isca granulada ou MIPISGN1400IMP17</v>
      </c>
      <c r="AL2141" s="57" t="str">
        <f t="shared" si="267"/>
        <v>48014GN1400Operador de Trator de PneuJOAO VITOR TONETO SILVACOMBATE A FORMIGA PÓS PLANTIO MECANIZADO- 3 a 5kg/ha isca granulada ou MIPISGARCA REAL72Principal11,78Agosto-260546224,887407407446224</v>
      </c>
      <c r="AM2141" s="79">
        <f t="shared" si="268"/>
        <v>13.157894736842104</v>
      </c>
      <c r="AN2141" s="80">
        <f t="shared" si="269"/>
        <v>2093.2894736842104</v>
      </c>
      <c r="AO2141" s="36">
        <f t="shared" si="270"/>
        <v>1874.0801999999999</v>
      </c>
      <c r="AP2141" s="83">
        <f t="shared" si="271"/>
        <v>-219.20927368421053</v>
      </c>
    </row>
    <row r="2142" spans="1:42" hidden="1">
      <c r="A2142">
        <v>48014</v>
      </c>
      <c r="B2142" s="38">
        <v>46224</v>
      </c>
      <c r="C2142" t="s">
        <v>35</v>
      </c>
      <c r="D2142" t="s">
        <v>185</v>
      </c>
      <c r="E2142" t="s">
        <v>186</v>
      </c>
      <c r="F2142" t="s">
        <v>59</v>
      </c>
      <c r="G2142">
        <v>10</v>
      </c>
      <c r="H2142" s="43">
        <v>10665</v>
      </c>
      <c r="I2142" t="s">
        <v>191</v>
      </c>
      <c r="J2142">
        <v>11034</v>
      </c>
      <c r="K2142" t="s">
        <v>213</v>
      </c>
      <c r="L2142" t="s">
        <v>213</v>
      </c>
      <c r="M2142" t="s">
        <v>214</v>
      </c>
      <c r="N2142" t="s">
        <v>215</v>
      </c>
      <c r="O2142" t="s">
        <v>64</v>
      </c>
      <c r="P2142">
        <v>930</v>
      </c>
      <c r="Q2142" t="s">
        <v>216</v>
      </c>
      <c r="R2142">
        <v>7</v>
      </c>
      <c r="S2142">
        <v>5</v>
      </c>
      <c r="T2142">
        <v>22.2</v>
      </c>
      <c r="U2142">
        <v>5</v>
      </c>
      <c r="V2142">
        <v>10</v>
      </c>
      <c r="W2142">
        <v>0.38</v>
      </c>
      <c r="X2142">
        <v>0.23</v>
      </c>
      <c r="Y2142">
        <v>0.45</v>
      </c>
      <c r="Z2142">
        <v>159.09</v>
      </c>
      <c r="AA2142" t="s">
        <v>46</v>
      </c>
      <c r="AB2142" t="s">
        <v>47</v>
      </c>
      <c r="AC2142" t="s">
        <v>217</v>
      </c>
      <c r="AD2142" t="s">
        <v>203</v>
      </c>
      <c r="AE2142" s="39">
        <v>46224.887407407405</v>
      </c>
      <c r="AG2142" t="str">
        <f t="shared" si="264"/>
        <v>Agosto-26</v>
      </c>
      <c r="AH2142" s="36">
        <f>_xlfn.XLOOKUP(AK2142,'Base de Preços'!P$7:P$3001,'Base de Preços'!J$7:J$3001,"",0)</f>
        <v>193.73</v>
      </c>
      <c r="AI2142" s="37">
        <f t="shared" si="265"/>
        <v>4300.8059999999996</v>
      </c>
      <c r="AJ2142" t="str">
        <f>_xlfn.XLOOKUP(N2142,Agrupamentos!C$3:C$496,Agrupamentos!D$3:D$496,"",0)</f>
        <v>COMBATE A FORMIGA MECANIZADO</v>
      </c>
      <c r="AK2142" t="str">
        <f t="shared" si="266"/>
        <v>COMBATE A FORMIGA PÓS PLANTIO MECANIZADO- 3 a 5kg/ha isca granulada ou MIPISGN1400IMP17</v>
      </c>
      <c r="AL2142" s="57" t="str">
        <f t="shared" si="267"/>
        <v>48014GN1400Operador de Trator de PneuJOAO VITOR TONETO SILVACOMBATE A FORMIGA PÓS PLANTIO MECANIZADO- 3 a 5kg/ha isca granulada ou MIPISGARCA REAL7Principal22,2Agosto-2651046224,887407407446224</v>
      </c>
      <c r="AM2142" s="79">
        <f t="shared" si="268"/>
        <v>26.315789473684209</v>
      </c>
      <c r="AN2142" s="80">
        <f t="shared" si="269"/>
        <v>4186.5789473684208</v>
      </c>
      <c r="AO2142" s="36">
        <f t="shared" si="270"/>
        <v>3531.7979999999998</v>
      </c>
      <c r="AP2142" s="83">
        <f t="shared" si="271"/>
        <v>-654.78094736842104</v>
      </c>
    </row>
    <row r="2143" spans="1:42" hidden="1">
      <c r="A2143">
        <v>47991</v>
      </c>
      <c r="B2143" s="38">
        <v>46224</v>
      </c>
      <c r="C2143" t="s">
        <v>35</v>
      </c>
      <c r="D2143" t="s">
        <v>185</v>
      </c>
      <c r="E2143" t="s">
        <v>186</v>
      </c>
      <c r="F2143" t="s">
        <v>59</v>
      </c>
      <c r="G2143">
        <v>8</v>
      </c>
      <c r="H2143" s="43" t="s">
        <v>100</v>
      </c>
      <c r="I2143" t="s">
        <v>101</v>
      </c>
      <c r="J2143" t="s">
        <v>50</v>
      </c>
      <c r="K2143" t="s">
        <v>51</v>
      </c>
      <c r="L2143" t="s">
        <v>187</v>
      </c>
      <c r="M2143">
        <v>43</v>
      </c>
      <c r="N2143" t="s">
        <v>42</v>
      </c>
      <c r="O2143" t="s">
        <v>64</v>
      </c>
      <c r="P2143">
        <v>607</v>
      </c>
      <c r="Q2143" t="s">
        <v>188</v>
      </c>
      <c r="R2143">
        <v>47</v>
      </c>
      <c r="S2143">
        <v>0</v>
      </c>
      <c r="T2143">
        <v>0</v>
      </c>
      <c r="U2143">
        <v>16</v>
      </c>
      <c r="V2143">
        <v>16</v>
      </c>
      <c r="W2143">
        <v>0</v>
      </c>
      <c r="X2143">
        <v>0</v>
      </c>
      <c r="Y2143">
        <v>0</v>
      </c>
      <c r="Z2143">
        <v>0</v>
      </c>
      <c r="AA2143" t="s">
        <v>55</v>
      </c>
      <c r="AB2143" t="s">
        <v>56</v>
      </c>
      <c r="AC2143" t="s">
        <v>57</v>
      </c>
      <c r="AD2143" t="s">
        <v>57</v>
      </c>
      <c r="AE2143" s="39">
        <v>46224.726203703707</v>
      </c>
      <c r="AG2143" t="str">
        <f t="shared" si="264"/>
        <v>Agosto-26</v>
      </c>
      <c r="AH2143" s="36">
        <f>_xlfn.XLOOKUP(AK2143,'Base de Preços'!P$7:P$3001,'Base de Preços'!J$7:J$3001,"",0)</f>
        <v>0</v>
      </c>
      <c r="AI2143" s="37">
        <f t="shared" si="265"/>
        <v>0</v>
      </c>
      <c r="AJ2143" t="str">
        <f>_xlfn.XLOOKUP(N2143,Agrupamentos!C$3:C$496,Agrupamentos!D$3:D$496,"",0)</f>
        <v>APOIO E MANUTENÇÃO</v>
      </c>
      <c r="AK2143" t="str">
        <f t="shared" si="266"/>
        <v>APOIO E MANUTEÇÃOGN140043</v>
      </c>
      <c r="AL2143" s="57" t="str">
        <f t="shared" si="267"/>
        <v>47991GN1400Operador de Trator de PneuLEANDRA DE MIRANDA SOUZA COSTAAPOIO E MANUTEÇÃOSelena47Suporte0Agosto-26161646224,726203703746224</v>
      </c>
      <c r="AM2143" s="79" t="str">
        <f t="shared" si="268"/>
        <v/>
      </c>
      <c r="AN2143" s="80" t="str">
        <f t="shared" si="269"/>
        <v/>
      </c>
      <c r="AO2143" s="36">
        <f t="shared" si="270"/>
        <v>0</v>
      </c>
      <c r="AP2143" s="83" t="str">
        <f t="shared" si="271"/>
        <v/>
      </c>
    </row>
    <row r="2144" spans="1:42" hidden="1">
      <c r="A2144">
        <v>47991</v>
      </c>
      <c r="B2144" s="38">
        <v>46224</v>
      </c>
      <c r="C2144" t="s">
        <v>35</v>
      </c>
      <c r="D2144" t="s">
        <v>185</v>
      </c>
      <c r="E2144" t="s">
        <v>186</v>
      </c>
      <c r="F2144" t="s">
        <v>37</v>
      </c>
      <c r="G2144">
        <v>8</v>
      </c>
      <c r="H2144" s="43" t="s">
        <v>100</v>
      </c>
      <c r="I2144" t="s">
        <v>101</v>
      </c>
      <c r="J2144" t="s">
        <v>50</v>
      </c>
      <c r="K2144" t="s">
        <v>51</v>
      </c>
      <c r="L2144" t="s">
        <v>187</v>
      </c>
      <c r="M2144">
        <v>43</v>
      </c>
      <c r="N2144" t="s">
        <v>42</v>
      </c>
      <c r="O2144" t="s">
        <v>64</v>
      </c>
      <c r="P2144">
        <v>607</v>
      </c>
      <c r="Q2144" t="s">
        <v>188</v>
      </c>
      <c r="R2144">
        <v>47</v>
      </c>
      <c r="S2144">
        <v>0</v>
      </c>
      <c r="T2144">
        <v>0</v>
      </c>
      <c r="U2144">
        <v>8</v>
      </c>
      <c r="V2144">
        <v>8</v>
      </c>
      <c r="W2144">
        <v>0</v>
      </c>
      <c r="X2144">
        <v>0</v>
      </c>
      <c r="Y2144">
        <v>0</v>
      </c>
      <c r="Z2144">
        <v>0</v>
      </c>
      <c r="AA2144" t="s">
        <v>55</v>
      </c>
      <c r="AB2144" t="s">
        <v>47</v>
      </c>
      <c r="AC2144" t="s">
        <v>57</v>
      </c>
      <c r="AD2144" t="s">
        <v>57</v>
      </c>
      <c r="AE2144" s="39">
        <v>46224.725902777776</v>
      </c>
      <c r="AG2144" t="str">
        <f t="shared" si="264"/>
        <v>Agosto-26</v>
      </c>
      <c r="AH2144" s="36">
        <f>_xlfn.XLOOKUP(AK2144,'Base de Preços'!P$7:P$3001,'Base de Preços'!J$7:J$3001,"",0)</f>
        <v>0</v>
      </c>
      <c r="AI2144" s="37">
        <f t="shared" si="265"/>
        <v>0</v>
      </c>
      <c r="AJ2144" t="str">
        <f>_xlfn.XLOOKUP(N2144,Agrupamentos!C$3:C$496,Agrupamentos!D$3:D$496,"",0)</f>
        <v>APOIO E MANUTENÇÃO</v>
      </c>
      <c r="AK2144" t="str">
        <f t="shared" si="266"/>
        <v>APOIO E MANUTEÇÃOGN140043</v>
      </c>
      <c r="AL2144" s="57" t="str">
        <f t="shared" si="267"/>
        <v>47991GN1400MotoristaLEANDRA DE MIRANDA SOUZA COSTAAPOIO E MANUTEÇÃOSelena47Principal0Agosto-268846224,725902777846224</v>
      </c>
      <c r="AM2144" s="79" t="str">
        <f t="shared" si="268"/>
        <v/>
      </c>
      <c r="AN2144" s="80" t="str">
        <f t="shared" si="269"/>
        <v/>
      </c>
      <c r="AO2144" s="36">
        <f t="shared" si="270"/>
        <v>0</v>
      </c>
      <c r="AP2144" s="83" t="str">
        <f t="shared" si="271"/>
        <v/>
      </c>
    </row>
    <row r="2145" spans="1:42" hidden="1">
      <c r="A2145">
        <v>47991</v>
      </c>
      <c r="B2145" s="38">
        <v>46224</v>
      </c>
      <c r="C2145" t="s">
        <v>35</v>
      </c>
      <c r="D2145" t="s">
        <v>185</v>
      </c>
      <c r="E2145" t="s">
        <v>186</v>
      </c>
      <c r="F2145" t="s">
        <v>49</v>
      </c>
      <c r="G2145">
        <v>8</v>
      </c>
      <c r="H2145" s="43" t="s">
        <v>100</v>
      </c>
      <c r="I2145" t="s">
        <v>101</v>
      </c>
      <c r="J2145" t="s">
        <v>50</v>
      </c>
      <c r="K2145" t="s">
        <v>51</v>
      </c>
      <c r="L2145" t="s">
        <v>187</v>
      </c>
      <c r="M2145">
        <v>43</v>
      </c>
      <c r="N2145" t="s">
        <v>42</v>
      </c>
      <c r="O2145" t="s">
        <v>64</v>
      </c>
      <c r="P2145">
        <v>607</v>
      </c>
      <c r="Q2145" t="s">
        <v>188</v>
      </c>
      <c r="R2145">
        <v>47</v>
      </c>
      <c r="S2145">
        <v>0</v>
      </c>
      <c r="T2145">
        <v>0</v>
      </c>
      <c r="U2145">
        <v>16</v>
      </c>
      <c r="V2145">
        <v>16</v>
      </c>
      <c r="W2145">
        <v>0</v>
      </c>
      <c r="X2145">
        <v>0</v>
      </c>
      <c r="Y2145">
        <v>0</v>
      </c>
      <c r="Z2145">
        <v>0</v>
      </c>
      <c r="AA2145" t="s">
        <v>55</v>
      </c>
      <c r="AB2145" t="s">
        <v>56</v>
      </c>
      <c r="AC2145" t="s">
        <v>57</v>
      </c>
      <c r="AD2145" t="s">
        <v>57</v>
      </c>
      <c r="AE2145" s="39">
        <v>46224.726006944446</v>
      </c>
      <c r="AG2145" t="str">
        <f t="shared" si="264"/>
        <v>Agosto-26</v>
      </c>
      <c r="AH2145" s="36">
        <f>_xlfn.XLOOKUP(AK2145,'Base de Preços'!P$7:P$3001,'Base de Preços'!J$7:J$3001,"",0)</f>
        <v>0</v>
      </c>
      <c r="AI2145" s="37">
        <f t="shared" si="265"/>
        <v>0</v>
      </c>
      <c r="AJ2145" t="str">
        <f>_xlfn.XLOOKUP(N2145,Agrupamentos!C$3:C$496,Agrupamentos!D$3:D$496,"",0)</f>
        <v>APOIO E MANUTENÇÃO</v>
      </c>
      <c r="AK2145" t="str">
        <f t="shared" si="266"/>
        <v>APOIO E MANUTEÇÃOGN140043</v>
      </c>
      <c r="AL2145" s="57" t="str">
        <f t="shared" si="267"/>
        <v>47991GN1400Trabalhador FlorestalLEANDRA DE MIRANDA SOUZA COSTAAPOIO E MANUTEÇÃOSelena47Suporte0Agosto-26161646224,726006944446224</v>
      </c>
      <c r="AM2145" s="79" t="str">
        <f t="shared" si="268"/>
        <v/>
      </c>
      <c r="AN2145" s="80" t="str">
        <f t="shared" si="269"/>
        <v/>
      </c>
      <c r="AO2145" s="36">
        <f t="shared" si="270"/>
        <v>0</v>
      </c>
      <c r="AP2145" s="83" t="str">
        <f t="shared" si="271"/>
        <v/>
      </c>
    </row>
    <row r="2146" spans="1:42" hidden="1">
      <c r="A2146">
        <v>47995</v>
      </c>
      <c r="B2146" s="38">
        <v>46224</v>
      </c>
      <c r="C2146" t="s">
        <v>35</v>
      </c>
      <c r="D2146" t="s">
        <v>185</v>
      </c>
      <c r="E2146" t="s">
        <v>186</v>
      </c>
      <c r="F2146" t="s">
        <v>37</v>
      </c>
      <c r="G2146">
        <v>8</v>
      </c>
      <c r="H2146" s="43">
        <v>9241</v>
      </c>
      <c r="I2146" t="s">
        <v>189</v>
      </c>
      <c r="J2146" t="s">
        <v>39</v>
      </c>
      <c r="K2146" t="s">
        <v>40</v>
      </c>
      <c r="L2146" t="s">
        <v>190</v>
      </c>
      <c r="M2146">
        <v>43</v>
      </c>
      <c r="N2146" t="s">
        <v>42</v>
      </c>
      <c r="O2146" t="s">
        <v>64</v>
      </c>
      <c r="P2146">
        <v>390</v>
      </c>
      <c r="Q2146" t="s">
        <v>44</v>
      </c>
      <c r="R2146" t="s">
        <v>45</v>
      </c>
      <c r="S2146">
        <v>0</v>
      </c>
      <c r="T2146">
        <v>0</v>
      </c>
      <c r="U2146">
        <v>24</v>
      </c>
      <c r="V2146">
        <v>24</v>
      </c>
      <c r="W2146">
        <v>0</v>
      </c>
      <c r="X2146">
        <v>0</v>
      </c>
      <c r="Y2146">
        <v>0</v>
      </c>
      <c r="Z2146">
        <v>0</v>
      </c>
      <c r="AA2146" t="s">
        <v>46</v>
      </c>
      <c r="AB2146" t="s">
        <v>47</v>
      </c>
      <c r="AC2146" t="s">
        <v>48</v>
      </c>
      <c r="AD2146" t="s">
        <v>96</v>
      </c>
      <c r="AE2146" s="39">
        <v>46224.729155092595</v>
      </c>
      <c r="AG2146" t="str">
        <f t="shared" si="264"/>
        <v>Agosto-26</v>
      </c>
      <c r="AH2146" s="36">
        <f>_xlfn.XLOOKUP(AK2146,'Base de Preços'!P$7:P$3001,'Base de Preços'!J$7:J$3001,"",0)</f>
        <v>0</v>
      </c>
      <c r="AI2146" s="37">
        <f t="shared" si="265"/>
        <v>0</v>
      </c>
      <c r="AJ2146" t="str">
        <f>_xlfn.XLOOKUP(N2146,Agrupamentos!C$3:C$496,Agrupamentos!D$3:D$496,"",0)</f>
        <v>APOIO E MANUTENÇÃO</v>
      </c>
      <c r="AK2146" t="str">
        <f t="shared" si="266"/>
        <v>APOIO E MANUTEÇÃOGN140043</v>
      </c>
      <c r="AL2146" s="57" t="str">
        <f t="shared" si="267"/>
        <v>47995GN1400MotoristaGIOVANNI RODRIGUES BORGES MORAESAPOIO E MANUTEÇÃOPátio MST01Principal0Agosto-26242446224,729155092646224</v>
      </c>
      <c r="AM2146" s="79" t="str">
        <f t="shared" si="268"/>
        <v/>
      </c>
      <c r="AN2146" s="80" t="str">
        <f t="shared" si="269"/>
        <v/>
      </c>
      <c r="AO2146" s="36">
        <f t="shared" si="270"/>
        <v>0</v>
      </c>
      <c r="AP2146" s="83" t="str">
        <f t="shared" si="271"/>
        <v/>
      </c>
    </row>
    <row r="2147" spans="1:42" hidden="1">
      <c r="A2147">
        <v>48001</v>
      </c>
      <c r="B2147" s="38">
        <v>46224</v>
      </c>
      <c r="C2147" t="s">
        <v>35</v>
      </c>
      <c r="D2147" t="s">
        <v>185</v>
      </c>
      <c r="E2147" t="s">
        <v>186</v>
      </c>
      <c r="F2147" t="s">
        <v>49</v>
      </c>
      <c r="G2147">
        <v>8</v>
      </c>
      <c r="H2147" s="43">
        <v>10665</v>
      </c>
      <c r="I2147" t="s">
        <v>191</v>
      </c>
      <c r="J2147">
        <v>10781</v>
      </c>
      <c r="K2147" t="s">
        <v>192</v>
      </c>
      <c r="L2147" t="s">
        <v>192</v>
      </c>
      <c r="M2147">
        <v>43</v>
      </c>
      <c r="N2147" t="s">
        <v>42</v>
      </c>
      <c r="O2147" t="s">
        <v>64</v>
      </c>
      <c r="P2147">
        <v>394</v>
      </c>
      <c r="Q2147" t="s">
        <v>193</v>
      </c>
      <c r="R2147" t="s">
        <v>194</v>
      </c>
      <c r="S2147">
        <v>8</v>
      </c>
      <c r="T2147">
        <v>0</v>
      </c>
      <c r="U2147">
        <v>0</v>
      </c>
      <c r="V2147">
        <v>8</v>
      </c>
      <c r="W2147">
        <v>0</v>
      </c>
      <c r="X2147">
        <v>0</v>
      </c>
      <c r="Y2147">
        <v>0</v>
      </c>
      <c r="Z2147">
        <v>0</v>
      </c>
      <c r="AA2147" t="s">
        <v>46</v>
      </c>
      <c r="AB2147" t="s">
        <v>56</v>
      </c>
      <c r="AC2147" t="s">
        <v>195</v>
      </c>
      <c r="AE2147" s="39">
        <v>46224.78496527778</v>
      </c>
      <c r="AG2147" t="str">
        <f t="shared" si="264"/>
        <v>Agosto-26</v>
      </c>
      <c r="AH2147" s="36">
        <f>_xlfn.XLOOKUP(AK2147,'Base de Preços'!P$7:P$3001,'Base de Preços'!J$7:J$3001,"",0)</f>
        <v>0</v>
      </c>
      <c r="AI2147" s="37">
        <f t="shared" si="265"/>
        <v>0</v>
      </c>
      <c r="AJ2147" t="str">
        <f>_xlfn.XLOOKUP(N2147,Agrupamentos!C$3:C$496,Agrupamentos!D$3:D$496,"",0)</f>
        <v>APOIO E MANUTENÇÃO</v>
      </c>
      <c r="AK2147" t="str">
        <f t="shared" si="266"/>
        <v>APOIO E MANUTEÇÃOGN140043</v>
      </c>
      <c r="AL2147" s="57" t="str">
        <f t="shared" si="267"/>
        <v>48001GN1400Trabalhador FlorestalTHIAGO DE SOUZA AVELARAPOIO E MANUTEÇÃOAlmarT11Suporte0Agosto-260846224,784965277846224</v>
      </c>
      <c r="AM2147" s="79" t="str">
        <f t="shared" si="268"/>
        <v/>
      </c>
      <c r="AN2147" s="80" t="str">
        <f t="shared" si="269"/>
        <v/>
      </c>
      <c r="AO2147" s="36">
        <f t="shared" si="270"/>
        <v>0</v>
      </c>
      <c r="AP2147" s="83" t="str">
        <f t="shared" si="271"/>
        <v/>
      </c>
    </row>
    <row r="2148" spans="1:42" hidden="1">
      <c r="A2148">
        <v>48001</v>
      </c>
      <c r="B2148" s="38">
        <v>46224</v>
      </c>
      <c r="C2148" t="s">
        <v>35</v>
      </c>
      <c r="D2148" t="s">
        <v>185</v>
      </c>
      <c r="E2148" t="s">
        <v>186</v>
      </c>
      <c r="F2148" t="s">
        <v>37</v>
      </c>
      <c r="G2148">
        <v>8</v>
      </c>
      <c r="H2148" s="43">
        <v>10665</v>
      </c>
      <c r="I2148" t="s">
        <v>191</v>
      </c>
      <c r="J2148">
        <v>10781</v>
      </c>
      <c r="K2148" t="s">
        <v>192</v>
      </c>
      <c r="L2148" t="s">
        <v>192</v>
      </c>
      <c r="M2148">
        <v>43</v>
      </c>
      <c r="N2148" t="s">
        <v>42</v>
      </c>
      <c r="O2148" t="s">
        <v>64</v>
      </c>
      <c r="P2148">
        <v>394</v>
      </c>
      <c r="Q2148" t="s">
        <v>193</v>
      </c>
      <c r="R2148" t="s">
        <v>196</v>
      </c>
      <c r="S2148">
        <v>0</v>
      </c>
      <c r="T2148">
        <v>0</v>
      </c>
      <c r="U2148">
        <v>16</v>
      </c>
      <c r="V2148">
        <v>16</v>
      </c>
      <c r="W2148">
        <v>0</v>
      </c>
      <c r="X2148">
        <v>0</v>
      </c>
      <c r="Y2148">
        <v>0</v>
      </c>
      <c r="Z2148">
        <v>0</v>
      </c>
      <c r="AA2148" t="s">
        <v>46</v>
      </c>
      <c r="AB2148" t="s">
        <v>47</v>
      </c>
      <c r="AC2148" t="s">
        <v>195</v>
      </c>
      <c r="AD2148" t="s">
        <v>96</v>
      </c>
      <c r="AE2148" s="39">
        <v>46224.78496527778</v>
      </c>
      <c r="AG2148" t="str">
        <f t="shared" si="264"/>
        <v>Agosto-26</v>
      </c>
      <c r="AH2148" s="36">
        <f>_xlfn.XLOOKUP(AK2148,'Base de Preços'!P$7:P$3001,'Base de Preços'!J$7:J$3001,"",0)</f>
        <v>0</v>
      </c>
      <c r="AI2148" s="37">
        <f t="shared" si="265"/>
        <v>0</v>
      </c>
      <c r="AJ2148" t="str">
        <f>_xlfn.XLOOKUP(N2148,Agrupamentos!C$3:C$496,Agrupamentos!D$3:D$496,"",0)</f>
        <v>APOIO E MANUTENÇÃO</v>
      </c>
      <c r="AK2148" t="str">
        <f t="shared" si="266"/>
        <v>APOIO E MANUTEÇÃOGN140043</v>
      </c>
      <c r="AL2148" s="57" t="str">
        <f t="shared" si="267"/>
        <v>48001GN1400MotoristaTHIAGO DE SOUZA AVELARAPOIO E MANUTEÇÃOAlmarT1Principal0Agosto-26161646224,784965277846224</v>
      </c>
      <c r="AM2148" s="79" t="str">
        <f t="shared" si="268"/>
        <v/>
      </c>
      <c r="AN2148" s="80" t="str">
        <f t="shared" si="269"/>
        <v/>
      </c>
      <c r="AO2148" s="36">
        <f t="shared" si="270"/>
        <v>0</v>
      </c>
      <c r="AP2148" s="83" t="str">
        <f t="shared" si="271"/>
        <v/>
      </c>
    </row>
    <row r="2149" spans="1:42" hidden="1">
      <c r="A2149">
        <v>48001</v>
      </c>
      <c r="B2149" s="38">
        <v>46224</v>
      </c>
      <c r="C2149" t="s">
        <v>35</v>
      </c>
      <c r="D2149" t="s">
        <v>185</v>
      </c>
      <c r="E2149" t="s">
        <v>186</v>
      </c>
      <c r="F2149" t="s">
        <v>59</v>
      </c>
      <c r="G2149">
        <v>8</v>
      </c>
      <c r="H2149" s="43">
        <v>10665</v>
      </c>
      <c r="I2149" t="s">
        <v>191</v>
      </c>
      <c r="J2149">
        <v>10781</v>
      </c>
      <c r="K2149" t="s">
        <v>192</v>
      </c>
      <c r="L2149" t="s">
        <v>192</v>
      </c>
      <c r="M2149">
        <v>43</v>
      </c>
      <c r="N2149" t="s">
        <v>42</v>
      </c>
      <c r="O2149" t="s">
        <v>64</v>
      </c>
      <c r="P2149">
        <v>394</v>
      </c>
      <c r="Q2149" t="s">
        <v>193</v>
      </c>
      <c r="R2149" t="s">
        <v>197</v>
      </c>
      <c r="S2149">
        <v>0</v>
      </c>
      <c r="T2149">
        <v>0</v>
      </c>
      <c r="U2149">
        <v>24</v>
      </c>
      <c r="V2149">
        <v>24</v>
      </c>
      <c r="W2149">
        <v>0</v>
      </c>
      <c r="X2149">
        <v>0</v>
      </c>
      <c r="Y2149">
        <v>0</v>
      </c>
      <c r="Z2149">
        <v>0</v>
      </c>
      <c r="AA2149" t="s">
        <v>46</v>
      </c>
      <c r="AB2149" t="s">
        <v>56</v>
      </c>
      <c r="AC2149" t="s">
        <v>195</v>
      </c>
      <c r="AE2149" s="39">
        <v>46224.78496527778</v>
      </c>
      <c r="AG2149" t="str">
        <f t="shared" si="264"/>
        <v>Agosto-26</v>
      </c>
      <c r="AH2149" s="36">
        <f>_xlfn.XLOOKUP(AK2149,'Base de Preços'!P$7:P$3001,'Base de Preços'!J$7:J$3001,"",0)</f>
        <v>0</v>
      </c>
      <c r="AI2149" s="37">
        <f t="shared" si="265"/>
        <v>0</v>
      </c>
      <c r="AJ2149" t="str">
        <f>_xlfn.XLOOKUP(N2149,Agrupamentos!C$3:C$496,Agrupamentos!D$3:D$496,"",0)</f>
        <v>APOIO E MANUTENÇÃO</v>
      </c>
      <c r="AK2149" t="str">
        <f t="shared" si="266"/>
        <v>APOIO E MANUTEÇÃOGN140043</v>
      </c>
      <c r="AL2149" s="57" t="str">
        <f t="shared" si="267"/>
        <v>48001GN1400Operador de Trator de PneuTHIAGO DE SOUZA AVELARAPOIO E MANUTEÇÃOAlmarT10Suporte0Agosto-26242446224,784965277846224</v>
      </c>
      <c r="AM2149" s="79" t="str">
        <f t="shared" si="268"/>
        <v/>
      </c>
      <c r="AN2149" s="80" t="str">
        <f t="shared" si="269"/>
        <v/>
      </c>
      <c r="AO2149" s="36">
        <f t="shared" si="270"/>
        <v>0</v>
      </c>
      <c r="AP2149" s="83" t="str">
        <f t="shared" si="271"/>
        <v/>
      </c>
    </row>
    <row r="2150" spans="1:42" hidden="1">
      <c r="A2150">
        <v>48009</v>
      </c>
      <c r="B2150" s="38">
        <v>46224</v>
      </c>
      <c r="C2150" t="s">
        <v>35</v>
      </c>
      <c r="D2150" t="s">
        <v>185</v>
      </c>
      <c r="E2150" t="s">
        <v>186</v>
      </c>
      <c r="F2150" t="s">
        <v>37</v>
      </c>
      <c r="G2150">
        <v>8</v>
      </c>
      <c r="H2150" s="43">
        <v>10859</v>
      </c>
      <c r="I2150" t="s">
        <v>198</v>
      </c>
      <c r="J2150">
        <v>10315</v>
      </c>
      <c r="K2150" t="s">
        <v>206</v>
      </c>
      <c r="L2150" t="s">
        <v>206</v>
      </c>
      <c r="M2150">
        <v>43</v>
      </c>
      <c r="N2150" t="s">
        <v>42</v>
      </c>
      <c r="O2150" t="s">
        <v>64</v>
      </c>
      <c r="P2150">
        <v>502</v>
      </c>
      <c r="Q2150" t="s">
        <v>208</v>
      </c>
      <c r="R2150">
        <v>20</v>
      </c>
      <c r="S2150">
        <v>8</v>
      </c>
      <c r="T2150">
        <v>0</v>
      </c>
      <c r="U2150">
        <v>0</v>
      </c>
      <c r="V2150">
        <v>8</v>
      </c>
      <c r="W2150">
        <v>0</v>
      </c>
      <c r="X2150">
        <v>0</v>
      </c>
      <c r="Y2150">
        <v>0</v>
      </c>
      <c r="Z2150">
        <v>0</v>
      </c>
      <c r="AA2150" t="s">
        <v>55</v>
      </c>
      <c r="AB2150" t="s">
        <v>47</v>
      </c>
      <c r="AC2150" t="s">
        <v>209</v>
      </c>
      <c r="AE2150" s="39">
        <v>46224.852534722224</v>
      </c>
      <c r="AG2150" t="str">
        <f t="shared" si="264"/>
        <v>Agosto-26</v>
      </c>
      <c r="AH2150" s="36">
        <f>_xlfn.XLOOKUP(AK2150,'Base de Preços'!P$7:P$3001,'Base de Preços'!J$7:J$3001,"",0)</f>
        <v>0</v>
      </c>
      <c r="AI2150" s="37">
        <f t="shared" si="265"/>
        <v>0</v>
      </c>
      <c r="AJ2150" t="str">
        <f>_xlfn.XLOOKUP(N2150,Agrupamentos!C$3:C$496,Agrupamentos!D$3:D$496,"",0)</f>
        <v>APOIO E MANUTENÇÃO</v>
      </c>
      <c r="AK2150" t="str">
        <f t="shared" si="266"/>
        <v>APOIO E MANUTEÇÃOGN140043</v>
      </c>
      <c r="AL2150" s="57" t="str">
        <f t="shared" si="267"/>
        <v>48009GN1400MotoristaANTONIO MARCIO PEREIRA DA SILVAAPOIO E MANUTEÇÃOIndaia Grande I20Principal0Agosto-260846224,852534722246224</v>
      </c>
      <c r="AM2150" s="79" t="str">
        <f t="shared" si="268"/>
        <v/>
      </c>
      <c r="AN2150" s="80" t="str">
        <f t="shared" si="269"/>
        <v/>
      </c>
      <c r="AO2150" s="36">
        <f t="shared" si="270"/>
        <v>0</v>
      </c>
      <c r="AP2150" s="83" t="str">
        <f t="shared" si="271"/>
        <v/>
      </c>
    </row>
    <row r="2151" spans="1:42" hidden="1">
      <c r="A2151">
        <v>48013</v>
      </c>
      <c r="B2151" s="38">
        <v>46224</v>
      </c>
      <c r="C2151" t="s">
        <v>35</v>
      </c>
      <c r="D2151" t="s">
        <v>185</v>
      </c>
      <c r="E2151" t="s">
        <v>186</v>
      </c>
      <c r="F2151" t="s">
        <v>37</v>
      </c>
      <c r="G2151">
        <v>10</v>
      </c>
      <c r="H2151" s="43">
        <v>10859</v>
      </c>
      <c r="I2151" t="s">
        <v>198</v>
      </c>
      <c r="J2151">
        <v>11772</v>
      </c>
      <c r="K2151" t="s">
        <v>211</v>
      </c>
      <c r="L2151" t="s">
        <v>211</v>
      </c>
      <c r="M2151">
        <v>43</v>
      </c>
      <c r="N2151" t="s">
        <v>42</v>
      </c>
      <c r="O2151" t="s">
        <v>64</v>
      </c>
      <c r="P2151">
        <v>607</v>
      </c>
      <c r="Q2151" t="s">
        <v>188</v>
      </c>
      <c r="R2151">
        <v>37</v>
      </c>
      <c r="S2151">
        <v>20</v>
      </c>
      <c r="T2151">
        <v>0</v>
      </c>
      <c r="U2151">
        <v>0</v>
      </c>
      <c r="V2151">
        <v>20</v>
      </c>
      <c r="W2151">
        <v>0</v>
      </c>
      <c r="X2151">
        <v>0</v>
      </c>
      <c r="Y2151">
        <v>0</v>
      </c>
      <c r="Z2151">
        <v>0</v>
      </c>
      <c r="AA2151" t="s">
        <v>46</v>
      </c>
      <c r="AB2151" t="s">
        <v>47</v>
      </c>
      <c r="AC2151" t="s">
        <v>212</v>
      </c>
      <c r="AD2151" t="s">
        <v>203</v>
      </c>
      <c r="AE2151" s="39">
        <v>46224.880648148152</v>
      </c>
      <c r="AG2151" t="str">
        <f t="shared" si="264"/>
        <v>Agosto-26</v>
      </c>
      <c r="AH2151" s="36">
        <f>_xlfn.XLOOKUP(AK2151,'Base de Preços'!P$7:P$3001,'Base de Preços'!J$7:J$3001,"",0)</f>
        <v>0</v>
      </c>
      <c r="AI2151" s="37">
        <f t="shared" si="265"/>
        <v>0</v>
      </c>
      <c r="AJ2151" t="str">
        <f>_xlfn.XLOOKUP(N2151,Agrupamentos!C$3:C$496,Agrupamentos!D$3:D$496,"",0)</f>
        <v>APOIO E MANUTENÇÃO</v>
      </c>
      <c r="AK2151" t="str">
        <f t="shared" si="266"/>
        <v>APOIO E MANUTEÇÃOGN140043</v>
      </c>
      <c r="AL2151" s="57" t="str">
        <f t="shared" si="267"/>
        <v>48013GN1400MotoristaALCIMAR CONCEIÇAO DOS SANTOSAPOIO E MANUTEÇÃOSelena37Principal0Agosto-2602046224,880648148246224</v>
      </c>
      <c r="AM2151" s="79" t="str">
        <f t="shared" si="268"/>
        <v/>
      </c>
      <c r="AN2151" s="80" t="str">
        <f t="shared" si="269"/>
        <v/>
      </c>
      <c r="AO2151" s="36">
        <f t="shared" si="270"/>
        <v>0</v>
      </c>
      <c r="AP2151" s="83" t="str">
        <f t="shared" si="271"/>
        <v/>
      </c>
    </row>
    <row r="2152" spans="1:42" hidden="1">
      <c r="A2152">
        <v>48018</v>
      </c>
      <c r="B2152" s="38">
        <v>46224</v>
      </c>
      <c r="C2152" t="s">
        <v>35</v>
      </c>
      <c r="D2152" t="s">
        <v>185</v>
      </c>
      <c r="E2152" t="s">
        <v>186</v>
      </c>
      <c r="F2152" t="s">
        <v>49</v>
      </c>
      <c r="G2152">
        <v>8</v>
      </c>
      <c r="H2152" s="43">
        <v>10665</v>
      </c>
      <c r="I2152" t="s">
        <v>191</v>
      </c>
      <c r="J2152">
        <v>9900</v>
      </c>
      <c r="K2152" t="s">
        <v>218</v>
      </c>
      <c r="L2152" t="s">
        <v>218</v>
      </c>
      <c r="M2152">
        <v>43</v>
      </c>
      <c r="N2152" t="s">
        <v>42</v>
      </c>
      <c r="O2152" t="s">
        <v>64</v>
      </c>
      <c r="P2152">
        <v>853</v>
      </c>
      <c r="Q2152" t="s">
        <v>219</v>
      </c>
      <c r="R2152">
        <v>6</v>
      </c>
      <c r="S2152">
        <v>8</v>
      </c>
      <c r="T2152">
        <v>0</v>
      </c>
      <c r="U2152">
        <v>0</v>
      </c>
      <c r="V2152">
        <v>8</v>
      </c>
      <c r="W2152">
        <v>0</v>
      </c>
      <c r="X2152">
        <v>0</v>
      </c>
      <c r="Y2152">
        <v>0</v>
      </c>
      <c r="Z2152">
        <v>0</v>
      </c>
      <c r="AA2152" t="s">
        <v>46</v>
      </c>
      <c r="AB2152" t="s">
        <v>56</v>
      </c>
      <c r="AC2152" t="s">
        <v>220</v>
      </c>
      <c r="AE2152" s="39">
        <v>46224.926504629628</v>
      </c>
      <c r="AG2152" t="str">
        <f t="shared" si="264"/>
        <v>Agosto-26</v>
      </c>
      <c r="AH2152" s="36">
        <f>_xlfn.XLOOKUP(AK2152,'Base de Preços'!P$7:P$3001,'Base de Preços'!J$7:J$3001,"",0)</f>
        <v>0</v>
      </c>
      <c r="AI2152" s="37">
        <f t="shared" si="265"/>
        <v>0</v>
      </c>
      <c r="AJ2152" t="str">
        <f>_xlfn.XLOOKUP(N2152,Agrupamentos!C$3:C$496,Agrupamentos!D$3:D$496,"",0)</f>
        <v>APOIO E MANUTENÇÃO</v>
      </c>
      <c r="AK2152" t="str">
        <f t="shared" si="266"/>
        <v>APOIO E MANUTEÇÃOGN140043</v>
      </c>
      <c r="AL2152" s="57" t="str">
        <f t="shared" si="267"/>
        <v>48018GN1400Trabalhador FlorestalCARLOS ALVES DOS SANTOSAPOIO E MANUTEÇÃOSANTA MARIA MATOS6Suporte0Agosto-260846224,926504629646224</v>
      </c>
      <c r="AM2152" s="79" t="str">
        <f t="shared" si="268"/>
        <v/>
      </c>
      <c r="AN2152" s="80" t="str">
        <f t="shared" si="269"/>
        <v/>
      </c>
      <c r="AO2152" s="36">
        <f t="shared" si="270"/>
        <v>0</v>
      </c>
      <c r="AP2152" s="83" t="str">
        <f t="shared" si="271"/>
        <v/>
      </c>
    </row>
    <row r="2153" spans="1:42" hidden="1">
      <c r="A2153">
        <v>47987</v>
      </c>
      <c r="B2153" s="38">
        <v>46224</v>
      </c>
      <c r="C2153" t="s">
        <v>35</v>
      </c>
      <c r="D2153" t="s">
        <v>36</v>
      </c>
      <c r="E2153" t="s">
        <v>3</v>
      </c>
      <c r="F2153" t="s">
        <v>37</v>
      </c>
      <c r="G2153">
        <v>8</v>
      </c>
      <c r="H2153" s="43">
        <v>11585</v>
      </c>
      <c r="I2153" t="s">
        <v>38</v>
      </c>
      <c r="J2153" t="s">
        <v>39</v>
      </c>
      <c r="K2153" t="s">
        <v>40</v>
      </c>
      <c r="L2153" t="s">
        <v>41</v>
      </c>
      <c r="M2153">
        <v>2</v>
      </c>
      <c r="N2153" t="s">
        <v>42</v>
      </c>
      <c r="O2153" t="s">
        <v>43</v>
      </c>
      <c r="P2153">
        <v>390</v>
      </c>
      <c r="Q2153" t="s">
        <v>44</v>
      </c>
      <c r="R2153" t="s">
        <v>45</v>
      </c>
      <c r="S2153">
        <v>0</v>
      </c>
      <c r="T2153">
        <v>0</v>
      </c>
      <c r="U2153">
        <v>16</v>
      </c>
      <c r="V2153">
        <v>16</v>
      </c>
      <c r="W2153">
        <v>0</v>
      </c>
      <c r="X2153">
        <v>0</v>
      </c>
      <c r="Y2153">
        <v>0</v>
      </c>
      <c r="Z2153">
        <v>0</v>
      </c>
      <c r="AA2153" t="s">
        <v>46</v>
      </c>
      <c r="AB2153" t="s">
        <v>47</v>
      </c>
      <c r="AC2153" t="s">
        <v>48</v>
      </c>
      <c r="AD2153" t="s">
        <v>48</v>
      </c>
      <c r="AE2153" s="39">
        <v>46224.710601851853</v>
      </c>
      <c r="AG2153" t="str">
        <f t="shared" si="264"/>
        <v>Agosto-26</v>
      </c>
      <c r="AH2153" s="36">
        <f>_xlfn.XLOOKUP(AK2153,'Base de Preços'!P$7:P$3001,'Base de Preços'!J$7:J$3001,"",0)</f>
        <v>0</v>
      </c>
      <c r="AI2153" s="37">
        <f t="shared" si="265"/>
        <v>0</v>
      </c>
      <c r="AJ2153" t="str">
        <f>_xlfn.XLOOKUP(N2153,Agrupamentos!C$3:C$496,Agrupamentos!D$3:D$496,"",0)</f>
        <v>APOIO E MANUTENÇÃO</v>
      </c>
      <c r="AK2153" t="str">
        <f t="shared" si="266"/>
        <v>APOIO E MANUTEÇÃOGN14212</v>
      </c>
      <c r="AL2153" s="57" t="str">
        <f t="shared" si="267"/>
        <v>47987GN1421MotoristaGIOVANNI RODRIGUES BORGES MORAESAPOIO E MANUTEÇÃOPátio MST01Principal0Agosto-26161646224,710601851946224</v>
      </c>
      <c r="AM2153" s="79" t="str">
        <f t="shared" si="268"/>
        <v/>
      </c>
      <c r="AN2153" s="80" t="str">
        <f t="shared" si="269"/>
        <v/>
      </c>
      <c r="AO2153" s="36">
        <f t="shared" si="270"/>
        <v>0</v>
      </c>
      <c r="AP2153" s="83" t="str">
        <f t="shared" si="271"/>
        <v/>
      </c>
    </row>
    <row r="2154" spans="1:42" hidden="1">
      <c r="A2154">
        <v>47990</v>
      </c>
      <c r="B2154" s="38">
        <v>46224</v>
      </c>
      <c r="C2154" t="s">
        <v>35</v>
      </c>
      <c r="D2154" t="s">
        <v>36</v>
      </c>
      <c r="E2154" t="s">
        <v>3</v>
      </c>
      <c r="F2154" t="s">
        <v>49</v>
      </c>
      <c r="G2154">
        <v>8</v>
      </c>
      <c r="H2154" s="43">
        <v>11585</v>
      </c>
      <c r="I2154" t="s">
        <v>38</v>
      </c>
      <c r="J2154" t="s">
        <v>50</v>
      </c>
      <c r="K2154" t="s">
        <v>51</v>
      </c>
      <c r="L2154" t="s">
        <v>52</v>
      </c>
      <c r="M2154">
        <v>2</v>
      </c>
      <c r="N2154" t="s">
        <v>42</v>
      </c>
      <c r="O2154" t="s">
        <v>43</v>
      </c>
      <c r="P2154">
        <v>511</v>
      </c>
      <c r="Q2154" t="s">
        <v>53</v>
      </c>
      <c r="R2154" t="s">
        <v>54</v>
      </c>
      <c r="S2154">
        <v>0</v>
      </c>
      <c r="T2154">
        <v>0</v>
      </c>
      <c r="U2154">
        <v>96</v>
      </c>
      <c r="V2154">
        <v>96</v>
      </c>
      <c r="W2154">
        <v>0</v>
      </c>
      <c r="X2154">
        <v>0</v>
      </c>
      <c r="Y2154">
        <v>0</v>
      </c>
      <c r="Z2154">
        <v>0</v>
      </c>
      <c r="AA2154" t="s">
        <v>55</v>
      </c>
      <c r="AB2154" t="s">
        <v>56</v>
      </c>
      <c r="AC2154" t="s">
        <v>57</v>
      </c>
      <c r="AD2154" t="s">
        <v>58</v>
      </c>
      <c r="AE2154" s="39">
        <v>46224.724791666667</v>
      </c>
      <c r="AG2154" t="str">
        <f t="shared" si="264"/>
        <v>Agosto-26</v>
      </c>
      <c r="AH2154" s="36">
        <f>_xlfn.XLOOKUP(AK2154,'Base de Preços'!P$7:P$3001,'Base de Preços'!J$7:J$3001,"",0)</f>
        <v>0</v>
      </c>
      <c r="AI2154" s="37">
        <f t="shared" si="265"/>
        <v>0</v>
      </c>
      <c r="AJ2154" t="str">
        <f>_xlfn.XLOOKUP(N2154,Agrupamentos!C$3:C$496,Agrupamentos!D$3:D$496,"",0)</f>
        <v>APOIO E MANUTENÇÃO</v>
      </c>
      <c r="AK2154" t="str">
        <f t="shared" si="266"/>
        <v>APOIO E MANUTEÇÃOGN14212</v>
      </c>
      <c r="AL2154" s="57" t="str">
        <f t="shared" si="267"/>
        <v>47990GN1421Trabalhador FlorestalLEANDRA DE MIRANDA SOUZA COSTAAPOIO E MANUTEÇÃOLAGEADO43ASuporte0Agosto-26969646224,724791666746224</v>
      </c>
      <c r="AM2154" s="79" t="str">
        <f t="shared" si="268"/>
        <v/>
      </c>
      <c r="AN2154" s="80" t="str">
        <f t="shared" si="269"/>
        <v/>
      </c>
      <c r="AO2154" s="36">
        <f t="shared" si="270"/>
        <v>0</v>
      </c>
      <c r="AP2154" s="83" t="str">
        <f t="shared" si="271"/>
        <v/>
      </c>
    </row>
    <row r="2155" spans="1:42" hidden="1">
      <c r="A2155">
        <v>48017</v>
      </c>
      <c r="B2155" s="38">
        <v>46224</v>
      </c>
      <c r="C2155" t="s">
        <v>35</v>
      </c>
      <c r="D2155" t="s">
        <v>36</v>
      </c>
      <c r="E2155" t="s">
        <v>3</v>
      </c>
      <c r="F2155" t="s">
        <v>59</v>
      </c>
      <c r="G2155">
        <v>8</v>
      </c>
      <c r="H2155" s="43">
        <v>10061</v>
      </c>
      <c r="I2155" t="s">
        <v>60</v>
      </c>
      <c r="J2155">
        <v>11778</v>
      </c>
      <c r="K2155" t="s">
        <v>61</v>
      </c>
      <c r="L2155" t="s">
        <v>61</v>
      </c>
      <c r="M2155" t="s">
        <v>62</v>
      </c>
      <c r="N2155" t="s">
        <v>63</v>
      </c>
      <c r="O2155" t="s">
        <v>64</v>
      </c>
      <c r="P2155">
        <v>511</v>
      </c>
      <c r="Q2155" t="s">
        <v>53</v>
      </c>
      <c r="R2155">
        <v>1</v>
      </c>
      <c r="S2155">
        <v>23</v>
      </c>
      <c r="T2155">
        <v>8</v>
      </c>
      <c r="U2155">
        <v>9</v>
      </c>
      <c r="V2155">
        <v>32</v>
      </c>
      <c r="W2155">
        <v>1.24</v>
      </c>
      <c r="X2155">
        <v>2.88</v>
      </c>
      <c r="Y2155">
        <v>4</v>
      </c>
      <c r="Z2155" s="3">
        <v>1000</v>
      </c>
      <c r="AA2155" t="s">
        <v>55</v>
      </c>
      <c r="AB2155" t="s">
        <v>47</v>
      </c>
      <c r="AC2155" t="s">
        <v>65</v>
      </c>
      <c r="AD2155" t="s">
        <v>58</v>
      </c>
      <c r="AE2155" s="39">
        <v>46224.918043981481</v>
      </c>
      <c r="AG2155" t="str">
        <f t="shared" si="264"/>
        <v>Agosto-26</v>
      </c>
      <c r="AH2155" s="36">
        <f>_xlfn.XLOOKUP(AK2155,'Base de Preços'!P$7:P$3001,'Base de Preços'!J$7:J$3001,"",0)</f>
        <v>1000</v>
      </c>
      <c r="AI2155" s="37">
        <f t="shared" si="265"/>
        <v>8000</v>
      </c>
      <c r="AJ2155" t="str">
        <f>_xlfn.XLOOKUP(N2155,Agrupamentos!C$3:C$496,Agrupamentos!D$3:D$496,"",0)</f>
        <v>REBAIXAMENTO TOCO</v>
      </c>
      <c r="AK2155" t="str">
        <f t="shared" si="266"/>
        <v>REBAIXAMENTO MECANIZADO DE BROTAÇÃO E TOCOS DE EUCALIPTOGN1421REF54</v>
      </c>
      <c r="AL2155" s="57" t="str">
        <f t="shared" si="267"/>
        <v>48017GN1421Operador de Trator de PneuJORDAN HUGO MIGUEL DA SILVAREBAIXAMENTO MECANIZADO DE BROTAÇÃO E TOCOS DE EUCALIPTOLAGEADO1Principal8Agosto-2693246224,918043981546224</v>
      </c>
      <c r="AM2155" s="79">
        <f t="shared" si="268"/>
        <v>25.806451612903228</v>
      </c>
      <c r="AN2155" s="80">
        <f t="shared" si="269"/>
        <v>25806.451612903227</v>
      </c>
      <c r="AO2155" s="36">
        <f t="shared" si="270"/>
        <v>8000</v>
      </c>
      <c r="AP2155" s="83">
        <f t="shared" si="271"/>
        <v>-17806.451612903227</v>
      </c>
    </row>
    <row r="2156" spans="1:42" hidden="1">
      <c r="A2156">
        <v>48019</v>
      </c>
      <c r="B2156" s="38">
        <v>46224</v>
      </c>
      <c r="C2156" t="s">
        <v>35</v>
      </c>
      <c r="D2156" t="s">
        <v>36</v>
      </c>
      <c r="E2156" t="s">
        <v>3</v>
      </c>
      <c r="F2156" t="s">
        <v>59</v>
      </c>
      <c r="G2156">
        <v>10</v>
      </c>
      <c r="H2156" s="43">
        <v>10061</v>
      </c>
      <c r="I2156" t="s">
        <v>60</v>
      </c>
      <c r="J2156">
        <v>11071</v>
      </c>
      <c r="K2156" t="s">
        <v>66</v>
      </c>
      <c r="L2156" t="s">
        <v>66</v>
      </c>
      <c r="M2156" t="s">
        <v>67</v>
      </c>
      <c r="N2156" t="s">
        <v>68</v>
      </c>
      <c r="O2156" t="s">
        <v>64</v>
      </c>
      <c r="P2156">
        <v>511</v>
      </c>
      <c r="Q2156" t="s">
        <v>53</v>
      </c>
      <c r="R2156">
        <v>2</v>
      </c>
      <c r="S2156">
        <v>4</v>
      </c>
      <c r="T2156">
        <v>12</v>
      </c>
      <c r="U2156">
        <v>6</v>
      </c>
      <c r="V2156">
        <v>10</v>
      </c>
      <c r="W2156">
        <v>0.41</v>
      </c>
      <c r="X2156">
        <v>0.33</v>
      </c>
      <c r="Y2156">
        <v>0.83</v>
      </c>
      <c r="Z2156">
        <v>148.68</v>
      </c>
      <c r="AA2156" t="s">
        <v>55</v>
      </c>
      <c r="AB2156" t="s">
        <v>47</v>
      </c>
      <c r="AC2156" t="s">
        <v>69</v>
      </c>
      <c r="AE2156" s="39">
        <v>46224.946122685185</v>
      </c>
      <c r="AG2156" t="str">
        <f t="shared" si="264"/>
        <v>Agosto-26</v>
      </c>
      <c r="AH2156" s="36">
        <f>_xlfn.XLOOKUP(AK2156,'Base de Preços'!P$7:P$3001,'Base de Preços'!J$7:J$3001,"",0)</f>
        <v>205</v>
      </c>
      <c r="AI2156" s="37">
        <f t="shared" si="265"/>
        <v>2460</v>
      </c>
      <c r="AJ2156" t="str">
        <f>_xlfn.XLOOKUP(N2156,Agrupamentos!C$3:C$496,Agrupamentos!D$3:D$496,"",0)</f>
        <v>CALGESSO</v>
      </c>
      <c r="AK2156" t="str">
        <f t="shared" si="266"/>
        <v>APLICAÇÃO DE CALGESSO - ATÉ 1.500 KGGN1421REF328</v>
      </c>
      <c r="AL2156" s="57" t="str">
        <f t="shared" si="267"/>
        <v>48019GN1421Operador de Trator de PneuLUCAS CARDOSO PINTOAPLICAÇÃO DE CALGESSO - ATÉ 1.500 KGLAGEADO2Principal12Agosto-2661046224,946122685246224</v>
      </c>
      <c r="AM2156" s="79">
        <f t="shared" si="268"/>
        <v>24.390243902439025</v>
      </c>
      <c r="AN2156" s="80">
        <f t="shared" si="269"/>
        <v>3626.3414634146343</v>
      </c>
      <c r="AO2156" s="36">
        <f t="shared" si="270"/>
        <v>1784.16</v>
      </c>
      <c r="AP2156" s="83">
        <f t="shared" si="271"/>
        <v>-1842.1814634146342</v>
      </c>
    </row>
    <row r="2157" spans="1:42" hidden="1">
      <c r="A2157">
        <v>48019</v>
      </c>
      <c r="B2157" s="38">
        <v>46224</v>
      </c>
      <c r="C2157" t="s">
        <v>35</v>
      </c>
      <c r="D2157" t="s">
        <v>36</v>
      </c>
      <c r="E2157" t="s">
        <v>3</v>
      </c>
      <c r="F2157" t="s">
        <v>70</v>
      </c>
      <c r="G2157">
        <v>10</v>
      </c>
      <c r="H2157" s="43">
        <v>10061</v>
      </c>
      <c r="I2157" t="s">
        <v>60</v>
      </c>
      <c r="J2157">
        <v>11071</v>
      </c>
      <c r="K2157" t="s">
        <v>66</v>
      </c>
      <c r="L2157" t="s">
        <v>66</v>
      </c>
      <c r="M2157" t="s">
        <v>71</v>
      </c>
      <c r="N2157" t="s">
        <v>72</v>
      </c>
      <c r="O2157" t="s">
        <v>64</v>
      </c>
      <c r="P2157">
        <v>511</v>
      </c>
      <c r="Q2157" t="s">
        <v>53</v>
      </c>
      <c r="R2157">
        <v>29</v>
      </c>
      <c r="S2157">
        <v>6</v>
      </c>
      <c r="T2157">
        <v>4.5</v>
      </c>
      <c r="U2157">
        <v>12</v>
      </c>
      <c r="V2157">
        <v>18</v>
      </c>
      <c r="W2157">
        <v>0.78</v>
      </c>
      <c r="X2157">
        <v>1.33</v>
      </c>
      <c r="Y2157">
        <v>4</v>
      </c>
      <c r="Z2157">
        <v>580</v>
      </c>
      <c r="AA2157" t="s">
        <v>55</v>
      </c>
      <c r="AB2157" t="s">
        <v>47</v>
      </c>
      <c r="AC2157" t="s">
        <v>69</v>
      </c>
      <c r="AD2157" t="s">
        <v>58</v>
      </c>
      <c r="AE2157" s="39">
        <v>46224.946122685185</v>
      </c>
      <c r="AG2157" t="str">
        <f t="shared" si="264"/>
        <v>Agosto-26</v>
      </c>
      <c r="AH2157" s="36">
        <f>_xlfn.XLOOKUP(AK2157,'Base de Preços'!P$7:P$3001,'Base de Preços'!J$7:J$3001,"",0)</f>
        <v>580</v>
      </c>
      <c r="AI2157" s="37">
        <f t="shared" si="265"/>
        <v>2610</v>
      </c>
      <c r="AJ2157" t="str">
        <f>_xlfn.XLOOKUP(N2157,Agrupamentos!C$3:C$496,Agrupamentos!D$3:D$496,"",0)</f>
        <v>TRITURAÇÃO COM PÁ CARREGADEIRA/ ROLO FACA</v>
      </c>
      <c r="AK2157" t="str">
        <f t="shared" si="266"/>
        <v>TRITURAÇÃO COM PÁ CARREGADEIRAGN1421REF29</v>
      </c>
      <c r="AL2157" s="57" t="str">
        <f t="shared" si="267"/>
        <v>48019GN1421Operador de Pá CarregadeiraLUCAS CARDOSO PINTOTRITURAÇÃO COM PÁ CARREGADEIRALAGEADO29Principal4,5Agosto-26121846224,946122685246224</v>
      </c>
      <c r="AM2157" s="79">
        <f t="shared" si="268"/>
        <v>23.076923076923077</v>
      </c>
      <c r="AN2157" s="80">
        <f t="shared" si="269"/>
        <v>13384.615384615385</v>
      </c>
      <c r="AO2157" s="36">
        <f t="shared" si="270"/>
        <v>2610</v>
      </c>
      <c r="AP2157" s="83">
        <f t="shared" si="271"/>
        <v>-10774.615384615385</v>
      </c>
    </row>
    <row r="2158" spans="1:42" hidden="1">
      <c r="A2158">
        <v>48019</v>
      </c>
      <c r="B2158" s="38">
        <v>46224</v>
      </c>
      <c r="C2158" t="s">
        <v>35</v>
      </c>
      <c r="D2158" t="s">
        <v>36</v>
      </c>
      <c r="E2158" t="s">
        <v>3</v>
      </c>
      <c r="F2158" t="s">
        <v>37</v>
      </c>
      <c r="G2158">
        <v>10</v>
      </c>
      <c r="H2158" s="43">
        <v>10061</v>
      </c>
      <c r="I2158" t="s">
        <v>60</v>
      </c>
      <c r="J2158">
        <v>11071</v>
      </c>
      <c r="K2158" t="s">
        <v>66</v>
      </c>
      <c r="L2158" t="s">
        <v>66</v>
      </c>
      <c r="M2158">
        <v>2</v>
      </c>
      <c r="N2158" t="s">
        <v>42</v>
      </c>
      <c r="O2158" t="s">
        <v>43</v>
      </c>
      <c r="P2158">
        <v>511</v>
      </c>
      <c r="Q2158" t="s">
        <v>53</v>
      </c>
      <c r="R2158">
        <v>2</v>
      </c>
      <c r="S2158">
        <v>0</v>
      </c>
      <c r="T2158">
        <v>0</v>
      </c>
      <c r="U2158">
        <v>10</v>
      </c>
      <c r="V2158">
        <v>10</v>
      </c>
      <c r="W2158">
        <v>0</v>
      </c>
      <c r="X2158">
        <v>0</v>
      </c>
      <c r="Y2158">
        <v>0</v>
      </c>
      <c r="Z2158">
        <v>0</v>
      </c>
      <c r="AA2158" t="s">
        <v>55</v>
      </c>
      <c r="AB2158" t="s">
        <v>47</v>
      </c>
      <c r="AC2158" t="s">
        <v>69</v>
      </c>
      <c r="AD2158" t="s">
        <v>58</v>
      </c>
      <c r="AE2158" s="39">
        <v>46224.946122685185</v>
      </c>
      <c r="AG2158" t="str">
        <f t="shared" si="264"/>
        <v>Agosto-26</v>
      </c>
      <c r="AH2158" s="36">
        <f>_xlfn.XLOOKUP(AK2158,'Base de Preços'!P$7:P$3001,'Base de Preços'!J$7:J$3001,"",0)</f>
        <v>0</v>
      </c>
      <c r="AI2158" s="37">
        <f t="shared" si="265"/>
        <v>0</v>
      </c>
      <c r="AJ2158" t="str">
        <f>_xlfn.XLOOKUP(N2158,Agrupamentos!C$3:C$496,Agrupamentos!D$3:D$496,"",0)</f>
        <v>APOIO E MANUTENÇÃO</v>
      </c>
      <c r="AK2158" t="str">
        <f t="shared" si="266"/>
        <v>APOIO E MANUTEÇÃOGN14212</v>
      </c>
      <c r="AL2158" s="57" t="str">
        <f t="shared" si="267"/>
        <v>48019GN1421MotoristaLUCAS CARDOSO PINTOAPOIO E MANUTEÇÃOLAGEADO2Principal0Agosto-26101046224,946122685246224</v>
      </c>
      <c r="AM2158" s="79" t="str">
        <f t="shared" si="268"/>
        <v/>
      </c>
      <c r="AN2158" s="80" t="str">
        <f t="shared" si="269"/>
        <v/>
      </c>
      <c r="AO2158" s="36">
        <f t="shared" si="270"/>
        <v>0</v>
      </c>
      <c r="AP2158" s="83" t="str">
        <f t="shared" si="271"/>
        <v/>
      </c>
    </row>
    <row r="2159" spans="1:42" hidden="1">
      <c r="A2159">
        <v>48022</v>
      </c>
      <c r="B2159" s="38">
        <v>46224</v>
      </c>
      <c r="C2159" t="s">
        <v>35</v>
      </c>
      <c r="D2159" t="s">
        <v>36</v>
      </c>
      <c r="E2159" t="s">
        <v>3</v>
      </c>
      <c r="F2159" t="s">
        <v>59</v>
      </c>
      <c r="G2159">
        <v>8</v>
      </c>
      <c r="H2159" s="43">
        <v>11585</v>
      </c>
      <c r="I2159" t="s">
        <v>38</v>
      </c>
      <c r="J2159">
        <v>11750</v>
      </c>
      <c r="K2159" t="s">
        <v>73</v>
      </c>
      <c r="L2159" t="s">
        <v>73</v>
      </c>
      <c r="M2159" t="s">
        <v>74</v>
      </c>
      <c r="N2159" t="s">
        <v>75</v>
      </c>
      <c r="O2159" t="s">
        <v>64</v>
      </c>
      <c r="P2159">
        <v>528</v>
      </c>
      <c r="Q2159" t="s">
        <v>76</v>
      </c>
      <c r="R2159">
        <v>50</v>
      </c>
      <c r="S2159">
        <v>8</v>
      </c>
      <c r="T2159">
        <v>13</v>
      </c>
      <c r="U2159">
        <v>0</v>
      </c>
      <c r="V2159">
        <v>8</v>
      </c>
      <c r="W2159">
        <v>0.8</v>
      </c>
      <c r="X2159">
        <v>0.62</v>
      </c>
      <c r="Y2159">
        <v>0.62</v>
      </c>
      <c r="Z2159">
        <v>211.64</v>
      </c>
      <c r="AA2159" t="s">
        <v>55</v>
      </c>
      <c r="AB2159" t="s">
        <v>77</v>
      </c>
      <c r="AC2159" t="s">
        <v>78</v>
      </c>
      <c r="AE2159" s="39">
        <v>46225.054849537039</v>
      </c>
      <c r="AG2159" t="str">
        <f t="shared" si="264"/>
        <v>Agosto-26</v>
      </c>
      <c r="AH2159" s="36">
        <f>_xlfn.XLOOKUP(AK2159,'Base de Preços'!P$7:P$3001,'Base de Preços'!J$7:J$3001,"",0)</f>
        <v>856.15</v>
      </c>
      <c r="AI2159" s="37">
        <f t="shared" si="265"/>
        <v>0</v>
      </c>
      <c r="AJ2159" t="str">
        <f>_xlfn.XLOOKUP(N2159,Agrupamentos!C$3:C$496,Agrupamentos!D$3:D$496,"",0)</f>
        <v>PLANTIO</v>
      </c>
      <c r="AK2159" t="str">
        <f t="shared" si="266"/>
        <v>PLANTIO SEMI-MECANIZADO ATÉ 1.300 MUDASGN1421REF78</v>
      </c>
      <c r="AL2159" s="57" t="str">
        <f t="shared" si="267"/>
        <v>48022GN1421Operador de Trator de PneuPAULO RENATO DOS SANTOS SILVAPLANTIO SEMI-MECANIZADO ATÉ 1.300 MUDASMEL50Apoio13Agosto-260846225,05484953746224</v>
      </c>
      <c r="AM2159" s="79">
        <f t="shared" si="268"/>
        <v>10</v>
      </c>
      <c r="AN2159" s="80">
        <f t="shared" si="269"/>
        <v>2116.3999999999996</v>
      </c>
      <c r="AO2159" s="36">
        <f t="shared" si="270"/>
        <v>2751.3199999999997</v>
      </c>
      <c r="AP2159" s="83">
        <f t="shared" si="271"/>
        <v>634.92000000000007</v>
      </c>
    </row>
    <row r="2160" spans="1:42" hidden="1">
      <c r="A2160">
        <v>48022</v>
      </c>
      <c r="B2160" s="38">
        <v>46224</v>
      </c>
      <c r="C2160" t="s">
        <v>35</v>
      </c>
      <c r="D2160" t="s">
        <v>36</v>
      </c>
      <c r="E2160" t="s">
        <v>3</v>
      </c>
      <c r="F2160" t="s">
        <v>49</v>
      </c>
      <c r="G2160">
        <v>8</v>
      </c>
      <c r="H2160" s="43">
        <v>11585</v>
      </c>
      <c r="I2160" t="s">
        <v>38</v>
      </c>
      <c r="J2160">
        <v>11750</v>
      </c>
      <c r="K2160" t="s">
        <v>73</v>
      </c>
      <c r="L2160" t="s">
        <v>73</v>
      </c>
      <c r="M2160" t="s">
        <v>74</v>
      </c>
      <c r="N2160" t="s">
        <v>75</v>
      </c>
      <c r="O2160" t="s">
        <v>64</v>
      </c>
      <c r="P2160">
        <v>528</v>
      </c>
      <c r="Q2160" t="s">
        <v>76</v>
      </c>
      <c r="R2160">
        <v>50</v>
      </c>
      <c r="S2160">
        <v>48</v>
      </c>
      <c r="T2160">
        <v>13</v>
      </c>
      <c r="U2160">
        <v>8</v>
      </c>
      <c r="V2160">
        <v>56</v>
      </c>
      <c r="W2160">
        <v>8.0399999999999991</v>
      </c>
      <c r="X2160">
        <v>3.69</v>
      </c>
      <c r="Y2160">
        <v>4.3099999999999996</v>
      </c>
      <c r="Z2160">
        <v>644.51</v>
      </c>
      <c r="AA2160" t="s">
        <v>55</v>
      </c>
      <c r="AB2160" t="s">
        <v>47</v>
      </c>
      <c r="AC2160" t="s">
        <v>78</v>
      </c>
      <c r="AE2160" s="39">
        <v>46225.054849537039</v>
      </c>
      <c r="AG2160" t="str">
        <f t="shared" si="264"/>
        <v>Agosto-26</v>
      </c>
      <c r="AH2160" s="36">
        <f>_xlfn.XLOOKUP(AK2160,'Base de Preços'!P$7:P$3001,'Base de Preços'!J$7:J$3001,"",0)</f>
        <v>856.15</v>
      </c>
      <c r="AI2160" s="37">
        <f t="shared" si="265"/>
        <v>11129.949999999999</v>
      </c>
      <c r="AJ2160" t="str">
        <f>_xlfn.XLOOKUP(N2160,Agrupamentos!C$3:C$496,Agrupamentos!D$3:D$496,"",0)</f>
        <v>PLANTIO</v>
      </c>
      <c r="AK2160" t="str">
        <f t="shared" si="266"/>
        <v>PLANTIO SEMI-MECANIZADO ATÉ 1.300 MUDASGN1421REF78</v>
      </c>
      <c r="AL2160" s="57" t="str">
        <f t="shared" si="267"/>
        <v>48022GN1421Trabalhador FlorestalPAULO RENATO DOS SANTOS SILVAPLANTIO SEMI-MECANIZADO ATÉ 1.300 MUDASMEL50Principal13Agosto-2685646225,05484953746224</v>
      </c>
      <c r="AM2160" s="79">
        <f t="shared" si="268"/>
        <v>6.965174129353235</v>
      </c>
      <c r="AN2160" s="80">
        <f t="shared" si="269"/>
        <v>4489.1243781094536</v>
      </c>
      <c r="AO2160" s="36">
        <f t="shared" si="270"/>
        <v>8378.6299999999992</v>
      </c>
      <c r="AP2160" s="83">
        <f t="shared" si="271"/>
        <v>3889.5056218905456</v>
      </c>
    </row>
    <row r="2161" spans="1:42" hidden="1">
      <c r="A2161">
        <v>48033</v>
      </c>
      <c r="B2161" s="38">
        <v>46224</v>
      </c>
      <c r="C2161" t="s">
        <v>35</v>
      </c>
      <c r="D2161" t="s">
        <v>36</v>
      </c>
      <c r="E2161" t="s">
        <v>3</v>
      </c>
      <c r="F2161" t="s">
        <v>49</v>
      </c>
      <c r="G2161">
        <v>8</v>
      </c>
      <c r="H2161" s="43">
        <v>11585</v>
      </c>
      <c r="I2161" t="s">
        <v>38</v>
      </c>
      <c r="J2161">
        <v>11737</v>
      </c>
      <c r="K2161" t="s">
        <v>79</v>
      </c>
      <c r="L2161" t="s">
        <v>79</v>
      </c>
      <c r="M2161" t="s">
        <v>80</v>
      </c>
      <c r="N2161" t="s">
        <v>81</v>
      </c>
      <c r="O2161" t="s">
        <v>64</v>
      </c>
      <c r="P2161">
        <v>510</v>
      </c>
      <c r="Q2161" t="s">
        <v>82</v>
      </c>
      <c r="R2161">
        <v>65</v>
      </c>
      <c r="S2161">
        <v>128</v>
      </c>
      <c r="T2161">
        <v>47</v>
      </c>
      <c r="U2161">
        <v>0</v>
      </c>
      <c r="V2161">
        <v>128</v>
      </c>
      <c r="W2161">
        <v>1.4</v>
      </c>
      <c r="X2161">
        <v>2.72</v>
      </c>
      <c r="Y2161">
        <v>2.72</v>
      </c>
      <c r="Z2161">
        <v>110.99</v>
      </c>
      <c r="AA2161" t="s">
        <v>55</v>
      </c>
      <c r="AB2161" t="s">
        <v>47</v>
      </c>
      <c r="AC2161" t="s">
        <v>83</v>
      </c>
      <c r="AD2161" t="s">
        <v>58</v>
      </c>
      <c r="AE2161" s="39">
        <v>46225.441574074073</v>
      </c>
      <c r="AG2161" t="str">
        <f t="shared" si="264"/>
        <v>Agosto-26</v>
      </c>
      <c r="AH2161" s="36">
        <f>_xlfn.XLOOKUP(AK2161,'Base de Preços'!P$7:P$3001,'Base de Preços'!J$7:J$3001,"",0)</f>
        <v>138.51</v>
      </c>
      <c r="AI2161" s="37">
        <f t="shared" si="265"/>
        <v>6509.9699999999993</v>
      </c>
      <c r="AJ2161" t="str">
        <f>_xlfn.XLOOKUP(N2161,Agrupamentos!C$3:C$496,Agrupamentos!D$3:D$496,"",0)</f>
        <v>COMBATE A FORMIGA ANUAL</v>
      </c>
      <c r="AK2161" t="str">
        <f t="shared" si="266"/>
        <v>COMBATE A FORMIGA ANUALGN1421REF015</v>
      </c>
      <c r="AL2161" s="57" t="str">
        <f t="shared" si="267"/>
        <v>48033GN1421Trabalhador FlorestalCARLOS EDUARDO DE ARRUDACOMBATE A FORMIGA ANUALCAMPO NOVO65Principal47Agosto-26012846225,441574074146224</v>
      </c>
      <c r="AM2161" s="79">
        <f t="shared" si="268"/>
        <v>91.428571428571431</v>
      </c>
      <c r="AN2161" s="80">
        <f t="shared" si="269"/>
        <v>10147.657142857142</v>
      </c>
      <c r="AO2161" s="36">
        <f t="shared" si="270"/>
        <v>5216.53</v>
      </c>
      <c r="AP2161" s="83">
        <f t="shared" si="271"/>
        <v>-4931.1271428571426</v>
      </c>
    </row>
    <row r="2162" spans="1:42" hidden="1">
      <c r="A2162">
        <v>48033</v>
      </c>
      <c r="B2162" s="38">
        <v>46224</v>
      </c>
      <c r="C2162" t="s">
        <v>35</v>
      </c>
      <c r="D2162" t="s">
        <v>36</v>
      </c>
      <c r="E2162" t="s">
        <v>3</v>
      </c>
      <c r="F2162" t="s">
        <v>37</v>
      </c>
      <c r="G2162">
        <v>8</v>
      </c>
      <c r="H2162" s="43">
        <v>11585</v>
      </c>
      <c r="I2162" t="s">
        <v>38</v>
      </c>
      <c r="J2162">
        <v>11737</v>
      </c>
      <c r="K2162" t="s">
        <v>79</v>
      </c>
      <c r="L2162" t="s">
        <v>79</v>
      </c>
      <c r="M2162">
        <v>2</v>
      </c>
      <c r="N2162" t="s">
        <v>42</v>
      </c>
      <c r="O2162" t="s">
        <v>43</v>
      </c>
      <c r="P2162">
        <v>510</v>
      </c>
      <c r="Q2162" t="s">
        <v>82</v>
      </c>
      <c r="R2162">
        <v>65</v>
      </c>
      <c r="S2162">
        <v>8</v>
      </c>
      <c r="T2162">
        <v>0</v>
      </c>
      <c r="U2162">
        <v>0</v>
      </c>
      <c r="V2162">
        <v>8</v>
      </c>
      <c r="W2162">
        <v>0</v>
      </c>
      <c r="X2162">
        <v>0</v>
      </c>
      <c r="Y2162">
        <v>0</v>
      </c>
      <c r="Z2162">
        <v>0</v>
      </c>
      <c r="AA2162" t="s">
        <v>55</v>
      </c>
      <c r="AB2162" t="s">
        <v>47</v>
      </c>
      <c r="AC2162" t="s">
        <v>83</v>
      </c>
      <c r="AD2162" t="s">
        <v>58</v>
      </c>
      <c r="AE2162" s="39">
        <v>46225.441574074073</v>
      </c>
      <c r="AG2162" t="str">
        <f t="shared" si="264"/>
        <v>Agosto-26</v>
      </c>
      <c r="AH2162" s="36">
        <f>_xlfn.XLOOKUP(AK2162,'Base de Preços'!P$7:P$3001,'Base de Preços'!J$7:J$3001,"",0)</f>
        <v>0</v>
      </c>
      <c r="AI2162" s="37">
        <f t="shared" si="265"/>
        <v>0</v>
      </c>
      <c r="AJ2162" t="str">
        <f>_xlfn.XLOOKUP(N2162,Agrupamentos!C$3:C$496,Agrupamentos!D$3:D$496,"",0)</f>
        <v>APOIO E MANUTENÇÃO</v>
      </c>
      <c r="AK2162" t="str">
        <f t="shared" si="266"/>
        <v>APOIO E MANUTEÇÃOGN14212</v>
      </c>
      <c r="AL2162" s="57" t="str">
        <f t="shared" si="267"/>
        <v>48033GN1421MotoristaCARLOS EDUARDO DE ARRUDAAPOIO E MANUTEÇÃOCAMPO NOVO65Principal0Agosto-260846225,441574074146224</v>
      </c>
      <c r="AM2162" s="79" t="str">
        <f t="shared" si="268"/>
        <v/>
      </c>
      <c r="AN2162" s="80" t="str">
        <f t="shared" si="269"/>
        <v/>
      </c>
      <c r="AO2162" s="36">
        <f t="shared" si="270"/>
        <v>0</v>
      </c>
      <c r="AP2162" s="83" t="str">
        <f t="shared" si="271"/>
        <v/>
      </c>
    </row>
    <row r="2163" spans="1:42" hidden="1">
      <c r="A2163">
        <v>48034</v>
      </c>
      <c r="B2163" s="38">
        <v>46224</v>
      </c>
      <c r="C2163" t="s">
        <v>35</v>
      </c>
      <c r="D2163" t="s">
        <v>36</v>
      </c>
      <c r="E2163" t="s">
        <v>3</v>
      </c>
      <c r="F2163" t="s">
        <v>59</v>
      </c>
      <c r="G2163">
        <v>8</v>
      </c>
      <c r="H2163" s="43">
        <v>11585</v>
      </c>
      <c r="I2163" t="s">
        <v>38</v>
      </c>
      <c r="J2163">
        <v>11807</v>
      </c>
      <c r="K2163" t="s">
        <v>84</v>
      </c>
      <c r="L2163" t="s">
        <v>84</v>
      </c>
      <c r="M2163" t="s">
        <v>85</v>
      </c>
      <c r="N2163" t="s">
        <v>86</v>
      </c>
      <c r="O2163" t="s">
        <v>64</v>
      </c>
      <c r="P2163">
        <v>528</v>
      </c>
      <c r="Q2163" t="s">
        <v>76</v>
      </c>
      <c r="R2163" t="s">
        <v>87</v>
      </c>
      <c r="S2163">
        <v>8</v>
      </c>
      <c r="T2163">
        <v>9</v>
      </c>
      <c r="U2163">
        <v>0</v>
      </c>
      <c r="V2163">
        <v>8</v>
      </c>
      <c r="W2163">
        <v>0.71</v>
      </c>
      <c r="X2163">
        <v>0.89</v>
      </c>
      <c r="Y2163">
        <v>0.89</v>
      </c>
      <c r="Z2163">
        <v>211.49</v>
      </c>
      <c r="AA2163" t="s">
        <v>55</v>
      </c>
      <c r="AB2163" t="s">
        <v>56</v>
      </c>
      <c r="AC2163" t="s">
        <v>88</v>
      </c>
      <c r="AD2163" t="s">
        <v>58</v>
      </c>
      <c r="AE2163" s="39">
        <v>46225.45412037037</v>
      </c>
      <c r="AG2163" t="str">
        <f t="shared" si="264"/>
        <v>Agosto-26</v>
      </c>
      <c r="AH2163" s="36">
        <f>_xlfn.XLOOKUP(AK2163,'Base de Preços'!P$7:P$3001,'Base de Preços'!J$7:J$3001,"",0)</f>
        <v>623.57000000000005</v>
      </c>
      <c r="AI2163" s="37">
        <f t="shared" si="265"/>
        <v>0</v>
      </c>
      <c r="AJ2163" t="str">
        <f>_xlfn.XLOOKUP(N2163,Agrupamentos!C$3:C$496,Agrupamentos!D$3:D$496,"",0)</f>
        <v>IRRIGAÇÃO DE PLANTIO</v>
      </c>
      <c r="AK2163" t="str">
        <f t="shared" si="266"/>
        <v>3ª IRRIGAÇÃO DE PLANTIOGN1421REF324</v>
      </c>
      <c r="AL2163" s="57" t="str">
        <f t="shared" si="267"/>
        <v>48034GN1421Operador de Trator de PneuCASSIO EDUARDO VIEIRA SOARES3ª IRRIGAÇÃO DE PLANTIOMEL49BSuporte9Agosto-260846225,454120370446224</v>
      </c>
      <c r="AM2163" s="79">
        <f t="shared" si="268"/>
        <v>11.267605633802818</v>
      </c>
      <c r="AN2163" s="80">
        <f t="shared" si="269"/>
        <v>2382.9859154929582</v>
      </c>
      <c r="AO2163" s="36">
        <f t="shared" si="270"/>
        <v>1903.41</v>
      </c>
      <c r="AP2163" s="83">
        <f t="shared" si="271"/>
        <v>-479.57591549295807</v>
      </c>
    </row>
    <row r="2164" spans="1:42" hidden="1">
      <c r="A2164">
        <v>48034</v>
      </c>
      <c r="B2164" s="38">
        <v>46224</v>
      </c>
      <c r="C2164" t="s">
        <v>35</v>
      </c>
      <c r="D2164" t="s">
        <v>36</v>
      </c>
      <c r="E2164" t="s">
        <v>3</v>
      </c>
      <c r="F2164" t="s">
        <v>49</v>
      </c>
      <c r="G2164">
        <v>8</v>
      </c>
      <c r="H2164" s="43">
        <v>11585</v>
      </c>
      <c r="I2164" t="s">
        <v>38</v>
      </c>
      <c r="J2164">
        <v>11807</v>
      </c>
      <c r="K2164" t="s">
        <v>84</v>
      </c>
      <c r="L2164" t="s">
        <v>84</v>
      </c>
      <c r="M2164" t="s">
        <v>89</v>
      </c>
      <c r="N2164" t="s">
        <v>90</v>
      </c>
      <c r="O2164" t="s">
        <v>64</v>
      </c>
      <c r="P2164">
        <v>528</v>
      </c>
      <c r="Q2164" t="s">
        <v>76</v>
      </c>
      <c r="R2164">
        <v>50</v>
      </c>
      <c r="S2164">
        <v>48</v>
      </c>
      <c r="T2164">
        <v>13</v>
      </c>
      <c r="U2164">
        <v>0</v>
      </c>
      <c r="V2164">
        <v>48</v>
      </c>
      <c r="W2164">
        <v>3.56</v>
      </c>
      <c r="X2164">
        <v>3.69</v>
      </c>
      <c r="Y2164">
        <v>3.69</v>
      </c>
      <c r="Z2164">
        <v>284.79000000000002</v>
      </c>
      <c r="AA2164" t="s">
        <v>55</v>
      </c>
      <c r="AB2164" t="s">
        <v>47</v>
      </c>
      <c r="AC2164" t="s">
        <v>88</v>
      </c>
      <c r="AD2164" t="s">
        <v>58</v>
      </c>
      <c r="AE2164" s="39">
        <v>46225.453379629631</v>
      </c>
      <c r="AG2164" t="str">
        <f t="shared" si="264"/>
        <v>Agosto-26</v>
      </c>
      <c r="AH2164" s="36">
        <f>_xlfn.XLOOKUP(AK2164,'Base de Preços'!P$7:P$3001,'Base de Preços'!J$7:J$3001,"",0)</f>
        <v>623.57000000000005</v>
      </c>
      <c r="AI2164" s="37">
        <f t="shared" si="265"/>
        <v>8106.4100000000008</v>
      </c>
      <c r="AJ2164" t="str">
        <f>_xlfn.XLOOKUP(N2164,Agrupamentos!C$3:C$496,Agrupamentos!D$3:D$496,"",0)</f>
        <v>IRRIGAÇÃO DE PLANTIO</v>
      </c>
      <c r="AK2164" t="str">
        <f t="shared" si="266"/>
        <v>1ª IRRIGAÇÃO DE PLANTIOGN1421REF320</v>
      </c>
      <c r="AL2164" s="57" t="str">
        <f t="shared" si="267"/>
        <v>48034GN1421Trabalhador FlorestalCASSIO EDUARDO VIEIRA SOARES1ª IRRIGAÇÃO DE PLANTIOMEL50Principal13Agosto-2604846225,453379629646224</v>
      </c>
      <c r="AM2164" s="79">
        <f t="shared" si="268"/>
        <v>13.48314606741573</v>
      </c>
      <c r="AN2164" s="80">
        <f t="shared" si="269"/>
        <v>3839.8651685393261</v>
      </c>
      <c r="AO2164" s="36">
        <f t="shared" si="270"/>
        <v>3702.2700000000004</v>
      </c>
      <c r="AP2164" s="83">
        <f t="shared" si="271"/>
        <v>-137.59516853932564</v>
      </c>
    </row>
    <row r="2165" spans="1:42" hidden="1">
      <c r="A2165">
        <v>48034</v>
      </c>
      <c r="B2165" s="38">
        <v>46224</v>
      </c>
      <c r="C2165" t="s">
        <v>35</v>
      </c>
      <c r="D2165" t="s">
        <v>36</v>
      </c>
      <c r="E2165" t="s">
        <v>3</v>
      </c>
      <c r="F2165" t="s">
        <v>59</v>
      </c>
      <c r="G2165">
        <v>8</v>
      </c>
      <c r="H2165" s="43">
        <v>11585</v>
      </c>
      <c r="I2165" t="s">
        <v>38</v>
      </c>
      <c r="J2165">
        <v>11807</v>
      </c>
      <c r="K2165" t="s">
        <v>84</v>
      </c>
      <c r="L2165" t="s">
        <v>84</v>
      </c>
      <c r="M2165" t="s">
        <v>89</v>
      </c>
      <c r="N2165" t="s">
        <v>90</v>
      </c>
      <c r="O2165" t="s">
        <v>64</v>
      </c>
      <c r="P2165">
        <v>528</v>
      </c>
      <c r="Q2165" t="s">
        <v>76</v>
      </c>
      <c r="R2165">
        <v>50</v>
      </c>
      <c r="S2165">
        <v>8</v>
      </c>
      <c r="T2165">
        <v>13</v>
      </c>
      <c r="U2165">
        <v>8</v>
      </c>
      <c r="V2165">
        <v>16</v>
      </c>
      <c r="W2165">
        <v>0.71</v>
      </c>
      <c r="X2165">
        <v>0.62</v>
      </c>
      <c r="Y2165">
        <v>1.23</v>
      </c>
      <c r="Z2165">
        <v>211.49</v>
      </c>
      <c r="AA2165" t="s">
        <v>55</v>
      </c>
      <c r="AB2165" t="s">
        <v>56</v>
      </c>
      <c r="AC2165" t="s">
        <v>88</v>
      </c>
      <c r="AD2165" t="s">
        <v>88</v>
      </c>
      <c r="AE2165" s="39">
        <v>46225.453206018516</v>
      </c>
      <c r="AG2165" t="str">
        <f t="shared" si="264"/>
        <v>Agosto-26</v>
      </c>
      <c r="AH2165" s="36">
        <f>_xlfn.XLOOKUP(AK2165,'Base de Preços'!P$7:P$3001,'Base de Preços'!J$7:J$3001,"",0)</f>
        <v>623.57000000000005</v>
      </c>
      <c r="AI2165" s="37">
        <f t="shared" si="265"/>
        <v>0</v>
      </c>
      <c r="AJ2165" t="str">
        <f>_xlfn.XLOOKUP(N2165,Agrupamentos!C$3:C$496,Agrupamentos!D$3:D$496,"",0)</f>
        <v>IRRIGAÇÃO DE PLANTIO</v>
      </c>
      <c r="AK2165" t="str">
        <f t="shared" si="266"/>
        <v>1ª IRRIGAÇÃO DE PLANTIOGN1421REF320</v>
      </c>
      <c r="AL2165" s="57" t="str">
        <f t="shared" si="267"/>
        <v>48034GN1421Operador de Trator de PneuCASSIO EDUARDO VIEIRA SOARES1ª IRRIGAÇÃO DE PLANTIOMEL50Suporte13Agosto-2681646225,453206018546224</v>
      </c>
      <c r="AM2165" s="79">
        <f t="shared" si="268"/>
        <v>22.535211267605636</v>
      </c>
      <c r="AN2165" s="80">
        <f t="shared" si="269"/>
        <v>4765.9718309859163</v>
      </c>
      <c r="AO2165" s="36">
        <f t="shared" si="270"/>
        <v>2749.37</v>
      </c>
      <c r="AP2165" s="83">
        <f t="shared" si="271"/>
        <v>-2016.6018309859164</v>
      </c>
    </row>
    <row r="2166" spans="1:42" hidden="1">
      <c r="A2166">
        <v>48034</v>
      </c>
      <c r="B2166" s="38">
        <v>46224</v>
      </c>
      <c r="C2166" t="s">
        <v>35</v>
      </c>
      <c r="D2166" t="s">
        <v>36</v>
      </c>
      <c r="E2166" t="s">
        <v>3</v>
      </c>
      <c r="F2166" t="s">
        <v>49</v>
      </c>
      <c r="G2166">
        <v>8</v>
      </c>
      <c r="H2166" s="43">
        <v>11585</v>
      </c>
      <c r="I2166" t="s">
        <v>38</v>
      </c>
      <c r="J2166">
        <v>11807</v>
      </c>
      <c r="K2166" t="s">
        <v>84</v>
      </c>
      <c r="L2166" t="s">
        <v>84</v>
      </c>
      <c r="M2166" t="s">
        <v>85</v>
      </c>
      <c r="N2166" t="s">
        <v>86</v>
      </c>
      <c r="O2166" t="s">
        <v>64</v>
      </c>
      <c r="P2166">
        <v>528</v>
      </c>
      <c r="Q2166" t="s">
        <v>76</v>
      </c>
      <c r="R2166" t="s">
        <v>87</v>
      </c>
      <c r="S2166">
        <v>40</v>
      </c>
      <c r="T2166">
        <v>9</v>
      </c>
      <c r="U2166">
        <v>0</v>
      </c>
      <c r="V2166">
        <v>40</v>
      </c>
      <c r="W2166">
        <v>3.56</v>
      </c>
      <c r="X2166">
        <v>4.4400000000000004</v>
      </c>
      <c r="Y2166">
        <v>4.4400000000000004</v>
      </c>
      <c r="Z2166">
        <v>284.79000000000002</v>
      </c>
      <c r="AA2166" t="s">
        <v>55</v>
      </c>
      <c r="AB2166" t="s">
        <v>47</v>
      </c>
      <c r="AC2166" t="s">
        <v>88</v>
      </c>
      <c r="AD2166" t="s">
        <v>58</v>
      </c>
      <c r="AE2166" s="39">
        <v>46225.454305555555</v>
      </c>
      <c r="AG2166" t="str">
        <f t="shared" si="264"/>
        <v>Agosto-26</v>
      </c>
      <c r="AH2166" s="36">
        <f>_xlfn.XLOOKUP(AK2166,'Base de Preços'!P$7:P$3001,'Base de Preços'!J$7:J$3001,"",0)</f>
        <v>623.57000000000005</v>
      </c>
      <c r="AI2166" s="37">
        <f t="shared" si="265"/>
        <v>5612.13</v>
      </c>
      <c r="AJ2166" t="str">
        <f>_xlfn.XLOOKUP(N2166,Agrupamentos!C$3:C$496,Agrupamentos!D$3:D$496,"",0)</f>
        <v>IRRIGAÇÃO DE PLANTIO</v>
      </c>
      <c r="AK2166" t="str">
        <f t="shared" si="266"/>
        <v>3ª IRRIGAÇÃO DE PLANTIOGN1421REF324</v>
      </c>
      <c r="AL2166" s="57" t="str">
        <f t="shared" si="267"/>
        <v>48034GN1421Trabalhador FlorestalCASSIO EDUARDO VIEIRA SOARES3ª IRRIGAÇÃO DE PLANTIOMEL49BPrincipal9Agosto-2604046225,454305555646224</v>
      </c>
      <c r="AM2166" s="79">
        <f t="shared" si="268"/>
        <v>11.235955056179774</v>
      </c>
      <c r="AN2166" s="80">
        <f t="shared" si="269"/>
        <v>3199.8876404494381</v>
      </c>
      <c r="AO2166" s="36">
        <f t="shared" si="270"/>
        <v>2563.11</v>
      </c>
      <c r="AP2166" s="83">
        <f t="shared" si="271"/>
        <v>-636.77764044943797</v>
      </c>
    </row>
    <row r="2167" spans="1:42" hidden="1">
      <c r="A2167">
        <v>48034</v>
      </c>
      <c r="B2167" s="38">
        <v>46224</v>
      </c>
      <c r="C2167" t="s">
        <v>35</v>
      </c>
      <c r="D2167" t="s">
        <v>36</v>
      </c>
      <c r="E2167" t="s">
        <v>3</v>
      </c>
      <c r="F2167" t="s">
        <v>37</v>
      </c>
      <c r="G2167">
        <v>8</v>
      </c>
      <c r="H2167" s="43">
        <v>11585</v>
      </c>
      <c r="I2167" t="s">
        <v>38</v>
      </c>
      <c r="J2167">
        <v>11807</v>
      </c>
      <c r="K2167" t="s">
        <v>84</v>
      </c>
      <c r="L2167" t="s">
        <v>84</v>
      </c>
      <c r="M2167">
        <v>2</v>
      </c>
      <c r="N2167" t="s">
        <v>42</v>
      </c>
      <c r="O2167" t="s">
        <v>43</v>
      </c>
      <c r="P2167">
        <v>528</v>
      </c>
      <c r="Q2167" t="s">
        <v>76</v>
      </c>
      <c r="R2167" t="s">
        <v>87</v>
      </c>
      <c r="S2167">
        <v>8</v>
      </c>
      <c r="T2167">
        <v>0</v>
      </c>
      <c r="U2167">
        <v>0</v>
      </c>
      <c r="V2167">
        <v>8</v>
      </c>
      <c r="W2167">
        <v>0</v>
      </c>
      <c r="X2167">
        <v>0</v>
      </c>
      <c r="Y2167">
        <v>0</v>
      </c>
      <c r="Z2167">
        <v>0</v>
      </c>
      <c r="AA2167" t="s">
        <v>55</v>
      </c>
      <c r="AB2167" t="s">
        <v>47</v>
      </c>
      <c r="AC2167" t="s">
        <v>88</v>
      </c>
      <c r="AD2167" t="s">
        <v>88</v>
      </c>
      <c r="AE2167" s="39">
        <v>46225.454664351855</v>
      </c>
      <c r="AG2167" t="str">
        <f t="shared" si="264"/>
        <v>Agosto-26</v>
      </c>
      <c r="AH2167" s="36">
        <f>_xlfn.XLOOKUP(AK2167,'Base de Preços'!P$7:P$3001,'Base de Preços'!J$7:J$3001,"",0)</f>
        <v>0</v>
      </c>
      <c r="AI2167" s="37">
        <f t="shared" si="265"/>
        <v>0</v>
      </c>
      <c r="AJ2167" t="str">
        <f>_xlfn.XLOOKUP(N2167,Agrupamentos!C$3:C$496,Agrupamentos!D$3:D$496,"",0)</f>
        <v>APOIO E MANUTENÇÃO</v>
      </c>
      <c r="AK2167" t="str">
        <f t="shared" si="266"/>
        <v>APOIO E MANUTEÇÃOGN14212</v>
      </c>
      <c r="AL2167" s="57" t="str">
        <f t="shared" si="267"/>
        <v>48034GN1421MotoristaCASSIO EDUARDO VIEIRA SOARESAPOIO E MANUTEÇÃOMEL49BPrincipal0Agosto-260846225,454664351946224</v>
      </c>
      <c r="AM2167" s="79" t="str">
        <f t="shared" si="268"/>
        <v/>
      </c>
      <c r="AN2167" s="80" t="str">
        <f t="shared" si="269"/>
        <v/>
      </c>
      <c r="AO2167" s="36">
        <f t="shared" si="270"/>
        <v>0</v>
      </c>
      <c r="AP2167" s="83" t="str">
        <f t="shared" si="271"/>
        <v/>
      </c>
    </row>
    <row r="2168" spans="1:42" hidden="1">
      <c r="A2168">
        <v>48104</v>
      </c>
      <c r="B2168" s="38">
        <v>46225</v>
      </c>
      <c r="C2168" t="s">
        <v>714</v>
      </c>
      <c r="D2168" t="s">
        <v>725</v>
      </c>
      <c r="E2168" t="s">
        <v>726</v>
      </c>
      <c r="F2168" t="s">
        <v>59</v>
      </c>
      <c r="G2168">
        <v>8</v>
      </c>
      <c r="H2168" s="43">
        <v>10964</v>
      </c>
      <c r="I2168" t="s">
        <v>727</v>
      </c>
      <c r="J2168">
        <v>11929</v>
      </c>
      <c r="K2168" t="s">
        <v>739</v>
      </c>
      <c r="L2168" t="s">
        <v>739</v>
      </c>
      <c r="M2168" t="s">
        <v>740</v>
      </c>
      <c r="N2168" t="s">
        <v>741</v>
      </c>
      <c r="O2168" t="s">
        <v>64</v>
      </c>
      <c r="P2168">
        <v>953</v>
      </c>
      <c r="Q2168" t="s">
        <v>731</v>
      </c>
      <c r="R2168">
        <v>2</v>
      </c>
      <c r="S2168">
        <v>8</v>
      </c>
      <c r="T2168">
        <v>23</v>
      </c>
      <c r="U2168">
        <v>0</v>
      </c>
      <c r="V2168">
        <v>8</v>
      </c>
      <c r="W2168">
        <v>0.5</v>
      </c>
      <c r="X2168">
        <v>0.35</v>
      </c>
      <c r="Y2168">
        <v>0.35</v>
      </c>
      <c r="Z2168">
        <v>169.8</v>
      </c>
      <c r="AA2168" t="s">
        <v>55</v>
      </c>
      <c r="AB2168" t="s">
        <v>47</v>
      </c>
      <c r="AC2168" t="s">
        <v>742</v>
      </c>
      <c r="AE2168" s="39">
        <v>46226.516782407409</v>
      </c>
      <c r="AG2168" t="str">
        <f t="shared" si="264"/>
        <v>Agosto-26</v>
      </c>
      <c r="AH2168" s="36">
        <f>_xlfn.XLOOKUP(AK2168,'Base de Preços'!P$7:P$3001,'Base de Preços'!J$7:J$3001,"",0)</f>
        <v>265.83999999999997</v>
      </c>
      <c r="AI2168" s="37">
        <f t="shared" si="265"/>
        <v>6114.32</v>
      </c>
      <c r="AJ2168" t="str">
        <f>_xlfn.XLOOKUP(N2168,Agrupamentos!C$3:C$496,Agrupamentos!D$3:D$496,"",0)</f>
        <v>HERBICIDA ENTRE LINHA</v>
      </c>
      <c r="AK2168" t="str">
        <f t="shared" si="266"/>
        <v>CAPINA QUIMICA ENTRELINHA 2 RUAS (6M)GN1430REF319</v>
      </c>
      <c r="AL2168" s="57" t="str">
        <f t="shared" si="267"/>
        <v>48104GN1430Operador de Trator de PneuMARCIO APARECIDO FOGAÇACAPINA QUIMICA ENTRELINHA 2 RUAS (6M)Santa fé - BTC2Principal23Agosto-260846226,516782407446225</v>
      </c>
      <c r="AM2168" s="79">
        <f t="shared" si="268"/>
        <v>16</v>
      </c>
      <c r="AN2168" s="80">
        <f t="shared" si="269"/>
        <v>2716.8</v>
      </c>
      <c r="AO2168" s="36">
        <f t="shared" si="270"/>
        <v>3905.4</v>
      </c>
      <c r="AP2168" s="83">
        <f t="shared" si="271"/>
        <v>1188.5999999999999</v>
      </c>
    </row>
    <row r="2169" spans="1:42" hidden="1">
      <c r="A2169">
        <v>48104</v>
      </c>
      <c r="B2169" s="38">
        <v>46225</v>
      </c>
      <c r="C2169" t="s">
        <v>714</v>
      </c>
      <c r="D2169" t="s">
        <v>725</v>
      </c>
      <c r="E2169" t="s">
        <v>726</v>
      </c>
      <c r="F2169" t="s">
        <v>59</v>
      </c>
      <c r="G2169">
        <v>8</v>
      </c>
      <c r="H2169" s="43">
        <v>10964</v>
      </c>
      <c r="I2169" t="s">
        <v>727</v>
      </c>
      <c r="J2169">
        <v>11929</v>
      </c>
      <c r="K2169" t="s">
        <v>739</v>
      </c>
      <c r="L2169" t="s">
        <v>739</v>
      </c>
      <c r="M2169" t="s">
        <v>550</v>
      </c>
      <c r="N2169" t="s">
        <v>743</v>
      </c>
      <c r="O2169" t="s">
        <v>64</v>
      </c>
      <c r="P2169">
        <v>953</v>
      </c>
      <c r="Q2169" t="s">
        <v>731</v>
      </c>
      <c r="R2169" s="4">
        <v>46040</v>
      </c>
      <c r="S2169">
        <v>8</v>
      </c>
      <c r="T2169">
        <v>13</v>
      </c>
      <c r="U2169">
        <v>0</v>
      </c>
      <c r="V2169">
        <v>8</v>
      </c>
      <c r="W2169">
        <v>0.61</v>
      </c>
      <c r="X2169">
        <v>0.62</v>
      </c>
      <c r="Y2169">
        <v>0.62</v>
      </c>
      <c r="Z2169">
        <v>231.32</v>
      </c>
      <c r="AA2169" t="s">
        <v>55</v>
      </c>
      <c r="AB2169" t="s">
        <v>47</v>
      </c>
      <c r="AC2169" t="s">
        <v>742</v>
      </c>
      <c r="AE2169" s="39">
        <v>46226.516782407409</v>
      </c>
      <c r="AG2169" t="str">
        <f t="shared" si="264"/>
        <v>Agosto-26</v>
      </c>
      <c r="AH2169" s="36">
        <f>_xlfn.XLOOKUP(AK2169,'Base de Preços'!P$7:P$3001,'Base de Preços'!J$7:J$3001,"",0)</f>
        <v>326.08999999999997</v>
      </c>
      <c r="AI2169" s="37">
        <f t="shared" si="265"/>
        <v>4239.17</v>
      </c>
      <c r="AJ2169" t="str">
        <f>_xlfn.XLOOKUP(N2169,Agrupamentos!C$3:C$496,Agrupamentos!D$3:D$496,"",0)</f>
        <v>ADUBAÇÃO MECANIZADA</v>
      </c>
      <c r="AK2169" t="str">
        <f t="shared" si="266"/>
        <v>1 ADUBAÇÃO COBERTURA MECANIZADAGN1430REF105</v>
      </c>
      <c r="AL2169" s="57" t="str">
        <f t="shared" si="267"/>
        <v>48104GN1430Operador de Trator de PneuMARCIO APARECIDO FOGAÇA1 ADUBAÇÃO COBERTURA MECANIZADASanta fé - BTC46040Principal13Agosto-260846226,516782407446225</v>
      </c>
      <c r="AM2169" s="79">
        <f t="shared" si="268"/>
        <v>13.114754098360656</v>
      </c>
      <c r="AN2169" s="80">
        <f t="shared" si="269"/>
        <v>3033.7049180327867</v>
      </c>
      <c r="AO2169" s="36">
        <f t="shared" si="270"/>
        <v>3007.16</v>
      </c>
      <c r="AP2169" s="83">
        <f t="shared" si="271"/>
        <v>-26.544918032786882</v>
      </c>
    </row>
    <row r="2170" spans="1:42" hidden="1">
      <c r="A2170">
        <v>48106</v>
      </c>
      <c r="B2170" s="38">
        <v>46225</v>
      </c>
      <c r="C2170" t="s">
        <v>714</v>
      </c>
      <c r="D2170" t="s">
        <v>725</v>
      </c>
      <c r="E2170" t="s">
        <v>726</v>
      </c>
      <c r="F2170" t="s">
        <v>49</v>
      </c>
      <c r="G2170">
        <v>8</v>
      </c>
      <c r="H2170" s="43">
        <v>10964</v>
      </c>
      <c r="I2170" t="s">
        <v>727</v>
      </c>
      <c r="J2170">
        <v>11846</v>
      </c>
      <c r="K2170" t="s">
        <v>728</v>
      </c>
      <c r="L2170" t="s">
        <v>728</v>
      </c>
      <c r="M2170" t="s">
        <v>744</v>
      </c>
      <c r="N2170" t="s">
        <v>745</v>
      </c>
      <c r="O2170" t="s">
        <v>168</v>
      </c>
      <c r="P2170">
        <v>953</v>
      </c>
      <c r="Q2170" t="s">
        <v>731</v>
      </c>
      <c r="R2170">
        <v>1</v>
      </c>
      <c r="S2170">
        <v>16</v>
      </c>
      <c r="T2170">
        <v>0</v>
      </c>
      <c r="U2170">
        <v>0</v>
      </c>
      <c r="V2170">
        <v>16</v>
      </c>
      <c r="W2170">
        <v>0</v>
      </c>
      <c r="X2170">
        <v>0</v>
      </c>
      <c r="Y2170">
        <v>0</v>
      </c>
      <c r="Z2170">
        <v>79.53</v>
      </c>
      <c r="AA2170" t="s">
        <v>46</v>
      </c>
      <c r="AB2170" t="s">
        <v>47</v>
      </c>
      <c r="AC2170" t="s">
        <v>732</v>
      </c>
      <c r="AE2170" s="39">
        <v>46226.530763888892</v>
      </c>
      <c r="AG2170" t="str">
        <f t="shared" si="264"/>
        <v>Agosto-26</v>
      </c>
      <c r="AH2170" s="36">
        <f>_xlfn.XLOOKUP(AK2170,'Base de Preços'!P$7:P$3001,'Base de Preços'!J$7:J$3001,"",0)</f>
        <v>79.53</v>
      </c>
      <c r="AI2170" s="37">
        <f t="shared" si="265"/>
        <v>0</v>
      </c>
      <c r="AJ2170" t="str">
        <f>_xlfn.XLOOKUP(N2170,Agrupamentos!C$3:C$496,Agrupamentos!D$3:D$496,"",0)</f>
        <v>H.H. - CAPINA MANUAL ACEIRO</v>
      </c>
      <c r="AK2170" t="str">
        <f t="shared" si="266"/>
        <v>H.H. - CAPINA MANUAL ACEIROGN1430REF904</v>
      </c>
      <c r="AL2170" s="57" t="str">
        <f t="shared" si="267"/>
        <v>48106GN1430Trabalhador FlorestalYURI RIBEIRO DE OLIVEIRAH.H. - CAPINA MANUAL ACEIROSanta fé - BTC1Principal0Agosto-2601646226,530763888946225</v>
      </c>
      <c r="AM2170" s="79" t="str">
        <f t="shared" si="268"/>
        <v/>
      </c>
      <c r="AN2170" s="80" t="str">
        <f t="shared" si="269"/>
        <v/>
      </c>
      <c r="AO2170" s="36">
        <f t="shared" si="270"/>
        <v>0</v>
      </c>
      <c r="AP2170" s="83" t="str">
        <f t="shared" si="271"/>
        <v/>
      </c>
    </row>
    <row r="2171" spans="1:42" hidden="1">
      <c r="A2171">
        <v>48106</v>
      </c>
      <c r="B2171" s="38">
        <v>46225</v>
      </c>
      <c r="C2171" t="s">
        <v>714</v>
      </c>
      <c r="D2171" t="s">
        <v>725</v>
      </c>
      <c r="E2171" t="s">
        <v>726</v>
      </c>
      <c r="F2171" t="s">
        <v>59</v>
      </c>
      <c r="G2171">
        <v>8</v>
      </c>
      <c r="H2171" s="43">
        <v>10964</v>
      </c>
      <c r="I2171" t="s">
        <v>727</v>
      </c>
      <c r="J2171">
        <v>11846</v>
      </c>
      <c r="K2171" t="s">
        <v>728</v>
      </c>
      <c r="L2171" t="s">
        <v>728</v>
      </c>
      <c r="M2171" t="s">
        <v>746</v>
      </c>
      <c r="N2171" t="s">
        <v>747</v>
      </c>
      <c r="O2171" t="s">
        <v>64</v>
      </c>
      <c r="P2171">
        <v>953</v>
      </c>
      <c r="Q2171" t="s">
        <v>731</v>
      </c>
      <c r="R2171">
        <v>2</v>
      </c>
      <c r="S2171">
        <v>6</v>
      </c>
      <c r="T2171">
        <v>11.38</v>
      </c>
      <c r="U2171">
        <v>2</v>
      </c>
      <c r="V2171">
        <v>8</v>
      </c>
      <c r="W2171">
        <v>0.47</v>
      </c>
      <c r="X2171">
        <v>0.53</v>
      </c>
      <c r="Y2171">
        <v>0.7</v>
      </c>
      <c r="Z2171">
        <v>208.9</v>
      </c>
      <c r="AA2171" t="s">
        <v>55</v>
      </c>
      <c r="AB2171" t="s">
        <v>47</v>
      </c>
      <c r="AC2171" t="s">
        <v>732</v>
      </c>
      <c r="AE2171" s="39">
        <v>46226.530763888892</v>
      </c>
      <c r="AG2171" t="str">
        <f t="shared" si="264"/>
        <v>Agosto-26</v>
      </c>
      <c r="AH2171" s="36">
        <f>_xlfn.XLOOKUP(AK2171,'Base de Preços'!P$7:P$3001,'Base de Preços'!J$7:J$3001,"",0)</f>
        <v>280.86</v>
      </c>
      <c r="AI2171" s="37">
        <f t="shared" si="265"/>
        <v>3196.1868000000004</v>
      </c>
      <c r="AJ2171" t="str">
        <f>_xlfn.XLOOKUP(N2171,Agrupamentos!C$3:C$496,Agrupamentos!D$3:D$496,"",0)</f>
        <v>CALAGEM MECANIZADA</v>
      </c>
      <c r="AK2171" t="str">
        <f t="shared" si="266"/>
        <v>CALAGEM MECANIZADAGN1430REF107</v>
      </c>
      <c r="AL2171" s="57" t="str">
        <f t="shared" si="267"/>
        <v>48106GN1430Operador de Trator de PneuYURI RIBEIRO DE OLIVEIRACALAGEM MECANIZADASanta fé - BTC2Principal11,38Agosto-262846226,530763888946225</v>
      </c>
      <c r="AM2171" s="79">
        <f t="shared" si="268"/>
        <v>17.021276595744681</v>
      </c>
      <c r="AN2171" s="80">
        <f t="shared" si="269"/>
        <v>3555.744680851064</v>
      </c>
      <c r="AO2171" s="36">
        <f t="shared" si="270"/>
        <v>2377.2820000000002</v>
      </c>
      <c r="AP2171" s="83">
        <f t="shared" si="271"/>
        <v>-1178.4626808510639</v>
      </c>
    </row>
    <row r="2172" spans="1:42" hidden="1">
      <c r="A2172">
        <v>48107</v>
      </c>
      <c r="B2172" s="38">
        <v>46225</v>
      </c>
      <c r="C2172" t="s">
        <v>714</v>
      </c>
      <c r="D2172" t="s">
        <v>725</v>
      </c>
      <c r="E2172" t="s">
        <v>726</v>
      </c>
      <c r="F2172" t="s">
        <v>37</v>
      </c>
      <c r="G2172">
        <v>8</v>
      </c>
      <c r="H2172" s="43" t="s">
        <v>733</v>
      </c>
      <c r="I2172" t="s">
        <v>734</v>
      </c>
      <c r="J2172">
        <v>11752</v>
      </c>
      <c r="K2172" t="s">
        <v>149</v>
      </c>
      <c r="L2172" t="s">
        <v>735</v>
      </c>
      <c r="M2172">
        <v>2</v>
      </c>
      <c r="N2172" t="s">
        <v>736</v>
      </c>
      <c r="O2172" t="s">
        <v>64</v>
      </c>
      <c r="P2172">
        <v>953</v>
      </c>
      <c r="Q2172" t="s">
        <v>731</v>
      </c>
      <c r="R2172">
        <v>50</v>
      </c>
      <c r="S2172">
        <v>0</v>
      </c>
      <c r="T2172">
        <v>0</v>
      </c>
      <c r="U2172">
        <v>8</v>
      </c>
      <c r="V2172">
        <v>8</v>
      </c>
      <c r="W2172">
        <v>0</v>
      </c>
      <c r="X2172">
        <v>0</v>
      </c>
      <c r="Y2172">
        <v>0</v>
      </c>
      <c r="Z2172">
        <v>0</v>
      </c>
      <c r="AA2172" t="s">
        <v>55</v>
      </c>
      <c r="AB2172" t="s">
        <v>47</v>
      </c>
      <c r="AC2172" t="s">
        <v>120</v>
      </c>
      <c r="AD2172" t="s">
        <v>120</v>
      </c>
      <c r="AE2172" s="39">
        <v>46226.60255787037</v>
      </c>
      <c r="AG2172" t="str">
        <f t="shared" si="264"/>
        <v>Agosto-26</v>
      </c>
      <c r="AH2172" s="36">
        <f>_xlfn.XLOOKUP(AK2172,'Base de Preços'!P$7:P$3001,'Base de Preços'!J$7:J$3001,"",0)</f>
        <v>0</v>
      </c>
      <c r="AI2172" s="37">
        <f t="shared" si="265"/>
        <v>0</v>
      </c>
      <c r="AJ2172" t="str">
        <f>_xlfn.XLOOKUP(N2172,Agrupamentos!C$3:C$496,Agrupamentos!D$3:D$496,"",0)</f>
        <v>APOIO E MANUTENÇÃO</v>
      </c>
      <c r="AK2172" t="str">
        <f t="shared" si="266"/>
        <v>APOIO E MANUTENÇÃO 1430GN14302</v>
      </c>
      <c r="AL2172" s="57" t="str">
        <f t="shared" si="267"/>
        <v>48107GN1430MotoristaMATEUS SANCHES PERES BIENIEKAPOIO E MANUTENÇÃO 1430Santa fé - BTC50Principal0Agosto-268846226,602557870446225</v>
      </c>
      <c r="AM2172" s="79" t="str">
        <f t="shared" si="268"/>
        <v/>
      </c>
      <c r="AN2172" s="80" t="str">
        <f t="shared" si="269"/>
        <v/>
      </c>
      <c r="AO2172" s="36">
        <f t="shared" si="270"/>
        <v>0</v>
      </c>
      <c r="AP2172" s="83" t="str">
        <f t="shared" si="271"/>
        <v/>
      </c>
    </row>
    <row r="2173" spans="1:42" hidden="1">
      <c r="A2173">
        <v>48107</v>
      </c>
      <c r="B2173" s="38">
        <v>46225</v>
      </c>
      <c r="C2173" t="s">
        <v>714</v>
      </c>
      <c r="D2173" t="s">
        <v>725</v>
      </c>
      <c r="E2173" t="s">
        <v>726</v>
      </c>
      <c r="F2173" t="s">
        <v>59</v>
      </c>
      <c r="G2173">
        <v>8</v>
      </c>
      <c r="H2173" s="43" t="s">
        <v>733</v>
      </c>
      <c r="I2173" t="s">
        <v>734</v>
      </c>
      <c r="J2173">
        <v>11752</v>
      </c>
      <c r="K2173" t="s">
        <v>149</v>
      </c>
      <c r="L2173" t="s">
        <v>735</v>
      </c>
      <c r="M2173">
        <v>2</v>
      </c>
      <c r="N2173" t="s">
        <v>736</v>
      </c>
      <c r="O2173" t="s">
        <v>64</v>
      </c>
      <c r="P2173">
        <v>953</v>
      </c>
      <c r="Q2173" t="s">
        <v>731</v>
      </c>
      <c r="R2173">
        <v>50</v>
      </c>
      <c r="S2173">
        <v>0</v>
      </c>
      <c r="T2173">
        <v>0</v>
      </c>
      <c r="U2173">
        <v>40</v>
      </c>
      <c r="V2173">
        <v>40</v>
      </c>
      <c r="W2173">
        <v>0</v>
      </c>
      <c r="X2173">
        <v>0</v>
      </c>
      <c r="Y2173">
        <v>0</v>
      </c>
      <c r="Z2173">
        <v>0</v>
      </c>
      <c r="AA2173" t="s">
        <v>55</v>
      </c>
      <c r="AB2173" t="s">
        <v>56</v>
      </c>
      <c r="AC2173" t="s">
        <v>120</v>
      </c>
      <c r="AD2173" t="s">
        <v>120</v>
      </c>
      <c r="AE2173" s="39">
        <v>46226.602337962962</v>
      </c>
      <c r="AG2173" t="str">
        <f t="shared" si="264"/>
        <v>Agosto-26</v>
      </c>
      <c r="AH2173" s="36">
        <f>_xlfn.XLOOKUP(AK2173,'Base de Preços'!P$7:P$3001,'Base de Preços'!J$7:J$3001,"",0)</f>
        <v>0</v>
      </c>
      <c r="AI2173" s="37">
        <f t="shared" si="265"/>
        <v>0</v>
      </c>
      <c r="AJ2173" t="str">
        <f>_xlfn.XLOOKUP(N2173,Agrupamentos!C$3:C$496,Agrupamentos!D$3:D$496,"",0)</f>
        <v>APOIO E MANUTENÇÃO</v>
      </c>
      <c r="AK2173" t="str">
        <f t="shared" si="266"/>
        <v>APOIO E MANUTENÇÃO 1430GN14302</v>
      </c>
      <c r="AL2173" s="57" t="str">
        <f t="shared" si="267"/>
        <v>48107GN1430Operador de Trator de PneuMATEUS SANCHES PERES BIENIEKAPOIO E MANUTENÇÃO 1430Santa fé - BTC50Suporte0Agosto-26404046226,60233796346225</v>
      </c>
      <c r="AM2173" s="79" t="str">
        <f t="shared" si="268"/>
        <v/>
      </c>
      <c r="AN2173" s="80" t="str">
        <f t="shared" si="269"/>
        <v/>
      </c>
      <c r="AO2173" s="36">
        <f t="shared" si="270"/>
        <v>0</v>
      </c>
      <c r="AP2173" s="83" t="str">
        <f t="shared" si="271"/>
        <v/>
      </c>
    </row>
    <row r="2174" spans="1:42" hidden="1">
      <c r="A2174">
        <v>48107</v>
      </c>
      <c r="B2174" s="38">
        <v>46225</v>
      </c>
      <c r="C2174" t="s">
        <v>714</v>
      </c>
      <c r="D2174" t="s">
        <v>725</v>
      </c>
      <c r="E2174" t="s">
        <v>726</v>
      </c>
      <c r="F2174" t="s">
        <v>49</v>
      </c>
      <c r="G2174">
        <v>8</v>
      </c>
      <c r="H2174" s="43" t="s">
        <v>733</v>
      </c>
      <c r="I2174" t="s">
        <v>734</v>
      </c>
      <c r="J2174">
        <v>11752</v>
      </c>
      <c r="K2174" t="s">
        <v>149</v>
      </c>
      <c r="L2174" t="s">
        <v>735</v>
      </c>
      <c r="M2174">
        <v>2</v>
      </c>
      <c r="N2174" t="s">
        <v>736</v>
      </c>
      <c r="O2174" t="s">
        <v>64</v>
      </c>
      <c r="P2174">
        <v>953</v>
      </c>
      <c r="Q2174" t="s">
        <v>731</v>
      </c>
      <c r="R2174">
        <v>50</v>
      </c>
      <c r="S2174">
        <v>64</v>
      </c>
      <c r="T2174">
        <v>0</v>
      </c>
      <c r="U2174">
        <v>0</v>
      </c>
      <c r="V2174">
        <v>64</v>
      </c>
      <c r="W2174">
        <v>0</v>
      </c>
      <c r="X2174">
        <v>0</v>
      </c>
      <c r="Y2174">
        <v>0</v>
      </c>
      <c r="Z2174">
        <v>0</v>
      </c>
      <c r="AA2174" t="s">
        <v>55</v>
      </c>
      <c r="AB2174" t="s">
        <v>56</v>
      </c>
      <c r="AC2174" t="s">
        <v>120</v>
      </c>
      <c r="AD2174" t="s">
        <v>120</v>
      </c>
      <c r="AE2174" s="39">
        <v>46226.602141203701</v>
      </c>
      <c r="AG2174" t="str">
        <f t="shared" si="264"/>
        <v>Agosto-26</v>
      </c>
      <c r="AH2174" s="36">
        <f>_xlfn.XLOOKUP(AK2174,'Base de Preços'!P$7:P$3001,'Base de Preços'!J$7:J$3001,"",0)</f>
        <v>0</v>
      </c>
      <c r="AI2174" s="37">
        <f t="shared" si="265"/>
        <v>0</v>
      </c>
      <c r="AJ2174" t="str">
        <f>_xlfn.XLOOKUP(N2174,Agrupamentos!C$3:C$496,Agrupamentos!D$3:D$496,"",0)</f>
        <v>APOIO E MANUTENÇÃO</v>
      </c>
      <c r="AK2174" t="str">
        <f t="shared" si="266"/>
        <v>APOIO E MANUTENÇÃO 1430GN14302</v>
      </c>
      <c r="AL2174" s="57" t="str">
        <f t="shared" si="267"/>
        <v>48107GN1430Trabalhador FlorestalMATEUS SANCHES PERES BIENIEKAPOIO E MANUTENÇÃO 1430Santa fé - BTC50Suporte0Agosto-2606446226,602141203746225</v>
      </c>
      <c r="AM2174" s="79" t="str">
        <f t="shared" si="268"/>
        <v/>
      </c>
      <c r="AN2174" s="80" t="str">
        <f t="shared" si="269"/>
        <v/>
      </c>
      <c r="AO2174" s="36">
        <f t="shared" si="270"/>
        <v>0</v>
      </c>
      <c r="AP2174" s="83" t="str">
        <f t="shared" si="271"/>
        <v/>
      </c>
    </row>
    <row r="2175" spans="1:42" hidden="1">
      <c r="A2175">
        <v>48109</v>
      </c>
      <c r="B2175" s="38">
        <v>46225</v>
      </c>
      <c r="C2175" t="s">
        <v>714</v>
      </c>
      <c r="D2175" t="s">
        <v>725</v>
      </c>
      <c r="E2175" t="s">
        <v>726</v>
      </c>
      <c r="F2175" t="s">
        <v>59</v>
      </c>
      <c r="G2175">
        <v>8</v>
      </c>
      <c r="H2175" s="43" t="s">
        <v>733</v>
      </c>
      <c r="I2175" t="s">
        <v>734</v>
      </c>
      <c r="J2175">
        <v>11752</v>
      </c>
      <c r="K2175" t="s">
        <v>149</v>
      </c>
      <c r="L2175" t="s">
        <v>738</v>
      </c>
      <c r="M2175">
        <v>2</v>
      </c>
      <c r="N2175" t="s">
        <v>736</v>
      </c>
      <c r="O2175" t="s">
        <v>64</v>
      </c>
      <c r="P2175">
        <v>953</v>
      </c>
      <c r="Q2175" t="s">
        <v>731</v>
      </c>
      <c r="R2175">
        <v>52</v>
      </c>
      <c r="S2175">
        <v>0</v>
      </c>
      <c r="T2175">
        <v>0</v>
      </c>
      <c r="U2175">
        <v>8</v>
      </c>
      <c r="V2175">
        <v>8</v>
      </c>
      <c r="W2175">
        <v>0</v>
      </c>
      <c r="X2175">
        <v>0</v>
      </c>
      <c r="Y2175">
        <v>0</v>
      </c>
      <c r="Z2175">
        <v>0</v>
      </c>
      <c r="AA2175" t="s">
        <v>55</v>
      </c>
      <c r="AB2175" t="s">
        <v>56</v>
      </c>
      <c r="AC2175" t="s">
        <v>120</v>
      </c>
      <c r="AD2175" t="s">
        <v>120</v>
      </c>
      <c r="AE2175" s="39">
        <v>46226.60597222222</v>
      </c>
      <c r="AG2175" t="str">
        <f t="shared" si="264"/>
        <v>Agosto-26</v>
      </c>
      <c r="AH2175" s="36">
        <f>_xlfn.XLOOKUP(AK2175,'Base de Preços'!P$7:P$3001,'Base de Preços'!J$7:J$3001,"",0)</f>
        <v>0</v>
      </c>
      <c r="AI2175" s="37">
        <f t="shared" si="265"/>
        <v>0</v>
      </c>
      <c r="AJ2175" t="str">
        <f>_xlfn.XLOOKUP(N2175,Agrupamentos!C$3:C$496,Agrupamentos!D$3:D$496,"",0)</f>
        <v>APOIO E MANUTENÇÃO</v>
      </c>
      <c r="AK2175" t="str">
        <f t="shared" si="266"/>
        <v>APOIO E MANUTENÇÃO 1430GN14302</v>
      </c>
      <c r="AL2175" s="57" t="str">
        <f t="shared" si="267"/>
        <v>48109GN1430Operador de Trator de PneuMATEUS SANCHES PERES BIENIEKAPOIO E MANUTENÇÃO 1430Santa fé - BTC52Suporte0Agosto-268846226,605972222246225</v>
      </c>
      <c r="AM2175" s="79" t="str">
        <f t="shared" si="268"/>
        <v/>
      </c>
      <c r="AN2175" s="80" t="str">
        <f t="shared" si="269"/>
        <v/>
      </c>
      <c r="AO2175" s="36">
        <f t="shared" si="270"/>
        <v>0</v>
      </c>
      <c r="AP2175" s="83" t="str">
        <f t="shared" si="271"/>
        <v/>
      </c>
    </row>
    <row r="2176" spans="1:42" hidden="1">
      <c r="A2176">
        <v>48036</v>
      </c>
      <c r="B2176" s="38">
        <v>46225</v>
      </c>
      <c r="C2176" t="s">
        <v>35</v>
      </c>
      <c r="D2176" t="s">
        <v>98</v>
      </c>
      <c r="E2176" t="s">
        <v>99</v>
      </c>
      <c r="F2176" t="s">
        <v>49</v>
      </c>
      <c r="G2176">
        <v>8</v>
      </c>
      <c r="H2176" s="43" t="s">
        <v>100</v>
      </c>
      <c r="I2176" t="s">
        <v>101</v>
      </c>
      <c r="J2176" t="s">
        <v>50</v>
      </c>
      <c r="K2176" t="s">
        <v>51</v>
      </c>
      <c r="L2176" t="s">
        <v>102</v>
      </c>
      <c r="M2176">
        <v>2</v>
      </c>
      <c r="N2176" t="s">
        <v>42</v>
      </c>
      <c r="O2176" t="s">
        <v>64</v>
      </c>
      <c r="P2176">
        <v>390</v>
      </c>
      <c r="Q2176" t="s">
        <v>44</v>
      </c>
      <c r="R2176" t="s">
        <v>93</v>
      </c>
      <c r="S2176">
        <v>0</v>
      </c>
      <c r="T2176">
        <v>0</v>
      </c>
      <c r="U2176">
        <v>16</v>
      </c>
      <c r="V2176">
        <v>16</v>
      </c>
      <c r="W2176">
        <v>0</v>
      </c>
      <c r="X2176">
        <v>0</v>
      </c>
      <c r="Y2176">
        <v>0</v>
      </c>
      <c r="Z2176">
        <v>0</v>
      </c>
      <c r="AA2176" t="s">
        <v>55</v>
      </c>
      <c r="AB2176" t="s">
        <v>56</v>
      </c>
      <c r="AC2176" t="s">
        <v>91</v>
      </c>
      <c r="AD2176" t="s">
        <v>91</v>
      </c>
      <c r="AE2176" s="39">
        <v>46225.478009259263</v>
      </c>
      <c r="AG2176" t="str">
        <f t="shared" si="264"/>
        <v>Agosto-26</v>
      </c>
      <c r="AH2176" s="36">
        <f>_xlfn.XLOOKUP(AK2176,'Base de Preços'!P$7:P$3001,'Base de Preços'!J$7:J$3001,"",0)</f>
        <v>0</v>
      </c>
      <c r="AI2176" s="37">
        <f t="shared" si="265"/>
        <v>0</v>
      </c>
      <c r="AJ2176" t="str">
        <f>_xlfn.XLOOKUP(N2176,Agrupamentos!C$3:C$496,Agrupamentos!D$3:D$496,"",0)</f>
        <v>APOIO E MANUTENÇÃO</v>
      </c>
      <c r="AK2176" t="str">
        <f t="shared" si="266"/>
        <v>APOIO E MANUTEÇÃOGN14202</v>
      </c>
      <c r="AL2176" s="57" t="str">
        <f t="shared" si="267"/>
        <v>48036GN1420Trabalhador FlorestalLEANDRA DE MIRANDA SOUZA COSTAAPOIO E MANUTEÇÃOPátio MST02Suporte0Agosto-26161646225,478009259346225</v>
      </c>
      <c r="AM2176" s="79" t="str">
        <f t="shared" si="268"/>
        <v/>
      </c>
      <c r="AN2176" s="80" t="str">
        <f t="shared" si="269"/>
        <v/>
      </c>
      <c r="AO2176" s="36">
        <f t="shared" si="270"/>
        <v>0</v>
      </c>
      <c r="AP2176" s="83" t="str">
        <f t="shared" si="271"/>
        <v/>
      </c>
    </row>
    <row r="2177" spans="1:42" hidden="1">
      <c r="A2177">
        <v>48036</v>
      </c>
      <c r="B2177" s="38">
        <v>46225</v>
      </c>
      <c r="C2177" t="s">
        <v>35</v>
      </c>
      <c r="D2177" t="s">
        <v>98</v>
      </c>
      <c r="E2177" t="s">
        <v>99</v>
      </c>
      <c r="F2177" t="s">
        <v>37</v>
      </c>
      <c r="G2177">
        <v>8</v>
      </c>
      <c r="H2177" s="43" t="s">
        <v>100</v>
      </c>
      <c r="I2177" t="s">
        <v>101</v>
      </c>
      <c r="J2177" t="s">
        <v>50</v>
      </c>
      <c r="K2177" t="s">
        <v>51</v>
      </c>
      <c r="L2177" t="s">
        <v>102</v>
      </c>
      <c r="M2177">
        <v>2</v>
      </c>
      <c r="N2177" t="s">
        <v>42</v>
      </c>
      <c r="O2177" t="s">
        <v>64</v>
      </c>
      <c r="P2177">
        <v>390</v>
      </c>
      <c r="Q2177" t="s">
        <v>44</v>
      </c>
      <c r="R2177" t="s">
        <v>93</v>
      </c>
      <c r="S2177">
        <v>0</v>
      </c>
      <c r="T2177">
        <v>0</v>
      </c>
      <c r="U2177">
        <v>16</v>
      </c>
      <c r="V2177">
        <v>16</v>
      </c>
      <c r="W2177">
        <v>0</v>
      </c>
      <c r="X2177">
        <v>0</v>
      </c>
      <c r="Y2177">
        <v>0</v>
      </c>
      <c r="Z2177">
        <v>0</v>
      </c>
      <c r="AA2177" t="s">
        <v>55</v>
      </c>
      <c r="AB2177" t="s">
        <v>47</v>
      </c>
      <c r="AC2177" t="s">
        <v>91</v>
      </c>
      <c r="AD2177" t="s">
        <v>91</v>
      </c>
      <c r="AE2177" s="39">
        <v>46225.477858796294</v>
      </c>
      <c r="AG2177" t="str">
        <f t="shared" si="264"/>
        <v>Agosto-26</v>
      </c>
      <c r="AH2177" s="36">
        <f>_xlfn.XLOOKUP(AK2177,'Base de Preços'!P$7:P$3001,'Base de Preços'!J$7:J$3001,"",0)</f>
        <v>0</v>
      </c>
      <c r="AI2177" s="37">
        <f t="shared" si="265"/>
        <v>0</v>
      </c>
      <c r="AJ2177" t="str">
        <f>_xlfn.XLOOKUP(N2177,Agrupamentos!C$3:C$496,Agrupamentos!D$3:D$496,"",0)</f>
        <v>APOIO E MANUTENÇÃO</v>
      </c>
      <c r="AK2177" t="str">
        <f t="shared" si="266"/>
        <v>APOIO E MANUTEÇÃOGN14202</v>
      </c>
      <c r="AL2177" s="57" t="str">
        <f t="shared" si="267"/>
        <v>48036GN1420MotoristaLEANDRA DE MIRANDA SOUZA COSTAAPOIO E MANUTEÇÃOPátio MST02Principal0Agosto-26161646225,477858796346225</v>
      </c>
      <c r="AM2177" s="79" t="str">
        <f t="shared" si="268"/>
        <v/>
      </c>
      <c r="AN2177" s="80" t="str">
        <f t="shared" si="269"/>
        <v/>
      </c>
      <c r="AO2177" s="36">
        <f t="shared" si="270"/>
        <v>0</v>
      </c>
      <c r="AP2177" s="83" t="str">
        <f t="shared" si="271"/>
        <v/>
      </c>
    </row>
    <row r="2178" spans="1:42" hidden="1">
      <c r="A2178">
        <v>48037</v>
      </c>
      <c r="B2178" s="38">
        <v>46225</v>
      </c>
      <c r="C2178" t="s">
        <v>35</v>
      </c>
      <c r="D2178" t="s">
        <v>105</v>
      </c>
      <c r="E2178" t="s">
        <v>106</v>
      </c>
      <c r="F2178" t="s">
        <v>49</v>
      </c>
      <c r="G2178">
        <v>8</v>
      </c>
      <c r="H2178" s="43">
        <v>11065</v>
      </c>
      <c r="I2178" t="s">
        <v>107</v>
      </c>
      <c r="J2178" t="s">
        <v>50</v>
      </c>
      <c r="K2178" t="s">
        <v>51</v>
      </c>
      <c r="L2178" t="s">
        <v>108</v>
      </c>
      <c r="M2178">
        <v>1</v>
      </c>
      <c r="N2178" t="s">
        <v>109</v>
      </c>
      <c r="O2178" t="s">
        <v>64</v>
      </c>
      <c r="P2178">
        <v>945</v>
      </c>
      <c r="Q2178" t="s">
        <v>161</v>
      </c>
      <c r="R2178" t="s">
        <v>162</v>
      </c>
      <c r="S2178">
        <v>0</v>
      </c>
      <c r="T2178">
        <v>0</v>
      </c>
      <c r="U2178">
        <v>16</v>
      </c>
      <c r="V2178">
        <v>16</v>
      </c>
      <c r="W2178">
        <v>0</v>
      </c>
      <c r="X2178">
        <v>0</v>
      </c>
      <c r="Y2178">
        <v>0</v>
      </c>
      <c r="Z2178">
        <v>0</v>
      </c>
      <c r="AA2178" t="s">
        <v>55</v>
      </c>
      <c r="AB2178" t="s">
        <v>56</v>
      </c>
      <c r="AC2178" t="s">
        <v>91</v>
      </c>
      <c r="AD2178" t="s">
        <v>91</v>
      </c>
      <c r="AE2178" s="39">
        <v>46225.482592592591</v>
      </c>
      <c r="AG2178" t="str">
        <f t="shared" si="264"/>
        <v>Agosto-26</v>
      </c>
      <c r="AH2178" s="36">
        <f>_xlfn.XLOOKUP(AK2178,'Base de Preços'!P$7:P$3001,'Base de Preços'!J$7:J$3001,"",0)</f>
        <v>0</v>
      </c>
      <c r="AI2178" s="37">
        <f t="shared" si="265"/>
        <v>0</v>
      </c>
      <c r="AJ2178" t="str">
        <f>_xlfn.XLOOKUP(N2178,Agrupamentos!C$3:C$496,Agrupamentos!D$3:D$496,"",0)</f>
        <v>APOIO E MANUTENÇÃO</v>
      </c>
      <c r="AK2178" t="str">
        <f t="shared" si="266"/>
        <v>APOIO E MANUTEÇÃO 1410GN14101</v>
      </c>
      <c r="AL2178" s="57" t="str">
        <f t="shared" si="267"/>
        <v>48037GN1410Trabalhador FlorestalLEANDRA DE MIRANDA SOUZA COSTAAPOIO E MANUTEÇÃO 1410HORTO BONITO247-01Suporte0Agosto-26161646225,482592592646225</v>
      </c>
      <c r="AM2178" s="79" t="str">
        <f t="shared" si="268"/>
        <v/>
      </c>
      <c r="AN2178" s="80" t="str">
        <f t="shared" si="269"/>
        <v/>
      </c>
      <c r="AO2178" s="36">
        <f t="shared" si="270"/>
        <v>0</v>
      </c>
      <c r="AP2178" s="83" t="str">
        <f t="shared" si="271"/>
        <v/>
      </c>
    </row>
    <row r="2179" spans="1:42" hidden="1">
      <c r="A2179">
        <v>48060</v>
      </c>
      <c r="B2179" s="38">
        <v>46225</v>
      </c>
      <c r="C2179" t="s">
        <v>35</v>
      </c>
      <c r="D2179" t="s">
        <v>105</v>
      </c>
      <c r="E2179" t="s">
        <v>106</v>
      </c>
      <c r="F2179" t="s">
        <v>37</v>
      </c>
      <c r="G2179">
        <v>8</v>
      </c>
      <c r="H2179" s="43">
        <v>11331</v>
      </c>
      <c r="I2179" t="s">
        <v>112</v>
      </c>
      <c r="J2179">
        <v>11838</v>
      </c>
      <c r="K2179" t="s">
        <v>113</v>
      </c>
      <c r="L2179" t="s">
        <v>114</v>
      </c>
      <c r="M2179">
        <v>1</v>
      </c>
      <c r="N2179" t="s">
        <v>109</v>
      </c>
      <c r="O2179" t="s">
        <v>64</v>
      </c>
      <c r="P2179">
        <v>532</v>
      </c>
      <c r="Q2179" t="s">
        <v>117</v>
      </c>
      <c r="R2179" t="s">
        <v>121</v>
      </c>
      <c r="S2179">
        <v>8</v>
      </c>
      <c r="T2179">
        <v>0</v>
      </c>
      <c r="U2179">
        <v>0</v>
      </c>
      <c r="V2179">
        <v>8</v>
      </c>
      <c r="W2179">
        <v>0</v>
      </c>
      <c r="X2179">
        <v>0</v>
      </c>
      <c r="Y2179">
        <v>0</v>
      </c>
      <c r="Z2179">
        <v>0</v>
      </c>
      <c r="AA2179" t="s">
        <v>46</v>
      </c>
      <c r="AB2179" t="s">
        <v>47</v>
      </c>
      <c r="AC2179" t="s">
        <v>119</v>
      </c>
      <c r="AD2179" t="s">
        <v>120</v>
      </c>
      <c r="AE2179" s="39">
        <v>46225.808182870373</v>
      </c>
      <c r="AG2179" t="str">
        <f t="shared" si="264"/>
        <v>Agosto-26</v>
      </c>
      <c r="AH2179" s="36">
        <f>_xlfn.XLOOKUP(AK2179,'Base de Preços'!P$7:P$3001,'Base de Preços'!J$7:J$3001,"",0)</f>
        <v>0</v>
      </c>
      <c r="AI2179" s="37">
        <f t="shared" si="265"/>
        <v>0</v>
      </c>
      <c r="AJ2179" t="str">
        <f>_xlfn.XLOOKUP(N2179,Agrupamentos!C$3:C$496,Agrupamentos!D$3:D$496,"",0)</f>
        <v>APOIO E MANUTENÇÃO</v>
      </c>
      <c r="AK2179" t="str">
        <f t="shared" si="266"/>
        <v>APOIO E MANUTEÇÃO 1410GN14101</v>
      </c>
      <c r="AL2179" s="57" t="str">
        <f t="shared" si="267"/>
        <v>48060GN1410MotoristaRENILDO DA CONCEICAO OLIVEIRAAPOIO E MANUTEÇÃO 1410NOSSA SENHORA APARECIDA IX002-02Principal0Agosto-260846225,808182870446225</v>
      </c>
      <c r="AM2179" s="79" t="str">
        <f t="shared" si="268"/>
        <v/>
      </c>
      <c r="AN2179" s="80" t="str">
        <f t="shared" si="269"/>
        <v/>
      </c>
      <c r="AO2179" s="36">
        <f t="shared" si="270"/>
        <v>0</v>
      </c>
      <c r="AP2179" s="83" t="str">
        <f t="shared" si="271"/>
        <v/>
      </c>
    </row>
    <row r="2180" spans="1:42" hidden="1">
      <c r="A2180">
        <v>48060</v>
      </c>
      <c r="B2180" s="38">
        <v>46225</v>
      </c>
      <c r="C2180" t="s">
        <v>35</v>
      </c>
      <c r="D2180" t="s">
        <v>105</v>
      </c>
      <c r="E2180" t="s">
        <v>106</v>
      </c>
      <c r="F2180" t="s">
        <v>59</v>
      </c>
      <c r="G2180">
        <v>8</v>
      </c>
      <c r="H2180" s="43">
        <v>11331</v>
      </c>
      <c r="I2180" t="s">
        <v>112</v>
      </c>
      <c r="J2180">
        <v>11838</v>
      </c>
      <c r="K2180" t="s">
        <v>113</v>
      </c>
      <c r="L2180" t="s">
        <v>114</v>
      </c>
      <c r="M2180" t="s">
        <v>115</v>
      </c>
      <c r="N2180" t="s">
        <v>116</v>
      </c>
      <c r="O2180" t="s">
        <v>64</v>
      </c>
      <c r="P2180">
        <v>532</v>
      </c>
      <c r="Q2180" t="s">
        <v>117</v>
      </c>
      <c r="R2180" t="s">
        <v>121</v>
      </c>
      <c r="S2180">
        <v>3</v>
      </c>
      <c r="T2180">
        <v>28.84</v>
      </c>
      <c r="U2180">
        <v>5</v>
      </c>
      <c r="V2180">
        <v>8</v>
      </c>
      <c r="W2180">
        <v>0.42</v>
      </c>
      <c r="X2180">
        <v>0.1</v>
      </c>
      <c r="Y2180">
        <v>0.28000000000000003</v>
      </c>
      <c r="Z2180">
        <v>143.63999999999999</v>
      </c>
      <c r="AA2180" t="s">
        <v>46</v>
      </c>
      <c r="AB2180" t="s">
        <v>47</v>
      </c>
      <c r="AC2180" t="s">
        <v>119</v>
      </c>
      <c r="AE2180" s="39">
        <v>46225.808182870373</v>
      </c>
      <c r="AG2180" t="str">
        <f t="shared" si="264"/>
        <v>Agosto-26</v>
      </c>
      <c r="AH2180" s="36">
        <f>_xlfn.XLOOKUP(AK2180,'Base de Preços'!P$7:P$3001,'Base de Preços'!J$7:J$3001,"",0)</f>
        <v>212.62</v>
      </c>
      <c r="AI2180" s="37">
        <f t="shared" si="265"/>
        <v>6131.9607999999998</v>
      </c>
      <c r="AJ2180" t="str">
        <f>_xlfn.XLOOKUP(N2180,Agrupamentos!C$3:C$496,Agrupamentos!D$3:D$496,"",0)</f>
        <v>HERBICIDA MEC</v>
      </c>
      <c r="AK2180" t="str">
        <f t="shared" si="266"/>
        <v>SERV CAP QUIM PRE EMERG 3 LINHASGN1410IMP97</v>
      </c>
      <c r="AL2180" s="57" t="str">
        <f t="shared" si="267"/>
        <v>48060GN1410Operador de Trator de PneuRENILDO DA CONCEICAO OLIVEIRASERV CAP QUIM PRE EMERG 3 LINHASNOSSA SENHORA APARECIDA IX002-02Principal28,84Agosto-265846225,808182870446225</v>
      </c>
      <c r="AM2180" s="79">
        <f t="shared" si="268"/>
        <v>19.047619047619047</v>
      </c>
      <c r="AN2180" s="80">
        <f t="shared" si="269"/>
        <v>2735.9999999999995</v>
      </c>
      <c r="AO2180" s="36">
        <f t="shared" si="270"/>
        <v>4142.5775999999996</v>
      </c>
      <c r="AP2180" s="83">
        <f t="shared" si="271"/>
        <v>1406.5776000000001</v>
      </c>
    </row>
    <row r="2181" spans="1:42" hidden="1">
      <c r="A2181">
        <v>48060</v>
      </c>
      <c r="B2181" s="38">
        <v>46225</v>
      </c>
      <c r="C2181" t="s">
        <v>35</v>
      </c>
      <c r="D2181" t="s">
        <v>105</v>
      </c>
      <c r="E2181" t="s">
        <v>106</v>
      </c>
      <c r="F2181" t="s">
        <v>49</v>
      </c>
      <c r="G2181">
        <v>8</v>
      </c>
      <c r="H2181" s="43">
        <v>11331</v>
      </c>
      <c r="I2181" t="s">
        <v>112</v>
      </c>
      <c r="J2181">
        <v>11838</v>
      </c>
      <c r="K2181" t="s">
        <v>113</v>
      </c>
      <c r="L2181" t="s">
        <v>114</v>
      </c>
      <c r="M2181" t="s">
        <v>115</v>
      </c>
      <c r="N2181" t="s">
        <v>116</v>
      </c>
      <c r="O2181" t="s">
        <v>64</v>
      </c>
      <c r="P2181">
        <v>532</v>
      </c>
      <c r="Q2181" t="s">
        <v>117</v>
      </c>
      <c r="R2181" t="s">
        <v>121</v>
      </c>
      <c r="S2181">
        <v>3</v>
      </c>
      <c r="T2181">
        <v>28.84</v>
      </c>
      <c r="U2181">
        <v>5</v>
      </c>
      <c r="V2181">
        <v>8</v>
      </c>
      <c r="W2181">
        <v>0.08</v>
      </c>
      <c r="X2181">
        <v>0.1</v>
      </c>
      <c r="Y2181">
        <v>0.28000000000000003</v>
      </c>
      <c r="Z2181">
        <v>10.130000000000001</v>
      </c>
      <c r="AA2181" t="s">
        <v>46</v>
      </c>
      <c r="AB2181" t="s">
        <v>56</v>
      </c>
      <c r="AC2181" t="s">
        <v>119</v>
      </c>
      <c r="AE2181" s="39">
        <v>46225.808182870373</v>
      </c>
      <c r="AG2181" t="str">
        <f t="shared" si="264"/>
        <v>Agosto-26</v>
      </c>
      <c r="AH2181" s="36">
        <f>_xlfn.XLOOKUP(AK2181,'Base de Preços'!P$7:P$3001,'Base de Preços'!J$7:J$3001,"",0)</f>
        <v>212.62</v>
      </c>
      <c r="AI2181" s="37">
        <f t="shared" si="265"/>
        <v>0</v>
      </c>
      <c r="AJ2181" t="str">
        <f>_xlfn.XLOOKUP(N2181,Agrupamentos!C$3:C$496,Agrupamentos!D$3:D$496,"",0)</f>
        <v>HERBICIDA MEC</v>
      </c>
      <c r="AK2181" t="str">
        <f t="shared" si="266"/>
        <v>SERV CAP QUIM PRE EMERG 3 LINHASGN1410IMP97</v>
      </c>
      <c r="AL2181" s="57" t="str">
        <f t="shared" si="267"/>
        <v>48060GN1410Trabalhador FlorestalRENILDO DA CONCEICAO OLIVEIRASERV CAP QUIM PRE EMERG 3 LINHASNOSSA SENHORA APARECIDA IX002-02Suporte28,84Agosto-265846225,808182870446225</v>
      </c>
      <c r="AM2181" s="79">
        <f t="shared" si="268"/>
        <v>100</v>
      </c>
      <c r="AN2181" s="80">
        <f t="shared" si="269"/>
        <v>1013.0000000000001</v>
      </c>
      <c r="AO2181" s="36">
        <f t="shared" si="270"/>
        <v>292.14920000000001</v>
      </c>
      <c r="AP2181" s="83">
        <f t="shared" si="271"/>
        <v>-720.85080000000016</v>
      </c>
    </row>
    <row r="2182" spans="1:42" hidden="1">
      <c r="A2182">
        <v>48075</v>
      </c>
      <c r="B2182" s="38">
        <v>46225</v>
      </c>
      <c r="C2182" t="s">
        <v>35</v>
      </c>
      <c r="D2182" t="s">
        <v>105</v>
      </c>
      <c r="E2182" t="s">
        <v>106</v>
      </c>
      <c r="F2182" t="s">
        <v>49</v>
      </c>
      <c r="G2182">
        <v>8</v>
      </c>
      <c r="H2182" s="43">
        <v>11065</v>
      </c>
      <c r="I2182" t="s">
        <v>107</v>
      </c>
      <c r="J2182">
        <v>11390</v>
      </c>
      <c r="K2182" t="s">
        <v>123</v>
      </c>
      <c r="L2182" t="s">
        <v>123</v>
      </c>
      <c r="M2182" t="s">
        <v>124</v>
      </c>
      <c r="N2182" t="s">
        <v>125</v>
      </c>
      <c r="O2182" t="s">
        <v>64</v>
      </c>
      <c r="P2182">
        <v>805</v>
      </c>
      <c r="Q2182" t="s">
        <v>126</v>
      </c>
      <c r="R2182" t="s">
        <v>152</v>
      </c>
      <c r="S2182">
        <v>79</v>
      </c>
      <c r="T2182">
        <v>69.38</v>
      </c>
      <c r="U2182">
        <v>0</v>
      </c>
      <c r="V2182">
        <v>79</v>
      </c>
      <c r="W2182">
        <v>1.51</v>
      </c>
      <c r="X2182">
        <v>1.1399999999999999</v>
      </c>
      <c r="Y2182">
        <v>1.1399999999999999</v>
      </c>
      <c r="Z2182">
        <v>112.28</v>
      </c>
      <c r="AA2182" t="s">
        <v>46</v>
      </c>
      <c r="AB2182" t="s">
        <v>47</v>
      </c>
      <c r="AC2182" t="s">
        <v>127</v>
      </c>
      <c r="AD2182" t="s">
        <v>120</v>
      </c>
      <c r="AE2182" s="39">
        <v>46225.970925925925</v>
      </c>
      <c r="AG2182" t="str">
        <f t="shared" ref="AG2182:AG2245" si="272">IF(B2182=0,"",PROPER(TEXT(IF(DAY(B2182)&gt;20,EDATE(B2182,1),B2182),"MMMM-aa")))</f>
        <v>Agosto-26</v>
      </c>
      <c r="AH2182" s="36">
        <f>_xlfn.XLOOKUP(AK2182,'Base de Preços'!P$7:P$3001,'Base de Preços'!J$7:J$3001,"",0)</f>
        <v>143.12</v>
      </c>
      <c r="AI2182" s="37">
        <f t="shared" ref="AI2182:AI2245" si="273">IF(AB2182="Principal",AH2182*T2182,0)</f>
        <v>9929.6656000000003</v>
      </c>
      <c r="AJ2182" t="str">
        <f>_xlfn.XLOOKUP(N2182,Agrupamentos!C$3:C$496,Agrupamentos!D$3:D$496,"",0)</f>
        <v>COMB FORMIGA MANUAL SISTEMATICO</v>
      </c>
      <c r="AK2182" t="str">
        <f t="shared" ref="AK2182:AK2245" si="274">N2182&amp;D2182&amp;M2182</f>
        <v>SERV COMB FORMIGA MANUAL SISTEMATICOGN1410IMP179</v>
      </c>
      <c r="AL2182" s="57" t="str">
        <f t="shared" ref="AL2182:AL2245" si="275">CONCATENATE(A2182,D2182,F2182,K2182,N2182,Q2182,R2182,AB2182,T2182,AG2182,U2182,V2182,AE2182,B2182)</f>
        <v>48075GN1410Trabalhador FlorestalDIEMISSON DE ALMEIDA SANTOSSERV COMB FORMIGA MANUAL SISTEMATICOGUAÍRA - RRP008-01Principal69,38Agosto-2607946225,970925925946225</v>
      </c>
      <c r="AM2182" s="79">
        <f t="shared" ref="AM2182:AM2245" si="276">IFERROR(V2182/W2182,"")</f>
        <v>52.317880794701985</v>
      </c>
      <c r="AN2182" s="80">
        <f t="shared" ref="AN2182:AN2245" si="277">IFERROR(AM2182*Z2182,"")</f>
        <v>5874.2516556291393</v>
      </c>
      <c r="AO2182" s="36">
        <f t="shared" ref="AO2182:AO2245" si="278">Z2182*T2182</f>
        <v>7789.9863999999998</v>
      </c>
      <c r="AP2182" s="83">
        <f t="shared" ref="AP2182:AP2245" si="279">IFERROR(AO2182-AN2182,"")</f>
        <v>1915.7347443708604</v>
      </c>
    </row>
    <row r="2183" spans="1:42" hidden="1">
      <c r="A2183">
        <v>48075</v>
      </c>
      <c r="B2183" s="38">
        <v>46225</v>
      </c>
      <c r="C2183" t="s">
        <v>35</v>
      </c>
      <c r="D2183" t="s">
        <v>105</v>
      </c>
      <c r="E2183" t="s">
        <v>106</v>
      </c>
      <c r="F2183" t="s">
        <v>37</v>
      </c>
      <c r="G2183">
        <v>8</v>
      </c>
      <c r="H2183" s="43">
        <v>11065</v>
      </c>
      <c r="I2183" t="s">
        <v>107</v>
      </c>
      <c r="J2183">
        <v>11390</v>
      </c>
      <c r="K2183" t="s">
        <v>123</v>
      </c>
      <c r="L2183" t="s">
        <v>123</v>
      </c>
      <c r="M2183" t="s">
        <v>163</v>
      </c>
      <c r="N2183" t="s">
        <v>164</v>
      </c>
      <c r="O2183" t="s">
        <v>64</v>
      </c>
      <c r="P2183">
        <v>805</v>
      </c>
      <c r="Q2183" t="s">
        <v>126</v>
      </c>
      <c r="R2183" t="s">
        <v>152</v>
      </c>
      <c r="S2183">
        <v>0</v>
      </c>
      <c r="T2183">
        <v>0</v>
      </c>
      <c r="U2183">
        <v>10</v>
      </c>
      <c r="V2183">
        <v>10</v>
      </c>
      <c r="W2183">
        <v>0.08</v>
      </c>
      <c r="X2183">
        <v>0</v>
      </c>
      <c r="Y2183">
        <v>0</v>
      </c>
      <c r="Z2183">
        <v>30.71</v>
      </c>
      <c r="AA2183" t="s">
        <v>55</v>
      </c>
      <c r="AB2183" t="s">
        <v>56</v>
      </c>
      <c r="AC2183" t="s">
        <v>127</v>
      </c>
      <c r="AD2183" t="s">
        <v>120</v>
      </c>
      <c r="AE2183" s="39">
        <v>46226.39230324074</v>
      </c>
      <c r="AG2183" t="str">
        <f t="shared" si="272"/>
        <v>Agosto-26</v>
      </c>
      <c r="AH2183" s="36">
        <f>_xlfn.XLOOKUP(AK2183,'Base de Preços'!P$7:P$3001,'Base de Preços'!J$7:J$3001,"",0)</f>
        <v>142.5</v>
      </c>
      <c r="AI2183" s="37">
        <f t="shared" si="273"/>
        <v>0</v>
      </c>
      <c r="AJ2183" t="str">
        <f>_xlfn.XLOOKUP(N2183,Agrupamentos!C$3:C$496,Agrupamentos!D$3:D$496,"",0)</f>
        <v>SERV COMB FORMIGA MANUAL 1 RUA AGRIC</v>
      </c>
      <c r="AK2183" t="str">
        <f t="shared" si="274"/>
        <v>SERV COMB FORMIGA MANUAL 1 RUA AGRICGN1410IMP103</v>
      </c>
      <c r="AL2183" s="57" t="str">
        <f t="shared" si="275"/>
        <v>48075GN1410MotoristaDIEMISSON DE ALMEIDA SANTOSSERV COMB FORMIGA MANUAL 1 RUA AGRICGUAÍRA - RRP008-01Suporte0Agosto-26101046226,392303240746225</v>
      </c>
      <c r="AM2183" s="79">
        <f t="shared" si="276"/>
        <v>125</v>
      </c>
      <c r="AN2183" s="80">
        <f t="shared" si="277"/>
        <v>3838.75</v>
      </c>
      <c r="AO2183" s="36">
        <f t="shared" si="278"/>
        <v>0</v>
      </c>
      <c r="AP2183" s="83">
        <f t="shared" si="279"/>
        <v>-3838.75</v>
      </c>
    </row>
    <row r="2184" spans="1:42" hidden="1">
      <c r="A2184">
        <v>48075</v>
      </c>
      <c r="B2184" s="38">
        <v>46225</v>
      </c>
      <c r="C2184" t="s">
        <v>35</v>
      </c>
      <c r="D2184" t="s">
        <v>105</v>
      </c>
      <c r="E2184" t="s">
        <v>106</v>
      </c>
      <c r="F2184" t="s">
        <v>37</v>
      </c>
      <c r="G2184">
        <v>8</v>
      </c>
      <c r="H2184" s="43">
        <v>11065</v>
      </c>
      <c r="I2184" t="s">
        <v>107</v>
      </c>
      <c r="J2184">
        <v>11390</v>
      </c>
      <c r="K2184" t="s">
        <v>123</v>
      </c>
      <c r="L2184" t="s">
        <v>123</v>
      </c>
      <c r="M2184">
        <v>1</v>
      </c>
      <c r="N2184" t="s">
        <v>109</v>
      </c>
      <c r="O2184" t="s">
        <v>64</v>
      </c>
      <c r="P2184">
        <v>805</v>
      </c>
      <c r="Q2184" t="s">
        <v>126</v>
      </c>
      <c r="R2184" t="s">
        <v>152</v>
      </c>
      <c r="S2184">
        <v>8</v>
      </c>
      <c r="T2184">
        <v>0</v>
      </c>
      <c r="U2184">
        <v>0</v>
      </c>
      <c r="V2184">
        <v>8</v>
      </c>
      <c r="W2184">
        <v>0</v>
      </c>
      <c r="X2184">
        <v>0</v>
      </c>
      <c r="Y2184">
        <v>0</v>
      </c>
      <c r="Z2184">
        <v>0</v>
      </c>
      <c r="AA2184" t="s">
        <v>46</v>
      </c>
      <c r="AB2184" t="s">
        <v>47</v>
      </c>
      <c r="AC2184" t="s">
        <v>127</v>
      </c>
      <c r="AD2184" t="s">
        <v>120</v>
      </c>
      <c r="AE2184" s="39">
        <v>46225.970925925925</v>
      </c>
      <c r="AG2184" t="str">
        <f t="shared" si="272"/>
        <v>Agosto-26</v>
      </c>
      <c r="AH2184" s="36">
        <f>_xlfn.XLOOKUP(AK2184,'Base de Preços'!P$7:P$3001,'Base de Preços'!J$7:J$3001,"",0)</f>
        <v>0</v>
      </c>
      <c r="AI2184" s="37">
        <f t="shared" si="273"/>
        <v>0</v>
      </c>
      <c r="AJ2184" t="str">
        <f>_xlfn.XLOOKUP(N2184,Agrupamentos!C$3:C$496,Agrupamentos!D$3:D$496,"",0)</f>
        <v>APOIO E MANUTENÇÃO</v>
      </c>
      <c r="AK2184" t="str">
        <f t="shared" si="274"/>
        <v>APOIO E MANUTEÇÃO 1410GN14101</v>
      </c>
      <c r="AL2184" s="57" t="str">
        <f t="shared" si="275"/>
        <v>48075GN1410MotoristaDIEMISSON DE ALMEIDA SANTOSAPOIO E MANUTEÇÃO 1410GUAÍRA - RRP008-01Principal0Agosto-260846225,970925925946225</v>
      </c>
      <c r="AM2184" s="79" t="str">
        <f t="shared" si="276"/>
        <v/>
      </c>
      <c r="AN2184" s="80" t="str">
        <f t="shared" si="277"/>
        <v/>
      </c>
      <c r="AO2184" s="36">
        <f t="shared" si="278"/>
        <v>0</v>
      </c>
      <c r="AP2184" s="83" t="str">
        <f t="shared" si="279"/>
        <v/>
      </c>
    </row>
    <row r="2185" spans="1:42" hidden="1">
      <c r="A2185">
        <v>48075</v>
      </c>
      <c r="B2185" s="38">
        <v>46225</v>
      </c>
      <c r="C2185" t="s">
        <v>35</v>
      </c>
      <c r="D2185" t="s">
        <v>105</v>
      </c>
      <c r="E2185" t="s">
        <v>106</v>
      </c>
      <c r="F2185" t="s">
        <v>49</v>
      </c>
      <c r="G2185">
        <v>8</v>
      </c>
      <c r="H2185" s="43">
        <v>11065</v>
      </c>
      <c r="I2185" t="s">
        <v>107</v>
      </c>
      <c r="J2185">
        <v>11390</v>
      </c>
      <c r="K2185" t="s">
        <v>123</v>
      </c>
      <c r="L2185" t="s">
        <v>123</v>
      </c>
      <c r="M2185" t="s">
        <v>124</v>
      </c>
      <c r="N2185" t="s">
        <v>125</v>
      </c>
      <c r="O2185" t="s">
        <v>64</v>
      </c>
      <c r="P2185">
        <v>805</v>
      </c>
      <c r="Q2185" t="s">
        <v>126</v>
      </c>
      <c r="R2185" t="s">
        <v>104</v>
      </c>
      <c r="S2185">
        <v>100</v>
      </c>
      <c r="T2185">
        <v>34.94</v>
      </c>
      <c r="U2185">
        <v>0</v>
      </c>
      <c r="V2185">
        <v>100</v>
      </c>
      <c r="W2185">
        <v>1.51</v>
      </c>
      <c r="X2185">
        <v>2.86</v>
      </c>
      <c r="Y2185">
        <v>2.86</v>
      </c>
      <c r="Z2185">
        <v>112.28</v>
      </c>
      <c r="AA2185" t="s">
        <v>46</v>
      </c>
      <c r="AB2185" t="s">
        <v>47</v>
      </c>
      <c r="AC2185" t="s">
        <v>127</v>
      </c>
      <c r="AD2185" t="s">
        <v>120</v>
      </c>
      <c r="AE2185" s="39">
        <v>46225.970925925925</v>
      </c>
      <c r="AG2185" t="str">
        <f t="shared" si="272"/>
        <v>Agosto-26</v>
      </c>
      <c r="AH2185" s="36">
        <f>_xlfn.XLOOKUP(AK2185,'Base de Preços'!P$7:P$3001,'Base de Preços'!J$7:J$3001,"",0)</f>
        <v>143.12</v>
      </c>
      <c r="AI2185" s="37">
        <f t="shared" si="273"/>
        <v>5000.6127999999999</v>
      </c>
      <c r="AJ2185" t="str">
        <f>_xlfn.XLOOKUP(N2185,Agrupamentos!C$3:C$496,Agrupamentos!D$3:D$496,"",0)</f>
        <v>COMB FORMIGA MANUAL SISTEMATICO</v>
      </c>
      <c r="AK2185" t="str">
        <f t="shared" si="274"/>
        <v>SERV COMB FORMIGA MANUAL SISTEMATICOGN1410IMP179</v>
      </c>
      <c r="AL2185" s="57" t="str">
        <f t="shared" si="275"/>
        <v>48075GN1410Trabalhador FlorestalDIEMISSON DE ALMEIDA SANTOSSERV COMB FORMIGA MANUAL SISTEMATICOGUAÍRA - RRP007-01Principal34,94Agosto-26010046225,970925925946225</v>
      </c>
      <c r="AM2185" s="79">
        <f t="shared" si="276"/>
        <v>66.225165562913901</v>
      </c>
      <c r="AN2185" s="80">
        <f t="shared" si="277"/>
        <v>7435.7615894039727</v>
      </c>
      <c r="AO2185" s="36">
        <f t="shared" si="278"/>
        <v>3923.0631999999996</v>
      </c>
      <c r="AP2185" s="83">
        <f t="shared" si="279"/>
        <v>-3512.6983894039731</v>
      </c>
    </row>
    <row r="2186" spans="1:42" hidden="1">
      <c r="A2186">
        <v>48075</v>
      </c>
      <c r="B2186" s="38">
        <v>46225</v>
      </c>
      <c r="C2186" t="s">
        <v>35</v>
      </c>
      <c r="D2186" t="s">
        <v>105</v>
      </c>
      <c r="E2186" t="s">
        <v>106</v>
      </c>
      <c r="F2186" t="s">
        <v>49</v>
      </c>
      <c r="G2186">
        <v>8</v>
      </c>
      <c r="H2186" s="43">
        <v>11065</v>
      </c>
      <c r="I2186" t="s">
        <v>107</v>
      </c>
      <c r="J2186">
        <v>11390</v>
      </c>
      <c r="K2186" t="s">
        <v>123</v>
      </c>
      <c r="L2186" t="s">
        <v>123</v>
      </c>
      <c r="M2186" t="s">
        <v>124</v>
      </c>
      <c r="N2186" t="s">
        <v>125</v>
      </c>
      <c r="O2186" t="s">
        <v>64</v>
      </c>
      <c r="P2186">
        <v>805</v>
      </c>
      <c r="Q2186" t="s">
        <v>126</v>
      </c>
      <c r="R2186" t="s">
        <v>165</v>
      </c>
      <c r="S2186">
        <v>100</v>
      </c>
      <c r="T2186">
        <v>5.0199999999999996</v>
      </c>
      <c r="U2186">
        <v>0</v>
      </c>
      <c r="V2186">
        <v>100</v>
      </c>
      <c r="W2186">
        <v>1.51</v>
      </c>
      <c r="X2186">
        <v>19.920000000000002</v>
      </c>
      <c r="Y2186">
        <v>19.920000000000002</v>
      </c>
      <c r="Z2186">
        <v>112.28</v>
      </c>
      <c r="AA2186" t="s">
        <v>46</v>
      </c>
      <c r="AB2186" t="s">
        <v>47</v>
      </c>
      <c r="AC2186" t="s">
        <v>127</v>
      </c>
      <c r="AD2186" t="s">
        <v>120</v>
      </c>
      <c r="AE2186" s="39">
        <v>46225.970925925925</v>
      </c>
      <c r="AG2186" t="str">
        <f t="shared" si="272"/>
        <v>Agosto-26</v>
      </c>
      <c r="AH2186" s="36">
        <f>_xlfn.XLOOKUP(AK2186,'Base de Preços'!P$7:P$3001,'Base de Preços'!J$7:J$3001,"",0)</f>
        <v>143.12</v>
      </c>
      <c r="AI2186" s="37">
        <f t="shared" si="273"/>
        <v>718.4624</v>
      </c>
      <c r="AJ2186" t="str">
        <f>_xlfn.XLOOKUP(N2186,Agrupamentos!C$3:C$496,Agrupamentos!D$3:D$496,"",0)</f>
        <v>COMB FORMIGA MANUAL SISTEMATICO</v>
      </c>
      <c r="AK2186" t="str">
        <f t="shared" si="274"/>
        <v>SERV COMB FORMIGA MANUAL SISTEMATICOGN1410IMP179</v>
      </c>
      <c r="AL2186" s="57" t="str">
        <f t="shared" si="275"/>
        <v>48075GN1410Trabalhador FlorestalDIEMISSON DE ALMEIDA SANTOSSERV COMB FORMIGA MANUAL SISTEMATICOGUAÍRA - RRP006-01Principal5,02Agosto-26010046225,970925925946225</v>
      </c>
      <c r="AM2186" s="79">
        <f t="shared" si="276"/>
        <v>66.225165562913901</v>
      </c>
      <c r="AN2186" s="80">
        <f t="shared" si="277"/>
        <v>7435.7615894039727</v>
      </c>
      <c r="AO2186" s="36">
        <f t="shared" si="278"/>
        <v>563.64559999999994</v>
      </c>
      <c r="AP2186" s="83">
        <f t="shared" si="279"/>
        <v>-6872.1159894039729</v>
      </c>
    </row>
    <row r="2187" spans="1:42" hidden="1">
      <c r="A2187">
        <v>48076</v>
      </c>
      <c r="B2187" s="38">
        <v>46225</v>
      </c>
      <c r="C2187" t="s">
        <v>35</v>
      </c>
      <c r="D2187" t="s">
        <v>105</v>
      </c>
      <c r="E2187" t="s">
        <v>106</v>
      </c>
      <c r="F2187" t="s">
        <v>59</v>
      </c>
      <c r="G2187">
        <v>8</v>
      </c>
      <c r="H2187" s="43">
        <v>11331</v>
      </c>
      <c r="I2187" t="s">
        <v>112</v>
      </c>
      <c r="J2187">
        <v>11362</v>
      </c>
      <c r="K2187" t="s">
        <v>131</v>
      </c>
      <c r="L2187" t="s">
        <v>131</v>
      </c>
      <c r="M2187" t="s">
        <v>166</v>
      </c>
      <c r="N2187" t="s">
        <v>167</v>
      </c>
      <c r="O2187" t="s">
        <v>168</v>
      </c>
      <c r="P2187">
        <v>790</v>
      </c>
      <c r="Q2187" t="s">
        <v>133</v>
      </c>
      <c r="R2187" t="s">
        <v>134</v>
      </c>
      <c r="S2187">
        <v>20</v>
      </c>
      <c r="T2187">
        <v>20</v>
      </c>
      <c r="U2187">
        <v>0</v>
      </c>
      <c r="V2187">
        <v>20</v>
      </c>
      <c r="W2187">
        <v>0</v>
      </c>
      <c r="X2187">
        <v>1</v>
      </c>
      <c r="Y2187">
        <v>1</v>
      </c>
      <c r="Z2187">
        <v>290.54000000000002</v>
      </c>
      <c r="AA2187" t="s">
        <v>46</v>
      </c>
      <c r="AB2187" t="s">
        <v>47</v>
      </c>
      <c r="AC2187" t="s">
        <v>135</v>
      </c>
      <c r="AE2187" s="39">
        <v>46225.973993055559</v>
      </c>
      <c r="AF2187" t="s">
        <v>169</v>
      </c>
      <c r="AG2187" t="str">
        <f t="shared" si="272"/>
        <v>Agosto-26</v>
      </c>
      <c r="AH2187" s="36">
        <f>_xlfn.XLOOKUP(AK2187,'Base de Preços'!P$7:P$3001,'Base de Preços'!J$7:J$3001,"",0)</f>
        <v>290.54000000000002</v>
      </c>
      <c r="AI2187" s="37">
        <f t="shared" si="273"/>
        <v>5810.8</v>
      </c>
      <c r="AJ2187" t="str">
        <f>_xlfn.XLOOKUP(N2187,Agrupamentos!C$3:C$496,Agrupamentos!D$3:D$496,"",0)</f>
        <v>HORA TRATOR</v>
      </c>
      <c r="AK2187" t="str">
        <f t="shared" si="274"/>
        <v>SERV HORA TRATOR PNEU 100CV AGRICGN1410REF223</v>
      </c>
      <c r="AL2187" s="57" t="str">
        <f t="shared" si="275"/>
        <v>48076GN1410Operador de Trator de PneuGABRIEL GONCALVES PINHEIROSERV HORA TRATOR PNEU 100CV AGRICSANTA LUZIA - RRP002-01Principal20Agosto-2602046225,973993055646225</v>
      </c>
      <c r="AM2187" s="79" t="str">
        <f t="shared" si="276"/>
        <v/>
      </c>
      <c r="AN2187" s="80" t="str">
        <f t="shared" si="277"/>
        <v/>
      </c>
      <c r="AO2187" s="36">
        <f t="shared" si="278"/>
        <v>5810.8</v>
      </c>
      <c r="AP2187" s="83" t="str">
        <f t="shared" si="279"/>
        <v/>
      </c>
    </row>
    <row r="2188" spans="1:42" hidden="1">
      <c r="A2188">
        <v>48076</v>
      </c>
      <c r="B2188" s="38">
        <v>46225</v>
      </c>
      <c r="C2188" t="s">
        <v>35</v>
      </c>
      <c r="D2188" t="s">
        <v>105</v>
      </c>
      <c r="E2188" t="s">
        <v>106</v>
      </c>
      <c r="F2188" t="s">
        <v>49</v>
      </c>
      <c r="G2188">
        <v>8</v>
      </c>
      <c r="H2188" s="43">
        <v>11331</v>
      </c>
      <c r="I2188" t="s">
        <v>112</v>
      </c>
      <c r="J2188">
        <v>11362</v>
      </c>
      <c r="K2188" t="s">
        <v>131</v>
      </c>
      <c r="L2188" t="s">
        <v>131</v>
      </c>
      <c r="M2188">
        <v>298</v>
      </c>
      <c r="N2188" t="s">
        <v>132</v>
      </c>
      <c r="O2188" t="s">
        <v>43</v>
      </c>
      <c r="P2188">
        <v>790</v>
      </c>
      <c r="Q2188" t="s">
        <v>133</v>
      </c>
      <c r="R2188" t="s">
        <v>134</v>
      </c>
      <c r="S2188">
        <v>10</v>
      </c>
      <c r="T2188">
        <v>1</v>
      </c>
      <c r="U2188">
        <v>0</v>
      </c>
      <c r="V2188">
        <v>10</v>
      </c>
      <c r="W2188">
        <v>0</v>
      </c>
      <c r="X2188">
        <v>10</v>
      </c>
      <c r="Y2188">
        <v>10</v>
      </c>
      <c r="Z2188">
        <v>589.29</v>
      </c>
      <c r="AA2188" t="s">
        <v>46</v>
      </c>
      <c r="AB2188" t="s">
        <v>47</v>
      </c>
      <c r="AC2188" t="s">
        <v>135</v>
      </c>
      <c r="AE2188" s="39">
        <v>46225.973993055559</v>
      </c>
      <c r="AF2188" t="s">
        <v>169</v>
      </c>
      <c r="AG2188" t="str">
        <f t="shared" si="272"/>
        <v>Agosto-26</v>
      </c>
      <c r="AH2188" s="36">
        <f>_xlfn.XLOOKUP(AK2188,'Base de Preços'!P$7:P$3001,'Base de Preços'!J$7:J$3001,"",0)</f>
        <v>589.29</v>
      </c>
      <c r="AI2188" s="37">
        <f t="shared" si="273"/>
        <v>589.29</v>
      </c>
      <c r="AJ2188" t="str">
        <f>_xlfn.XLOOKUP(N2188,Agrupamentos!C$3:C$496,Agrupamentos!D$3:D$496,"",0)</f>
        <v>DIARIAS HOMEM</v>
      </c>
      <c r="AK2188" t="str">
        <f t="shared" si="274"/>
        <v>SERV GERAIS LAVOURA AGRICGN1410298</v>
      </c>
      <c r="AL2188" s="57" t="str">
        <f t="shared" si="275"/>
        <v>48076GN1410Trabalhador FlorestalGABRIEL GONCALVES PINHEIROSERV GERAIS LAVOURA AGRICSANTA LUZIA - RRP002-01Principal1Agosto-2601046225,973993055646225</v>
      </c>
      <c r="AM2188" s="79" t="str">
        <f t="shared" si="276"/>
        <v/>
      </c>
      <c r="AN2188" s="80" t="str">
        <f t="shared" si="277"/>
        <v/>
      </c>
      <c r="AO2188" s="36">
        <f t="shared" si="278"/>
        <v>589.29</v>
      </c>
      <c r="AP2188" s="83" t="str">
        <f t="shared" si="279"/>
        <v/>
      </c>
    </row>
    <row r="2189" spans="1:42" hidden="1">
      <c r="A2189">
        <v>48076</v>
      </c>
      <c r="B2189" s="38">
        <v>46225</v>
      </c>
      <c r="C2189" t="s">
        <v>35</v>
      </c>
      <c r="D2189" t="s">
        <v>105</v>
      </c>
      <c r="E2189" t="s">
        <v>106</v>
      </c>
      <c r="F2189" t="s">
        <v>49</v>
      </c>
      <c r="G2189">
        <v>8</v>
      </c>
      <c r="H2189" s="43">
        <v>11331</v>
      </c>
      <c r="I2189" t="s">
        <v>112</v>
      </c>
      <c r="J2189">
        <v>11362</v>
      </c>
      <c r="K2189" t="s">
        <v>131</v>
      </c>
      <c r="L2189" t="s">
        <v>131</v>
      </c>
      <c r="M2189">
        <v>298</v>
      </c>
      <c r="N2189" t="s">
        <v>132</v>
      </c>
      <c r="O2189" t="s">
        <v>43</v>
      </c>
      <c r="P2189">
        <v>872</v>
      </c>
      <c r="Q2189" t="s">
        <v>139</v>
      </c>
      <c r="R2189" t="s">
        <v>170</v>
      </c>
      <c r="S2189">
        <v>8</v>
      </c>
      <c r="T2189">
        <v>0</v>
      </c>
      <c r="U2189">
        <v>0</v>
      </c>
      <c r="V2189">
        <v>8</v>
      </c>
      <c r="W2189">
        <v>0</v>
      </c>
      <c r="X2189">
        <v>0</v>
      </c>
      <c r="Y2189">
        <v>0</v>
      </c>
      <c r="Z2189">
        <v>589.29</v>
      </c>
      <c r="AA2189" t="s">
        <v>46</v>
      </c>
      <c r="AB2189" t="s">
        <v>47</v>
      </c>
      <c r="AC2189" t="s">
        <v>135</v>
      </c>
      <c r="AD2189" t="s">
        <v>57</v>
      </c>
      <c r="AE2189" s="39">
        <v>46225.973993055559</v>
      </c>
      <c r="AF2189" t="s">
        <v>169</v>
      </c>
      <c r="AG2189" t="str">
        <f t="shared" si="272"/>
        <v>Agosto-26</v>
      </c>
      <c r="AH2189" s="36">
        <f>_xlfn.XLOOKUP(AK2189,'Base de Preços'!P$7:P$3001,'Base de Preços'!J$7:J$3001,"",0)</f>
        <v>589.29</v>
      </c>
      <c r="AI2189" s="37">
        <f t="shared" si="273"/>
        <v>0</v>
      </c>
      <c r="AJ2189" t="str">
        <f>_xlfn.XLOOKUP(N2189,Agrupamentos!C$3:C$496,Agrupamentos!D$3:D$496,"",0)</f>
        <v>DIARIAS HOMEM</v>
      </c>
      <c r="AK2189" t="str">
        <f t="shared" si="274"/>
        <v>SERV GERAIS LAVOURA AGRICGN1410298</v>
      </c>
      <c r="AL2189" s="57" t="str">
        <f t="shared" si="275"/>
        <v>48076GN1410Trabalhador FlorestalGABRIEL GONCALVES PINHEIROSERV GERAIS LAVOURA AGRICSANTO EXPEDITO II - RRP011-01Principal0Agosto-260846225,973993055646225</v>
      </c>
      <c r="AM2189" s="79" t="str">
        <f t="shared" si="276"/>
        <v/>
      </c>
      <c r="AN2189" s="80" t="str">
        <f t="shared" si="277"/>
        <v/>
      </c>
      <c r="AO2189" s="36">
        <f t="shared" si="278"/>
        <v>0</v>
      </c>
      <c r="AP2189" s="83" t="str">
        <f t="shared" si="279"/>
        <v/>
      </c>
    </row>
    <row r="2190" spans="1:42" hidden="1">
      <c r="A2190">
        <v>48076</v>
      </c>
      <c r="B2190" s="38">
        <v>46225</v>
      </c>
      <c r="C2190" t="s">
        <v>35</v>
      </c>
      <c r="D2190" t="s">
        <v>105</v>
      </c>
      <c r="E2190" t="s">
        <v>106</v>
      </c>
      <c r="F2190" t="s">
        <v>59</v>
      </c>
      <c r="G2190">
        <v>8</v>
      </c>
      <c r="H2190" s="43">
        <v>11331</v>
      </c>
      <c r="I2190" t="s">
        <v>112</v>
      </c>
      <c r="J2190">
        <v>11362</v>
      </c>
      <c r="K2190" t="s">
        <v>131</v>
      </c>
      <c r="L2190" t="s">
        <v>131</v>
      </c>
      <c r="M2190" t="s">
        <v>166</v>
      </c>
      <c r="N2190" t="s">
        <v>167</v>
      </c>
      <c r="O2190" t="s">
        <v>168</v>
      </c>
      <c r="P2190">
        <v>872</v>
      </c>
      <c r="Q2190" t="s">
        <v>139</v>
      </c>
      <c r="R2190" t="s">
        <v>170</v>
      </c>
      <c r="S2190">
        <v>0</v>
      </c>
      <c r="T2190">
        <v>0</v>
      </c>
      <c r="U2190">
        <v>48</v>
      </c>
      <c r="V2190">
        <v>48</v>
      </c>
      <c r="W2190">
        <v>0</v>
      </c>
      <c r="X2190">
        <v>0</v>
      </c>
      <c r="Y2190">
        <v>0</v>
      </c>
      <c r="Z2190">
        <v>290.54000000000002</v>
      </c>
      <c r="AA2190" t="s">
        <v>46</v>
      </c>
      <c r="AB2190" t="s">
        <v>47</v>
      </c>
      <c r="AC2190" t="s">
        <v>135</v>
      </c>
      <c r="AD2190" t="s">
        <v>57</v>
      </c>
      <c r="AE2190" s="39">
        <v>46225.973993055559</v>
      </c>
      <c r="AF2190" t="s">
        <v>169</v>
      </c>
      <c r="AG2190" t="str">
        <f t="shared" si="272"/>
        <v>Agosto-26</v>
      </c>
      <c r="AH2190" s="36">
        <f>_xlfn.XLOOKUP(AK2190,'Base de Preços'!P$7:P$3001,'Base de Preços'!J$7:J$3001,"",0)</f>
        <v>290.54000000000002</v>
      </c>
      <c r="AI2190" s="37">
        <f t="shared" si="273"/>
        <v>0</v>
      </c>
      <c r="AJ2190" t="str">
        <f>_xlfn.XLOOKUP(N2190,Agrupamentos!C$3:C$496,Agrupamentos!D$3:D$496,"",0)</f>
        <v>HORA TRATOR</v>
      </c>
      <c r="AK2190" t="str">
        <f t="shared" si="274"/>
        <v>SERV HORA TRATOR PNEU 100CV AGRICGN1410REF223</v>
      </c>
      <c r="AL2190" s="57" t="str">
        <f t="shared" si="275"/>
        <v>48076GN1410Operador de Trator de PneuGABRIEL GONCALVES PINHEIROSERV HORA TRATOR PNEU 100CV AGRICSANTO EXPEDITO II - RRP011-01Principal0Agosto-26484846225,973993055646225</v>
      </c>
      <c r="AM2190" s="79" t="str">
        <f t="shared" si="276"/>
        <v/>
      </c>
      <c r="AN2190" s="80" t="str">
        <f t="shared" si="277"/>
        <v/>
      </c>
      <c r="AO2190" s="36">
        <f t="shared" si="278"/>
        <v>0</v>
      </c>
      <c r="AP2190" s="83" t="str">
        <f t="shared" si="279"/>
        <v/>
      </c>
    </row>
    <row r="2191" spans="1:42" hidden="1">
      <c r="A2191">
        <v>48076</v>
      </c>
      <c r="B2191" s="38">
        <v>46225</v>
      </c>
      <c r="C2191" t="s">
        <v>35</v>
      </c>
      <c r="D2191" t="s">
        <v>105</v>
      </c>
      <c r="E2191" t="s">
        <v>106</v>
      </c>
      <c r="F2191" t="s">
        <v>37</v>
      </c>
      <c r="G2191">
        <v>8</v>
      </c>
      <c r="H2191" s="43">
        <v>11331</v>
      </c>
      <c r="I2191" t="s">
        <v>112</v>
      </c>
      <c r="J2191">
        <v>11362</v>
      </c>
      <c r="K2191" t="s">
        <v>131</v>
      </c>
      <c r="L2191" t="s">
        <v>131</v>
      </c>
      <c r="M2191">
        <v>1</v>
      </c>
      <c r="N2191" t="s">
        <v>109</v>
      </c>
      <c r="O2191" t="s">
        <v>64</v>
      </c>
      <c r="P2191">
        <v>872</v>
      </c>
      <c r="Q2191" t="s">
        <v>139</v>
      </c>
      <c r="R2191" t="s">
        <v>170</v>
      </c>
      <c r="S2191">
        <v>4</v>
      </c>
      <c r="T2191">
        <v>0</v>
      </c>
      <c r="U2191">
        <v>4</v>
      </c>
      <c r="V2191">
        <v>8</v>
      </c>
      <c r="W2191">
        <v>0</v>
      </c>
      <c r="X2191">
        <v>0</v>
      </c>
      <c r="Y2191">
        <v>0</v>
      </c>
      <c r="Z2191">
        <v>0</v>
      </c>
      <c r="AA2191" t="s">
        <v>46</v>
      </c>
      <c r="AB2191" t="s">
        <v>47</v>
      </c>
      <c r="AC2191" t="s">
        <v>135</v>
      </c>
      <c r="AD2191" t="s">
        <v>120</v>
      </c>
      <c r="AE2191" s="39">
        <v>46225.973993055559</v>
      </c>
      <c r="AF2191" t="s">
        <v>169</v>
      </c>
      <c r="AG2191" t="str">
        <f t="shared" si="272"/>
        <v>Agosto-26</v>
      </c>
      <c r="AH2191" s="36">
        <f>_xlfn.XLOOKUP(AK2191,'Base de Preços'!P$7:P$3001,'Base de Preços'!J$7:J$3001,"",0)</f>
        <v>0</v>
      </c>
      <c r="AI2191" s="37">
        <f t="shared" si="273"/>
        <v>0</v>
      </c>
      <c r="AJ2191" t="str">
        <f>_xlfn.XLOOKUP(N2191,Agrupamentos!C$3:C$496,Agrupamentos!D$3:D$496,"",0)</f>
        <v>APOIO E MANUTENÇÃO</v>
      </c>
      <c r="AK2191" t="str">
        <f t="shared" si="274"/>
        <v>APOIO E MANUTEÇÃO 1410GN14101</v>
      </c>
      <c r="AL2191" s="57" t="str">
        <f t="shared" si="275"/>
        <v>48076GN1410MotoristaGABRIEL GONCALVES PINHEIROAPOIO E MANUTEÇÃO 1410SANTO EXPEDITO II - RRP011-01Principal0Agosto-264846225,973993055646225</v>
      </c>
      <c r="AM2191" s="79" t="str">
        <f t="shared" si="276"/>
        <v/>
      </c>
      <c r="AN2191" s="80" t="str">
        <f t="shared" si="277"/>
        <v/>
      </c>
      <c r="AO2191" s="36">
        <f t="shared" si="278"/>
        <v>0</v>
      </c>
      <c r="AP2191" s="83" t="str">
        <f t="shared" si="279"/>
        <v/>
      </c>
    </row>
    <row r="2192" spans="1:42" hidden="1">
      <c r="A2192">
        <v>48082</v>
      </c>
      <c r="B2192" s="38">
        <v>46225</v>
      </c>
      <c r="C2192" t="s">
        <v>35</v>
      </c>
      <c r="D2192" t="s">
        <v>105</v>
      </c>
      <c r="E2192" t="s">
        <v>106</v>
      </c>
      <c r="F2192" t="s">
        <v>49</v>
      </c>
      <c r="G2192">
        <v>8</v>
      </c>
      <c r="H2192" s="43">
        <v>11065</v>
      </c>
      <c r="I2192" t="s">
        <v>107</v>
      </c>
      <c r="J2192">
        <v>11392</v>
      </c>
      <c r="K2192" t="s">
        <v>142</v>
      </c>
      <c r="L2192" t="s">
        <v>142</v>
      </c>
      <c r="M2192">
        <v>478</v>
      </c>
      <c r="N2192" t="s">
        <v>143</v>
      </c>
      <c r="O2192" t="s">
        <v>64</v>
      </c>
      <c r="P2192">
        <v>820</v>
      </c>
      <c r="Q2192" t="s">
        <v>144</v>
      </c>
      <c r="R2192" t="s">
        <v>118</v>
      </c>
      <c r="S2192">
        <v>71</v>
      </c>
      <c r="T2192">
        <v>6</v>
      </c>
      <c r="U2192">
        <v>0</v>
      </c>
      <c r="V2192">
        <v>71</v>
      </c>
      <c r="W2192">
        <v>11.26</v>
      </c>
      <c r="X2192">
        <v>11.83</v>
      </c>
      <c r="Y2192">
        <v>11.83</v>
      </c>
      <c r="Z2192">
        <v>851.63</v>
      </c>
      <c r="AA2192" t="s">
        <v>55</v>
      </c>
      <c r="AB2192" t="s">
        <v>47</v>
      </c>
      <c r="AC2192" t="s">
        <v>145</v>
      </c>
      <c r="AD2192" t="s">
        <v>120</v>
      </c>
      <c r="AE2192" s="39">
        <v>46226.288576388892</v>
      </c>
      <c r="AG2192" t="str">
        <f t="shared" si="272"/>
        <v>Agosto-26</v>
      </c>
      <c r="AH2192" s="36">
        <f>_xlfn.XLOOKUP(AK2192,'Base de Preços'!P$7:P$3001,'Base de Preços'!J$7:J$3001,"",0)</f>
        <v>1235.0899999999999</v>
      </c>
      <c r="AI2192" s="37">
        <f t="shared" si="273"/>
        <v>7410.5399999999991</v>
      </c>
      <c r="AJ2192" t="str">
        <f>_xlfn.XLOOKUP(N2192,Agrupamentos!C$3:C$496,Agrupamentos!D$3:D$496,"",0)</f>
        <v>IRRIGAÇÃO DE PLANTIO</v>
      </c>
      <c r="AK2192" t="str">
        <f t="shared" si="274"/>
        <v>SERV PLANTIO IRRIGADO NIVEL 1 AGRIC - TRANSPORTE ATÉ 5 KMGN1410478</v>
      </c>
      <c r="AL2192" s="57" t="str">
        <f t="shared" si="275"/>
        <v>48082GN1410Trabalhador FlorestalDOUGLAS BOTELHO GOMESSERV PLANTIO IRRIGADO NIVEL 1 AGRIC - TRANSPORTE ATÉ 5 KMNOSSA SENHORA APARECIDA IX - CPG003-01Principal6Agosto-2607146226,288576388946225</v>
      </c>
      <c r="AM2192" s="79">
        <f t="shared" si="276"/>
        <v>6.3055062166962701</v>
      </c>
      <c r="AN2192" s="80">
        <f t="shared" si="277"/>
        <v>5369.9582593250443</v>
      </c>
      <c r="AO2192" s="36">
        <f t="shared" si="278"/>
        <v>5109.78</v>
      </c>
      <c r="AP2192" s="83">
        <f t="shared" si="279"/>
        <v>-260.17825932504456</v>
      </c>
    </row>
    <row r="2193" spans="1:42" hidden="1">
      <c r="A2193">
        <v>48082</v>
      </c>
      <c r="B2193" s="38">
        <v>46225</v>
      </c>
      <c r="C2193" t="s">
        <v>35</v>
      </c>
      <c r="D2193" t="s">
        <v>105</v>
      </c>
      <c r="E2193" t="s">
        <v>106</v>
      </c>
      <c r="F2193" t="s">
        <v>59</v>
      </c>
      <c r="G2193">
        <v>8</v>
      </c>
      <c r="H2193" s="43">
        <v>11065</v>
      </c>
      <c r="I2193" t="s">
        <v>107</v>
      </c>
      <c r="J2193">
        <v>11392</v>
      </c>
      <c r="K2193" t="s">
        <v>142</v>
      </c>
      <c r="L2193" t="s">
        <v>142</v>
      </c>
      <c r="M2193">
        <v>478</v>
      </c>
      <c r="N2193" t="s">
        <v>143</v>
      </c>
      <c r="O2193" t="s">
        <v>64</v>
      </c>
      <c r="P2193">
        <v>820</v>
      </c>
      <c r="Q2193" t="s">
        <v>144</v>
      </c>
      <c r="R2193" t="s">
        <v>118</v>
      </c>
      <c r="S2193">
        <v>3</v>
      </c>
      <c r="T2193">
        <v>6</v>
      </c>
      <c r="U2193">
        <v>6</v>
      </c>
      <c r="V2193">
        <v>9</v>
      </c>
      <c r="W2193">
        <v>0.74</v>
      </c>
      <c r="X2193">
        <v>0.5</v>
      </c>
      <c r="Y2193">
        <v>1.5</v>
      </c>
      <c r="Z2193">
        <v>239.79</v>
      </c>
      <c r="AA2193" t="s">
        <v>55</v>
      </c>
      <c r="AB2193" t="s">
        <v>56</v>
      </c>
      <c r="AC2193" t="s">
        <v>145</v>
      </c>
      <c r="AE2193" s="39">
        <v>46226.288576388892</v>
      </c>
      <c r="AG2193" t="str">
        <f t="shared" si="272"/>
        <v>Agosto-26</v>
      </c>
      <c r="AH2193" s="36">
        <f>_xlfn.XLOOKUP(AK2193,'Base de Preços'!P$7:P$3001,'Base de Preços'!J$7:J$3001,"",0)</f>
        <v>1235.0899999999999</v>
      </c>
      <c r="AI2193" s="37">
        <f t="shared" si="273"/>
        <v>0</v>
      </c>
      <c r="AJ2193" t="str">
        <f>_xlfn.XLOOKUP(N2193,Agrupamentos!C$3:C$496,Agrupamentos!D$3:D$496,"",0)</f>
        <v>IRRIGAÇÃO DE PLANTIO</v>
      </c>
      <c r="AK2193" t="str">
        <f t="shared" si="274"/>
        <v>SERV PLANTIO IRRIGADO NIVEL 1 AGRIC - TRANSPORTE ATÉ 5 KMGN1410478</v>
      </c>
      <c r="AL2193" s="57" t="str">
        <f t="shared" si="275"/>
        <v>48082GN1410Operador de Trator de PneuDOUGLAS BOTELHO GOMESSERV PLANTIO IRRIGADO NIVEL 1 AGRIC - TRANSPORTE ATÉ 5 KMNOSSA SENHORA APARECIDA IX - CPG003-01Suporte6Agosto-266946226,288576388946225</v>
      </c>
      <c r="AM2193" s="79">
        <f t="shared" si="276"/>
        <v>12.162162162162163</v>
      </c>
      <c r="AN2193" s="80">
        <f t="shared" si="277"/>
        <v>2916.364864864865</v>
      </c>
      <c r="AO2193" s="36">
        <f t="shared" si="278"/>
        <v>1438.74</v>
      </c>
      <c r="AP2193" s="83">
        <f t="shared" si="279"/>
        <v>-1477.624864864865</v>
      </c>
    </row>
    <row r="2194" spans="1:42" hidden="1">
      <c r="A2194">
        <v>48082</v>
      </c>
      <c r="B2194" s="38">
        <v>46225</v>
      </c>
      <c r="C2194" t="s">
        <v>35</v>
      </c>
      <c r="D2194" t="s">
        <v>105</v>
      </c>
      <c r="E2194" t="s">
        <v>106</v>
      </c>
      <c r="F2194" t="s">
        <v>49</v>
      </c>
      <c r="G2194">
        <v>8</v>
      </c>
      <c r="H2194" s="43">
        <v>11065</v>
      </c>
      <c r="I2194" t="s">
        <v>107</v>
      </c>
      <c r="J2194">
        <v>11392</v>
      </c>
      <c r="K2194" t="s">
        <v>142</v>
      </c>
      <c r="L2194" t="s">
        <v>142</v>
      </c>
      <c r="M2194">
        <v>298</v>
      </c>
      <c r="N2194" t="s">
        <v>132</v>
      </c>
      <c r="O2194" t="s">
        <v>43</v>
      </c>
      <c r="P2194">
        <v>820</v>
      </c>
      <c r="Q2194" t="s">
        <v>144</v>
      </c>
      <c r="R2194" t="s">
        <v>104</v>
      </c>
      <c r="S2194">
        <v>9</v>
      </c>
      <c r="T2194">
        <v>1</v>
      </c>
      <c r="U2194">
        <v>0</v>
      </c>
      <c r="V2194">
        <v>9</v>
      </c>
      <c r="W2194">
        <v>0</v>
      </c>
      <c r="X2194">
        <v>9</v>
      </c>
      <c r="Y2194">
        <v>9</v>
      </c>
      <c r="Z2194">
        <v>589.29</v>
      </c>
      <c r="AA2194" t="s">
        <v>46</v>
      </c>
      <c r="AB2194" t="s">
        <v>47</v>
      </c>
      <c r="AC2194" t="s">
        <v>145</v>
      </c>
      <c r="AE2194" s="39">
        <v>46226.288576388892</v>
      </c>
      <c r="AG2194" t="str">
        <f t="shared" si="272"/>
        <v>Agosto-26</v>
      </c>
      <c r="AH2194" s="36">
        <f>_xlfn.XLOOKUP(AK2194,'Base de Preços'!P$7:P$3001,'Base de Preços'!J$7:J$3001,"",0)</f>
        <v>589.29</v>
      </c>
      <c r="AI2194" s="37">
        <f t="shared" si="273"/>
        <v>589.29</v>
      </c>
      <c r="AJ2194" t="str">
        <f>_xlfn.XLOOKUP(N2194,Agrupamentos!C$3:C$496,Agrupamentos!D$3:D$496,"",0)</f>
        <v>DIARIAS HOMEM</v>
      </c>
      <c r="AK2194" t="str">
        <f t="shared" si="274"/>
        <v>SERV GERAIS LAVOURA AGRICGN1410298</v>
      </c>
      <c r="AL2194" s="57" t="str">
        <f t="shared" si="275"/>
        <v>48082GN1410Trabalhador FlorestalDOUGLAS BOTELHO GOMESSERV GERAIS LAVOURA AGRICNOSSA SENHORA APARECIDA IX - CPG007-01Principal1Agosto-260946226,288576388946225</v>
      </c>
      <c r="AM2194" s="79" t="str">
        <f t="shared" si="276"/>
        <v/>
      </c>
      <c r="AN2194" s="80" t="str">
        <f t="shared" si="277"/>
        <v/>
      </c>
      <c r="AO2194" s="36">
        <f t="shared" si="278"/>
        <v>589.29</v>
      </c>
      <c r="AP2194" s="83" t="str">
        <f t="shared" si="279"/>
        <v/>
      </c>
    </row>
    <row r="2195" spans="1:42" hidden="1">
      <c r="A2195">
        <v>48082</v>
      </c>
      <c r="B2195" s="38">
        <v>46225</v>
      </c>
      <c r="C2195" t="s">
        <v>35</v>
      </c>
      <c r="D2195" t="s">
        <v>105</v>
      </c>
      <c r="E2195" t="s">
        <v>106</v>
      </c>
      <c r="F2195" t="s">
        <v>37</v>
      </c>
      <c r="G2195">
        <v>8</v>
      </c>
      <c r="H2195" s="43">
        <v>11065</v>
      </c>
      <c r="I2195" t="s">
        <v>107</v>
      </c>
      <c r="J2195">
        <v>11392</v>
      </c>
      <c r="K2195" t="s">
        <v>142</v>
      </c>
      <c r="L2195" t="s">
        <v>142</v>
      </c>
      <c r="M2195">
        <v>1</v>
      </c>
      <c r="N2195" t="s">
        <v>109</v>
      </c>
      <c r="O2195" t="s">
        <v>64</v>
      </c>
      <c r="P2195">
        <v>820</v>
      </c>
      <c r="Q2195" t="s">
        <v>144</v>
      </c>
      <c r="R2195" t="s">
        <v>118</v>
      </c>
      <c r="S2195">
        <v>24</v>
      </c>
      <c r="T2195">
        <v>0</v>
      </c>
      <c r="U2195">
        <v>2</v>
      </c>
      <c r="V2195">
        <v>26</v>
      </c>
      <c r="W2195">
        <v>0</v>
      </c>
      <c r="X2195">
        <v>0</v>
      </c>
      <c r="Y2195">
        <v>0</v>
      </c>
      <c r="Z2195">
        <v>0</v>
      </c>
      <c r="AA2195" t="s">
        <v>46</v>
      </c>
      <c r="AB2195" t="s">
        <v>47</v>
      </c>
      <c r="AC2195" t="s">
        <v>145</v>
      </c>
      <c r="AD2195" t="s">
        <v>120</v>
      </c>
      <c r="AE2195" s="39">
        <v>46226.288576388892</v>
      </c>
      <c r="AG2195" t="str">
        <f t="shared" si="272"/>
        <v>Agosto-26</v>
      </c>
      <c r="AH2195" s="36">
        <f>_xlfn.XLOOKUP(AK2195,'Base de Preços'!P$7:P$3001,'Base de Preços'!J$7:J$3001,"",0)</f>
        <v>0</v>
      </c>
      <c r="AI2195" s="37">
        <f t="shared" si="273"/>
        <v>0</v>
      </c>
      <c r="AJ2195" t="str">
        <f>_xlfn.XLOOKUP(N2195,Agrupamentos!C$3:C$496,Agrupamentos!D$3:D$496,"",0)</f>
        <v>APOIO E MANUTENÇÃO</v>
      </c>
      <c r="AK2195" t="str">
        <f t="shared" si="274"/>
        <v>APOIO E MANUTEÇÃO 1410GN14101</v>
      </c>
      <c r="AL2195" s="57" t="str">
        <f t="shared" si="275"/>
        <v>48082GN1410MotoristaDOUGLAS BOTELHO GOMESAPOIO E MANUTEÇÃO 1410NOSSA SENHORA APARECIDA IX - CPG003-01Principal0Agosto-2622646226,288576388946225</v>
      </c>
      <c r="AM2195" s="79" t="str">
        <f t="shared" si="276"/>
        <v/>
      </c>
      <c r="AN2195" s="80" t="str">
        <f t="shared" si="277"/>
        <v/>
      </c>
      <c r="AO2195" s="36">
        <f t="shared" si="278"/>
        <v>0</v>
      </c>
      <c r="AP2195" s="83" t="str">
        <f t="shared" si="279"/>
        <v/>
      </c>
    </row>
    <row r="2196" spans="1:42" hidden="1">
      <c r="A2196">
        <v>48082</v>
      </c>
      <c r="B2196" s="38">
        <v>46225</v>
      </c>
      <c r="C2196" t="s">
        <v>35</v>
      </c>
      <c r="D2196" t="s">
        <v>105</v>
      </c>
      <c r="E2196" t="s">
        <v>106</v>
      </c>
      <c r="F2196" t="s">
        <v>49</v>
      </c>
      <c r="G2196">
        <v>8</v>
      </c>
      <c r="H2196" s="43">
        <v>11065</v>
      </c>
      <c r="I2196" t="s">
        <v>107</v>
      </c>
      <c r="J2196">
        <v>11392</v>
      </c>
      <c r="K2196" t="s">
        <v>142</v>
      </c>
      <c r="L2196" t="s">
        <v>142</v>
      </c>
      <c r="M2196" t="s">
        <v>146</v>
      </c>
      <c r="N2196" t="s">
        <v>147</v>
      </c>
      <c r="O2196" t="s">
        <v>64</v>
      </c>
      <c r="P2196">
        <v>820</v>
      </c>
      <c r="Q2196" t="s">
        <v>144</v>
      </c>
      <c r="R2196" t="s">
        <v>122</v>
      </c>
      <c r="S2196">
        <v>54</v>
      </c>
      <c r="T2196">
        <v>2.19</v>
      </c>
      <c r="U2196">
        <v>0</v>
      </c>
      <c r="V2196">
        <v>54</v>
      </c>
      <c r="W2196">
        <v>3.57</v>
      </c>
      <c r="X2196">
        <v>24.66</v>
      </c>
      <c r="Y2196">
        <v>24.66</v>
      </c>
      <c r="Z2196">
        <v>269.95999999999998</v>
      </c>
      <c r="AA2196" t="s">
        <v>55</v>
      </c>
      <c r="AB2196" t="s">
        <v>47</v>
      </c>
      <c r="AC2196" t="s">
        <v>145</v>
      </c>
      <c r="AE2196" s="39">
        <v>46226.288576388892</v>
      </c>
      <c r="AG2196" t="str">
        <f t="shared" si="272"/>
        <v>Agosto-26</v>
      </c>
      <c r="AH2196" s="36">
        <f>_xlfn.XLOOKUP(AK2196,'Base de Preços'!P$7:P$3001,'Base de Preços'!J$7:J$3001,"",0)</f>
        <v>618.69000000000005</v>
      </c>
      <c r="AI2196" s="37">
        <f t="shared" si="273"/>
        <v>1354.9311</v>
      </c>
      <c r="AJ2196" t="str">
        <f>_xlfn.XLOOKUP(N2196,Agrupamentos!C$3:C$496,Agrupamentos!D$3:D$496,"",0)</f>
        <v>IRRIGAÇÃO DE PLANTIO</v>
      </c>
      <c r="AK2196" t="str">
        <f t="shared" si="274"/>
        <v>2ª SERV IRRIGACAO NIVEL 1 AGRIC - TRANSPORTE ATÉ 5,0GN1410336-2</v>
      </c>
      <c r="AL2196" s="57" t="str">
        <f t="shared" si="275"/>
        <v>48082GN1410Trabalhador FlorestalDOUGLAS BOTELHO GOMES2ª SERV IRRIGACAO NIVEL 1 AGRIC - TRANSPORTE ATÉ 5,0NOSSA SENHORA APARECIDA IX - CPG004-01Principal2,19Agosto-2605446226,288576388946225</v>
      </c>
      <c r="AM2196" s="79">
        <f t="shared" si="276"/>
        <v>15.126050420168069</v>
      </c>
      <c r="AN2196" s="80">
        <f t="shared" si="277"/>
        <v>4083.4285714285716</v>
      </c>
      <c r="AO2196" s="36">
        <f t="shared" si="278"/>
        <v>591.21239999999989</v>
      </c>
      <c r="AP2196" s="83">
        <f t="shared" si="279"/>
        <v>-3492.2161714285717</v>
      </c>
    </row>
    <row r="2197" spans="1:42" hidden="1">
      <c r="A2197">
        <v>48082</v>
      </c>
      <c r="B2197" s="38">
        <v>46225</v>
      </c>
      <c r="C2197" t="s">
        <v>35</v>
      </c>
      <c r="D2197" t="s">
        <v>105</v>
      </c>
      <c r="E2197" t="s">
        <v>106</v>
      </c>
      <c r="F2197" t="s">
        <v>59</v>
      </c>
      <c r="G2197">
        <v>8</v>
      </c>
      <c r="H2197" s="43">
        <v>11065</v>
      </c>
      <c r="I2197" t="s">
        <v>107</v>
      </c>
      <c r="J2197">
        <v>11392</v>
      </c>
      <c r="K2197" t="s">
        <v>142</v>
      </c>
      <c r="L2197" t="s">
        <v>142</v>
      </c>
      <c r="M2197" t="s">
        <v>146</v>
      </c>
      <c r="N2197" t="s">
        <v>147</v>
      </c>
      <c r="O2197" t="s">
        <v>64</v>
      </c>
      <c r="P2197">
        <v>820</v>
      </c>
      <c r="Q2197" t="s">
        <v>144</v>
      </c>
      <c r="R2197" t="s">
        <v>104</v>
      </c>
      <c r="S2197">
        <v>2</v>
      </c>
      <c r="T2197">
        <v>3.81</v>
      </c>
      <c r="U2197">
        <v>16</v>
      </c>
      <c r="V2197">
        <v>18</v>
      </c>
      <c r="W2197">
        <v>0.71</v>
      </c>
      <c r="X2197">
        <v>0.52</v>
      </c>
      <c r="Y2197">
        <v>4.72</v>
      </c>
      <c r="Z2197">
        <v>211.36</v>
      </c>
      <c r="AA2197" t="s">
        <v>46</v>
      </c>
      <c r="AB2197" t="s">
        <v>77</v>
      </c>
      <c r="AC2197" t="s">
        <v>145</v>
      </c>
      <c r="AE2197" s="39">
        <v>46226.288576388892</v>
      </c>
      <c r="AG2197" t="str">
        <f t="shared" si="272"/>
        <v>Agosto-26</v>
      </c>
      <c r="AH2197" s="36">
        <f>_xlfn.XLOOKUP(AK2197,'Base de Preços'!P$7:P$3001,'Base de Preços'!J$7:J$3001,"",0)</f>
        <v>618.69000000000005</v>
      </c>
      <c r="AI2197" s="37">
        <f t="shared" si="273"/>
        <v>0</v>
      </c>
      <c r="AJ2197" t="str">
        <f>_xlfn.XLOOKUP(N2197,Agrupamentos!C$3:C$496,Agrupamentos!D$3:D$496,"",0)</f>
        <v>IRRIGAÇÃO DE PLANTIO</v>
      </c>
      <c r="AK2197" t="str">
        <f t="shared" si="274"/>
        <v>2ª SERV IRRIGACAO NIVEL 1 AGRIC - TRANSPORTE ATÉ 5,0GN1410336-2</v>
      </c>
      <c r="AL2197" s="57" t="str">
        <f t="shared" si="275"/>
        <v>48082GN1410Operador de Trator de PneuDOUGLAS BOTELHO GOMES2ª SERV IRRIGACAO NIVEL 1 AGRIC - TRANSPORTE ATÉ 5,0NOSSA SENHORA APARECIDA IX - CPG007-01Apoio3,81Agosto-26161846226,288576388946225</v>
      </c>
      <c r="AM2197" s="79">
        <f t="shared" si="276"/>
        <v>25.35211267605634</v>
      </c>
      <c r="AN2197" s="80">
        <f t="shared" si="277"/>
        <v>5358.422535211268</v>
      </c>
      <c r="AO2197" s="36">
        <f t="shared" si="278"/>
        <v>805.28160000000003</v>
      </c>
      <c r="AP2197" s="83">
        <f t="shared" si="279"/>
        <v>-4553.1409352112678</v>
      </c>
    </row>
    <row r="2198" spans="1:42" hidden="1">
      <c r="A2198">
        <v>48082</v>
      </c>
      <c r="B2198" s="38">
        <v>46225</v>
      </c>
      <c r="C2198" t="s">
        <v>35</v>
      </c>
      <c r="D2198" t="s">
        <v>105</v>
      </c>
      <c r="E2198" t="s">
        <v>106</v>
      </c>
      <c r="F2198" t="s">
        <v>59</v>
      </c>
      <c r="G2198">
        <v>8</v>
      </c>
      <c r="H2198" s="43">
        <v>11065</v>
      </c>
      <c r="I2198" t="s">
        <v>107</v>
      </c>
      <c r="J2198">
        <v>11392</v>
      </c>
      <c r="K2198" t="s">
        <v>142</v>
      </c>
      <c r="L2198" t="s">
        <v>142</v>
      </c>
      <c r="M2198">
        <v>478</v>
      </c>
      <c r="N2198" t="s">
        <v>143</v>
      </c>
      <c r="O2198" t="s">
        <v>64</v>
      </c>
      <c r="P2198">
        <v>820</v>
      </c>
      <c r="Q2198" t="s">
        <v>144</v>
      </c>
      <c r="R2198" t="s">
        <v>122</v>
      </c>
      <c r="S2198">
        <v>8</v>
      </c>
      <c r="T2198">
        <v>9.17</v>
      </c>
      <c r="U2198">
        <v>18</v>
      </c>
      <c r="V2198">
        <v>26</v>
      </c>
      <c r="W2198">
        <v>0.74</v>
      </c>
      <c r="X2198">
        <v>0.87</v>
      </c>
      <c r="Y2198">
        <v>2.84</v>
      </c>
      <c r="Z2198">
        <v>239.79</v>
      </c>
      <c r="AA2198" t="s">
        <v>55</v>
      </c>
      <c r="AB2198" t="s">
        <v>56</v>
      </c>
      <c r="AC2198" t="s">
        <v>145</v>
      </c>
      <c r="AD2198" t="s">
        <v>120</v>
      </c>
      <c r="AE2198" s="39">
        <v>46226.288576388892</v>
      </c>
      <c r="AG2198" t="str">
        <f t="shared" si="272"/>
        <v>Agosto-26</v>
      </c>
      <c r="AH2198" s="36">
        <f>_xlfn.XLOOKUP(AK2198,'Base de Preços'!P$7:P$3001,'Base de Preços'!J$7:J$3001,"",0)</f>
        <v>1235.0899999999999</v>
      </c>
      <c r="AI2198" s="37">
        <f t="shared" si="273"/>
        <v>0</v>
      </c>
      <c r="AJ2198" t="str">
        <f>_xlfn.XLOOKUP(N2198,Agrupamentos!C$3:C$496,Agrupamentos!D$3:D$496,"",0)</f>
        <v>IRRIGAÇÃO DE PLANTIO</v>
      </c>
      <c r="AK2198" t="str">
        <f t="shared" si="274"/>
        <v>SERV PLANTIO IRRIGADO NIVEL 1 AGRIC - TRANSPORTE ATÉ 5 KMGN1410478</v>
      </c>
      <c r="AL2198" s="57" t="str">
        <f t="shared" si="275"/>
        <v>48082GN1410Operador de Trator de PneuDOUGLAS BOTELHO GOMESSERV PLANTIO IRRIGADO NIVEL 1 AGRIC - TRANSPORTE ATÉ 5 KMNOSSA SENHORA APARECIDA IX - CPG004-01Suporte9,17Agosto-26182646226,288576388946225</v>
      </c>
      <c r="AM2198" s="79">
        <f t="shared" si="276"/>
        <v>35.135135135135137</v>
      </c>
      <c r="AN2198" s="80">
        <f t="shared" si="277"/>
        <v>8425.0540540540551</v>
      </c>
      <c r="AO2198" s="36">
        <f t="shared" si="278"/>
        <v>2198.8742999999999</v>
      </c>
      <c r="AP2198" s="83">
        <f t="shared" si="279"/>
        <v>-6226.1797540540556</v>
      </c>
    </row>
    <row r="2199" spans="1:42" hidden="1">
      <c r="A2199">
        <v>48082</v>
      </c>
      <c r="B2199" s="38">
        <v>46225</v>
      </c>
      <c r="C2199" t="s">
        <v>35</v>
      </c>
      <c r="D2199" t="s">
        <v>105</v>
      </c>
      <c r="E2199" t="s">
        <v>106</v>
      </c>
      <c r="F2199" t="s">
        <v>49</v>
      </c>
      <c r="G2199">
        <v>8</v>
      </c>
      <c r="H2199" s="43">
        <v>11065</v>
      </c>
      <c r="I2199" t="s">
        <v>107</v>
      </c>
      <c r="J2199">
        <v>11392</v>
      </c>
      <c r="K2199" t="s">
        <v>142</v>
      </c>
      <c r="L2199" t="s">
        <v>142</v>
      </c>
      <c r="M2199">
        <v>478</v>
      </c>
      <c r="N2199" t="s">
        <v>143</v>
      </c>
      <c r="O2199" t="s">
        <v>64</v>
      </c>
      <c r="P2199">
        <v>820</v>
      </c>
      <c r="Q2199" t="s">
        <v>144</v>
      </c>
      <c r="R2199" t="s">
        <v>122</v>
      </c>
      <c r="S2199">
        <v>90</v>
      </c>
      <c r="T2199">
        <v>9.17</v>
      </c>
      <c r="U2199">
        <v>0</v>
      </c>
      <c r="V2199">
        <v>90</v>
      </c>
      <c r="W2199">
        <v>11.26</v>
      </c>
      <c r="X2199">
        <v>9.81</v>
      </c>
      <c r="Y2199">
        <v>9.81</v>
      </c>
      <c r="Z2199">
        <v>851.63</v>
      </c>
      <c r="AA2199" t="s">
        <v>55</v>
      </c>
      <c r="AB2199" t="s">
        <v>47</v>
      </c>
      <c r="AC2199" t="s">
        <v>145</v>
      </c>
      <c r="AE2199" s="39">
        <v>46226.288576388892</v>
      </c>
      <c r="AG2199" t="str">
        <f t="shared" si="272"/>
        <v>Agosto-26</v>
      </c>
      <c r="AH2199" s="36">
        <f>_xlfn.XLOOKUP(AK2199,'Base de Preços'!P$7:P$3001,'Base de Preços'!J$7:J$3001,"",0)</f>
        <v>1235.0899999999999</v>
      </c>
      <c r="AI2199" s="37">
        <f t="shared" si="273"/>
        <v>11325.775299999999</v>
      </c>
      <c r="AJ2199" t="str">
        <f>_xlfn.XLOOKUP(N2199,Agrupamentos!C$3:C$496,Agrupamentos!D$3:D$496,"",0)</f>
        <v>IRRIGAÇÃO DE PLANTIO</v>
      </c>
      <c r="AK2199" t="str">
        <f t="shared" si="274"/>
        <v>SERV PLANTIO IRRIGADO NIVEL 1 AGRIC - TRANSPORTE ATÉ 5 KMGN1410478</v>
      </c>
      <c r="AL2199" s="57" t="str">
        <f t="shared" si="275"/>
        <v>48082GN1410Trabalhador FlorestalDOUGLAS BOTELHO GOMESSERV PLANTIO IRRIGADO NIVEL 1 AGRIC - TRANSPORTE ATÉ 5 KMNOSSA SENHORA APARECIDA IX - CPG004-01Principal9,17Agosto-2609046226,288576388946225</v>
      </c>
      <c r="AM2199" s="79">
        <f t="shared" si="276"/>
        <v>7.9928952042628776</v>
      </c>
      <c r="AN2199" s="80">
        <f t="shared" si="277"/>
        <v>6806.9893428063942</v>
      </c>
      <c r="AO2199" s="36">
        <f t="shared" si="278"/>
        <v>7809.4471000000003</v>
      </c>
      <c r="AP2199" s="83">
        <f t="shared" si="279"/>
        <v>1002.4577571936061</v>
      </c>
    </row>
    <row r="2200" spans="1:42" hidden="1">
      <c r="A2200">
        <v>48082</v>
      </c>
      <c r="B2200" s="38">
        <v>46225</v>
      </c>
      <c r="C2200" t="s">
        <v>35</v>
      </c>
      <c r="D2200" t="s">
        <v>105</v>
      </c>
      <c r="E2200" t="s">
        <v>106</v>
      </c>
      <c r="F2200" t="s">
        <v>49</v>
      </c>
      <c r="G2200">
        <v>8</v>
      </c>
      <c r="H2200" s="43">
        <v>11065</v>
      </c>
      <c r="I2200" t="s">
        <v>107</v>
      </c>
      <c r="J2200">
        <v>11392</v>
      </c>
      <c r="K2200" t="s">
        <v>142</v>
      </c>
      <c r="L2200" t="s">
        <v>142</v>
      </c>
      <c r="M2200" t="s">
        <v>146</v>
      </c>
      <c r="N2200" t="s">
        <v>147</v>
      </c>
      <c r="O2200" t="s">
        <v>64</v>
      </c>
      <c r="P2200">
        <v>820</v>
      </c>
      <c r="Q2200" t="s">
        <v>144</v>
      </c>
      <c r="R2200" t="s">
        <v>104</v>
      </c>
      <c r="S2200">
        <v>65</v>
      </c>
      <c r="T2200">
        <v>3.81</v>
      </c>
      <c r="U2200">
        <v>0</v>
      </c>
      <c r="V2200">
        <v>65</v>
      </c>
      <c r="W2200">
        <v>3.57</v>
      </c>
      <c r="X2200">
        <v>17.059999999999999</v>
      </c>
      <c r="Y2200">
        <v>17.059999999999999</v>
      </c>
      <c r="Z2200">
        <v>269.95999999999998</v>
      </c>
      <c r="AA2200" t="s">
        <v>46</v>
      </c>
      <c r="AB2200" t="s">
        <v>47</v>
      </c>
      <c r="AC2200" t="s">
        <v>145</v>
      </c>
      <c r="AE2200" s="39">
        <v>46226.288576388892</v>
      </c>
      <c r="AG2200" t="str">
        <f t="shared" si="272"/>
        <v>Agosto-26</v>
      </c>
      <c r="AH2200" s="36">
        <f>_xlfn.XLOOKUP(AK2200,'Base de Preços'!P$7:P$3001,'Base de Preços'!J$7:J$3001,"",0)</f>
        <v>618.69000000000005</v>
      </c>
      <c r="AI2200" s="37">
        <f t="shared" si="273"/>
        <v>2357.2089000000001</v>
      </c>
      <c r="AJ2200" t="str">
        <f>_xlfn.XLOOKUP(N2200,Agrupamentos!C$3:C$496,Agrupamentos!D$3:D$496,"",0)</f>
        <v>IRRIGAÇÃO DE PLANTIO</v>
      </c>
      <c r="AK2200" t="str">
        <f t="shared" si="274"/>
        <v>2ª SERV IRRIGACAO NIVEL 1 AGRIC - TRANSPORTE ATÉ 5,0GN1410336-2</v>
      </c>
      <c r="AL2200" s="57" t="str">
        <f t="shared" si="275"/>
        <v>48082GN1410Trabalhador FlorestalDOUGLAS BOTELHO GOMES2ª SERV IRRIGACAO NIVEL 1 AGRIC - TRANSPORTE ATÉ 5,0NOSSA SENHORA APARECIDA IX - CPG007-01Principal3,81Agosto-2606546226,288576388946225</v>
      </c>
      <c r="AM2200" s="79">
        <f t="shared" si="276"/>
        <v>18.207282913165265</v>
      </c>
      <c r="AN2200" s="80">
        <f t="shared" si="277"/>
        <v>4915.2380952380945</v>
      </c>
      <c r="AO2200" s="36">
        <f t="shared" si="278"/>
        <v>1028.5475999999999</v>
      </c>
      <c r="AP2200" s="83">
        <f t="shared" si="279"/>
        <v>-3886.6904952380946</v>
      </c>
    </row>
    <row r="2201" spans="1:42" hidden="1">
      <c r="A2201">
        <v>48093</v>
      </c>
      <c r="B2201" s="38">
        <v>46225</v>
      </c>
      <c r="C2201" t="s">
        <v>35</v>
      </c>
      <c r="D2201" t="s">
        <v>105</v>
      </c>
      <c r="E2201" t="s">
        <v>106</v>
      </c>
      <c r="F2201" t="s">
        <v>153</v>
      </c>
      <c r="G2201">
        <v>8</v>
      </c>
      <c r="H2201" s="43">
        <v>11065</v>
      </c>
      <c r="I2201" t="s">
        <v>107</v>
      </c>
      <c r="J2201">
        <v>11078</v>
      </c>
      <c r="K2201" t="s">
        <v>154</v>
      </c>
      <c r="L2201" t="s">
        <v>154</v>
      </c>
      <c r="M2201" t="s">
        <v>155</v>
      </c>
      <c r="N2201" t="s">
        <v>156</v>
      </c>
      <c r="O2201" t="s">
        <v>43</v>
      </c>
      <c r="P2201">
        <v>844</v>
      </c>
      <c r="Q2201" t="s">
        <v>171</v>
      </c>
      <c r="R2201" t="s">
        <v>172</v>
      </c>
      <c r="S2201">
        <v>0</v>
      </c>
      <c r="T2201">
        <v>0</v>
      </c>
      <c r="U2201">
        <v>8</v>
      </c>
      <c r="V2201">
        <v>8</v>
      </c>
      <c r="W2201">
        <v>0</v>
      </c>
      <c r="X2201">
        <v>0</v>
      </c>
      <c r="Y2201">
        <v>0</v>
      </c>
      <c r="Z2201">
        <v>0</v>
      </c>
      <c r="AA2201" t="s">
        <v>55</v>
      </c>
      <c r="AB2201" t="s">
        <v>56</v>
      </c>
      <c r="AC2201" t="s">
        <v>159</v>
      </c>
      <c r="AD2201" t="s">
        <v>159</v>
      </c>
      <c r="AE2201" s="39">
        <v>46226.426608796297</v>
      </c>
      <c r="AG2201" t="str">
        <f t="shared" si="272"/>
        <v>Agosto-26</v>
      </c>
      <c r="AH2201" s="36">
        <f>_xlfn.XLOOKUP(AK2201,'Base de Preços'!P$7:P$3001,'Base de Preços'!J$7:J$3001,"",0)</f>
        <v>3133.15</v>
      </c>
      <c r="AI2201" s="37">
        <f t="shared" si="273"/>
        <v>0</v>
      </c>
      <c r="AJ2201" t="str">
        <f>_xlfn.XLOOKUP(N2201,Agrupamentos!C$3:C$496,Agrupamentos!D$3:D$496,"",0)</f>
        <v>BRIGADINHA MSFL</v>
      </c>
      <c r="AK2201" t="str">
        <f t="shared" si="274"/>
        <v>EQUIPE DE BRIGADINHA FLORESTALGN1410IMP21</v>
      </c>
      <c r="AL2201" s="57" t="str">
        <f t="shared" si="275"/>
        <v>48093GN1410Operador de Máquinas SêniorNATAN SANTOS MORAISEQUIPE DE BRIGADINHA FLORESTALJATOBÁ GLEBA B - NAD043-01Suporte0Agosto-268846226,426608796346225</v>
      </c>
      <c r="AM2201" s="79" t="str">
        <f t="shared" si="276"/>
        <v/>
      </c>
      <c r="AN2201" s="80" t="str">
        <f t="shared" si="277"/>
        <v/>
      </c>
      <c r="AO2201" s="36">
        <f t="shared" si="278"/>
        <v>0</v>
      </c>
      <c r="AP2201" s="83" t="str">
        <f t="shared" si="279"/>
        <v/>
      </c>
    </row>
    <row r="2202" spans="1:42" hidden="1">
      <c r="A2202">
        <v>48093</v>
      </c>
      <c r="B2202" s="38">
        <v>46225</v>
      </c>
      <c r="C2202" t="s">
        <v>35</v>
      </c>
      <c r="D2202" t="s">
        <v>105</v>
      </c>
      <c r="E2202" t="s">
        <v>106</v>
      </c>
      <c r="F2202" t="s">
        <v>37</v>
      </c>
      <c r="G2202">
        <v>8</v>
      </c>
      <c r="H2202" s="43">
        <v>11065</v>
      </c>
      <c r="I2202" t="s">
        <v>107</v>
      </c>
      <c r="J2202">
        <v>11078</v>
      </c>
      <c r="K2202" t="s">
        <v>154</v>
      </c>
      <c r="L2202" t="s">
        <v>154</v>
      </c>
      <c r="M2202" t="s">
        <v>155</v>
      </c>
      <c r="N2202" t="s">
        <v>156</v>
      </c>
      <c r="O2202" t="s">
        <v>43</v>
      </c>
      <c r="P2202">
        <v>900</v>
      </c>
      <c r="Q2202" t="s">
        <v>173</v>
      </c>
      <c r="R2202" t="s">
        <v>152</v>
      </c>
      <c r="S2202">
        <v>8</v>
      </c>
      <c r="T2202">
        <v>0</v>
      </c>
      <c r="U2202">
        <v>0</v>
      </c>
      <c r="V2202">
        <v>8</v>
      </c>
      <c r="W2202">
        <v>0</v>
      </c>
      <c r="X2202">
        <v>0</v>
      </c>
      <c r="Y2202">
        <v>0</v>
      </c>
      <c r="Z2202">
        <v>0</v>
      </c>
      <c r="AA2202" t="s">
        <v>55</v>
      </c>
      <c r="AB2202" t="s">
        <v>77</v>
      </c>
      <c r="AC2202" t="s">
        <v>159</v>
      </c>
      <c r="AD2202" t="s">
        <v>159</v>
      </c>
      <c r="AE2202" s="39">
        <v>46226.425046296295</v>
      </c>
      <c r="AG2202" t="str">
        <f t="shared" si="272"/>
        <v>Agosto-26</v>
      </c>
      <c r="AH2202" s="36">
        <f>_xlfn.XLOOKUP(AK2202,'Base de Preços'!P$7:P$3001,'Base de Preços'!J$7:J$3001,"",0)</f>
        <v>3133.15</v>
      </c>
      <c r="AI2202" s="37">
        <f t="shared" si="273"/>
        <v>0</v>
      </c>
      <c r="AJ2202" t="str">
        <f>_xlfn.XLOOKUP(N2202,Agrupamentos!C$3:C$496,Agrupamentos!D$3:D$496,"",0)</f>
        <v>BRIGADINHA MSFL</v>
      </c>
      <c r="AK2202" t="str">
        <f t="shared" si="274"/>
        <v>EQUIPE DE BRIGADINHA FLORESTALGN1410IMP21</v>
      </c>
      <c r="AL2202" s="57" t="str">
        <f t="shared" si="275"/>
        <v>48093GN1410MotoristaNATAN SANTOS MORAISEQUIPE DE BRIGADINHA FLORESTALCAMPO ALEGRE - RRP008-01Apoio0Agosto-260846226,425046296346225</v>
      </c>
      <c r="AM2202" s="79" t="str">
        <f t="shared" si="276"/>
        <v/>
      </c>
      <c r="AN2202" s="80" t="str">
        <f t="shared" si="277"/>
        <v/>
      </c>
      <c r="AO2202" s="36">
        <f t="shared" si="278"/>
        <v>0</v>
      </c>
      <c r="AP2202" s="83" t="str">
        <f t="shared" si="279"/>
        <v/>
      </c>
    </row>
    <row r="2203" spans="1:42" hidden="1">
      <c r="A2203">
        <v>48093</v>
      </c>
      <c r="B2203" s="38">
        <v>46225</v>
      </c>
      <c r="C2203" t="s">
        <v>35</v>
      </c>
      <c r="D2203" t="s">
        <v>105</v>
      </c>
      <c r="E2203" t="s">
        <v>106</v>
      </c>
      <c r="F2203" t="s">
        <v>49</v>
      </c>
      <c r="G2203">
        <v>8</v>
      </c>
      <c r="H2203" s="43">
        <v>11065</v>
      </c>
      <c r="I2203" t="s">
        <v>107</v>
      </c>
      <c r="J2203">
        <v>11078</v>
      </c>
      <c r="K2203" t="s">
        <v>154</v>
      </c>
      <c r="L2203" t="s">
        <v>154</v>
      </c>
      <c r="M2203" t="s">
        <v>155</v>
      </c>
      <c r="N2203" t="s">
        <v>156</v>
      </c>
      <c r="O2203" t="s">
        <v>43</v>
      </c>
      <c r="P2203">
        <v>844</v>
      </c>
      <c r="Q2203" t="s">
        <v>171</v>
      </c>
      <c r="R2203" t="s">
        <v>172</v>
      </c>
      <c r="S2203">
        <v>24</v>
      </c>
      <c r="T2203">
        <v>1</v>
      </c>
      <c r="U2203">
        <v>12</v>
      </c>
      <c r="V2203">
        <v>36</v>
      </c>
      <c r="W2203">
        <v>0</v>
      </c>
      <c r="X2203">
        <v>24</v>
      </c>
      <c r="Y2203">
        <v>36</v>
      </c>
      <c r="Z2203" s="3">
        <v>3133.15</v>
      </c>
      <c r="AA2203" t="s">
        <v>55</v>
      </c>
      <c r="AB2203" t="s">
        <v>47</v>
      </c>
      <c r="AC2203" t="s">
        <v>159</v>
      </c>
      <c r="AD2203" t="s">
        <v>120</v>
      </c>
      <c r="AE2203" s="39">
        <v>46226.425810185188</v>
      </c>
      <c r="AG2203" t="str">
        <f t="shared" si="272"/>
        <v>Agosto-26</v>
      </c>
      <c r="AH2203" s="36">
        <f>_xlfn.XLOOKUP(AK2203,'Base de Preços'!P$7:P$3001,'Base de Preços'!J$7:J$3001,"",0)</f>
        <v>3133.15</v>
      </c>
      <c r="AI2203" s="37">
        <f t="shared" si="273"/>
        <v>3133.15</v>
      </c>
      <c r="AJ2203" t="str">
        <f>_xlfn.XLOOKUP(N2203,Agrupamentos!C$3:C$496,Agrupamentos!D$3:D$496,"",0)</f>
        <v>BRIGADINHA MSFL</v>
      </c>
      <c r="AK2203" t="str">
        <f t="shared" si="274"/>
        <v>EQUIPE DE BRIGADINHA FLORESTALGN1410IMP21</v>
      </c>
      <c r="AL2203" s="57" t="str">
        <f t="shared" si="275"/>
        <v>48093GN1410Trabalhador FlorestalNATAN SANTOS MORAISEQUIPE DE BRIGADINHA FLORESTALJATOBÁ GLEBA B - NAD043-01Principal1Agosto-26123646226,425810185246225</v>
      </c>
      <c r="AM2203" s="79" t="str">
        <f t="shared" si="276"/>
        <v/>
      </c>
      <c r="AN2203" s="80" t="str">
        <f t="shared" si="277"/>
        <v/>
      </c>
      <c r="AO2203" s="36">
        <f t="shared" si="278"/>
        <v>3133.15</v>
      </c>
      <c r="AP2203" s="83" t="str">
        <f t="shared" si="279"/>
        <v/>
      </c>
    </row>
    <row r="2204" spans="1:42" hidden="1">
      <c r="A2204">
        <v>48093</v>
      </c>
      <c r="B2204" s="38">
        <v>46225</v>
      </c>
      <c r="C2204" t="s">
        <v>35</v>
      </c>
      <c r="D2204" t="s">
        <v>105</v>
      </c>
      <c r="E2204" t="s">
        <v>106</v>
      </c>
      <c r="F2204" t="s">
        <v>37</v>
      </c>
      <c r="G2204">
        <v>8</v>
      </c>
      <c r="H2204" s="43">
        <v>11065</v>
      </c>
      <c r="I2204" t="s">
        <v>107</v>
      </c>
      <c r="J2204">
        <v>11078</v>
      </c>
      <c r="K2204" t="s">
        <v>154</v>
      </c>
      <c r="L2204" t="s">
        <v>154</v>
      </c>
      <c r="M2204" t="s">
        <v>155</v>
      </c>
      <c r="N2204" t="s">
        <v>156</v>
      </c>
      <c r="O2204" t="s">
        <v>43</v>
      </c>
      <c r="P2204">
        <v>844</v>
      </c>
      <c r="Q2204" t="s">
        <v>171</v>
      </c>
      <c r="R2204" t="s">
        <v>172</v>
      </c>
      <c r="S2204">
        <v>18</v>
      </c>
      <c r="T2204">
        <v>0</v>
      </c>
      <c r="U2204">
        <v>0</v>
      </c>
      <c r="V2204">
        <v>18</v>
      </c>
      <c r="W2204">
        <v>0</v>
      </c>
      <c r="X2204">
        <v>0</v>
      </c>
      <c r="Y2204">
        <v>0</v>
      </c>
      <c r="Z2204">
        <v>0</v>
      </c>
      <c r="AA2204" t="s">
        <v>55</v>
      </c>
      <c r="AB2204" t="s">
        <v>77</v>
      </c>
      <c r="AC2204" t="s">
        <v>159</v>
      </c>
      <c r="AD2204" t="s">
        <v>120</v>
      </c>
      <c r="AE2204" s="39">
        <v>46226.426851851851</v>
      </c>
      <c r="AG2204" t="str">
        <f t="shared" si="272"/>
        <v>Agosto-26</v>
      </c>
      <c r="AH2204" s="36">
        <f>_xlfn.XLOOKUP(AK2204,'Base de Preços'!P$7:P$3001,'Base de Preços'!J$7:J$3001,"",0)</f>
        <v>3133.15</v>
      </c>
      <c r="AI2204" s="37">
        <f t="shared" si="273"/>
        <v>0</v>
      </c>
      <c r="AJ2204" t="str">
        <f>_xlfn.XLOOKUP(N2204,Agrupamentos!C$3:C$496,Agrupamentos!D$3:D$496,"",0)</f>
        <v>BRIGADINHA MSFL</v>
      </c>
      <c r="AK2204" t="str">
        <f t="shared" si="274"/>
        <v>EQUIPE DE BRIGADINHA FLORESTALGN1410IMP21</v>
      </c>
      <c r="AL2204" s="57" t="str">
        <f t="shared" si="275"/>
        <v>48093GN1410MotoristaNATAN SANTOS MORAISEQUIPE DE BRIGADINHA FLORESTALJATOBÁ GLEBA B - NAD043-01Apoio0Agosto-2601846226,426851851946225</v>
      </c>
      <c r="AM2204" s="79" t="str">
        <f t="shared" si="276"/>
        <v/>
      </c>
      <c r="AN2204" s="80" t="str">
        <f t="shared" si="277"/>
        <v/>
      </c>
      <c r="AO2204" s="36">
        <f t="shared" si="278"/>
        <v>0</v>
      </c>
      <c r="AP2204" s="83" t="str">
        <f t="shared" si="279"/>
        <v/>
      </c>
    </row>
    <row r="2205" spans="1:42" hidden="1">
      <c r="A2205">
        <v>48093</v>
      </c>
      <c r="B2205" s="38">
        <v>46225</v>
      </c>
      <c r="C2205" t="s">
        <v>35</v>
      </c>
      <c r="D2205" t="s">
        <v>105</v>
      </c>
      <c r="E2205" t="s">
        <v>106</v>
      </c>
      <c r="F2205" t="s">
        <v>49</v>
      </c>
      <c r="G2205">
        <v>8</v>
      </c>
      <c r="H2205" s="43">
        <v>11065</v>
      </c>
      <c r="I2205" t="s">
        <v>107</v>
      </c>
      <c r="J2205">
        <v>11078</v>
      </c>
      <c r="K2205" t="s">
        <v>154</v>
      </c>
      <c r="L2205" t="s">
        <v>154</v>
      </c>
      <c r="M2205" t="s">
        <v>155</v>
      </c>
      <c r="N2205" t="s">
        <v>156</v>
      </c>
      <c r="O2205" t="s">
        <v>43</v>
      </c>
      <c r="P2205">
        <v>900</v>
      </c>
      <c r="Q2205" t="s">
        <v>173</v>
      </c>
      <c r="R2205" t="s">
        <v>152</v>
      </c>
      <c r="S2205">
        <v>16</v>
      </c>
      <c r="T2205">
        <v>1</v>
      </c>
      <c r="U2205">
        <v>0</v>
      </c>
      <c r="V2205">
        <v>16</v>
      </c>
      <c r="W2205">
        <v>0</v>
      </c>
      <c r="X2205">
        <v>16</v>
      </c>
      <c r="Y2205">
        <v>16</v>
      </c>
      <c r="Z2205" s="3">
        <v>3133.15</v>
      </c>
      <c r="AA2205" t="s">
        <v>55</v>
      </c>
      <c r="AB2205" t="s">
        <v>47</v>
      </c>
      <c r="AC2205" t="s">
        <v>159</v>
      </c>
      <c r="AD2205" t="s">
        <v>159</v>
      </c>
      <c r="AE2205" s="39">
        <v>46226.424178240741</v>
      </c>
      <c r="AG2205" t="str">
        <f t="shared" si="272"/>
        <v>Agosto-26</v>
      </c>
      <c r="AH2205" s="36">
        <f>_xlfn.XLOOKUP(AK2205,'Base de Preços'!P$7:P$3001,'Base de Preços'!J$7:J$3001,"",0)</f>
        <v>3133.15</v>
      </c>
      <c r="AI2205" s="37">
        <f t="shared" si="273"/>
        <v>3133.15</v>
      </c>
      <c r="AJ2205" t="str">
        <f>_xlfn.XLOOKUP(N2205,Agrupamentos!C$3:C$496,Agrupamentos!D$3:D$496,"",0)</f>
        <v>BRIGADINHA MSFL</v>
      </c>
      <c r="AK2205" t="str">
        <f t="shared" si="274"/>
        <v>EQUIPE DE BRIGADINHA FLORESTALGN1410IMP21</v>
      </c>
      <c r="AL2205" s="57" t="str">
        <f t="shared" si="275"/>
        <v>48093GN1410Trabalhador FlorestalNATAN SANTOS MORAISEQUIPE DE BRIGADINHA FLORESTALCAMPO ALEGRE - RRP008-01Principal1Agosto-2601646226,424178240746225</v>
      </c>
      <c r="AM2205" s="79" t="str">
        <f t="shared" si="276"/>
        <v/>
      </c>
      <c r="AN2205" s="80" t="str">
        <f t="shared" si="277"/>
        <v/>
      </c>
      <c r="AO2205" s="36">
        <f t="shared" si="278"/>
        <v>3133.15</v>
      </c>
      <c r="AP2205" s="83" t="str">
        <f t="shared" si="279"/>
        <v/>
      </c>
    </row>
    <row r="2206" spans="1:42" hidden="1">
      <c r="A2206">
        <v>48094</v>
      </c>
      <c r="B2206" s="38">
        <v>46225</v>
      </c>
      <c r="C2206" t="s">
        <v>35</v>
      </c>
      <c r="D2206" t="s">
        <v>105</v>
      </c>
      <c r="E2206" t="s">
        <v>106</v>
      </c>
      <c r="F2206" t="s">
        <v>49</v>
      </c>
      <c r="G2206">
        <v>8</v>
      </c>
      <c r="H2206" s="43">
        <v>11331</v>
      </c>
      <c r="I2206" t="s">
        <v>112</v>
      </c>
      <c r="J2206">
        <v>11752</v>
      </c>
      <c r="K2206" t="s">
        <v>149</v>
      </c>
      <c r="L2206" t="s">
        <v>149</v>
      </c>
      <c r="M2206" t="s">
        <v>115</v>
      </c>
      <c r="N2206" t="s">
        <v>116</v>
      </c>
      <c r="O2206" t="s">
        <v>64</v>
      </c>
      <c r="P2206">
        <v>873</v>
      </c>
      <c r="Q2206" t="s">
        <v>150</v>
      </c>
      <c r="R2206" t="s">
        <v>151</v>
      </c>
      <c r="S2206">
        <v>20</v>
      </c>
      <c r="T2206">
        <v>40</v>
      </c>
      <c r="U2206">
        <v>0</v>
      </c>
      <c r="V2206">
        <v>20</v>
      </c>
      <c r="W2206">
        <v>0.08</v>
      </c>
      <c r="X2206">
        <v>0.5</v>
      </c>
      <c r="Y2206">
        <v>0.5</v>
      </c>
      <c r="Z2206">
        <v>10.130000000000001</v>
      </c>
      <c r="AA2206" t="s">
        <v>55</v>
      </c>
      <c r="AB2206" t="s">
        <v>56</v>
      </c>
      <c r="AC2206" t="s">
        <v>120</v>
      </c>
      <c r="AD2206" t="s">
        <v>120</v>
      </c>
      <c r="AE2206" s="39">
        <v>46226.427106481482</v>
      </c>
      <c r="AG2206" t="str">
        <f t="shared" si="272"/>
        <v>Agosto-26</v>
      </c>
      <c r="AH2206" s="36">
        <f>_xlfn.XLOOKUP(AK2206,'Base de Preços'!P$7:P$3001,'Base de Preços'!J$7:J$3001,"",0)</f>
        <v>212.62</v>
      </c>
      <c r="AI2206" s="37">
        <f t="shared" si="273"/>
        <v>0</v>
      </c>
      <c r="AJ2206" t="str">
        <f>_xlfn.XLOOKUP(N2206,Agrupamentos!C$3:C$496,Agrupamentos!D$3:D$496,"",0)</f>
        <v>HERBICIDA MEC</v>
      </c>
      <c r="AK2206" t="str">
        <f t="shared" si="274"/>
        <v>SERV CAP QUIM PRE EMERG 3 LINHASGN1410IMP97</v>
      </c>
      <c r="AL2206" s="57" t="str">
        <f t="shared" si="275"/>
        <v>48094GN1410Trabalhador FlorestalMATEUS SANCHES PERES BIENIEKSERV CAP QUIM PRE EMERG 3 LINHASMÃE SANTA GLEBA A - RRP009-01Suporte40Agosto-2602046226,427106481546225</v>
      </c>
      <c r="AM2206" s="79">
        <f t="shared" si="276"/>
        <v>250</v>
      </c>
      <c r="AN2206" s="80">
        <f t="shared" si="277"/>
        <v>2532.5</v>
      </c>
      <c r="AO2206" s="36">
        <f t="shared" si="278"/>
        <v>405.20000000000005</v>
      </c>
      <c r="AP2206" s="83">
        <f t="shared" si="279"/>
        <v>-2127.3000000000002</v>
      </c>
    </row>
    <row r="2207" spans="1:42" hidden="1">
      <c r="A2207">
        <v>48094</v>
      </c>
      <c r="B2207" s="38">
        <v>46225</v>
      </c>
      <c r="C2207" t="s">
        <v>35</v>
      </c>
      <c r="D2207" t="s">
        <v>105</v>
      </c>
      <c r="E2207" t="s">
        <v>106</v>
      </c>
      <c r="F2207" t="s">
        <v>37</v>
      </c>
      <c r="G2207">
        <v>8</v>
      </c>
      <c r="H2207" s="43">
        <v>11331</v>
      </c>
      <c r="I2207" t="s">
        <v>112</v>
      </c>
      <c r="J2207">
        <v>11752</v>
      </c>
      <c r="K2207" t="s">
        <v>149</v>
      </c>
      <c r="L2207" t="s">
        <v>149</v>
      </c>
      <c r="M2207" t="s">
        <v>115</v>
      </c>
      <c r="N2207" t="s">
        <v>116</v>
      </c>
      <c r="O2207" t="s">
        <v>64</v>
      </c>
      <c r="P2207">
        <v>873</v>
      </c>
      <c r="Q2207" t="s">
        <v>150</v>
      </c>
      <c r="R2207" t="s">
        <v>151</v>
      </c>
      <c r="S2207">
        <v>8</v>
      </c>
      <c r="T2207">
        <v>40</v>
      </c>
      <c r="U2207">
        <v>2</v>
      </c>
      <c r="V2207">
        <v>10</v>
      </c>
      <c r="W2207">
        <v>0.14000000000000001</v>
      </c>
      <c r="X2207">
        <v>0.2</v>
      </c>
      <c r="Y2207">
        <v>0.25</v>
      </c>
      <c r="Z2207">
        <v>58.86</v>
      </c>
      <c r="AA2207" t="s">
        <v>55</v>
      </c>
      <c r="AB2207" t="s">
        <v>77</v>
      </c>
      <c r="AC2207" t="s">
        <v>120</v>
      </c>
      <c r="AD2207" t="s">
        <v>120</v>
      </c>
      <c r="AE2207" s="39">
        <v>46226.427384259259</v>
      </c>
      <c r="AG2207" t="str">
        <f t="shared" si="272"/>
        <v>Agosto-26</v>
      </c>
      <c r="AH2207" s="36">
        <f>_xlfn.XLOOKUP(AK2207,'Base de Preços'!P$7:P$3001,'Base de Preços'!J$7:J$3001,"",0)</f>
        <v>212.62</v>
      </c>
      <c r="AI2207" s="37">
        <f t="shared" si="273"/>
        <v>0</v>
      </c>
      <c r="AJ2207" t="str">
        <f>_xlfn.XLOOKUP(N2207,Agrupamentos!C$3:C$496,Agrupamentos!D$3:D$496,"",0)</f>
        <v>HERBICIDA MEC</v>
      </c>
      <c r="AK2207" t="str">
        <f t="shared" si="274"/>
        <v>SERV CAP QUIM PRE EMERG 3 LINHASGN1410IMP97</v>
      </c>
      <c r="AL2207" s="57" t="str">
        <f t="shared" si="275"/>
        <v>48094GN1410MotoristaMATEUS SANCHES PERES BIENIEKSERV CAP QUIM PRE EMERG 3 LINHASMÃE SANTA GLEBA A - RRP009-01Apoio40Agosto-2621046226,427384259346225</v>
      </c>
      <c r="AM2207" s="79">
        <f t="shared" si="276"/>
        <v>71.428571428571416</v>
      </c>
      <c r="AN2207" s="80">
        <f t="shared" si="277"/>
        <v>4204.2857142857138</v>
      </c>
      <c r="AO2207" s="36">
        <f t="shared" si="278"/>
        <v>2354.4</v>
      </c>
      <c r="AP2207" s="83">
        <f t="shared" si="279"/>
        <v>-1849.8857142857137</v>
      </c>
    </row>
    <row r="2208" spans="1:42" hidden="1">
      <c r="A2208">
        <v>48094</v>
      </c>
      <c r="B2208" s="38">
        <v>46225</v>
      </c>
      <c r="C2208" t="s">
        <v>35</v>
      </c>
      <c r="D2208" t="s">
        <v>105</v>
      </c>
      <c r="E2208" t="s">
        <v>106</v>
      </c>
      <c r="F2208" t="s">
        <v>59</v>
      </c>
      <c r="G2208">
        <v>8</v>
      </c>
      <c r="H2208" s="43">
        <v>11331</v>
      </c>
      <c r="I2208" t="s">
        <v>112</v>
      </c>
      <c r="J2208">
        <v>11752</v>
      </c>
      <c r="K2208" t="s">
        <v>149</v>
      </c>
      <c r="L2208" t="s">
        <v>149</v>
      </c>
      <c r="M2208" t="s">
        <v>115</v>
      </c>
      <c r="N2208" t="s">
        <v>116</v>
      </c>
      <c r="O2208" t="s">
        <v>64</v>
      </c>
      <c r="P2208">
        <v>873</v>
      </c>
      <c r="Q2208" t="s">
        <v>150</v>
      </c>
      <c r="R2208" t="s">
        <v>151</v>
      </c>
      <c r="S2208">
        <v>16</v>
      </c>
      <c r="T2208">
        <v>40</v>
      </c>
      <c r="U2208">
        <v>30</v>
      </c>
      <c r="V2208">
        <v>46</v>
      </c>
      <c r="W2208">
        <v>0.42</v>
      </c>
      <c r="X2208">
        <v>0.4</v>
      </c>
      <c r="Y2208">
        <v>1.1499999999999999</v>
      </c>
      <c r="Z2208">
        <v>143.63999999999999</v>
      </c>
      <c r="AA2208" t="s">
        <v>55</v>
      </c>
      <c r="AB2208" t="s">
        <v>47</v>
      </c>
      <c r="AC2208" t="s">
        <v>120</v>
      </c>
      <c r="AD2208" t="s">
        <v>120</v>
      </c>
      <c r="AE2208" s="39">
        <v>46226.42659722222</v>
      </c>
      <c r="AG2208" t="str">
        <f t="shared" si="272"/>
        <v>Agosto-26</v>
      </c>
      <c r="AH2208" s="36">
        <f>_xlfn.XLOOKUP(AK2208,'Base de Preços'!P$7:P$3001,'Base de Preços'!J$7:J$3001,"",0)</f>
        <v>212.62</v>
      </c>
      <c r="AI2208" s="37">
        <f t="shared" si="273"/>
        <v>8504.7999999999993</v>
      </c>
      <c r="AJ2208" t="str">
        <f>_xlfn.XLOOKUP(N2208,Agrupamentos!C$3:C$496,Agrupamentos!D$3:D$496,"",0)</f>
        <v>HERBICIDA MEC</v>
      </c>
      <c r="AK2208" t="str">
        <f t="shared" si="274"/>
        <v>SERV CAP QUIM PRE EMERG 3 LINHASGN1410IMP97</v>
      </c>
      <c r="AL2208" s="57" t="str">
        <f t="shared" si="275"/>
        <v>48094GN1410Operador de Trator de PneuMATEUS SANCHES PERES BIENIEKSERV CAP QUIM PRE EMERG 3 LINHASMÃE SANTA GLEBA A - RRP009-01Principal40Agosto-26304646226,426597222246225</v>
      </c>
      <c r="AM2208" s="79">
        <f t="shared" si="276"/>
        <v>109.52380952380953</v>
      </c>
      <c r="AN2208" s="80">
        <f t="shared" si="277"/>
        <v>15732</v>
      </c>
      <c r="AO2208" s="36">
        <f t="shared" si="278"/>
        <v>5745.5999999999995</v>
      </c>
      <c r="AP2208" s="83">
        <f t="shared" si="279"/>
        <v>-9986.4000000000015</v>
      </c>
    </row>
    <row r="2209" spans="1:42" hidden="1">
      <c r="A2209">
        <v>48055</v>
      </c>
      <c r="B2209" s="38">
        <v>46225</v>
      </c>
      <c r="C2209" t="s">
        <v>35</v>
      </c>
      <c r="D2209" t="s">
        <v>250</v>
      </c>
      <c r="E2209" t="s">
        <v>251</v>
      </c>
      <c r="F2209" t="s">
        <v>37</v>
      </c>
      <c r="G2209">
        <v>8</v>
      </c>
      <c r="H2209" s="43">
        <v>9241</v>
      </c>
      <c r="I2209" t="s">
        <v>189</v>
      </c>
      <c r="J2209" t="s">
        <v>39</v>
      </c>
      <c r="K2209" t="s">
        <v>40</v>
      </c>
      <c r="L2209" t="s">
        <v>252</v>
      </c>
      <c r="M2209">
        <v>2</v>
      </c>
      <c r="N2209" t="s">
        <v>42</v>
      </c>
      <c r="O2209" t="s">
        <v>64</v>
      </c>
      <c r="P2209">
        <v>390</v>
      </c>
      <c r="Q2209" t="s">
        <v>44</v>
      </c>
      <c r="R2209" t="s">
        <v>45</v>
      </c>
      <c r="S2209">
        <v>16</v>
      </c>
      <c r="T2209">
        <v>0</v>
      </c>
      <c r="U2209">
        <v>8</v>
      </c>
      <c r="V2209">
        <v>24</v>
      </c>
      <c r="W2209">
        <v>0</v>
      </c>
      <c r="X2209">
        <v>0</v>
      </c>
      <c r="Y2209">
        <v>0</v>
      </c>
      <c r="Z2209">
        <v>0</v>
      </c>
      <c r="AA2209" t="s">
        <v>46</v>
      </c>
      <c r="AB2209" t="s">
        <v>56</v>
      </c>
      <c r="AC2209" t="s">
        <v>48</v>
      </c>
      <c r="AD2209" t="s">
        <v>228</v>
      </c>
      <c r="AE2209" s="39">
        <v>46225.748506944445</v>
      </c>
      <c r="AG2209" t="str">
        <f t="shared" si="272"/>
        <v>Agosto-26</v>
      </c>
      <c r="AH2209" s="36">
        <f>_xlfn.XLOOKUP(AK2209,'Base de Preços'!P$7:P$3001,'Base de Preços'!J$7:J$3001,"",0)</f>
        <v>0</v>
      </c>
      <c r="AI2209" s="37">
        <f t="shared" si="273"/>
        <v>0</v>
      </c>
      <c r="AJ2209" t="str">
        <f>_xlfn.XLOOKUP(N2209,Agrupamentos!C$3:C$496,Agrupamentos!D$3:D$496,"",0)</f>
        <v>APOIO E MANUTENÇÃO</v>
      </c>
      <c r="AK2209" t="str">
        <f t="shared" si="274"/>
        <v>APOIO E MANUTEÇÃOGN12702</v>
      </c>
      <c r="AL2209" s="57" t="str">
        <f t="shared" si="275"/>
        <v>48055GN1270MotoristaGIOVANNI RODRIGUES BORGES MORAESAPOIO E MANUTEÇÃOPátio MST01Suporte0Agosto-2682446225,748506944446225</v>
      </c>
      <c r="AM2209" s="79" t="str">
        <f t="shared" si="276"/>
        <v/>
      </c>
      <c r="AN2209" s="80" t="str">
        <f t="shared" si="277"/>
        <v/>
      </c>
      <c r="AO2209" s="36">
        <f t="shared" si="278"/>
        <v>0</v>
      </c>
      <c r="AP2209" s="83" t="str">
        <f t="shared" si="279"/>
        <v/>
      </c>
    </row>
    <row r="2210" spans="1:42" hidden="1">
      <c r="A2210">
        <v>48059</v>
      </c>
      <c r="B2210" s="38">
        <v>46225</v>
      </c>
      <c r="C2210" t="s">
        <v>35</v>
      </c>
      <c r="D2210" t="s">
        <v>250</v>
      </c>
      <c r="E2210" t="s">
        <v>251</v>
      </c>
      <c r="F2210" t="s">
        <v>49</v>
      </c>
      <c r="G2210">
        <v>8</v>
      </c>
      <c r="H2210" s="43">
        <v>11697</v>
      </c>
      <c r="I2210" t="s">
        <v>253</v>
      </c>
      <c r="J2210">
        <v>10837</v>
      </c>
      <c r="K2210" t="s">
        <v>254</v>
      </c>
      <c r="L2210" t="s">
        <v>254</v>
      </c>
      <c r="M2210">
        <v>71</v>
      </c>
      <c r="N2210" t="s">
        <v>270</v>
      </c>
      <c r="O2210" t="s">
        <v>64</v>
      </c>
      <c r="P2210">
        <v>262</v>
      </c>
      <c r="Q2210" t="s">
        <v>256</v>
      </c>
      <c r="R2210">
        <v>11</v>
      </c>
      <c r="S2210">
        <v>16</v>
      </c>
      <c r="T2210">
        <v>23</v>
      </c>
      <c r="U2210">
        <v>0</v>
      </c>
      <c r="V2210">
        <v>16</v>
      </c>
      <c r="W2210">
        <v>1.42</v>
      </c>
      <c r="X2210">
        <v>0.7</v>
      </c>
      <c r="Y2210">
        <v>0.7</v>
      </c>
      <c r="Z2210">
        <v>149.09</v>
      </c>
      <c r="AA2210" t="s">
        <v>55</v>
      </c>
      <c r="AB2210" t="s">
        <v>47</v>
      </c>
      <c r="AC2210" t="s">
        <v>257</v>
      </c>
      <c r="AD2210" t="s">
        <v>57</v>
      </c>
      <c r="AE2210" s="39">
        <v>46225.80232638889</v>
      </c>
      <c r="AG2210" t="str">
        <f t="shared" si="272"/>
        <v>Agosto-26</v>
      </c>
      <c r="AH2210" s="36">
        <f>_xlfn.XLOOKUP(AK2210,'Base de Preços'!P$7:P$3001,'Base de Preços'!J$7:J$3001,"",0)</f>
        <v>152.18</v>
      </c>
      <c r="AI2210" s="37">
        <f t="shared" si="273"/>
        <v>3500.1400000000003</v>
      </c>
      <c r="AJ2210" t="str">
        <f>_xlfn.XLOOKUP(N2210,Agrupamentos!C$3:C$496,Agrupamentos!D$3:D$496,"",0)</f>
        <v>COMBATE A FORMIGA MANUAL</v>
      </c>
      <c r="AK2210" t="str">
        <f t="shared" si="274"/>
        <v>COMBATE A FORMIGA MANUAL MANUTENÇÃO - ANO 02GN127071</v>
      </c>
      <c r="AL2210" s="57" t="str">
        <f t="shared" si="275"/>
        <v>48059GN1270Trabalhador FlorestalJEAN CARDOSO PAIVACOMBATE A FORMIGA MANUAL MANUTENÇÃO - ANO 02Fazenda Texas11Principal23Agosto-2601646225,802326388946225</v>
      </c>
      <c r="AM2210" s="79">
        <f t="shared" si="276"/>
        <v>11.267605633802818</v>
      </c>
      <c r="AN2210" s="80">
        <f t="shared" si="277"/>
        <v>1679.8873239436621</v>
      </c>
      <c r="AO2210" s="36">
        <f t="shared" si="278"/>
        <v>3429.07</v>
      </c>
      <c r="AP2210" s="83">
        <f t="shared" si="279"/>
        <v>1749.1826760563381</v>
      </c>
    </row>
    <row r="2211" spans="1:42" hidden="1">
      <c r="A2211">
        <v>48059</v>
      </c>
      <c r="B2211" s="38">
        <v>46225</v>
      </c>
      <c r="C2211" t="s">
        <v>35</v>
      </c>
      <c r="D2211" t="s">
        <v>250</v>
      </c>
      <c r="E2211" t="s">
        <v>251</v>
      </c>
      <c r="F2211" t="s">
        <v>49</v>
      </c>
      <c r="G2211">
        <v>8</v>
      </c>
      <c r="H2211" s="43">
        <v>11697</v>
      </c>
      <c r="I2211" t="s">
        <v>253</v>
      </c>
      <c r="J2211">
        <v>10837</v>
      </c>
      <c r="K2211" t="s">
        <v>254</v>
      </c>
      <c r="L2211" t="s">
        <v>254</v>
      </c>
      <c r="M2211">
        <v>71</v>
      </c>
      <c r="N2211" t="s">
        <v>270</v>
      </c>
      <c r="O2211" t="s">
        <v>64</v>
      </c>
      <c r="P2211">
        <v>262</v>
      </c>
      <c r="Q2211" t="s">
        <v>256</v>
      </c>
      <c r="R2211">
        <v>4</v>
      </c>
      <c r="S2211">
        <v>16</v>
      </c>
      <c r="T2211">
        <v>19.079999999999998</v>
      </c>
      <c r="U2211">
        <v>0</v>
      </c>
      <c r="V2211">
        <v>16</v>
      </c>
      <c r="W2211">
        <v>1.42</v>
      </c>
      <c r="X2211">
        <v>0.84</v>
      </c>
      <c r="Y2211">
        <v>0.84</v>
      </c>
      <c r="Z2211">
        <v>149.09</v>
      </c>
      <c r="AA2211" t="s">
        <v>46</v>
      </c>
      <c r="AB2211" t="s">
        <v>47</v>
      </c>
      <c r="AC2211" t="s">
        <v>257</v>
      </c>
      <c r="AD2211" t="s">
        <v>57</v>
      </c>
      <c r="AE2211" s="39">
        <v>46225.80232638889</v>
      </c>
      <c r="AG2211" t="str">
        <f t="shared" si="272"/>
        <v>Agosto-26</v>
      </c>
      <c r="AH2211" s="36">
        <f>_xlfn.XLOOKUP(AK2211,'Base de Preços'!P$7:P$3001,'Base de Preços'!J$7:J$3001,"",0)</f>
        <v>152.18</v>
      </c>
      <c r="AI2211" s="37">
        <f t="shared" si="273"/>
        <v>2903.5944</v>
      </c>
      <c r="AJ2211" t="str">
        <f>_xlfn.XLOOKUP(N2211,Agrupamentos!C$3:C$496,Agrupamentos!D$3:D$496,"",0)</f>
        <v>COMBATE A FORMIGA MANUAL</v>
      </c>
      <c r="AK2211" t="str">
        <f t="shared" si="274"/>
        <v>COMBATE A FORMIGA MANUAL MANUTENÇÃO - ANO 02GN127071</v>
      </c>
      <c r="AL2211" s="57" t="str">
        <f t="shared" si="275"/>
        <v>48059GN1270Trabalhador FlorestalJEAN CARDOSO PAIVACOMBATE A FORMIGA MANUAL MANUTENÇÃO - ANO 02Fazenda Texas4Principal19,08Agosto-2601646225,802326388946225</v>
      </c>
      <c r="AM2211" s="79">
        <f t="shared" si="276"/>
        <v>11.267605633802818</v>
      </c>
      <c r="AN2211" s="80">
        <f t="shared" si="277"/>
        <v>1679.8873239436621</v>
      </c>
      <c r="AO2211" s="36">
        <f t="shared" si="278"/>
        <v>2844.6371999999997</v>
      </c>
      <c r="AP2211" s="83">
        <f t="shared" si="279"/>
        <v>1164.7498760563376</v>
      </c>
    </row>
    <row r="2212" spans="1:42" hidden="1">
      <c r="A2212">
        <v>48059</v>
      </c>
      <c r="B2212" s="38">
        <v>46225</v>
      </c>
      <c r="C2212" t="s">
        <v>35</v>
      </c>
      <c r="D2212" t="s">
        <v>250</v>
      </c>
      <c r="E2212" t="s">
        <v>251</v>
      </c>
      <c r="F2212" t="s">
        <v>49</v>
      </c>
      <c r="G2212">
        <v>8</v>
      </c>
      <c r="H2212" s="43">
        <v>11697</v>
      </c>
      <c r="I2212" t="s">
        <v>253</v>
      </c>
      <c r="J2212">
        <v>10837</v>
      </c>
      <c r="K2212" t="s">
        <v>254</v>
      </c>
      <c r="L2212" t="s">
        <v>254</v>
      </c>
      <c r="M2212">
        <v>71</v>
      </c>
      <c r="N2212" t="s">
        <v>270</v>
      </c>
      <c r="O2212" t="s">
        <v>64</v>
      </c>
      <c r="P2212">
        <v>262</v>
      </c>
      <c r="Q2212" t="s">
        <v>256</v>
      </c>
      <c r="R2212">
        <v>6</v>
      </c>
      <c r="S2212">
        <v>96</v>
      </c>
      <c r="T2212">
        <v>88.25</v>
      </c>
      <c r="U2212">
        <v>0</v>
      </c>
      <c r="V2212">
        <v>96</v>
      </c>
      <c r="W2212">
        <v>1.42</v>
      </c>
      <c r="X2212">
        <v>1.0900000000000001</v>
      </c>
      <c r="Y2212">
        <v>1.0900000000000001</v>
      </c>
      <c r="Z2212">
        <v>149.09</v>
      </c>
      <c r="AA2212" t="s">
        <v>46</v>
      </c>
      <c r="AB2212" t="s">
        <v>47</v>
      </c>
      <c r="AC2212" t="s">
        <v>257</v>
      </c>
      <c r="AD2212" t="s">
        <v>57</v>
      </c>
      <c r="AE2212" s="39">
        <v>46225.80232638889</v>
      </c>
      <c r="AG2212" t="str">
        <f t="shared" si="272"/>
        <v>Agosto-26</v>
      </c>
      <c r="AH2212" s="36">
        <f>_xlfn.XLOOKUP(AK2212,'Base de Preços'!P$7:P$3001,'Base de Preços'!J$7:J$3001,"",0)</f>
        <v>152.18</v>
      </c>
      <c r="AI2212" s="37">
        <f t="shared" si="273"/>
        <v>13429.885</v>
      </c>
      <c r="AJ2212" t="str">
        <f>_xlfn.XLOOKUP(N2212,Agrupamentos!C$3:C$496,Agrupamentos!D$3:D$496,"",0)</f>
        <v>COMBATE A FORMIGA MANUAL</v>
      </c>
      <c r="AK2212" t="str">
        <f t="shared" si="274"/>
        <v>COMBATE A FORMIGA MANUAL MANUTENÇÃO - ANO 02GN127071</v>
      </c>
      <c r="AL2212" s="57" t="str">
        <f t="shared" si="275"/>
        <v>48059GN1270Trabalhador FlorestalJEAN CARDOSO PAIVACOMBATE A FORMIGA MANUAL MANUTENÇÃO - ANO 02Fazenda Texas6Principal88,25Agosto-2609646225,802326388946225</v>
      </c>
      <c r="AM2212" s="79">
        <f t="shared" si="276"/>
        <v>67.605633802816911</v>
      </c>
      <c r="AN2212" s="80">
        <f t="shared" si="277"/>
        <v>10079.323943661973</v>
      </c>
      <c r="AO2212" s="36">
        <f t="shared" si="278"/>
        <v>13157.192500000001</v>
      </c>
      <c r="AP2212" s="83">
        <f t="shared" si="279"/>
        <v>3077.8685563380277</v>
      </c>
    </row>
    <row r="2213" spans="1:42" hidden="1">
      <c r="A2213">
        <v>48059</v>
      </c>
      <c r="B2213" s="38">
        <v>46225</v>
      </c>
      <c r="C2213" t="s">
        <v>35</v>
      </c>
      <c r="D2213" t="s">
        <v>250</v>
      </c>
      <c r="E2213" t="s">
        <v>251</v>
      </c>
      <c r="F2213" t="s">
        <v>37</v>
      </c>
      <c r="G2213">
        <v>8</v>
      </c>
      <c r="H2213" s="43">
        <v>11697</v>
      </c>
      <c r="I2213" t="s">
        <v>253</v>
      </c>
      <c r="J2213">
        <v>10837</v>
      </c>
      <c r="K2213" t="s">
        <v>254</v>
      </c>
      <c r="L2213" t="s">
        <v>254</v>
      </c>
      <c r="M2213">
        <v>2</v>
      </c>
      <c r="N2213" t="s">
        <v>42</v>
      </c>
      <c r="O2213" t="s">
        <v>64</v>
      </c>
      <c r="P2213">
        <v>262</v>
      </c>
      <c r="Q2213" t="s">
        <v>256</v>
      </c>
      <c r="R2213">
        <v>11</v>
      </c>
      <c r="S2213">
        <v>8</v>
      </c>
      <c r="T2213">
        <v>0</v>
      </c>
      <c r="U2213">
        <v>0</v>
      </c>
      <c r="V2213">
        <v>8</v>
      </c>
      <c r="W2213">
        <v>0</v>
      </c>
      <c r="X2213">
        <v>0</v>
      </c>
      <c r="Y2213">
        <v>0</v>
      </c>
      <c r="Z2213">
        <v>0</v>
      </c>
      <c r="AA2213" t="s">
        <v>55</v>
      </c>
      <c r="AB2213" t="s">
        <v>56</v>
      </c>
      <c r="AC2213" t="s">
        <v>257</v>
      </c>
      <c r="AE2213" s="39">
        <v>46225.80232638889</v>
      </c>
      <c r="AG2213" t="str">
        <f t="shared" si="272"/>
        <v>Agosto-26</v>
      </c>
      <c r="AH2213" s="36">
        <f>_xlfn.XLOOKUP(AK2213,'Base de Preços'!P$7:P$3001,'Base de Preços'!J$7:J$3001,"",0)</f>
        <v>0</v>
      </c>
      <c r="AI2213" s="37">
        <f t="shared" si="273"/>
        <v>0</v>
      </c>
      <c r="AJ2213" t="str">
        <f>_xlfn.XLOOKUP(N2213,Agrupamentos!C$3:C$496,Agrupamentos!D$3:D$496,"",0)</f>
        <v>APOIO E MANUTENÇÃO</v>
      </c>
      <c r="AK2213" t="str">
        <f t="shared" si="274"/>
        <v>APOIO E MANUTEÇÃOGN12702</v>
      </c>
      <c r="AL2213" s="57" t="str">
        <f t="shared" si="275"/>
        <v>48059GN1270MotoristaJEAN CARDOSO PAIVAAPOIO E MANUTEÇÃOFazenda Texas11Suporte0Agosto-260846225,802326388946225</v>
      </c>
      <c r="AM2213" s="79" t="str">
        <f t="shared" si="276"/>
        <v/>
      </c>
      <c r="AN2213" s="80" t="str">
        <f t="shared" si="277"/>
        <v/>
      </c>
      <c r="AO2213" s="36">
        <f t="shared" si="278"/>
        <v>0</v>
      </c>
      <c r="AP2213" s="83" t="str">
        <f t="shared" si="279"/>
        <v/>
      </c>
    </row>
    <row r="2214" spans="1:42" hidden="1">
      <c r="A2214">
        <v>48059</v>
      </c>
      <c r="B2214" s="38">
        <v>46225</v>
      </c>
      <c r="C2214" t="s">
        <v>35</v>
      </c>
      <c r="D2214" t="s">
        <v>250</v>
      </c>
      <c r="E2214" t="s">
        <v>251</v>
      </c>
      <c r="F2214" t="s">
        <v>49</v>
      </c>
      <c r="G2214">
        <v>8</v>
      </c>
      <c r="H2214" s="43">
        <v>11697</v>
      </c>
      <c r="I2214" t="s">
        <v>253</v>
      </c>
      <c r="J2214">
        <v>10837</v>
      </c>
      <c r="K2214" t="s">
        <v>254</v>
      </c>
      <c r="L2214" t="s">
        <v>254</v>
      </c>
      <c r="M2214">
        <v>71</v>
      </c>
      <c r="N2214" t="s">
        <v>270</v>
      </c>
      <c r="O2214" t="s">
        <v>64</v>
      </c>
      <c r="P2214">
        <v>262</v>
      </c>
      <c r="Q2214" t="s">
        <v>256</v>
      </c>
      <c r="R2214">
        <v>5</v>
      </c>
      <c r="S2214">
        <v>80</v>
      </c>
      <c r="T2214">
        <v>70.11</v>
      </c>
      <c r="U2214">
        <v>0</v>
      </c>
      <c r="V2214">
        <v>80</v>
      </c>
      <c r="W2214">
        <v>1.42</v>
      </c>
      <c r="X2214">
        <v>1.1399999999999999</v>
      </c>
      <c r="Y2214">
        <v>1.1399999999999999</v>
      </c>
      <c r="Z2214">
        <v>149.09</v>
      </c>
      <c r="AA2214" t="s">
        <v>55</v>
      </c>
      <c r="AB2214" t="s">
        <v>47</v>
      </c>
      <c r="AC2214" t="s">
        <v>257</v>
      </c>
      <c r="AD2214" t="s">
        <v>57</v>
      </c>
      <c r="AE2214" s="39">
        <v>46225.80232638889</v>
      </c>
      <c r="AG2214" t="str">
        <f t="shared" si="272"/>
        <v>Agosto-26</v>
      </c>
      <c r="AH2214" s="36">
        <f>_xlfn.XLOOKUP(AK2214,'Base de Preços'!P$7:P$3001,'Base de Preços'!J$7:J$3001,"",0)</f>
        <v>152.18</v>
      </c>
      <c r="AI2214" s="37">
        <f t="shared" si="273"/>
        <v>10669.3398</v>
      </c>
      <c r="AJ2214" t="str">
        <f>_xlfn.XLOOKUP(N2214,Agrupamentos!C$3:C$496,Agrupamentos!D$3:D$496,"",0)</f>
        <v>COMBATE A FORMIGA MANUAL</v>
      </c>
      <c r="AK2214" t="str">
        <f t="shared" si="274"/>
        <v>COMBATE A FORMIGA MANUAL MANUTENÇÃO - ANO 02GN127071</v>
      </c>
      <c r="AL2214" s="57" t="str">
        <f t="shared" si="275"/>
        <v>48059GN1270Trabalhador FlorestalJEAN CARDOSO PAIVACOMBATE A FORMIGA MANUAL MANUTENÇÃO - ANO 02Fazenda Texas5Principal70,11Agosto-2608046225,802326388946225</v>
      </c>
      <c r="AM2214" s="79">
        <f t="shared" si="276"/>
        <v>56.338028169014088</v>
      </c>
      <c r="AN2214" s="80">
        <f t="shared" si="277"/>
        <v>8399.4366197183099</v>
      </c>
      <c r="AO2214" s="36">
        <f t="shared" si="278"/>
        <v>10452.6999</v>
      </c>
      <c r="AP2214" s="83">
        <f t="shared" si="279"/>
        <v>2053.2632802816897</v>
      </c>
    </row>
    <row r="2215" spans="1:42" hidden="1">
      <c r="A2215">
        <v>48063</v>
      </c>
      <c r="B2215" s="38">
        <v>46225</v>
      </c>
      <c r="C2215" t="s">
        <v>35</v>
      </c>
      <c r="D2215" t="s">
        <v>185</v>
      </c>
      <c r="E2215" t="s">
        <v>186</v>
      </c>
      <c r="F2215" t="s">
        <v>49</v>
      </c>
      <c r="G2215">
        <v>8</v>
      </c>
      <c r="H2215" s="43">
        <v>10859</v>
      </c>
      <c r="I2215" t="s">
        <v>198</v>
      </c>
      <c r="J2215">
        <v>10093</v>
      </c>
      <c r="K2215" t="s">
        <v>199</v>
      </c>
      <c r="L2215" t="s">
        <v>199</v>
      </c>
      <c r="M2215" t="s">
        <v>204</v>
      </c>
      <c r="N2215" t="s">
        <v>205</v>
      </c>
      <c r="O2215" t="s">
        <v>64</v>
      </c>
      <c r="P2215">
        <v>607</v>
      </c>
      <c r="Q2215" t="s">
        <v>188</v>
      </c>
      <c r="R2215">
        <v>36</v>
      </c>
      <c r="S2215">
        <v>80</v>
      </c>
      <c r="T2215">
        <v>22.2</v>
      </c>
      <c r="U2215">
        <v>0</v>
      </c>
      <c r="V2215">
        <v>80</v>
      </c>
      <c r="W2215">
        <v>11</v>
      </c>
      <c r="X2215">
        <v>3.6</v>
      </c>
      <c r="Y2215">
        <v>3.6</v>
      </c>
      <c r="Z2215" s="3">
        <v>1104.82</v>
      </c>
      <c r="AA2215" t="s">
        <v>46</v>
      </c>
      <c r="AB2215" t="s">
        <v>47</v>
      </c>
      <c r="AC2215" t="s">
        <v>202</v>
      </c>
      <c r="AE2215" s="39">
        <v>46225.831388888888</v>
      </c>
      <c r="AG2215" t="str">
        <f t="shared" si="272"/>
        <v>Agosto-26</v>
      </c>
      <c r="AH2215" s="36">
        <f>_xlfn.XLOOKUP(AK2215,'Base de Preços'!P$7:P$3001,'Base de Preços'!J$7:J$3001,"",0)</f>
        <v>1452.94</v>
      </c>
      <c r="AI2215" s="37">
        <f t="shared" si="273"/>
        <v>32255.268</v>
      </c>
      <c r="AJ2215" t="str">
        <f>_xlfn.XLOOKUP(N2215,Agrupamentos!C$3:C$496,Agrupamentos!D$3:D$496,"",0)</f>
        <v>PLANTIO</v>
      </c>
      <c r="AK2215" t="str">
        <f t="shared" si="274"/>
        <v>PLANTIO MANUAL 1.110 plantas/ha,  mudas com tratamento (MAP e Cupinicida), mudas SEM TUBETE + replantioGN1400IMP12</v>
      </c>
      <c r="AL2215" s="57" t="str">
        <f t="shared" si="275"/>
        <v>48063GN1400Trabalhador FlorestalJONATHAN FONSECA DE OLIVEIRAPLANTIO MANUAL 1.110 plantas/ha,  mudas com tratamento (MAP e Cupinicida), mudas SEM TUBETE + replantioSelena36Principal22,2Agosto-2608046225,831388888946225</v>
      </c>
      <c r="AM2215" s="79">
        <f t="shared" si="276"/>
        <v>7.2727272727272725</v>
      </c>
      <c r="AN2215" s="80">
        <f t="shared" si="277"/>
        <v>8035.0545454545445</v>
      </c>
      <c r="AO2215" s="36">
        <f t="shared" si="278"/>
        <v>24527.003999999997</v>
      </c>
      <c r="AP2215" s="83">
        <f t="shared" si="279"/>
        <v>16491.949454545451</v>
      </c>
    </row>
    <row r="2216" spans="1:42" hidden="1">
      <c r="A2216">
        <v>48063</v>
      </c>
      <c r="B2216" s="38">
        <v>46225</v>
      </c>
      <c r="C2216" t="s">
        <v>35</v>
      </c>
      <c r="D2216" t="s">
        <v>185</v>
      </c>
      <c r="E2216" t="s">
        <v>186</v>
      </c>
      <c r="F2216" t="s">
        <v>59</v>
      </c>
      <c r="G2216">
        <v>8</v>
      </c>
      <c r="H2216" s="43">
        <v>10859</v>
      </c>
      <c r="I2216" t="s">
        <v>198</v>
      </c>
      <c r="J2216">
        <v>10093</v>
      </c>
      <c r="K2216" t="s">
        <v>199</v>
      </c>
      <c r="L2216" t="s">
        <v>199</v>
      </c>
      <c r="M2216" t="s">
        <v>204</v>
      </c>
      <c r="N2216" t="s">
        <v>205</v>
      </c>
      <c r="O2216" t="s">
        <v>64</v>
      </c>
      <c r="P2216">
        <v>607</v>
      </c>
      <c r="Q2216" t="s">
        <v>188</v>
      </c>
      <c r="R2216">
        <v>36</v>
      </c>
      <c r="S2216">
        <v>8</v>
      </c>
      <c r="T2216">
        <v>22.2</v>
      </c>
      <c r="U2216">
        <v>0</v>
      </c>
      <c r="V2216">
        <v>8</v>
      </c>
      <c r="W2216">
        <v>1.1000000000000001</v>
      </c>
      <c r="X2216">
        <v>0.36</v>
      </c>
      <c r="Y2216">
        <v>0.36</v>
      </c>
      <c r="Z2216">
        <v>348.12</v>
      </c>
      <c r="AA2216" t="s">
        <v>46</v>
      </c>
      <c r="AB2216" t="s">
        <v>56</v>
      </c>
      <c r="AC2216" t="s">
        <v>202</v>
      </c>
      <c r="AE2216" s="39">
        <v>46225.831388888888</v>
      </c>
      <c r="AG2216" t="str">
        <f t="shared" si="272"/>
        <v>Agosto-26</v>
      </c>
      <c r="AH2216" s="36">
        <f>_xlfn.XLOOKUP(AK2216,'Base de Preços'!P$7:P$3001,'Base de Preços'!J$7:J$3001,"",0)</f>
        <v>1452.94</v>
      </c>
      <c r="AI2216" s="37">
        <f t="shared" si="273"/>
        <v>0</v>
      </c>
      <c r="AJ2216" t="str">
        <f>_xlfn.XLOOKUP(N2216,Agrupamentos!C$3:C$496,Agrupamentos!D$3:D$496,"",0)</f>
        <v>PLANTIO</v>
      </c>
      <c r="AK2216" t="str">
        <f t="shared" si="274"/>
        <v>PLANTIO MANUAL 1.110 plantas/ha,  mudas com tratamento (MAP e Cupinicida), mudas SEM TUBETE + replantioGN1400IMP12</v>
      </c>
      <c r="AL2216" s="57" t="str">
        <f t="shared" si="275"/>
        <v>48063GN1400Operador de Trator de PneuJONATHAN FONSECA DE OLIVEIRAPLANTIO MANUAL 1.110 plantas/ha,  mudas com tratamento (MAP e Cupinicida), mudas SEM TUBETE + replantioSelena36Suporte22,2Agosto-260846225,831388888946225</v>
      </c>
      <c r="AM2216" s="79">
        <f t="shared" si="276"/>
        <v>7.2727272727272725</v>
      </c>
      <c r="AN2216" s="80">
        <f t="shared" si="277"/>
        <v>2531.7818181818179</v>
      </c>
      <c r="AO2216" s="36">
        <f t="shared" si="278"/>
        <v>7728.2640000000001</v>
      </c>
      <c r="AP2216" s="83">
        <f t="shared" si="279"/>
        <v>5196.4821818181827</v>
      </c>
    </row>
    <row r="2217" spans="1:42" hidden="1">
      <c r="A2217">
        <v>48063</v>
      </c>
      <c r="B2217" s="38">
        <v>46225</v>
      </c>
      <c r="C2217" t="s">
        <v>35</v>
      </c>
      <c r="D2217" t="s">
        <v>185</v>
      </c>
      <c r="E2217" t="s">
        <v>186</v>
      </c>
      <c r="F2217" t="s">
        <v>59</v>
      </c>
      <c r="G2217">
        <v>8</v>
      </c>
      <c r="H2217" s="43">
        <v>10859</v>
      </c>
      <c r="I2217" t="s">
        <v>198</v>
      </c>
      <c r="J2217">
        <v>10093</v>
      </c>
      <c r="K2217" t="s">
        <v>199</v>
      </c>
      <c r="L2217" t="s">
        <v>199</v>
      </c>
      <c r="M2217" t="s">
        <v>200</v>
      </c>
      <c r="N2217" t="s">
        <v>201</v>
      </c>
      <c r="O2217" t="s">
        <v>64</v>
      </c>
      <c r="P2217">
        <v>607</v>
      </c>
      <c r="Q2217" t="s">
        <v>188</v>
      </c>
      <c r="R2217">
        <v>36</v>
      </c>
      <c r="S2217">
        <v>16</v>
      </c>
      <c r="T2217">
        <v>10</v>
      </c>
      <c r="U2217">
        <v>0</v>
      </c>
      <c r="V2217">
        <v>16</v>
      </c>
      <c r="W2217">
        <v>0.82</v>
      </c>
      <c r="X2217">
        <v>1.6</v>
      </c>
      <c r="Y2217">
        <v>1.6</v>
      </c>
      <c r="Z2217">
        <v>520.12</v>
      </c>
      <c r="AA2217" t="s">
        <v>46</v>
      </c>
      <c r="AB2217" t="s">
        <v>56</v>
      </c>
      <c r="AC2217" t="s">
        <v>202</v>
      </c>
      <c r="AE2217" s="39">
        <v>46225.831388888888</v>
      </c>
      <c r="AG2217" t="str">
        <f t="shared" si="272"/>
        <v>Agosto-26</v>
      </c>
      <c r="AH2217" s="36">
        <f>_xlfn.XLOOKUP(AK2217,'Base de Preços'!P$7:P$3001,'Base de Preços'!J$7:J$3001,"",0)</f>
        <v>930</v>
      </c>
      <c r="AI2217" s="37">
        <f t="shared" si="273"/>
        <v>0</v>
      </c>
      <c r="AJ2217" t="str">
        <f>_xlfn.XLOOKUP(N2217,Agrupamentos!C$3:C$496,Agrupamentos!D$3:D$496,"",0)</f>
        <v>IRRIGAÇÃO DE PLANTIO</v>
      </c>
      <c r="AK2217" t="str">
        <f t="shared" si="274"/>
        <v>Irrigação de Plantio 4 a 5L/Planta+Polímero, tomadas d'água a 5 a 10KM da Operação, incluindo Capitação de ÁguaGN1400IMP14</v>
      </c>
      <c r="AL2217" s="57" t="str">
        <f t="shared" si="275"/>
        <v>48063GN1400Operador de Trator de PneuJONATHAN FONSECA DE OLIVEIRAIrrigação de Plantio 4 a 5L/Planta+Polímero, tomadas d'água a 5 a 10KM da Operação, incluindo Capitação de ÁguaSelena36Suporte10Agosto-2601646225,831388888946225</v>
      </c>
      <c r="AM2217" s="79">
        <f t="shared" si="276"/>
        <v>19.512195121951219</v>
      </c>
      <c r="AN2217" s="80">
        <f t="shared" si="277"/>
        <v>10148.682926829268</v>
      </c>
      <c r="AO2217" s="36">
        <f t="shared" si="278"/>
        <v>5201.2</v>
      </c>
      <c r="AP2217" s="83">
        <f t="shared" si="279"/>
        <v>-4947.4829268292679</v>
      </c>
    </row>
    <row r="2218" spans="1:42" hidden="1">
      <c r="A2218">
        <v>48063</v>
      </c>
      <c r="B2218" s="38">
        <v>46225</v>
      </c>
      <c r="C2218" t="s">
        <v>35</v>
      </c>
      <c r="D2218" t="s">
        <v>185</v>
      </c>
      <c r="E2218" t="s">
        <v>186</v>
      </c>
      <c r="F2218" t="s">
        <v>49</v>
      </c>
      <c r="G2218">
        <v>8</v>
      </c>
      <c r="H2218" s="43">
        <v>10859</v>
      </c>
      <c r="I2218" t="s">
        <v>198</v>
      </c>
      <c r="J2218">
        <v>10093</v>
      </c>
      <c r="K2218" t="s">
        <v>199</v>
      </c>
      <c r="L2218" t="s">
        <v>199</v>
      </c>
      <c r="M2218" t="s">
        <v>200</v>
      </c>
      <c r="N2218" t="s">
        <v>201</v>
      </c>
      <c r="O2218" t="s">
        <v>64</v>
      </c>
      <c r="P2218">
        <v>607</v>
      </c>
      <c r="Q2218" t="s">
        <v>188</v>
      </c>
      <c r="R2218">
        <v>36</v>
      </c>
      <c r="S2218">
        <v>64</v>
      </c>
      <c r="T2218">
        <v>10</v>
      </c>
      <c r="U2218">
        <v>0</v>
      </c>
      <c r="V2218">
        <v>64</v>
      </c>
      <c r="W2218">
        <v>4.09</v>
      </c>
      <c r="X2218">
        <v>6.4</v>
      </c>
      <c r="Y2218">
        <v>6.4</v>
      </c>
      <c r="Z2218">
        <v>210.47</v>
      </c>
      <c r="AA2218" t="s">
        <v>46</v>
      </c>
      <c r="AB2218" t="s">
        <v>47</v>
      </c>
      <c r="AC2218" t="s">
        <v>202</v>
      </c>
      <c r="AE2218" s="39">
        <v>46225.831388888888</v>
      </c>
      <c r="AG2218" t="str">
        <f t="shared" si="272"/>
        <v>Agosto-26</v>
      </c>
      <c r="AH2218" s="36">
        <f>_xlfn.XLOOKUP(AK2218,'Base de Preços'!P$7:P$3001,'Base de Preços'!J$7:J$3001,"",0)</f>
        <v>930</v>
      </c>
      <c r="AI2218" s="37">
        <f t="shared" si="273"/>
        <v>9300</v>
      </c>
      <c r="AJ2218" t="str">
        <f>_xlfn.XLOOKUP(N2218,Agrupamentos!C$3:C$496,Agrupamentos!D$3:D$496,"",0)</f>
        <v>IRRIGAÇÃO DE PLANTIO</v>
      </c>
      <c r="AK2218" t="str">
        <f t="shared" si="274"/>
        <v>Irrigação de Plantio 4 a 5L/Planta+Polímero, tomadas d'água a 5 a 10KM da Operação, incluindo Capitação de ÁguaGN1400IMP14</v>
      </c>
      <c r="AL2218" s="57" t="str">
        <f t="shared" si="275"/>
        <v>48063GN1400Trabalhador FlorestalJONATHAN FONSECA DE OLIVEIRAIrrigação de Plantio 4 a 5L/Planta+Polímero, tomadas d'água a 5 a 10KM da Operação, incluindo Capitação de ÁguaSelena36Principal10Agosto-2606446225,831388888946225</v>
      </c>
      <c r="AM2218" s="79">
        <f t="shared" si="276"/>
        <v>15.647921760391199</v>
      </c>
      <c r="AN2218" s="80">
        <f t="shared" si="277"/>
        <v>3293.4180929095355</v>
      </c>
      <c r="AO2218" s="36">
        <f t="shared" si="278"/>
        <v>2104.6999999999998</v>
      </c>
      <c r="AP2218" s="83">
        <f t="shared" si="279"/>
        <v>-1188.7180929095357</v>
      </c>
    </row>
    <row r="2219" spans="1:42" hidden="1">
      <c r="A2219">
        <v>48071</v>
      </c>
      <c r="B2219" s="38">
        <v>46225</v>
      </c>
      <c r="C2219" t="s">
        <v>35</v>
      </c>
      <c r="D2219" t="s">
        <v>185</v>
      </c>
      <c r="E2219" t="s">
        <v>186</v>
      </c>
      <c r="F2219" t="s">
        <v>49</v>
      </c>
      <c r="G2219">
        <v>10</v>
      </c>
      <c r="H2219" s="43">
        <v>10859</v>
      </c>
      <c r="I2219" t="s">
        <v>198</v>
      </c>
      <c r="J2219">
        <v>11772</v>
      </c>
      <c r="K2219" t="s">
        <v>211</v>
      </c>
      <c r="L2219" t="s">
        <v>211</v>
      </c>
      <c r="M2219" t="s">
        <v>200</v>
      </c>
      <c r="N2219" t="s">
        <v>201</v>
      </c>
      <c r="O2219" t="s">
        <v>64</v>
      </c>
      <c r="P2219">
        <v>607</v>
      </c>
      <c r="Q2219" t="s">
        <v>188</v>
      </c>
      <c r="R2219">
        <v>36</v>
      </c>
      <c r="S2219">
        <v>130</v>
      </c>
      <c r="T2219">
        <v>12.22</v>
      </c>
      <c r="U2219">
        <v>0</v>
      </c>
      <c r="V2219">
        <v>130</v>
      </c>
      <c r="W2219">
        <v>4.09</v>
      </c>
      <c r="X2219">
        <v>10.64</v>
      </c>
      <c r="Y2219">
        <v>10.64</v>
      </c>
      <c r="Z2219">
        <v>210.47</v>
      </c>
      <c r="AA2219" t="s">
        <v>46</v>
      </c>
      <c r="AB2219" t="s">
        <v>47</v>
      </c>
      <c r="AC2219" t="s">
        <v>212</v>
      </c>
      <c r="AE2219" s="39">
        <v>46225.89471064815</v>
      </c>
      <c r="AG2219" t="str">
        <f t="shared" si="272"/>
        <v>Agosto-26</v>
      </c>
      <c r="AH2219" s="36">
        <f>_xlfn.XLOOKUP(AK2219,'Base de Preços'!P$7:P$3001,'Base de Preços'!J$7:J$3001,"",0)</f>
        <v>930</v>
      </c>
      <c r="AI2219" s="37">
        <f t="shared" si="273"/>
        <v>11364.6</v>
      </c>
      <c r="AJ2219" t="str">
        <f>_xlfn.XLOOKUP(N2219,Agrupamentos!C$3:C$496,Agrupamentos!D$3:D$496,"",0)</f>
        <v>IRRIGAÇÃO DE PLANTIO</v>
      </c>
      <c r="AK2219" t="str">
        <f t="shared" si="274"/>
        <v>Irrigação de Plantio 4 a 5L/Planta+Polímero, tomadas d'água a 5 a 10KM da Operação, incluindo Capitação de ÁguaGN1400IMP14</v>
      </c>
      <c r="AL2219" s="57" t="str">
        <f t="shared" si="275"/>
        <v>48071GN1400Trabalhador FlorestalALCIMAR CONCEIÇAO DOS SANTOSIrrigação de Plantio 4 a 5L/Planta+Polímero, tomadas d'água a 5 a 10KM da Operação, incluindo Capitação de ÁguaSelena36Principal12,22Agosto-26013046225,894710648246225</v>
      </c>
      <c r="AM2219" s="79">
        <f t="shared" si="276"/>
        <v>31.78484107579462</v>
      </c>
      <c r="AN2219" s="80">
        <f t="shared" si="277"/>
        <v>6689.7555012224939</v>
      </c>
      <c r="AO2219" s="36">
        <f t="shared" si="278"/>
        <v>2571.9434000000001</v>
      </c>
      <c r="AP2219" s="83">
        <f t="shared" si="279"/>
        <v>-4117.8121012224938</v>
      </c>
    </row>
    <row r="2220" spans="1:42" hidden="1">
      <c r="A2220">
        <v>48071</v>
      </c>
      <c r="B2220" s="38">
        <v>46225</v>
      </c>
      <c r="C2220" t="s">
        <v>35</v>
      </c>
      <c r="D2220" t="s">
        <v>185</v>
      </c>
      <c r="E2220" t="s">
        <v>186</v>
      </c>
      <c r="F2220" t="s">
        <v>59</v>
      </c>
      <c r="G2220">
        <v>10</v>
      </c>
      <c r="H2220" s="43">
        <v>10859</v>
      </c>
      <c r="I2220" t="s">
        <v>198</v>
      </c>
      <c r="J2220">
        <v>11772</v>
      </c>
      <c r="K2220" t="s">
        <v>211</v>
      </c>
      <c r="L2220" t="s">
        <v>211</v>
      </c>
      <c r="M2220" t="s">
        <v>200</v>
      </c>
      <c r="N2220" t="s">
        <v>201</v>
      </c>
      <c r="O2220" t="s">
        <v>64</v>
      </c>
      <c r="P2220">
        <v>607</v>
      </c>
      <c r="Q2220" t="s">
        <v>188</v>
      </c>
      <c r="R2220">
        <v>36</v>
      </c>
      <c r="S2220">
        <v>30</v>
      </c>
      <c r="T2220">
        <v>12.22</v>
      </c>
      <c r="U2220">
        <v>0</v>
      </c>
      <c r="V2220">
        <v>30</v>
      </c>
      <c r="W2220">
        <v>0.82</v>
      </c>
      <c r="X2220">
        <v>2.4500000000000002</v>
      </c>
      <c r="Y2220">
        <v>2.4500000000000002</v>
      </c>
      <c r="Z2220">
        <v>520.12</v>
      </c>
      <c r="AA2220" t="s">
        <v>55</v>
      </c>
      <c r="AB2220" t="s">
        <v>56</v>
      </c>
      <c r="AC2220" t="s">
        <v>212</v>
      </c>
      <c r="AD2220" t="s">
        <v>203</v>
      </c>
      <c r="AE2220" s="39">
        <v>46226.364490740743</v>
      </c>
      <c r="AG2220" t="str">
        <f t="shared" si="272"/>
        <v>Agosto-26</v>
      </c>
      <c r="AH2220" s="36">
        <f>_xlfn.XLOOKUP(AK2220,'Base de Preços'!P$7:P$3001,'Base de Preços'!J$7:J$3001,"",0)</f>
        <v>930</v>
      </c>
      <c r="AI2220" s="37">
        <f t="shared" si="273"/>
        <v>0</v>
      </c>
      <c r="AJ2220" t="str">
        <f>_xlfn.XLOOKUP(N2220,Agrupamentos!C$3:C$496,Agrupamentos!D$3:D$496,"",0)</f>
        <v>IRRIGAÇÃO DE PLANTIO</v>
      </c>
      <c r="AK2220" t="str">
        <f t="shared" si="274"/>
        <v>Irrigação de Plantio 4 a 5L/Planta+Polímero, tomadas d'água a 5 a 10KM da Operação, incluindo Capitação de ÁguaGN1400IMP14</v>
      </c>
      <c r="AL2220" s="57" t="str">
        <f t="shared" si="275"/>
        <v>48071GN1400Operador de Trator de PneuALCIMAR CONCEIÇAO DOS SANTOSIrrigação de Plantio 4 a 5L/Planta+Polímero, tomadas d'água a 5 a 10KM da Operação, incluindo Capitação de ÁguaSelena36Suporte12,22Agosto-2603046226,364490740746225</v>
      </c>
      <c r="AM2220" s="79">
        <f t="shared" si="276"/>
        <v>36.585365853658537</v>
      </c>
      <c r="AN2220" s="80">
        <f t="shared" si="277"/>
        <v>19028.780487804877</v>
      </c>
      <c r="AO2220" s="36">
        <f t="shared" si="278"/>
        <v>6355.8664000000008</v>
      </c>
      <c r="AP2220" s="83">
        <f t="shared" si="279"/>
        <v>-12672.914087804877</v>
      </c>
    </row>
    <row r="2221" spans="1:42" hidden="1">
      <c r="A2221">
        <v>48067</v>
      </c>
      <c r="B2221" s="38">
        <v>46225</v>
      </c>
      <c r="C2221" t="s">
        <v>35</v>
      </c>
      <c r="D2221" t="s">
        <v>185</v>
      </c>
      <c r="E2221" t="s">
        <v>186</v>
      </c>
      <c r="F2221" t="s">
        <v>49</v>
      </c>
      <c r="G2221">
        <v>8</v>
      </c>
      <c r="H2221" s="43">
        <v>10859</v>
      </c>
      <c r="I2221" t="s">
        <v>198</v>
      </c>
      <c r="J2221">
        <v>10315</v>
      </c>
      <c r="K2221" t="s">
        <v>206</v>
      </c>
      <c r="L2221" t="s">
        <v>206</v>
      </c>
      <c r="M2221" s="4">
        <v>46059</v>
      </c>
      <c r="N2221" t="s">
        <v>210</v>
      </c>
      <c r="O2221" t="s">
        <v>64</v>
      </c>
      <c r="P2221">
        <v>502</v>
      </c>
      <c r="Q2221" t="s">
        <v>208</v>
      </c>
      <c r="R2221">
        <v>20</v>
      </c>
      <c r="S2221">
        <v>32</v>
      </c>
      <c r="T2221">
        <v>10</v>
      </c>
      <c r="U2221">
        <v>0</v>
      </c>
      <c r="V2221">
        <v>32</v>
      </c>
      <c r="W2221">
        <v>2.4</v>
      </c>
      <c r="X2221">
        <v>3.2</v>
      </c>
      <c r="Y2221">
        <v>3.2</v>
      </c>
      <c r="Z2221">
        <v>243.65</v>
      </c>
      <c r="AA2221" t="s">
        <v>55</v>
      </c>
      <c r="AB2221" t="s">
        <v>47</v>
      </c>
      <c r="AC2221" t="s">
        <v>209</v>
      </c>
      <c r="AE2221" s="39">
        <v>46225.839143518519</v>
      </c>
      <c r="AG2221" t="str">
        <f t="shared" si="272"/>
        <v>Agosto-26</v>
      </c>
      <c r="AH2221" s="36">
        <f>_xlfn.XLOOKUP(AK2221,'Base de Preços'!P$7:P$3001,'Base de Preços'!J$7:J$3001,"",0)</f>
        <v>492.5</v>
      </c>
      <c r="AI2221" s="37">
        <f t="shared" si="273"/>
        <v>4925</v>
      </c>
      <c r="AJ2221" t="str">
        <f>_xlfn.XLOOKUP(N2221,Agrupamentos!C$3:C$496,Agrupamentos!D$3:D$496,"",0)</f>
        <v>IRRIGAÇÃO DE REPLANTIO</v>
      </c>
      <c r="AK2221" t="str">
        <f t="shared" si="274"/>
        <v>3° IRRIGAÇÃO DE REPLANTIOGN140046059</v>
      </c>
      <c r="AL2221" s="57" t="str">
        <f t="shared" si="275"/>
        <v>48067GN1400Trabalhador FlorestalANTONIO MARCIO PEREIRA DA SILVA3° IRRIGAÇÃO DE REPLANTIOIndaia Grande I20Principal10Agosto-2603246225,839143518546225</v>
      </c>
      <c r="AM2221" s="79">
        <f t="shared" si="276"/>
        <v>13.333333333333334</v>
      </c>
      <c r="AN2221" s="80">
        <f t="shared" si="277"/>
        <v>3248.666666666667</v>
      </c>
      <c r="AO2221" s="36">
        <f t="shared" si="278"/>
        <v>2436.5</v>
      </c>
      <c r="AP2221" s="83">
        <f t="shared" si="279"/>
        <v>-812.16666666666697</v>
      </c>
    </row>
    <row r="2222" spans="1:42" hidden="1">
      <c r="A2222">
        <v>48067</v>
      </c>
      <c r="B2222" s="38">
        <v>46225</v>
      </c>
      <c r="C2222" t="s">
        <v>35</v>
      </c>
      <c r="D2222" t="s">
        <v>185</v>
      </c>
      <c r="E2222" t="s">
        <v>186</v>
      </c>
      <c r="F2222" t="s">
        <v>49</v>
      </c>
      <c r="G2222">
        <v>8</v>
      </c>
      <c r="H2222" s="43">
        <v>10859</v>
      </c>
      <c r="I2222" t="s">
        <v>198</v>
      </c>
      <c r="J2222">
        <v>10315</v>
      </c>
      <c r="K2222" t="s">
        <v>206</v>
      </c>
      <c r="L2222" t="s">
        <v>206</v>
      </c>
      <c r="M2222" t="s">
        <v>226</v>
      </c>
      <c r="N2222" t="s">
        <v>227</v>
      </c>
      <c r="O2222" t="s">
        <v>64</v>
      </c>
      <c r="P2222">
        <v>502</v>
      </c>
      <c r="Q2222" t="s">
        <v>208</v>
      </c>
      <c r="R2222">
        <v>21</v>
      </c>
      <c r="S2222">
        <v>33</v>
      </c>
      <c r="T2222">
        <v>10</v>
      </c>
      <c r="U2222">
        <v>0</v>
      </c>
      <c r="V2222">
        <v>33</v>
      </c>
      <c r="W2222">
        <v>2.4</v>
      </c>
      <c r="X2222">
        <v>3.3</v>
      </c>
      <c r="Y2222">
        <v>3.3</v>
      </c>
      <c r="Z2222">
        <v>243.65</v>
      </c>
      <c r="AA2222" t="s">
        <v>55</v>
      </c>
      <c r="AB2222" t="s">
        <v>47</v>
      </c>
      <c r="AC2222" t="s">
        <v>209</v>
      </c>
      <c r="AE2222" s="39">
        <v>46225.839143518519</v>
      </c>
      <c r="AG2222" t="str">
        <f t="shared" si="272"/>
        <v>Agosto-26</v>
      </c>
      <c r="AH2222" s="36">
        <f>_xlfn.XLOOKUP(AK2222,'Base de Preços'!P$7:P$3001,'Base de Preços'!J$7:J$3001,"",0)</f>
        <v>492.5</v>
      </c>
      <c r="AI2222" s="37">
        <f t="shared" si="273"/>
        <v>4925</v>
      </c>
      <c r="AJ2222" t="str">
        <f>_xlfn.XLOOKUP(N2222,Agrupamentos!C$3:C$496,Agrupamentos!D$3:D$496,"",0)</f>
        <v>IRRIGAÇÃO DE REPLANTIO</v>
      </c>
      <c r="AK2222" t="str">
        <f t="shared" si="274"/>
        <v>IRRIGAÇÃO DE REPLANTIOGN1400IMP32</v>
      </c>
      <c r="AL2222" s="57" t="str">
        <f t="shared" si="275"/>
        <v>48067GN1400Trabalhador FlorestalANTONIO MARCIO PEREIRA DA SILVAIRRIGAÇÃO DE REPLANTIOIndaia Grande I21Principal10Agosto-2603346225,839143518546225</v>
      </c>
      <c r="AM2222" s="79">
        <f t="shared" si="276"/>
        <v>13.75</v>
      </c>
      <c r="AN2222" s="80">
        <f t="shared" si="277"/>
        <v>3350.1875</v>
      </c>
      <c r="AO2222" s="36">
        <f t="shared" si="278"/>
        <v>2436.5</v>
      </c>
      <c r="AP2222" s="83">
        <f t="shared" si="279"/>
        <v>-913.6875</v>
      </c>
    </row>
    <row r="2223" spans="1:42" hidden="1">
      <c r="A2223">
        <v>48067</v>
      </c>
      <c r="B2223" s="38">
        <v>46225</v>
      </c>
      <c r="C2223" t="s">
        <v>35</v>
      </c>
      <c r="D2223" t="s">
        <v>185</v>
      </c>
      <c r="E2223" t="s">
        <v>186</v>
      </c>
      <c r="F2223" t="s">
        <v>59</v>
      </c>
      <c r="G2223">
        <v>8</v>
      </c>
      <c r="H2223" s="43">
        <v>10859</v>
      </c>
      <c r="I2223" t="s">
        <v>198</v>
      </c>
      <c r="J2223">
        <v>10315</v>
      </c>
      <c r="K2223" t="s">
        <v>206</v>
      </c>
      <c r="L2223" t="s">
        <v>206</v>
      </c>
      <c r="M2223" t="s">
        <v>226</v>
      </c>
      <c r="N2223" t="s">
        <v>227</v>
      </c>
      <c r="O2223" t="s">
        <v>64</v>
      </c>
      <c r="P2223">
        <v>502</v>
      </c>
      <c r="Q2223" t="s">
        <v>208</v>
      </c>
      <c r="R2223">
        <v>21</v>
      </c>
      <c r="S2223">
        <v>4</v>
      </c>
      <c r="T2223">
        <v>10</v>
      </c>
      <c r="U2223">
        <v>0</v>
      </c>
      <c r="V2223">
        <v>4</v>
      </c>
      <c r="W2223">
        <v>0.48</v>
      </c>
      <c r="X2223">
        <v>0.4</v>
      </c>
      <c r="Y2223">
        <v>0.4</v>
      </c>
      <c r="Z2223">
        <v>185.69</v>
      </c>
      <c r="AA2223" t="s">
        <v>55</v>
      </c>
      <c r="AB2223" t="s">
        <v>56</v>
      </c>
      <c r="AC2223" t="s">
        <v>209</v>
      </c>
      <c r="AE2223" s="39">
        <v>46225.839143518519</v>
      </c>
      <c r="AG2223" t="str">
        <f t="shared" si="272"/>
        <v>Agosto-26</v>
      </c>
      <c r="AH2223" s="36">
        <f>_xlfn.XLOOKUP(AK2223,'Base de Preços'!P$7:P$3001,'Base de Preços'!J$7:J$3001,"",0)</f>
        <v>492.5</v>
      </c>
      <c r="AI2223" s="37">
        <f t="shared" si="273"/>
        <v>0</v>
      </c>
      <c r="AJ2223" t="str">
        <f>_xlfn.XLOOKUP(N2223,Agrupamentos!C$3:C$496,Agrupamentos!D$3:D$496,"",0)</f>
        <v>IRRIGAÇÃO DE REPLANTIO</v>
      </c>
      <c r="AK2223" t="str">
        <f t="shared" si="274"/>
        <v>IRRIGAÇÃO DE REPLANTIOGN1400IMP32</v>
      </c>
      <c r="AL2223" s="57" t="str">
        <f t="shared" si="275"/>
        <v>48067GN1400Operador de Trator de PneuANTONIO MARCIO PEREIRA DA SILVAIRRIGAÇÃO DE REPLANTIOIndaia Grande I21Suporte10Agosto-260446225,839143518546225</v>
      </c>
      <c r="AM2223" s="79">
        <f t="shared" si="276"/>
        <v>8.3333333333333339</v>
      </c>
      <c r="AN2223" s="80">
        <f t="shared" si="277"/>
        <v>1547.4166666666667</v>
      </c>
      <c r="AO2223" s="36">
        <f t="shared" si="278"/>
        <v>1856.9</v>
      </c>
      <c r="AP2223" s="83">
        <f t="shared" si="279"/>
        <v>309.48333333333335</v>
      </c>
    </row>
    <row r="2224" spans="1:42" hidden="1">
      <c r="A2224">
        <v>48067</v>
      </c>
      <c r="B2224" s="38">
        <v>46225</v>
      </c>
      <c r="C2224" t="s">
        <v>35</v>
      </c>
      <c r="D2224" t="s">
        <v>185</v>
      </c>
      <c r="E2224" t="s">
        <v>186</v>
      </c>
      <c r="F2224" t="s">
        <v>59</v>
      </c>
      <c r="G2224">
        <v>8</v>
      </c>
      <c r="H2224" s="43">
        <v>10859</v>
      </c>
      <c r="I2224" t="s">
        <v>198</v>
      </c>
      <c r="J2224">
        <v>10315</v>
      </c>
      <c r="K2224" t="s">
        <v>206</v>
      </c>
      <c r="L2224" t="s">
        <v>206</v>
      </c>
      <c r="M2224" s="4">
        <v>46059</v>
      </c>
      <c r="N2224" t="s">
        <v>210</v>
      </c>
      <c r="O2224" t="s">
        <v>64</v>
      </c>
      <c r="P2224">
        <v>502</v>
      </c>
      <c r="Q2224" t="s">
        <v>208</v>
      </c>
      <c r="R2224">
        <v>20</v>
      </c>
      <c r="S2224">
        <v>4</v>
      </c>
      <c r="T2224">
        <v>10</v>
      </c>
      <c r="U2224">
        <v>0</v>
      </c>
      <c r="V2224">
        <v>4</v>
      </c>
      <c r="W2224">
        <v>0.48</v>
      </c>
      <c r="X2224">
        <v>0.4</v>
      </c>
      <c r="Y2224">
        <v>0.4</v>
      </c>
      <c r="Z2224">
        <v>185.69</v>
      </c>
      <c r="AA2224" t="s">
        <v>55</v>
      </c>
      <c r="AB2224" t="s">
        <v>56</v>
      </c>
      <c r="AC2224" t="s">
        <v>209</v>
      </c>
      <c r="AE2224" s="39">
        <v>46225.839143518519</v>
      </c>
      <c r="AG2224" t="str">
        <f t="shared" si="272"/>
        <v>Agosto-26</v>
      </c>
      <c r="AH2224" s="36">
        <f>_xlfn.XLOOKUP(AK2224,'Base de Preços'!P$7:P$3001,'Base de Preços'!J$7:J$3001,"",0)</f>
        <v>492.5</v>
      </c>
      <c r="AI2224" s="37">
        <f t="shared" si="273"/>
        <v>0</v>
      </c>
      <c r="AJ2224" t="str">
        <f>_xlfn.XLOOKUP(N2224,Agrupamentos!C$3:C$496,Agrupamentos!D$3:D$496,"",0)</f>
        <v>IRRIGAÇÃO DE REPLANTIO</v>
      </c>
      <c r="AK2224" t="str">
        <f t="shared" si="274"/>
        <v>3° IRRIGAÇÃO DE REPLANTIOGN140046059</v>
      </c>
      <c r="AL2224" s="57" t="str">
        <f t="shared" si="275"/>
        <v>48067GN1400Operador de Trator de PneuANTONIO MARCIO PEREIRA DA SILVA3° IRRIGAÇÃO DE REPLANTIOIndaia Grande I20Suporte10Agosto-260446225,839143518546225</v>
      </c>
      <c r="AM2224" s="79">
        <f t="shared" si="276"/>
        <v>8.3333333333333339</v>
      </c>
      <c r="AN2224" s="80">
        <f t="shared" si="277"/>
        <v>1547.4166666666667</v>
      </c>
      <c r="AO2224" s="36">
        <f t="shared" si="278"/>
        <v>1856.9</v>
      </c>
      <c r="AP2224" s="83">
        <f t="shared" si="279"/>
        <v>309.48333333333335</v>
      </c>
    </row>
    <row r="2225" spans="1:42" hidden="1">
      <c r="A2225">
        <v>48067</v>
      </c>
      <c r="B2225" s="38">
        <v>46225</v>
      </c>
      <c r="C2225" t="s">
        <v>35</v>
      </c>
      <c r="D2225" t="s">
        <v>185</v>
      </c>
      <c r="E2225" t="s">
        <v>186</v>
      </c>
      <c r="F2225" t="s">
        <v>37</v>
      </c>
      <c r="G2225">
        <v>8</v>
      </c>
      <c r="H2225" s="43">
        <v>10859</v>
      </c>
      <c r="I2225" t="s">
        <v>198</v>
      </c>
      <c r="J2225">
        <v>10315</v>
      </c>
      <c r="K2225" t="s">
        <v>206</v>
      </c>
      <c r="L2225" t="s">
        <v>206</v>
      </c>
      <c r="M2225" t="s">
        <v>226</v>
      </c>
      <c r="N2225" t="s">
        <v>227</v>
      </c>
      <c r="O2225" t="s">
        <v>64</v>
      </c>
      <c r="P2225">
        <v>502</v>
      </c>
      <c r="Q2225" t="s">
        <v>208</v>
      </c>
      <c r="R2225">
        <v>21</v>
      </c>
      <c r="S2225">
        <v>8</v>
      </c>
      <c r="T2225">
        <v>10</v>
      </c>
      <c r="U2225">
        <v>0</v>
      </c>
      <c r="V2225">
        <v>8</v>
      </c>
      <c r="W2225">
        <v>0.16</v>
      </c>
      <c r="X2225">
        <v>0.8</v>
      </c>
      <c r="Y2225">
        <v>0.8</v>
      </c>
      <c r="Z2225">
        <v>63.16</v>
      </c>
      <c r="AA2225" t="s">
        <v>55</v>
      </c>
      <c r="AB2225" t="s">
        <v>77</v>
      </c>
      <c r="AC2225" t="s">
        <v>209</v>
      </c>
      <c r="AD2225" t="s">
        <v>203</v>
      </c>
      <c r="AE2225" s="39">
        <v>46225.839143518519</v>
      </c>
      <c r="AG2225" t="str">
        <f t="shared" si="272"/>
        <v>Agosto-26</v>
      </c>
      <c r="AH2225" s="36">
        <f>_xlfn.XLOOKUP(AK2225,'Base de Preços'!P$7:P$3001,'Base de Preços'!J$7:J$3001,"",0)</f>
        <v>492.5</v>
      </c>
      <c r="AI2225" s="37">
        <f t="shared" si="273"/>
        <v>0</v>
      </c>
      <c r="AJ2225" t="str">
        <f>_xlfn.XLOOKUP(N2225,Agrupamentos!C$3:C$496,Agrupamentos!D$3:D$496,"",0)</f>
        <v>IRRIGAÇÃO DE REPLANTIO</v>
      </c>
      <c r="AK2225" t="str">
        <f t="shared" si="274"/>
        <v>IRRIGAÇÃO DE REPLANTIOGN1400IMP32</v>
      </c>
      <c r="AL2225" s="57" t="str">
        <f t="shared" si="275"/>
        <v>48067GN1400MotoristaANTONIO MARCIO PEREIRA DA SILVAIRRIGAÇÃO DE REPLANTIOIndaia Grande I21Apoio10Agosto-260846225,839143518546225</v>
      </c>
      <c r="AM2225" s="79">
        <f t="shared" si="276"/>
        <v>50</v>
      </c>
      <c r="AN2225" s="80">
        <f t="shared" si="277"/>
        <v>3158</v>
      </c>
      <c r="AO2225" s="36">
        <f t="shared" si="278"/>
        <v>631.59999999999991</v>
      </c>
      <c r="AP2225" s="83">
        <f t="shared" si="279"/>
        <v>-2526.4</v>
      </c>
    </row>
    <row r="2226" spans="1:42" hidden="1">
      <c r="A2226">
        <v>48067</v>
      </c>
      <c r="B2226" s="38">
        <v>46225</v>
      </c>
      <c r="C2226" t="s">
        <v>35</v>
      </c>
      <c r="D2226" t="s">
        <v>185</v>
      </c>
      <c r="E2226" t="s">
        <v>186</v>
      </c>
      <c r="F2226" t="s">
        <v>37</v>
      </c>
      <c r="G2226">
        <v>8</v>
      </c>
      <c r="H2226" s="43">
        <v>10859</v>
      </c>
      <c r="I2226" t="s">
        <v>198</v>
      </c>
      <c r="J2226">
        <v>10315</v>
      </c>
      <c r="K2226" t="s">
        <v>206</v>
      </c>
      <c r="L2226" t="s">
        <v>206</v>
      </c>
      <c r="M2226" s="4">
        <v>46059</v>
      </c>
      <c r="N2226" t="s">
        <v>210</v>
      </c>
      <c r="O2226" t="s">
        <v>64</v>
      </c>
      <c r="P2226">
        <v>502</v>
      </c>
      <c r="Q2226" t="s">
        <v>208</v>
      </c>
      <c r="R2226">
        <v>20</v>
      </c>
      <c r="S2226">
        <v>8</v>
      </c>
      <c r="T2226">
        <v>10</v>
      </c>
      <c r="U2226">
        <v>0</v>
      </c>
      <c r="V2226">
        <v>8</v>
      </c>
      <c r="W2226">
        <v>0.16</v>
      </c>
      <c r="X2226">
        <v>0.8</v>
      </c>
      <c r="Y2226">
        <v>0.8</v>
      </c>
      <c r="Z2226">
        <v>63.16</v>
      </c>
      <c r="AA2226" t="s">
        <v>55</v>
      </c>
      <c r="AB2226" t="s">
        <v>77</v>
      </c>
      <c r="AC2226" t="s">
        <v>209</v>
      </c>
      <c r="AD2226" t="s">
        <v>203</v>
      </c>
      <c r="AE2226" s="39">
        <v>46225.839143518519</v>
      </c>
      <c r="AG2226" t="str">
        <f t="shared" si="272"/>
        <v>Agosto-26</v>
      </c>
      <c r="AH2226" s="36">
        <f>_xlfn.XLOOKUP(AK2226,'Base de Preços'!P$7:P$3001,'Base de Preços'!J$7:J$3001,"",0)</f>
        <v>492.5</v>
      </c>
      <c r="AI2226" s="37">
        <f t="shared" si="273"/>
        <v>0</v>
      </c>
      <c r="AJ2226" t="str">
        <f>_xlfn.XLOOKUP(N2226,Agrupamentos!C$3:C$496,Agrupamentos!D$3:D$496,"",0)</f>
        <v>IRRIGAÇÃO DE REPLANTIO</v>
      </c>
      <c r="AK2226" t="str">
        <f t="shared" si="274"/>
        <v>3° IRRIGAÇÃO DE REPLANTIOGN140046059</v>
      </c>
      <c r="AL2226" s="57" t="str">
        <f t="shared" si="275"/>
        <v>48067GN1400MotoristaANTONIO MARCIO PEREIRA DA SILVA3° IRRIGAÇÃO DE REPLANTIOIndaia Grande I20Apoio10Agosto-260846225,839143518546225</v>
      </c>
      <c r="AM2226" s="79">
        <f t="shared" si="276"/>
        <v>50</v>
      </c>
      <c r="AN2226" s="80">
        <f t="shared" si="277"/>
        <v>3158</v>
      </c>
      <c r="AO2226" s="36">
        <f t="shared" si="278"/>
        <v>631.59999999999991</v>
      </c>
      <c r="AP2226" s="83">
        <f t="shared" si="279"/>
        <v>-2526.4</v>
      </c>
    </row>
    <row r="2227" spans="1:42" hidden="1">
      <c r="A2227">
        <v>48067</v>
      </c>
      <c r="B2227" s="38">
        <v>46225</v>
      </c>
      <c r="C2227" t="s">
        <v>35</v>
      </c>
      <c r="D2227" t="s">
        <v>185</v>
      </c>
      <c r="E2227" t="s">
        <v>186</v>
      </c>
      <c r="F2227" t="s">
        <v>49</v>
      </c>
      <c r="G2227">
        <v>8</v>
      </c>
      <c r="H2227" s="43">
        <v>10859</v>
      </c>
      <c r="I2227" t="s">
        <v>198</v>
      </c>
      <c r="J2227">
        <v>10315</v>
      </c>
      <c r="K2227" t="s">
        <v>206</v>
      </c>
      <c r="L2227" t="s">
        <v>206</v>
      </c>
      <c r="M2227" t="s">
        <v>224</v>
      </c>
      <c r="N2227" t="s">
        <v>225</v>
      </c>
      <c r="O2227" t="s">
        <v>64</v>
      </c>
      <c r="P2227">
        <v>502</v>
      </c>
      <c r="Q2227" t="s">
        <v>208</v>
      </c>
      <c r="R2227">
        <v>21</v>
      </c>
      <c r="S2227">
        <v>24</v>
      </c>
      <c r="T2227">
        <v>10</v>
      </c>
      <c r="U2227">
        <v>0</v>
      </c>
      <c r="V2227">
        <v>24</v>
      </c>
      <c r="W2227">
        <v>2.84</v>
      </c>
      <c r="X2227">
        <v>2.4</v>
      </c>
      <c r="Y2227">
        <v>2.4</v>
      </c>
      <c r="Z2227">
        <v>287.75</v>
      </c>
      <c r="AA2227" t="s">
        <v>55</v>
      </c>
      <c r="AB2227" t="s">
        <v>47</v>
      </c>
      <c r="AC2227" t="s">
        <v>209</v>
      </c>
      <c r="AE2227" s="39">
        <v>46225.839143518519</v>
      </c>
      <c r="AG2227" t="str">
        <f t="shared" si="272"/>
        <v>Agosto-26</v>
      </c>
      <c r="AH2227" s="36">
        <f>_xlfn.XLOOKUP(AK2227,'Base de Preços'!P$7:P$3001,'Base de Preços'!J$7:J$3001,"",0)</f>
        <v>399</v>
      </c>
      <c r="AI2227" s="37">
        <f t="shared" si="273"/>
        <v>3990</v>
      </c>
      <c r="AJ2227" t="str">
        <f>_xlfn.XLOOKUP(N2227,Agrupamentos!C$3:C$496,Agrupamentos!D$3:D$496,"",0)</f>
        <v>REPLANTIO</v>
      </c>
      <c r="AK2227" t="str">
        <f t="shared" si="274"/>
        <v>REPLANTIOGN1400IMP29</v>
      </c>
      <c r="AL2227" s="57" t="str">
        <f t="shared" si="275"/>
        <v>48067GN1400Trabalhador FlorestalANTONIO MARCIO PEREIRA DA SILVAREPLANTIOIndaia Grande I21Principal10Agosto-2602446225,839143518546225</v>
      </c>
      <c r="AM2227" s="79">
        <f t="shared" si="276"/>
        <v>8.4507042253521139</v>
      </c>
      <c r="AN2227" s="80">
        <f t="shared" si="277"/>
        <v>2431.6901408450708</v>
      </c>
      <c r="AO2227" s="36">
        <f t="shared" si="278"/>
        <v>2877.5</v>
      </c>
      <c r="AP2227" s="83">
        <f t="shared" si="279"/>
        <v>445.8098591549292</v>
      </c>
    </row>
    <row r="2228" spans="1:42" hidden="1">
      <c r="A2228">
        <v>48067</v>
      </c>
      <c r="B2228" s="38">
        <v>46225</v>
      </c>
      <c r="C2228" t="s">
        <v>35</v>
      </c>
      <c r="D2228" t="s">
        <v>185</v>
      </c>
      <c r="E2228" t="s">
        <v>186</v>
      </c>
      <c r="F2228" t="s">
        <v>59</v>
      </c>
      <c r="G2228">
        <v>8</v>
      </c>
      <c r="H2228" s="43">
        <v>10859</v>
      </c>
      <c r="I2228" t="s">
        <v>198</v>
      </c>
      <c r="J2228">
        <v>10315</v>
      </c>
      <c r="K2228" t="s">
        <v>206</v>
      </c>
      <c r="L2228" t="s">
        <v>206</v>
      </c>
      <c r="M2228" t="s">
        <v>224</v>
      </c>
      <c r="N2228" t="s">
        <v>225</v>
      </c>
      <c r="O2228" t="s">
        <v>64</v>
      </c>
      <c r="P2228">
        <v>502</v>
      </c>
      <c r="Q2228" t="s">
        <v>208</v>
      </c>
      <c r="R2228">
        <v>21</v>
      </c>
      <c r="S2228">
        <v>8</v>
      </c>
      <c r="T2228">
        <v>10</v>
      </c>
      <c r="U2228">
        <v>0</v>
      </c>
      <c r="V2228">
        <v>8</v>
      </c>
      <c r="W2228">
        <v>0.36</v>
      </c>
      <c r="X2228">
        <v>0.8</v>
      </c>
      <c r="Y2228">
        <v>0.8</v>
      </c>
      <c r="Z2228">
        <v>111.25</v>
      </c>
      <c r="AA2228" t="s">
        <v>55</v>
      </c>
      <c r="AB2228" t="s">
        <v>77</v>
      </c>
      <c r="AC2228" t="s">
        <v>209</v>
      </c>
      <c r="AE2228" s="39">
        <v>46225.839143518519</v>
      </c>
      <c r="AG2228" t="str">
        <f t="shared" si="272"/>
        <v>Agosto-26</v>
      </c>
      <c r="AH2228" s="36">
        <f>_xlfn.XLOOKUP(AK2228,'Base de Preços'!P$7:P$3001,'Base de Preços'!J$7:J$3001,"",0)</f>
        <v>399</v>
      </c>
      <c r="AI2228" s="37">
        <f t="shared" si="273"/>
        <v>0</v>
      </c>
      <c r="AJ2228" t="str">
        <f>_xlfn.XLOOKUP(N2228,Agrupamentos!C$3:C$496,Agrupamentos!D$3:D$496,"",0)</f>
        <v>REPLANTIO</v>
      </c>
      <c r="AK2228" t="str">
        <f t="shared" si="274"/>
        <v>REPLANTIOGN1400IMP29</v>
      </c>
      <c r="AL2228" s="57" t="str">
        <f t="shared" si="275"/>
        <v>48067GN1400Operador de Trator de PneuANTONIO MARCIO PEREIRA DA SILVAREPLANTIOIndaia Grande I21Apoio10Agosto-260846225,839143518546225</v>
      </c>
      <c r="AM2228" s="79">
        <f t="shared" si="276"/>
        <v>22.222222222222221</v>
      </c>
      <c r="AN2228" s="80">
        <f t="shared" si="277"/>
        <v>2472.2222222222222</v>
      </c>
      <c r="AO2228" s="36">
        <f t="shared" si="278"/>
        <v>1112.5</v>
      </c>
      <c r="AP2228" s="83">
        <f t="shared" si="279"/>
        <v>-1359.7222222222222</v>
      </c>
    </row>
    <row r="2229" spans="1:42" hidden="1">
      <c r="A2229">
        <v>48072</v>
      </c>
      <c r="B2229" s="38">
        <v>46225</v>
      </c>
      <c r="C2229" t="s">
        <v>35</v>
      </c>
      <c r="D2229" t="s">
        <v>185</v>
      </c>
      <c r="E2229" t="s">
        <v>186</v>
      </c>
      <c r="F2229" t="s">
        <v>59</v>
      </c>
      <c r="G2229">
        <v>9</v>
      </c>
      <c r="H2229" s="43">
        <v>10665</v>
      </c>
      <c r="I2229" t="s">
        <v>191</v>
      </c>
      <c r="J2229">
        <v>9900</v>
      </c>
      <c r="K2229" t="s">
        <v>218</v>
      </c>
      <c r="L2229" t="s">
        <v>218</v>
      </c>
      <c r="M2229" t="s">
        <v>221</v>
      </c>
      <c r="N2229" t="s">
        <v>222</v>
      </c>
      <c r="O2229" t="s">
        <v>64</v>
      </c>
      <c r="P2229">
        <v>853</v>
      </c>
      <c r="Q2229" t="s">
        <v>219</v>
      </c>
      <c r="R2229">
        <v>5</v>
      </c>
      <c r="S2229">
        <v>15</v>
      </c>
      <c r="T2229">
        <v>50</v>
      </c>
      <c r="U2229">
        <v>3</v>
      </c>
      <c r="V2229">
        <v>18</v>
      </c>
      <c r="W2229">
        <v>0.54</v>
      </c>
      <c r="X2229">
        <v>0.3</v>
      </c>
      <c r="Y2229">
        <v>0.36</v>
      </c>
      <c r="Z2229">
        <v>195</v>
      </c>
      <c r="AA2229" t="s">
        <v>55</v>
      </c>
      <c r="AB2229" t="s">
        <v>47</v>
      </c>
      <c r="AC2229" t="s">
        <v>220</v>
      </c>
      <c r="AE2229" s="39">
        <v>46225.906388888892</v>
      </c>
      <c r="AG2229" t="str">
        <f t="shared" si="272"/>
        <v>Agosto-26</v>
      </c>
      <c r="AH2229" s="36">
        <f>_xlfn.XLOOKUP(AK2229,'Base de Preços'!P$7:P$3001,'Base de Preços'!J$7:J$3001,"",0)</f>
        <v>195</v>
      </c>
      <c r="AI2229" s="37">
        <f t="shared" si="273"/>
        <v>9750</v>
      </c>
      <c r="AJ2229" t="str">
        <f>_xlfn.XLOOKUP(N2229,Agrupamentos!C$3:C$496,Agrupamentos!D$3:D$496,"",0)</f>
        <v>COMBATE A FORMIGA MECANIZADO</v>
      </c>
      <c r="AK2229" t="str">
        <f t="shared" si="274"/>
        <v>COMBATE A FORMIGA PRÉ PLANTIO MECANIZADO - Sulfluramida ou FipronilGN1400IMP09</v>
      </c>
      <c r="AL2229" s="57" t="str">
        <f t="shared" si="275"/>
        <v>48072GN1400Operador de Trator de PneuCARLOS ALVES DOS SANTOSCOMBATE A FORMIGA PRÉ PLANTIO MECANIZADO - Sulfluramida ou FipronilSANTA MARIA MATOS5Principal50Agosto-2631846225,906388888946225</v>
      </c>
      <c r="AM2229" s="79">
        <f t="shared" si="276"/>
        <v>33.333333333333329</v>
      </c>
      <c r="AN2229" s="80">
        <f t="shared" si="277"/>
        <v>6499.9999999999991</v>
      </c>
      <c r="AO2229" s="36">
        <f t="shared" si="278"/>
        <v>9750</v>
      </c>
      <c r="AP2229" s="83">
        <f t="shared" si="279"/>
        <v>3250.0000000000009</v>
      </c>
    </row>
    <row r="2230" spans="1:42" hidden="1">
      <c r="A2230">
        <v>48072</v>
      </c>
      <c r="B2230" s="38">
        <v>46225</v>
      </c>
      <c r="C2230" t="s">
        <v>35</v>
      </c>
      <c r="D2230" t="s">
        <v>185</v>
      </c>
      <c r="E2230" t="s">
        <v>186</v>
      </c>
      <c r="F2230" t="s">
        <v>59</v>
      </c>
      <c r="G2230">
        <v>9</v>
      </c>
      <c r="H2230" s="43">
        <v>10665</v>
      </c>
      <c r="I2230" t="s">
        <v>191</v>
      </c>
      <c r="J2230">
        <v>9900</v>
      </c>
      <c r="K2230" t="s">
        <v>218</v>
      </c>
      <c r="L2230" t="s">
        <v>218</v>
      </c>
      <c r="M2230" t="s">
        <v>221</v>
      </c>
      <c r="N2230" t="s">
        <v>222</v>
      </c>
      <c r="O2230" t="s">
        <v>64</v>
      </c>
      <c r="P2230">
        <v>853</v>
      </c>
      <c r="Q2230" t="s">
        <v>219</v>
      </c>
      <c r="R2230">
        <v>4</v>
      </c>
      <c r="S2230">
        <v>13</v>
      </c>
      <c r="T2230">
        <v>24.67</v>
      </c>
      <c r="U2230">
        <v>6</v>
      </c>
      <c r="V2230">
        <v>19</v>
      </c>
      <c r="W2230">
        <v>0.54</v>
      </c>
      <c r="X2230">
        <v>0.53</v>
      </c>
      <c r="Y2230">
        <v>0.77</v>
      </c>
      <c r="Z2230">
        <v>195</v>
      </c>
      <c r="AA2230" t="s">
        <v>46</v>
      </c>
      <c r="AB2230" t="s">
        <v>47</v>
      </c>
      <c r="AC2230" t="s">
        <v>220</v>
      </c>
      <c r="AD2230" t="s">
        <v>203</v>
      </c>
      <c r="AE2230" s="39">
        <v>46225.906388888892</v>
      </c>
      <c r="AG2230" t="str">
        <f t="shared" si="272"/>
        <v>Agosto-26</v>
      </c>
      <c r="AH2230" s="36">
        <f>_xlfn.XLOOKUP(AK2230,'Base de Preços'!P$7:P$3001,'Base de Preços'!J$7:J$3001,"",0)</f>
        <v>195</v>
      </c>
      <c r="AI2230" s="37">
        <f t="shared" si="273"/>
        <v>4810.6500000000005</v>
      </c>
      <c r="AJ2230" t="str">
        <f>_xlfn.XLOOKUP(N2230,Agrupamentos!C$3:C$496,Agrupamentos!D$3:D$496,"",0)</f>
        <v>COMBATE A FORMIGA MECANIZADO</v>
      </c>
      <c r="AK2230" t="str">
        <f t="shared" si="274"/>
        <v>COMBATE A FORMIGA PRÉ PLANTIO MECANIZADO - Sulfluramida ou FipronilGN1400IMP09</v>
      </c>
      <c r="AL2230" s="57" t="str">
        <f t="shared" si="275"/>
        <v>48072GN1400Operador de Trator de PneuCARLOS ALVES DOS SANTOSCOMBATE A FORMIGA PRÉ PLANTIO MECANIZADO - Sulfluramida ou FipronilSANTA MARIA MATOS4Principal24,67Agosto-2661946225,906388888946225</v>
      </c>
      <c r="AM2230" s="79">
        <f t="shared" si="276"/>
        <v>35.185185185185183</v>
      </c>
      <c r="AN2230" s="80">
        <f t="shared" si="277"/>
        <v>6861.1111111111104</v>
      </c>
      <c r="AO2230" s="36">
        <f t="shared" si="278"/>
        <v>4810.6500000000005</v>
      </c>
      <c r="AP2230" s="83">
        <f t="shared" si="279"/>
        <v>-2050.4611111111099</v>
      </c>
    </row>
    <row r="2231" spans="1:42" hidden="1">
      <c r="A2231">
        <v>48081</v>
      </c>
      <c r="B2231" s="38">
        <v>46225</v>
      </c>
      <c r="C2231" t="s">
        <v>35</v>
      </c>
      <c r="D2231" t="s">
        <v>185</v>
      </c>
      <c r="E2231" t="s">
        <v>186</v>
      </c>
      <c r="F2231" t="s">
        <v>59</v>
      </c>
      <c r="G2231">
        <v>10</v>
      </c>
      <c r="H2231" s="43">
        <v>10665</v>
      </c>
      <c r="I2231" t="s">
        <v>191</v>
      </c>
      <c r="J2231">
        <v>11034</v>
      </c>
      <c r="K2231" t="s">
        <v>213</v>
      </c>
      <c r="L2231" t="s">
        <v>213</v>
      </c>
      <c r="M2231" t="s">
        <v>214</v>
      </c>
      <c r="N2231" t="s">
        <v>215</v>
      </c>
      <c r="O2231" t="s">
        <v>64</v>
      </c>
      <c r="P2231">
        <v>930</v>
      </c>
      <c r="Q2231" t="s">
        <v>216</v>
      </c>
      <c r="R2231">
        <v>18</v>
      </c>
      <c r="S2231">
        <v>10</v>
      </c>
      <c r="T2231">
        <v>55.1</v>
      </c>
      <c r="U2231">
        <v>0</v>
      </c>
      <c r="V2231">
        <v>10</v>
      </c>
      <c r="W2231">
        <v>0.38</v>
      </c>
      <c r="X2231">
        <v>0.18</v>
      </c>
      <c r="Y2231">
        <v>0.18</v>
      </c>
      <c r="Z2231">
        <v>159.09</v>
      </c>
      <c r="AA2231" t="s">
        <v>46</v>
      </c>
      <c r="AB2231" t="s">
        <v>47</v>
      </c>
      <c r="AC2231" t="s">
        <v>217</v>
      </c>
      <c r="AE2231" s="39">
        <v>46226.282013888886</v>
      </c>
      <c r="AG2231" t="str">
        <f t="shared" si="272"/>
        <v>Agosto-26</v>
      </c>
      <c r="AH2231" s="36">
        <f>_xlfn.XLOOKUP(AK2231,'Base de Preços'!P$7:P$3001,'Base de Preços'!J$7:J$3001,"",0)</f>
        <v>193.73</v>
      </c>
      <c r="AI2231" s="37">
        <f t="shared" si="273"/>
        <v>10674.522999999999</v>
      </c>
      <c r="AJ2231" t="str">
        <f>_xlfn.XLOOKUP(N2231,Agrupamentos!C$3:C$496,Agrupamentos!D$3:D$496,"",0)</f>
        <v>COMBATE A FORMIGA MECANIZADO</v>
      </c>
      <c r="AK2231" t="str">
        <f t="shared" si="274"/>
        <v>COMBATE A FORMIGA PÓS PLANTIO MECANIZADO- 3 a 5kg/ha isca granulada ou MIPISGN1400IMP17</v>
      </c>
      <c r="AL2231" s="57" t="str">
        <f t="shared" si="275"/>
        <v>48081GN1400Operador de Trator de PneuJOAO VITOR TONETO SILVACOMBATE A FORMIGA PÓS PLANTIO MECANIZADO- 3 a 5kg/ha isca granulada ou MIPISGARCA REAL18Principal55,1Agosto-2601046226,282013888946225</v>
      </c>
      <c r="AM2231" s="79">
        <f t="shared" si="276"/>
        <v>26.315789473684209</v>
      </c>
      <c r="AN2231" s="80">
        <f t="shared" si="277"/>
        <v>4186.5789473684208</v>
      </c>
      <c r="AO2231" s="36">
        <f t="shared" si="278"/>
        <v>8765.8590000000004</v>
      </c>
      <c r="AP2231" s="83">
        <f t="shared" si="279"/>
        <v>4579.2800526315796</v>
      </c>
    </row>
    <row r="2232" spans="1:42" hidden="1">
      <c r="A2232">
        <v>48081</v>
      </c>
      <c r="B2232" s="38">
        <v>46225</v>
      </c>
      <c r="C2232" t="s">
        <v>35</v>
      </c>
      <c r="D2232" t="s">
        <v>185</v>
      </c>
      <c r="E2232" t="s">
        <v>186</v>
      </c>
      <c r="F2232" t="s">
        <v>59</v>
      </c>
      <c r="G2232">
        <v>10</v>
      </c>
      <c r="H2232" s="43">
        <v>10665</v>
      </c>
      <c r="I2232" t="s">
        <v>191</v>
      </c>
      <c r="J2232">
        <v>11034</v>
      </c>
      <c r="K2232" t="s">
        <v>213</v>
      </c>
      <c r="L2232" t="s">
        <v>213</v>
      </c>
      <c r="M2232" t="s">
        <v>214</v>
      </c>
      <c r="N2232" t="s">
        <v>215</v>
      </c>
      <c r="O2232" t="s">
        <v>64</v>
      </c>
      <c r="P2232">
        <v>930</v>
      </c>
      <c r="Q2232" t="s">
        <v>216</v>
      </c>
      <c r="R2232">
        <v>19</v>
      </c>
      <c r="S2232">
        <v>20</v>
      </c>
      <c r="T2232">
        <v>35.700000000000003</v>
      </c>
      <c r="U2232">
        <v>0</v>
      </c>
      <c r="V2232">
        <v>20</v>
      </c>
      <c r="W2232">
        <v>0.38</v>
      </c>
      <c r="X2232">
        <v>0.56000000000000005</v>
      </c>
      <c r="Y2232">
        <v>0.56000000000000005</v>
      </c>
      <c r="Z2232">
        <v>159.09</v>
      </c>
      <c r="AA2232" t="s">
        <v>46</v>
      </c>
      <c r="AB2232" t="s">
        <v>47</v>
      </c>
      <c r="AC2232" t="s">
        <v>217</v>
      </c>
      <c r="AD2232" t="s">
        <v>228</v>
      </c>
      <c r="AE2232" s="39">
        <v>46226.282013888886</v>
      </c>
      <c r="AG2232" t="str">
        <f t="shared" si="272"/>
        <v>Agosto-26</v>
      </c>
      <c r="AH2232" s="36">
        <f>_xlfn.XLOOKUP(AK2232,'Base de Preços'!P$7:P$3001,'Base de Preços'!J$7:J$3001,"",0)</f>
        <v>193.73</v>
      </c>
      <c r="AI2232" s="37">
        <f t="shared" si="273"/>
        <v>6916.1610000000001</v>
      </c>
      <c r="AJ2232" t="str">
        <f>_xlfn.XLOOKUP(N2232,Agrupamentos!C$3:C$496,Agrupamentos!D$3:D$496,"",0)</f>
        <v>COMBATE A FORMIGA MECANIZADO</v>
      </c>
      <c r="AK2232" t="str">
        <f t="shared" si="274"/>
        <v>COMBATE A FORMIGA PÓS PLANTIO MECANIZADO- 3 a 5kg/ha isca granulada ou MIPISGN1400IMP17</v>
      </c>
      <c r="AL2232" s="57" t="str">
        <f t="shared" si="275"/>
        <v>48081GN1400Operador de Trator de PneuJOAO VITOR TONETO SILVACOMBATE A FORMIGA PÓS PLANTIO MECANIZADO- 3 a 5kg/ha isca granulada ou MIPISGARCA REAL19Principal35,7Agosto-2602046226,282013888946225</v>
      </c>
      <c r="AM2232" s="79">
        <f t="shared" si="276"/>
        <v>52.631578947368418</v>
      </c>
      <c r="AN2232" s="80">
        <f t="shared" si="277"/>
        <v>8373.1578947368416</v>
      </c>
      <c r="AO2232" s="36">
        <f t="shared" si="278"/>
        <v>5679.5130000000008</v>
      </c>
      <c r="AP2232" s="83">
        <f t="shared" si="279"/>
        <v>-2693.6448947368408</v>
      </c>
    </row>
    <row r="2233" spans="1:42" hidden="1">
      <c r="A2233">
        <v>48081</v>
      </c>
      <c r="B2233" s="38">
        <v>46225</v>
      </c>
      <c r="C2233" t="s">
        <v>35</v>
      </c>
      <c r="D2233" t="s">
        <v>185</v>
      </c>
      <c r="E2233" t="s">
        <v>186</v>
      </c>
      <c r="F2233" t="s">
        <v>59</v>
      </c>
      <c r="G2233">
        <v>10</v>
      </c>
      <c r="H2233" s="43">
        <v>10665</v>
      </c>
      <c r="I2233" t="s">
        <v>191</v>
      </c>
      <c r="J2233">
        <v>11034</v>
      </c>
      <c r="K2233" t="s">
        <v>213</v>
      </c>
      <c r="L2233" t="s">
        <v>213</v>
      </c>
      <c r="M2233" t="s">
        <v>214</v>
      </c>
      <c r="N2233" t="s">
        <v>215</v>
      </c>
      <c r="O2233" t="s">
        <v>64</v>
      </c>
      <c r="P2233">
        <v>930</v>
      </c>
      <c r="Q2233" t="s">
        <v>216</v>
      </c>
      <c r="R2233">
        <v>77</v>
      </c>
      <c r="S2233">
        <v>10</v>
      </c>
      <c r="T2233">
        <v>44.79</v>
      </c>
      <c r="U2233">
        <v>0</v>
      </c>
      <c r="V2233">
        <v>10</v>
      </c>
      <c r="W2233">
        <v>0.38</v>
      </c>
      <c r="X2233">
        <v>0.22</v>
      </c>
      <c r="Y2233">
        <v>0.22</v>
      </c>
      <c r="Z2233">
        <v>159.09</v>
      </c>
      <c r="AA2233" t="s">
        <v>46</v>
      </c>
      <c r="AB2233" t="s">
        <v>47</v>
      </c>
      <c r="AC2233" t="s">
        <v>217</v>
      </c>
      <c r="AE2233" s="39">
        <v>46226.282013888886</v>
      </c>
      <c r="AG2233" t="str">
        <f t="shared" si="272"/>
        <v>Agosto-26</v>
      </c>
      <c r="AH2233" s="36">
        <f>_xlfn.XLOOKUP(AK2233,'Base de Preços'!P$7:P$3001,'Base de Preços'!J$7:J$3001,"",0)</f>
        <v>193.73</v>
      </c>
      <c r="AI2233" s="37">
        <f t="shared" si="273"/>
        <v>8677.1666999999998</v>
      </c>
      <c r="AJ2233" t="str">
        <f>_xlfn.XLOOKUP(N2233,Agrupamentos!C$3:C$496,Agrupamentos!D$3:D$496,"",0)</f>
        <v>COMBATE A FORMIGA MECANIZADO</v>
      </c>
      <c r="AK2233" t="str">
        <f t="shared" si="274"/>
        <v>COMBATE A FORMIGA PÓS PLANTIO MECANIZADO- 3 a 5kg/ha isca granulada ou MIPISGN1400IMP17</v>
      </c>
      <c r="AL2233" s="57" t="str">
        <f t="shared" si="275"/>
        <v>48081GN1400Operador de Trator de PneuJOAO VITOR TONETO SILVACOMBATE A FORMIGA PÓS PLANTIO MECANIZADO- 3 a 5kg/ha isca granulada ou MIPISGARCA REAL77Principal44,79Agosto-2601046226,282013888946225</v>
      </c>
      <c r="AM2233" s="79">
        <f t="shared" si="276"/>
        <v>26.315789473684209</v>
      </c>
      <c r="AN2233" s="80">
        <f t="shared" si="277"/>
        <v>4186.5789473684208</v>
      </c>
      <c r="AO2233" s="36">
        <f t="shared" si="278"/>
        <v>7125.6410999999998</v>
      </c>
      <c r="AP2233" s="83">
        <f t="shared" si="279"/>
        <v>2939.062152631579</v>
      </c>
    </row>
    <row r="2234" spans="1:42" hidden="1">
      <c r="A2234">
        <v>48081</v>
      </c>
      <c r="B2234" s="38">
        <v>46225</v>
      </c>
      <c r="C2234" t="s">
        <v>35</v>
      </c>
      <c r="D2234" t="s">
        <v>185</v>
      </c>
      <c r="E2234" t="s">
        <v>186</v>
      </c>
      <c r="F2234" t="s">
        <v>59</v>
      </c>
      <c r="G2234">
        <v>10</v>
      </c>
      <c r="H2234" s="43">
        <v>10665</v>
      </c>
      <c r="I2234" t="s">
        <v>191</v>
      </c>
      <c r="J2234">
        <v>11034</v>
      </c>
      <c r="K2234" t="s">
        <v>213</v>
      </c>
      <c r="L2234" t="s">
        <v>213</v>
      </c>
      <c r="M2234" t="s">
        <v>214</v>
      </c>
      <c r="N2234" t="s">
        <v>215</v>
      </c>
      <c r="O2234" t="s">
        <v>64</v>
      </c>
      <c r="P2234">
        <v>930</v>
      </c>
      <c r="Q2234" t="s">
        <v>216</v>
      </c>
      <c r="R2234">
        <v>16</v>
      </c>
      <c r="S2234">
        <v>10</v>
      </c>
      <c r="T2234">
        <v>5.39</v>
      </c>
      <c r="U2234">
        <v>0</v>
      </c>
      <c r="V2234">
        <v>10</v>
      </c>
      <c r="W2234">
        <v>0.38</v>
      </c>
      <c r="X2234">
        <v>1.86</v>
      </c>
      <c r="Y2234">
        <v>1.86</v>
      </c>
      <c r="Z2234">
        <v>159.09</v>
      </c>
      <c r="AA2234" t="s">
        <v>46</v>
      </c>
      <c r="AB2234" t="s">
        <v>47</v>
      </c>
      <c r="AC2234" t="s">
        <v>217</v>
      </c>
      <c r="AE2234" s="39">
        <v>46226.282013888886</v>
      </c>
      <c r="AG2234" t="str">
        <f t="shared" si="272"/>
        <v>Agosto-26</v>
      </c>
      <c r="AH2234" s="36">
        <f>_xlfn.XLOOKUP(AK2234,'Base de Preços'!P$7:P$3001,'Base de Preços'!J$7:J$3001,"",0)</f>
        <v>193.73</v>
      </c>
      <c r="AI2234" s="37">
        <f t="shared" si="273"/>
        <v>1044.2046999999998</v>
      </c>
      <c r="AJ2234" t="str">
        <f>_xlfn.XLOOKUP(N2234,Agrupamentos!C$3:C$496,Agrupamentos!D$3:D$496,"",0)</f>
        <v>COMBATE A FORMIGA MECANIZADO</v>
      </c>
      <c r="AK2234" t="str">
        <f t="shared" si="274"/>
        <v>COMBATE A FORMIGA PÓS PLANTIO MECANIZADO- 3 a 5kg/ha isca granulada ou MIPISGN1400IMP17</v>
      </c>
      <c r="AL2234" s="57" t="str">
        <f t="shared" si="275"/>
        <v>48081GN1400Operador de Trator de PneuJOAO VITOR TONETO SILVACOMBATE A FORMIGA PÓS PLANTIO MECANIZADO- 3 a 5kg/ha isca granulada ou MIPISGARCA REAL16Principal5,39Agosto-2601046226,282013888946225</v>
      </c>
      <c r="AM2234" s="79">
        <f t="shared" si="276"/>
        <v>26.315789473684209</v>
      </c>
      <c r="AN2234" s="80">
        <f t="shared" si="277"/>
        <v>4186.5789473684208</v>
      </c>
      <c r="AO2234" s="36">
        <f t="shared" si="278"/>
        <v>857.49509999999998</v>
      </c>
      <c r="AP2234" s="83">
        <f t="shared" si="279"/>
        <v>-3329.0838473684207</v>
      </c>
    </row>
    <row r="2235" spans="1:42" hidden="1">
      <c r="A2235">
        <v>48039</v>
      </c>
      <c r="B2235" s="38">
        <v>46225</v>
      </c>
      <c r="C2235" t="s">
        <v>35</v>
      </c>
      <c r="D2235" t="s">
        <v>185</v>
      </c>
      <c r="E2235" t="s">
        <v>186</v>
      </c>
      <c r="F2235" t="s">
        <v>49</v>
      </c>
      <c r="G2235">
        <v>8</v>
      </c>
      <c r="H2235" s="43" t="s">
        <v>100</v>
      </c>
      <c r="I2235" t="s">
        <v>101</v>
      </c>
      <c r="J2235" t="s">
        <v>50</v>
      </c>
      <c r="K2235" t="s">
        <v>51</v>
      </c>
      <c r="L2235" t="s">
        <v>187</v>
      </c>
      <c r="M2235">
        <v>43</v>
      </c>
      <c r="N2235" t="s">
        <v>42</v>
      </c>
      <c r="O2235" t="s">
        <v>64</v>
      </c>
      <c r="P2235">
        <v>669</v>
      </c>
      <c r="Q2235" t="s">
        <v>223</v>
      </c>
      <c r="R2235">
        <v>36</v>
      </c>
      <c r="S2235">
        <v>0</v>
      </c>
      <c r="T2235">
        <v>0</v>
      </c>
      <c r="U2235">
        <v>16</v>
      </c>
      <c r="V2235">
        <v>16</v>
      </c>
      <c r="W2235">
        <v>0</v>
      </c>
      <c r="X2235">
        <v>0</v>
      </c>
      <c r="Y2235">
        <v>0</v>
      </c>
      <c r="Z2235">
        <v>0</v>
      </c>
      <c r="AA2235" t="s">
        <v>55</v>
      </c>
      <c r="AB2235" t="s">
        <v>56</v>
      </c>
      <c r="AC2235" t="s">
        <v>91</v>
      </c>
      <c r="AD2235" t="s">
        <v>91</v>
      </c>
      <c r="AE2235" s="39">
        <v>46225.486608796295</v>
      </c>
      <c r="AG2235" t="str">
        <f t="shared" si="272"/>
        <v>Agosto-26</v>
      </c>
      <c r="AH2235" s="36">
        <f>_xlfn.XLOOKUP(AK2235,'Base de Preços'!P$7:P$3001,'Base de Preços'!J$7:J$3001,"",0)</f>
        <v>0</v>
      </c>
      <c r="AI2235" s="37">
        <f t="shared" si="273"/>
        <v>0</v>
      </c>
      <c r="AJ2235" t="str">
        <f>_xlfn.XLOOKUP(N2235,Agrupamentos!C$3:C$496,Agrupamentos!D$3:D$496,"",0)</f>
        <v>APOIO E MANUTENÇÃO</v>
      </c>
      <c r="AK2235" t="str">
        <f t="shared" si="274"/>
        <v>APOIO E MANUTEÇÃOGN140043</v>
      </c>
      <c r="AL2235" s="57" t="str">
        <f t="shared" si="275"/>
        <v>48039GN1400Trabalhador FlorestalLEANDRA DE MIRANDA SOUZA COSTAAPOIO E MANUTEÇÃOCASCATA36Suporte0Agosto-26161646225,486608796346225</v>
      </c>
      <c r="AM2235" s="79" t="str">
        <f t="shared" si="276"/>
        <v/>
      </c>
      <c r="AN2235" s="80" t="str">
        <f t="shared" si="277"/>
        <v/>
      </c>
      <c r="AO2235" s="36">
        <f t="shared" si="278"/>
        <v>0</v>
      </c>
      <c r="AP2235" s="83" t="str">
        <f t="shared" si="279"/>
        <v/>
      </c>
    </row>
    <row r="2236" spans="1:42" hidden="1">
      <c r="A2236">
        <v>48039</v>
      </c>
      <c r="B2236" s="38">
        <v>46225</v>
      </c>
      <c r="C2236" t="s">
        <v>35</v>
      </c>
      <c r="D2236" t="s">
        <v>185</v>
      </c>
      <c r="E2236" t="s">
        <v>186</v>
      </c>
      <c r="F2236" t="s">
        <v>37</v>
      </c>
      <c r="G2236">
        <v>8</v>
      </c>
      <c r="H2236" s="43" t="s">
        <v>100</v>
      </c>
      <c r="I2236" t="s">
        <v>101</v>
      </c>
      <c r="J2236" t="s">
        <v>50</v>
      </c>
      <c r="K2236" t="s">
        <v>51</v>
      </c>
      <c r="L2236" t="s">
        <v>187</v>
      </c>
      <c r="M2236">
        <v>43</v>
      </c>
      <c r="N2236" t="s">
        <v>42</v>
      </c>
      <c r="O2236" t="s">
        <v>64</v>
      </c>
      <c r="P2236">
        <v>669</v>
      </c>
      <c r="Q2236" t="s">
        <v>223</v>
      </c>
      <c r="R2236">
        <v>36</v>
      </c>
      <c r="S2236">
        <v>0</v>
      </c>
      <c r="T2236">
        <v>0</v>
      </c>
      <c r="U2236">
        <v>8</v>
      </c>
      <c r="V2236">
        <v>8</v>
      </c>
      <c r="W2236">
        <v>0</v>
      </c>
      <c r="X2236">
        <v>0</v>
      </c>
      <c r="Y2236">
        <v>0</v>
      </c>
      <c r="Z2236">
        <v>0</v>
      </c>
      <c r="AA2236" t="s">
        <v>55</v>
      </c>
      <c r="AB2236" t="s">
        <v>47</v>
      </c>
      <c r="AC2236" t="s">
        <v>91</v>
      </c>
      <c r="AD2236" t="s">
        <v>91</v>
      </c>
      <c r="AE2236" s="39">
        <v>46225.486446759256</v>
      </c>
      <c r="AG2236" t="str">
        <f t="shared" si="272"/>
        <v>Agosto-26</v>
      </c>
      <c r="AH2236" s="36">
        <f>_xlfn.XLOOKUP(AK2236,'Base de Preços'!P$7:P$3001,'Base de Preços'!J$7:J$3001,"",0)</f>
        <v>0</v>
      </c>
      <c r="AI2236" s="37">
        <f t="shared" si="273"/>
        <v>0</v>
      </c>
      <c r="AJ2236" t="str">
        <f>_xlfn.XLOOKUP(N2236,Agrupamentos!C$3:C$496,Agrupamentos!D$3:D$496,"",0)</f>
        <v>APOIO E MANUTENÇÃO</v>
      </c>
      <c r="AK2236" t="str">
        <f t="shared" si="274"/>
        <v>APOIO E MANUTEÇÃOGN140043</v>
      </c>
      <c r="AL2236" s="57" t="str">
        <f t="shared" si="275"/>
        <v>48039GN1400MotoristaLEANDRA DE MIRANDA SOUZA COSTAAPOIO E MANUTEÇÃOCASCATA36Principal0Agosto-268846225,486446759346225</v>
      </c>
      <c r="AM2236" s="79" t="str">
        <f t="shared" si="276"/>
        <v/>
      </c>
      <c r="AN2236" s="80" t="str">
        <f t="shared" si="277"/>
        <v/>
      </c>
      <c r="AO2236" s="36">
        <f t="shared" si="278"/>
        <v>0</v>
      </c>
      <c r="AP2236" s="83" t="str">
        <f t="shared" si="279"/>
        <v/>
      </c>
    </row>
    <row r="2237" spans="1:42" hidden="1">
      <c r="A2237">
        <v>48039</v>
      </c>
      <c r="B2237" s="38">
        <v>46225</v>
      </c>
      <c r="C2237" t="s">
        <v>35</v>
      </c>
      <c r="D2237" t="s">
        <v>185</v>
      </c>
      <c r="E2237" t="s">
        <v>186</v>
      </c>
      <c r="F2237" t="s">
        <v>59</v>
      </c>
      <c r="G2237">
        <v>8</v>
      </c>
      <c r="H2237" s="43" t="s">
        <v>100</v>
      </c>
      <c r="I2237" t="s">
        <v>101</v>
      </c>
      <c r="J2237" t="s">
        <v>50</v>
      </c>
      <c r="K2237" t="s">
        <v>51</v>
      </c>
      <c r="L2237" t="s">
        <v>187</v>
      </c>
      <c r="M2237">
        <v>43</v>
      </c>
      <c r="N2237" t="s">
        <v>42</v>
      </c>
      <c r="O2237" t="s">
        <v>64</v>
      </c>
      <c r="P2237">
        <v>669</v>
      </c>
      <c r="Q2237" t="s">
        <v>223</v>
      </c>
      <c r="R2237">
        <v>36</v>
      </c>
      <c r="S2237">
        <v>0</v>
      </c>
      <c r="T2237">
        <v>0</v>
      </c>
      <c r="U2237">
        <v>16</v>
      </c>
      <c r="V2237">
        <v>16</v>
      </c>
      <c r="W2237">
        <v>0</v>
      </c>
      <c r="X2237">
        <v>0</v>
      </c>
      <c r="Y2237">
        <v>0</v>
      </c>
      <c r="Z2237">
        <v>0</v>
      </c>
      <c r="AA2237" t="s">
        <v>55</v>
      </c>
      <c r="AB2237" t="s">
        <v>56</v>
      </c>
      <c r="AC2237" t="s">
        <v>91</v>
      </c>
      <c r="AD2237" t="s">
        <v>91</v>
      </c>
      <c r="AE2237" s="39">
        <v>46225.486956018518</v>
      </c>
      <c r="AG2237" t="str">
        <f t="shared" si="272"/>
        <v>Agosto-26</v>
      </c>
      <c r="AH2237" s="36">
        <f>_xlfn.XLOOKUP(AK2237,'Base de Preços'!P$7:P$3001,'Base de Preços'!J$7:J$3001,"",0)</f>
        <v>0</v>
      </c>
      <c r="AI2237" s="37">
        <f t="shared" si="273"/>
        <v>0</v>
      </c>
      <c r="AJ2237" t="str">
        <f>_xlfn.XLOOKUP(N2237,Agrupamentos!C$3:C$496,Agrupamentos!D$3:D$496,"",0)</f>
        <v>APOIO E MANUTENÇÃO</v>
      </c>
      <c r="AK2237" t="str">
        <f t="shared" si="274"/>
        <v>APOIO E MANUTEÇÃOGN140043</v>
      </c>
      <c r="AL2237" s="57" t="str">
        <f t="shared" si="275"/>
        <v>48039GN1400Operador de Trator de PneuLEANDRA DE MIRANDA SOUZA COSTAAPOIO E MANUTEÇÃOCASCATA36Suporte0Agosto-26161646225,486956018546225</v>
      </c>
      <c r="AM2237" s="79" t="str">
        <f t="shared" si="276"/>
        <v/>
      </c>
      <c r="AN2237" s="80" t="str">
        <f t="shared" si="277"/>
        <v/>
      </c>
      <c r="AO2237" s="36">
        <f t="shared" si="278"/>
        <v>0</v>
      </c>
      <c r="AP2237" s="83" t="str">
        <f t="shared" si="279"/>
        <v/>
      </c>
    </row>
    <row r="2238" spans="1:42" hidden="1">
      <c r="A2238">
        <v>48054</v>
      </c>
      <c r="B2238" s="38">
        <v>46225</v>
      </c>
      <c r="C2238" t="s">
        <v>35</v>
      </c>
      <c r="D2238" t="s">
        <v>185</v>
      </c>
      <c r="E2238" t="s">
        <v>186</v>
      </c>
      <c r="F2238" t="s">
        <v>37</v>
      </c>
      <c r="G2238">
        <v>8</v>
      </c>
      <c r="H2238" s="43">
        <v>9241</v>
      </c>
      <c r="I2238" t="s">
        <v>189</v>
      </c>
      <c r="J2238" t="s">
        <v>39</v>
      </c>
      <c r="K2238" t="s">
        <v>40</v>
      </c>
      <c r="L2238" t="s">
        <v>190</v>
      </c>
      <c r="M2238">
        <v>43</v>
      </c>
      <c r="N2238" t="s">
        <v>42</v>
      </c>
      <c r="O2238" t="s">
        <v>64</v>
      </c>
      <c r="P2238">
        <v>390</v>
      </c>
      <c r="Q2238" t="s">
        <v>44</v>
      </c>
      <c r="R2238" t="s">
        <v>45</v>
      </c>
      <c r="S2238">
        <v>8</v>
      </c>
      <c r="T2238">
        <v>0</v>
      </c>
      <c r="U2238">
        <v>16</v>
      </c>
      <c r="V2238">
        <v>24</v>
      </c>
      <c r="W2238">
        <v>0</v>
      </c>
      <c r="X2238">
        <v>0</v>
      </c>
      <c r="Y2238">
        <v>0</v>
      </c>
      <c r="Z2238">
        <v>0</v>
      </c>
      <c r="AA2238" t="s">
        <v>46</v>
      </c>
      <c r="AB2238" t="s">
        <v>47</v>
      </c>
      <c r="AC2238" t="s">
        <v>48</v>
      </c>
      <c r="AD2238" t="s">
        <v>48</v>
      </c>
      <c r="AE2238" s="39">
        <v>46225.743854166663</v>
      </c>
      <c r="AG2238" t="str">
        <f t="shared" si="272"/>
        <v>Agosto-26</v>
      </c>
      <c r="AH2238" s="36">
        <f>_xlfn.XLOOKUP(AK2238,'Base de Preços'!P$7:P$3001,'Base de Preços'!J$7:J$3001,"",0)</f>
        <v>0</v>
      </c>
      <c r="AI2238" s="37">
        <f t="shared" si="273"/>
        <v>0</v>
      </c>
      <c r="AJ2238" t="str">
        <f>_xlfn.XLOOKUP(N2238,Agrupamentos!C$3:C$496,Agrupamentos!D$3:D$496,"",0)</f>
        <v>APOIO E MANUTENÇÃO</v>
      </c>
      <c r="AK2238" t="str">
        <f t="shared" si="274"/>
        <v>APOIO E MANUTEÇÃOGN140043</v>
      </c>
      <c r="AL2238" s="57" t="str">
        <f t="shared" si="275"/>
        <v>48054GN1400MotoristaGIOVANNI RODRIGUES BORGES MORAESAPOIO E MANUTEÇÃOPátio MST01Principal0Agosto-26162446225,743854166746225</v>
      </c>
      <c r="AM2238" s="79" t="str">
        <f t="shared" si="276"/>
        <v/>
      </c>
      <c r="AN2238" s="80" t="str">
        <f t="shared" si="277"/>
        <v/>
      </c>
      <c r="AO2238" s="36">
        <f t="shared" si="278"/>
        <v>0</v>
      </c>
      <c r="AP2238" s="83" t="str">
        <f t="shared" si="279"/>
        <v/>
      </c>
    </row>
    <row r="2239" spans="1:42" hidden="1">
      <c r="A2239">
        <v>48067</v>
      </c>
      <c r="B2239" s="38">
        <v>46225</v>
      </c>
      <c r="C2239" t="s">
        <v>35</v>
      </c>
      <c r="D2239" t="s">
        <v>185</v>
      </c>
      <c r="E2239" t="s">
        <v>186</v>
      </c>
      <c r="F2239" t="s">
        <v>37</v>
      </c>
      <c r="G2239">
        <v>8</v>
      </c>
      <c r="H2239" s="43">
        <v>10859</v>
      </c>
      <c r="I2239" t="s">
        <v>198</v>
      </c>
      <c r="J2239">
        <v>10315</v>
      </c>
      <c r="K2239" t="s">
        <v>206</v>
      </c>
      <c r="L2239" t="s">
        <v>206</v>
      </c>
      <c r="M2239">
        <v>43</v>
      </c>
      <c r="N2239" t="s">
        <v>42</v>
      </c>
      <c r="O2239" t="s">
        <v>64</v>
      </c>
      <c r="P2239">
        <v>502</v>
      </c>
      <c r="Q2239" t="s">
        <v>208</v>
      </c>
      <c r="R2239">
        <v>21</v>
      </c>
      <c r="S2239">
        <v>8</v>
      </c>
      <c r="T2239">
        <v>0</v>
      </c>
      <c r="U2239">
        <v>0</v>
      </c>
      <c r="V2239">
        <v>8</v>
      </c>
      <c r="W2239">
        <v>0</v>
      </c>
      <c r="X2239">
        <v>0</v>
      </c>
      <c r="Y2239">
        <v>0</v>
      </c>
      <c r="Z2239">
        <v>0</v>
      </c>
      <c r="AA2239" t="s">
        <v>55</v>
      </c>
      <c r="AB2239" t="s">
        <v>47</v>
      </c>
      <c r="AC2239" t="s">
        <v>209</v>
      </c>
      <c r="AE2239" s="39">
        <v>46225.839143518519</v>
      </c>
      <c r="AG2239" t="str">
        <f t="shared" si="272"/>
        <v>Agosto-26</v>
      </c>
      <c r="AH2239" s="36">
        <f>_xlfn.XLOOKUP(AK2239,'Base de Preços'!P$7:P$3001,'Base de Preços'!J$7:J$3001,"",0)</f>
        <v>0</v>
      </c>
      <c r="AI2239" s="37">
        <f t="shared" si="273"/>
        <v>0</v>
      </c>
      <c r="AJ2239" t="str">
        <f>_xlfn.XLOOKUP(N2239,Agrupamentos!C$3:C$496,Agrupamentos!D$3:D$496,"",0)</f>
        <v>APOIO E MANUTENÇÃO</v>
      </c>
      <c r="AK2239" t="str">
        <f t="shared" si="274"/>
        <v>APOIO E MANUTEÇÃOGN140043</v>
      </c>
      <c r="AL2239" s="57" t="str">
        <f t="shared" si="275"/>
        <v>48067GN1400MotoristaANTONIO MARCIO PEREIRA DA SILVAAPOIO E MANUTEÇÃOIndaia Grande I21Principal0Agosto-260846225,839143518546225</v>
      </c>
      <c r="AM2239" s="79" t="str">
        <f t="shared" si="276"/>
        <v/>
      </c>
      <c r="AN2239" s="80" t="str">
        <f t="shared" si="277"/>
        <v/>
      </c>
      <c r="AO2239" s="36">
        <f t="shared" si="278"/>
        <v>0</v>
      </c>
      <c r="AP2239" s="83" t="str">
        <f t="shared" si="279"/>
        <v/>
      </c>
    </row>
    <row r="2240" spans="1:42" hidden="1">
      <c r="A2240">
        <v>48071</v>
      </c>
      <c r="B2240" s="38">
        <v>46225</v>
      </c>
      <c r="C2240" t="s">
        <v>35</v>
      </c>
      <c r="D2240" t="s">
        <v>185</v>
      </c>
      <c r="E2240" t="s">
        <v>186</v>
      </c>
      <c r="F2240" t="s">
        <v>37</v>
      </c>
      <c r="G2240">
        <v>10</v>
      </c>
      <c r="H2240" s="43">
        <v>10859</v>
      </c>
      <c r="I2240" t="s">
        <v>198</v>
      </c>
      <c r="J2240">
        <v>11772</v>
      </c>
      <c r="K2240" t="s">
        <v>211</v>
      </c>
      <c r="L2240" t="s">
        <v>211</v>
      </c>
      <c r="M2240">
        <v>43</v>
      </c>
      <c r="N2240" t="s">
        <v>42</v>
      </c>
      <c r="O2240" t="s">
        <v>64</v>
      </c>
      <c r="P2240">
        <v>607</v>
      </c>
      <c r="Q2240" t="s">
        <v>188</v>
      </c>
      <c r="R2240">
        <v>36</v>
      </c>
      <c r="S2240">
        <v>20</v>
      </c>
      <c r="T2240">
        <v>0</v>
      </c>
      <c r="U2240">
        <v>0</v>
      </c>
      <c r="V2240">
        <v>20</v>
      </c>
      <c r="W2240">
        <v>0</v>
      </c>
      <c r="X2240">
        <v>0</v>
      </c>
      <c r="Y2240">
        <v>0</v>
      </c>
      <c r="Z2240">
        <v>0</v>
      </c>
      <c r="AA2240" t="s">
        <v>46</v>
      </c>
      <c r="AB2240" t="s">
        <v>47</v>
      </c>
      <c r="AC2240" t="s">
        <v>212</v>
      </c>
      <c r="AD2240" t="s">
        <v>203</v>
      </c>
      <c r="AE2240" s="39">
        <v>46225.89471064815</v>
      </c>
      <c r="AG2240" t="str">
        <f t="shared" si="272"/>
        <v>Agosto-26</v>
      </c>
      <c r="AH2240" s="36">
        <f>_xlfn.XLOOKUP(AK2240,'Base de Preços'!P$7:P$3001,'Base de Preços'!J$7:J$3001,"",0)</f>
        <v>0</v>
      </c>
      <c r="AI2240" s="37">
        <f t="shared" si="273"/>
        <v>0</v>
      </c>
      <c r="AJ2240" t="str">
        <f>_xlfn.XLOOKUP(N2240,Agrupamentos!C$3:C$496,Agrupamentos!D$3:D$496,"",0)</f>
        <v>APOIO E MANUTENÇÃO</v>
      </c>
      <c r="AK2240" t="str">
        <f t="shared" si="274"/>
        <v>APOIO E MANUTEÇÃOGN140043</v>
      </c>
      <c r="AL2240" s="57" t="str">
        <f t="shared" si="275"/>
        <v>48071GN1400MotoristaALCIMAR CONCEIÇAO DOS SANTOSAPOIO E MANUTEÇÃOSelena36Principal0Agosto-2602046225,894710648246225</v>
      </c>
      <c r="AM2240" s="79" t="str">
        <f t="shared" si="276"/>
        <v/>
      </c>
      <c r="AN2240" s="80" t="str">
        <f t="shared" si="277"/>
        <v/>
      </c>
      <c r="AO2240" s="36">
        <f t="shared" si="278"/>
        <v>0</v>
      </c>
      <c r="AP2240" s="83" t="str">
        <f t="shared" si="279"/>
        <v/>
      </c>
    </row>
    <row r="2241" spans="1:42" hidden="1">
      <c r="A2241">
        <v>48072</v>
      </c>
      <c r="B2241" s="38">
        <v>46225</v>
      </c>
      <c r="C2241" t="s">
        <v>35</v>
      </c>
      <c r="D2241" t="s">
        <v>185</v>
      </c>
      <c r="E2241" t="s">
        <v>186</v>
      </c>
      <c r="F2241" t="s">
        <v>49</v>
      </c>
      <c r="G2241">
        <v>9</v>
      </c>
      <c r="H2241" s="43">
        <v>10665</v>
      </c>
      <c r="I2241" t="s">
        <v>191</v>
      </c>
      <c r="J2241">
        <v>9900</v>
      </c>
      <c r="K2241" t="s">
        <v>218</v>
      </c>
      <c r="L2241" t="s">
        <v>218</v>
      </c>
      <c r="M2241">
        <v>43</v>
      </c>
      <c r="N2241" t="s">
        <v>42</v>
      </c>
      <c r="O2241" t="s">
        <v>64</v>
      </c>
      <c r="P2241">
        <v>853</v>
      </c>
      <c r="Q2241" t="s">
        <v>219</v>
      </c>
      <c r="R2241">
        <v>4</v>
      </c>
      <c r="S2241">
        <v>9</v>
      </c>
      <c r="T2241">
        <v>0</v>
      </c>
      <c r="U2241">
        <v>0</v>
      </c>
      <c r="V2241">
        <v>9</v>
      </c>
      <c r="W2241">
        <v>0</v>
      </c>
      <c r="X2241">
        <v>0</v>
      </c>
      <c r="Y2241">
        <v>0</v>
      </c>
      <c r="Z2241">
        <v>0</v>
      </c>
      <c r="AA2241" t="s">
        <v>46</v>
      </c>
      <c r="AB2241" t="s">
        <v>56</v>
      </c>
      <c r="AC2241" t="s">
        <v>220</v>
      </c>
      <c r="AE2241" s="39">
        <v>46225.906388888892</v>
      </c>
      <c r="AG2241" t="str">
        <f t="shared" si="272"/>
        <v>Agosto-26</v>
      </c>
      <c r="AH2241" s="36">
        <f>_xlfn.XLOOKUP(AK2241,'Base de Preços'!P$7:P$3001,'Base de Preços'!J$7:J$3001,"",0)</f>
        <v>0</v>
      </c>
      <c r="AI2241" s="37">
        <f t="shared" si="273"/>
        <v>0</v>
      </c>
      <c r="AJ2241" t="str">
        <f>_xlfn.XLOOKUP(N2241,Agrupamentos!C$3:C$496,Agrupamentos!D$3:D$496,"",0)</f>
        <v>APOIO E MANUTENÇÃO</v>
      </c>
      <c r="AK2241" t="str">
        <f t="shared" si="274"/>
        <v>APOIO E MANUTEÇÃOGN140043</v>
      </c>
      <c r="AL2241" s="57" t="str">
        <f t="shared" si="275"/>
        <v>48072GN1400Trabalhador FlorestalCARLOS ALVES DOS SANTOSAPOIO E MANUTEÇÃOSANTA MARIA MATOS4Suporte0Agosto-260946225,906388888946225</v>
      </c>
      <c r="AM2241" s="79" t="str">
        <f t="shared" si="276"/>
        <v/>
      </c>
      <c r="AN2241" s="80" t="str">
        <f t="shared" si="277"/>
        <v/>
      </c>
      <c r="AO2241" s="36">
        <f t="shared" si="278"/>
        <v>0</v>
      </c>
      <c r="AP2241" s="83" t="str">
        <f t="shared" si="279"/>
        <v/>
      </c>
    </row>
    <row r="2242" spans="1:42" hidden="1">
      <c r="A2242">
        <v>48081</v>
      </c>
      <c r="B2242" s="38">
        <v>46225</v>
      </c>
      <c r="C2242" t="s">
        <v>35</v>
      </c>
      <c r="D2242" t="s">
        <v>185</v>
      </c>
      <c r="E2242" t="s">
        <v>186</v>
      </c>
      <c r="F2242" t="s">
        <v>49</v>
      </c>
      <c r="G2242">
        <v>10</v>
      </c>
      <c r="H2242" s="43">
        <v>10665</v>
      </c>
      <c r="I2242" t="s">
        <v>191</v>
      </c>
      <c r="J2242">
        <v>11034</v>
      </c>
      <c r="K2242" t="s">
        <v>213</v>
      </c>
      <c r="L2242" t="s">
        <v>213</v>
      </c>
      <c r="M2242">
        <v>43</v>
      </c>
      <c r="N2242" t="s">
        <v>42</v>
      </c>
      <c r="O2242" t="s">
        <v>64</v>
      </c>
      <c r="P2242">
        <v>930</v>
      </c>
      <c r="Q2242" t="s">
        <v>216</v>
      </c>
      <c r="R2242">
        <v>1</v>
      </c>
      <c r="S2242">
        <v>10</v>
      </c>
      <c r="T2242">
        <v>0</v>
      </c>
      <c r="U2242">
        <v>0</v>
      </c>
      <c r="V2242">
        <v>10</v>
      </c>
      <c r="W2242">
        <v>0</v>
      </c>
      <c r="X2242">
        <v>0</v>
      </c>
      <c r="Y2242">
        <v>0</v>
      </c>
      <c r="Z2242">
        <v>0</v>
      </c>
      <c r="AA2242" t="s">
        <v>55</v>
      </c>
      <c r="AB2242" t="s">
        <v>56</v>
      </c>
      <c r="AC2242" t="s">
        <v>217</v>
      </c>
      <c r="AD2242" t="s">
        <v>203</v>
      </c>
      <c r="AE2242" s="39">
        <v>46226.282013888886</v>
      </c>
      <c r="AG2242" t="str">
        <f t="shared" si="272"/>
        <v>Agosto-26</v>
      </c>
      <c r="AH2242" s="36">
        <f>_xlfn.XLOOKUP(AK2242,'Base de Preços'!P$7:P$3001,'Base de Preços'!J$7:J$3001,"",0)</f>
        <v>0</v>
      </c>
      <c r="AI2242" s="37">
        <f t="shared" si="273"/>
        <v>0</v>
      </c>
      <c r="AJ2242" t="str">
        <f>_xlfn.XLOOKUP(N2242,Agrupamentos!C$3:C$496,Agrupamentos!D$3:D$496,"",0)</f>
        <v>APOIO E MANUTENÇÃO</v>
      </c>
      <c r="AK2242" t="str">
        <f t="shared" si="274"/>
        <v>APOIO E MANUTEÇÃOGN140043</v>
      </c>
      <c r="AL2242" s="57" t="str">
        <f t="shared" si="275"/>
        <v>48081GN1400Trabalhador FlorestalJOAO VITOR TONETO SILVAAPOIO E MANUTEÇÃOGARCA REAL1Suporte0Agosto-2601046226,282013888946225</v>
      </c>
      <c r="AM2242" s="79" t="str">
        <f t="shared" si="276"/>
        <v/>
      </c>
      <c r="AN2242" s="80" t="str">
        <f t="shared" si="277"/>
        <v/>
      </c>
      <c r="AO2242" s="36">
        <f t="shared" si="278"/>
        <v>0</v>
      </c>
      <c r="AP2242" s="83" t="str">
        <f t="shared" si="279"/>
        <v/>
      </c>
    </row>
    <row r="2243" spans="1:42" hidden="1">
      <c r="A2243">
        <v>48090</v>
      </c>
      <c r="B2243" s="38">
        <v>46225</v>
      </c>
      <c r="C2243" t="s">
        <v>35</v>
      </c>
      <c r="D2243" t="s">
        <v>185</v>
      </c>
      <c r="E2243" t="s">
        <v>186</v>
      </c>
      <c r="F2243" t="s">
        <v>49</v>
      </c>
      <c r="G2243">
        <v>8</v>
      </c>
      <c r="H2243" s="43">
        <v>10665</v>
      </c>
      <c r="I2243" t="s">
        <v>191</v>
      </c>
      <c r="J2243">
        <v>10781</v>
      </c>
      <c r="K2243" t="s">
        <v>192</v>
      </c>
      <c r="L2243" t="s">
        <v>192</v>
      </c>
      <c r="M2243">
        <v>43</v>
      </c>
      <c r="N2243" t="s">
        <v>42</v>
      </c>
      <c r="O2243" t="s">
        <v>64</v>
      </c>
      <c r="P2243">
        <v>930</v>
      </c>
      <c r="Q2243" t="s">
        <v>216</v>
      </c>
      <c r="R2243">
        <v>123</v>
      </c>
      <c r="S2243">
        <v>0</v>
      </c>
      <c r="T2243">
        <v>0</v>
      </c>
      <c r="U2243">
        <v>24</v>
      </c>
      <c r="V2243">
        <v>24</v>
      </c>
      <c r="W2243">
        <v>0</v>
      </c>
      <c r="X2243">
        <v>0</v>
      </c>
      <c r="Y2243">
        <v>0</v>
      </c>
      <c r="Z2243">
        <v>0</v>
      </c>
      <c r="AA2243" t="s">
        <v>55</v>
      </c>
      <c r="AB2243" t="s">
        <v>56</v>
      </c>
      <c r="AC2243" t="s">
        <v>195</v>
      </c>
      <c r="AD2243" t="s">
        <v>228</v>
      </c>
      <c r="AE2243" s="39">
        <v>46226.435300925928</v>
      </c>
      <c r="AG2243" t="str">
        <f t="shared" si="272"/>
        <v>Agosto-26</v>
      </c>
      <c r="AH2243" s="36">
        <f>_xlfn.XLOOKUP(AK2243,'Base de Preços'!P$7:P$3001,'Base de Preços'!J$7:J$3001,"",0)</f>
        <v>0</v>
      </c>
      <c r="AI2243" s="37">
        <f t="shared" si="273"/>
        <v>0</v>
      </c>
      <c r="AJ2243" t="str">
        <f>_xlfn.XLOOKUP(N2243,Agrupamentos!C$3:C$496,Agrupamentos!D$3:D$496,"",0)</f>
        <v>APOIO E MANUTENÇÃO</v>
      </c>
      <c r="AK2243" t="str">
        <f t="shared" si="274"/>
        <v>APOIO E MANUTEÇÃOGN140043</v>
      </c>
      <c r="AL2243" s="57" t="str">
        <f t="shared" si="275"/>
        <v>48090GN1400Trabalhador FlorestalTHIAGO DE SOUZA AVELARAPOIO E MANUTEÇÃOGARCA REAL123Suporte0Agosto-26242446226,435300925946225</v>
      </c>
      <c r="AM2243" s="79" t="str">
        <f t="shared" si="276"/>
        <v/>
      </c>
      <c r="AN2243" s="80" t="str">
        <f t="shared" si="277"/>
        <v/>
      </c>
      <c r="AO2243" s="36">
        <f t="shared" si="278"/>
        <v>0</v>
      </c>
      <c r="AP2243" s="83" t="str">
        <f t="shared" si="279"/>
        <v/>
      </c>
    </row>
    <row r="2244" spans="1:42" hidden="1">
      <c r="A2244">
        <v>48090</v>
      </c>
      <c r="B2244" s="38">
        <v>46225</v>
      </c>
      <c r="C2244" t="s">
        <v>35</v>
      </c>
      <c r="D2244" t="s">
        <v>185</v>
      </c>
      <c r="E2244" t="s">
        <v>186</v>
      </c>
      <c r="F2244" t="s">
        <v>229</v>
      </c>
      <c r="G2244">
        <v>8</v>
      </c>
      <c r="H2244" s="43">
        <v>10665</v>
      </c>
      <c r="I2244" t="s">
        <v>191</v>
      </c>
      <c r="J2244">
        <v>10781</v>
      </c>
      <c r="K2244" t="s">
        <v>192</v>
      </c>
      <c r="L2244" t="s">
        <v>192</v>
      </c>
      <c r="M2244">
        <v>43</v>
      </c>
      <c r="N2244" t="s">
        <v>42</v>
      </c>
      <c r="O2244" t="s">
        <v>64</v>
      </c>
      <c r="P2244">
        <v>930</v>
      </c>
      <c r="Q2244" t="s">
        <v>216</v>
      </c>
      <c r="R2244">
        <v>123</v>
      </c>
      <c r="S2244">
        <v>0</v>
      </c>
      <c r="T2244">
        <v>0</v>
      </c>
      <c r="U2244">
        <v>24</v>
      </c>
      <c r="V2244">
        <v>24</v>
      </c>
      <c r="W2244">
        <v>0</v>
      </c>
      <c r="X2244">
        <v>0</v>
      </c>
      <c r="Y2244">
        <v>0</v>
      </c>
      <c r="Z2244">
        <v>0</v>
      </c>
      <c r="AA2244" t="s">
        <v>55</v>
      </c>
      <c r="AB2244" t="s">
        <v>56</v>
      </c>
      <c r="AC2244" t="s">
        <v>195</v>
      </c>
      <c r="AD2244" t="s">
        <v>228</v>
      </c>
      <c r="AE2244" s="39">
        <v>46226.435196759259</v>
      </c>
      <c r="AG2244" t="str">
        <f t="shared" si="272"/>
        <v>Agosto-26</v>
      </c>
      <c r="AH2244" s="36">
        <f>_xlfn.XLOOKUP(AK2244,'Base de Preços'!P$7:P$3001,'Base de Preços'!J$7:J$3001,"",0)</f>
        <v>0</v>
      </c>
      <c r="AI2244" s="37">
        <f t="shared" si="273"/>
        <v>0</v>
      </c>
      <c r="AJ2244" t="str">
        <f>_xlfn.XLOOKUP(N2244,Agrupamentos!C$3:C$496,Agrupamentos!D$3:D$496,"",0)</f>
        <v>APOIO E MANUTENÇÃO</v>
      </c>
      <c r="AK2244" t="str">
        <f t="shared" si="274"/>
        <v>APOIO E MANUTEÇÃOGN140043</v>
      </c>
      <c r="AL2244" s="57" t="str">
        <f t="shared" si="275"/>
        <v>48090GN1400Operador de Máquina PesadaTHIAGO DE SOUZA AVELARAPOIO E MANUTEÇÃOGARCA REAL123Suporte0Agosto-26242446226,435196759346225</v>
      </c>
      <c r="AM2244" s="79" t="str">
        <f t="shared" si="276"/>
        <v/>
      </c>
      <c r="AN2244" s="80" t="str">
        <f t="shared" si="277"/>
        <v/>
      </c>
      <c r="AO2244" s="36">
        <f t="shared" si="278"/>
        <v>0</v>
      </c>
      <c r="AP2244" s="83" t="str">
        <f t="shared" si="279"/>
        <v/>
      </c>
    </row>
    <row r="2245" spans="1:42" hidden="1">
      <c r="A2245">
        <v>48035</v>
      </c>
      <c r="B2245" s="38">
        <v>46225</v>
      </c>
      <c r="C2245" t="s">
        <v>35</v>
      </c>
      <c r="D2245" t="s">
        <v>36</v>
      </c>
      <c r="E2245" t="s">
        <v>3</v>
      </c>
      <c r="F2245" t="s">
        <v>49</v>
      </c>
      <c r="G2245">
        <v>8</v>
      </c>
      <c r="H2245" s="43">
        <v>11585</v>
      </c>
      <c r="I2245" t="s">
        <v>38</v>
      </c>
      <c r="J2245" t="s">
        <v>50</v>
      </c>
      <c r="K2245" t="s">
        <v>51</v>
      </c>
      <c r="L2245" t="s">
        <v>52</v>
      </c>
      <c r="M2245">
        <v>2</v>
      </c>
      <c r="N2245" t="s">
        <v>42</v>
      </c>
      <c r="O2245" t="s">
        <v>43</v>
      </c>
      <c r="P2245">
        <v>390</v>
      </c>
      <c r="Q2245" t="s">
        <v>44</v>
      </c>
      <c r="R2245" t="s">
        <v>45</v>
      </c>
      <c r="S2245">
        <v>0</v>
      </c>
      <c r="T2245">
        <v>0</v>
      </c>
      <c r="U2245">
        <v>88</v>
      </c>
      <c r="V2245">
        <v>88</v>
      </c>
      <c r="W2245">
        <v>0</v>
      </c>
      <c r="X2245">
        <v>0</v>
      </c>
      <c r="Y2245">
        <v>0</v>
      </c>
      <c r="Z2245">
        <v>0</v>
      </c>
      <c r="AA2245" t="s">
        <v>55</v>
      </c>
      <c r="AB2245" t="s">
        <v>56</v>
      </c>
      <c r="AC2245" t="s">
        <v>91</v>
      </c>
      <c r="AD2245" t="s">
        <v>58</v>
      </c>
      <c r="AE2245" s="39">
        <v>46225.462638888886</v>
      </c>
      <c r="AG2245" t="str">
        <f t="shared" si="272"/>
        <v>Agosto-26</v>
      </c>
      <c r="AH2245" s="36">
        <f>_xlfn.XLOOKUP(AK2245,'Base de Preços'!P$7:P$3001,'Base de Preços'!J$7:J$3001,"",0)</f>
        <v>0</v>
      </c>
      <c r="AI2245" s="37">
        <f t="shared" si="273"/>
        <v>0</v>
      </c>
      <c r="AJ2245" t="str">
        <f>_xlfn.XLOOKUP(N2245,Agrupamentos!C$3:C$496,Agrupamentos!D$3:D$496,"",0)</f>
        <v>APOIO E MANUTENÇÃO</v>
      </c>
      <c r="AK2245" t="str">
        <f t="shared" si="274"/>
        <v>APOIO E MANUTEÇÃOGN14212</v>
      </c>
      <c r="AL2245" s="57" t="str">
        <f t="shared" si="275"/>
        <v>48035GN1421Trabalhador FlorestalLEANDRA DE MIRANDA SOUZA COSTAAPOIO E MANUTEÇÃOPátio MST01Suporte0Agosto-26888846225,462638888946225</v>
      </c>
      <c r="AM2245" s="79" t="str">
        <f t="shared" si="276"/>
        <v/>
      </c>
      <c r="AN2245" s="80" t="str">
        <f t="shared" si="277"/>
        <v/>
      </c>
      <c r="AO2245" s="36">
        <f t="shared" si="278"/>
        <v>0</v>
      </c>
      <c r="AP2245" s="83" t="str">
        <f t="shared" si="279"/>
        <v/>
      </c>
    </row>
    <row r="2246" spans="1:42" hidden="1">
      <c r="A2246">
        <v>48050</v>
      </c>
      <c r="B2246" s="38">
        <v>46225</v>
      </c>
      <c r="C2246" t="s">
        <v>35</v>
      </c>
      <c r="D2246" t="s">
        <v>36</v>
      </c>
      <c r="E2246" t="s">
        <v>3</v>
      </c>
      <c r="F2246" t="s">
        <v>37</v>
      </c>
      <c r="G2246">
        <v>8</v>
      </c>
      <c r="H2246" s="43">
        <v>11585</v>
      </c>
      <c r="I2246" t="s">
        <v>38</v>
      </c>
      <c r="J2246" t="s">
        <v>39</v>
      </c>
      <c r="K2246" t="s">
        <v>40</v>
      </c>
      <c r="L2246" t="s">
        <v>41</v>
      </c>
      <c r="M2246">
        <v>2</v>
      </c>
      <c r="N2246" t="s">
        <v>42</v>
      </c>
      <c r="O2246" t="s">
        <v>43</v>
      </c>
      <c r="P2246">
        <v>390</v>
      </c>
      <c r="Q2246" t="s">
        <v>44</v>
      </c>
      <c r="R2246" t="s">
        <v>45</v>
      </c>
      <c r="S2246">
        <v>8</v>
      </c>
      <c r="T2246">
        <v>0</v>
      </c>
      <c r="U2246">
        <v>8</v>
      </c>
      <c r="V2246">
        <v>16</v>
      </c>
      <c r="W2246">
        <v>0</v>
      </c>
      <c r="X2246">
        <v>0</v>
      </c>
      <c r="Y2246">
        <v>0</v>
      </c>
      <c r="Z2246">
        <v>0</v>
      </c>
      <c r="AA2246" t="s">
        <v>46</v>
      </c>
      <c r="AB2246" t="s">
        <v>47</v>
      </c>
      <c r="AC2246" t="s">
        <v>48</v>
      </c>
      <c r="AD2246" t="s">
        <v>58</v>
      </c>
      <c r="AE2246" s="39">
        <v>46225.718194444446</v>
      </c>
      <c r="AG2246" t="str">
        <f t="shared" ref="AG2246:AG2309" si="280">IF(B2246=0,"",PROPER(TEXT(IF(DAY(B2246)&gt;20,EDATE(B2246,1),B2246),"MMMM-aa")))</f>
        <v>Agosto-26</v>
      </c>
      <c r="AH2246" s="36">
        <f>_xlfn.XLOOKUP(AK2246,'Base de Preços'!P$7:P$3001,'Base de Preços'!J$7:J$3001,"",0)</f>
        <v>0</v>
      </c>
      <c r="AI2246" s="37">
        <f t="shared" ref="AI2246:AI2309" si="281">IF(AB2246="Principal",AH2246*T2246,0)</f>
        <v>0</v>
      </c>
      <c r="AJ2246" t="str">
        <f>_xlfn.XLOOKUP(N2246,Agrupamentos!C$3:C$496,Agrupamentos!D$3:D$496,"",0)</f>
        <v>APOIO E MANUTENÇÃO</v>
      </c>
      <c r="AK2246" t="str">
        <f t="shared" ref="AK2246:AK2309" si="282">N2246&amp;D2246&amp;M2246</f>
        <v>APOIO E MANUTEÇÃOGN14212</v>
      </c>
      <c r="AL2246" s="57" t="str">
        <f t="shared" ref="AL2246:AL2309" si="283">CONCATENATE(A2246,D2246,F2246,K2246,N2246,Q2246,R2246,AB2246,T2246,AG2246,U2246,V2246,AE2246,B2246)</f>
        <v>48050GN1421MotoristaGIOVANNI RODRIGUES BORGES MORAESAPOIO E MANUTEÇÃOPátio MST01Principal0Agosto-2681646225,718194444446225</v>
      </c>
      <c r="AM2246" s="79" t="str">
        <f t="shared" ref="AM2246:AM2309" si="284">IFERROR(V2246/W2246,"")</f>
        <v/>
      </c>
      <c r="AN2246" s="80" t="str">
        <f t="shared" ref="AN2246:AN2309" si="285">IFERROR(AM2246*Z2246,"")</f>
        <v/>
      </c>
      <c r="AO2246" s="36">
        <f t="shared" ref="AO2246:AO2309" si="286">Z2246*T2246</f>
        <v>0</v>
      </c>
      <c r="AP2246" s="83" t="str">
        <f t="shared" ref="AP2246:AP2309" si="287">IFERROR(AO2246-AN2246,"")</f>
        <v/>
      </c>
    </row>
    <row r="2247" spans="1:42" hidden="1">
      <c r="A2247">
        <v>48062</v>
      </c>
      <c r="B2247" s="38">
        <v>46225</v>
      </c>
      <c r="C2247" t="s">
        <v>35</v>
      </c>
      <c r="D2247" t="s">
        <v>36</v>
      </c>
      <c r="E2247" t="s">
        <v>3</v>
      </c>
      <c r="F2247" t="s">
        <v>59</v>
      </c>
      <c r="G2247">
        <v>8</v>
      </c>
      <c r="H2247" s="43">
        <v>10061</v>
      </c>
      <c r="I2247" t="s">
        <v>60</v>
      </c>
      <c r="J2247">
        <v>11778</v>
      </c>
      <c r="K2247" t="s">
        <v>61</v>
      </c>
      <c r="L2247" t="s">
        <v>61</v>
      </c>
      <c r="M2247" t="s">
        <v>62</v>
      </c>
      <c r="N2247" t="s">
        <v>63</v>
      </c>
      <c r="O2247" t="s">
        <v>64</v>
      </c>
      <c r="P2247">
        <v>511</v>
      </c>
      <c r="Q2247" t="s">
        <v>53</v>
      </c>
      <c r="R2247">
        <v>1</v>
      </c>
      <c r="S2247">
        <v>21</v>
      </c>
      <c r="T2247">
        <v>13</v>
      </c>
      <c r="U2247">
        <v>11</v>
      </c>
      <c r="V2247">
        <v>32</v>
      </c>
      <c r="W2247">
        <v>1.24</v>
      </c>
      <c r="X2247">
        <v>1.62</v>
      </c>
      <c r="Y2247">
        <v>2.46</v>
      </c>
      <c r="Z2247" s="3">
        <v>1000</v>
      </c>
      <c r="AA2247" t="s">
        <v>55</v>
      </c>
      <c r="AB2247" t="s">
        <v>47</v>
      </c>
      <c r="AC2247" t="s">
        <v>65</v>
      </c>
      <c r="AD2247" t="s">
        <v>228</v>
      </c>
      <c r="AE2247" s="39">
        <v>46225.814826388887</v>
      </c>
      <c r="AG2247" t="str">
        <f t="shared" si="280"/>
        <v>Agosto-26</v>
      </c>
      <c r="AH2247" s="36">
        <f>_xlfn.XLOOKUP(AK2247,'Base de Preços'!P$7:P$3001,'Base de Preços'!J$7:J$3001,"",0)</f>
        <v>1000</v>
      </c>
      <c r="AI2247" s="37">
        <f t="shared" si="281"/>
        <v>13000</v>
      </c>
      <c r="AJ2247" t="str">
        <f>_xlfn.XLOOKUP(N2247,Agrupamentos!C$3:C$496,Agrupamentos!D$3:D$496,"",0)</f>
        <v>REBAIXAMENTO TOCO</v>
      </c>
      <c r="AK2247" t="str">
        <f t="shared" si="282"/>
        <v>REBAIXAMENTO MECANIZADO DE BROTAÇÃO E TOCOS DE EUCALIPTOGN1421REF54</v>
      </c>
      <c r="AL2247" s="57" t="str">
        <f t="shared" si="283"/>
        <v>48062GN1421Operador de Trator de PneuJORDAN HUGO MIGUEL DA SILVAREBAIXAMENTO MECANIZADO DE BROTAÇÃO E TOCOS DE EUCALIPTOLAGEADO1Principal13Agosto-26113246225,814826388946225</v>
      </c>
      <c r="AM2247" s="79">
        <f t="shared" si="284"/>
        <v>25.806451612903228</v>
      </c>
      <c r="AN2247" s="80">
        <f t="shared" si="285"/>
        <v>25806.451612903227</v>
      </c>
      <c r="AO2247" s="36">
        <f t="shared" si="286"/>
        <v>13000</v>
      </c>
      <c r="AP2247" s="83">
        <f t="shared" si="287"/>
        <v>-12806.451612903227</v>
      </c>
    </row>
    <row r="2248" spans="1:42" hidden="1">
      <c r="A2248">
        <v>48074</v>
      </c>
      <c r="B2248" s="38">
        <v>46225</v>
      </c>
      <c r="C2248" t="s">
        <v>35</v>
      </c>
      <c r="D2248" t="s">
        <v>36</v>
      </c>
      <c r="E2248" t="s">
        <v>3</v>
      </c>
      <c r="F2248" t="s">
        <v>59</v>
      </c>
      <c r="G2248">
        <v>8</v>
      </c>
      <c r="H2248" s="43">
        <v>10061</v>
      </c>
      <c r="I2248" t="s">
        <v>60</v>
      </c>
      <c r="J2248">
        <v>11071</v>
      </c>
      <c r="K2248" t="s">
        <v>66</v>
      </c>
      <c r="L2248" t="s">
        <v>66</v>
      </c>
      <c r="M2248">
        <v>2</v>
      </c>
      <c r="N2248" t="s">
        <v>42</v>
      </c>
      <c r="O2248" t="s">
        <v>43</v>
      </c>
      <c r="P2248">
        <v>511</v>
      </c>
      <c r="Q2248" t="s">
        <v>53</v>
      </c>
      <c r="R2248">
        <v>2</v>
      </c>
      <c r="S2248">
        <v>0</v>
      </c>
      <c r="T2248">
        <v>0</v>
      </c>
      <c r="U2248">
        <v>8</v>
      </c>
      <c r="V2248">
        <v>8</v>
      </c>
      <c r="W2248">
        <v>0</v>
      </c>
      <c r="X2248">
        <v>0</v>
      </c>
      <c r="Y2248">
        <v>0</v>
      </c>
      <c r="Z2248">
        <v>0</v>
      </c>
      <c r="AA2248" t="s">
        <v>55</v>
      </c>
      <c r="AB2248" t="s">
        <v>56</v>
      </c>
      <c r="AC2248" t="s">
        <v>69</v>
      </c>
      <c r="AD2248" t="s">
        <v>58</v>
      </c>
      <c r="AE2248" s="39">
        <v>46225.948425925926</v>
      </c>
      <c r="AG2248" t="str">
        <f t="shared" si="280"/>
        <v>Agosto-26</v>
      </c>
      <c r="AH2248" s="36">
        <f>_xlfn.XLOOKUP(AK2248,'Base de Preços'!P$7:P$3001,'Base de Preços'!J$7:J$3001,"",0)</f>
        <v>0</v>
      </c>
      <c r="AI2248" s="37">
        <f t="shared" si="281"/>
        <v>0</v>
      </c>
      <c r="AJ2248" t="str">
        <f>_xlfn.XLOOKUP(N2248,Agrupamentos!C$3:C$496,Agrupamentos!D$3:D$496,"",0)</f>
        <v>APOIO E MANUTENÇÃO</v>
      </c>
      <c r="AK2248" t="str">
        <f t="shared" si="282"/>
        <v>APOIO E MANUTEÇÃOGN14212</v>
      </c>
      <c r="AL2248" s="57" t="str">
        <f t="shared" si="283"/>
        <v>48074GN1421Operador de Trator de PneuLUCAS CARDOSO PINTOAPOIO E MANUTEÇÃOLAGEADO2Suporte0Agosto-268846225,948425925946225</v>
      </c>
      <c r="AM2248" s="79" t="str">
        <f t="shared" si="284"/>
        <v/>
      </c>
      <c r="AN2248" s="80" t="str">
        <f t="shared" si="285"/>
        <v/>
      </c>
      <c r="AO2248" s="36">
        <f t="shared" si="286"/>
        <v>0</v>
      </c>
      <c r="AP2248" s="83" t="str">
        <f t="shared" si="287"/>
        <v/>
      </c>
    </row>
    <row r="2249" spans="1:42" hidden="1">
      <c r="A2249">
        <v>48074</v>
      </c>
      <c r="B2249" s="38">
        <v>46225</v>
      </c>
      <c r="C2249" t="s">
        <v>35</v>
      </c>
      <c r="D2249" t="s">
        <v>36</v>
      </c>
      <c r="E2249" t="s">
        <v>3</v>
      </c>
      <c r="F2249" t="s">
        <v>37</v>
      </c>
      <c r="G2249">
        <v>8</v>
      </c>
      <c r="H2249" s="43">
        <v>10061</v>
      </c>
      <c r="I2249" t="s">
        <v>60</v>
      </c>
      <c r="J2249">
        <v>11071</v>
      </c>
      <c r="K2249" t="s">
        <v>66</v>
      </c>
      <c r="L2249" t="s">
        <v>66</v>
      </c>
      <c r="M2249">
        <v>2</v>
      </c>
      <c r="N2249" t="s">
        <v>42</v>
      </c>
      <c r="O2249" t="s">
        <v>43</v>
      </c>
      <c r="P2249">
        <v>511</v>
      </c>
      <c r="Q2249" t="s">
        <v>53</v>
      </c>
      <c r="R2249">
        <v>2</v>
      </c>
      <c r="S2249">
        <v>0</v>
      </c>
      <c r="T2249">
        <v>0</v>
      </c>
      <c r="U2249">
        <v>8</v>
      </c>
      <c r="V2249">
        <v>8</v>
      </c>
      <c r="W2249">
        <v>0</v>
      </c>
      <c r="X2249">
        <v>0</v>
      </c>
      <c r="Y2249">
        <v>0</v>
      </c>
      <c r="Z2249">
        <v>0</v>
      </c>
      <c r="AA2249" t="s">
        <v>55</v>
      </c>
      <c r="AB2249" t="s">
        <v>47</v>
      </c>
      <c r="AC2249" t="s">
        <v>69</v>
      </c>
      <c r="AD2249" t="s">
        <v>58</v>
      </c>
      <c r="AE2249" s="39">
        <v>46225.948425925926</v>
      </c>
      <c r="AG2249" t="str">
        <f t="shared" si="280"/>
        <v>Agosto-26</v>
      </c>
      <c r="AH2249" s="36">
        <f>_xlfn.XLOOKUP(AK2249,'Base de Preços'!P$7:P$3001,'Base de Preços'!J$7:J$3001,"",0)</f>
        <v>0</v>
      </c>
      <c r="AI2249" s="37">
        <f t="shared" si="281"/>
        <v>0</v>
      </c>
      <c r="AJ2249" t="str">
        <f>_xlfn.XLOOKUP(N2249,Agrupamentos!C$3:C$496,Agrupamentos!D$3:D$496,"",0)</f>
        <v>APOIO E MANUTENÇÃO</v>
      </c>
      <c r="AK2249" t="str">
        <f t="shared" si="282"/>
        <v>APOIO E MANUTEÇÃOGN14212</v>
      </c>
      <c r="AL2249" s="57" t="str">
        <f t="shared" si="283"/>
        <v>48074GN1421MotoristaLUCAS CARDOSO PINTOAPOIO E MANUTEÇÃOLAGEADO2Principal0Agosto-268846225,948425925946225</v>
      </c>
      <c r="AM2249" s="79" t="str">
        <f t="shared" si="284"/>
        <v/>
      </c>
      <c r="AN2249" s="80" t="str">
        <f t="shared" si="285"/>
        <v/>
      </c>
      <c r="AO2249" s="36">
        <f t="shared" si="286"/>
        <v>0</v>
      </c>
      <c r="AP2249" s="83" t="str">
        <f t="shared" si="287"/>
        <v/>
      </c>
    </row>
    <row r="2250" spans="1:42" hidden="1">
      <c r="A2250">
        <v>48074</v>
      </c>
      <c r="B2250" s="38">
        <v>46225</v>
      </c>
      <c r="C2250" t="s">
        <v>35</v>
      </c>
      <c r="D2250" t="s">
        <v>36</v>
      </c>
      <c r="E2250" t="s">
        <v>3</v>
      </c>
      <c r="F2250" t="s">
        <v>70</v>
      </c>
      <c r="G2250">
        <v>8</v>
      </c>
      <c r="H2250" s="43">
        <v>10061</v>
      </c>
      <c r="I2250" t="s">
        <v>60</v>
      </c>
      <c r="J2250">
        <v>11071</v>
      </c>
      <c r="K2250" t="s">
        <v>66</v>
      </c>
      <c r="L2250" t="s">
        <v>66</v>
      </c>
      <c r="M2250" t="s">
        <v>71</v>
      </c>
      <c r="N2250" t="s">
        <v>72</v>
      </c>
      <c r="O2250" t="s">
        <v>64</v>
      </c>
      <c r="P2250">
        <v>511</v>
      </c>
      <c r="Q2250" t="s">
        <v>53</v>
      </c>
      <c r="R2250">
        <v>29</v>
      </c>
      <c r="S2250">
        <v>8</v>
      </c>
      <c r="T2250">
        <v>6.5</v>
      </c>
      <c r="U2250">
        <v>2</v>
      </c>
      <c r="V2250">
        <v>10</v>
      </c>
      <c r="W2250">
        <v>0.78</v>
      </c>
      <c r="X2250">
        <v>1.23</v>
      </c>
      <c r="Y2250">
        <v>1.54</v>
      </c>
      <c r="Z2250">
        <v>580</v>
      </c>
      <c r="AA2250" t="s">
        <v>55</v>
      </c>
      <c r="AB2250" t="s">
        <v>47</v>
      </c>
      <c r="AC2250" t="s">
        <v>69</v>
      </c>
      <c r="AE2250" s="39">
        <v>46225.948425925926</v>
      </c>
      <c r="AG2250" t="str">
        <f t="shared" si="280"/>
        <v>Agosto-26</v>
      </c>
      <c r="AH2250" s="36">
        <f>_xlfn.XLOOKUP(AK2250,'Base de Preços'!P$7:P$3001,'Base de Preços'!J$7:J$3001,"",0)</f>
        <v>580</v>
      </c>
      <c r="AI2250" s="37">
        <f t="shared" si="281"/>
        <v>3770</v>
      </c>
      <c r="AJ2250" t="str">
        <f>_xlfn.XLOOKUP(N2250,Agrupamentos!C$3:C$496,Agrupamentos!D$3:D$496,"",0)</f>
        <v>TRITURAÇÃO COM PÁ CARREGADEIRA/ ROLO FACA</v>
      </c>
      <c r="AK2250" t="str">
        <f t="shared" si="282"/>
        <v>TRITURAÇÃO COM PÁ CARREGADEIRAGN1421REF29</v>
      </c>
      <c r="AL2250" s="57" t="str">
        <f t="shared" si="283"/>
        <v>48074GN1421Operador de Pá CarregadeiraLUCAS CARDOSO PINTOTRITURAÇÃO COM PÁ CARREGADEIRALAGEADO29Principal6,5Agosto-2621046225,948425925946225</v>
      </c>
      <c r="AM2250" s="79">
        <f t="shared" si="284"/>
        <v>12.820512820512819</v>
      </c>
      <c r="AN2250" s="80">
        <f t="shared" si="285"/>
        <v>7435.8974358974356</v>
      </c>
      <c r="AO2250" s="36">
        <f t="shared" si="286"/>
        <v>3770</v>
      </c>
      <c r="AP2250" s="83">
        <f t="shared" si="287"/>
        <v>-3665.8974358974356</v>
      </c>
    </row>
    <row r="2251" spans="1:42" hidden="1">
      <c r="A2251">
        <v>48074</v>
      </c>
      <c r="B2251" s="38">
        <v>46225</v>
      </c>
      <c r="C2251" t="s">
        <v>35</v>
      </c>
      <c r="D2251" t="s">
        <v>36</v>
      </c>
      <c r="E2251" t="s">
        <v>3</v>
      </c>
      <c r="F2251" t="s">
        <v>59</v>
      </c>
      <c r="G2251">
        <v>8</v>
      </c>
      <c r="H2251" s="43">
        <v>10061</v>
      </c>
      <c r="I2251" t="s">
        <v>60</v>
      </c>
      <c r="J2251">
        <v>11071</v>
      </c>
      <c r="K2251" t="s">
        <v>66</v>
      </c>
      <c r="L2251" t="s">
        <v>66</v>
      </c>
      <c r="M2251" t="s">
        <v>67</v>
      </c>
      <c r="N2251" t="s">
        <v>68</v>
      </c>
      <c r="O2251" t="s">
        <v>64</v>
      </c>
      <c r="P2251">
        <v>511</v>
      </c>
      <c r="Q2251" t="s">
        <v>53</v>
      </c>
      <c r="R2251">
        <v>2</v>
      </c>
      <c r="S2251">
        <v>7</v>
      </c>
      <c r="T2251">
        <v>26</v>
      </c>
      <c r="U2251">
        <v>11</v>
      </c>
      <c r="V2251">
        <v>18</v>
      </c>
      <c r="W2251">
        <v>0.41</v>
      </c>
      <c r="X2251">
        <v>0.27</v>
      </c>
      <c r="Y2251">
        <v>0.69</v>
      </c>
      <c r="Z2251">
        <v>148.68</v>
      </c>
      <c r="AA2251" t="s">
        <v>46</v>
      </c>
      <c r="AB2251" t="s">
        <v>47</v>
      </c>
      <c r="AC2251" t="s">
        <v>69</v>
      </c>
      <c r="AE2251" s="39">
        <v>46225.948425925926</v>
      </c>
      <c r="AG2251" t="str">
        <f t="shared" si="280"/>
        <v>Agosto-26</v>
      </c>
      <c r="AH2251" s="36">
        <f>_xlfn.XLOOKUP(AK2251,'Base de Preços'!P$7:P$3001,'Base de Preços'!J$7:J$3001,"",0)</f>
        <v>205</v>
      </c>
      <c r="AI2251" s="37">
        <f t="shared" si="281"/>
        <v>5330</v>
      </c>
      <c r="AJ2251" t="str">
        <f>_xlfn.XLOOKUP(N2251,Agrupamentos!C$3:C$496,Agrupamentos!D$3:D$496,"",0)</f>
        <v>CALGESSO</v>
      </c>
      <c r="AK2251" t="str">
        <f t="shared" si="282"/>
        <v>APLICAÇÃO DE CALGESSO - ATÉ 1.500 KGGN1421REF328</v>
      </c>
      <c r="AL2251" s="57" t="str">
        <f t="shared" si="283"/>
        <v>48074GN1421Operador de Trator de PneuLUCAS CARDOSO PINTOAPLICAÇÃO DE CALGESSO - ATÉ 1.500 KGLAGEADO2Principal26Agosto-26111846225,948425925946225</v>
      </c>
      <c r="AM2251" s="79">
        <f t="shared" si="284"/>
        <v>43.902439024390247</v>
      </c>
      <c r="AN2251" s="80">
        <f t="shared" si="285"/>
        <v>6527.414634146342</v>
      </c>
      <c r="AO2251" s="36">
        <f t="shared" si="286"/>
        <v>3865.6800000000003</v>
      </c>
      <c r="AP2251" s="83">
        <f t="shared" si="287"/>
        <v>-2661.7346341463417</v>
      </c>
    </row>
    <row r="2252" spans="1:42" hidden="1">
      <c r="A2252">
        <v>48077</v>
      </c>
      <c r="B2252" s="38">
        <v>46225</v>
      </c>
      <c r="C2252" t="s">
        <v>35</v>
      </c>
      <c r="D2252" t="s">
        <v>36</v>
      </c>
      <c r="E2252" t="s">
        <v>3</v>
      </c>
      <c r="F2252" t="s">
        <v>49</v>
      </c>
      <c r="G2252">
        <v>8</v>
      </c>
      <c r="H2252" s="43">
        <v>11585</v>
      </c>
      <c r="I2252" t="s">
        <v>38</v>
      </c>
      <c r="J2252">
        <v>11737</v>
      </c>
      <c r="K2252" t="s">
        <v>79</v>
      </c>
      <c r="L2252" t="s">
        <v>79</v>
      </c>
      <c r="M2252" t="s">
        <v>80</v>
      </c>
      <c r="N2252" t="s">
        <v>81</v>
      </c>
      <c r="O2252" t="s">
        <v>64</v>
      </c>
      <c r="P2252">
        <v>510</v>
      </c>
      <c r="Q2252" t="s">
        <v>82</v>
      </c>
      <c r="R2252">
        <v>64</v>
      </c>
      <c r="S2252">
        <v>60</v>
      </c>
      <c r="T2252">
        <v>31.64</v>
      </c>
      <c r="U2252">
        <v>0</v>
      </c>
      <c r="V2252">
        <v>60</v>
      </c>
      <c r="W2252">
        <v>1.4</v>
      </c>
      <c r="X2252">
        <v>1.9</v>
      </c>
      <c r="Y2252">
        <v>1.9</v>
      </c>
      <c r="Z2252">
        <v>110.99</v>
      </c>
      <c r="AA2252" t="s">
        <v>55</v>
      </c>
      <c r="AB2252" t="s">
        <v>47</v>
      </c>
      <c r="AC2252" t="s">
        <v>83</v>
      </c>
      <c r="AD2252" t="s">
        <v>58</v>
      </c>
      <c r="AE2252" s="39">
        <v>46226.002939814818</v>
      </c>
      <c r="AG2252" t="str">
        <f t="shared" si="280"/>
        <v>Agosto-26</v>
      </c>
      <c r="AH2252" s="36">
        <f>_xlfn.XLOOKUP(AK2252,'Base de Preços'!P$7:P$3001,'Base de Preços'!J$7:J$3001,"",0)</f>
        <v>138.51</v>
      </c>
      <c r="AI2252" s="37">
        <f t="shared" si="281"/>
        <v>4382.4564</v>
      </c>
      <c r="AJ2252" t="str">
        <f>_xlfn.XLOOKUP(N2252,Agrupamentos!C$3:C$496,Agrupamentos!D$3:D$496,"",0)</f>
        <v>COMBATE A FORMIGA ANUAL</v>
      </c>
      <c r="AK2252" t="str">
        <f t="shared" si="282"/>
        <v>COMBATE A FORMIGA ANUALGN1421REF015</v>
      </c>
      <c r="AL2252" s="57" t="str">
        <f t="shared" si="283"/>
        <v>48077GN1421Trabalhador FlorestalCARLOS EDUARDO DE ARRUDACOMBATE A FORMIGA ANUALCAMPO NOVO64Principal31,64Agosto-2606046226,002939814846225</v>
      </c>
      <c r="AM2252" s="79">
        <f t="shared" si="284"/>
        <v>42.857142857142861</v>
      </c>
      <c r="AN2252" s="80">
        <f t="shared" si="285"/>
        <v>4756.7142857142862</v>
      </c>
      <c r="AO2252" s="36">
        <f t="shared" si="286"/>
        <v>3511.7235999999998</v>
      </c>
      <c r="AP2252" s="83">
        <f t="shared" si="287"/>
        <v>-1244.9906857142864</v>
      </c>
    </row>
    <row r="2253" spans="1:42" hidden="1">
      <c r="A2253">
        <v>48077</v>
      </c>
      <c r="B2253" s="38">
        <v>46225</v>
      </c>
      <c r="C2253" t="s">
        <v>35</v>
      </c>
      <c r="D2253" t="s">
        <v>36</v>
      </c>
      <c r="E2253" t="s">
        <v>3</v>
      </c>
      <c r="F2253" t="s">
        <v>49</v>
      </c>
      <c r="G2253">
        <v>8</v>
      </c>
      <c r="H2253" s="43">
        <v>11585</v>
      </c>
      <c r="I2253" t="s">
        <v>38</v>
      </c>
      <c r="J2253">
        <v>11737</v>
      </c>
      <c r="K2253" t="s">
        <v>79</v>
      </c>
      <c r="L2253" t="s">
        <v>79</v>
      </c>
      <c r="M2253" t="s">
        <v>80</v>
      </c>
      <c r="N2253" t="s">
        <v>81</v>
      </c>
      <c r="O2253" t="s">
        <v>64</v>
      </c>
      <c r="P2253">
        <v>510</v>
      </c>
      <c r="Q2253" t="s">
        <v>82</v>
      </c>
      <c r="R2253">
        <v>65</v>
      </c>
      <c r="S2253">
        <v>60</v>
      </c>
      <c r="T2253">
        <v>18.36</v>
      </c>
      <c r="U2253">
        <v>0</v>
      </c>
      <c r="V2253">
        <v>60</v>
      </c>
      <c r="W2253">
        <v>1.4</v>
      </c>
      <c r="X2253">
        <v>3.27</v>
      </c>
      <c r="Y2253">
        <v>3.27</v>
      </c>
      <c r="Z2253">
        <v>110.99</v>
      </c>
      <c r="AA2253" t="s">
        <v>46</v>
      </c>
      <c r="AB2253" t="s">
        <v>47</v>
      </c>
      <c r="AC2253" t="s">
        <v>83</v>
      </c>
      <c r="AD2253" t="s">
        <v>58</v>
      </c>
      <c r="AE2253" s="39">
        <v>46226.002939814818</v>
      </c>
      <c r="AG2253" t="str">
        <f t="shared" si="280"/>
        <v>Agosto-26</v>
      </c>
      <c r="AH2253" s="36">
        <f>_xlfn.XLOOKUP(AK2253,'Base de Preços'!P$7:P$3001,'Base de Preços'!J$7:J$3001,"",0)</f>
        <v>138.51</v>
      </c>
      <c r="AI2253" s="37">
        <f t="shared" si="281"/>
        <v>2543.0436</v>
      </c>
      <c r="AJ2253" t="str">
        <f>_xlfn.XLOOKUP(N2253,Agrupamentos!C$3:C$496,Agrupamentos!D$3:D$496,"",0)</f>
        <v>COMBATE A FORMIGA ANUAL</v>
      </c>
      <c r="AK2253" t="str">
        <f t="shared" si="282"/>
        <v>COMBATE A FORMIGA ANUALGN1421REF015</v>
      </c>
      <c r="AL2253" s="57" t="str">
        <f t="shared" si="283"/>
        <v>48077GN1421Trabalhador FlorestalCARLOS EDUARDO DE ARRUDACOMBATE A FORMIGA ANUALCAMPO NOVO65Principal18,36Agosto-2606046226,002939814846225</v>
      </c>
      <c r="AM2253" s="79">
        <f t="shared" si="284"/>
        <v>42.857142857142861</v>
      </c>
      <c r="AN2253" s="80">
        <f t="shared" si="285"/>
        <v>4756.7142857142862</v>
      </c>
      <c r="AO2253" s="36">
        <f t="shared" si="286"/>
        <v>2037.7763999999997</v>
      </c>
      <c r="AP2253" s="83">
        <f t="shared" si="287"/>
        <v>-2718.9378857142865</v>
      </c>
    </row>
    <row r="2254" spans="1:42" hidden="1">
      <c r="A2254">
        <v>48077</v>
      </c>
      <c r="B2254" s="38">
        <v>46225</v>
      </c>
      <c r="C2254" t="s">
        <v>35</v>
      </c>
      <c r="D2254" t="s">
        <v>36</v>
      </c>
      <c r="E2254" t="s">
        <v>3</v>
      </c>
      <c r="F2254" t="s">
        <v>37</v>
      </c>
      <c r="G2254">
        <v>8</v>
      </c>
      <c r="H2254" s="43">
        <v>11585</v>
      </c>
      <c r="I2254" t="s">
        <v>38</v>
      </c>
      <c r="J2254">
        <v>11737</v>
      </c>
      <c r="K2254" t="s">
        <v>79</v>
      </c>
      <c r="L2254" t="s">
        <v>79</v>
      </c>
      <c r="M2254">
        <v>2</v>
      </c>
      <c r="N2254" t="s">
        <v>42</v>
      </c>
      <c r="O2254" t="s">
        <v>43</v>
      </c>
      <c r="P2254">
        <v>510</v>
      </c>
      <c r="Q2254" t="s">
        <v>82</v>
      </c>
      <c r="R2254">
        <v>64</v>
      </c>
      <c r="S2254">
        <v>8</v>
      </c>
      <c r="T2254">
        <v>31.64</v>
      </c>
      <c r="U2254">
        <v>0</v>
      </c>
      <c r="V2254">
        <v>8</v>
      </c>
      <c r="W2254">
        <v>0</v>
      </c>
      <c r="X2254">
        <v>0.25</v>
      </c>
      <c r="Y2254">
        <v>0.25</v>
      </c>
      <c r="Z2254">
        <v>0</v>
      </c>
      <c r="AA2254" t="s">
        <v>55</v>
      </c>
      <c r="AB2254" t="s">
        <v>47</v>
      </c>
      <c r="AC2254" t="s">
        <v>83</v>
      </c>
      <c r="AE2254" s="39">
        <v>46226.002939814818</v>
      </c>
      <c r="AG2254" t="str">
        <f t="shared" si="280"/>
        <v>Agosto-26</v>
      </c>
      <c r="AH2254" s="36">
        <f>_xlfn.XLOOKUP(AK2254,'Base de Preços'!P$7:P$3001,'Base de Preços'!J$7:J$3001,"",0)</f>
        <v>0</v>
      </c>
      <c r="AI2254" s="37">
        <f t="shared" si="281"/>
        <v>0</v>
      </c>
      <c r="AJ2254" t="str">
        <f>_xlfn.XLOOKUP(N2254,Agrupamentos!C$3:C$496,Agrupamentos!D$3:D$496,"",0)</f>
        <v>APOIO E MANUTENÇÃO</v>
      </c>
      <c r="AK2254" t="str">
        <f t="shared" si="282"/>
        <v>APOIO E MANUTEÇÃOGN14212</v>
      </c>
      <c r="AL2254" s="57" t="str">
        <f t="shared" si="283"/>
        <v>48077GN1421MotoristaCARLOS EDUARDO DE ARRUDAAPOIO E MANUTEÇÃOCAMPO NOVO64Principal31,64Agosto-260846226,002939814846225</v>
      </c>
      <c r="AM2254" s="79" t="str">
        <f t="shared" si="284"/>
        <v/>
      </c>
      <c r="AN2254" s="80" t="str">
        <f t="shared" si="285"/>
        <v/>
      </c>
      <c r="AO2254" s="36">
        <f t="shared" si="286"/>
        <v>0</v>
      </c>
      <c r="AP2254" s="83" t="str">
        <f t="shared" si="287"/>
        <v/>
      </c>
    </row>
    <row r="2255" spans="1:42" hidden="1">
      <c r="A2255">
        <v>48078</v>
      </c>
      <c r="B2255" s="38">
        <v>46225</v>
      </c>
      <c r="C2255" t="s">
        <v>35</v>
      </c>
      <c r="D2255" t="s">
        <v>36</v>
      </c>
      <c r="E2255" t="s">
        <v>3</v>
      </c>
      <c r="F2255" t="s">
        <v>49</v>
      </c>
      <c r="G2255">
        <v>8</v>
      </c>
      <c r="H2255" s="43">
        <v>11585</v>
      </c>
      <c r="I2255" t="s">
        <v>38</v>
      </c>
      <c r="J2255">
        <v>11750</v>
      </c>
      <c r="K2255" t="s">
        <v>73</v>
      </c>
      <c r="L2255" t="s">
        <v>73</v>
      </c>
      <c r="M2255" t="s">
        <v>74</v>
      </c>
      <c r="N2255" t="s">
        <v>75</v>
      </c>
      <c r="O2255" t="s">
        <v>64</v>
      </c>
      <c r="P2255">
        <v>528</v>
      </c>
      <c r="Q2255" t="s">
        <v>76</v>
      </c>
      <c r="R2255">
        <v>50</v>
      </c>
      <c r="S2255">
        <v>48</v>
      </c>
      <c r="T2255">
        <v>12</v>
      </c>
      <c r="U2255">
        <v>8</v>
      </c>
      <c r="V2255">
        <v>56</v>
      </c>
      <c r="W2255">
        <v>8.0399999999999991</v>
      </c>
      <c r="X2255">
        <v>4</v>
      </c>
      <c r="Y2255">
        <v>4.67</v>
      </c>
      <c r="Z2255">
        <v>644.51</v>
      </c>
      <c r="AA2255" t="s">
        <v>55</v>
      </c>
      <c r="AB2255" t="s">
        <v>47</v>
      </c>
      <c r="AC2255" t="s">
        <v>78</v>
      </c>
      <c r="AD2255" t="s">
        <v>58</v>
      </c>
      <c r="AE2255" s="39">
        <v>46226.022245370368</v>
      </c>
      <c r="AG2255" t="str">
        <f t="shared" si="280"/>
        <v>Agosto-26</v>
      </c>
      <c r="AH2255" s="36">
        <f>_xlfn.XLOOKUP(AK2255,'Base de Preços'!P$7:P$3001,'Base de Preços'!J$7:J$3001,"",0)</f>
        <v>856.15</v>
      </c>
      <c r="AI2255" s="37">
        <f t="shared" si="281"/>
        <v>10273.799999999999</v>
      </c>
      <c r="AJ2255" t="str">
        <f>_xlfn.XLOOKUP(N2255,Agrupamentos!C$3:C$496,Agrupamentos!D$3:D$496,"",0)</f>
        <v>PLANTIO</v>
      </c>
      <c r="AK2255" t="str">
        <f t="shared" si="282"/>
        <v>PLANTIO SEMI-MECANIZADO ATÉ 1.300 MUDASGN1421REF78</v>
      </c>
      <c r="AL2255" s="57" t="str">
        <f t="shared" si="283"/>
        <v>48078GN1421Trabalhador FlorestalPAULO RENATO DOS SANTOS SILVAPLANTIO SEMI-MECANIZADO ATÉ 1.300 MUDASMEL50Principal12Agosto-2685646226,022245370446225</v>
      </c>
      <c r="AM2255" s="79">
        <f t="shared" si="284"/>
        <v>6.965174129353235</v>
      </c>
      <c r="AN2255" s="80">
        <f t="shared" si="285"/>
        <v>4489.1243781094536</v>
      </c>
      <c r="AO2255" s="36">
        <f t="shared" si="286"/>
        <v>7734.12</v>
      </c>
      <c r="AP2255" s="83">
        <f t="shared" si="287"/>
        <v>3244.9956218905463</v>
      </c>
    </row>
    <row r="2256" spans="1:42" hidden="1">
      <c r="A2256">
        <v>48078</v>
      </c>
      <c r="B2256" s="38">
        <v>46225</v>
      </c>
      <c r="C2256" t="s">
        <v>35</v>
      </c>
      <c r="D2256" t="s">
        <v>36</v>
      </c>
      <c r="E2256" t="s">
        <v>3</v>
      </c>
      <c r="F2256" t="s">
        <v>59</v>
      </c>
      <c r="G2256">
        <v>8</v>
      </c>
      <c r="H2256" s="43">
        <v>11585</v>
      </c>
      <c r="I2256" t="s">
        <v>38</v>
      </c>
      <c r="J2256">
        <v>11750</v>
      </c>
      <c r="K2256" t="s">
        <v>73</v>
      </c>
      <c r="L2256" t="s">
        <v>73</v>
      </c>
      <c r="M2256" t="s">
        <v>74</v>
      </c>
      <c r="N2256" t="s">
        <v>75</v>
      </c>
      <c r="O2256" t="s">
        <v>64</v>
      </c>
      <c r="P2256">
        <v>528</v>
      </c>
      <c r="Q2256" t="s">
        <v>76</v>
      </c>
      <c r="R2256">
        <v>50</v>
      </c>
      <c r="S2256">
        <v>8</v>
      </c>
      <c r="T2256">
        <v>12</v>
      </c>
      <c r="U2256">
        <v>0</v>
      </c>
      <c r="V2256">
        <v>8</v>
      </c>
      <c r="W2256">
        <v>0.8</v>
      </c>
      <c r="X2256">
        <v>0.67</v>
      </c>
      <c r="Y2256">
        <v>0.67</v>
      </c>
      <c r="Z2256">
        <v>211.64</v>
      </c>
      <c r="AA2256" t="s">
        <v>55</v>
      </c>
      <c r="AB2256" t="s">
        <v>77</v>
      </c>
      <c r="AC2256" t="s">
        <v>78</v>
      </c>
      <c r="AE2256" s="39">
        <v>46226.022245370368</v>
      </c>
      <c r="AG2256" t="str">
        <f t="shared" si="280"/>
        <v>Agosto-26</v>
      </c>
      <c r="AH2256" s="36">
        <f>_xlfn.XLOOKUP(AK2256,'Base de Preços'!P$7:P$3001,'Base de Preços'!J$7:J$3001,"",0)</f>
        <v>856.15</v>
      </c>
      <c r="AI2256" s="37">
        <f t="shared" si="281"/>
        <v>0</v>
      </c>
      <c r="AJ2256" t="str">
        <f>_xlfn.XLOOKUP(N2256,Agrupamentos!C$3:C$496,Agrupamentos!D$3:D$496,"",0)</f>
        <v>PLANTIO</v>
      </c>
      <c r="AK2256" t="str">
        <f t="shared" si="282"/>
        <v>PLANTIO SEMI-MECANIZADO ATÉ 1.300 MUDASGN1421REF78</v>
      </c>
      <c r="AL2256" s="57" t="str">
        <f t="shared" si="283"/>
        <v>48078GN1421Operador de Trator de PneuPAULO RENATO DOS SANTOS SILVAPLANTIO SEMI-MECANIZADO ATÉ 1.300 MUDASMEL50Apoio12Agosto-260846226,022245370446225</v>
      </c>
      <c r="AM2256" s="79">
        <f t="shared" si="284"/>
        <v>10</v>
      </c>
      <c r="AN2256" s="80">
        <f t="shared" si="285"/>
        <v>2116.3999999999996</v>
      </c>
      <c r="AO2256" s="36">
        <f t="shared" si="286"/>
        <v>2539.6799999999998</v>
      </c>
      <c r="AP2256" s="83">
        <f t="shared" si="287"/>
        <v>423.2800000000002</v>
      </c>
    </row>
    <row r="2257" spans="1:42" hidden="1">
      <c r="A2257">
        <v>48091</v>
      </c>
      <c r="B2257" s="38">
        <v>46225</v>
      </c>
      <c r="C2257" t="s">
        <v>35</v>
      </c>
      <c r="D2257" t="s">
        <v>36</v>
      </c>
      <c r="E2257" t="s">
        <v>3</v>
      </c>
      <c r="F2257" t="s">
        <v>59</v>
      </c>
      <c r="G2257">
        <v>8</v>
      </c>
      <c r="H2257" s="43">
        <v>11585</v>
      </c>
      <c r="I2257" t="s">
        <v>38</v>
      </c>
      <c r="J2257">
        <v>11807</v>
      </c>
      <c r="K2257" t="s">
        <v>84</v>
      </c>
      <c r="L2257" t="s">
        <v>84</v>
      </c>
      <c r="M2257" t="s">
        <v>89</v>
      </c>
      <c r="N2257" t="s">
        <v>90</v>
      </c>
      <c r="O2257" t="s">
        <v>64</v>
      </c>
      <c r="P2257">
        <v>528</v>
      </c>
      <c r="Q2257" t="s">
        <v>76</v>
      </c>
      <c r="R2257">
        <v>50</v>
      </c>
      <c r="S2257">
        <v>8</v>
      </c>
      <c r="T2257">
        <v>12</v>
      </c>
      <c r="U2257">
        <v>0</v>
      </c>
      <c r="V2257">
        <v>8</v>
      </c>
      <c r="W2257">
        <v>0.71</v>
      </c>
      <c r="X2257">
        <v>0.67</v>
      </c>
      <c r="Y2257">
        <v>0.67</v>
      </c>
      <c r="Z2257">
        <v>211.49</v>
      </c>
      <c r="AA2257" t="s">
        <v>55</v>
      </c>
      <c r="AB2257" t="s">
        <v>56</v>
      </c>
      <c r="AC2257" t="s">
        <v>88</v>
      </c>
      <c r="AE2257" s="39">
        <v>46226.39366898148</v>
      </c>
      <c r="AG2257" t="str">
        <f t="shared" si="280"/>
        <v>Agosto-26</v>
      </c>
      <c r="AH2257" s="36">
        <f>_xlfn.XLOOKUP(AK2257,'Base de Preços'!P$7:P$3001,'Base de Preços'!J$7:J$3001,"",0)</f>
        <v>623.57000000000005</v>
      </c>
      <c r="AI2257" s="37">
        <f t="shared" si="281"/>
        <v>0</v>
      </c>
      <c r="AJ2257" t="str">
        <f>_xlfn.XLOOKUP(N2257,Agrupamentos!C$3:C$496,Agrupamentos!D$3:D$496,"",0)</f>
        <v>IRRIGAÇÃO DE PLANTIO</v>
      </c>
      <c r="AK2257" t="str">
        <f t="shared" si="282"/>
        <v>1ª IRRIGAÇÃO DE PLANTIOGN1421REF320</v>
      </c>
      <c r="AL2257" s="57" t="str">
        <f t="shared" si="283"/>
        <v>48091GN1421Operador de Trator de PneuCASSIO EDUARDO VIEIRA SOARES1ª IRRIGAÇÃO DE PLANTIOMEL50Suporte12Agosto-260846226,393668981546225</v>
      </c>
      <c r="AM2257" s="79">
        <f t="shared" si="284"/>
        <v>11.267605633802818</v>
      </c>
      <c r="AN2257" s="80">
        <f t="shared" si="285"/>
        <v>2382.9859154929582</v>
      </c>
      <c r="AO2257" s="36">
        <f t="shared" si="286"/>
        <v>2537.88</v>
      </c>
      <c r="AP2257" s="83">
        <f t="shared" si="287"/>
        <v>154.89408450704195</v>
      </c>
    </row>
    <row r="2258" spans="1:42" hidden="1">
      <c r="A2258">
        <v>48091</v>
      </c>
      <c r="B2258" s="38">
        <v>46225</v>
      </c>
      <c r="C2258" t="s">
        <v>35</v>
      </c>
      <c r="D2258" t="s">
        <v>36</v>
      </c>
      <c r="E2258" t="s">
        <v>3</v>
      </c>
      <c r="F2258" t="s">
        <v>59</v>
      </c>
      <c r="G2258">
        <v>8</v>
      </c>
      <c r="H2258" s="43">
        <v>11585</v>
      </c>
      <c r="I2258" t="s">
        <v>38</v>
      </c>
      <c r="J2258">
        <v>11807</v>
      </c>
      <c r="K2258" t="s">
        <v>84</v>
      </c>
      <c r="L2258" t="s">
        <v>84</v>
      </c>
      <c r="M2258" t="s">
        <v>85</v>
      </c>
      <c r="N2258" t="s">
        <v>86</v>
      </c>
      <c r="O2258" t="s">
        <v>64</v>
      </c>
      <c r="P2258">
        <v>528</v>
      </c>
      <c r="Q2258" t="s">
        <v>76</v>
      </c>
      <c r="R2258" t="s">
        <v>87</v>
      </c>
      <c r="S2258">
        <v>16</v>
      </c>
      <c r="T2258">
        <v>20</v>
      </c>
      <c r="U2258">
        <v>0</v>
      </c>
      <c r="V2258">
        <v>16</v>
      </c>
      <c r="W2258">
        <v>0.71</v>
      </c>
      <c r="X2258">
        <v>0.8</v>
      </c>
      <c r="Y2258">
        <v>0.8</v>
      </c>
      <c r="Z2258">
        <v>211.49</v>
      </c>
      <c r="AA2258" t="s">
        <v>55</v>
      </c>
      <c r="AB2258" t="s">
        <v>56</v>
      </c>
      <c r="AC2258" t="s">
        <v>88</v>
      </c>
      <c r="AE2258" s="39">
        <v>46226.39366898148</v>
      </c>
      <c r="AG2258" t="str">
        <f t="shared" si="280"/>
        <v>Agosto-26</v>
      </c>
      <c r="AH2258" s="36">
        <f>_xlfn.XLOOKUP(AK2258,'Base de Preços'!P$7:P$3001,'Base de Preços'!J$7:J$3001,"",0)</f>
        <v>623.57000000000005</v>
      </c>
      <c r="AI2258" s="37">
        <f t="shared" si="281"/>
        <v>0</v>
      </c>
      <c r="AJ2258" t="str">
        <f>_xlfn.XLOOKUP(N2258,Agrupamentos!C$3:C$496,Agrupamentos!D$3:D$496,"",0)</f>
        <v>IRRIGAÇÃO DE PLANTIO</v>
      </c>
      <c r="AK2258" t="str">
        <f t="shared" si="282"/>
        <v>3ª IRRIGAÇÃO DE PLANTIOGN1421REF324</v>
      </c>
      <c r="AL2258" s="57" t="str">
        <f t="shared" si="283"/>
        <v>48091GN1421Operador de Trator de PneuCASSIO EDUARDO VIEIRA SOARES3ª IRRIGAÇÃO DE PLANTIOMEL49BSuporte20Agosto-2601646226,393668981546225</v>
      </c>
      <c r="AM2258" s="79">
        <f t="shared" si="284"/>
        <v>22.535211267605636</v>
      </c>
      <c r="AN2258" s="80">
        <f t="shared" si="285"/>
        <v>4765.9718309859163</v>
      </c>
      <c r="AO2258" s="36">
        <f t="shared" si="286"/>
        <v>4229.8</v>
      </c>
      <c r="AP2258" s="83">
        <f t="shared" si="287"/>
        <v>-536.17183098591613</v>
      </c>
    </row>
    <row r="2259" spans="1:42" hidden="1">
      <c r="A2259">
        <v>48091</v>
      </c>
      <c r="B2259" s="38">
        <v>46225</v>
      </c>
      <c r="C2259" t="s">
        <v>35</v>
      </c>
      <c r="D2259" t="s">
        <v>36</v>
      </c>
      <c r="E2259" t="s">
        <v>3</v>
      </c>
      <c r="F2259" t="s">
        <v>49</v>
      </c>
      <c r="G2259">
        <v>8</v>
      </c>
      <c r="H2259" s="43">
        <v>11585</v>
      </c>
      <c r="I2259" t="s">
        <v>38</v>
      </c>
      <c r="J2259">
        <v>11807</v>
      </c>
      <c r="K2259" t="s">
        <v>84</v>
      </c>
      <c r="L2259" t="s">
        <v>84</v>
      </c>
      <c r="M2259" t="s">
        <v>89</v>
      </c>
      <c r="N2259" t="s">
        <v>90</v>
      </c>
      <c r="O2259" t="s">
        <v>64</v>
      </c>
      <c r="P2259">
        <v>528</v>
      </c>
      <c r="Q2259" t="s">
        <v>76</v>
      </c>
      <c r="R2259">
        <v>50</v>
      </c>
      <c r="S2259">
        <v>40</v>
      </c>
      <c r="T2259">
        <v>12</v>
      </c>
      <c r="U2259">
        <v>0</v>
      </c>
      <c r="V2259">
        <v>40</v>
      </c>
      <c r="W2259">
        <v>3.56</v>
      </c>
      <c r="X2259">
        <v>3.33</v>
      </c>
      <c r="Y2259">
        <v>3.33</v>
      </c>
      <c r="Z2259">
        <v>284.79000000000002</v>
      </c>
      <c r="AA2259" t="s">
        <v>55</v>
      </c>
      <c r="AB2259" t="s">
        <v>47</v>
      </c>
      <c r="AC2259" t="s">
        <v>88</v>
      </c>
      <c r="AD2259" t="s">
        <v>58</v>
      </c>
      <c r="AE2259" s="39">
        <v>46226.39366898148</v>
      </c>
      <c r="AG2259" t="str">
        <f t="shared" si="280"/>
        <v>Agosto-26</v>
      </c>
      <c r="AH2259" s="36">
        <f>_xlfn.XLOOKUP(AK2259,'Base de Preços'!P$7:P$3001,'Base de Preços'!J$7:J$3001,"",0)</f>
        <v>623.57000000000005</v>
      </c>
      <c r="AI2259" s="37">
        <f t="shared" si="281"/>
        <v>7482.84</v>
      </c>
      <c r="AJ2259" t="str">
        <f>_xlfn.XLOOKUP(N2259,Agrupamentos!C$3:C$496,Agrupamentos!D$3:D$496,"",0)</f>
        <v>IRRIGAÇÃO DE PLANTIO</v>
      </c>
      <c r="AK2259" t="str">
        <f t="shared" si="282"/>
        <v>1ª IRRIGAÇÃO DE PLANTIOGN1421REF320</v>
      </c>
      <c r="AL2259" s="57" t="str">
        <f t="shared" si="283"/>
        <v>48091GN1421Trabalhador FlorestalCASSIO EDUARDO VIEIRA SOARES1ª IRRIGAÇÃO DE PLANTIOMEL50Principal12Agosto-2604046226,393668981546225</v>
      </c>
      <c r="AM2259" s="79">
        <f t="shared" si="284"/>
        <v>11.235955056179774</v>
      </c>
      <c r="AN2259" s="80">
        <f t="shared" si="285"/>
        <v>3199.8876404494381</v>
      </c>
      <c r="AO2259" s="36">
        <f t="shared" si="286"/>
        <v>3417.4800000000005</v>
      </c>
      <c r="AP2259" s="83">
        <f t="shared" si="287"/>
        <v>217.59235955056238</v>
      </c>
    </row>
    <row r="2260" spans="1:42" hidden="1">
      <c r="A2260">
        <v>48091</v>
      </c>
      <c r="B2260" s="38">
        <v>46225</v>
      </c>
      <c r="C2260" t="s">
        <v>35</v>
      </c>
      <c r="D2260" t="s">
        <v>36</v>
      </c>
      <c r="E2260" t="s">
        <v>3</v>
      </c>
      <c r="F2260" t="s">
        <v>49</v>
      </c>
      <c r="G2260">
        <v>8</v>
      </c>
      <c r="H2260" s="43">
        <v>11585</v>
      </c>
      <c r="I2260" t="s">
        <v>38</v>
      </c>
      <c r="J2260">
        <v>11807</v>
      </c>
      <c r="K2260" t="s">
        <v>84</v>
      </c>
      <c r="L2260" t="s">
        <v>84</v>
      </c>
      <c r="M2260" t="s">
        <v>85</v>
      </c>
      <c r="N2260" t="s">
        <v>86</v>
      </c>
      <c r="O2260" t="s">
        <v>64</v>
      </c>
      <c r="P2260">
        <v>528</v>
      </c>
      <c r="Q2260" t="s">
        <v>76</v>
      </c>
      <c r="R2260" t="s">
        <v>87</v>
      </c>
      <c r="S2260">
        <v>32</v>
      </c>
      <c r="T2260">
        <v>20</v>
      </c>
      <c r="U2260">
        <v>0</v>
      </c>
      <c r="V2260">
        <v>32</v>
      </c>
      <c r="W2260">
        <v>3.56</v>
      </c>
      <c r="X2260">
        <v>1.6</v>
      </c>
      <c r="Y2260">
        <v>1.6</v>
      </c>
      <c r="Z2260">
        <v>284.79000000000002</v>
      </c>
      <c r="AA2260" t="s">
        <v>55</v>
      </c>
      <c r="AB2260" t="s">
        <v>47</v>
      </c>
      <c r="AC2260" t="s">
        <v>88</v>
      </c>
      <c r="AD2260" t="s">
        <v>58</v>
      </c>
      <c r="AE2260" s="39">
        <v>46226.39366898148</v>
      </c>
      <c r="AG2260" t="str">
        <f t="shared" si="280"/>
        <v>Agosto-26</v>
      </c>
      <c r="AH2260" s="36">
        <f>_xlfn.XLOOKUP(AK2260,'Base de Preços'!P$7:P$3001,'Base de Preços'!J$7:J$3001,"",0)</f>
        <v>623.57000000000005</v>
      </c>
      <c r="AI2260" s="37">
        <f t="shared" si="281"/>
        <v>12471.400000000001</v>
      </c>
      <c r="AJ2260" t="str">
        <f>_xlfn.XLOOKUP(N2260,Agrupamentos!C$3:C$496,Agrupamentos!D$3:D$496,"",0)</f>
        <v>IRRIGAÇÃO DE PLANTIO</v>
      </c>
      <c r="AK2260" t="str">
        <f t="shared" si="282"/>
        <v>3ª IRRIGAÇÃO DE PLANTIOGN1421REF324</v>
      </c>
      <c r="AL2260" s="57" t="str">
        <f t="shared" si="283"/>
        <v>48091GN1421Trabalhador FlorestalCASSIO EDUARDO VIEIRA SOARES3ª IRRIGAÇÃO DE PLANTIOMEL49BPrincipal20Agosto-2603246226,393668981546225</v>
      </c>
      <c r="AM2260" s="79">
        <f t="shared" si="284"/>
        <v>8.9887640449438209</v>
      </c>
      <c r="AN2260" s="80">
        <f t="shared" si="285"/>
        <v>2559.910112359551</v>
      </c>
      <c r="AO2260" s="36">
        <f t="shared" si="286"/>
        <v>5695.8</v>
      </c>
      <c r="AP2260" s="83">
        <f t="shared" si="287"/>
        <v>3135.8898876404492</v>
      </c>
    </row>
    <row r="2261" spans="1:42" hidden="1">
      <c r="A2261">
        <v>48091</v>
      </c>
      <c r="B2261" s="38">
        <v>46225</v>
      </c>
      <c r="C2261" t="s">
        <v>35</v>
      </c>
      <c r="D2261" t="s">
        <v>36</v>
      </c>
      <c r="E2261" t="s">
        <v>3</v>
      </c>
      <c r="F2261" t="s">
        <v>92</v>
      </c>
      <c r="G2261">
        <v>8</v>
      </c>
      <c r="H2261" s="43">
        <v>11585</v>
      </c>
      <c r="I2261" t="s">
        <v>38</v>
      </c>
      <c r="J2261">
        <v>11807</v>
      </c>
      <c r="K2261" t="s">
        <v>84</v>
      </c>
      <c r="L2261" t="s">
        <v>84</v>
      </c>
      <c r="M2261" t="s">
        <v>89</v>
      </c>
      <c r="N2261" t="s">
        <v>90</v>
      </c>
      <c r="O2261" t="s">
        <v>64</v>
      </c>
      <c r="P2261">
        <v>528</v>
      </c>
      <c r="Q2261" t="s">
        <v>76</v>
      </c>
      <c r="R2261">
        <v>50</v>
      </c>
      <c r="S2261">
        <v>4</v>
      </c>
      <c r="T2261">
        <v>12</v>
      </c>
      <c r="U2261">
        <v>0</v>
      </c>
      <c r="V2261">
        <v>4</v>
      </c>
      <c r="W2261">
        <v>0.36</v>
      </c>
      <c r="X2261">
        <v>0.33</v>
      </c>
      <c r="Y2261">
        <v>0.33</v>
      </c>
      <c r="Z2261">
        <v>127.29</v>
      </c>
      <c r="AA2261" t="s">
        <v>55</v>
      </c>
      <c r="AB2261" t="s">
        <v>77</v>
      </c>
      <c r="AC2261" t="s">
        <v>88</v>
      </c>
      <c r="AD2261" t="s">
        <v>58</v>
      </c>
      <c r="AE2261" s="39">
        <v>46226.39366898148</v>
      </c>
      <c r="AG2261" t="str">
        <f t="shared" si="280"/>
        <v>Agosto-26</v>
      </c>
      <c r="AH2261" s="36">
        <f>_xlfn.XLOOKUP(AK2261,'Base de Preços'!P$7:P$3001,'Base de Preços'!J$7:J$3001,"",0)</f>
        <v>623.57000000000005</v>
      </c>
      <c r="AI2261" s="37">
        <f t="shared" si="281"/>
        <v>0</v>
      </c>
      <c r="AJ2261" t="str">
        <f>_xlfn.XLOOKUP(N2261,Agrupamentos!C$3:C$496,Agrupamentos!D$3:D$496,"",0)</f>
        <v>IRRIGAÇÃO DE PLANTIO</v>
      </c>
      <c r="AK2261" t="str">
        <f t="shared" si="282"/>
        <v>1ª IRRIGAÇÃO DE PLANTIOGN1421REF320</v>
      </c>
      <c r="AL2261" s="57" t="str">
        <f t="shared" si="283"/>
        <v>48091GN1421Motorista de Caminhão PipaCASSIO EDUARDO VIEIRA SOARES1ª IRRIGAÇÃO DE PLANTIOMEL50Apoio12Agosto-260446226,393668981546225</v>
      </c>
      <c r="AM2261" s="79">
        <f t="shared" si="284"/>
        <v>11.111111111111111</v>
      </c>
      <c r="AN2261" s="80">
        <f t="shared" si="285"/>
        <v>1414.3333333333333</v>
      </c>
      <c r="AO2261" s="36">
        <f t="shared" si="286"/>
        <v>1527.48</v>
      </c>
      <c r="AP2261" s="83">
        <f t="shared" si="287"/>
        <v>113.14666666666676</v>
      </c>
    </row>
    <row r="2262" spans="1:42" hidden="1">
      <c r="A2262">
        <v>48091</v>
      </c>
      <c r="B2262" s="38">
        <v>46225</v>
      </c>
      <c r="C2262" t="s">
        <v>35</v>
      </c>
      <c r="D2262" t="s">
        <v>36</v>
      </c>
      <c r="E2262" t="s">
        <v>3</v>
      </c>
      <c r="F2262" t="s">
        <v>92</v>
      </c>
      <c r="G2262">
        <v>8</v>
      </c>
      <c r="H2262" s="43">
        <v>11585</v>
      </c>
      <c r="I2262" t="s">
        <v>38</v>
      </c>
      <c r="J2262">
        <v>11807</v>
      </c>
      <c r="K2262" t="s">
        <v>84</v>
      </c>
      <c r="L2262" t="s">
        <v>84</v>
      </c>
      <c r="M2262" t="s">
        <v>85</v>
      </c>
      <c r="N2262" t="s">
        <v>86</v>
      </c>
      <c r="O2262" t="s">
        <v>64</v>
      </c>
      <c r="P2262">
        <v>528</v>
      </c>
      <c r="Q2262" t="s">
        <v>76</v>
      </c>
      <c r="R2262" t="s">
        <v>87</v>
      </c>
      <c r="S2262">
        <v>4</v>
      </c>
      <c r="T2262">
        <v>20</v>
      </c>
      <c r="U2262">
        <v>0</v>
      </c>
      <c r="V2262">
        <v>4</v>
      </c>
      <c r="W2262">
        <v>0.36</v>
      </c>
      <c r="X2262">
        <v>0.2</v>
      </c>
      <c r="Y2262">
        <v>0.2</v>
      </c>
      <c r="Z2262">
        <v>127.29</v>
      </c>
      <c r="AA2262" t="s">
        <v>55</v>
      </c>
      <c r="AB2262" t="s">
        <v>77</v>
      </c>
      <c r="AC2262" t="s">
        <v>88</v>
      </c>
      <c r="AD2262" t="s">
        <v>58</v>
      </c>
      <c r="AE2262" s="39">
        <v>46226.39366898148</v>
      </c>
      <c r="AG2262" t="str">
        <f t="shared" si="280"/>
        <v>Agosto-26</v>
      </c>
      <c r="AH2262" s="36">
        <f>_xlfn.XLOOKUP(AK2262,'Base de Preços'!P$7:P$3001,'Base de Preços'!J$7:J$3001,"",0)</f>
        <v>623.57000000000005</v>
      </c>
      <c r="AI2262" s="37">
        <f t="shared" si="281"/>
        <v>0</v>
      </c>
      <c r="AJ2262" t="str">
        <f>_xlfn.XLOOKUP(N2262,Agrupamentos!C$3:C$496,Agrupamentos!D$3:D$496,"",0)</f>
        <v>IRRIGAÇÃO DE PLANTIO</v>
      </c>
      <c r="AK2262" t="str">
        <f t="shared" si="282"/>
        <v>3ª IRRIGAÇÃO DE PLANTIOGN1421REF324</v>
      </c>
      <c r="AL2262" s="57" t="str">
        <f t="shared" si="283"/>
        <v>48091GN1421Motorista de Caminhão PipaCASSIO EDUARDO VIEIRA SOARES3ª IRRIGAÇÃO DE PLANTIOMEL49BApoio20Agosto-260446226,393668981546225</v>
      </c>
      <c r="AM2262" s="79">
        <f t="shared" si="284"/>
        <v>11.111111111111111</v>
      </c>
      <c r="AN2262" s="80">
        <f t="shared" si="285"/>
        <v>1414.3333333333333</v>
      </c>
      <c r="AO2262" s="36">
        <f t="shared" si="286"/>
        <v>2545.8000000000002</v>
      </c>
      <c r="AP2262" s="83">
        <f t="shared" si="287"/>
        <v>1131.4666666666669</v>
      </c>
    </row>
    <row r="2263" spans="1:42" hidden="1">
      <c r="A2263">
        <v>48160</v>
      </c>
      <c r="B2263" s="38">
        <v>46226</v>
      </c>
      <c r="C2263" t="s">
        <v>714</v>
      </c>
      <c r="D2263" t="s">
        <v>725</v>
      </c>
      <c r="E2263" t="s">
        <v>726</v>
      </c>
      <c r="F2263" t="s">
        <v>59</v>
      </c>
      <c r="G2263">
        <v>8</v>
      </c>
      <c r="H2263" s="43">
        <v>10964</v>
      </c>
      <c r="I2263" t="s">
        <v>727</v>
      </c>
      <c r="J2263">
        <v>11929</v>
      </c>
      <c r="K2263" t="s">
        <v>739</v>
      </c>
      <c r="L2263" t="s">
        <v>739</v>
      </c>
      <c r="M2263" t="s">
        <v>550</v>
      </c>
      <c r="N2263" t="s">
        <v>743</v>
      </c>
      <c r="O2263" t="s">
        <v>64</v>
      </c>
      <c r="P2263">
        <v>953</v>
      </c>
      <c r="Q2263" t="s">
        <v>731</v>
      </c>
      <c r="R2263" s="4">
        <v>46040</v>
      </c>
      <c r="S2263">
        <v>1</v>
      </c>
      <c r="T2263">
        <v>1.26</v>
      </c>
      <c r="U2263">
        <v>0</v>
      </c>
      <c r="V2263">
        <v>1</v>
      </c>
      <c r="W2263">
        <v>0.61</v>
      </c>
      <c r="X2263">
        <v>0.79</v>
      </c>
      <c r="Y2263">
        <v>0.79</v>
      </c>
      <c r="Z2263">
        <v>231.32</v>
      </c>
      <c r="AA2263" t="s">
        <v>46</v>
      </c>
      <c r="AB2263" t="s">
        <v>47</v>
      </c>
      <c r="AC2263" t="s">
        <v>742</v>
      </c>
      <c r="AE2263" s="39">
        <v>46227.405821759261</v>
      </c>
      <c r="AG2263" t="str">
        <f t="shared" si="280"/>
        <v>Agosto-26</v>
      </c>
      <c r="AH2263" s="36">
        <f>_xlfn.XLOOKUP(AK2263,'Base de Preços'!P$7:P$3001,'Base de Preços'!J$7:J$3001,"",0)</f>
        <v>326.08999999999997</v>
      </c>
      <c r="AI2263" s="37">
        <f t="shared" si="281"/>
        <v>410.87339999999995</v>
      </c>
      <c r="AJ2263" t="str">
        <f>_xlfn.XLOOKUP(N2263,Agrupamentos!C$3:C$496,Agrupamentos!D$3:D$496,"",0)</f>
        <v>ADUBAÇÃO MECANIZADA</v>
      </c>
      <c r="AK2263" t="str">
        <f t="shared" si="282"/>
        <v>1 ADUBAÇÃO COBERTURA MECANIZADAGN1430REF105</v>
      </c>
      <c r="AL2263" s="57" t="str">
        <f t="shared" si="283"/>
        <v>48160GN1430Operador de Trator de PneuMARCIO APARECIDO FOGAÇA1 ADUBAÇÃO COBERTURA MECANIZADASanta fé - BTC46040Principal1,26Agosto-260146227,405821759346226</v>
      </c>
      <c r="AM2263" s="79">
        <f t="shared" si="284"/>
        <v>1.639344262295082</v>
      </c>
      <c r="AN2263" s="80">
        <f t="shared" si="285"/>
        <v>379.21311475409834</v>
      </c>
      <c r="AO2263" s="36">
        <f t="shared" si="286"/>
        <v>291.46319999999997</v>
      </c>
      <c r="AP2263" s="83">
        <f t="shared" si="287"/>
        <v>-87.74991475409837</v>
      </c>
    </row>
    <row r="2264" spans="1:42" hidden="1">
      <c r="A2264">
        <v>48160</v>
      </c>
      <c r="B2264" s="38">
        <v>46226</v>
      </c>
      <c r="C2264" t="s">
        <v>714</v>
      </c>
      <c r="D2264" t="s">
        <v>725</v>
      </c>
      <c r="E2264" t="s">
        <v>726</v>
      </c>
      <c r="F2264" t="s">
        <v>59</v>
      </c>
      <c r="G2264">
        <v>8</v>
      </c>
      <c r="H2264" s="43">
        <v>10964</v>
      </c>
      <c r="I2264" t="s">
        <v>727</v>
      </c>
      <c r="J2264">
        <v>11929</v>
      </c>
      <c r="K2264" t="s">
        <v>739</v>
      </c>
      <c r="L2264" t="s">
        <v>739</v>
      </c>
      <c r="M2264" t="s">
        <v>550</v>
      </c>
      <c r="N2264" t="s">
        <v>743</v>
      </c>
      <c r="O2264" t="s">
        <v>64</v>
      </c>
      <c r="P2264">
        <v>953</v>
      </c>
      <c r="Q2264" t="s">
        <v>731</v>
      </c>
      <c r="R2264" s="4">
        <v>46038</v>
      </c>
      <c r="S2264">
        <v>1</v>
      </c>
      <c r="T2264">
        <v>11</v>
      </c>
      <c r="U2264">
        <v>0</v>
      </c>
      <c r="V2264">
        <v>1</v>
      </c>
      <c r="W2264">
        <v>0.61</v>
      </c>
      <c r="X2264">
        <v>0.09</v>
      </c>
      <c r="Y2264">
        <v>0.09</v>
      </c>
      <c r="Z2264">
        <v>231.32</v>
      </c>
      <c r="AA2264" t="s">
        <v>55</v>
      </c>
      <c r="AB2264" t="s">
        <v>47</v>
      </c>
      <c r="AC2264" t="s">
        <v>742</v>
      </c>
      <c r="AE2264" s="39">
        <v>46227.405821759261</v>
      </c>
      <c r="AG2264" t="str">
        <f t="shared" si="280"/>
        <v>Agosto-26</v>
      </c>
      <c r="AH2264" s="36">
        <f>_xlfn.XLOOKUP(AK2264,'Base de Preços'!P$7:P$3001,'Base de Preços'!J$7:J$3001,"",0)</f>
        <v>326.08999999999997</v>
      </c>
      <c r="AI2264" s="37">
        <f t="shared" si="281"/>
        <v>3586.99</v>
      </c>
      <c r="AJ2264" t="str">
        <f>_xlfn.XLOOKUP(N2264,Agrupamentos!C$3:C$496,Agrupamentos!D$3:D$496,"",0)</f>
        <v>ADUBAÇÃO MECANIZADA</v>
      </c>
      <c r="AK2264" t="str">
        <f t="shared" si="282"/>
        <v>1 ADUBAÇÃO COBERTURA MECANIZADAGN1430REF105</v>
      </c>
      <c r="AL2264" s="57" t="str">
        <f t="shared" si="283"/>
        <v>48160GN1430Operador de Trator de PneuMARCIO APARECIDO FOGAÇA1 ADUBAÇÃO COBERTURA MECANIZADASanta fé - BTC46038Principal11Agosto-260146227,405821759346226</v>
      </c>
      <c r="AM2264" s="79">
        <f t="shared" si="284"/>
        <v>1.639344262295082</v>
      </c>
      <c r="AN2264" s="80">
        <f t="shared" si="285"/>
        <v>379.21311475409834</v>
      </c>
      <c r="AO2264" s="36">
        <f t="shared" si="286"/>
        <v>2544.52</v>
      </c>
      <c r="AP2264" s="83">
        <f t="shared" si="287"/>
        <v>2165.3068852459019</v>
      </c>
    </row>
    <row r="2265" spans="1:42" hidden="1">
      <c r="A2265">
        <v>48160</v>
      </c>
      <c r="B2265" s="38">
        <v>46226</v>
      </c>
      <c r="C2265" t="s">
        <v>714</v>
      </c>
      <c r="D2265" t="s">
        <v>725</v>
      </c>
      <c r="E2265" t="s">
        <v>726</v>
      </c>
      <c r="F2265" t="s">
        <v>59</v>
      </c>
      <c r="G2265">
        <v>8</v>
      </c>
      <c r="H2265" s="43">
        <v>10964</v>
      </c>
      <c r="I2265" t="s">
        <v>727</v>
      </c>
      <c r="J2265">
        <v>11929</v>
      </c>
      <c r="K2265" t="s">
        <v>739</v>
      </c>
      <c r="L2265" t="s">
        <v>739</v>
      </c>
      <c r="M2265" t="s">
        <v>740</v>
      </c>
      <c r="N2265" t="s">
        <v>741</v>
      </c>
      <c r="O2265" t="s">
        <v>64</v>
      </c>
      <c r="P2265">
        <v>953</v>
      </c>
      <c r="Q2265" t="s">
        <v>731</v>
      </c>
      <c r="R2265">
        <v>2</v>
      </c>
      <c r="S2265">
        <v>3</v>
      </c>
      <c r="T2265">
        <v>8.61</v>
      </c>
      <c r="U2265">
        <v>0</v>
      </c>
      <c r="V2265">
        <v>3</v>
      </c>
      <c r="W2265">
        <v>0.5</v>
      </c>
      <c r="X2265">
        <v>0.35</v>
      </c>
      <c r="Y2265">
        <v>0.35</v>
      </c>
      <c r="Z2265">
        <v>169.8</v>
      </c>
      <c r="AA2265" t="s">
        <v>46</v>
      </c>
      <c r="AB2265" t="s">
        <v>47</v>
      </c>
      <c r="AC2265" t="s">
        <v>742</v>
      </c>
      <c r="AE2265" s="39">
        <v>46227.405821759261</v>
      </c>
      <c r="AG2265" t="str">
        <f t="shared" si="280"/>
        <v>Agosto-26</v>
      </c>
      <c r="AH2265" s="36">
        <f>_xlfn.XLOOKUP(AK2265,'Base de Preços'!P$7:P$3001,'Base de Preços'!J$7:J$3001,"",0)</f>
        <v>265.83999999999997</v>
      </c>
      <c r="AI2265" s="37">
        <f t="shared" si="281"/>
        <v>2288.8823999999995</v>
      </c>
      <c r="AJ2265" t="str">
        <f>_xlfn.XLOOKUP(N2265,Agrupamentos!C$3:C$496,Agrupamentos!D$3:D$496,"",0)</f>
        <v>HERBICIDA ENTRE LINHA</v>
      </c>
      <c r="AK2265" t="str">
        <f t="shared" si="282"/>
        <v>CAPINA QUIMICA ENTRELINHA 2 RUAS (6M)GN1430REF319</v>
      </c>
      <c r="AL2265" s="57" t="str">
        <f t="shared" si="283"/>
        <v>48160GN1430Operador de Trator de PneuMARCIO APARECIDO FOGAÇACAPINA QUIMICA ENTRELINHA 2 RUAS (6M)Santa fé - BTC2Principal8,61Agosto-260346227,405821759346226</v>
      </c>
      <c r="AM2265" s="79">
        <f t="shared" si="284"/>
        <v>6</v>
      </c>
      <c r="AN2265" s="80">
        <f t="shared" si="285"/>
        <v>1018.8000000000001</v>
      </c>
      <c r="AO2265" s="36">
        <f t="shared" si="286"/>
        <v>1461.9780000000001</v>
      </c>
      <c r="AP2265" s="83">
        <f t="shared" si="287"/>
        <v>443.178</v>
      </c>
    </row>
    <row r="2266" spans="1:42" hidden="1">
      <c r="A2266">
        <v>48160</v>
      </c>
      <c r="B2266" s="38">
        <v>46226</v>
      </c>
      <c r="C2266" t="s">
        <v>714</v>
      </c>
      <c r="D2266" t="s">
        <v>725</v>
      </c>
      <c r="E2266" t="s">
        <v>726</v>
      </c>
      <c r="F2266" t="s">
        <v>59</v>
      </c>
      <c r="G2266">
        <v>8</v>
      </c>
      <c r="H2266" s="43">
        <v>10964</v>
      </c>
      <c r="I2266" t="s">
        <v>727</v>
      </c>
      <c r="J2266">
        <v>11929</v>
      </c>
      <c r="K2266" t="s">
        <v>739</v>
      </c>
      <c r="L2266" t="s">
        <v>739</v>
      </c>
      <c r="M2266" t="s">
        <v>550</v>
      </c>
      <c r="N2266" t="s">
        <v>743</v>
      </c>
      <c r="O2266" t="s">
        <v>64</v>
      </c>
      <c r="P2266">
        <v>953</v>
      </c>
      <c r="Q2266" t="s">
        <v>731</v>
      </c>
      <c r="R2266">
        <v>17</v>
      </c>
      <c r="S2266">
        <v>1</v>
      </c>
      <c r="T2266">
        <v>8.2200000000000006</v>
      </c>
      <c r="U2266">
        <v>0</v>
      </c>
      <c r="V2266">
        <v>1</v>
      </c>
      <c r="W2266">
        <v>0.61</v>
      </c>
      <c r="X2266">
        <v>0.12</v>
      </c>
      <c r="Y2266">
        <v>0.12</v>
      </c>
      <c r="Z2266">
        <v>231.32</v>
      </c>
      <c r="AA2266" t="s">
        <v>46</v>
      </c>
      <c r="AB2266" t="s">
        <v>47</v>
      </c>
      <c r="AC2266" t="s">
        <v>742</v>
      </c>
      <c r="AE2266" s="39">
        <v>46227.405821759261</v>
      </c>
      <c r="AG2266" t="str">
        <f t="shared" si="280"/>
        <v>Agosto-26</v>
      </c>
      <c r="AH2266" s="36">
        <f>_xlfn.XLOOKUP(AK2266,'Base de Preços'!P$7:P$3001,'Base de Preços'!J$7:J$3001,"",0)</f>
        <v>326.08999999999997</v>
      </c>
      <c r="AI2266" s="37">
        <f t="shared" si="281"/>
        <v>2680.4598000000001</v>
      </c>
      <c r="AJ2266" t="str">
        <f>_xlfn.XLOOKUP(N2266,Agrupamentos!C$3:C$496,Agrupamentos!D$3:D$496,"",0)</f>
        <v>ADUBAÇÃO MECANIZADA</v>
      </c>
      <c r="AK2266" t="str">
        <f t="shared" si="282"/>
        <v>1 ADUBAÇÃO COBERTURA MECANIZADAGN1430REF105</v>
      </c>
      <c r="AL2266" s="57" t="str">
        <f t="shared" si="283"/>
        <v>48160GN1430Operador de Trator de PneuMARCIO APARECIDO FOGAÇA1 ADUBAÇÃO COBERTURA MECANIZADASanta fé - BTC17Principal8,22Agosto-260146227,405821759346226</v>
      </c>
      <c r="AM2266" s="79">
        <f t="shared" si="284"/>
        <v>1.639344262295082</v>
      </c>
      <c r="AN2266" s="80">
        <f t="shared" si="285"/>
        <v>379.21311475409834</v>
      </c>
      <c r="AO2266" s="36">
        <f t="shared" si="286"/>
        <v>1901.4504000000002</v>
      </c>
      <c r="AP2266" s="83">
        <f t="shared" si="287"/>
        <v>1522.2372852459018</v>
      </c>
    </row>
    <row r="2267" spans="1:42" hidden="1">
      <c r="A2267">
        <v>48160</v>
      </c>
      <c r="B2267" s="38">
        <v>46226</v>
      </c>
      <c r="C2267" t="s">
        <v>714</v>
      </c>
      <c r="D2267" t="s">
        <v>725</v>
      </c>
      <c r="E2267" t="s">
        <v>726</v>
      </c>
      <c r="F2267" t="s">
        <v>59</v>
      </c>
      <c r="G2267">
        <v>8</v>
      </c>
      <c r="H2267" s="43">
        <v>10964</v>
      </c>
      <c r="I2267" t="s">
        <v>727</v>
      </c>
      <c r="J2267">
        <v>11929</v>
      </c>
      <c r="K2267" t="s">
        <v>739</v>
      </c>
      <c r="L2267" t="s">
        <v>739</v>
      </c>
      <c r="M2267" t="s">
        <v>740</v>
      </c>
      <c r="N2267" t="s">
        <v>741</v>
      </c>
      <c r="O2267" t="s">
        <v>64</v>
      </c>
      <c r="P2267">
        <v>953</v>
      </c>
      <c r="Q2267" t="s">
        <v>731</v>
      </c>
      <c r="R2267">
        <v>25</v>
      </c>
      <c r="S2267">
        <v>2</v>
      </c>
      <c r="T2267">
        <v>4</v>
      </c>
      <c r="U2267">
        <v>0</v>
      </c>
      <c r="V2267">
        <v>2</v>
      </c>
      <c r="W2267">
        <v>0.5</v>
      </c>
      <c r="X2267">
        <v>0.5</v>
      </c>
      <c r="Y2267">
        <v>0.5</v>
      </c>
      <c r="Z2267">
        <v>169.8</v>
      </c>
      <c r="AA2267" t="s">
        <v>55</v>
      </c>
      <c r="AB2267" t="s">
        <v>47</v>
      </c>
      <c r="AC2267" t="s">
        <v>742</v>
      </c>
      <c r="AE2267" s="39">
        <v>46227.405821759261</v>
      </c>
      <c r="AG2267" t="str">
        <f t="shared" si="280"/>
        <v>Agosto-26</v>
      </c>
      <c r="AH2267" s="36">
        <f>_xlfn.XLOOKUP(AK2267,'Base de Preços'!P$7:P$3001,'Base de Preços'!J$7:J$3001,"",0)</f>
        <v>265.83999999999997</v>
      </c>
      <c r="AI2267" s="37">
        <f t="shared" si="281"/>
        <v>1063.3599999999999</v>
      </c>
      <c r="AJ2267" t="str">
        <f>_xlfn.XLOOKUP(N2267,Agrupamentos!C$3:C$496,Agrupamentos!D$3:D$496,"",0)</f>
        <v>HERBICIDA ENTRE LINHA</v>
      </c>
      <c r="AK2267" t="str">
        <f t="shared" si="282"/>
        <v>CAPINA QUIMICA ENTRELINHA 2 RUAS (6M)GN1430REF319</v>
      </c>
      <c r="AL2267" s="57" t="str">
        <f t="shared" si="283"/>
        <v>48160GN1430Operador de Trator de PneuMARCIO APARECIDO FOGAÇACAPINA QUIMICA ENTRELINHA 2 RUAS (6M)Santa fé - BTC25Principal4Agosto-260246227,405821759346226</v>
      </c>
      <c r="AM2267" s="79">
        <f t="shared" si="284"/>
        <v>4</v>
      </c>
      <c r="AN2267" s="80">
        <f t="shared" si="285"/>
        <v>679.2</v>
      </c>
      <c r="AO2267" s="36">
        <f t="shared" si="286"/>
        <v>679.2</v>
      </c>
      <c r="AP2267" s="83">
        <f t="shared" si="287"/>
        <v>0</v>
      </c>
    </row>
    <row r="2268" spans="1:42" hidden="1">
      <c r="A2268">
        <v>48161</v>
      </c>
      <c r="B2268" s="38">
        <v>46226</v>
      </c>
      <c r="C2268" t="s">
        <v>714</v>
      </c>
      <c r="D2268" t="s">
        <v>725</v>
      </c>
      <c r="E2268" t="s">
        <v>726</v>
      </c>
      <c r="F2268" t="s">
        <v>59</v>
      </c>
      <c r="G2268">
        <v>8</v>
      </c>
      <c r="H2268" s="43">
        <v>10964</v>
      </c>
      <c r="I2268" t="s">
        <v>727</v>
      </c>
      <c r="J2268">
        <v>11846</v>
      </c>
      <c r="K2268" t="s">
        <v>728</v>
      </c>
      <c r="L2268" t="s">
        <v>728</v>
      </c>
      <c r="M2268">
        <v>2</v>
      </c>
      <c r="N2268" t="s">
        <v>736</v>
      </c>
      <c r="O2268" t="s">
        <v>64</v>
      </c>
      <c r="P2268">
        <v>953</v>
      </c>
      <c r="Q2268" t="s">
        <v>731</v>
      </c>
      <c r="R2268">
        <v>1</v>
      </c>
      <c r="S2268">
        <v>0</v>
      </c>
      <c r="T2268">
        <v>0</v>
      </c>
      <c r="U2268">
        <v>24</v>
      </c>
      <c r="V2268">
        <v>24</v>
      </c>
      <c r="W2268">
        <v>0</v>
      </c>
      <c r="X2268">
        <v>0</v>
      </c>
      <c r="Y2268">
        <v>0</v>
      </c>
      <c r="Z2268">
        <v>0</v>
      </c>
      <c r="AA2268" t="s">
        <v>55</v>
      </c>
      <c r="AB2268" t="s">
        <v>56</v>
      </c>
      <c r="AC2268" t="s">
        <v>732</v>
      </c>
      <c r="AE2268" s="39">
        <v>46227.420937499999</v>
      </c>
      <c r="AG2268" t="str">
        <f t="shared" si="280"/>
        <v>Agosto-26</v>
      </c>
      <c r="AH2268" s="36">
        <f>_xlfn.XLOOKUP(AK2268,'Base de Preços'!P$7:P$3001,'Base de Preços'!J$7:J$3001,"",0)</f>
        <v>0</v>
      </c>
      <c r="AI2268" s="37">
        <f t="shared" si="281"/>
        <v>0</v>
      </c>
      <c r="AJ2268" t="str">
        <f>_xlfn.XLOOKUP(N2268,Agrupamentos!C$3:C$496,Agrupamentos!D$3:D$496,"",0)</f>
        <v>APOIO E MANUTENÇÃO</v>
      </c>
      <c r="AK2268" t="str">
        <f t="shared" si="282"/>
        <v>APOIO E MANUTENÇÃO 1430GN14302</v>
      </c>
      <c r="AL2268" s="57" t="str">
        <f t="shared" si="283"/>
        <v>48161GN1430Operador de Trator de PneuYURI RIBEIRO DE OLIVEIRAAPOIO E MANUTENÇÃO 1430Santa fé - BTC1Suporte0Agosto-26242446227,420937546226</v>
      </c>
      <c r="AM2268" s="79" t="str">
        <f t="shared" si="284"/>
        <v/>
      </c>
      <c r="AN2268" s="80" t="str">
        <f t="shared" si="285"/>
        <v/>
      </c>
      <c r="AO2268" s="36">
        <f t="shared" si="286"/>
        <v>0</v>
      </c>
      <c r="AP2268" s="83" t="str">
        <f t="shared" si="287"/>
        <v/>
      </c>
    </row>
    <row r="2269" spans="1:42" hidden="1">
      <c r="A2269">
        <v>48162</v>
      </c>
      <c r="B2269" s="38">
        <v>46226</v>
      </c>
      <c r="C2269" t="s">
        <v>714</v>
      </c>
      <c r="D2269" t="s">
        <v>725</v>
      </c>
      <c r="E2269" t="s">
        <v>726</v>
      </c>
      <c r="F2269" t="s">
        <v>59</v>
      </c>
      <c r="G2269">
        <v>8</v>
      </c>
      <c r="H2269" s="43" t="s">
        <v>733</v>
      </c>
      <c r="I2269" t="s">
        <v>734</v>
      </c>
      <c r="J2269">
        <v>11752</v>
      </c>
      <c r="K2269" t="s">
        <v>149</v>
      </c>
      <c r="L2269" t="s">
        <v>735</v>
      </c>
      <c r="M2269">
        <v>2</v>
      </c>
      <c r="N2269" t="s">
        <v>736</v>
      </c>
      <c r="O2269" t="s">
        <v>64</v>
      </c>
      <c r="P2269">
        <v>953</v>
      </c>
      <c r="Q2269" t="s">
        <v>731</v>
      </c>
      <c r="R2269">
        <v>52</v>
      </c>
      <c r="S2269">
        <v>0</v>
      </c>
      <c r="T2269">
        <v>0</v>
      </c>
      <c r="U2269">
        <v>32</v>
      </c>
      <c r="V2269">
        <v>32</v>
      </c>
      <c r="W2269">
        <v>0</v>
      </c>
      <c r="X2269">
        <v>0</v>
      </c>
      <c r="Y2269">
        <v>0</v>
      </c>
      <c r="Z2269">
        <v>0</v>
      </c>
      <c r="AA2269" t="s">
        <v>55</v>
      </c>
      <c r="AB2269" t="s">
        <v>56</v>
      </c>
      <c r="AC2269" t="s">
        <v>120</v>
      </c>
      <c r="AD2269" t="s">
        <v>120</v>
      </c>
      <c r="AE2269" s="39">
        <v>46227.425474537034</v>
      </c>
      <c r="AG2269" t="str">
        <f t="shared" si="280"/>
        <v>Agosto-26</v>
      </c>
      <c r="AH2269" s="36">
        <f>_xlfn.XLOOKUP(AK2269,'Base de Preços'!P$7:P$3001,'Base de Preços'!J$7:J$3001,"",0)</f>
        <v>0</v>
      </c>
      <c r="AI2269" s="37">
        <f t="shared" si="281"/>
        <v>0</v>
      </c>
      <c r="AJ2269" t="str">
        <f>_xlfn.XLOOKUP(N2269,Agrupamentos!C$3:C$496,Agrupamentos!D$3:D$496,"",0)</f>
        <v>APOIO E MANUTENÇÃO</v>
      </c>
      <c r="AK2269" t="str">
        <f t="shared" si="282"/>
        <v>APOIO E MANUTENÇÃO 1430GN14302</v>
      </c>
      <c r="AL2269" s="57" t="str">
        <f t="shared" si="283"/>
        <v>48162GN1430Operador de Trator de PneuMATEUS SANCHES PERES BIENIEKAPOIO E MANUTENÇÃO 1430Santa fé - BTC52Suporte0Agosto-26323246227,42547453746226</v>
      </c>
      <c r="AM2269" s="79" t="str">
        <f t="shared" si="284"/>
        <v/>
      </c>
      <c r="AN2269" s="80" t="str">
        <f t="shared" si="285"/>
        <v/>
      </c>
      <c r="AO2269" s="36">
        <f t="shared" si="286"/>
        <v>0</v>
      </c>
      <c r="AP2269" s="83" t="str">
        <f t="shared" si="287"/>
        <v/>
      </c>
    </row>
    <row r="2270" spans="1:42" hidden="1">
      <c r="A2270">
        <v>48162</v>
      </c>
      <c r="B2270" s="38">
        <v>46226</v>
      </c>
      <c r="C2270" t="s">
        <v>714</v>
      </c>
      <c r="D2270" t="s">
        <v>725</v>
      </c>
      <c r="E2270" t="s">
        <v>726</v>
      </c>
      <c r="F2270" t="s">
        <v>37</v>
      </c>
      <c r="G2270">
        <v>8</v>
      </c>
      <c r="H2270" s="43" t="s">
        <v>733</v>
      </c>
      <c r="I2270" t="s">
        <v>734</v>
      </c>
      <c r="J2270">
        <v>11752</v>
      </c>
      <c r="K2270" t="s">
        <v>149</v>
      </c>
      <c r="L2270" t="s">
        <v>735</v>
      </c>
      <c r="M2270">
        <v>2</v>
      </c>
      <c r="N2270" t="s">
        <v>736</v>
      </c>
      <c r="O2270" t="s">
        <v>64</v>
      </c>
      <c r="P2270">
        <v>953</v>
      </c>
      <c r="Q2270" t="s">
        <v>731</v>
      </c>
      <c r="R2270">
        <v>52</v>
      </c>
      <c r="S2270">
        <v>0</v>
      </c>
      <c r="T2270">
        <v>0</v>
      </c>
      <c r="U2270">
        <v>8</v>
      </c>
      <c r="V2270">
        <v>8</v>
      </c>
      <c r="W2270">
        <v>0</v>
      </c>
      <c r="X2270">
        <v>0</v>
      </c>
      <c r="Y2270">
        <v>0</v>
      </c>
      <c r="Z2270">
        <v>0</v>
      </c>
      <c r="AA2270" t="s">
        <v>55</v>
      </c>
      <c r="AB2270" t="s">
        <v>47</v>
      </c>
      <c r="AC2270" t="s">
        <v>120</v>
      </c>
      <c r="AD2270" t="s">
        <v>120</v>
      </c>
      <c r="AE2270" s="39">
        <v>46227.427256944444</v>
      </c>
      <c r="AG2270" t="str">
        <f t="shared" si="280"/>
        <v>Agosto-26</v>
      </c>
      <c r="AH2270" s="36">
        <f>_xlfn.XLOOKUP(AK2270,'Base de Preços'!P$7:P$3001,'Base de Preços'!J$7:J$3001,"",0)</f>
        <v>0</v>
      </c>
      <c r="AI2270" s="37">
        <f t="shared" si="281"/>
        <v>0</v>
      </c>
      <c r="AJ2270" t="str">
        <f>_xlfn.XLOOKUP(N2270,Agrupamentos!C$3:C$496,Agrupamentos!D$3:D$496,"",0)</f>
        <v>APOIO E MANUTENÇÃO</v>
      </c>
      <c r="AK2270" t="str">
        <f t="shared" si="282"/>
        <v>APOIO E MANUTENÇÃO 1430GN14302</v>
      </c>
      <c r="AL2270" s="57" t="str">
        <f t="shared" si="283"/>
        <v>48162GN1430MotoristaMATEUS SANCHES PERES BIENIEKAPOIO E MANUTENÇÃO 1430Santa fé - BTC52Principal0Agosto-268846227,427256944446226</v>
      </c>
      <c r="AM2270" s="79" t="str">
        <f t="shared" si="284"/>
        <v/>
      </c>
      <c r="AN2270" s="80" t="str">
        <f t="shared" si="285"/>
        <v/>
      </c>
      <c r="AO2270" s="36">
        <f t="shared" si="286"/>
        <v>0</v>
      </c>
      <c r="AP2270" s="83" t="str">
        <f t="shared" si="287"/>
        <v/>
      </c>
    </row>
    <row r="2271" spans="1:42" hidden="1">
      <c r="A2271">
        <v>48162</v>
      </c>
      <c r="B2271" s="38">
        <v>46226</v>
      </c>
      <c r="C2271" t="s">
        <v>714</v>
      </c>
      <c r="D2271" t="s">
        <v>725</v>
      </c>
      <c r="E2271" t="s">
        <v>726</v>
      </c>
      <c r="F2271" t="s">
        <v>49</v>
      </c>
      <c r="G2271">
        <v>8</v>
      </c>
      <c r="H2271" s="43" t="s">
        <v>733</v>
      </c>
      <c r="I2271" t="s">
        <v>734</v>
      </c>
      <c r="J2271">
        <v>11752</v>
      </c>
      <c r="K2271" t="s">
        <v>149</v>
      </c>
      <c r="L2271" t="s">
        <v>735</v>
      </c>
      <c r="M2271">
        <v>2</v>
      </c>
      <c r="N2271" t="s">
        <v>736</v>
      </c>
      <c r="O2271" t="s">
        <v>64</v>
      </c>
      <c r="P2271">
        <v>953</v>
      </c>
      <c r="Q2271" t="s">
        <v>731</v>
      </c>
      <c r="R2271">
        <v>52</v>
      </c>
      <c r="S2271">
        <v>0</v>
      </c>
      <c r="T2271">
        <v>0</v>
      </c>
      <c r="U2271">
        <v>80</v>
      </c>
      <c r="V2271">
        <v>80</v>
      </c>
      <c r="W2271">
        <v>0</v>
      </c>
      <c r="X2271">
        <v>0</v>
      </c>
      <c r="Y2271">
        <v>0</v>
      </c>
      <c r="Z2271">
        <v>0</v>
      </c>
      <c r="AA2271" t="s">
        <v>55</v>
      </c>
      <c r="AB2271" t="s">
        <v>56</v>
      </c>
      <c r="AC2271" t="s">
        <v>120</v>
      </c>
      <c r="AD2271" t="s">
        <v>120</v>
      </c>
      <c r="AE2271" s="39">
        <v>46227.42527777778</v>
      </c>
      <c r="AG2271" t="str">
        <f t="shared" si="280"/>
        <v>Agosto-26</v>
      </c>
      <c r="AH2271" s="36">
        <f>_xlfn.XLOOKUP(AK2271,'Base de Preços'!P$7:P$3001,'Base de Preços'!J$7:J$3001,"",0)</f>
        <v>0</v>
      </c>
      <c r="AI2271" s="37">
        <f t="shared" si="281"/>
        <v>0</v>
      </c>
      <c r="AJ2271" t="str">
        <f>_xlfn.XLOOKUP(N2271,Agrupamentos!C$3:C$496,Agrupamentos!D$3:D$496,"",0)</f>
        <v>APOIO E MANUTENÇÃO</v>
      </c>
      <c r="AK2271" t="str">
        <f t="shared" si="282"/>
        <v>APOIO E MANUTENÇÃO 1430GN14302</v>
      </c>
      <c r="AL2271" s="57" t="str">
        <f t="shared" si="283"/>
        <v>48162GN1430Trabalhador FlorestalMATEUS SANCHES PERES BIENIEKAPOIO E MANUTENÇÃO 1430Santa fé - BTC52Suporte0Agosto-26808046227,425277777846226</v>
      </c>
      <c r="AM2271" s="79" t="str">
        <f t="shared" si="284"/>
        <v/>
      </c>
      <c r="AN2271" s="80" t="str">
        <f t="shared" si="285"/>
        <v/>
      </c>
      <c r="AO2271" s="36">
        <f t="shared" si="286"/>
        <v>0</v>
      </c>
      <c r="AP2271" s="83" t="str">
        <f t="shared" si="287"/>
        <v/>
      </c>
    </row>
    <row r="2272" spans="1:42" hidden="1">
      <c r="A2272">
        <v>48164</v>
      </c>
      <c r="B2272" s="38">
        <v>46226</v>
      </c>
      <c r="C2272" t="s">
        <v>714</v>
      </c>
      <c r="D2272" t="s">
        <v>725</v>
      </c>
      <c r="E2272" t="s">
        <v>726</v>
      </c>
      <c r="F2272" t="s">
        <v>59</v>
      </c>
      <c r="G2272">
        <v>8</v>
      </c>
      <c r="H2272" s="43" t="s">
        <v>733</v>
      </c>
      <c r="I2272" t="s">
        <v>734</v>
      </c>
      <c r="J2272">
        <v>11752</v>
      </c>
      <c r="K2272" t="s">
        <v>149</v>
      </c>
      <c r="L2272" t="s">
        <v>738</v>
      </c>
      <c r="M2272">
        <v>2</v>
      </c>
      <c r="N2272" t="s">
        <v>736</v>
      </c>
      <c r="O2272" t="s">
        <v>64</v>
      </c>
      <c r="P2272">
        <v>953</v>
      </c>
      <c r="Q2272" t="s">
        <v>731</v>
      </c>
      <c r="R2272">
        <v>52</v>
      </c>
      <c r="S2272">
        <v>0</v>
      </c>
      <c r="T2272">
        <v>0</v>
      </c>
      <c r="U2272">
        <v>8</v>
      </c>
      <c r="V2272">
        <v>8</v>
      </c>
      <c r="W2272">
        <v>0</v>
      </c>
      <c r="X2272">
        <v>0</v>
      </c>
      <c r="Y2272">
        <v>0</v>
      </c>
      <c r="Z2272">
        <v>0</v>
      </c>
      <c r="AA2272" t="s">
        <v>55</v>
      </c>
      <c r="AB2272" t="s">
        <v>56</v>
      </c>
      <c r="AC2272" t="s">
        <v>120</v>
      </c>
      <c r="AD2272" t="s">
        <v>120</v>
      </c>
      <c r="AE2272" s="39">
        <v>46227.427986111114</v>
      </c>
      <c r="AG2272" t="str">
        <f t="shared" si="280"/>
        <v>Agosto-26</v>
      </c>
      <c r="AH2272" s="36">
        <f>_xlfn.XLOOKUP(AK2272,'Base de Preços'!P$7:P$3001,'Base de Preços'!J$7:J$3001,"",0)</f>
        <v>0</v>
      </c>
      <c r="AI2272" s="37">
        <f t="shared" si="281"/>
        <v>0</v>
      </c>
      <c r="AJ2272" t="str">
        <f>_xlfn.XLOOKUP(N2272,Agrupamentos!C$3:C$496,Agrupamentos!D$3:D$496,"",0)</f>
        <v>APOIO E MANUTENÇÃO</v>
      </c>
      <c r="AK2272" t="str">
        <f t="shared" si="282"/>
        <v>APOIO E MANUTENÇÃO 1430GN14302</v>
      </c>
      <c r="AL2272" s="57" t="str">
        <f t="shared" si="283"/>
        <v>48164GN1430Operador de Trator de PneuMATEUS SANCHES PERES BIENIEKAPOIO E MANUTENÇÃO 1430Santa fé - BTC52Suporte0Agosto-268846227,427986111146226</v>
      </c>
      <c r="AM2272" s="79" t="str">
        <f t="shared" si="284"/>
        <v/>
      </c>
      <c r="AN2272" s="80" t="str">
        <f t="shared" si="285"/>
        <v/>
      </c>
      <c r="AO2272" s="36">
        <f t="shared" si="286"/>
        <v>0</v>
      </c>
      <c r="AP2272" s="83" t="str">
        <f t="shared" si="287"/>
        <v/>
      </c>
    </row>
    <row r="2273" spans="1:42" hidden="1">
      <c r="A2273">
        <v>48099</v>
      </c>
      <c r="B2273" s="38">
        <v>46226</v>
      </c>
      <c r="C2273" t="s">
        <v>35</v>
      </c>
      <c r="D2273" t="s">
        <v>98</v>
      </c>
      <c r="E2273" t="s">
        <v>99</v>
      </c>
      <c r="F2273" t="s">
        <v>37</v>
      </c>
      <c r="G2273">
        <v>8</v>
      </c>
      <c r="H2273" s="43" t="s">
        <v>100</v>
      </c>
      <c r="I2273" t="s">
        <v>101</v>
      </c>
      <c r="J2273" t="s">
        <v>50</v>
      </c>
      <c r="K2273" t="s">
        <v>51</v>
      </c>
      <c r="L2273" t="s">
        <v>102</v>
      </c>
      <c r="M2273">
        <v>2</v>
      </c>
      <c r="N2273" t="s">
        <v>42</v>
      </c>
      <c r="O2273" t="s">
        <v>64</v>
      </c>
      <c r="P2273">
        <v>857</v>
      </c>
      <c r="Q2273" t="s">
        <v>103</v>
      </c>
      <c r="R2273" t="s">
        <v>104</v>
      </c>
      <c r="S2273">
        <v>0</v>
      </c>
      <c r="T2273">
        <v>0</v>
      </c>
      <c r="U2273">
        <v>16</v>
      </c>
      <c r="V2273">
        <v>16</v>
      </c>
      <c r="W2273">
        <v>0</v>
      </c>
      <c r="X2273">
        <v>0</v>
      </c>
      <c r="Y2273">
        <v>0</v>
      </c>
      <c r="Z2273">
        <v>0</v>
      </c>
      <c r="AA2273" t="s">
        <v>55</v>
      </c>
      <c r="AB2273" t="s">
        <v>47</v>
      </c>
      <c r="AC2273" t="s">
        <v>91</v>
      </c>
      <c r="AD2273" t="s">
        <v>91</v>
      </c>
      <c r="AE2273" s="39">
        <v>46226.488564814812</v>
      </c>
      <c r="AG2273" t="str">
        <f t="shared" si="280"/>
        <v>Agosto-26</v>
      </c>
      <c r="AH2273" s="36">
        <f>_xlfn.XLOOKUP(AK2273,'Base de Preços'!P$7:P$3001,'Base de Preços'!J$7:J$3001,"",0)</f>
        <v>0</v>
      </c>
      <c r="AI2273" s="37">
        <f t="shared" si="281"/>
        <v>0</v>
      </c>
      <c r="AJ2273" t="str">
        <f>_xlfn.XLOOKUP(N2273,Agrupamentos!C$3:C$496,Agrupamentos!D$3:D$496,"",0)</f>
        <v>APOIO E MANUTENÇÃO</v>
      </c>
      <c r="AK2273" t="str">
        <f t="shared" si="282"/>
        <v>APOIO E MANUTEÇÃOGN14202</v>
      </c>
      <c r="AL2273" s="57" t="str">
        <f t="shared" si="283"/>
        <v>48099GN1420MotoristaLEANDRA DE MIRANDA SOUZA COSTAAPOIO E MANUTEÇÃOLUPAMA - RRP007-01Principal0Agosto-26161646226,488564814846226</v>
      </c>
      <c r="AM2273" s="79" t="str">
        <f t="shared" si="284"/>
        <v/>
      </c>
      <c r="AN2273" s="80" t="str">
        <f t="shared" si="285"/>
        <v/>
      </c>
      <c r="AO2273" s="36">
        <f t="shared" si="286"/>
        <v>0</v>
      </c>
      <c r="AP2273" s="83" t="str">
        <f t="shared" si="287"/>
        <v/>
      </c>
    </row>
    <row r="2274" spans="1:42" hidden="1">
      <c r="A2274">
        <v>48099</v>
      </c>
      <c r="B2274" s="38">
        <v>46226</v>
      </c>
      <c r="C2274" t="s">
        <v>35</v>
      </c>
      <c r="D2274" t="s">
        <v>98</v>
      </c>
      <c r="E2274" t="s">
        <v>99</v>
      </c>
      <c r="F2274" t="s">
        <v>49</v>
      </c>
      <c r="G2274">
        <v>8</v>
      </c>
      <c r="H2274" s="43" t="s">
        <v>100</v>
      </c>
      <c r="I2274" t="s">
        <v>101</v>
      </c>
      <c r="J2274" t="s">
        <v>50</v>
      </c>
      <c r="K2274" t="s">
        <v>51</v>
      </c>
      <c r="L2274" t="s">
        <v>102</v>
      </c>
      <c r="M2274">
        <v>2</v>
      </c>
      <c r="N2274" t="s">
        <v>42</v>
      </c>
      <c r="O2274" t="s">
        <v>64</v>
      </c>
      <c r="P2274">
        <v>857</v>
      </c>
      <c r="Q2274" t="s">
        <v>103</v>
      </c>
      <c r="R2274" t="s">
        <v>104</v>
      </c>
      <c r="S2274">
        <v>0</v>
      </c>
      <c r="T2274">
        <v>0</v>
      </c>
      <c r="U2274">
        <v>16</v>
      </c>
      <c r="V2274">
        <v>16</v>
      </c>
      <c r="W2274">
        <v>0</v>
      </c>
      <c r="X2274">
        <v>0</v>
      </c>
      <c r="Y2274">
        <v>0</v>
      </c>
      <c r="Z2274">
        <v>0</v>
      </c>
      <c r="AA2274" t="s">
        <v>55</v>
      </c>
      <c r="AB2274" t="s">
        <v>56</v>
      </c>
      <c r="AC2274" t="s">
        <v>91</v>
      </c>
      <c r="AD2274" t="s">
        <v>91</v>
      </c>
      <c r="AE2274" s="39">
        <v>46226.488715277781</v>
      </c>
      <c r="AG2274" t="str">
        <f t="shared" si="280"/>
        <v>Agosto-26</v>
      </c>
      <c r="AH2274" s="36">
        <f>_xlfn.XLOOKUP(AK2274,'Base de Preços'!P$7:P$3001,'Base de Preços'!J$7:J$3001,"",0)</f>
        <v>0</v>
      </c>
      <c r="AI2274" s="37">
        <f t="shared" si="281"/>
        <v>0</v>
      </c>
      <c r="AJ2274" t="str">
        <f>_xlfn.XLOOKUP(N2274,Agrupamentos!C$3:C$496,Agrupamentos!D$3:D$496,"",0)</f>
        <v>APOIO E MANUTENÇÃO</v>
      </c>
      <c r="AK2274" t="str">
        <f t="shared" si="282"/>
        <v>APOIO E MANUTEÇÃOGN14202</v>
      </c>
      <c r="AL2274" s="57" t="str">
        <f t="shared" si="283"/>
        <v>48099GN1420Trabalhador FlorestalLEANDRA DE MIRANDA SOUZA COSTAAPOIO E MANUTEÇÃOLUPAMA - RRP007-01Suporte0Agosto-26161646226,488715277846226</v>
      </c>
      <c r="AM2274" s="79" t="str">
        <f t="shared" si="284"/>
        <v/>
      </c>
      <c r="AN2274" s="80" t="str">
        <f t="shared" si="285"/>
        <v/>
      </c>
      <c r="AO2274" s="36">
        <f t="shared" si="286"/>
        <v>0</v>
      </c>
      <c r="AP2274" s="83" t="str">
        <f t="shared" si="287"/>
        <v/>
      </c>
    </row>
    <row r="2275" spans="1:42" hidden="1">
      <c r="A2275">
        <v>48100</v>
      </c>
      <c r="B2275" s="38">
        <v>46226</v>
      </c>
      <c r="C2275" t="s">
        <v>35</v>
      </c>
      <c r="D2275" t="s">
        <v>105</v>
      </c>
      <c r="E2275" t="s">
        <v>106</v>
      </c>
      <c r="F2275" t="s">
        <v>49</v>
      </c>
      <c r="G2275">
        <v>8</v>
      </c>
      <c r="H2275" s="43">
        <v>11065</v>
      </c>
      <c r="I2275" t="s">
        <v>107</v>
      </c>
      <c r="J2275" t="s">
        <v>50</v>
      </c>
      <c r="K2275" t="s">
        <v>51</v>
      </c>
      <c r="L2275" t="s">
        <v>108</v>
      </c>
      <c r="M2275">
        <v>1</v>
      </c>
      <c r="N2275" t="s">
        <v>109</v>
      </c>
      <c r="O2275" t="s">
        <v>64</v>
      </c>
      <c r="P2275">
        <v>952</v>
      </c>
      <c r="Q2275" t="s">
        <v>174</v>
      </c>
      <c r="R2275" t="s">
        <v>175</v>
      </c>
      <c r="S2275">
        <v>0</v>
      </c>
      <c r="T2275">
        <v>0</v>
      </c>
      <c r="U2275">
        <v>16</v>
      </c>
      <c r="V2275">
        <v>16</v>
      </c>
      <c r="W2275">
        <v>0</v>
      </c>
      <c r="X2275">
        <v>0</v>
      </c>
      <c r="Y2275">
        <v>0</v>
      </c>
      <c r="Z2275">
        <v>0</v>
      </c>
      <c r="AA2275" t="s">
        <v>55</v>
      </c>
      <c r="AB2275" t="s">
        <v>56</v>
      </c>
      <c r="AC2275" t="s">
        <v>91</v>
      </c>
      <c r="AD2275" t="s">
        <v>58</v>
      </c>
      <c r="AE2275" s="39">
        <v>46227.42224537037</v>
      </c>
      <c r="AG2275" t="str">
        <f t="shared" si="280"/>
        <v>Agosto-26</v>
      </c>
      <c r="AH2275" s="36">
        <f>_xlfn.XLOOKUP(AK2275,'Base de Preços'!P$7:P$3001,'Base de Preços'!J$7:J$3001,"",0)</f>
        <v>0</v>
      </c>
      <c r="AI2275" s="37">
        <f t="shared" si="281"/>
        <v>0</v>
      </c>
      <c r="AJ2275" t="str">
        <f>_xlfn.XLOOKUP(N2275,Agrupamentos!C$3:C$496,Agrupamentos!D$3:D$496,"",0)</f>
        <v>APOIO E MANUTENÇÃO</v>
      </c>
      <c r="AK2275" t="str">
        <f t="shared" si="282"/>
        <v>APOIO E MANUTEÇÃO 1410GN14101</v>
      </c>
      <c r="AL2275" s="57" t="str">
        <f t="shared" si="283"/>
        <v>48100GN1410Trabalhador FlorestalLEANDRA DE MIRANDA SOUZA COSTAAPOIO E MANUTEÇÃO 1410MONTE BELO GLEBA B -016-01Suporte0Agosto-26161646227,422245370446226</v>
      </c>
      <c r="AM2275" s="79" t="str">
        <f t="shared" si="284"/>
        <v/>
      </c>
      <c r="AN2275" s="80" t="str">
        <f t="shared" si="285"/>
        <v/>
      </c>
      <c r="AO2275" s="36">
        <f t="shared" si="286"/>
        <v>0</v>
      </c>
      <c r="AP2275" s="83" t="str">
        <f t="shared" si="287"/>
        <v/>
      </c>
    </row>
    <row r="2276" spans="1:42" hidden="1">
      <c r="A2276">
        <v>48130</v>
      </c>
      <c r="B2276" s="38">
        <v>46226</v>
      </c>
      <c r="C2276" t="s">
        <v>35</v>
      </c>
      <c r="D2276" t="s">
        <v>105</v>
      </c>
      <c r="E2276" t="s">
        <v>106</v>
      </c>
      <c r="F2276" t="s">
        <v>37</v>
      </c>
      <c r="G2276">
        <v>8</v>
      </c>
      <c r="H2276" s="43">
        <v>11331</v>
      </c>
      <c r="I2276" t="s">
        <v>112</v>
      </c>
      <c r="J2276">
        <v>11838</v>
      </c>
      <c r="K2276" t="s">
        <v>113</v>
      </c>
      <c r="L2276" t="s">
        <v>114</v>
      </c>
      <c r="M2276">
        <v>1</v>
      </c>
      <c r="N2276" t="s">
        <v>109</v>
      </c>
      <c r="O2276" t="s">
        <v>64</v>
      </c>
      <c r="P2276">
        <v>733</v>
      </c>
      <c r="Q2276" t="s">
        <v>176</v>
      </c>
      <c r="R2276" t="s">
        <v>165</v>
      </c>
      <c r="S2276">
        <v>3</v>
      </c>
      <c r="T2276">
        <v>0</v>
      </c>
      <c r="U2276">
        <v>7</v>
      </c>
      <c r="V2276">
        <v>10</v>
      </c>
      <c r="W2276">
        <v>0</v>
      </c>
      <c r="X2276">
        <v>0</v>
      </c>
      <c r="Y2276">
        <v>0</v>
      </c>
      <c r="Z2276">
        <v>0</v>
      </c>
      <c r="AA2276" t="s">
        <v>55</v>
      </c>
      <c r="AB2276" t="s">
        <v>47</v>
      </c>
      <c r="AC2276" t="s">
        <v>119</v>
      </c>
      <c r="AE2276" s="39">
        <v>46226.868530092594</v>
      </c>
      <c r="AG2276" t="str">
        <f t="shared" si="280"/>
        <v>Agosto-26</v>
      </c>
      <c r="AH2276" s="36">
        <f>_xlfn.XLOOKUP(AK2276,'Base de Preços'!P$7:P$3001,'Base de Preços'!J$7:J$3001,"",0)</f>
        <v>0</v>
      </c>
      <c r="AI2276" s="37">
        <f t="shared" si="281"/>
        <v>0</v>
      </c>
      <c r="AJ2276" t="str">
        <f>_xlfn.XLOOKUP(N2276,Agrupamentos!C$3:C$496,Agrupamentos!D$3:D$496,"",0)</f>
        <v>APOIO E MANUTENÇÃO</v>
      </c>
      <c r="AK2276" t="str">
        <f t="shared" si="282"/>
        <v>APOIO E MANUTEÇÃO 1410GN14101</v>
      </c>
      <c r="AL2276" s="57" t="str">
        <f t="shared" si="283"/>
        <v>48130GN1410MotoristaRENILDO DA CONCEICAO OLIVEIRAAPOIO E MANUTEÇÃO 1410RIBEIRÃO CLARO006-01Principal0Agosto-2671046226,868530092646226</v>
      </c>
      <c r="AM2276" s="79" t="str">
        <f t="shared" si="284"/>
        <v/>
      </c>
      <c r="AN2276" s="80" t="str">
        <f t="shared" si="285"/>
        <v/>
      </c>
      <c r="AO2276" s="36">
        <f t="shared" si="286"/>
        <v>0</v>
      </c>
      <c r="AP2276" s="83" t="str">
        <f t="shared" si="287"/>
        <v/>
      </c>
    </row>
    <row r="2277" spans="1:42" hidden="1">
      <c r="A2277">
        <v>48130</v>
      </c>
      <c r="B2277" s="38">
        <v>46226</v>
      </c>
      <c r="C2277" t="s">
        <v>35</v>
      </c>
      <c r="D2277" t="s">
        <v>105</v>
      </c>
      <c r="E2277" t="s">
        <v>106</v>
      </c>
      <c r="F2277" t="s">
        <v>59</v>
      </c>
      <c r="G2277">
        <v>8</v>
      </c>
      <c r="H2277" s="43">
        <v>11331</v>
      </c>
      <c r="I2277" t="s">
        <v>112</v>
      </c>
      <c r="J2277">
        <v>11838</v>
      </c>
      <c r="K2277" t="s">
        <v>113</v>
      </c>
      <c r="L2277" t="s">
        <v>114</v>
      </c>
      <c r="M2277" t="s">
        <v>177</v>
      </c>
      <c r="N2277" t="s">
        <v>178</v>
      </c>
      <c r="O2277" t="s">
        <v>64</v>
      </c>
      <c r="P2277">
        <v>733</v>
      </c>
      <c r="Q2277" t="s">
        <v>176</v>
      </c>
      <c r="R2277" t="s">
        <v>165</v>
      </c>
      <c r="S2277">
        <v>0</v>
      </c>
      <c r="T2277">
        <v>0</v>
      </c>
      <c r="U2277">
        <v>10</v>
      </c>
      <c r="V2277">
        <v>10</v>
      </c>
      <c r="W2277">
        <v>0.5</v>
      </c>
      <c r="X2277">
        <v>0</v>
      </c>
      <c r="Y2277">
        <v>0</v>
      </c>
      <c r="Z2277">
        <v>142.15</v>
      </c>
      <c r="AA2277" t="s">
        <v>55</v>
      </c>
      <c r="AB2277" t="s">
        <v>47</v>
      </c>
      <c r="AC2277" t="s">
        <v>119</v>
      </c>
      <c r="AD2277" t="s">
        <v>58</v>
      </c>
      <c r="AE2277" s="39">
        <v>46226.868530092594</v>
      </c>
      <c r="AG2277" t="str">
        <f t="shared" si="280"/>
        <v>Agosto-26</v>
      </c>
      <c r="AH2277" s="36">
        <f>_xlfn.XLOOKUP(AK2277,'Base de Preços'!P$7:P$3001,'Base de Preços'!J$7:J$3001,"",0)</f>
        <v>204.96</v>
      </c>
      <c r="AI2277" s="37">
        <f t="shared" si="281"/>
        <v>0</v>
      </c>
      <c r="AJ2277" t="str">
        <f>_xlfn.XLOOKUP(N2277,Agrupamentos!C$3:C$496,Agrupamentos!D$3:D$496,"",0)</f>
        <v>HERBICIDA MEC</v>
      </c>
      <c r="AK2277" t="str">
        <f t="shared" si="282"/>
        <v>SERV CAP QUIM MEC AREA TOTAL AGRIC POSGN1410IMP98</v>
      </c>
      <c r="AL2277" s="57" t="str">
        <f t="shared" si="283"/>
        <v>48130GN1410Operador de Trator de PneuRENILDO DA CONCEICAO OLIVEIRASERV CAP QUIM MEC AREA TOTAL AGRIC POSRIBEIRÃO CLARO006-01Principal0Agosto-26101046226,868530092646226</v>
      </c>
      <c r="AM2277" s="79">
        <f t="shared" si="284"/>
        <v>20</v>
      </c>
      <c r="AN2277" s="80">
        <f t="shared" si="285"/>
        <v>2843</v>
      </c>
      <c r="AO2277" s="36">
        <f t="shared" si="286"/>
        <v>0</v>
      </c>
      <c r="AP2277" s="83">
        <f t="shared" si="287"/>
        <v>-2843</v>
      </c>
    </row>
    <row r="2278" spans="1:42" hidden="1">
      <c r="A2278">
        <v>48130</v>
      </c>
      <c r="B2278" s="38">
        <v>46226</v>
      </c>
      <c r="C2278" t="s">
        <v>35</v>
      </c>
      <c r="D2278" t="s">
        <v>105</v>
      </c>
      <c r="E2278" t="s">
        <v>106</v>
      </c>
      <c r="F2278" t="s">
        <v>49</v>
      </c>
      <c r="G2278">
        <v>8</v>
      </c>
      <c r="H2278" s="43">
        <v>11331</v>
      </c>
      <c r="I2278" t="s">
        <v>112</v>
      </c>
      <c r="J2278">
        <v>11838</v>
      </c>
      <c r="K2278" t="s">
        <v>113</v>
      </c>
      <c r="L2278" t="s">
        <v>114</v>
      </c>
      <c r="M2278" t="s">
        <v>177</v>
      </c>
      <c r="N2278" t="s">
        <v>178</v>
      </c>
      <c r="O2278" t="s">
        <v>64</v>
      </c>
      <c r="P2278">
        <v>733</v>
      </c>
      <c r="Q2278" t="s">
        <v>176</v>
      </c>
      <c r="R2278" t="s">
        <v>165</v>
      </c>
      <c r="S2278">
        <v>3</v>
      </c>
      <c r="T2278">
        <v>0</v>
      </c>
      <c r="U2278">
        <v>7</v>
      </c>
      <c r="V2278">
        <v>10</v>
      </c>
      <c r="W2278">
        <v>0.1</v>
      </c>
      <c r="X2278">
        <v>0</v>
      </c>
      <c r="Y2278">
        <v>0</v>
      </c>
      <c r="Z2278">
        <v>11.21</v>
      </c>
      <c r="AA2278" t="s">
        <v>55</v>
      </c>
      <c r="AB2278" t="s">
        <v>56</v>
      </c>
      <c r="AC2278" t="s">
        <v>119</v>
      </c>
      <c r="AE2278" s="39">
        <v>46226.868530092594</v>
      </c>
      <c r="AG2278" t="str">
        <f t="shared" si="280"/>
        <v>Agosto-26</v>
      </c>
      <c r="AH2278" s="36">
        <f>_xlfn.XLOOKUP(AK2278,'Base de Preços'!P$7:P$3001,'Base de Preços'!J$7:J$3001,"",0)</f>
        <v>204.96</v>
      </c>
      <c r="AI2278" s="37">
        <f t="shared" si="281"/>
        <v>0</v>
      </c>
      <c r="AJ2278" t="str">
        <f>_xlfn.XLOOKUP(N2278,Agrupamentos!C$3:C$496,Agrupamentos!D$3:D$496,"",0)</f>
        <v>HERBICIDA MEC</v>
      </c>
      <c r="AK2278" t="str">
        <f t="shared" si="282"/>
        <v>SERV CAP QUIM MEC AREA TOTAL AGRIC POSGN1410IMP98</v>
      </c>
      <c r="AL2278" s="57" t="str">
        <f t="shared" si="283"/>
        <v>48130GN1410Trabalhador FlorestalRENILDO DA CONCEICAO OLIVEIRASERV CAP QUIM MEC AREA TOTAL AGRIC POSRIBEIRÃO CLARO006-01Suporte0Agosto-2671046226,868530092646226</v>
      </c>
      <c r="AM2278" s="79">
        <f t="shared" si="284"/>
        <v>100</v>
      </c>
      <c r="AN2278" s="80">
        <f t="shared" si="285"/>
        <v>1121</v>
      </c>
      <c r="AO2278" s="36">
        <f t="shared" si="286"/>
        <v>0</v>
      </c>
      <c r="AP2278" s="83">
        <f t="shared" si="287"/>
        <v>-1121</v>
      </c>
    </row>
    <row r="2279" spans="1:42" hidden="1">
      <c r="A2279">
        <v>48140</v>
      </c>
      <c r="B2279" s="38">
        <v>46226</v>
      </c>
      <c r="C2279" t="s">
        <v>35</v>
      </c>
      <c r="D2279" t="s">
        <v>105</v>
      </c>
      <c r="E2279" t="s">
        <v>106</v>
      </c>
      <c r="F2279" t="s">
        <v>49</v>
      </c>
      <c r="G2279">
        <v>8</v>
      </c>
      <c r="H2279" s="43">
        <v>11065</v>
      </c>
      <c r="I2279" t="s">
        <v>107</v>
      </c>
      <c r="J2279">
        <v>11392</v>
      </c>
      <c r="K2279" t="s">
        <v>142</v>
      </c>
      <c r="L2279" t="s">
        <v>142</v>
      </c>
      <c r="M2279" t="s">
        <v>146</v>
      </c>
      <c r="N2279" t="s">
        <v>147</v>
      </c>
      <c r="O2279" t="s">
        <v>64</v>
      </c>
      <c r="P2279">
        <v>820</v>
      </c>
      <c r="Q2279" t="s">
        <v>144</v>
      </c>
      <c r="R2279" t="s">
        <v>122</v>
      </c>
      <c r="S2279">
        <v>64</v>
      </c>
      <c r="T2279">
        <v>9.17</v>
      </c>
      <c r="U2279">
        <v>0</v>
      </c>
      <c r="V2279">
        <v>64</v>
      </c>
      <c r="W2279">
        <v>3.57</v>
      </c>
      <c r="X2279">
        <v>6.98</v>
      </c>
      <c r="Y2279">
        <v>6.98</v>
      </c>
      <c r="Z2279">
        <v>269.95999999999998</v>
      </c>
      <c r="AA2279" t="s">
        <v>55</v>
      </c>
      <c r="AB2279" t="s">
        <v>47</v>
      </c>
      <c r="AC2279" t="s">
        <v>145</v>
      </c>
      <c r="AE2279" s="39">
        <v>46226.910474537035</v>
      </c>
      <c r="AG2279" t="str">
        <f t="shared" si="280"/>
        <v>Agosto-26</v>
      </c>
      <c r="AH2279" s="36">
        <f>_xlfn.XLOOKUP(AK2279,'Base de Preços'!P$7:P$3001,'Base de Preços'!J$7:J$3001,"",0)</f>
        <v>618.69000000000005</v>
      </c>
      <c r="AI2279" s="37">
        <f t="shared" si="281"/>
        <v>5673.3873000000003</v>
      </c>
      <c r="AJ2279" t="str">
        <f>_xlfn.XLOOKUP(N2279,Agrupamentos!C$3:C$496,Agrupamentos!D$3:D$496,"",0)</f>
        <v>IRRIGAÇÃO DE PLANTIO</v>
      </c>
      <c r="AK2279" t="str">
        <f t="shared" si="282"/>
        <v>2ª SERV IRRIGACAO NIVEL 1 AGRIC - TRANSPORTE ATÉ 5,0GN1410336-2</v>
      </c>
      <c r="AL2279" s="57" t="str">
        <f t="shared" si="283"/>
        <v>48140GN1410Trabalhador FlorestalDOUGLAS BOTELHO GOMES2ª SERV IRRIGACAO NIVEL 1 AGRIC - TRANSPORTE ATÉ 5,0NOSSA SENHORA APARECIDA IX - CPG004-01Principal9,17Agosto-2606446226,91047453746226</v>
      </c>
      <c r="AM2279" s="79">
        <f t="shared" si="284"/>
        <v>17.927170868347339</v>
      </c>
      <c r="AN2279" s="80">
        <f t="shared" si="285"/>
        <v>4839.6190476190477</v>
      </c>
      <c r="AO2279" s="36">
        <f t="shared" si="286"/>
        <v>2475.5331999999999</v>
      </c>
      <c r="AP2279" s="83">
        <f t="shared" si="287"/>
        <v>-2364.0858476190479</v>
      </c>
    </row>
    <row r="2280" spans="1:42" hidden="1">
      <c r="A2280">
        <v>48140</v>
      </c>
      <c r="B2280" s="38">
        <v>46226</v>
      </c>
      <c r="C2280" t="s">
        <v>35</v>
      </c>
      <c r="D2280" t="s">
        <v>105</v>
      </c>
      <c r="E2280" t="s">
        <v>106</v>
      </c>
      <c r="F2280" t="s">
        <v>49</v>
      </c>
      <c r="G2280">
        <v>8</v>
      </c>
      <c r="H2280" s="43">
        <v>11065</v>
      </c>
      <c r="I2280" t="s">
        <v>107</v>
      </c>
      <c r="J2280">
        <v>11392</v>
      </c>
      <c r="K2280" t="s">
        <v>142</v>
      </c>
      <c r="L2280" t="s">
        <v>142</v>
      </c>
      <c r="M2280" t="s">
        <v>146</v>
      </c>
      <c r="N2280" t="s">
        <v>147</v>
      </c>
      <c r="O2280" t="s">
        <v>64</v>
      </c>
      <c r="P2280">
        <v>820</v>
      </c>
      <c r="Q2280" t="s">
        <v>144</v>
      </c>
      <c r="R2280" t="s">
        <v>118</v>
      </c>
      <c r="S2280">
        <v>40</v>
      </c>
      <c r="T2280">
        <v>6</v>
      </c>
      <c r="U2280">
        <v>0</v>
      </c>
      <c r="V2280">
        <v>40</v>
      </c>
      <c r="W2280">
        <v>3.57</v>
      </c>
      <c r="X2280">
        <v>6.67</v>
      </c>
      <c r="Y2280">
        <v>6.67</v>
      </c>
      <c r="Z2280">
        <v>269.95999999999998</v>
      </c>
      <c r="AA2280" t="s">
        <v>55</v>
      </c>
      <c r="AB2280" t="s">
        <v>47</v>
      </c>
      <c r="AC2280" t="s">
        <v>145</v>
      </c>
      <c r="AE2280" s="39">
        <v>46226.910474537035</v>
      </c>
      <c r="AG2280" t="str">
        <f t="shared" si="280"/>
        <v>Agosto-26</v>
      </c>
      <c r="AH2280" s="36">
        <f>_xlfn.XLOOKUP(AK2280,'Base de Preços'!P$7:P$3001,'Base de Preços'!J$7:J$3001,"",0)</f>
        <v>618.69000000000005</v>
      </c>
      <c r="AI2280" s="37">
        <f t="shared" si="281"/>
        <v>3712.1400000000003</v>
      </c>
      <c r="AJ2280" t="str">
        <f>_xlfn.XLOOKUP(N2280,Agrupamentos!C$3:C$496,Agrupamentos!D$3:D$496,"",0)</f>
        <v>IRRIGAÇÃO DE PLANTIO</v>
      </c>
      <c r="AK2280" t="str">
        <f t="shared" si="282"/>
        <v>2ª SERV IRRIGACAO NIVEL 1 AGRIC - TRANSPORTE ATÉ 5,0GN1410336-2</v>
      </c>
      <c r="AL2280" s="57" t="str">
        <f t="shared" si="283"/>
        <v>48140GN1410Trabalhador FlorestalDOUGLAS BOTELHO GOMES2ª SERV IRRIGACAO NIVEL 1 AGRIC - TRANSPORTE ATÉ 5,0NOSSA SENHORA APARECIDA IX - CPG003-01Principal6Agosto-2604046226,91047453746226</v>
      </c>
      <c r="AM2280" s="79">
        <f t="shared" si="284"/>
        <v>11.204481792717088</v>
      </c>
      <c r="AN2280" s="80">
        <f t="shared" si="285"/>
        <v>3024.7619047619046</v>
      </c>
      <c r="AO2280" s="36">
        <f t="shared" si="286"/>
        <v>1619.7599999999998</v>
      </c>
      <c r="AP2280" s="83">
        <f t="shared" si="287"/>
        <v>-1405.0019047619048</v>
      </c>
    </row>
    <row r="2281" spans="1:42" hidden="1">
      <c r="A2281">
        <v>48140</v>
      </c>
      <c r="B2281" s="38">
        <v>46226</v>
      </c>
      <c r="C2281" t="s">
        <v>35</v>
      </c>
      <c r="D2281" t="s">
        <v>105</v>
      </c>
      <c r="E2281" t="s">
        <v>106</v>
      </c>
      <c r="F2281" t="s">
        <v>59</v>
      </c>
      <c r="G2281">
        <v>8</v>
      </c>
      <c r="H2281" s="43">
        <v>11065</v>
      </c>
      <c r="I2281" t="s">
        <v>107</v>
      </c>
      <c r="J2281">
        <v>11392</v>
      </c>
      <c r="K2281" t="s">
        <v>142</v>
      </c>
      <c r="L2281" t="s">
        <v>142</v>
      </c>
      <c r="M2281">
        <v>478</v>
      </c>
      <c r="N2281" t="s">
        <v>143</v>
      </c>
      <c r="O2281" t="s">
        <v>64</v>
      </c>
      <c r="P2281">
        <v>820</v>
      </c>
      <c r="Q2281" t="s">
        <v>144</v>
      </c>
      <c r="R2281" t="s">
        <v>118</v>
      </c>
      <c r="S2281">
        <v>19</v>
      </c>
      <c r="T2281">
        <v>3.73</v>
      </c>
      <c r="U2281">
        <v>29</v>
      </c>
      <c r="V2281">
        <v>48</v>
      </c>
      <c r="W2281">
        <v>0.74</v>
      </c>
      <c r="X2281">
        <v>5.09</v>
      </c>
      <c r="Y2281">
        <v>12.87</v>
      </c>
      <c r="Z2281">
        <v>239.79</v>
      </c>
      <c r="AA2281" t="s">
        <v>55</v>
      </c>
      <c r="AB2281" t="s">
        <v>56</v>
      </c>
      <c r="AC2281" t="s">
        <v>145</v>
      </c>
      <c r="AD2281" t="s">
        <v>58</v>
      </c>
      <c r="AE2281" s="39">
        <v>46226.910474537035</v>
      </c>
      <c r="AG2281" t="str">
        <f t="shared" si="280"/>
        <v>Agosto-26</v>
      </c>
      <c r="AH2281" s="36">
        <f>_xlfn.XLOOKUP(AK2281,'Base de Preços'!P$7:P$3001,'Base de Preços'!J$7:J$3001,"",0)</f>
        <v>1235.0899999999999</v>
      </c>
      <c r="AI2281" s="37">
        <f t="shared" si="281"/>
        <v>0</v>
      </c>
      <c r="AJ2281" t="str">
        <f>_xlfn.XLOOKUP(N2281,Agrupamentos!C$3:C$496,Agrupamentos!D$3:D$496,"",0)</f>
        <v>IRRIGAÇÃO DE PLANTIO</v>
      </c>
      <c r="AK2281" t="str">
        <f t="shared" si="282"/>
        <v>SERV PLANTIO IRRIGADO NIVEL 1 AGRIC - TRANSPORTE ATÉ 5 KMGN1410478</v>
      </c>
      <c r="AL2281" s="57" t="str">
        <f t="shared" si="283"/>
        <v>48140GN1410Operador de Trator de PneuDOUGLAS BOTELHO GOMESSERV PLANTIO IRRIGADO NIVEL 1 AGRIC - TRANSPORTE ATÉ 5 KMNOSSA SENHORA APARECIDA IX - CPG003-01Suporte3,73Agosto-26294846226,91047453746226</v>
      </c>
      <c r="AM2281" s="79">
        <f t="shared" si="284"/>
        <v>64.86486486486487</v>
      </c>
      <c r="AN2281" s="80">
        <f t="shared" si="285"/>
        <v>15553.945945945947</v>
      </c>
      <c r="AO2281" s="36">
        <f t="shared" si="286"/>
        <v>894.41669999999999</v>
      </c>
      <c r="AP2281" s="83">
        <f t="shared" si="287"/>
        <v>-14659.529245945947</v>
      </c>
    </row>
    <row r="2282" spans="1:42" hidden="1">
      <c r="A2282">
        <v>48140</v>
      </c>
      <c r="B2282" s="38">
        <v>46226</v>
      </c>
      <c r="C2282" t="s">
        <v>35</v>
      </c>
      <c r="D2282" t="s">
        <v>105</v>
      </c>
      <c r="E2282" t="s">
        <v>106</v>
      </c>
      <c r="F2282" t="s">
        <v>37</v>
      </c>
      <c r="G2282">
        <v>8</v>
      </c>
      <c r="H2282" s="43">
        <v>11065</v>
      </c>
      <c r="I2282" t="s">
        <v>107</v>
      </c>
      <c r="J2282">
        <v>11392</v>
      </c>
      <c r="K2282" t="s">
        <v>142</v>
      </c>
      <c r="L2282" t="s">
        <v>142</v>
      </c>
      <c r="M2282">
        <v>1</v>
      </c>
      <c r="N2282" t="s">
        <v>109</v>
      </c>
      <c r="O2282" t="s">
        <v>64</v>
      </c>
      <c r="P2282">
        <v>820</v>
      </c>
      <c r="Q2282" t="s">
        <v>144</v>
      </c>
      <c r="R2282" t="s">
        <v>122</v>
      </c>
      <c r="S2282">
        <v>24</v>
      </c>
      <c r="T2282">
        <v>0</v>
      </c>
      <c r="U2282">
        <v>0</v>
      </c>
      <c r="V2282">
        <v>24</v>
      </c>
      <c r="W2282">
        <v>0</v>
      </c>
      <c r="X2282">
        <v>0</v>
      </c>
      <c r="Y2282">
        <v>0</v>
      </c>
      <c r="Z2282">
        <v>0</v>
      </c>
      <c r="AA2282" t="s">
        <v>46</v>
      </c>
      <c r="AB2282" t="s">
        <v>47</v>
      </c>
      <c r="AC2282" t="s">
        <v>145</v>
      </c>
      <c r="AE2282" s="39">
        <v>46226.910474537035</v>
      </c>
      <c r="AG2282" t="str">
        <f t="shared" si="280"/>
        <v>Agosto-26</v>
      </c>
      <c r="AH2282" s="36">
        <f>_xlfn.XLOOKUP(AK2282,'Base de Preços'!P$7:P$3001,'Base de Preços'!J$7:J$3001,"",0)</f>
        <v>0</v>
      </c>
      <c r="AI2282" s="37">
        <f t="shared" si="281"/>
        <v>0</v>
      </c>
      <c r="AJ2282" t="str">
        <f>_xlfn.XLOOKUP(N2282,Agrupamentos!C$3:C$496,Agrupamentos!D$3:D$496,"",0)</f>
        <v>APOIO E MANUTENÇÃO</v>
      </c>
      <c r="AK2282" t="str">
        <f t="shared" si="282"/>
        <v>APOIO E MANUTEÇÃO 1410GN14101</v>
      </c>
      <c r="AL2282" s="57" t="str">
        <f t="shared" si="283"/>
        <v>48140GN1410MotoristaDOUGLAS BOTELHO GOMESAPOIO E MANUTEÇÃO 1410NOSSA SENHORA APARECIDA IX - CPG004-01Principal0Agosto-2602446226,91047453746226</v>
      </c>
      <c r="AM2282" s="79" t="str">
        <f t="shared" si="284"/>
        <v/>
      </c>
      <c r="AN2282" s="80" t="str">
        <f t="shared" si="285"/>
        <v/>
      </c>
      <c r="AO2282" s="36">
        <f t="shared" si="286"/>
        <v>0</v>
      </c>
      <c r="AP2282" s="83" t="str">
        <f t="shared" si="287"/>
        <v/>
      </c>
    </row>
    <row r="2283" spans="1:42" hidden="1">
      <c r="A2283">
        <v>48140</v>
      </c>
      <c r="B2283" s="38">
        <v>46226</v>
      </c>
      <c r="C2283" t="s">
        <v>35</v>
      </c>
      <c r="D2283" t="s">
        <v>105</v>
      </c>
      <c r="E2283" t="s">
        <v>106</v>
      </c>
      <c r="F2283" t="s">
        <v>49</v>
      </c>
      <c r="G2283">
        <v>8</v>
      </c>
      <c r="H2283" s="43">
        <v>11065</v>
      </c>
      <c r="I2283" t="s">
        <v>107</v>
      </c>
      <c r="J2283">
        <v>11392</v>
      </c>
      <c r="K2283" t="s">
        <v>142</v>
      </c>
      <c r="L2283" t="s">
        <v>142</v>
      </c>
      <c r="M2283">
        <v>478</v>
      </c>
      <c r="N2283" t="s">
        <v>143</v>
      </c>
      <c r="O2283" t="s">
        <v>64</v>
      </c>
      <c r="P2283">
        <v>820</v>
      </c>
      <c r="Q2283" t="s">
        <v>144</v>
      </c>
      <c r="R2283" t="s">
        <v>118</v>
      </c>
      <c r="S2283">
        <v>82</v>
      </c>
      <c r="T2283">
        <v>3.73</v>
      </c>
      <c r="U2283">
        <v>0</v>
      </c>
      <c r="V2283">
        <v>82</v>
      </c>
      <c r="W2283">
        <v>11.26</v>
      </c>
      <c r="X2283">
        <v>21.98</v>
      </c>
      <c r="Y2283">
        <v>21.98</v>
      </c>
      <c r="Z2283">
        <v>851.63</v>
      </c>
      <c r="AA2283" t="s">
        <v>55</v>
      </c>
      <c r="AB2283" t="s">
        <v>47</v>
      </c>
      <c r="AC2283" t="s">
        <v>145</v>
      </c>
      <c r="AE2283" s="39">
        <v>46226.910474537035</v>
      </c>
      <c r="AG2283" t="str">
        <f t="shared" si="280"/>
        <v>Agosto-26</v>
      </c>
      <c r="AH2283" s="36">
        <f>_xlfn.XLOOKUP(AK2283,'Base de Preços'!P$7:P$3001,'Base de Preços'!J$7:J$3001,"",0)</f>
        <v>1235.0899999999999</v>
      </c>
      <c r="AI2283" s="37">
        <f t="shared" si="281"/>
        <v>4606.8856999999998</v>
      </c>
      <c r="AJ2283" t="str">
        <f>_xlfn.XLOOKUP(N2283,Agrupamentos!C$3:C$496,Agrupamentos!D$3:D$496,"",0)</f>
        <v>IRRIGAÇÃO DE PLANTIO</v>
      </c>
      <c r="AK2283" t="str">
        <f t="shared" si="282"/>
        <v>SERV PLANTIO IRRIGADO NIVEL 1 AGRIC - TRANSPORTE ATÉ 5 KMGN1410478</v>
      </c>
      <c r="AL2283" s="57" t="str">
        <f t="shared" si="283"/>
        <v>48140GN1410Trabalhador FlorestalDOUGLAS BOTELHO GOMESSERV PLANTIO IRRIGADO NIVEL 1 AGRIC - TRANSPORTE ATÉ 5 KMNOSSA SENHORA APARECIDA IX - CPG003-01Principal3,73Agosto-2608246226,91047453746226</v>
      </c>
      <c r="AM2283" s="79">
        <f t="shared" si="284"/>
        <v>7.2824156305506218</v>
      </c>
      <c r="AN2283" s="80">
        <f t="shared" si="285"/>
        <v>6201.9236234458258</v>
      </c>
      <c r="AO2283" s="36">
        <f t="shared" si="286"/>
        <v>3176.5799000000002</v>
      </c>
      <c r="AP2283" s="83">
        <f t="shared" si="287"/>
        <v>-3025.3437234458256</v>
      </c>
    </row>
    <row r="2284" spans="1:42" hidden="1">
      <c r="A2284">
        <v>48140</v>
      </c>
      <c r="B2284" s="38">
        <v>46226</v>
      </c>
      <c r="C2284" t="s">
        <v>35</v>
      </c>
      <c r="D2284" t="s">
        <v>105</v>
      </c>
      <c r="E2284" t="s">
        <v>106</v>
      </c>
      <c r="F2284" t="s">
        <v>49</v>
      </c>
      <c r="G2284">
        <v>8</v>
      </c>
      <c r="H2284" s="43">
        <v>11065</v>
      </c>
      <c r="I2284" t="s">
        <v>107</v>
      </c>
      <c r="J2284">
        <v>11392</v>
      </c>
      <c r="K2284" t="s">
        <v>142</v>
      </c>
      <c r="L2284" t="s">
        <v>142</v>
      </c>
      <c r="M2284">
        <v>478</v>
      </c>
      <c r="N2284" t="s">
        <v>143</v>
      </c>
      <c r="O2284" t="s">
        <v>64</v>
      </c>
      <c r="P2284">
        <v>820</v>
      </c>
      <c r="Q2284" t="s">
        <v>144</v>
      </c>
      <c r="R2284" t="s">
        <v>122</v>
      </c>
      <c r="S2284">
        <v>74</v>
      </c>
      <c r="T2284">
        <v>5.4</v>
      </c>
      <c r="U2284">
        <v>0</v>
      </c>
      <c r="V2284">
        <v>74</v>
      </c>
      <c r="W2284">
        <v>11.26</v>
      </c>
      <c r="X2284">
        <v>13.7</v>
      </c>
      <c r="Y2284">
        <v>13.7</v>
      </c>
      <c r="Z2284">
        <v>851.63</v>
      </c>
      <c r="AA2284" t="s">
        <v>55</v>
      </c>
      <c r="AB2284" t="s">
        <v>47</v>
      </c>
      <c r="AC2284" t="s">
        <v>145</v>
      </c>
      <c r="AE2284" s="39">
        <v>46226.910474537035</v>
      </c>
      <c r="AG2284" t="str">
        <f t="shared" si="280"/>
        <v>Agosto-26</v>
      </c>
      <c r="AH2284" s="36">
        <f>_xlfn.XLOOKUP(AK2284,'Base de Preços'!P$7:P$3001,'Base de Preços'!J$7:J$3001,"",0)</f>
        <v>1235.0899999999999</v>
      </c>
      <c r="AI2284" s="37">
        <f t="shared" si="281"/>
        <v>6669.4859999999999</v>
      </c>
      <c r="AJ2284" t="str">
        <f>_xlfn.XLOOKUP(N2284,Agrupamentos!C$3:C$496,Agrupamentos!D$3:D$496,"",0)</f>
        <v>IRRIGAÇÃO DE PLANTIO</v>
      </c>
      <c r="AK2284" t="str">
        <f t="shared" si="282"/>
        <v>SERV PLANTIO IRRIGADO NIVEL 1 AGRIC - TRANSPORTE ATÉ 5 KMGN1410478</v>
      </c>
      <c r="AL2284" s="57" t="str">
        <f t="shared" si="283"/>
        <v>48140GN1410Trabalhador FlorestalDOUGLAS BOTELHO GOMESSERV PLANTIO IRRIGADO NIVEL 1 AGRIC - TRANSPORTE ATÉ 5 KMNOSSA SENHORA APARECIDA IX - CPG004-01Principal5,4Agosto-2607446226,91047453746226</v>
      </c>
      <c r="AM2284" s="79">
        <f t="shared" si="284"/>
        <v>6.571936056838366</v>
      </c>
      <c r="AN2284" s="80">
        <f t="shared" si="285"/>
        <v>5596.8579040852574</v>
      </c>
      <c r="AO2284" s="36">
        <f t="shared" si="286"/>
        <v>4598.8020000000006</v>
      </c>
      <c r="AP2284" s="83">
        <f t="shared" si="287"/>
        <v>-998.05590408525677</v>
      </c>
    </row>
    <row r="2285" spans="1:42" hidden="1">
      <c r="A2285">
        <v>48140</v>
      </c>
      <c r="B2285" s="38">
        <v>46226</v>
      </c>
      <c r="C2285" t="s">
        <v>35</v>
      </c>
      <c r="D2285" t="s">
        <v>105</v>
      </c>
      <c r="E2285" t="s">
        <v>106</v>
      </c>
      <c r="F2285" t="s">
        <v>49</v>
      </c>
      <c r="G2285">
        <v>8</v>
      </c>
      <c r="H2285" s="43">
        <v>11065</v>
      </c>
      <c r="I2285" t="s">
        <v>107</v>
      </c>
      <c r="J2285">
        <v>11392</v>
      </c>
      <c r="K2285" t="s">
        <v>142</v>
      </c>
      <c r="L2285" t="s">
        <v>142</v>
      </c>
      <c r="M2285">
        <v>298</v>
      </c>
      <c r="N2285" t="s">
        <v>132</v>
      </c>
      <c r="O2285" t="s">
        <v>43</v>
      </c>
      <c r="P2285">
        <v>820</v>
      </c>
      <c r="Q2285" t="s">
        <v>144</v>
      </c>
      <c r="R2285" t="s">
        <v>122</v>
      </c>
      <c r="S2285">
        <v>8</v>
      </c>
      <c r="T2285">
        <v>1</v>
      </c>
      <c r="U2285">
        <v>0</v>
      </c>
      <c r="V2285">
        <v>8</v>
      </c>
      <c r="W2285">
        <v>0</v>
      </c>
      <c r="X2285">
        <v>8</v>
      </c>
      <c r="Y2285">
        <v>8</v>
      </c>
      <c r="Z2285">
        <v>589.29</v>
      </c>
      <c r="AA2285" t="s">
        <v>46</v>
      </c>
      <c r="AB2285" t="s">
        <v>47</v>
      </c>
      <c r="AC2285" t="s">
        <v>145</v>
      </c>
      <c r="AE2285" s="39">
        <v>46226.910474537035</v>
      </c>
      <c r="AG2285" t="str">
        <f t="shared" si="280"/>
        <v>Agosto-26</v>
      </c>
      <c r="AH2285" s="36">
        <f>_xlfn.XLOOKUP(AK2285,'Base de Preços'!P$7:P$3001,'Base de Preços'!J$7:J$3001,"",0)</f>
        <v>589.29</v>
      </c>
      <c r="AI2285" s="37">
        <f t="shared" si="281"/>
        <v>589.29</v>
      </c>
      <c r="AJ2285" t="str">
        <f>_xlfn.XLOOKUP(N2285,Agrupamentos!C$3:C$496,Agrupamentos!D$3:D$496,"",0)</f>
        <v>DIARIAS HOMEM</v>
      </c>
      <c r="AK2285" t="str">
        <f t="shared" si="282"/>
        <v>SERV GERAIS LAVOURA AGRICGN1410298</v>
      </c>
      <c r="AL2285" s="57" t="str">
        <f t="shared" si="283"/>
        <v>48140GN1410Trabalhador FlorestalDOUGLAS BOTELHO GOMESSERV GERAIS LAVOURA AGRICNOSSA SENHORA APARECIDA IX - CPG004-01Principal1Agosto-260846226,91047453746226</v>
      </c>
      <c r="AM2285" s="79" t="str">
        <f t="shared" si="284"/>
        <v/>
      </c>
      <c r="AN2285" s="80" t="str">
        <f t="shared" si="285"/>
        <v/>
      </c>
      <c r="AO2285" s="36">
        <f t="shared" si="286"/>
        <v>589.29</v>
      </c>
      <c r="AP2285" s="83" t="str">
        <f t="shared" si="287"/>
        <v/>
      </c>
    </row>
    <row r="2286" spans="1:42" hidden="1">
      <c r="A2286">
        <v>48143</v>
      </c>
      <c r="B2286" s="38">
        <v>46226</v>
      </c>
      <c r="C2286" t="s">
        <v>35</v>
      </c>
      <c r="D2286" t="s">
        <v>105</v>
      </c>
      <c r="E2286" t="s">
        <v>106</v>
      </c>
      <c r="F2286" t="s">
        <v>59</v>
      </c>
      <c r="G2286">
        <v>8</v>
      </c>
      <c r="H2286" s="43">
        <v>11065</v>
      </c>
      <c r="I2286" t="s">
        <v>107</v>
      </c>
      <c r="J2286">
        <v>11390</v>
      </c>
      <c r="K2286" t="s">
        <v>123</v>
      </c>
      <c r="L2286" t="s">
        <v>123</v>
      </c>
      <c r="M2286">
        <v>1</v>
      </c>
      <c r="N2286" t="s">
        <v>109</v>
      </c>
      <c r="O2286" t="s">
        <v>64</v>
      </c>
      <c r="P2286">
        <v>495</v>
      </c>
      <c r="Q2286" t="s">
        <v>179</v>
      </c>
      <c r="R2286" t="s">
        <v>152</v>
      </c>
      <c r="S2286">
        <v>0</v>
      </c>
      <c r="T2286">
        <v>0</v>
      </c>
      <c r="U2286">
        <v>8</v>
      </c>
      <c r="V2286">
        <v>8</v>
      </c>
      <c r="W2286">
        <v>0</v>
      </c>
      <c r="X2286">
        <v>0</v>
      </c>
      <c r="Y2286">
        <v>0</v>
      </c>
      <c r="Z2286">
        <v>0</v>
      </c>
      <c r="AA2286" t="s">
        <v>55</v>
      </c>
      <c r="AB2286" t="s">
        <v>56</v>
      </c>
      <c r="AC2286" t="s">
        <v>127</v>
      </c>
      <c r="AD2286" t="s">
        <v>58</v>
      </c>
      <c r="AE2286" s="39">
        <v>46227.415081018517</v>
      </c>
      <c r="AG2286" t="str">
        <f t="shared" si="280"/>
        <v>Agosto-26</v>
      </c>
      <c r="AH2286" s="36">
        <f>_xlfn.XLOOKUP(AK2286,'Base de Preços'!P$7:P$3001,'Base de Preços'!J$7:J$3001,"",0)</f>
        <v>0</v>
      </c>
      <c r="AI2286" s="37">
        <f t="shared" si="281"/>
        <v>0</v>
      </c>
      <c r="AJ2286" t="str">
        <f>_xlfn.XLOOKUP(N2286,Agrupamentos!C$3:C$496,Agrupamentos!D$3:D$496,"",0)</f>
        <v>APOIO E MANUTENÇÃO</v>
      </c>
      <c r="AK2286" t="str">
        <f t="shared" si="282"/>
        <v>APOIO E MANUTEÇÃO 1410GN14101</v>
      </c>
      <c r="AL2286" s="57" t="str">
        <f t="shared" si="283"/>
        <v>48143GN1410Operador de Trator de PneuDIEMISSON DE ALMEIDA SANTOSAPOIO E MANUTEÇÃO 1410MEMÓRIA GLEBA A008-01Suporte0Agosto-268846227,415081018546226</v>
      </c>
      <c r="AM2286" s="79" t="str">
        <f t="shared" si="284"/>
        <v/>
      </c>
      <c r="AN2286" s="80" t="str">
        <f t="shared" si="285"/>
        <v/>
      </c>
      <c r="AO2286" s="36">
        <f t="shared" si="286"/>
        <v>0</v>
      </c>
      <c r="AP2286" s="83" t="str">
        <f t="shared" si="287"/>
        <v/>
      </c>
    </row>
    <row r="2287" spans="1:42" hidden="1">
      <c r="A2287">
        <v>48143</v>
      </c>
      <c r="B2287" s="38">
        <v>46226</v>
      </c>
      <c r="C2287" t="s">
        <v>35</v>
      </c>
      <c r="D2287" t="s">
        <v>105</v>
      </c>
      <c r="E2287" t="s">
        <v>106</v>
      </c>
      <c r="F2287" t="s">
        <v>49</v>
      </c>
      <c r="G2287">
        <v>8</v>
      </c>
      <c r="H2287" s="43">
        <v>11065</v>
      </c>
      <c r="I2287" t="s">
        <v>107</v>
      </c>
      <c r="J2287">
        <v>11390</v>
      </c>
      <c r="K2287" t="s">
        <v>123</v>
      </c>
      <c r="L2287" t="s">
        <v>123</v>
      </c>
      <c r="M2287">
        <v>86</v>
      </c>
      <c r="N2287" t="s">
        <v>180</v>
      </c>
      <c r="O2287" t="s">
        <v>64</v>
      </c>
      <c r="P2287">
        <v>503</v>
      </c>
      <c r="Q2287" t="s">
        <v>181</v>
      </c>
      <c r="R2287" t="s">
        <v>152</v>
      </c>
      <c r="S2287">
        <v>240</v>
      </c>
      <c r="T2287">
        <v>65</v>
      </c>
      <c r="U2287">
        <v>0</v>
      </c>
      <c r="V2287">
        <v>240</v>
      </c>
      <c r="W2287">
        <v>6</v>
      </c>
      <c r="X2287">
        <v>3.69</v>
      </c>
      <c r="Y2287">
        <v>3.69</v>
      </c>
      <c r="Z2287">
        <v>462.12</v>
      </c>
      <c r="AA2287" t="s">
        <v>55</v>
      </c>
      <c r="AB2287" t="s">
        <v>47</v>
      </c>
      <c r="AC2287" t="s">
        <v>127</v>
      </c>
      <c r="AD2287" t="s">
        <v>58</v>
      </c>
      <c r="AE2287" s="39">
        <v>46226.958425925928</v>
      </c>
      <c r="AG2287" t="str">
        <f t="shared" si="280"/>
        <v>Agosto-26</v>
      </c>
      <c r="AH2287" s="36">
        <f>_xlfn.XLOOKUP(AK2287,'Base de Preços'!P$7:P$3001,'Base de Preços'!J$7:J$3001,"",0)</f>
        <v>462.12</v>
      </c>
      <c r="AI2287" s="37">
        <f t="shared" si="281"/>
        <v>30037.8</v>
      </c>
      <c r="AJ2287" t="str">
        <f>_xlfn.XLOOKUP(N2287,Agrupamentos!C$3:C$496,Agrupamentos!D$3:D$496,"",0)</f>
        <v>ROCADA MANUAL LEVE</v>
      </c>
      <c r="AK2287" t="str">
        <f t="shared" si="282"/>
        <v>ROCADA MANUAL LEVEGN141086</v>
      </c>
      <c r="AL2287" s="57" t="str">
        <f t="shared" si="283"/>
        <v>48143GN1410Trabalhador FlorestalDIEMISSON DE ALMEIDA SANTOSROCADA MANUAL LEVEMÃE SANTA GLEBA A008-01Principal65Agosto-26024046226,958425925946226</v>
      </c>
      <c r="AM2287" s="79">
        <f t="shared" si="284"/>
        <v>40</v>
      </c>
      <c r="AN2287" s="80">
        <f t="shared" si="285"/>
        <v>18484.8</v>
      </c>
      <c r="AO2287" s="36">
        <f t="shared" si="286"/>
        <v>30037.8</v>
      </c>
      <c r="AP2287" s="83">
        <f t="shared" si="287"/>
        <v>11553</v>
      </c>
    </row>
    <row r="2288" spans="1:42" hidden="1">
      <c r="A2288">
        <v>48143</v>
      </c>
      <c r="B2288" s="38">
        <v>46226</v>
      </c>
      <c r="C2288" t="s">
        <v>35</v>
      </c>
      <c r="D2288" t="s">
        <v>105</v>
      </c>
      <c r="E2288" t="s">
        <v>106</v>
      </c>
      <c r="F2288" t="s">
        <v>37</v>
      </c>
      <c r="G2288">
        <v>8</v>
      </c>
      <c r="H2288" s="43">
        <v>11065</v>
      </c>
      <c r="I2288" t="s">
        <v>107</v>
      </c>
      <c r="J2288">
        <v>11390</v>
      </c>
      <c r="K2288" t="s">
        <v>123</v>
      </c>
      <c r="L2288" t="s">
        <v>123</v>
      </c>
      <c r="M2288">
        <v>1</v>
      </c>
      <c r="N2288" t="s">
        <v>109</v>
      </c>
      <c r="O2288" t="s">
        <v>64</v>
      </c>
      <c r="P2288">
        <v>503</v>
      </c>
      <c r="Q2288" t="s">
        <v>181</v>
      </c>
      <c r="R2288" t="s">
        <v>152</v>
      </c>
      <c r="S2288">
        <v>8</v>
      </c>
      <c r="T2288">
        <v>0</v>
      </c>
      <c r="U2288">
        <v>0</v>
      </c>
      <c r="V2288">
        <v>8</v>
      </c>
      <c r="W2288">
        <v>0</v>
      </c>
      <c r="X2288">
        <v>0</v>
      </c>
      <c r="Y2288">
        <v>0</v>
      </c>
      <c r="Z2288">
        <v>0</v>
      </c>
      <c r="AA2288" t="s">
        <v>55</v>
      </c>
      <c r="AB2288" t="s">
        <v>47</v>
      </c>
      <c r="AC2288" t="s">
        <v>127</v>
      </c>
      <c r="AD2288" t="s">
        <v>58</v>
      </c>
      <c r="AE2288" s="39">
        <v>46226.958425925928</v>
      </c>
      <c r="AG2288" t="str">
        <f t="shared" si="280"/>
        <v>Agosto-26</v>
      </c>
      <c r="AH2288" s="36">
        <f>_xlfn.XLOOKUP(AK2288,'Base de Preços'!P$7:P$3001,'Base de Preços'!J$7:J$3001,"",0)</f>
        <v>0</v>
      </c>
      <c r="AI2288" s="37">
        <f t="shared" si="281"/>
        <v>0</v>
      </c>
      <c r="AJ2288" t="str">
        <f>_xlfn.XLOOKUP(N2288,Agrupamentos!C$3:C$496,Agrupamentos!D$3:D$496,"",0)</f>
        <v>APOIO E MANUTENÇÃO</v>
      </c>
      <c r="AK2288" t="str">
        <f t="shared" si="282"/>
        <v>APOIO E MANUTEÇÃO 1410GN14101</v>
      </c>
      <c r="AL2288" s="57" t="str">
        <f t="shared" si="283"/>
        <v>48143GN1410MotoristaDIEMISSON DE ALMEIDA SANTOSAPOIO E MANUTEÇÃO 1410MÃE SANTA GLEBA A008-01Principal0Agosto-260846226,958425925946226</v>
      </c>
      <c r="AM2288" s="79" t="str">
        <f t="shared" si="284"/>
        <v/>
      </c>
      <c r="AN2288" s="80" t="str">
        <f t="shared" si="285"/>
        <v/>
      </c>
      <c r="AO2288" s="36">
        <f t="shared" si="286"/>
        <v>0</v>
      </c>
      <c r="AP2288" s="83" t="str">
        <f t="shared" si="287"/>
        <v/>
      </c>
    </row>
    <row r="2289" spans="1:42" hidden="1">
      <c r="A2289">
        <v>48146</v>
      </c>
      <c r="B2289" s="38">
        <v>46226</v>
      </c>
      <c r="C2289" t="s">
        <v>35</v>
      </c>
      <c r="D2289" t="s">
        <v>105</v>
      </c>
      <c r="E2289" t="s">
        <v>106</v>
      </c>
      <c r="F2289" t="s">
        <v>37</v>
      </c>
      <c r="G2289">
        <v>8</v>
      </c>
      <c r="H2289" s="43">
        <v>11331</v>
      </c>
      <c r="I2289" t="s">
        <v>112</v>
      </c>
      <c r="J2289">
        <v>11362</v>
      </c>
      <c r="K2289" t="s">
        <v>131</v>
      </c>
      <c r="L2289" t="s">
        <v>131</v>
      </c>
      <c r="M2289">
        <v>1</v>
      </c>
      <c r="N2289" t="s">
        <v>109</v>
      </c>
      <c r="O2289" t="s">
        <v>64</v>
      </c>
      <c r="P2289">
        <v>855</v>
      </c>
      <c r="Q2289" t="s">
        <v>182</v>
      </c>
      <c r="R2289" t="s">
        <v>158</v>
      </c>
      <c r="S2289">
        <v>8</v>
      </c>
      <c r="T2289">
        <v>0</v>
      </c>
      <c r="U2289">
        <v>0</v>
      </c>
      <c r="V2289">
        <v>8</v>
      </c>
      <c r="W2289">
        <v>0</v>
      </c>
      <c r="X2289">
        <v>0</v>
      </c>
      <c r="Y2289">
        <v>0</v>
      </c>
      <c r="Z2289">
        <v>0</v>
      </c>
      <c r="AA2289" t="s">
        <v>55</v>
      </c>
      <c r="AB2289" t="s">
        <v>47</v>
      </c>
      <c r="AC2289" t="s">
        <v>135</v>
      </c>
      <c r="AD2289" t="s">
        <v>58</v>
      </c>
      <c r="AE2289" s="39">
        <v>46226.979074074072</v>
      </c>
      <c r="AF2289" t="s">
        <v>183</v>
      </c>
      <c r="AG2289" t="str">
        <f t="shared" si="280"/>
        <v>Agosto-26</v>
      </c>
      <c r="AH2289" s="36">
        <f>_xlfn.XLOOKUP(AK2289,'Base de Preços'!P$7:P$3001,'Base de Preços'!J$7:J$3001,"",0)</f>
        <v>0</v>
      </c>
      <c r="AI2289" s="37">
        <f t="shared" si="281"/>
        <v>0</v>
      </c>
      <c r="AJ2289" t="str">
        <f>_xlfn.XLOOKUP(N2289,Agrupamentos!C$3:C$496,Agrupamentos!D$3:D$496,"",0)</f>
        <v>APOIO E MANUTENÇÃO</v>
      </c>
      <c r="AK2289" t="str">
        <f t="shared" si="282"/>
        <v>APOIO E MANUTEÇÃO 1410GN14101</v>
      </c>
      <c r="AL2289" s="57" t="str">
        <f t="shared" si="283"/>
        <v>48146GN1410MotoristaGABRIEL GONCALVES PINHEIROAPOIO E MANUTEÇÃO 1410MELANCIA - RRP001-01Principal0Agosto-260846226,979074074146226</v>
      </c>
      <c r="AM2289" s="79" t="str">
        <f t="shared" si="284"/>
        <v/>
      </c>
      <c r="AN2289" s="80" t="str">
        <f t="shared" si="285"/>
        <v/>
      </c>
      <c r="AO2289" s="36">
        <f t="shared" si="286"/>
        <v>0</v>
      </c>
      <c r="AP2289" s="83" t="str">
        <f t="shared" si="287"/>
        <v/>
      </c>
    </row>
    <row r="2290" spans="1:42" hidden="1">
      <c r="A2290">
        <v>48146</v>
      </c>
      <c r="B2290" s="38">
        <v>46226</v>
      </c>
      <c r="C2290" t="s">
        <v>35</v>
      </c>
      <c r="D2290" t="s">
        <v>105</v>
      </c>
      <c r="E2290" t="s">
        <v>106</v>
      </c>
      <c r="F2290" t="s">
        <v>49</v>
      </c>
      <c r="G2290">
        <v>8</v>
      </c>
      <c r="H2290" s="43">
        <v>11331</v>
      </c>
      <c r="I2290" t="s">
        <v>112</v>
      </c>
      <c r="J2290">
        <v>11362</v>
      </c>
      <c r="K2290" t="s">
        <v>131</v>
      </c>
      <c r="L2290" t="s">
        <v>131</v>
      </c>
      <c r="M2290">
        <v>298</v>
      </c>
      <c r="N2290" t="s">
        <v>132</v>
      </c>
      <c r="O2290" t="s">
        <v>43</v>
      </c>
      <c r="P2290">
        <v>855</v>
      </c>
      <c r="Q2290" t="s">
        <v>182</v>
      </c>
      <c r="R2290" t="s">
        <v>158</v>
      </c>
      <c r="S2290">
        <v>8</v>
      </c>
      <c r="T2290">
        <v>1</v>
      </c>
      <c r="U2290">
        <v>0</v>
      </c>
      <c r="V2290">
        <v>8</v>
      </c>
      <c r="W2290">
        <v>0</v>
      </c>
      <c r="X2290">
        <v>8</v>
      </c>
      <c r="Y2290">
        <v>8</v>
      </c>
      <c r="Z2290">
        <v>589.29</v>
      </c>
      <c r="AA2290" t="s">
        <v>55</v>
      </c>
      <c r="AB2290" t="s">
        <v>47</v>
      </c>
      <c r="AC2290" t="s">
        <v>135</v>
      </c>
      <c r="AE2290" s="39">
        <v>46226.979074074072</v>
      </c>
      <c r="AF2290" t="s">
        <v>183</v>
      </c>
      <c r="AG2290" t="str">
        <f t="shared" si="280"/>
        <v>Agosto-26</v>
      </c>
      <c r="AH2290" s="36">
        <f>_xlfn.XLOOKUP(AK2290,'Base de Preços'!P$7:P$3001,'Base de Preços'!J$7:J$3001,"",0)</f>
        <v>589.29</v>
      </c>
      <c r="AI2290" s="37">
        <f t="shared" si="281"/>
        <v>589.29</v>
      </c>
      <c r="AJ2290" t="str">
        <f>_xlfn.XLOOKUP(N2290,Agrupamentos!C$3:C$496,Agrupamentos!D$3:D$496,"",0)</f>
        <v>DIARIAS HOMEM</v>
      </c>
      <c r="AK2290" t="str">
        <f t="shared" si="282"/>
        <v>SERV GERAIS LAVOURA AGRICGN1410298</v>
      </c>
      <c r="AL2290" s="57" t="str">
        <f t="shared" si="283"/>
        <v>48146GN1410Trabalhador FlorestalGABRIEL GONCALVES PINHEIROSERV GERAIS LAVOURA AGRICMELANCIA - RRP001-01Principal1Agosto-260846226,979074074146226</v>
      </c>
      <c r="AM2290" s="79" t="str">
        <f t="shared" si="284"/>
        <v/>
      </c>
      <c r="AN2290" s="80" t="str">
        <f t="shared" si="285"/>
        <v/>
      </c>
      <c r="AO2290" s="36">
        <f t="shared" si="286"/>
        <v>589.29</v>
      </c>
      <c r="AP2290" s="83" t="str">
        <f t="shared" si="287"/>
        <v/>
      </c>
    </row>
    <row r="2291" spans="1:42" hidden="1">
      <c r="A2291">
        <v>48146</v>
      </c>
      <c r="B2291" s="38">
        <v>46226</v>
      </c>
      <c r="C2291" t="s">
        <v>35</v>
      </c>
      <c r="D2291" t="s">
        <v>105</v>
      </c>
      <c r="E2291" t="s">
        <v>106</v>
      </c>
      <c r="F2291" t="s">
        <v>59</v>
      </c>
      <c r="G2291">
        <v>8</v>
      </c>
      <c r="H2291" s="43">
        <v>11331</v>
      </c>
      <c r="I2291" t="s">
        <v>112</v>
      </c>
      <c r="J2291">
        <v>11362</v>
      </c>
      <c r="K2291" t="s">
        <v>131</v>
      </c>
      <c r="L2291" t="s">
        <v>131</v>
      </c>
      <c r="M2291" t="s">
        <v>166</v>
      </c>
      <c r="N2291" t="s">
        <v>167</v>
      </c>
      <c r="O2291" t="s">
        <v>168</v>
      </c>
      <c r="P2291">
        <v>855</v>
      </c>
      <c r="Q2291" t="s">
        <v>182</v>
      </c>
      <c r="R2291" t="s">
        <v>158</v>
      </c>
      <c r="S2291">
        <v>16</v>
      </c>
      <c r="T2291">
        <v>16</v>
      </c>
      <c r="U2291">
        <v>0</v>
      </c>
      <c r="V2291">
        <v>16</v>
      </c>
      <c r="W2291">
        <v>0</v>
      </c>
      <c r="X2291">
        <v>1</v>
      </c>
      <c r="Y2291">
        <v>1</v>
      </c>
      <c r="Z2291">
        <v>290.54000000000002</v>
      </c>
      <c r="AA2291" t="s">
        <v>55</v>
      </c>
      <c r="AB2291" t="s">
        <v>47</v>
      </c>
      <c r="AC2291" t="s">
        <v>135</v>
      </c>
      <c r="AE2291" s="39">
        <v>46226.979074074072</v>
      </c>
      <c r="AF2291" t="s">
        <v>183</v>
      </c>
      <c r="AG2291" t="str">
        <f t="shared" si="280"/>
        <v>Agosto-26</v>
      </c>
      <c r="AH2291" s="36">
        <f>_xlfn.XLOOKUP(AK2291,'Base de Preços'!P$7:P$3001,'Base de Preços'!J$7:J$3001,"",0)</f>
        <v>290.54000000000002</v>
      </c>
      <c r="AI2291" s="37">
        <f t="shared" si="281"/>
        <v>4648.6400000000003</v>
      </c>
      <c r="AJ2291" t="str">
        <f>_xlfn.XLOOKUP(N2291,Agrupamentos!C$3:C$496,Agrupamentos!D$3:D$496,"",0)</f>
        <v>HORA TRATOR</v>
      </c>
      <c r="AK2291" t="str">
        <f t="shared" si="282"/>
        <v>SERV HORA TRATOR PNEU 100CV AGRICGN1410REF223</v>
      </c>
      <c r="AL2291" s="57" t="str">
        <f t="shared" si="283"/>
        <v>48146GN1410Operador de Trator de PneuGABRIEL GONCALVES PINHEIROSERV HORA TRATOR PNEU 100CV AGRICMELANCIA - RRP001-01Principal16Agosto-2601646226,979074074146226</v>
      </c>
      <c r="AM2291" s="79" t="str">
        <f t="shared" si="284"/>
        <v/>
      </c>
      <c r="AN2291" s="80" t="str">
        <f t="shared" si="285"/>
        <v/>
      </c>
      <c r="AO2291" s="36">
        <f t="shared" si="286"/>
        <v>4648.6400000000003</v>
      </c>
      <c r="AP2291" s="83" t="str">
        <f t="shared" si="287"/>
        <v/>
      </c>
    </row>
    <row r="2292" spans="1:42" hidden="1">
      <c r="A2292">
        <v>48146</v>
      </c>
      <c r="B2292" s="38">
        <v>46226</v>
      </c>
      <c r="C2292" t="s">
        <v>35</v>
      </c>
      <c r="D2292" t="s">
        <v>105</v>
      </c>
      <c r="E2292" t="s">
        <v>106</v>
      </c>
      <c r="F2292" t="s">
        <v>49</v>
      </c>
      <c r="G2292">
        <v>8</v>
      </c>
      <c r="H2292" s="43">
        <v>11331</v>
      </c>
      <c r="I2292" t="s">
        <v>112</v>
      </c>
      <c r="J2292">
        <v>11362</v>
      </c>
      <c r="K2292" t="s">
        <v>131</v>
      </c>
      <c r="L2292" t="s">
        <v>131</v>
      </c>
      <c r="M2292">
        <v>1</v>
      </c>
      <c r="N2292" t="s">
        <v>109</v>
      </c>
      <c r="O2292" t="s">
        <v>64</v>
      </c>
      <c r="P2292">
        <v>855</v>
      </c>
      <c r="Q2292" t="s">
        <v>182</v>
      </c>
      <c r="R2292" t="s">
        <v>158</v>
      </c>
      <c r="S2292">
        <v>8</v>
      </c>
      <c r="T2292">
        <v>0</v>
      </c>
      <c r="U2292">
        <v>0</v>
      </c>
      <c r="V2292">
        <v>8</v>
      </c>
      <c r="W2292">
        <v>0</v>
      </c>
      <c r="X2292">
        <v>0</v>
      </c>
      <c r="Y2292">
        <v>0</v>
      </c>
      <c r="Z2292">
        <v>0</v>
      </c>
      <c r="AA2292" t="s">
        <v>55</v>
      </c>
      <c r="AB2292" t="s">
        <v>56</v>
      </c>
      <c r="AC2292" t="s">
        <v>135</v>
      </c>
      <c r="AD2292" t="s">
        <v>58</v>
      </c>
      <c r="AE2292" s="39">
        <v>46226.979074074072</v>
      </c>
      <c r="AF2292" t="s">
        <v>183</v>
      </c>
      <c r="AG2292" t="str">
        <f t="shared" si="280"/>
        <v>Agosto-26</v>
      </c>
      <c r="AH2292" s="36">
        <f>_xlfn.XLOOKUP(AK2292,'Base de Preços'!P$7:P$3001,'Base de Preços'!J$7:J$3001,"",0)</f>
        <v>0</v>
      </c>
      <c r="AI2292" s="37">
        <f t="shared" si="281"/>
        <v>0</v>
      </c>
      <c r="AJ2292" t="str">
        <f>_xlfn.XLOOKUP(N2292,Agrupamentos!C$3:C$496,Agrupamentos!D$3:D$496,"",0)</f>
        <v>APOIO E MANUTENÇÃO</v>
      </c>
      <c r="AK2292" t="str">
        <f t="shared" si="282"/>
        <v>APOIO E MANUTEÇÃO 1410GN14101</v>
      </c>
      <c r="AL2292" s="57" t="str">
        <f t="shared" si="283"/>
        <v>48146GN1410Trabalhador FlorestalGABRIEL GONCALVES PINHEIROAPOIO E MANUTEÇÃO 1410MELANCIA - RRP001-01Suporte0Agosto-260846226,979074074146226</v>
      </c>
      <c r="AM2292" s="79" t="str">
        <f t="shared" si="284"/>
        <v/>
      </c>
      <c r="AN2292" s="80" t="str">
        <f t="shared" si="285"/>
        <v/>
      </c>
      <c r="AO2292" s="36">
        <f t="shared" si="286"/>
        <v>0</v>
      </c>
      <c r="AP2292" s="83" t="str">
        <f t="shared" si="287"/>
        <v/>
      </c>
    </row>
    <row r="2293" spans="1:42" hidden="1">
      <c r="A2293">
        <v>48146</v>
      </c>
      <c r="B2293" s="38">
        <v>46226</v>
      </c>
      <c r="C2293" t="s">
        <v>35</v>
      </c>
      <c r="D2293" t="s">
        <v>105</v>
      </c>
      <c r="E2293" t="s">
        <v>106</v>
      </c>
      <c r="F2293" t="s">
        <v>59</v>
      </c>
      <c r="G2293">
        <v>8</v>
      </c>
      <c r="H2293" s="43">
        <v>11331</v>
      </c>
      <c r="I2293" t="s">
        <v>112</v>
      </c>
      <c r="J2293">
        <v>11362</v>
      </c>
      <c r="K2293" t="s">
        <v>131</v>
      </c>
      <c r="L2293" t="s">
        <v>131</v>
      </c>
      <c r="M2293">
        <v>1</v>
      </c>
      <c r="N2293" t="s">
        <v>109</v>
      </c>
      <c r="O2293" t="s">
        <v>64</v>
      </c>
      <c r="P2293">
        <v>855</v>
      </c>
      <c r="Q2293" t="s">
        <v>182</v>
      </c>
      <c r="R2293" t="s">
        <v>158</v>
      </c>
      <c r="S2293">
        <v>0</v>
      </c>
      <c r="T2293">
        <v>0</v>
      </c>
      <c r="U2293">
        <v>48</v>
      </c>
      <c r="V2293">
        <v>48</v>
      </c>
      <c r="W2293">
        <v>0</v>
      </c>
      <c r="X2293">
        <v>0</v>
      </c>
      <c r="Y2293">
        <v>0</v>
      </c>
      <c r="Z2293">
        <v>0</v>
      </c>
      <c r="AA2293" t="s">
        <v>55</v>
      </c>
      <c r="AB2293" t="s">
        <v>56</v>
      </c>
      <c r="AC2293" t="s">
        <v>135</v>
      </c>
      <c r="AD2293" t="s">
        <v>58</v>
      </c>
      <c r="AE2293" s="39">
        <v>46226.979074074072</v>
      </c>
      <c r="AF2293" t="s">
        <v>183</v>
      </c>
      <c r="AG2293" t="str">
        <f t="shared" si="280"/>
        <v>Agosto-26</v>
      </c>
      <c r="AH2293" s="36">
        <f>_xlfn.XLOOKUP(AK2293,'Base de Preços'!P$7:P$3001,'Base de Preços'!J$7:J$3001,"",0)</f>
        <v>0</v>
      </c>
      <c r="AI2293" s="37">
        <f t="shared" si="281"/>
        <v>0</v>
      </c>
      <c r="AJ2293" t="str">
        <f>_xlfn.XLOOKUP(N2293,Agrupamentos!C$3:C$496,Agrupamentos!D$3:D$496,"",0)</f>
        <v>APOIO E MANUTENÇÃO</v>
      </c>
      <c r="AK2293" t="str">
        <f t="shared" si="282"/>
        <v>APOIO E MANUTEÇÃO 1410GN14101</v>
      </c>
      <c r="AL2293" s="57" t="str">
        <f t="shared" si="283"/>
        <v>48146GN1410Operador de Trator de PneuGABRIEL GONCALVES PINHEIROAPOIO E MANUTEÇÃO 1410MELANCIA - RRP001-01Suporte0Agosto-26484846226,979074074146226</v>
      </c>
      <c r="AM2293" s="79" t="str">
        <f t="shared" si="284"/>
        <v/>
      </c>
      <c r="AN2293" s="80" t="str">
        <f t="shared" si="285"/>
        <v/>
      </c>
      <c r="AO2293" s="36">
        <f t="shared" si="286"/>
        <v>0</v>
      </c>
      <c r="AP2293" s="83" t="str">
        <f t="shared" si="287"/>
        <v/>
      </c>
    </row>
    <row r="2294" spans="1:42" hidden="1">
      <c r="A2294">
        <v>48153</v>
      </c>
      <c r="B2294" s="38">
        <v>46226</v>
      </c>
      <c r="C2294" t="s">
        <v>35</v>
      </c>
      <c r="D2294" t="s">
        <v>105</v>
      </c>
      <c r="E2294" t="s">
        <v>106</v>
      </c>
      <c r="F2294" t="s">
        <v>153</v>
      </c>
      <c r="G2294">
        <v>8</v>
      </c>
      <c r="H2294" s="43">
        <v>11065</v>
      </c>
      <c r="I2294" t="s">
        <v>107</v>
      </c>
      <c r="J2294">
        <v>11078</v>
      </c>
      <c r="K2294" t="s">
        <v>154</v>
      </c>
      <c r="L2294" t="s">
        <v>154</v>
      </c>
      <c r="M2294" t="s">
        <v>155</v>
      </c>
      <c r="N2294" t="s">
        <v>156</v>
      </c>
      <c r="O2294" t="s">
        <v>43</v>
      </c>
      <c r="P2294">
        <v>873</v>
      </c>
      <c r="Q2294" t="s">
        <v>150</v>
      </c>
      <c r="R2294" t="s">
        <v>184</v>
      </c>
      <c r="S2294">
        <v>0</v>
      </c>
      <c r="T2294">
        <v>0</v>
      </c>
      <c r="U2294">
        <v>8</v>
      </c>
      <c r="V2294">
        <v>8</v>
      </c>
      <c r="W2294">
        <v>0</v>
      </c>
      <c r="X2294">
        <v>0</v>
      </c>
      <c r="Y2294">
        <v>0</v>
      </c>
      <c r="Z2294">
        <v>0</v>
      </c>
      <c r="AA2294" t="s">
        <v>55</v>
      </c>
      <c r="AB2294" t="s">
        <v>56</v>
      </c>
      <c r="AC2294" t="s">
        <v>159</v>
      </c>
      <c r="AD2294" t="s">
        <v>159</v>
      </c>
      <c r="AE2294" s="39">
        <v>46227.358298611114</v>
      </c>
      <c r="AG2294" t="str">
        <f t="shared" si="280"/>
        <v>Agosto-26</v>
      </c>
      <c r="AH2294" s="36">
        <f>_xlfn.XLOOKUP(AK2294,'Base de Preços'!P$7:P$3001,'Base de Preços'!J$7:J$3001,"",0)</f>
        <v>3133.15</v>
      </c>
      <c r="AI2294" s="37">
        <f t="shared" si="281"/>
        <v>0</v>
      </c>
      <c r="AJ2294" t="str">
        <f>_xlfn.XLOOKUP(N2294,Agrupamentos!C$3:C$496,Agrupamentos!D$3:D$496,"",0)</f>
        <v>BRIGADINHA MSFL</v>
      </c>
      <c r="AK2294" t="str">
        <f t="shared" si="282"/>
        <v>EQUIPE DE BRIGADINHA FLORESTALGN1410IMP21</v>
      </c>
      <c r="AL2294" s="57" t="str">
        <f t="shared" si="283"/>
        <v>48153GN1410Operador de Máquinas SêniorNATAN SANTOS MORAISEQUIPE DE BRIGADINHA FLORESTALMÃE SANTA GLEBA A - RRP019-01Suporte0Agosto-268846227,358298611146226</v>
      </c>
      <c r="AM2294" s="79" t="str">
        <f t="shared" si="284"/>
        <v/>
      </c>
      <c r="AN2294" s="80" t="str">
        <f t="shared" si="285"/>
        <v/>
      </c>
      <c r="AO2294" s="36">
        <f t="shared" si="286"/>
        <v>0</v>
      </c>
      <c r="AP2294" s="83" t="str">
        <f t="shared" si="287"/>
        <v/>
      </c>
    </row>
    <row r="2295" spans="1:42" hidden="1">
      <c r="A2295">
        <v>48153</v>
      </c>
      <c r="B2295" s="38">
        <v>46226</v>
      </c>
      <c r="C2295" t="s">
        <v>35</v>
      </c>
      <c r="D2295" t="s">
        <v>105</v>
      </c>
      <c r="E2295" t="s">
        <v>106</v>
      </c>
      <c r="F2295" t="s">
        <v>49</v>
      </c>
      <c r="G2295">
        <v>8</v>
      </c>
      <c r="H2295" s="43">
        <v>11065</v>
      </c>
      <c r="I2295" t="s">
        <v>107</v>
      </c>
      <c r="J2295">
        <v>11078</v>
      </c>
      <c r="K2295" t="s">
        <v>154</v>
      </c>
      <c r="L2295" t="s">
        <v>154</v>
      </c>
      <c r="M2295" t="s">
        <v>155</v>
      </c>
      <c r="N2295" t="s">
        <v>156</v>
      </c>
      <c r="O2295" t="s">
        <v>43</v>
      </c>
      <c r="P2295">
        <v>873</v>
      </c>
      <c r="Q2295" t="s">
        <v>150</v>
      </c>
      <c r="R2295" t="s">
        <v>184</v>
      </c>
      <c r="S2295">
        <v>24</v>
      </c>
      <c r="T2295">
        <v>1</v>
      </c>
      <c r="U2295">
        <v>0</v>
      </c>
      <c r="V2295">
        <v>24</v>
      </c>
      <c r="W2295">
        <v>0</v>
      </c>
      <c r="X2295">
        <v>24</v>
      </c>
      <c r="Y2295">
        <v>24</v>
      </c>
      <c r="Z2295" s="3">
        <v>3133.15</v>
      </c>
      <c r="AA2295" t="s">
        <v>55</v>
      </c>
      <c r="AB2295" t="s">
        <v>47</v>
      </c>
      <c r="AC2295" t="s">
        <v>159</v>
      </c>
      <c r="AD2295" t="s">
        <v>159</v>
      </c>
      <c r="AE2295" s="39">
        <v>46227.357997685183</v>
      </c>
      <c r="AG2295" t="str">
        <f t="shared" si="280"/>
        <v>Agosto-26</v>
      </c>
      <c r="AH2295" s="36">
        <f>_xlfn.XLOOKUP(AK2295,'Base de Preços'!P$7:P$3001,'Base de Preços'!J$7:J$3001,"",0)</f>
        <v>3133.15</v>
      </c>
      <c r="AI2295" s="37">
        <f t="shared" si="281"/>
        <v>3133.15</v>
      </c>
      <c r="AJ2295" t="str">
        <f>_xlfn.XLOOKUP(N2295,Agrupamentos!C$3:C$496,Agrupamentos!D$3:D$496,"",0)</f>
        <v>BRIGADINHA MSFL</v>
      </c>
      <c r="AK2295" t="str">
        <f t="shared" si="282"/>
        <v>EQUIPE DE BRIGADINHA FLORESTALGN1410IMP21</v>
      </c>
      <c r="AL2295" s="57" t="str">
        <f t="shared" si="283"/>
        <v>48153GN1410Trabalhador FlorestalNATAN SANTOS MORAISEQUIPE DE BRIGADINHA FLORESTALMÃE SANTA GLEBA A - RRP019-01Principal1Agosto-2602446227,357997685246226</v>
      </c>
      <c r="AM2295" s="79" t="str">
        <f t="shared" si="284"/>
        <v/>
      </c>
      <c r="AN2295" s="80" t="str">
        <f t="shared" si="285"/>
        <v/>
      </c>
      <c r="AO2295" s="36">
        <f t="shared" si="286"/>
        <v>3133.15</v>
      </c>
      <c r="AP2295" s="83" t="str">
        <f t="shared" si="287"/>
        <v/>
      </c>
    </row>
    <row r="2296" spans="1:42" hidden="1">
      <c r="A2296">
        <v>48153</v>
      </c>
      <c r="B2296" s="38">
        <v>46226</v>
      </c>
      <c r="C2296" t="s">
        <v>35</v>
      </c>
      <c r="D2296" t="s">
        <v>105</v>
      </c>
      <c r="E2296" t="s">
        <v>106</v>
      </c>
      <c r="F2296" t="s">
        <v>37</v>
      </c>
      <c r="G2296">
        <v>8</v>
      </c>
      <c r="H2296" s="43">
        <v>11065</v>
      </c>
      <c r="I2296" t="s">
        <v>107</v>
      </c>
      <c r="J2296">
        <v>11078</v>
      </c>
      <c r="K2296" t="s">
        <v>154</v>
      </c>
      <c r="L2296" t="s">
        <v>154</v>
      </c>
      <c r="M2296" t="s">
        <v>155</v>
      </c>
      <c r="N2296" t="s">
        <v>156</v>
      </c>
      <c r="O2296" t="s">
        <v>43</v>
      </c>
      <c r="P2296">
        <v>900</v>
      </c>
      <c r="Q2296" t="s">
        <v>173</v>
      </c>
      <c r="R2296" t="s">
        <v>140</v>
      </c>
      <c r="S2296">
        <v>18</v>
      </c>
      <c r="T2296">
        <v>0</v>
      </c>
      <c r="U2296">
        <v>6</v>
      </c>
      <c r="V2296">
        <v>24</v>
      </c>
      <c r="W2296">
        <v>0</v>
      </c>
      <c r="X2296">
        <v>0</v>
      </c>
      <c r="Y2296">
        <v>0</v>
      </c>
      <c r="Z2296">
        <v>0</v>
      </c>
      <c r="AA2296" t="s">
        <v>55</v>
      </c>
      <c r="AB2296" t="s">
        <v>77</v>
      </c>
      <c r="AC2296" t="s">
        <v>159</v>
      </c>
      <c r="AD2296" t="s">
        <v>58</v>
      </c>
      <c r="AE2296" s="39">
        <v>46227.359375</v>
      </c>
      <c r="AG2296" t="str">
        <f t="shared" si="280"/>
        <v>Agosto-26</v>
      </c>
      <c r="AH2296" s="36">
        <f>_xlfn.XLOOKUP(AK2296,'Base de Preços'!P$7:P$3001,'Base de Preços'!J$7:J$3001,"",0)</f>
        <v>3133.15</v>
      </c>
      <c r="AI2296" s="37">
        <f t="shared" si="281"/>
        <v>0</v>
      </c>
      <c r="AJ2296" t="str">
        <f>_xlfn.XLOOKUP(N2296,Agrupamentos!C$3:C$496,Agrupamentos!D$3:D$496,"",0)</f>
        <v>BRIGADINHA MSFL</v>
      </c>
      <c r="AK2296" t="str">
        <f t="shared" si="282"/>
        <v>EQUIPE DE BRIGADINHA FLORESTALGN1410IMP21</v>
      </c>
      <c r="AL2296" s="57" t="str">
        <f t="shared" si="283"/>
        <v>48153GN1410MotoristaNATAN SANTOS MORAISEQUIPE DE BRIGADINHA FLORESTALCAMPO ALEGRE - RRP010-01Apoio0Agosto-2662446227,35937546226</v>
      </c>
      <c r="AM2296" s="79" t="str">
        <f t="shared" si="284"/>
        <v/>
      </c>
      <c r="AN2296" s="80" t="str">
        <f t="shared" si="285"/>
        <v/>
      </c>
      <c r="AO2296" s="36">
        <f t="shared" si="286"/>
        <v>0</v>
      </c>
      <c r="AP2296" s="83" t="str">
        <f t="shared" si="287"/>
        <v/>
      </c>
    </row>
    <row r="2297" spans="1:42" hidden="1">
      <c r="A2297">
        <v>48153</v>
      </c>
      <c r="B2297" s="38">
        <v>46226</v>
      </c>
      <c r="C2297" t="s">
        <v>35</v>
      </c>
      <c r="D2297" t="s">
        <v>105</v>
      </c>
      <c r="E2297" t="s">
        <v>106</v>
      </c>
      <c r="F2297" t="s">
        <v>49</v>
      </c>
      <c r="G2297">
        <v>8</v>
      </c>
      <c r="H2297" s="43">
        <v>11065</v>
      </c>
      <c r="I2297" t="s">
        <v>107</v>
      </c>
      <c r="J2297">
        <v>11078</v>
      </c>
      <c r="K2297" t="s">
        <v>154</v>
      </c>
      <c r="L2297" t="s">
        <v>154</v>
      </c>
      <c r="M2297" t="s">
        <v>155</v>
      </c>
      <c r="N2297" t="s">
        <v>156</v>
      </c>
      <c r="O2297" t="s">
        <v>43</v>
      </c>
      <c r="P2297">
        <v>900</v>
      </c>
      <c r="Q2297" t="s">
        <v>173</v>
      </c>
      <c r="R2297" t="s">
        <v>140</v>
      </c>
      <c r="S2297">
        <v>24</v>
      </c>
      <c r="T2297">
        <v>1</v>
      </c>
      <c r="U2297">
        <v>0</v>
      </c>
      <c r="V2297">
        <v>24</v>
      </c>
      <c r="W2297">
        <v>0</v>
      </c>
      <c r="X2297">
        <v>24</v>
      </c>
      <c r="Y2297">
        <v>24</v>
      </c>
      <c r="Z2297" s="3">
        <v>3133.15</v>
      </c>
      <c r="AA2297" t="s">
        <v>55</v>
      </c>
      <c r="AB2297" t="s">
        <v>47</v>
      </c>
      <c r="AC2297" t="s">
        <v>159</v>
      </c>
      <c r="AD2297" t="s">
        <v>159</v>
      </c>
      <c r="AE2297" s="39">
        <v>46227.359120370369</v>
      </c>
      <c r="AG2297" t="str">
        <f t="shared" si="280"/>
        <v>Agosto-26</v>
      </c>
      <c r="AH2297" s="36">
        <f>_xlfn.XLOOKUP(AK2297,'Base de Preços'!P$7:P$3001,'Base de Preços'!J$7:J$3001,"",0)</f>
        <v>3133.15</v>
      </c>
      <c r="AI2297" s="37">
        <f t="shared" si="281"/>
        <v>3133.15</v>
      </c>
      <c r="AJ2297" t="str">
        <f>_xlfn.XLOOKUP(N2297,Agrupamentos!C$3:C$496,Agrupamentos!D$3:D$496,"",0)</f>
        <v>BRIGADINHA MSFL</v>
      </c>
      <c r="AK2297" t="str">
        <f t="shared" si="282"/>
        <v>EQUIPE DE BRIGADINHA FLORESTALGN1410IMP21</v>
      </c>
      <c r="AL2297" s="57" t="str">
        <f t="shared" si="283"/>
        <v>48153GN1410Trabalhador FlorestalNATAN SANTOS MORAISEQUIPE DE BRIGADINHA FLORESTALCAMPO ALEGRE - RRP010-01Principal1Agosto-2602446227,359120370446226</v>
      </c>
      <c r="AM2297" s="79" t="str">
        <f t="shared" si="284"/>
        <v/>
      </c>
      <c r="AN2297" s="80" t="str">
        <f t="shared" si="285"/>
        <v/>
      </c>
      <c r="AO2297" s="36">
        <f t="shared" si="286"/>
        <v>3133.15</v>
      </c>
      <c r="AP2297" s="83" t="str">
        <f t="shared" si="287"/>
        <v/>
      </c>
    </row>
    <row r="2298" spans="1:42" hidden="1">
      <c r="A2298">
        <v>48156</v>
      </c>
      <c r="B2298" s="38">
        <v>46226</v>
      </c>
      <c r="C2298" t="s">
        <v>35</v>
      </c>
      <c r="D2298" t="s">
        <v>105</v>
      </c>
      <c r="E2298" t="s">
        <v>106</v>
      </c>
      <c r="F2298" t="s">
        <v>49</v>
      </c>
      <c r="G2298">
        <v>8</v>
      </c>
      <c r="H2298" s="43">
        <v>11331</v>
      </c>
      <c r="I2298" t="s">
        <v>112</v>
      </c>
      <c r="J2298">
        <v>11752</v>
      </c>
      <c r="K2298" t="s">
        <v>149</v>
      </c>
      <c r="L2298" t="s">
        <v>149</v>
      </c>
      <c r="M2298" t="s">
        <v>115</v>
      </c>
      <c r="N2298" t="s">
        <v>116</v>
      </c>
      <c r="O2298" t="s">
        <v>64</v>
      </c>
      <c r="P2298">
        <v>503</v>
      </c>
      <c r="Q2298" t="s">
        <v>181</v>
      </c>
      <c r="R2298" t="s">
        <v>151</v>
      </c>
      <c r="S2298">
        <v>10</v>
      </c>
      <c r="T2298">
        <v>37.200000000000003</v>
      </c>
      <c r="U2298">
        <v>0</v>
      </c>
      <c r="V2298">
        <v>10</v>
      </c>
      <c r="W2298">
        <v>0.08</v>
      </c>
      <c r="X2298">
        <v>0.27</v>
      </c>
      <c r="Y2298">
        <v>0.27</v>
      </c>
      <c r="Z2298">
        <v>10.130000000000001</v>
      </c>
      <c r="AA2298" t="s">
        <v>55</v>
      </c>
      <c r="AB2298" t="s">
        <v>56</v>
      </c>
      <c r="AC2298" t="s">
        <v>120</v>
      </c>
      <c r="AD2298" t="s">
        <v>58</v>
      </c>
      <c r="AE2298" s="39">
        <v>46227.375185185185</v>
      </c>
      <c r="AG2298" t="str">
        <f t="shared" si="280"/>
        <v>Agosto-26</v>
      </c>
      <c r="AH2298" s="36">
        <f>_xlfn.XLOOKUP(AK2298,'Base de Preços'!P$7:P$3001,'Base de Preços'!J$7:J$3001,"",0)</f>
        <v>212.62</v>
      </c>
      <c r="AI2298" s="37">
        <f t="shared" si="281"/>
        <v>0</v>
      </c>
      <c r="AJ2298" t="str">
        <f>_xlfn.XLOOKUP(N2298,Agrupamentos!C$3:C$496,Agrupamentos!D$3:D$496,"",0)</f>
        <v>HERBICIDA MEC</v>
      </c>
      <c r="AK2298" t="str">
        <f t="shared" si="282"/>
        <v>SERV CAP QUIM PRE EMERG 3 LINHASGN1410IMP97</v>
      </c>
      <c r="AL2298" s="57" t="str">
        <f t="shared" si="283"/>
        <v>48156GN1410Trabalhador FlorestalMATEUS SANCHES PERES BIENIEKSERV CAP QUIM PRE EMERG 3 LINHASMÃE SANTA GLEBA A009-01Suporte37,2Agosto-2601046227,375185185246226</v>
      </c>
      <c r="AM2298" s="79">
        <f t="shared" si="284"/>
        <v>125</v>
      </c>
      <c r="AN2298" s="80">
        <f t="shared" si="285"/>
        <v>1266.25</v>
      </c>
      <c r="AO2298" s="36">
        <f t="shared" si="286"/>
        <v>376.83600000000007</v>
      </c>
      <c r="AP2298" s="83">
        <f t="shared" si="287"/>
        <v>-889.41399999999999</v>
      </c>
    </row>
    <row r="2299" spans="1:42" hidden="1">
      <c r="A2299">
        <v>48156</v>
      </c>
      <c r="B2299" s="38">
        <v>46226</v>
      </c>
      <c r="C2299" t="s">
        <v>35</v>
      </c>
      <c r="D2299" t="s">
        <v>105</v>
      </c>
      <c r="E2299" t="s">
        <v>106</v>
      </c>
      <c r="F2299" t="s">
        <v>59</v>
      </c>
      <c r="G2299">
        <v>8</v>
      </c>
      <c r="H2299" s="43">
        <v>11331</v>
      </c>
      <c r="I2299" t="s">
        <v>112</v>
      </c>
      <c r="J2299">
        <v>11752</v>
      </c>
      <c r="K2299" t="s">
        <v>149</v>
      </c>
      <c r="L2299" t="s">
        <v>149</v>
      </c>
      <c r="M2299" t="s">
        <v>115</v>
      </c>
      <c r="N2299" t="s">
        <v>116</v>
      </c>
      <c r="O2299" t="s">
        <v>64</v>
      </c>
      <c r="P2299">
        <v>503</v>
      </c>
      <c r="Q2299" t="s">
        <v>181</v>
      </c>
      <c r="R2299" t="s">
        <v>151</v>
      </c>
      <c r="S2299">
        <v>3</v>
      </c>
      <c r="T2299">
        <v>3.87</v>
      </c>
      <c r="U2299">
        <v>0</v>
      </c>
      <c r="V2299">
        <v>3</v>
      </c>
      <c r="W2299">
        <v>0.42</v>
      </c>
      <c r="X2299">
        <v>0.78</v>
      </c>
      <c r="Y2299">
        <v>0.78</v>
      </c>
      <c r="Z2299">
        <v>143.63999999999999</v>
      </c>
      <c r="AA2299" t="s">
        <v>46</v>
      </c>
      <c r="AB2299" t="s">
        <v>47</v>
      </c>
      <c r="AC2299" t="s">
        <v>120</v>
      </c>
      <c r="AD2299" t="s">
        <v>58</v>
      </c>
      <c r="AE2299" s="39">
        <v>46227.375185185185</v>
      </c>
      <c r="AG2299" t="str">
        <f t="shared" si="280"/>
        <v>Agosto-26</v>
      </c>
      <c r="AH2299" s="36">
        <f>_xlfn.XLOOKUP(AK2299,'Base de Preços'!P$7:P$3001,'Base de Preços'!J$7:J$3001,"",0)</f>
        <v>212.62</v>
      </c>
      <c r="AI2299" s="37">
        <f t="shared" si="281"/>
        <v>822.83940000000007</v>
      </c>
      <c r="AJ2299" t="str">
        <f>_xlfn.XLOOKUP(N2299,Agrupamentos!C$3:C$496,Agrupamentos!D$3:D$496,"",0)</f>
        <v>HERBICIDA MEC</v>
      </c>
      <c r="AK2299" t="str">
        <f t="shared" si="282"/>
        <v>SERV CAP QUIM PRE EMERG 3 LINHASGN1410IMP97</v>
      </c>
      <c r="AL2299" s="57" t="str">
        <f t="shared" si="283"/>
        <v>48156GN1410Operador de Trator de PneuMATEUS SANCHES PERES BIENIEKSERV CAP QUIM PRE EMERG 3 LINHASMÃE SANTA GLEBA A009-01Principal3,87Agosto-260346227,375185185246226</v>
      </c>
      <c r="AM2299" s="79">
        <f t="shared" si="284"/>
        <v>7.1428571428571432</v>
      </c>
      <c r="AN2299" s="80">
        <f t="shared" si="285"/>
        <v>1026</v>
      </c>
      <c r="AO2299" s="36">
        <f t="shared" si="286"/>
        <v>555.88679999999999</v>
      </c>
      <c r="AP2299" s="83">
        <f t="shared" si="287"/>
        <v>-470.11320000000001</v>
      </c>
    </row>
    <row r="2300" spans="1:42" hidden="1">
      <c r="A2300">
        <v>48156</v>
      </c>
      <c r="B2300" s="38">
        <v>46226</v>
      </c>
      <c r="C2300" t="s">
        <v>35</v>
      </c>
      <c r="D2300" t="s">
        <v>105</v>
      </c>
      <c r="E2300" t="s">
        <v>106</v>
      </c>
      <c r="F2300" t="s">
        <v>49</v>
      </c>
      <c r="G2300">
        <v>8</v>
      </c>
      <c r="H2300" s="43">
        <v>11331</v>
      </c>
      <c r="I2300" t="s">
        <v>112</v>
      </c>
      <c r="J2300">
        <v>11752</v>
      </c>
      <c r="K2300" t="s">
        <v>149</v>
      </c>
      <c r="L2300" t="s">
        <v>149</v>
      </c>
      <c r="M2300" t="s">
        <v>115</v>
      </c>
      <c r="N2300" t="s">
        <v>116</v>
      </c>
      <c r="O2300" t="s">
        <v>64</v>
      </c>
      <c r="P2300">
        <v>503</v>
      </c>
      <c r="Q2300" t="s">
        <v>181</v>
      </c>
      <c r="R2300" t="s">
        <v>165</v>
      </c>
      <c r="S2300">
        <v>10</v>
      </c>
      <c r="T2300">
        <v>3.87</v>
      </c>
      <c r="U2300">
        <v>0</v>
      </c>
      <c r="V2300">
        <v>10</v>
      </c>
      <c r="W2300">
        <v>0.08</v>
      </c>
      <c r="X2300">
        <v>2.58</v>
      </c>
      <c r="Y2300">
        <v>2.58</v>
      </c>
      <c r="Z2300">
        <v>10.130000000000001</v>
      </c>
      <c r="AA2300" t="s">
        <v>46</v>
      </c>
      <c r="AB2300" t="s">
        <v>56</v>
      </c>
      <c r="AC2300" t="s">
        <v>120</v>
      </c>
      <c r="AD2300" t="s">
        <v>58</v>
      </c>
      <c r="AE2300" s="39">
        <v>46227.375185185185</v>
      </c>
      <c r="AG2300" t="str">
        <f t="shared" si="280"/>
        <v>Agosto-26</v>
      </c>
      <c r="AH2300" s="36">
        <f>_xlfn.XLOOKUP(AK2300,'Base de Preços'!P$7:P$3001,'Base de Preços'!J$7:J$3001,"",0)</f>
        <v>212.62</v>
      </c>
      <c r="AI2300" s="37">
        <f t="shared" si="281"/>
        <v>0</v>
      </c>
      <c r="AJ2300" t="str">
        <f>_xlfn.XLOOKUP(N2300,Agrupamentos!C$3:C$496,Agrupamentos!D$3:D$496,"",0)</f>
        <v>HERBICIDA MEC</v>
      </c>
      <c r="AK2300" t="str">
        <f t="shared" si="282"/>
        <v>SERV CAP QUIM PRE EMERG 3 LINHASGN1410IMP97</v>
      </c>
      <c r="AL2300" s="57" t="str">
        <f t="shared" si="283"/>
        <v>48156GN1410Trabalhador FlorestalMATEUS SANCHES PERES BIENIEKSERV CAP QUIM PRE EMERG 3 LINHASMÃE SANTA GLEBA A006-01Suporte3,87Agosto-2601046227,375185185246226</v>
      </c>
      <c r="AM2300" s="79">
        <f t="shared" si="284"/>
        <v>125</v>
      </c>
      <c r="AN2300" s="80">
        <f t="shared" si="285"/>
        <v>1266.25</v>
      </c>
      <c r="AO2300" s="36">
        <f t="shared" si="286"/>
        <v>39.203100000000006</v>
      </c>
      <c r="AP2300" s="83">
        <f t="shared" si="287"/>
        <v>-1227.0469000000001</v>
      </c>
    </row>
    <row r="2301" spans="1:42" hidden="1">
      <c r="A2301">
        <v>48156</v>
      </c>
      <c r="B2301" s="38">
        <v>46226</v>
      </c>
      <c r="C2301" t="s">
        <v>35</v>
      </c>
      <c r="D2301" t="s">
        <v>105</v>
      </c>
      <c r="E2301" t="s">
        <v>106</v>
      </c>
      <c r="F2301" t="s">
        <v>37</v>
      </c>
      <c r="G2301">
        <v>8</v>
      </c>
      <c r="H2301" s="43">
        <v>11331</v>
      </c>
      <c r="I2301" t="s">
        <v>112</v>
      </c>
      <c r="J2301">
        <v>11752</v>
      </c>
      <c r="K2301" t="s">
        <v>149</v>
      </c>
      <c r="L2301" t="s">
        <v>149</v>
      </c>
      <c r="M2301" t="s">
        <v>115</v>
      </c>
      <c r="N2301" t="s">
        <v>116</v>
      </c>
      <c r="O2301" t="s">
        <v>64</v>
      </c>
      <c r="P2301">
        <v>503</v>
      </c>
      <c r="Q2301" t="s">
        <v>181</v>
      </c>
      <c r="R2301" t="s">
        <v>151</v>
      </c>
      <c r="S2301">
        <v>8</v>
      </c>
      <c r="T2301">
        <v>37.200000000000003</v>
      </c>
      <c r="U2301">
        <v>2</v>
      </c>
      <c r="V2301">
        <v>10</v>
      </c>
      <c r="W2301">
        <v>0.14000000000000001</v>
      </c>
      <c r="X2301">
        <v>0.22</v>
      </c>
      <c r="Y2301">
        <v>0.27</v>
      </c>
      <c r="Z2301">
        <v>58.86</v>
      </c>
      <c r="AA2301" t="s">
        <v>55</v>
      </c>
      <c r="AB2301" t="s">
        <v>77</v>
      </c>
      <c r="AC2301" t="s">
        <v>120</v>
      </c>
      <c r="AD2301" t="s">
        <v>58</v>
      </c>
      <c r="AE2301" s="39">
        <v>46227.375185185185</v>
      </c>
      <c r="AG2301" t="str">
        <f t="shared" si="280"/>
        <v>Agosto-26</v>
      </c>
      <c r="AH2301" s="36">
        <f>_xlfn.XLOOKUP(AK2301,'Base de Preços'!P$7:P$3001,'Base de Preços'!J$7:J$3001,"",0)</f>
        <v>212.62</v>
      </c>
      <c r="AI2301" s="37">
        <f t="shared" si="281"/>
        <v>0</v>
      </c>
      <c r="AJ2301" t="str">
        <f>_xlfn.XLOOKUP(N2301,Agrupamentos!C$3:C$496,Agrupamentos!D$3:D$496,"",0)</f>
        <v>HERBICIDA MEC</v>
      </c>
      <c r="AK2301" t="str">
        <f t="shared" si="282"/>
        <v>SERV CAP QUIM PRE EMERG 3 LINHASGN1410IMP97</v>
      </c>
      <c r="AL2301" s="57" t="str">
        <f t="shared" si="283"/>
        <v>48156GN1410MotoristaMATEUS SANCHES PERES BIENIEKSERV CAP QUIM PRE EMERG 3 LINHASMÃE SANTA GLEBA A009-01Apoio37,2Agosto-2621046227,375185185246226</v>
      </c>
      <c r="AM2301" s="79">
        <f t="shared" si="284"/>
        <v>71.428571428571416</v>
      </c>
      <c r="AN2301" s="80">
        <f t="shared" si="285"/>
        <v>4204.2857142857138</v>
      </c>
      <c r="AO2301" s="36">
        <f t="shared" si="286"/>
        <v>2189.5920000000001</v>
      </c>
      <c r="AP2301" s="83">
        <f t="shared" si="287"/>
        <v>-2014.6937142857137</v>
      </c>
    </row>
    <row r="2302" spans="1:42" hidden="1">
      <c r="A2302">
        <v>48156</v>
      </c>
      <c r="B2302" s="38">
        <v>46226</v>
      </c>
      <c r="C2302" t="s">
        <v>35</v>
      </c>
      <c r="D2302" t="s">
        <v>105</v>
      </c>
      <c r="E2302" t="s">
        <v>106</v>
      </c>
      <c r="F2302" t="s">
        <v>59</v>
      </c>
      <c r="G2302">
        <v>8</v>
      </c>
      <c r="H2302" s="43">
        <v>11331</v>
      </c>
      <c r="I2302" t="s">
        <v>112</v>
      </c>
      <c r="J2302">
        <v>11752</v>
      </c>
      <c r="K2302" t="s">
        <v>149</v>
      </c>
      <c r="L2302" t="s">
        <v>149</v>
      </c>
      <c r="M2302" t="s">
        <v>115</v>
      </c>
      <c r="N2302" t="s">
        <v>116</v>
      </c>
      <c r="O2302" t="s">
        <v>64</v>
      </c>
      <c r="P2302">
        <v>503</v>
      </c>
      <c r="Q2302" t="s">
        <v>181</v>
      </c>
      <c r="R2302" t="s">
        <v>165</v>
      </c>
      <c r="S2302">
        <v>20</v>
      </c>
      <c r="T2302">
        <v>37.200000000000003</v>
      </c>
      <c r="U2302">
        <v>23</v>
      </c>
      <c r="V2302">
        <v>43</v>
      </c>
      <c r="W2302">
        <v>0.42</v>
      </c>
      <c r="X2302">
        <v>0.54</v>
      </c>
      <c r="Y2302">
        <v>1.1599999999999999</v>
      </c>
      <c r="Z2302">
        <v>143.63999999999999</v>
      </c>
      <c r="AA2302" t="s">
        <v>55</v>
      </c>
      <c r="AB2302" t="s">
        <v>47</v>
      </c>
      <c r="AC2302" t="s">
        <v>120</v>
      </c>
      <c r="AD2302" t="s">
        <v>58</v>
      </c>
      <c r="AE2302" s="39">
        <v>46227.375185185185</v>
      </c>
      <c r="AG2302" t="str">
        <f t="shared" si="280"/>
        <v>Agosto-26</v>
      </c>
      <c r="AH2302" s="36">
        <f>_xlfn.XLOOKUP(AK2302,'Base de Preços'!P$7:P$3001,'Base de Preços'!J$7:J$3001,"",0)</f>
        <v>212.62</v>
      </c>
      <c r="AI2302" s="37">
        <f t="shared" si="281"/>
        <v>7909.4640000000009</v>
      </c>
      <c r="AJ2302" t="str">
        <f>_xlfn.XLOOKUP(N2302,Agrupamentos!C$3:C$496,Agrupamentos!D$3:D$496,"",0)</f>
        <v>HERBICIDA MEC</v>
      </c>
      <c r="AK2302" t="str">
        <f t="shared" si="282"/>
        <v>SERV CAP QUIM PRE EMERG 3 LINHASGN1410IMP97</v>
      </c>
      <c r="AL2302" s="57" t="str">
        <f t="shared" si="283"/>
        <v>48156GN1410Operador de Trator de PneuMATEUS SANCHES PERES BIENIEKSERV CAP QUIM PRE EMERG 3 LINHASMÃE SANTA GLEBA A006-01Principal37,2Agosto-26234346227,375185185246226</v>
      </c>
      <c r="AM2302" s="79">
        <f t="shared" si="284"/>
        <v>102.38095238095238</v>
      </c>
      <c r="AN2302" s="80">
        <f t="shared" si="285"/>
        <v>14705.999999999998</v>
      </c>
      <c r="AO2302" s="36">
        <f t="shared" si="286"/>
        <v>5343.4079999999994</v>
      </c>
      <c r="AP2302" s="83">
        <f t="shared" si="287"/>
        <v>-9362.5919999999987</v>
      </c>
    </row>
    <row r="2303" spans="1:42" hidden="1">
      <c r="A2303">
        <v>48120</v>
      </c>
      <c r="B2303" s="38">
        <v>46226</v>
      </c>
      <c r="C2303" t="s">
        <v>35</v>
      </c>
      <c r="D2303" t="s">
        <v>250</v>
      </c>
      <c r="E2303" t="s">
        <v>251</v>
      </c>
      <c r="F2303" t="s">
        <v>37</v>
      </c>
      <c r="G2303">
        <v>8</v>
      </c>
      <c r="H2303" s="43">
        <v>9241</v>
      </c>
      <c r="I2303" t="s">
        <v>189</v>
      </c>
      <c r="J2303" t="s">
        <v>39</v>
      </c>
      <c r="K2303" t="s">
        <v>40</v>
      </c>
      <c r="L2303" t="s">
        <v>252</v>
      </c>
      <c r="M2303">
        <v>2</v>
      </c>
      <c r="N2303" t="s">
        <v>42</v>
      </c>
      <c r="O2303" t="s">
        <v>64</v>
      </c>
      <c r="P2303">
        <v>390</v>
      </c>
      <c r="Q2303" t="s">
        <v>44</v>
      </c>
      <c r="R2303" t="s">
        <v>45</v>
      </c>
      <c r="S2303">
        <v>16</v>
      </c>
      <c r="T2303">
        <v>0</v>
      </c>
      <c r="U2303">
        <v>8</v>
      </c>
      <c r="V2303">
        <v>24</v>
      </c>
      <c r="W2303">
        <v>0</v>
      </c>
      <c r="X2303">
        <v>0</v>
      </c>
      <c r="Y2303">
        <v>0</v>
      </c>
      <c r="Z2303">
        <v>0</v>
      </c>
      <c r="AA2303" t="s">
        <v>46</v>
      </c>
      <c r="AB2303" t="s">
        <v>56</v>
      </c>
      <c r="AC2303" t="s">
        <v>48</v>
      </c>
      <c r="AD2303" t="s">
        <v>228</v>
      </c>
      <c r="AE2303" s="39">
        <v>46226.748171296298</v>
      </c>
      <c r="AG2303" t="str">
        <f t="shared" si="280"/>
        <v>Agosto-26</v>
      </c>
      <c r="AH2303" s="36">
        <f>_xlfn.XLOOKUP(AK2303,'Base de Preços'!P$7:P$3001,'Base de Preços'!J$7:J$3001,"",0)</f>
        <v>0</v>
      </c>
      <c r="AI2303" s="37">
        <f t="shared" si="281"/>
        <v>0</v>
      </c>
      <c r="AJ2303" t="str">
        <f>_xlfn.XLOOKUP(N2303,Agrupamentos!C$3:C$496,Agrupamentos!D$3:D$496,"",0)</f>
        <v>APOIO E MANUTENÇÃO</v>
      </c>
      <c r="AK2303" t="str">
        <f t="shared" si="282"/>
        <v>APOIO E MANUTEÇÃOGN12702</v>
      </c>
      <c r="AL2303" s="57" t="str">
        <f t="shared" si="283"/>
        <v>48120GN1270MotoristaGIOVANNI RODRIGUES BORGES MORAESAPOIO E MANUTEÇÃOPátio MST01Suporte0Agosto-2682446226,748171296346226</v>
      </c>
      <c r="AM2303" s="79" t="str">
        <f t="shared" si="284"/>
        <v/>
      </c>
      <c r="AN2303" s="80" t="str">
        <f t="shared" si="285"/>
        <v/>
      </c>
      <c r="AO2303" s="36">
        <f t="shared" si="286"/>
        <v>0</v>
      </c>
      <c r="AP2303" s="83" t="str">
        <f t="shared" si="287"/>
        <v/>
      </c>
    </row>
    <row r="2304" spans="1:42" hidden="1">
      <c r="A2304">
        <v>48128</v>
      </c>
      <c r="B2304" s="38">
        <v>46226</v>
      </c>
      <c r="C2304" t="s">
        <v>35</v>
      </c>
      <c r="D2304" t="s">
        <v>250</v>
      </c>
      <c r="E2304" t="s">
        <v>251</v>
      </c>
      <c r="F2304" t="s">
        <v>49</v>
      </c>
      <c r="G2304">
        <v>8</v>
      </c>
      <c r="H2304" s="43">
        <v>11697</v>
      </c>
      <c r="I2304" t="s">
        <v>253</v>
      </c>
      <c r="J2304">
        <v>10837</v>
      </c>
      <c r="K2304" t="s">
        <v>254</v>
      </c>
      <c r="L2304" t="s">
        <v>254</v>
      </c>
      <c r="M2304">
        <v>71</v>
      </c>
      <c r="N2304" t="s">
        <v>270</v>
      </c>
      <c r="O2304" t="s">
        <v>64</v>
      </c>
      <c r="P2304">
        <v>262</v>
      </c>
      <c r="Q2304" t="s">
        <v>256</v>
      </c>
      <c r="R2304">
        <v>11</v>
      </c>
      <c r="S2304">
        <v>56</v>
      </c>
      <c r="T2304">
        <v>55.67</v>
      </c>
      <c r="U2304">
        <v>0</v>
      </c>
      <c r="V2304">
        <v>56</v>
      </c>
      <c r="W2304">
        <v>1.42</v>
      </c>
      <c r="X2304">
        <v>1.01</v>
      </c>
      <c r="Y2304">
        <v>1.01</v>
      </c>
      <c r="Z2304">
        <v>149.09</v>
      </c>
      <c r="AA2304" t="s">
        <v>46</v>
      </c>
      <c r="AB2304" t="s">
        <v>47</v>
      </c>
      <c r="AC2304" t="s">
        <v>257</v>
      </c>
      <c r="AD2304" t="s">
        <v>57</v>
      </c>
      <c r="AE2304" s="39">
        <v>46226.82104166667</v>
      </c>
      <c r="AG2304" t="str">
        <f t="shared" si="280"/>
        <v>Agosto-26</v>
      </c>
      <c r="AH2304" s="36">
        <f>_xlfn.XLOOKUP(AK2304,'Base de Preços'!P$7:P$3001,'Base de Preços'!J$7:J$3001,"",0)</f>
        <v>152.18</v>
      </c>
      <c r="AI2304" s="37">
        <f t="shared" si="281"/>
        <v>8471.8606</v>
      </c>
      <c r="AJ2304" t="str">
        <f>_xlfn.XLOOKUP(N2304,Agrupamentos!C$3:C$496,Agrupamentos!D$3:D$496,"",0)</f>
        <v>COMBATE A FORMIGA MANUAL</v>
      </c>
      <c r="AK2304" t="str">
        <f t="shared" si="282"/>
        <v>COMBATE A FORMIGA MANUAL MANUTENÇÃO - ANO 02GN127071</v>
      </c>
      <c r="AL2304" s="57" t="str">
        <f t="shared" si="283"/>
        <v>48128GN1270Trabalhador FlorestalJEAN CARDOSO PAIVACOMBATE A FORMIGA MANUAL MANUTENÇÃO - ANO 02Fazenda Texas11Principal55,67Agosto-2605646226,821041666746226</v>
      </c>
      <c r="AM2304" s="79">
        <f t="shared" si="284"/>
        <v>39.436619718309863</v>
      </c>
      <c r="AN2304" s="80">
        <f t="shared" si="285"/>
        <v>5879.6056338028175</v>
      </c>
      <c r="AO2304" s="36">
        <f t="shared" si="286"/>
        <v>8299.8402999999998</v>
      </c>
      <c r="AP2304" s="83">
        <f t="shared" si="287"/>
        <v>2420.2346661971824</v>
      </c>
    </row>
    <row r="2305" spans="1:42" hidden="1">
      <c r="A2305">
        <v>48128</v>
      </c>
      <c r="B2305" s="38">
        <v>46226</v>
      </c>
      <c r="C2305" t="s">
        <v>35</v>
      </c>
      <c r="D2305" t="s">
        <v>250</v>
      </c>
      <c r="E2305" t="s">
        <v>251</v>
      </c>
      <c r="F2305" t="s">
        <v>49</v>
      </c>
      <c r="G2305">
        <v>8</v>
      </c>
      <c r="H2305" s="43">
        <v>11697</v>
      </c>
      <c r="I2305" t="s">
        <v>253</v>
      </c>
      <c r="J2305">
        <v>10837</v>
      </c>
      <c r="K2305" t="s">
        <v>254</v>
      </c>
      <c r="L2305" t="s">
        <v>254</v>
      </c>
      <c r="M2305">
        <v>71</v>
      </c>
      <c r="N2305" t="s">
        <v>270</v>
      </c>
      <c r="O2305" t="s">
        <v>64</v>
      </c>
      <c r="P2305">
        <v>262</v>
      </c>
      <c r="Q2305" t="s">
        <v>256</v>
      </c>
      <c r="R2305">
        <v>12</v>
      </c>
      <c r="S2305">
        <v>32</v>
      </c>
      <c r="T2305">
        <v>44.97</v>
      </c>
      <c r="U2305">
        <v>0</v>
      </c>
      <c r="V2305">
        <v>32</v>
      </c>
      <c r="W2305">
        <v>1.42</v>
      </c>
      <c r="X2305">
        <v>0.71</v>
      </c>
      <c r="Y2305">
        <v>0.71</v>
      </c>
      <c r="Z2305">
        <v>149.09</v>
      </c>
      <c r="AA2305" t="s">
        <v>46</v>
      </c>
      <c r="AB2305" t="s">
        <v>47</v>
      </c>
      <c r="AC2305" t="s">
        <v>257</v>
      </c>
      <c r="AD2305" t="s">
        <v>57</v>
      </c>
      <c r="AE2305" s="39">
        <v>46226.82104166667</v>
      </c>
      <c r="AG2305" t="str">
        <f t="shared" si="280"/>
        <v>Agosto-26</v>
      </c>
      <c r="AH2305" s="36">
        <f>_xlfn.XLOOKUP(AK2305,'Base de Preços'!P$7:P$3001,'Base de Preços'!J$7:J$3001,"",0)</f>
        <v>152.18</v>
      </c>
      <c r="AI2305" s="37">
        <f t="shared" si="281"/>
        <v>6843.5346</v>
      </c>
      <c r="AJ2305" t="str">
        <f>_xlfn.XLOOKUP(N2305,Agrupamentos!C$3:C$496,Agrupamentos!D$3:D$496,"",0)</f>
        <v>COMBATE A FORMIGA MANUAL</v>
      </c>
      <c r="AK2305" t="str">
        <f t="shared" si="282"/>
        <v>COMBATE A FORMIGA MANUAL MANUTENÇÃO - ANO 02GN127071</v>
      </c>
      <c r="AL2305" s="57" t="str">
        <f t="shared" si="283"/>
        <v>48128GN1270Trabalhador FlorestalJEAN CARDOSO PAIVACOMBATE A FORMIGA MANUAL MANUTENÇÃO - ANO 02Fazenda Texas12Principal44,97Agosto-2603246226,821041666746226</v>
      </c>
      <c r="AM2305" s="79">
        <f t="shared" si="284"/>
        <v>22.535211267605636</v>
      </c>
      <c r="AN2305" s="80">
        <f t="shared" si="285"/>
        <v>3359.7746478873241</v>
      </c>
      <c r="AO2305" s="36">
        <f t="shared" si="286"/>
        <v>6704.5772999999999</v>
      </c>
      <c r="AP2305" s="83">
        <f t="shared" si="287"/>
        <v>3344.8026521126758</v>
      </c>
    </row>
    <row r="2306" spans="1:42" hidden="1">
      <c r="A2306">
        <v>48128</v>
      </c>
      <c r="B2306" s="38">
        <v>46226</v>
      </c>
      <c r="C2306" t="s">
        <v>35</v>
      </c>
      <c r="D2306" t="s">
        <v>250</v>
      </c>
      <c r="E2306" t="s">
        <v>251</v>
      </c>
      <c r="F2306" t="s">
        <v>37</v>
      </c>
      <c r="G2306">
        <v>8</v>
      </c>
      <c r="H2306" s="43">
        <v>11697</v>
      </c>
      <c r="I2306" t="s">
        <v>253</v>
      </c>
      <c r="J2306">
        <v>10837</v>
      </c>
      <c r="K2306" t="s">
        <v>254</v>
      </c>
      <c r="L2306" t="s">
        <v>254</v>
      </c>
      <c r="M2306">
        <v>2</v>
      </c>
      <c r="N2306" t="s">
        <v>42</v>
      </c>
      <c r="O2306" t="s">
        <v>64</v>
      </c>
      <c r="P2306">
        <v>262</v>
      </c>
      <c r="Q2306" t="s">
        <v>256</v>
      </c>
      <c r="R2306">
        <v>11</v>
      </c>
      <c r="S2306">
        <v>8</v>
      </c>
      <c r="T2306">
        <v>0</v>
      </c>
      <c r="U2306">
        <v>0</v>
      </c>
      <c r="V2306">
        <v>8</v>
      </c>
      <c r="W2306">
        <v>0</v>
      </c>
      <c r="X2306">
        <v>0</v>
      </c>
      <c r="Y2306">
        <v>0</v>
      </c>
      <c r="Z2306">
        <v>0</v>
      </c>
      <c r="AA2306" t="s">
        <v>46</v>
      </c>
      <c r="AB2306" t="s">
        <v>56</v>
      </c>
      <c r="AC2306" t="s">
        <v>257</v>
      </c>
      <c r="AE2306" s="39">
        <v>46226.82104166667</v>
      </c>
      <c r="AG2306" t="str">
        <f t="shared" si="280"/>
        <v>Agosto-26</v>
      </c>
      <c r="AH2306" s="36">
        <f>_xlfn.XLOOKUP(AK2306,'Base de Preços'!P$7:P$3001,'Base de Preços'!J$7:J$3001,"",0)</f>
        <v>0</v>
      </c>
      <c r="AI2306" s="37">
        <f t="shared" si="281"/>
        <v>0</v>
      </c>
      <c r="AJ2306" t="str">
        <f>_xlfn.XLOOKUP(N2306,Agrupamentos!C$3:C$496,Agrupamentos!D$3:D$496,"",0)</f>
        <v>APOIO E MANUTENÇÃO</v>
      </c>
      <c r="AK2306" t="str">
        <f t="shared" si="282"/>
        <v>APOIO E MANUTEÇÃOGN12702</v>
      </c>
      <c r="AL2306" s="57" t="str">
        <f t="shared" si="283"/>
        <v>48128GN1270MotoristaJEAN CARDOSO PAIVAAPOIO E MANUTEÇÃOFazenda Texas11Suporte0Agosto-260846226,821041666746226</v>
      </c>
      <c r="AM2306" s="79" t="str">
        <f t="shared" si="284"/>
        <v/>
      </c>
      <c r="AN2306" s="80" t="str">
        <f t="shared" si="285"/>
        <v/>
      </c>
      <c r="AO2306" s="36">
        <f t="shared" si="286"/>
        <v>0</v>
      </c>
      <c r="AP2306" s="83" t="str">
        <f t="shared" si="287"/>
        <v/>
      </c>
    </row>
    <row r="2307" spans="1:42" hidden="1">
      <c r="A2307">
        <v>48128</v>
      </c>
      <c r="B2307" s="38">
        <v>46226</v>
      </c>
      <c r="C2307" t="s">
        <v>35</v>
      </c>
      <c r="D2307" t="s">
        <v>250</v>
      </c>
      <c r="E2307" t="s">
        <v>251</v>
      </c>
      <c r="F2307" t="s">
        <v>49</v>
      </c>
      <c r="G2307">
        <v>8</v>
      </c>
      <c r="H2307" s="43">
        <v>11697</v>
      </c>
      <c r="I2307" t="s">
        <v>253</v>
      </c>
      <c r="J2307">
        <v>10837</v>
      </c>
      <c r="K2307" t="s">
        <v>254</v>
      </c>
      <c r="L2307" t="s">
        <v>254</v>
      </c>
      <c r="M2307">
        <v>71</v>
      </c>
      <c r="N2307" t="s">
        <v>270</v>
      </c>
      <c r="O2307" t="s">
        <v>64</v>
      </c>
      <c r="P2307">
        <v>262</v>
      </c>
      <c r="Q2307" t="s">
        <v>256</v>
      </c>
      <c r="R2307">
        <v>18</v>
      </c>
      <c r="S2307">
        <v>16</v>
      </c>
      <c r="T2307">
        <v>15</v>
      </c>
      <c r="U2307">
        <v>0</v>
      </c>
      <c r="V2307">
        <v>16</v>
      </c>
      <c r="W2307">
        <v>1.42</v>
      </c>
      <c r="X2307">
        <v>1.07</v>
      </c>
      <c r="Y2307">
        <v>1.07</v>
      </c>
      <c r="Z2307">
        <v>149.09</v>
      </c>
      <c r="AA2307" t="s">
        <v>46</v>
      </c>
      <c r="AB2307" t="s">
        <v>47</v>
      </c>
      <c r="AC2307" t="s">
        <v>257</v>
      </c>
      <c r="AD2307" t="s">
        <v>57</v>
      </c>
      <c r="AE2307" s="39">
        <v>46226.82104166667</v>
      </c>
      <c r="AG2307" t="str">
        <f t="shared" si="280"/>
        <v>Agosto-26</v>
      </c>
      <c r="AH2307" s="36">
        <f>_xlfn.XLOOKUP(AK2307,'Base de Preços'!P$7:P$3001,'Base de Preços'!J$7:J$3001,"",0)</f>
        <v>152.18</v>
      </c>
      <c r="AI2307" s="37">
        <f t="shared" si="281"/>
        <v>2282.7000000000003</v>
      </c>
      <c r="AJ2307" t="str">
        <f>_xlfn.XLOOKUP(N2307,Agrupamentos!C$3:C$496,Agrupamentos!D$3:D$496,"",0)</f>
        <v>COMBATE A FORMIGA MANUAL</v>
      </c>
      <c r="AK2307" t="str">
        <f t="shared" si="282"/>
        <v>COMBATE A FORMIGA MANUAL MANUTENÇÃO - ANO 02GN127071</v>
      </c>
      <c r="AL2307" s="57" t="str">
        <f t="shared" si="283"/>
        <v>48128GN1270Trabalhador FlorestalJEAN CARDOSO PAIVACOMBATE A FORMIGA MANUAL MANUTENÇÃO - ANO 02Fazenda Texas18Principal15Agosto-2601646226,821041666746226</v>
      </c>
      <c r="AM2307" s="79">
        <f t="shared" si="284"/>
        <v>11.267605633802818</v>
      </c>
      <c r="AN2307" s="80">
        <f t="shared" si="285"/>
        <v>1679.8873239436621</v>
      </c>
      <c r="AO2307" s="36">
        <f t="shared" si="286"/>
        <v>2236.35</v>
      </c>
      <c r="AP2307" s="83">
        <f t="shared" si="287"/>
        <v>556.46267605633784</v>
      </c>
    </row>
    <row r="2308" spans="1:42" hidden="1">
      <c r="A2308">
        <v>48128</v>
      </c>
      <c r="B2308" s="38">
        <v>46226</v>
      </c>
      <c r="C2308" t="s">
        <v>35</v>
      </c>
      <c r="D2308" t="s">
        <v>250</v>
      </c>
      <c r="E2308" t="s">
        <v>251</v>
      </c>
      <c r="F2308" t="s">
        <v>49</v>
      </c>
      <c r="G2308">
        <v>8</v>
      </c>
      <c r="H2308" s="43">
        <v>11697</v>
      </c>
      <c r="I2308" t="s">
        <v>253</v>
      </c>
      <c r="J2308">
        <v>10837</v>
      </c>
      <c r="K2308" t="s">
        <v>254</v>
      </c>
      <c r="L2308" t="s">
        <v>254</v>
      </c>
      <c r="M2308">
        <v>71</v>
      </c>
      <c r="N2308" t="s">
        <v>270</v>
      </c>
      <c r="O2308" t="s">
        <v>64</v>
      </c>
      <c r="P2308">
        <v>262</v>
      </c>
      <c r="Q2308" t="s">
        <v>256</v>
      </c>
      <c r="R2308">
        <v>19</v>
      </c>
      <c r="S2308">
        <v>24</v>
      </c>
      <c r="T2308">
        <v>40.9</v>
      </c>
      <c r="U2308">
        <v>0</v>
      </c>
      <c r="V2308">
        <v>24</v>
      </c>
      <c r="W2308">
        <v>1.42</v>
      </c>
      <c r="X2308">
        <v>0.59</v>
      </c>
      <c r="Y2308">
        <v>0.59</v>
      </c>
      <c r="Z2308">
        <v>149.09</v>
      </c>
      <c r="AA2308" t="s">
        <v>46</v>
      </c>
      <c r="AB2308" t="s">
        <v>47</v>
      </c>
      <c r="AC2308" t="s">
        <v>257</v>
      </c>
      <c r="AD2308" t="s">
        <v>57</v>
      </c>
      <c r="AE2308" s="39">
        <v>46226.82104166667</v>
      </c>
      <c r="AG2308" t="str">
        <f t="shared" si="280"/>
        <v>Agosto-26</v>
      </c>
      <c r="AH2308" s="36">
        <f>_xlfn.XLOOKUP(AK2308,'Base de Preços'!P$7:P$3001,'Base de Preços'!J$7:J$3001,"",0)</f>
        <v>152.18</v>
      </c>
      <c r="AI2308" s="37">
        <f t="shared" si="281"/>
        <v>6224.1620000000003</v>
      </c>
      <c r="AJ2308" t="str">
        <f>_xlfn.XLOOKUP(N2308,Agrupamentos!C$3:C$496,Agrupamentos!D$3:D$496,"",0)</f>
        <v>COMBATE A FORMIGA MANUAL</v>
      </c>
      <c r="AK2308" t="str">
        <f t="shared" si="282"/>
        <v>COMBATE A FORMIGA MANUAL MANUTENÇÃO - ANO 02GN127071</v>
      </c>
      <c r="AL2308" s="57" t="str">
        <f t="shared" si="283"/>
        <v>48128GN1270Trabalhador FlorestalJEAN CARDOSO PAIVACOMBATE A FORMIGA MANUAL MANUTENÇÃO - ANO 02Fazenda Texas19Principal40,9Agosto-2602446226,821041666746226</v>
      </c>
      <c r="AM2308" s="79">
        <f t="shared" si="284"/>
        <v>16.901408450704228</v>
      </c>
      <c r="AN2308" s="80">
        <f t="shared" si="285"/>
        <v>2519.8309859154933</v>
      </c>
      <c r="AO2308" s="36">
        <f t="shared" si="286"/>
        <v>6097.7809999999999</v>
      </c>
      <c r="AP2308" s="83">
        <f t="shared" si="287"/>
        <v>3577.9500140845066</v>
      </c>
    </row>
    <row r="2309" spans="1:42" hidden="1">
      <c r="A2309">
        <v>48128</v>
      </c>
      <c r="B2309" s="38">
        <v>46226</v>
      </c>
      <c r="C2309" t="s">
        <v>35</v>
      </c>
      <c r="D2309" t="s">
        <v>250</v>
      </c>
      <c r="E2309" t="s">
        <v>251</v>
      </c>
      <c r="F2309" t="s">
        <v>49</v>
      </c>
      <c r="G2309">
        <v>8</v>
      </c>
      <c r="H2309" s="43">
        <v>11697</v>
      </c>
      <c r="I2309" t="s">
        <v>253</v>
      </c>
      <c r="J2309">
        <v>10837</v>
      </c>
      <c r="K2309" t="s">
        <v>254</v>
      </c>
      <c r="L2309" t="s">
        <v>254</v>
      </c>
      <c r="M2309">
        <v>71</v>
      </c>
      <c r="N2309" t="s">
        <v>270</v>
      </c>
      <c r="O2309" t="s">
        <v>64</v>
      </c>
      <c r="P2309">
        <v>262</v>
      </c>
      <c r="Q2309" t="s">
        <v>256</v>
      </c>
      <c r="R2309">
        <v>27</v>
      </c>
      <c r="S2309">
        <v>72</v>
      </c>
      <c r="T2309">
        <v>65.650000000000006</v>
      </c>
      <c r="U2309">
        <v>0</v>
      </c>
      <c r="V2309">
        <v>72</v>
      </c>
      <c r="W2309">
        <v>1.42</v>
      </c>
      <c r="X2309">
        <v>1.1000000000000001</v>
      </c>
      <c r="Y2309">
        <v>1.1000000000000001</v>
      </c>
      <c r="Z2309">
        <v>149.09</v>
      </c>
      <c r="AA2309" t="s">
        <v>46</v>
      </c>
      <c r="AB2309" t="s">
        <v>47</v>
      </c>
      <c r="AC2309" t="s">
        <v>257</v>
      </c>
      <c r="AD2309" t="s">
        <v>57</v>
      </c>
      <c r="AE2309" s="39">
        <v>46226.82104166667</v>
      </c>
      <c r="AG2309" t="str">
        <f t="shared" si="280"/>
        <v>Agosto-26</v>
      </c>
      <c r="AH2309" s="36">
        <f>_xlfn.XLOOKUP(AK2309,'Base de Preços'!P$7:P$3001,'Base de Preços'!J$7:J$3001,"",0)</f>
        <v>152.18</v>
      </c>
      <c r="AI2309" s="37">
        <f t="shared" si="281"/>
        <v>9990.617000000002</v>
      </c>
      <c r="AJ2309" t="str">
        <f>_xlfn.XLOOKUP(N2309,Agrupamentos!C$3:C$496,Agrupamentos!D$3:D$496,"",0)</f>
        <v>COMBATE A FORMIGA MANUAL</v>
      </c>
      <c r="AK2309" t="str">
        <f t="shared" si="282"/>
        <v>COMBATE A FORMIGA MANUAL MANUTENÇÃO - ANO 02GN127071</v>
      </c>
      <c r="AL2309" s="57" t="str">
        <f t="shared" si="283"/>
        <v>48128GN1270Trabalhador FlorestalJEAN CARDOSO PAIVACOMBATE A FORMIGA MANUAL MANUTENÇÃO - ANO 02Fazenda Texas27Principal65,65Agosto-2607246226,821041666746226</v>
      </c>
      <c r="AM2309" s="79">
        <f t="shared" si="284"/>
        <v>50.70422535211268</v>
      </c>
      <c r="AN2309" s="80">
        <f t="shared" si="285"/>
        <v>7559.49295774648</v>
      </c>
      <c r="AO2309" s="36">
        <f t="shared" si="286"/>
        <v>9787.7585000000017</v>
      </c>
      <c r="AP2309" s="83">
        <f t="shared" si="287"/>
        <v>2228.2655422535217</v>
      </c>
    </row>
    <row r="2310" spans="1:42" hidden="1">
      <c r="A2310">
        <v>48138</v>
      </c>
      <c r="B2310" s="38">
        <v>46226</v>
      </c>
      <c r="C2310" t="s">
        <v>35</v>
      </c>
      <c r="D2310" t="s">
        <v>185</v>
      </c>
      <c r="E2310" t="s">
        <v>186</v>
      </c>
      <c r="F2310" t="s">
        <v>49</v>
      </c>
      <c r="G2310">
        <v>8</v>
      </c>
      <c r="H2310" s="43">
        <v>10859</v>
      </c>
      <c r="I2310" t="s">
        <v>198</v>
      </c>
      <c r="J2310">
        <v>10093</v>
      </c>
      <c r="K2310" t="s">
        <v>199</v>
      </c>
      <c r="L2310" t="s">
        <v>199</v>
      </c>
      <c r="M2310" t="s">
        <v>204</v>
      </c>
      <c r="N2310" t="s">
        <v>205</v>
      </c>
      <c r="O2310" t="s">
        <v>64</v>
      </c>
      <c r="P2310">
        <v>607</v>
      </c>
      <c r="Q2310" t="s">
        <v>188</v>
      </c>
      <c r="R2310">
        <v>38</v>
      </c>
      <c r="S2310">
        <v>96</v>
      </c>
      <c r="T2310">
        <v>40</v>
      </c>
      <c r="U2310">
        <v>0</v>
      </c>
      <c r="V2310">
        <v>96</v>
      </c>
      <c r="W2310">
        <v>11</v>
      </c>
      <c r="X2310">
        <v>2.4</v>
      </c>
      <c r="Y2310">
        <v>2.4</v>
      </c>
      <c r="Z2310" s="3">
        <v>1104.82</v>
      </c>
      <c r="AA2310" t="s">
        <v>55</v>
      </c>
      <c r="AB2310" t="s">
        <v>47</v>
      </c>
      <c r="AC2310" t="s">
        <v>202</v>
      </c>
      <c r="AE2310" s="39">
        <v>46226.903287037036</v>
      </c>
      <c r="AG2310" t="str">
        <f t="shared" ref="AG2310:AG2373" si="288">IF(B2310=0,"",PROPER(TEXT(IF(DAY(B2310)&gt;20,EDATE(B2310,1),B2310),"MMMM-aa")))</f>
        <v>Agosto-26</v>
      </c>
      <c r="AH2310" s="36">
        <f>_xlfn.XLOOKUP(AK2310,'Base de Preços'!P$7:P$3001,'Base de Preços'!J$7:J$3001,"",0)</f>
        <v>1452.94</v>
      </c>
      <c r="AI2310" s="37">
        <f t="shared" ref="AI2310:AI2373" si="289">IF(AB2310="Principal",AH2310*T2310,0)</f>
        <v>58117.600000000006</v>
      </c>
      <c r="AJ2310" t="str">
        <f>_xlfn.XLOOKUP(N2310,Agrupamentos!C$3:C$496,Agrupamentos!D$3:D$496,"",0)</f>
        <v>PLANTIO</v>
      </c>
      <c r="AK2310" t="str">
        <f t="shared" ref="AK2310:AK2373" si="290">N2310&amp;D2310&amp;M2310</f>
        <v>PLANTIO MANUAL 1.110 plantas/ha,  mudas com tratamento (MAP e Cupinicida), mudas SEM TUBETE + replantioGN1400IMP12</v>
      </c>
      <c r="AL2310" s="57" t="str">
        <f t="shared" ref="AL2310:AL2373" si="291">CONCATENATE(A2310,D2310,F2310,K2310,N2310,Q2310,R2310,AB2310,T2310,AG2310,U2310,V2310,AE2310,B2310)</f>
        <v>48138GN1400Trabalhador FlorestalJONATHAN FONSECA DE OLIVEIRAPLANTIO MANUAL 1.110 plantas/ha,  mudas com tratamento (MAP e Cupinicida), mudas SEM TUBETE + replantioSelena38Principal40Agosto-2609646226,90328703746226</v>
      </c>
      <c r="AM2310" s="79">
        <f t="shared" ref="AM2310:AM2373" si="292">IFERROR(V2310/W2310,"")</f>
        <v>8.7272727272727266</v>
      </c>
      <c r="AN2310" s="80">
        <f t="shared" ref="AN2310:AN2373" si="293">IFERROR(AM2310*Z2310,"")</f>
        <v>9642.0654545454527</v>
      </c>
      <c r="AO2310" s="36">
        <f t="shared" ref="AO2310:AO2373" si="294">Z2310*T2310</f>
        <v>44192.799999999996</v>
      </c>
      <c r="AP2310" s="83">
        <f t="shared" ref="AP2310:AP2373" si="295">IFERROR(AO2310-AN2310,"")</f>
        <v>34550.734545454543</v>
      </c>
    </row>
    <row r="2311" spans="1:42" hidden="1">
      <c r="A2311">
        <v>48138</v>
      </c>
      <c r="B2311" s="38">
        <v>46226</v>
      </c>
      <c r="C2311" t="s">
        <v>35</v>
      </c>
      <c r="D2311" t="s">
        <v>185</v>
      </c>
      <c r="E2311" t="s">
        <v>186</v>
      </c>
      <c r="F2311" t="s">
        <v>59</v>
      </c>
      <c r="G2311">
        <v>8</v>
      </c>
      <c r="H2311" s="43">
        <v>10859</v>
      </c>
      <c r="I2311" t="s">
        <v>198</v>
      </c>
      <c r="J2311">
        <v>10093</v>
      </c>
      <c r="K2311" t="s">
        <v>199</v>
      </c>
      <c r="L2311" t="s">
        <v>199</v>
      </c>
      <c r="M2311" t="s">
        <v>204</v>
      </c>
      <c r="N2311" t="s">
        <v>205</v>
      </c>
      <c r="O2311" t="s">
        <v>64</v>
      </c>
      <c r="P2311">
        <v>607</v>
      </c>
      <c r="Q2311" t="s">
        <v>188</v>
      </c>
      <c r="R2311">
        <v>38</v>
      </c>
      <c r="S2311">
        <v>16</v>
      </c>
      <c r="T2311">
        <v>40</v>
      </c>
      <c r="U2311">
        <v>0</v>
      </c>
      <c r="V2311">
        <v>16</v>
      </c>
      <c r="W2311">
        <v>1.1000000000000001</v>
      </c>
      <c r="X2311">
        <v>0.4</v>
      </c>
      <c r="Y2311">
        <v>0.4</v>
      </c>
      <c r="Z2311">
        <v>348.12</v>
      </c>
      <c r="AA2311" t="s">
        <v>55</v>
      </c>
      <c r="AB2311" t="s">
        <v>56</v>
      </c>
      <c r="AC2311" t="s">
        <v>202</v>
      </c>
      <c r="AD2311" t="s">
        <v>203</v>
      </c>
      <c r="AE2311" s="39">
        <v>46226.903287037036</v>
      </c>
      <c r="AG2311" t="str">
        <f t="shared" si="288"/>
        <v>Agosto-26</v>
      </c>
      <c r="AH2311" s="36">
        <f>_xlfn.XLOOKUP(AK2311,'Base de Preços'!P$7:P$3001,'Base de Preços'!J$7:J$3001,"",0)</f>
        <v>1452.94</v>
      </c>
      <c r="AI2311" s="37">
        <f t="shared" si="289"/>
        <v>0</v>
      </c>
      <c r="AJ2311" t="str">
        <f>_xlfn.XLOOKUP(N2311,Agrupamentos!C$3:C$496,Agrupamentos!D$3:D$496,"",0)</f>
        <v>PLANTIO</v>
      </c>
      <c r="AK2311" t="str">
        <f t="shared" si="290"/>
        <v>PLANTIO MANUAL 1.110 plantas/ha,  mudas com tratamento (MAP e Cupinicida), mudas SEM TUBETE + replantioGN1400IMP12</v>
      </c>
      <c r="AL2311" s="57" t="str">
        <f t="shared" si="291"/>
        <v>48138GN1400Operador de Trator de PneuJONATHAN FONSECA DE OLIVEIRAPLANTIO MANUAL 1.110 plantas/ha,  mudas com tratamento (MAP e Cupinicida), mudas SEM TUBETE + replantioSelena38Suporte40Agosto-2601646226,90328703746226</v>
      </c>
      <c r="AM2311" s="79">
        <f t="shared" si="292"/>
        <v>14.545454545454545</v>
      </c>
      <c r="AN2311" s="80">
        <f t="shared" si="293"/>
        <v>5063.5636363636359</v>
      </c>
      <c r="AO2311" s="36">
        <f t="shared" si="294"/>
        <v>13924.8</v>
      </c>
      <c r="AP2311" s="83">
        <f t="shared" si="295"/>
        <v>8861.2363636363625</v>
      </c>
    </row>
    <row r="2312" spans="1:42" hidden="1">
      <c r="A2312">
        <v>48123</v>
      </c>
      <c r="B2312" s="38">
        <v>46226</v>
      </c>
      <c r="C2312" t="s">
        <v>35</v>
      </c>
      <c r="D2312" t="s">
        <v>185</v>
      </c>
      <c r="E2312" t="s">
        <v>186</v>
      </c>
      <c r="F2312" t="s">
        <v>59</v>
      </c>
      <c r="G2312">
        <v>8</v>
      </c>
      <c r="H2312" s="43">
        <v>10859</v>
      </c>
      <c r="I2312" t="s">
        <v>198</v>
      </c>
      <c r="J2312">
        <v>10315</v>
      </c>
      <c r="K2312" t="s">
        <v>206</v>
      </c>
      <c r="L2312" t="s">
        <v>206</v>
      </c>
      <c r="M2312" t="s">
        <v>234</v>
      </c>
      <c r="N2312" t="s">
        <v>235</v>
      </c>
      <c r="O2312" t="s">
        <v>64</v>
      </c>
      <c r="P2312">
        <v>400</v>
      </c>
      <c r="Q2312" t="s">
        <v>233</v>
      </c>
      <c r="R2312">
        <v>375</v>
      </c>
      <c r="S2312">
        <v>0</v>
      </c>
      <c r="T2312">
        <v>0</v>
      </c>
      <c r="U2312">
        <v>16</v>
      </c>
      <c r="V2312">
        <v>16</v>
      </c>
      <c r="W2312">
        <v>0.92</v>
      </c>
      <c r="X2312">
        <v>0</v>
      </c>
      <c r="Y2312">
        <v>0</v>
      </c>
      <c r="Z2312">
        <v>582.53</v>
      </c>
      <c r="AA2312" t="s">
        <v>46</v>
      </c>
      <c r="AB2312" t="s">
        <v>77</v>
      </c>
      <c r="AC2312" t="s">
        <v>209</v>
      </c>
      <c r="AD2312" t="s">
        <v>228</v>
      </c>
      <c r="AE2312" s="39">
        <v>46226.787141203706</v>
      </c>
      <c r="AG2312" t="str">
        <f t="shared" si="288"/>
        <v>Agosto-26</v>
      </c>
      <c r="AH2312" s="36">
        <f>_xlfn.XLOOKUP(AK2312,'Base de Preços'!P$7:P$3001,'Base de Preços'!J$7:J$3001,"",0)</f>
        <v>1041.5999999999999</v>
      </c>
      <c r="AI2312" s="37">
        <f t="shared" si="289"/>
        <v>0</v>
      </c>
      <c r="AJ2312" t="str">
        <f>_xlfn.XLOOKUP(N2312,Agrupamentos!C$3:C$496,Agrupamentos!D$3:D$496,"",0)</f>
        <v>IRRIGAÇÃO DE PLANTIO</v>
      </c>
      <c r="AK2312" t="str">
        <f t="shared" si="290"/>
        <v>4ª IRRIGAÇÃO DE PLANTIO 4 a 5 litros/planta+polímero,  tomadas d'água a 5 a 10km da operação, incluir captação de água.GN1400REF15-C</v>
      </c>
      <c r="AL2312" s="57" t="str">
        <f t="shared" si="291"/>
        <v>48123GN1400Operador de Trator de PneuANTONIO MARCIO PEREIRA DA SILVA4ª IRRIGAÇÃO DE PLANTIO 4 a 5 litros/planta+polímero,  tomadas d'água a 5 a 10km da operação, incluir captação de água.Rosa Maria375Apoio0Agosto-26161646226,787141203746226</v>
      </c>
      <c r="AM2312" s="79">
        <f t="shared" si="292"/>
        <v>17.391304347826086</v>
      </c>
      <c r="AN2312" s="80">
        <f t="shared" si="293"/>
        <v>10130.95652173913</v>
      </c>
      <c r="AO2312" s="36">
        <f t="shared" si="294"/>
        <v>0</v>
      </c>
      <c r="AP2312" s="83">
        <f t="shared" si="295"/>
        <v>-10130.95652173913</v>
      </c>
    </row>
    <row r="2313" spans="1:42" hidden="1">
      <c r="A2313">
        <v>48133</v>
      </c>
      <c r="B2313" s="38">
        <v>46226</v>
      </c>
      <c r="C2313" t="s">
        <v>35</v>
      </c>
      <c r="D2313" t="s">
        <v>185</v>
      </c>
      <c r="E2313" t="s">
        <v>186</v>
      </c>
      <c r="F2313" t="s">
        <v>49</v>
      </c>
      <c r="G2313">
        <v>10</v>
      </c>
      <c r="H2313" s="43">
        <v>10859</v>
      </c>
      <c r="I2313" t="s">
        <v>198</v>
      </c>
      <c r="J2313">
        <v>11772</v>
      </c>
      <c r="K2313" t="s">
        <v>211</v>
      </c>
      <c r="L2313" t="s">
        <v>211</v>
      </c>
      <c r="M2313" t="s">
        <v>200</v>
      </c>
      <c r="N2313" t="s">
        <v>201</v>
      </c>
      <c r="O2313" t="s">
        <v>64</v>
      </c>
      <c r="P2313">
        <v>607</v>
      </c>
      <c r="Q2313" t="s">
        <v>188</v>
      </c>
      <c r="R2313">
        <v>38</v>
      </c>
      <c r="S2313">
        <v>120</v>
      </c>
      <c r="T2313">
        <v>20</v>
      </c>
      <c r="U2313">
        <v>0</v>
      </c>
      <c r="V2313">
        <v>120</v>
      </c>
      <c r="W2313">
        <v>4.09</v>
      </c>
      <c r="X2313">
        <v>6</v>
      </c>
      <c r="Y2313">
        <v>6</v>
      </c>
      <c r="Z2313">
        <v>210.47</v>
      </c>
      <c r="AA2313" t="s">
        <v>55</v>
      </c>
      <c r="AB2313" t="s">
        <v>47</v>
      </c>
      <c r="AC2313" t="s">
        <v>212</v>
      </c>
      <c r="AE2313" s="39">
        <v>46226.881018518521</v>
      </c>
      <c r="AG2313" t="str">
        <f t="shared" si="288"/>
        <v>Agosto-26</v>
      </c>
      <c r="AH2313" s="36">
        <f>_xlfn.XLOOKUP(AK2313,'Base de Preços'!P$7:P$3001,'Base de Preços'!J$7:J$3001,"",0)</f>
        <v>930</v>
      </c>
      <c r="AI2313" s="37">
        <f t="shared" si="289"/>
        <v>18600</v>
      </c>
      <c r="AJ2313" t="str">
        <f>_xlfn.XLOOKUP(N2313,Agrupamentos!C$3:C$496,Agrupamentos!D$3:D$496,"",0)</f>
        <v>IRRIGAÇÃO DE PLANTIO</v>
      </c>
      <c r="AK2313" t="str">
        <f t="shared" si="290"/>
        <v>Irrigação de Plantio 4 a 5L/Planta+Polímero, tomadas d'água a 5 a 10KM da Operação, incluindo Capitação de ÁguaGN1400IMP14</v>
      </c>
      <c r="AL2313" s="57" t="str">
        <f t="shared" si="291"/>
        <v>48133GN1400Trabalhador FlorestalALCIMAR CONCEIÇAO DOS SANTOSIrrigação de Plantio 4 a 5L/Planta+Polímero, tomadas d'água a 5 a 10KM da Operação, incluindo Capitação de ÁguaSelena38Principal20Agosto-26012046226,881018518546226</v>
      </c>
      <c r="AM2313" s="79">
        <f t="shared" si="292"/>
        <v>29.339853300733498</v>
      </c>
      <c r="AN2313" s="80">
        <f t="shared" si="293"/>
        <v>6175.1589242053797</v>
      </c>
      <c r="AO2313" s="36">
        <f t="shared" si="294"/>
        <v>4209.3999999999996</v>
      </c>
      <c r="AP2313" s="83">
        <f t="shared" si="295"/>
        <v>-1965.75892420538</v>
      </c>
    </row>
    <row r="2314" spans="1:42" hidden="1">
      <c r="A2314">
        <v>48133</v>
      </c>
      <c r="B2314" s="38">
        <v>46226</v>
      </c>
      <c r="C2314" t="s">
        <v>35</v>
      </c>
      <c r="D2314" t="s">
        <v>185</v>
      </c>
      <c r="E2314" t="s">
        <v>186</v>
      </c>
      <c r="F2314" t="s">
        <v>59</v>
      </c>
      <c r="G2314">
        <v>10</v>
      </c>
      <c r="H2314" s="43">
        <v>10859</v>
      </c>
      <c r="I2314" t="s">
        <v>198</v>
      </c>
      <c r="J2314">
        <v>11772</v>
      </c>
      <c r="K2314" t="s">
        <v>211</v>
      </c>
      <c r="L2314" t="s">
        <v>211</v>
      </c>
      <c r="M2314" t="s">
        <v>200</v>
      </c>
      <c r="N2314" t="s">
        <v>201</v>
      </c>
      <c r="O2314" t="s">
        <v>64</v>
      </c>
      <c r="P2314">
        <v>607</v>
      </c>
      <c r="Q2314" t="s">
        <v>188</v>
      </c>
      <c r="R2314">
        <v>38</v>
      </c>
      <c r="S2314">
        <v>30</v>
      </c>
      <c r="T2314">
        <v>20</v>
      </c>
      <c r="U2314">
        <v>0</v>
      </c>
      <c r="V2314">
        <v>30</v>
      </c>
      <c r="W2314">
        <v>0.82</v>
      </c>
      <c r="X2314">
        <v>1.5</v>
      </c>
      <c r="Y2314">
        <v>1.5</v>
      </c>
      <c r="Z2314">
        <v>520.12</v>
      </c>
      <c r="AA2314" t="s">
        <v>55</v>
      </c>
      <c r="AB2314" t="s">
        <v>56</v>
      </c>
      <c r="AC2314" t="s">
        <v>212</v>
      </c>
      <c r="AD2314" t="s">
        <v>203</v>
      </c>
      <c r="AE2314" s="39">
        <v>46227.349259259259</v>
      </c>
      <c r="AG2314" t="str">
        <f t="shared" si="288"/>
        <v>Agosto-26</v>
      </c>
      <c r="AH2314" s="36">
        <f>_xlfn.XLOOKUP(AK2314,'Base de Preços'!P$7:P$3001,'Base de Preços'!J$7:J$3001,"",0)</f>
        <v>930</v>
      </c>
      <c r="AI2314" s="37">
        <f t="shared" si="289"/>
        <v>0</v>
      </c>
      <c r="AJ2314" t="str">
        <f>_xlfn.XLOOKUP(N2314,Agrupamentos!C$3:C$496,Agrupamentos!D$3:D$496,"",0)</f>
        <v>IRRIGAÇÃO DE PLANTIO</v>
      </c>
      <c r="AK2314" t="str">
        <f t="shared" si="290"/>
        <v>Irrigação de Plantio 4 a 5L/Planta+Polímero, tomadas d'água a 5 a 10KM da Operação, incluindo Capitação de ÁguaGN1400IMP14</v>
      </c>
      <c r="AL2314" s="57" t="str">
        <f t="shared" si="291"/>
        <v>48133GN1400Operador de Trator de PneuALCIMAR CONCEIÇAO DOS SANTOSIrrigação de Plantio 4 a 5L/Planta+Polímero, tomadas d'água a 5 a 10KM da Operação, incluindo Capitação de ÁguaSelena38Suporte20Agosto-2603046227,349259259346226</v>
      </c>
      <c r="AM2314" s="79">
        <f t="shared" si="292"/>
        <v>36.585365853658537</v>
      </c>
      <c r="AN2314" s="80">
        <f t="shared" si="293"/>
        <v>19028.780487804877</v>
      </c>
      <c r="AO2314" s="36">
        <f t="shared" si="294"/>
        <v>10402.4</v>
      </c>
      <c r="AP2314" s="83">
        <f t="shared" si="295"/>
        <v>-8626.3804878048777</v>
      </c>
    </row>
    <row r="2315" spans="1:42" hidden="1">
      <c r="A2315">
        <v>48138</v>
      </c>
      <c r="B2315" s="38">
        <v>46226</v>
      </c>
      <c r="C2315" t="s">
        <v>35</v>
      </c>
      <c r="D2315" t="s">
        <v>185</v>
      </c>
      <c r="E2315" t="s">
        <v>186</v>
      </c>
      <c r="F2315" t="s">
        <v>59</v>
      </c>
      <c r="G2315">
        <v>8</v>
      </c>
      <c r="H2315" s="43">
        <v>10859</v>
      </c>
      <c r="I2315" t="s">
        <v>198</v>
      </c>
      <c r="J2315">
        <v>10093</v>
      </c>
      <c r="K2315" t="s">
        <v>199</v>
      </c>
      <c r="L2315" t="s">
        <v>199</v>
      </c>
      <c r="M2315" t="s">
        <v>200</v>
      </c>
      <c r="N2315" t="s">
        <v>201</v>
      </c>
      <c r="O2315" t="s">
        <v>64</v>
      </c>
      <c r="P2315">
        <v>607</v>
      </c>
      <c r="Q2315" t="s">
        <v>188</v>
      </c>
      <c r="R2315">
        <v>38</v>
      </c>
      <c r="S2315">
        <v>8</v>
      </c>
      <c r="T2315">
        <v>20</v>
      </c>
      <c r="U2315">
        <v>0</v>
      </c>
      <c r="V2315">
        <v>8</v>
      </c>
      <c r="W2315">
        <v>0.82</v>
      </c>
      <c r="X2315">
        <v>0.4</v>
      </c>
      <c r="Y2315">
        <v>0.4</v>
      </c>
      <c r="Z2315">
        <v>520.12</v>
      </c>
      <c r="AA2315" t="s">
        <v>55</v>
      </c>
      <c r="AB2315" t="s">
        <v>56</v>
      </c>
      <c r="AC2315" t="s">
        <v>202</v>
      </c>
      <c r="AE2315" s="39">
        <v>46226.903287037036</v>
      </c>
      <c r="AG2315" t="str">
        <f t="shared" si="288"/>
        <v>Agosto-26</v>
      </c>
      <c r="AH2315" s="36">
        <f>_xlfn.XLOOKUP(AK2315,'Base de Preços'!P$7:P$3001,'Base de Preços'!J$7:J$3001,"",0)</f>
        <v>930</v>
      </c>
      <c r="AI2315" s="37">
        <f t="shared" si="289"/>
        <v>0</v>
      </c>
      <c r="AJ2315" t="str">
        <f>_xlfn.XLOOKUP(N2315,Agrupamentos!C$3:C$496,Agrupamentos!D$3:D$496,"",0)</f>
        <v>IRRIGAÇÃO DE PLANTIO</v>
      </c>
      <c r="AK2315" t="str">
        <f t="shared" si="290"/>
        <v>Irrigação de Plantio 4 a 5L/Planta+Polímero, tomadas d'água a 5 a 10KM da Operação, incluindo Capitação de ÁguaGN1400IMP14</v>
      </c>
      <c r="AL2315" s="57" t="str">
        <f t="shared" si="291"/>
        <v>48138GN1400Operador de Trator de PneuJONATHAN FONSECA DE OLIVEIRAIrrigação de Plantio 4 a 5L/Planta+Polímero, tomadas d'água a 5 a 10KM da Operação, incluindo Capitação de ÁguaSelena38Suporte20Agosto-260846226,90328703746226</v>
      </c>
      <c r="AM2315" s="79">
        <f t="shared" si="292"/>
        <v>9.7560975609756095</v>
      </c>
      <c r="AN2315" s="80">
        <f t="shared" si="293"/>
        <v>5074.3414634146338</v>
      </c>
      <c r="AO2315" s="36">
        <f t="shared" si="294"/>
        <v>10402.4</v>
      </c>
      <c r="AP2315" s="83">
        <f t="shared" si="295"/>
        <v>5328.0585365853658</v>
      </c>
    </row>
    <row r="2316" spans="1:42" hidden="1">
      <c r="A2316">
        <v>48138</v>
      </c>
      <c r="B2316" s="38">
        <v>46226</v>
      </c>
      <c r="C2316" t="s">
        <v>35</v>
      </c>
      <c r="D2316" t="s">
        <v>185</v>
      </c>
      <c r="E2316" t="s">
        <v>186</v>
      </c>
      <c r="F2316" t="s">
        <v>49</v>
      </c>
      <c r="G2316">
        <v>8</v>
      </c>
      <c r="H2316" s="43">
        <v>10859</v>
      </c>
      <c r="I2316" t="s">
        <v>198</v>
      </c>
      <c r="J2316">
        <v>10093</v>
      </c>
      <c r="K2316" t="s">
        <v>199</v>
      </c>
      <c r="L2316" t="s">
        <v>199</v>
      </c>
      <c r="M2316" t="s">
        <v>200</v>
      </c>
      <c r="N2316" t="s">
        <v>201</v>
      </c>
      <c r="O2316" t="s">
        <v>64</v>
      </c>
      <c r="P2316">
        <v>607</v>
      </c>
      <c r="Q2316" t="s">
        <v>188</v>
      </c>
      <c r="R2316">
        <v>38</v>
      </c>
      <c r="S2316">
        <v>40</v>
      </c>
      <c r="T2316">
        <v>20</v>
      </c>
      <c r="U2316">
        <v>0</v>
      </c>
      <c r="V2316">
        <v>40</v>
      </c>
      <c r="W2316">
        <v>4.09</v>
      </c>
      <c r="X2316">
        <v>2</v>
      </c>
      <c r="Y2316">
        <v>2</v>
      </c>
      <c r="Z2316">
        <v>210.47</v>
      </c>
      <c r="AA2316" t="s">
        <v>55</v>
      </c>
      <c r="AB2316" t="s">
        <v>47</v>
      </c>
      <c r="AC2316" t="s">
        <v>202</v>
      </c>
      <c r="AE2316" s="39">
        <v>46226.903287037036</v>
      </c>
      <c r="AG2316" t="str">
        <f t="shared" si="288"/>
        <v>Agosto-26</v>
      </c>
      <c r="AH2316" s="36">
        <f>_xlfn.XLOOKUP(AK2316,'Base de Preços'!P$7:P$3001,'Base de Preços'!J$7:J$3001,"",0)</f>
        <v>930</v>
      </c>
      <c r="AI2316" s="37">
        <f t="shared" si="289"/>
        <v>18600</v>
      </c>
      <c r="AJ2316" t="str">
        <f>_xlfn.XLOOKUP(N2316,Agrupamentos!C$3:C$496,Agrupamentos!D$3:D$496,"",0)</f>
        <v>IRRIGAÇÃO DE PLANTIO</v>
      </c>
      <c r="AK2316" t="str">
        <f t="shared" si="290"/>
        <v>Irrigação de Plantio 4 a 5L/Planta+Polímero, tomadas d'água a 5 a 10KM da Operação, incluindo Capitação de ÁguaGN1400IMP14</v>
      </c>
      <c r="AL2316" s="57" t="str">
        <f t="shared" si="291"/>
        <v>48138GN1400Trabalhador FlorestalJONATHAN FONSECA DE OLIVEIRAIrrigação de Plantio 4 a 5L/Planta+Polímero, tomadas d'água a 5 a 10KM da Operação, incluindo Capitação de ÁguaSelena38Principal20Agosto-2604046226,90328703746226</v>
      </c>
      <c r="AM2316" s="79">
        <f t="shared" si="292"/>
        <v>9.7799511002444994</v>
      </c>
      <c r="AN2316" s="80">
        <f t="shared" si="293"/>
        <v>2058.3863080684596</v>
      </c>
      <c r="AO2316" s="36">
        <f t="shared" si="294"/>
        <v>4209.3999999999996</v>
      </c>
      <c r="AP2316" s="83">
        <f t="shared" si="295"/>
        <v>2151.0136919315401</v>
      </c>
    </row>
    <row r="2317" spans="1:42" hidden="1">
      <c r="A2317">
        <v>48138</v>
      </c>
      <c r="B2317" s="38">
        <v>46226</v>
      </c>
      <c r="C2317" t="s">
        <v>35</v>
      </c>
      <c r="D2317" t="s">
        <v>185</v>
      </c>
      <c r="E2317" t="s">
        <v>186</v>
      </c>
      <c r="F2317" t="s">
        <v>92</v>
      </c>
      <c r="G2317">
        <v>8</v>
      </c>
      <c r="H2317" s="43">
        <v>10859</v>
      </c>
      <c r="I2317" t="s">
        <v>198</v>
      </c>
      <c r="J2317">
        <v>10093</v>
      </c>
      <c r="K2317" t="s">
        <v>199</v>
      </c>
      <c r="L2317" t="s">
        <v>199</v>
      </c>
      <c r="M2317" t="s">
        <v>200</v>
      </c>
      <c r="N2317" t="s">
        <v>201</v>
      </c>
      <c r="O2317" t="s">
        <v>64</v>
      </c>
      <c r="P2317">
        <v>607</v>
      </c>
      <c r="Q2317" t="s">
        <v>188</v>
      </c>
      <c r="R2317">
        <v>38</v>
      </c>
      <c r="S2317">
        <v>8</v>
      </c>
      <c r="T2317">
        <v>40</v>
      </c>
      <c r="U2317">
        <v>0</v>
      </c>
      <c r="V2317">
        <v>8</v>
      </c>
      <c r="W2317">
        <v>0.51</v>
      </c>
      <c r="X2317">
        <v>0.2</v>
      </c>
      <c r="Y2317">
        <v>0.2</v>
      </c>
      <c r="Z2317">
        <v>199.41</v>
      </c>
      <c r="AA2317" t="s">
        <v>55</v>
      </c>
      <c r="AB2317" t="s">
        <v>56</v>
      </c>
      <c r="AC2317" t="s">
        <v>202</v>
      </c>
      <c r="AD2317" t="s">
        <v>203</v>
      </c>
      <c r="AE2317" s="39">
        <v>46226.903287037036</v>
      </c>
      <c r="AG2317" t="str">
        <f t="shared" si="288"/>
        <v>Agosto-26</v>
      </c>
      <c r="AH2317" s="36">
        <f>_xlfn.XLOOKUP(AK2317,'Base de Preços'!P$7:P$3001,'Base de Preços'!J$7:J$3001,"",0)</f>
        <v>930</v>
      </c>
      <c r="AI2317" s="37">
        <f t="shared" si="289"/>
        <v>0</v>
      </c>
      <c r="AJ2317" t="str">
        <f>_xlfn.XLOOKUP(N2317,Agrupamentos!C$3:C$496,Agrupamentos!D$3:D$496,"",0)</f>
        <v>IRRIGAÇÃO DE PLANTIO</v>
      </c>
      <c r="AK2317" t="str">
        <f t="shared" si="290"/>
        <v>Irrigação de Plantio 4 a 5L/Planta+Polímero, tomadas d'água a 5 a 10KM da Operação, incluindo Capitação de ÁguaGN1400IMP14</v>
      </c>
      <c r="AL2317" s="57" t="str">
        <f t="shared" si="291"/>
        <v>48138GN1400Motorista de Caminhão PipaJONATHAN FONSECA DE OLIVEIRAIrrigação de Plantio 4 a 5L/Planta+Polímero, tomadas d'água a 5 a 10KM da Operação, incluindo Capitação de ÁguaSelena38Suporte40Agosto-260846226,90328703746226</v>
      </c>
      <c r="AM2317" s="79">
        <f t="shared" si="292"/>
        <v>15.686274509803921</v>
      </c>
      <c r="AN2317" s="80">
        <f t="shared" si="293"/>
        <v>3128</v>
      </c>
      <c r="AO2317" s="36">
        <f t="shared" si="294"/>
        <v>7976.4</v>
      </c>
      <c r="AP2317" s="83">
        <f t="shared" si="295"/>
        <v>4848.3999999999996</v>
      </c>
    </row>
    <row r="2318" spans="1:42" hidden="1">
      <c r="A2318">
        <v>48147</v>
      </c>
      <c r="B2318" s="38">
        <v>46226</v>
      </c>
      <c r="C2318" t="s">
        <v>35</v>
      </c>
      <c r="D2318" t="s">
        <v>185</v>
      </c>
      <c r="E2318" t="s">
        <v>186</v>
      </c>
      <c r="F2318" t="s">
        <v>59</v>
      </c>
      <c r="G2318">
        <v>8</v>
      </c>
      <c r="H2318" s="43">
        <v>10665</v>
      </c>
      <c r="I2318" t="s">
        <v>191</v>
      </c>
      <c r="J2318">
        <v>10781</v>
      </c>
      <c r="K2318" t="s">
        <v>192</v>
      </c>
      <c r="L2318" t="s">
        <v>192</v>
      </c>
      <c r="M2318" t="s">
        <v>238</v>
      </c>
      <c r="N2318" t="s">
        <v>239</v>
      </c>
      <c r="O2318" t="s">
        <v>64</v>
      </c>
      <c r="P2318">
        <v>425</v>
      </c>
      <c r="Q2318" t="s">
        <v>236</v>
      </c>
      <c r="R2318">
        <v>92</v>
      </c>
      <c r="S2318">
        <v>4</v>
      </c>
      <c r="T2318">
        <v>15</v>
      </c>
      <c r="U2318">
        <v>12</v>
      </c>
      <c r="V2318">
        <v>16</v>
      </c>
      <c r="W2318">
        <v>0.47</v>
      </c>
      <c r="X2318">
        <v>0.27</v>
      </c>
      <c r="Y2318">
        <v>1.07</v>
      </c>
      <c r="Z2318">
        <v>197.44</v>
      </c>
      <c r="AA2318" t="s">
        <v>46</v>
      </c>
      <c r="AB2318" t="s">
        <v>47</v>
      </c>
      <c r="AC2318" t="s">
        <v>195</v>
      </c>
      <c r="AE2318" s="39">
        <v>46226.995474537034</v>
      </c>
      <c r="AF2318" t="s">
        <v>237</v>
      </c>
      <c r="AG2318" t="str">
        <f t="shared" si="288"/>
        <v>Agosto-26</v>
      </c>
      <c r="AH2318" s="36">
        <f>_xlfn.XLOOKUP(AK2318,'Base de Preços'!P$7:P$3001,'Base de Preços'!J$7:J$3001,"",0)</f>
        <v>216.98</v>
      </c>
      <c r="AI2318" s="37">
        <f t="shared" si="289"/>
        <v>3254.7</v>
      </c>
      <c r="AJ2318" t="str">
        <f>_xlfn.XLOOKUP(N2318,Agrupamentos!C$3:C$496,Agrupamentos!D$3:D$496,"",0)</f>
        <v>COMBATE A FORMIGA MECANIZADO</v>
      </c>
      <c r="AK2318" t="str">
        <f t="shared" si="290"/>
        <v>COMBATE A FORMIGA PÓS PLANTIO MECANIZADO - 3 a 5kg/ha isca granulada ou MIPISGN1400REF17</v>
      </c>
      <c r="AL2318" s="57" t="str">
        <f t="shared" si="291"/>
        <v>48147GN1400Operador de Trator de PneuTHIAGO DE SOUZA AVELARCOMBATE A FORMIGA PÓS PLANTIO MECANIZADO - 3 a 5kg/ha isca granulada ou MIPISHemas São Jose92Principal15Agosto-26121646226,99547453746226</v>
      </c>
      <c r="AM2318" s="79">
        <f t="shared" si="292"/>
        <v>34.042553191489361</v>
      </c>
      <c r="AN2318" s="80">
        <f t="shared" si="293"/>
        <v>6721.3617021276596</v>
      </c>
      <c r="AO2318" s="36">
        <f t="shared" si="294"/>
        <v>2961.6</v>
      </c>
      <c r="AP2318" s="83">
        <f t="shared" si="295"/>
        <v>-3759.7617021276596</v>
      </c>
    </row>
    <row r="2319" spans="1:42" hidden="1">
      <c r="A2319">
        <v>48123</v>
      </c>
      <c r="B2319" s="38">
        <v>46226</v>
      </c>
      <c r="C2319" t="s">
        <v>35</v>
      </c>
      <c r="D2319" t="s">
        <v>185</v>
      </c>
      <c r="E2319" t="s">
        <v>186</v>
      </c>
      <c r="F2319" t="s">
        <v>49</v>
      </c>
      <c r="G2319">
        <v>8</v>
      </c>
      <c r="H2319" s="43">
        <v>10859</v>
      </c>
      <c r="I2319" t="s">
        <v>198</v>
      </c>
      <c r="J2319">
        <v>10315</v>
      </c>
      <c r="K2319" t="s">
        <v>206</v>
      </c>
      <c r="L2319" t="s">
        <v>206</v>
      </c>
      <c r="M2319" t="s">
        <v>231</v>
      </c>
      <c r="N2319" t="s">
        <v>232</v>
      </c>
      <c r="O2319" t="s">
        <v>64</v>
      </c>
      <c r="P2319">
        <v>400</v>
      </c>
      <c r="Q2319" t="s">
        <v>233</v>
      </c>
      <c r="R2319">
        <v>375</v>
      </c>
      <c r="S2319">
        <v>49</v>
      </c>
      <c r="T2319">
        <v>24.8</v>
      </c>
      <c r="U2319">
        <v>0</v>
      </c>
      <c r="V2319">
        <v>49</v>
      </c>
      <c r="W2319">
        <v>1.48</v>
      </c>
      <c r="X2319">
        <v>1.98</v>
      </c>
      <c r="Y2319">
        <v>1.98</v>
      </c>
      <c r="Z2319">
        <v>148.43</v>
      </c>
      <c r="AA2319" t="s">
        <v>46</v>
      </c>
      <c r="AB2319" t="s">
        <v>47</v>
      </c>
      <c r="AC2319" t="s">
        <v>209</v>
      </c>
      <c r="AD2319" t="s">
        <v>228</v>
      </c>
      <c r="AE2319" s="39">
        <v>46226.787141203706</v>
      </c>
      <c r="AG2319" t="str">
        <f t="shared" si="288"/>
        <v>Agosto-26</v>
      </c>
      <c r="AH2319" s="36">
        <f>_xlfn.XLOOKUP(AK2319,'Base de Preços'!P$7:P$3001,'Base de Preços'!J$7:J$3001,"",0)</f>
        <v>199.25</v>
      </c>
      <c r="AI2319" s="37">
        <f t="shared" si="289"/>
        <v>4941.4000000000005</v>
      </c>
      <c r="AJ2319" t="str">
        <f>_xlfn.XLOOKUP(N2319,Agrupamentos!C$3:C$496,Agrupamentos!D$3:D$496,"",0)</f>
        <v>COMBATE A FORMIGA MANUAL</v>
      </c>
      <c r="AK2319" t="str">
        <f t="shared" si="290"/>
        <v>COMBATE A FORMIGA PÓS PLANTIO MANUAL - 3 a 5kg/HA Isca granulada ou MIPISGN1400REF16</v>
      </c>
      <c r="AL2319" s="57" t="str">
        <f t="shared" si="291"/>
        <v>48123GN1400Trabalhador FlorestalANTONIO MARCIO PEREIRA DA SILVACOMBATE A FORMIGA PÓS PLANTIO MANUAL - 3 a 5kg/HA Isca granulada ou MIPISRosa Maria375Principal24,8Agosto-2604946226,787141203746226</v>
      </c>
      <c r="AM2319" s="79">
        <f t="shared" si="292"/>
        <v>33.108108108108105</v>
      </c>
      <c r="AN2319" s="80">
        <f t="shared" si="293"/>
        <v>4914.2364864864867</v>
      </c>
      <c r="AO2319" s="36">
        <f t="shared" si="294"/>
        <v>3681.0640000000003</v>
      </c>
      <c r="AP2319" s="83">
        <f t="shared" si="295"/>
        <v>-1233.1724864864864</v>
      </c>
    </row>
    <row r="2320" spans="1:42" hidden="1">
      <c r="A2320">
        <v>48123</v>
      </c>
      <c r="B2320" s="38">
        <v>46226</v>
      </c>
      <c r="C2320" t="s">
        <v>35</v>
      </c>
      <c r="D2320" t="s">
        <v>185</v>
      </c>
      <c r="E2320" t="s">
        <v>186</v>
      </c>
      <c r="F2320" t="s">
        <v>49</v>
      </c>
      <c r="G2320">
        <v>8</v>
      </c>
      <c r="H2320" s="43">
        <v>10859</v>
      </c>
      <c r="I2320" t="s">
        <v>198</v>
      </c>
      <c r="J2320">
        <v>10315</v>
      </c>
      <c r="K2320" t="s">
        <v>206</v>
      </c>
      <c r="L2320" t="s">
        <v>206</v>
      </c>
      <c r="M2320" t="s">
        <v>231</v>
      </c>
      <c r="N2320" t="s">
        <v>232</v>
      </c>
      <c r="O2320" t="s">
        <v>64</v>
      </c>
      <c r="P2320">
        <v>400</v>
      </c>
      <c r="Q2320" t="s">
        <v>233</v>
      </c>
      <c r="R2320">
        <v>372</v>
      </c>
      <c r="S2320">
        <v>49</v>
      </c>
      <c r="T2320">
        <v>32.06</v>
      </c>
      <c r="U2320">
        <v>0</v>
      </c>
      <c r="V2320">
        <v>49</v>
      </c>
      <c r="W2320">
        <v>1.48</v>
      </c>
      <c r="X2320">
        <v>1.53</v>
      </c>
      <c r="Y2320">
        <v>1.53</v>
      </c>
      <c r="Z2320">
        <v>148.43</v>
      </c>
      <c r="AA2320" t="s">
        <v>46</v>
      </c>
      <c r="AB2320" t="s">
        <v>47</v>
      </c>
      <c r="AC2320" t="s">
        <v>209</v>
      </c>
      <c r="AD2320" t="s">
        <v>228</v>
      </c>
      <c r="AE2320" s="39">
        <v>46226.787141203706</v>
      </c>
      <c r="AG2320" t="str">
        <f t="shared" si="288"/>
        <v>Agosto-26</v>
      </c>
      <c r="AH2320" s="36">
        <f>_xlfn.XLOOKUP(AK2320,'Base de Preços'!P$7:P$3001,'Base de Preços'!J$7:J$3001,"",0)</f>
        <v>199.25</v>
      </c>
      <c r="AI2320" s="37">
        <f t="shared" si="289"/>
        <v>6387.9550000000008</v>
      </c>
      <c r="AJ2320" t="str">
        <f>_xlfn.XLOOKUP(N2320,Agrupamentos!C$3:C$496,Agrupamentos!D$3:D$496,"",0)</f>
        <v>COMBATE A FORMIGA MANUAL</v>
      </c>
      <c r="AK2320" t="str">
        <f t="shared" si="290"/>
        <v>COMBATE A FORMIGA PÓS PLANTIO MANUAL - 3 a 5kg/HA Isca granulada ou MIPISGN1400REF16</v>
      </c>
      <c r="AL2320" s="57" t="str">
        <f t="shared" si="291"/>
        <v>48123GN1400Trabalhador FlorestalANTONIO MARCIO PEREIRA DA SILVACOMBATE A FORMIGA PÓS PLANTIO MANUAL - 3 a 5kg/HA Isca granulada ou MIPISRosa Maria372Principal32,06Agosto-2604946226,787141203746226</v>
      </c>
      <c r="AM2320" s="79">
        <f t="shared" si="292"/>
        <v>33.108108108108105</v>
      </c>
      <c r="AN2320" s="80">
        <f t="shared" si="293"/>
        <v>4914.2364864864867</v>
      </c>
      <c r="AO2320" s="36">
        <f t="shared" si="294"/>
        <v>4758.6658000000007</v>
      </c>
      <c r="AP2320" s="83">
        <f t="shared" si="295"/>
        <v>-155.57068648648601</v>
      </c>
    </row>
    <row r="2321" spans="1:42" hidden="1">
      <c r="A2321">
        <v>48131</v>
      </c>
      <c r="B2321" s="38">
        <v>46226</v>
      </c>
      <c r="C2321" t="s">
        <v>35</v>
      </c>
      <c r="D2321" t="s">
        <v>185</v>
      </c>
      <c r="E2321" t="s">
        <v>186</v>
      </c>
      <c r="F2321" t="s">
        <v>59</v>
      </c>
      <c r="G2321">
        <v>10</v>
      </c>
      <c r="H2321" s="43">
        <v>10665</v>
      </c>
      <c r="I2321" t="s">
        <v>191</v>
      </c>
      <c r="J2321">
        <v>9900</v>
      </c>
      <c r="K2321" t="s">
        <v>218</v>
      </c>
      <c r="L2321" t="s">
        <v>218</v>
      </c>
      <c r="M2321" t="s">
        <v>221</v>
      </c>
      <c r="N2321" t="s">
        <v>222</v>
      </c>
      <c r="O2321" t="s">
        <v>64</v>
      </c>
      <c r="P2321">
        <v>853</v>
      </c>
      <c r="Q2321" t="s">
        <v>219</v>
      </c>
      <c r="R2321">
        <v>5</v>
      </c>
      <c r="S2321">
        <v>30</v>
      </c>
      <c r="T2321">
        <v>47.19</v>
      </c>
      <c r="U2321">
        <v>0</v>
      </c>
      <c r="V2321">
        <v>30</v>
      </c>
      <c r="W2321">
        <v>0.54</v>
      </c>
      <c r="X2321">
        <v>0.64</v>
      </c>
      <c r="Y2321">
        <v>0.64</v>
      </c>
      <c r="Z2321">
        <v>195</v>
      </c>
      <c r="AA2321" t="s">
        <v>46</v>
      </c>
      <c r="AB2321" t="s">
        <v>47</v>
      </c>
      <c r="AC2321" t="s">
        <v>220</v>
      </c>
      <c r="AE2321" s="39">
        <v>46226.868842592594</v>
      </c>
      <c r="AG2321" t="str">
        <f t="shared" si="288"/>
        <v>Agosto-26</v>
      </c>
      <c r="AH2321" s="36">
        <f>_xlfn.XLOOKUP(AK2321,'Base de Preços'!P$7:P$3001,'Base de Preços'!J$7:J$3001,"",0)</f>
        <v>195</v>
      </c>
      <c r="AI2321" s="37">
        <f t="shared" si="289"/>
        <v>9202.0499999999993</v>
      </c>
      <c r="AJ2321" t="str">
        <f>_xlfn.XLOOKUP(N2321,Agrupamentos!C$3:C$496,Agrupamentos!D$3:D$496,"",0)</f>
        <v>COMBATE A FORMIGA MECANIZADO</v>
      </c>
      <c r="AK2321" t="str">
        <f t="shared" si="290"/>
        <v>COMBATE A FORMIGA PRÉ PLANTIO MECANIZADO - Sulfluramida ou FipronilGN1400IMP09</v>
      </c>
      <c r="AL2321" s="57" t="str">
        <f t="shared" si="291"/>
        <v>48131GN1400Operador de Trator de PneuCARLOS ALVES DOS SANTOSCOMBATE A FORMIGA PRÉ PLANTIO MECANIZADO - Sulfluramida ou FipronilSANTA MARIA MATOS5Principal47,19Agosto-2603046226,868842592646226</v>
      </c>
      <c r="AM2321" s="79">
        <f t="shared" si="292"/>
        <v>55.55555555555555</v>
      </c>
      <c r="AN2321" s="80">
        <f t="shared" si="293"/>
        <v>10833.333333333332</v>
      </c>
      <c r="AO2321" s="36">
        <f t="shared" si="294"/>
        <v>9202.0499999999993</v>
      </c>
      <c r="AP2321" s="83">
        <f t="shared" si="295"/>
        <v>-1631.2833333333328</v>
      </c>
    </row>
    <row r="2322" spans="1:42" hidden="1">
      <c r="A2322">
        <v>48135</v>
      </c>
      <c r="B2322" s="38">
        <v>46226</v>
      </c>
      <c r="C2322" t="s">
        <v>35</v>
      </c>
      <c r="D2322" t="s">
        <v>185</v>
      </c>
      <c r="E2322" t="s">
        <v>186</v>
      </c>
      <c r="F2322" t="s">
        <v>59</v>
      </c>
      <c r="G2322">
        <v>10</v>
      </c>
      <c r="H2322" s="43">
        <v>10665</v>
      </c>
      <c r="I2322" t="s">
        <v>191</v>
      </c>
      <c r="J2322">
        <v>11034</v>
      </c>
      <c r="K2322" t="s">
        <v>213</v>
      </c>
      <c r="L2322" t="s">
        <v>213</v>
      </c>
      <c r="M2322" t="s">
        <v>214</v>
      </c>
      <c r="N2322" t="s">
        <v>215</v>
      </c>
      <c r="O2322" t="s">
        <v>64</v>
      </c>
      <c r="P2322">
        <v>930</v>
      </c>
      <c r="Q2322" t="s">
        <v>216</v>
      </c>
      <c r="R2322">
        <v>76</v>
      </c>
      <c r="S2322">
        <v>20</v>
      </c>
      <c r="T2322">
        <v>27.99</v>
      </c>
      <c r="U2322">
        <v>0</v>
      </c>
      <c r="V2322">
        <v>20</v>
      </c>
      <c r="W2322">
        <v>0.38</v>
      </c>
      <c r="X2322">
        <v>0.71</v>
      </c>
      <c r="Y2322">
        <v>0.71</v>
      </c>
      <c r="Z2322">
        <v>159.09</v>
      </c>
      <c r="AA2322" t="s">
        <v>46</v>
      </c>
      <c r="AB2322" t="s">
        <v>47</v>
      </c>
      <c r="AC2322" t="s">
        <v>217</v>
      </c>
      <c r="AE2322" s="39">
        <v>46226.882962962962</v>
      </c>
      <c r="AG2322" t="str">
        <f t="shared" si="288"/>
        <v>Agosto-26</v>
      </c>
      <c r="AH2322" s="36">
        <f>_xlfn.XLOOKUP(AK2322,'Base de Preços'!P$7:P$3001,'Base de Preços'!J$7:J$3001,"",0)</f>
        <v>193.73</v>
      </c>
      <c r="AI2322" s="37">
        <f t="shared" si="289"/>
        <v>5422.5026999999991</v>
      </c>
      <c r="AJ2322" t="str">
        <f>_xlfn.XLOOKUP(N2322,Agrupamentos!C$3:C$496,Agrupamentos!D$3:D$496,"",0)</f>
        <v>COMBATE A FORMIGA MECANIZADO</v>
      </c>
      <c r="AK2322" t="str">
        <f t="shared" si="290"/>
        <v>COMBATE A FORMIGA PÓS PLANTIO MECANIZADO- 3 a 5kg/ha isca granulada ou MIPISGN1400IMP17</v>
      </c>
      <c r="AL2322" s="57" t="str">
        <f t="shared" si="291"/>
        <v>48135GN1400Operador de Trator de PneuJOAO VITOR TONETO SILVACOMBATE A FORMIGA PÓS PLANTIO MECANIZADO- 3 a 5kg/ha isca granulada ou MIPISGARCA REAL76Principal27,99Agosto-2602046226,88296296346226</v>
      </c>
      <c r="AM2322" s="79">
        <f t="shared" si="292"/>
        <v>52.631578947368418</v>
      </c>
      <c r="AN2322" s="80">
        <f t="shared" si="293"/>
        <v>8373.1578947368416</v>
      </c>
      <c r="AO2322" s="36">
        <f t="shared" si="294"/>
        <v>4452.9291000000003</v>
      </c>
      <c r="AP2322" s="83">
        <f t="shared" si="295"/>
        <v>-3920.2287947368413</v>
      </c>
    </row>
    <row r="2323" spans="1:42" hidden="1">
      <c r="A2323">
        <v>48135</v>
      </c>
      <c r="B2323" s="38">
        <v>46226</v>
      </c>
      <c r="C2323" t="s">
        <v>35</v>
      </c>
      <c r="D2323" t="s">
        <v>185</v>
      </c>
      <c r="E2323" t="s">
        <v>186</v>
      </c>
      <c r="F2323" t="s">
        <v>49</v>
      </c>
      <c r="G2323">
        <v>10</v>
      </c>
      <c r="H2323" s="43">
        <v>10665</v>
      </c>
      <c r="I2323" t="s">
        <v>191</v>
      </c>
      <c r="J2323">
        <v>11034</v>
      </c>
      <c r="K2323" t="s">
        <v>213</v>
      </c>
      <c r="L2323" t="s">
        <v>213</v>
      </c>
      <c r="M2323" t="s">
        <v>214</v>
      </c>
      <c r="N2323" t="s">
        <v>215</v>
      </c>
      <c r="O2323" t="s">
        <v>64</v>
      </c>
      <c r="P2323">
        <v>930</v>
      </c>
      <c r="Q2323" t="s">
        <v>216</v>
      </c>
      <c r="R2323">
        <v>76</v>
      </c>
      <c r="S2323">
        <v>10</v>
      </c>
      <c r="T2323">
        <v>27.99</v>
      </c>
      <c r="U2323">
        <v>0</v>
      </c>
      <c r="V2323">
        <v>10</v>
      </c>
      <c r="W2323">
        <v>0.13</v>
      </c>
      <c r="X2323">
        <v>0.36</v>
      </c>
      <c r="Y2323">
        <v>0.36</v>
      </c>
      <c r="Z2323">
        <v>18.850000000000001</v>
      </c>
      <c r="AA2323" t="s">
        <v>46</v>
      </c>
      <c r="AB2323" t="s">
        <v>56</v>
      </c>
      <c r="AC2323" t="s">
        <v>217</v>
      </c>
      <c r="AE2323" s="39">
        <v>46226.882962962962</v>
      </c>
      <c r="AG2323" t="str">
        <f t="shared" si="288"/>
        <v>Agosto-26</v>
      </c>
      <c r="AH2323" s="36">
        <f>_xlfn.XLOOKUP(AK2323,'Base de Preços'!P$7:P$3001,'Base de Preços'!J$7:J$3001,"",0)</f>
        <v>193.73</v>
      </c>
      <c r="AI2323" s="37">
        <f t="shared" si="289"/>
        <v>0</v>
      </c>
      <c r="AJ2323" t="str">
        <f>_xlfn.XLOOKUP(N2323,Agrupamentos!C$3:C$496,Agrupamentos!D$3:D$496,"",0)</f>
        <v>COMBATE A FORMIGA MECANIZADO</v>
      </c>
      <c r="AK2323" t="str">
        <f t="shared" si="290"/>
        <v>COMBATE A FORMIGA PÓS PLANTIO MECANIZADO- 3 a 5kg/ha isca granulada ou MIPISGN1400IMP17</v>
      </c>
      <c r="AL2323" s="57" t="str">
        <f t="shared" si="291"/>
        <v>48135GN1400Trabalhador FlorestalJOAO VITOR TONETO SILVACOMBATE A FORMIGA PÓS PLANTIO MECANIZADO- 3 a 5kg/ha isca granulada ou MIPISGARCA REAL76Suporte27,99Agosto-2601046226,88296296346226</v>
      </c>
      <c r="AM2323" s="79">
        <f t="shared" si="292"/>
        <v>76.92307692307692</v>
      </c>
      <c r="AN2323" s="80">
        <f t="shared" si="293"/>
        <v>1450</v>
      </c>
      <c r="AO2323" s="36">
        <f t="shared" si="294"/>
        <v>527.61149999999998</v>
      </c>
      <c r="AP2323" s="83">
        <f t="shared" si="295"/>
        <v>-922.38850000000002</v>
      </c>
    </row>
    <row r="2324" spans="1:42" hidden="1">
      <c r="A2324">
        <v>48135</v>
      </c>
      <c r="B2324" s="38">
        <v>46226</v>
      </c>
      <c r="C2324" t="s">
        <v>35</v>
      </c>
      <c r="D2324" t="s">
        <v>185</v>
      </c>
      <c r="E2324" t="s">
        <v>186</v>
      </c>
      <c r="F2324" t="s">
        <v>59</v>
      </c>
      <c r="G2324">
        <v>10</v>
      </c>
      <c r="H2324" s="43">
        <v>10665</v>
      </c>
      <c r="I2324" t="s">
        <v>191</v>
      </c>
      <c r="J2324">
        <v>11034</v>
      </c>
      <c r="K2324" t="s">
        <v>213</v>
      </c>
      <c r="L2324" t="s">
        <v>213</v>
      </c>
      <c r="M2324" t="s">
        <v>214</v>
      </c>
      <c r="N2324" t="s">
        <v>215</v>
      </c>
      <c r="O2324" t="s">
        <v>64</v>
      </c>
      <c r="P2324">
        <v>930</v>
      </c>
      <c r="Q2324" t="s">
        <v>216</v>
      </c>
      <c r="R2324">
        <v>22</v>
      </c>
      <c r="S2324">
        <v>10</v>
      </c>
      <c r="T2324">
        <v>26.43</v>
      </c>
      <c r="U2324">
        <v>0</v>
      </c>
      <c r="V2324">
        <v>10</v>
      </c>
      <c r="W2324">
        <v>0.38</v>
      </c>
      <c r="X2324">
        <v>0.38</v>
      </c>
      <c r="Y2324">
        <v>0.38</v>
      </c>
      <c r="Z2324">
        <v>159.09</v>
      </c>
      <c r="AA2324" t="s">
        <v>46</v>
      </c>
      <c r="AB2324" t="s">
        <v>47</v>
      </c>
      <c r="AC2324" t="s">
        <v>217</v>
      </c>
      <c r="AE2324" s="39">
        <v>46226.882962962962</v>
      </c>
      <c r="AG2324" t="str">
        <f t="shared" si="288"/>
        <v>Agosto-26</v>
      </c>
      <c r="AH2324" s="36">
        <f>_xlfn.XLOOKUP(AK2324,'Base de Preços'!P$7:P$3001,'Base de Preços'!J$7:J$3001,"",0)</f>
        <v>193.73</v>
      </c>
      <c r="AI2324" s="37">
        <f t="shared" si="289"/>
        <v>5120.2838999999994</v>
      </c>
      <c r="AJ2324" t="str">
        <f>_xlfn.XLOOKUP(N2324,Agrupamentos!C$3:C$496,Agrupamentos!D$3:D$496,"",0)</f>
        <v>COMBATE A FORMIGA MECANIZADO</v>
      </c>
      <c r="AK2324" t="str">
        <f t="shared" si="290"/>
        <v>COMBATE A FORMIGA PÓS PLANTIO MECANIZADO- 3 a 5kg/ha isca granulada ou MIPISGN1400IMP17</v>
      </c>
      <c r="AL2324" s="57" t="str">
        <f t="shared" si="291"/>
        <v>48135GN1400Operador de Trator de PneuJOAO VITOR TONETO SILVACOMBATE A FORMIGA PÓS PLANTIO MECANIZADO- 3 a 5kg/ha isca granulada ou MIPISGARCA REAL22Principal26,43Agosto-2601046226,88296296346226</v>
      </c>
      <c r="AM2324" s="79">
        <f t="shared" si="292"/>
        <v>26.315789473684209</v>
      </c>
      <c r="AN2324" s="80">
        <f t="shared" si="293"/>
        <v>4186.5789473684208</v>
      </c>
      <c r="AO2324" s="36">
        <f t="shared" si="294"/>
        <v>4204.7487000000001</v>
      </c>
      <c r="AP2324" s="83">
        <f t="shared" si="295"/>
        <v>18.169752631579286</v>
      </c>
    </row>
    <row r="2325" spans="1:42" hidden="1">
      <c r="A2325">
        <v>48135</v>
      </c>
      <c r="B2325" s="38">
        <v>46226</v>
      </c>
      <c r="C2325" t="s">
        <v>35</v>
      </c>
      <c r="D2325" t="s">
        <v>185</v>
      </c>
      <c r="E2325" t="s">
        <v>186</v>
      </c>
      <c r="F2325" t="s">
        <v>59</v>
      </c>
      <c r="G2325">
        <v>10</v>
      </c>
      <c r="H2325" s="43">
        <v>10665</v>
      </c>
      <c r="I2325" t="s">
        <v>191</v>
      </c>
      <c r="J2325">
        <v>11034</v>
      </c>
      <c r="K2325" t="s">
        <v>213</v>
      </c>
      <c r="L2325" t="s">
        <v>213</v>
      </c>
      <c r="M2325" t="s">
        <v>214</v>
      </c>
      <c r="N2325" t="s">
        <v>215</v>
      </c>
      <c r="O2325" t="s">
        <v>64</v>
      </c>
      <c r="P2325">
        <v>930</v>
      </c>
      <c r="Q2325" t="s">
        <v>216</v>
      </c>
      <c r="R2325">
        <v>20</v>
      </c>
      <c r="S2325">
        <v>10</v>
      </c>
      <c r="T2325">
        <v>36.83</v>
      </c>
      <c r="U2325">
        <v>0</v>
      </c>
      <c r="V2325">
        <v>10</v>
      </c>
      <c r="W2325">
        <v>0.38</v>
      </c>
      <c r="X2325">
        <v>0.27</v>
      </c>
      <c r="Y2325">
        <v>0.27</v>
      </c>
      <c r="Z2325">
        <v>159.09</v>
      </c>
      <c r="AA2325" t="s">
        <v>46</v>
      </c>
      <c r="AB2325" t="s">
        <v>47</v>
      </c>
      <c r="AC2325" t="s">
        <v>217</v>
      </c>
      <c r="AE2325" s="39">
        <v>46226.882962962962</v>
      </c>
      <c r="AG2325" t="str">
        <f t="shared" si="288"/>
        <v>Agosto-26</v>
      </c>
      <c r="AH2325" s="36">
        <f>_xlfn.XLOOKUP(AK2325,'Base de Preços'!P$7:P$3001,'Base de Preços'!J$7:J$3001,"",0)</f>
        <v>193.73</v>
      </c>
      <c r="AI2325" s="37">
        <f t="shared" si="289"/>
        <v>7135.0758999999989</v>
      </c>
      <c r="AJ2325" t="str">
        <f>_xlfn.XLOOKUP(N2325,Agrupamentos!C$3:C$496,Agrupamentos!D$3:D$496,"",0)</f>
        <v>COMBATE A FORMIGA MECANIZADO</v>
      </c>
      <c r="AK2325" t="str">
        <f t="shared" si="290"/>
        <v>COMBATE A FORMIGA PÓS PLANTIO MECANIZADO- 3 a 5kg/ha isca granulada ou MIPISGN1400IMP17</v>
      </c>
      <c r="AL2325" s="57" t="str">
        <f t="shared" si="291"/>
        <v>48135GN1400Operador de Trator de PneuJOAO VITOR TONETO SILVACOMBATE A FORMIGA PÓS PLANTIO MECANIZADO- 3 a 5kg/ha isca granulada ou MIPISGARCA REAL20Principal36,83Agosto-2601046226,88296296346226</v>
      </c>
      <c r="AM2325" s="79">
        <f t="shared" si="292"/>
        <v>26.315789473684209</v>
      </c>
      <c r="AN2325" s="80">
        <f t="shared" si="293"/>
        <v>4186.5789473684208</v>
      </c>
      <c r="AO2325" s="36">
        <f t="shared" si="294"/>
        <v>5859.2847000000002</v>
      </c>
      <c r="AP2325" s="83">
        <f t="shared" si="295"/>
        <v>1672.7057526315793</v>
      </c>
    </row>
    <row r="2326" spans="1:42" hidden="1">
      <c r="A2326">
        <v>48135</v>
      </c>
      <c r="B2326" s="38">
        <v>46226</v>
      </c>
      <c r="C2326" t="s">
        <v>35</v>
      </c>
      <c r="D2326" t="s">
        <v>185</v>
      </c>
      <c r="E2326" t="s">
        <v>186</v>
      </c>
      <c r="F2326" t="s">
        <v>59</v>
      </c>
      <c r="G2326">
        <v>10</v>
      </c>
      <c r="H2326" s="43">
        <v>10665</v>
      </c>
      <c r="I2326" t="s">
        <v>191</v>
      </c>
      <c r="J2326">
        <v>11034</v>
      </c>
      <c r="K2326" t="s">
        <v>213</v>
      </c>
      <c r="L2326" t="s">
        <v>213</v>
      </c>
      <c r="M2326" t="s">
        <v>214</v>
      </c>
      <c r="N2326" t="s">
        <v>215</v>
      </c>
      <c r="O2326" t="s">
        <v>64</v>
      </c>
      <c r="P2326">
        <v>930</v>
      </c>
      <c r="Q2326" t="s">
        <v>216</v>
      </c>
      <c r="R2326">
        <v>17</v>
      </c>
      <c r="S2326">
        <v>10</v>
      </c>
      <c r="T2326">
        <v>36.15</v>
      </c>
      <c r="U2326">
        <v>0</v>
      </c>
      <c r="V2326">
        <v>10</v>
      </c>
      <c r="W2326">
        <v>0.38</v>
      </c>
      <c r="X2326">
        <v>0.28000000000000003</v>
      </c>
      <c r="Y2326">
        <v>0.28000000000000003</v>
      </c>
      <c r="Z2326">
        <v>159.09</v>
      </c>
      <c r="AA2326" t="s">
        <v>46</v>
      </c>
      <c r="AB2326" t="s">
        <v>47</v>
      </c>
      <c r="AC2326" t="s">
        <v>217</v>
      </c>
      <c r="AE2326" s="39">
        <v>46226.882962962962</v>
      </c>
      <c r="AG2326" t="str">
        <f t="shared" si="288"/>
        <v>Agosto-26</v>
      </c>
      <c r="AH2326" s="36">
        <f>_xlfn.XLOOKUP(AK2326,'Base de Preços'!P$7:P$3001,'Base de Preços'!J$7:J$3001,"",0)</f>
        <v>193.73</v>
      </c>
      <c r="AI2326" s="37">
        <f t="shared" si="289"/>
        <v>7003.3394999999991</v>
      </c>
      <c r="AJ2326" t="str">
        <f>_xlfn.XLOOKUP(N2326,Agrupamentos!C$3:C$496,Agrupamentos!D$3:D$496,"",0)</f>
        <v>COMBATE A FORMIGA MECANIZADO</v>
      </c>
      <c r="AK2326" t="str">
        <f t="shared" si="290"/>
        <v>COMBATE A FORMIGA PÓS PLANTIO MECANIZADO- 3 a 5kg/ha isca granulada ou MIPISGN1400IMP17</v>
      </c>
      <c r="AL2326" s="57" t="str">
        <f t="shared" si="291"/>
        <v>48135GN1400Operador de Trator de PneuJOAO VITOR TONETO SILVACOMBATE A FORMIGA PÓS PLANTIO MECANIZADO- 3 a 5kg/ha isca granulada ou MIPISGARCA REAL17Principal36,15Agosto-2601046226,88296296346226</v>
      </c>
      <c r="AM2326" s="79">
        <f t="shared" si="292"/>
        <v>26.315789473684209</v>
      </c>
      <c r="AN2326" s="80">
        <f t="shared" si="293"/>
        <v>4186.5789473684208</v>
      </c>
      <c r="AO2326" s="36">
        <f t="shared" si="294"/>
        <v>5751.1035000000002</v>
      </c>
      <c r="AP2326" s="83">
        <f t="shared" si="295"/>
        <v>1564.5245526315794</v>
      </c>
    </row>
    <row r="2327" spans="1:42" hidden="1">
      <c r="A2327">
        <v>48147</v>
      </c>
      <c r="B2327" s="38">
        <v>46226</v>
      </c>
      <c r="C2327" t="s">
        <v>35</v>
      </c>
      <c r="D2327" t="s">
        <v>185</v>
      </c>
      <c r="E2327" t="s">
        <v>186</v>
      </c>
      <c r="F2327" t="s">
        <v>49</v>
      </c>
      <c r="G2327">
        <v>8</v>
      </c>
      <c r="H2327" s="43">
        <v>10665</v>
      </c>
      <c r="I2327" t="s">
        <v>191</v>
      </c>
      <c r="J2327">
        <v>10781</v>
      </c>
      <c r="K2327" t="s">
        <v>192</v>
      </c>
      <c r="L2327" t="s">
        <v>192</v>
      </c>
      <c r="M2327" t="s">
        <v>240</v>
      </c>
      <c r="N2327" t="s">
        <v>241</v>
      </c>
      <c r="O2327" t="s">
        <v>168</v>
      </c>
      <c r="P2327">
        <v>410</v>
      </c>
      <c r="Q2327" t="s">
        <v>242</v>
      </c>
      <c r="R2327">
        <v>514</v>
      </c>
      <c r="S2327">
        <v>0</v>
      </c>
      <c r="T2327">
        <v>16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104.25</v>
      </c>
      <c r="AA2327" t="s">
        <v>55</v>
      </c>
      <c r="AB2327" t="s">
        <v>47</v>
      </c>
      <c r="AC2327" t="s">
        <v>195</v>
      </c>
      <c r="AD2327" t="s">
        <v>228</v>
      </c>
      <c r="AE2327" s="39">
        <v>46227.43204861111</v>
      </c>
      <c r="AF2327" t="s">
        <v>237</v>
      </c>
      <c r="AG2327" t="str">
        <f t="shared" si="288"/>
        <v>Agosto-26</v>
      </c>
      <c r="AH2327" s="36">
        <f>_xlfn.XLOOKUP(AK2327,'Base de Preços'!P$7:P$3001,'Base de Preços'!J$7:J$3001,"",0)</f>
        <v>104.25</v>
      </c>
      <c r="AI2327" s="37">
        <f t="shared" si="289"/>
        <v>1668</v>
      </c>
      <c r="AJ2327" t="str">
        <f>_xlfn.XLOOKUP(N2327,Agrupamentos!C$3:C$496,Agrupamentos!D$3:D$496,"",0)</f>
        <v>DIARIAS HOMEM</v>
      </c>
      <c r="AK2327" t="str">
        <f t="shared" si="290"/>
        <v>AUXILIAR FLORESTAL- REFORMAGN1400REF34</v>
      </c>
      <c r="AL2327" s="57" t="str">
        <f t="shared" si="291"/>
        <v>48147GN1400Trabalhador FlorestalTHIAGO DE SOUZA AVELARAUXILIAR FLORESTAL- REFORMACanto do Pinhe514Principal16Agosto-260046227,432048611146226</v>
      </c>
      <c r="AM2327" s="79" t="str">
        <f t="shared" si="292"/>
        <v/>
      </c>
      <c r="AN2327" s="80" t="str">
        <f t="shared" si="293"/>
        <v/>
      </c>
      <c r="AO2327" s="36">
        <f t="shared" si="294"/>
        <v>1668</v>
      </c>
      <c r="AP2327" s="83" t="str">
        <f t="shared" si="295"/>
        <v/>
      </c>
    </row>
    <row r="2328" spans="1:42" hidden="1">
      <c r="A2328">
        <v>48147</v>
      </c>
      <c r="B2328" s="38">
        <v>46226</v>
      </c>
      <c r="C2328" t="s">
        <v>35</v>
      </c>
      <c r="D2328" t="s">
        <v>185</v>
      </c>
      <c r="E2328" t="s">
        <v>186</v>
      </c>
      <c r="F2328" t="s">
        <v>37</v>
      </c>
      <c r="G2328">
        <v>8</v>
      </c>
      <c r="H2328" s="43">
        <v>10665</v>
      </c>
      <c r="I2328" t="s">
        <v>191</v>
      </c>
      <c r="J2328">
        <v>10781</v>
      </c>
      <c r="K2328" t="s">
        <v>192</v>
      </c>
      <c r="L2328" t="s">
        <v>192</v>
      </c>
      <c r="M2328" t="s">
        <v>243</v>
      </c>
      <c r="N2328" t="s">
        <v>244</v>
      </c>
      <c r="O2328" t="s">
        <v>245</v>
      </c>
      <c r="P2328">
        <v>410</v>
      </c>
      <c r="Q2328" t="s">
        <v>242</v>
      </c>
      <c r="R2328">
        <v>514</v>
      </c>
      <c r="S2328">
        <v>0</v>
      </c>
      <c r="T2328">
        <v>220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15.79</v>
      </c>
      <c r="AA2328" t="s">
        <v>55</v>
      </c>
      <c r="AB2328" t="s">
        <v>47</v>
      </c>
      <c r="AC2328" t="s">
        <v>195</v>
      </c>
      <c r="AD2328" t="s">
        <v>228</v>
      </c>
      <c r="AE2328" s="39">
        <v>46227.431805555556</v>
      </c>
      <c r="AF2328" t="s">
        <v>237</v>
      </c>
      <c r="AG2328" t="str">
        <f t="shared" si="288"/>
        <v>Agosto-26</v>
      </c>
      <c r="AH2328" s="36">
        <f>_xlfn.XLOOKUP(AK2328,'Base de Preços'!P$7:P$3001,'Base de Preços'!J$7:J$3001,"",0)</f>
        <v>15.79</v>
      </c>
      <c r="AI2328" s="37">
        <f t="shared" si="289"/>
        <v>3473.7999999999997</v>
      </c>
      <c r="AJ2328" t="str">
        <f>_xlfn.XLOOKUP(N2328,Agrupamentos!C$3:C$496,Agrupamentos!D$3:D$496,"",0)</f>
        <v>CAMINHÃO</v>
      </c>
      <c r="AK2328" t="str">
        <f t="shared" si="290"/>
        <v>CAMINHÃO MUNCK (Km)GN1400REF41</v>
      </c>
      <c r="AL2328" s="57" t="str">
        <f t="shared" si="291"/>
        <v>48147GN1400MotoristaTHIAGO DE SOUZA AVELARCAMINHÃO MUNCK (Km)Canto do Pinhe514Principal220Agosto-260046227,431805555646226</v>
      </c>
      <c r="AM2328" s="79" t="str">
        <f t="shared" si="292"/>
        <v/>
      </c>
      <c r="AN2328" s="80" t="str">
        <f t="shared" si="293"/>
        <v/>
      </c>
      <c r="AO2328" s="36">
        <f t="shared" si="294"/>
        <v>3473.7999999999997</v>
      </c>
      <c r="AP2328" s="83" t="str">
        <f t="shared" si="295"/>
        <v/>
      </c>
    </row>
    <row r="2329" spans="1:42" hidden="1">
      <c r="A2329">
        <v>48101</v>
      </c>
      <c r="B2329" s="38">
        <v>46226</v>
      </c>
      <c r="C2329" t="s">
        <v>35</v>
      </c>
      <c r="D2329" t="s">
        <v>185</v>
      </c>
      <c r="E2329" t="s">
        <v>186</v>
      </c>
      <c r="F2329" t="s">
        <v>49</v>
      </c>
      <c r="G2329">
        <v>8</v>
      </c>
      <c r="H2329" s="43" t="s">
        <v>100</v>
      </c>
      <c r="I2329" t="s">
        <v>101</v>
      </c>
      <c r="J2329" t="s">
        <v>50</v>
      </c>
      <c r="K2329" t="s">
        <v>51</v>
      </c>
      <c r="L2329" t="s">
        <v>187</v>
      </c>
      <c r="M2329">
        <v>43</v>
      </c>
      <c r="N2329" t="s">
        <v>42</v>
      </c>
      <c r="O2329" t="s">
        <v>64</v>
      </c>
      <c r="P2329">
        <v>472</v>
      </c>
      <c r="Q2329" t="s">
        <v>230</v>
      </c>
      <c r="R2329">
        <v>3</v>
      </c>
      <c r="S2329">
        <v>0</v>
      </c>
      <c r="T2329">
        <v>0</v>
      </c>
      <c r="U2329">
        <v>16</v>
      </c>
      <c r="V2329">
        <v>16</v>
      </c>
      <c r="W2329">
        <v>0</v>
      </c>
      <c r="X2329">
        <v>0</v>
      </c>
      <c r="Y2329">
        <v>0</v>
      </c>
      <c r="Z2329">
        <v>0</v>
      </c>
      <c r="AA2329" t="s">
        <v>55</v>
      </c>
      <c r="AB2329" t="s">
        <v>56</v>
      </c>
      <c r="AC2329" t="s">
        <v>91</v>
      </c>
      <c r="AD2329" t="s">
        <v>91</v>
      </c>
      <c r="AE2329" s="39">
        <v>46226.496203703704</v>
      </c>
      <c r="AG2329" t="str">
        <f t="shared" si="288"/>
        <v>Agosto-26</v>
      </c>
      <c r="AH2329" s="36">
        <f>_xlfn.XLOOKUP(AK2329,'Base de Preços'!P$7:P$3001,'Base de Preços'!J$7:J$3001,"",0)</f>
        <v>0</v>
      </c>
      <c r="AI2329" s="37">
        <f t="shared" si="289"/>
        <v>0</v>
      </c>
      <c r="AJ2329" t="str">
        <f>_xlfn.XLOOKUP(N2329,Agrupamentos!C$3:C$496,Agrupamentos!D$3:D$496,"",0)</f>
        <v>APOIO E MANUTENÇÃO</v>
      </c>
      <c r="AK2329" t="str">
        <f t="shared" si="290"/>
        <v>APOIO E MANUTEÇÃOGN140043</v>
      </c>
      <c r="AL2329" s="57" t="str">
        <f t="shared" si="291"/>
        <v>48101GN1400Trabalhador FlorestalLEANDRA DE MIRANDA SOUZA COSTAAPOIO E MANUTEÇÃOTRIANGULO ZANON3Suporte0Agosto-26161646226,496203703746226</v>
      </c>
      <c r="AM2329" s="79" t="str">
        <f t="shared" si="292"/>
        <v/>
      </c>
      <c r="AN2329" s="80" t="str">
        <f t="shared" si="293"/>
        <v/>
      </c>
      <c r="AO2329" s="36">
        <f t="shared" si="294"/>
        <v>0</v>
      </c>
      <c r="AP2329" s="83" t="str">
        <f t="shared" si="295"/>
        <v/>
      </c>
    </row>
    <row r="2330" spans="1:42" hidden="1">
      <c r="A2330">
        <v>48101</v>
      </c>
      <c r="B2330" s="38">
        <v>46226</v>
      </c>
      <c r="C2330" t="s">
        <v>35</v>
      </c>
      <c r="D2330" t="s">
        <v>185</v>
      </c>
      <c r="E2330" t="s">
        <v>186</v>
      </c>
      <c r="F2330" t="s">
        <v>37</v>
      </c>
      <c r="G2330">
        <v>8</v>
      </c>
      <c r="H2330" s="43" t="s">
        <v>100</v>
      </c>
      <c r="I2330" t="s">
        <v>101</v>
      </c>
      <c r="J2330" t="s">
        <v>50</v>
      </c>
      <c r="K2330" t="s">
        <v>51</v>
      </c>
      <c r="L2330" t="s">
        <v>187</v>
      </c>
      <c r="M2330">
        <v>43</v>
      </c>
      <c r="N2330" t="s">
        <v>42</v>
      </c>
      <c r="O2330" t="s">
        <v>64</v>
      </c>
      <c r="P2330">
        <v>472</v>
      </c>
      <c r="Q2330" t="s">
        <v>230</v>
      </c>
      <c r="R2330">
        <v>3</v>
      </c>
      <c r="S2330">
        <v>0</v>
      </c>
      <c r="T2330">
        <v>0</v>
      </c>
      <c r="U2330">
        <v>8</v>
      </c>
      <c r="V2330">
        <v>8</v>
      </c>
      <c r="W2330">
        <v>0</v>
      </c>
      <c r="X2330">
        <v>0</v>
      </c>
      <c r="Y2330">
        <v>0</v>
      </c>
      <c r="Z2330">
        <v>0</v>
      </c>
      <c r="AA2330" t="s">
        <v>55</v>
      </c>
      <c r="AB2330" t="s">
        <v>47</v>
      </c>
      <c r="AC2330" t="s">
        <v>91</v>
      </c>
      <c r="AD2330" t="s">
        <v>91</v>
      </c>
      <c r="AE2330" s="39">
        <v>46226.49591435185</v>
      </c>
      <c r="AG2330" t="str">
        <f t="shared" si="288"/>
        <v>Agosto-26</v>
      </c>
      <c r="AH2330" s="36">
        <f>_xlfn.XLOOKUP(AK2330,'Base de Preços'!P$7:P$3001,'Base de Preços'!J$7:J$3001,"",0)</f>
        <v>0</v>
      </c>
      <c r="AI2330" s="37">
        <f t="shared" si="289"/>
        <v>0</v>
      </c>
      <c r="AJ2330" t="str">
        <f>_xlfn.XLOOKUP(N2330,Agrupamentos!C$3:C$496,Agrupamentos!D$3:D$496,"",0)</f>
        <v>APOIO E MANUTENÇÃO</v>
      </c>
      <c r="AK2330" t="str">
        <f t="shared" si="290"/>
        <v>APOIO E MANUTEÇÃOGN140043</v>
      </c>
      <c r="AL2330" s="57" t="str">
        <f t="shared" si="291"/>
        <v>48101GN1400MotoristaLEANDRA DE MIRANDA SOUZA COSTAAPOIO E MANUTEÇÃOTRIANGULO ZANON3Principal0Agosto-268846226,495914351846226</v>
      </c>
      <c r="AM2330" s="79" t="str">
        <f t="shared" si="292"/>
        <v/>
      </c>
      <c r="AN2330" s="80" t="str">
        <f t="shared" si="293"/>
        <v/>
      </c>
      <c r="AO2330" s="36">
        <f t="shared" si="294"/>
        <v>0</v>
      </c>
      <c r="AP2330" s="83" t="str">
        <f t="shared" si="295"/>
        <v/>
      </c>
    </row>
    <row r="2331" spans="1:42" hidden="1">
      <c r="A2331">
        <v>48118</v>
      </c>
      <c r="B2331" s="38">
        <v>46226</v>
      </c>
      <c r="C2331" t="s">
        <v>35</v>
      </c>
      <c r="D2331" t="s">
        <v>185</v>
      </c>
      <c r="E2331" t="s">
        <v>186</v>
      </c>
      <c r="F2331" t="s">
        <v>37</v>
      </c>
      <c r="G2331">
        <v>8</v>
      </c>
      <c r="H2331" s="43">
        <v>9241</v>
      </c>
      <c r="I2331" t="s">
        <v>189</v>
      </c>
      <c r="J2331" t="s">
        <v>39</v>
      </c>
      <c r="K2331" t="s">
        <v>40</v>
      </c>
      <c r="L2331" t="s">
        <v>190</v>
      </c>
      <c r="M2331">
        <v>43</v>
      </c>
      <c r="N2331" t="s">
        <v>42</v>
      </c>
      <c r="O2331" t="s">
        <v>64</v>
      </c>
      <c r="P2331">
        <v>390</v>
      </c>
      <c r="Q2331" t="s">
        <v>44</v>
      </c>
      <c r="R2331" t="s">
        <v>45</v>
      </c>
      <c r="S2331">
        <v>0</v>
      </c>
      <c r="T2331">
        <v>0</v>
      </c>
      <c r="U2331">
        <v>24</v>
      </c>
      <c r="V2331">
        <v>24</v>
      </c>
      <c r="W2331">
        <v>0</v>
      </c>
      <c r="X2331">
        <v>0</v>
      </c>
      <c r="Y2331">
        <v>0</v>
      </c>
      <c r="Z2331">
        <v>0</v>
      </c>
      <c r="AA2331" t="s">
        <v>46</v>
      </c>
      <c r="AB2331" t="s">
        <v>47</v>
      </c>
      <c r="AC2331" t="s">
        <v>48</v>
      </c>
      <c r="AD2331" t="s">
        <v>48</v>
      </c>
      <c r="AE2331" s="39">
        <v>46226.739895833336</v>
      </c>
      <c r="AG2331" t="str">
        <f t="shared" si="288"/>
        <v>Agosto-26</v>
      </c>
      <c r="AH2331" s="36">
        <f>_xlfn.XLOOKUP(AK2331,'Base de Preços'!P$7:P$3001,'Base de Preços'!J$7:J$3001,"",0)</f>
        <v>0</v>
      </c>
      <c r="AI2331" s="37">
        <f t="shared" si="289"/>
        <v>0</v>
      </c>
      <c r="AJ2331" t="str">
        <f>_xlfn.XLOOKUP(N2331,Agrupamentos!C$3:C$496,Agrupamentos!D$3:D$496,"",0)</f>
        <v>APOIO E MANUTENÇÃO</v>
      </c>
      <c r="AK2331" t="str">
        <f t="shared" si="290"/>
        <v>APOIO E MANUTEÇÃOGN140043</v>
      </c>
      <c r="AL2331" s="57" t="str">
        <f t="shared" si="291"/>
        <v>48118GN1400MotoristaGIOVANNI RODRIGUES BORGES MORAESAPOIO E MANUTEÇÃOPátio MST01Principal0Agosto-26242446226,739895833346226</v>
      </c>
      <c r="AM2331" s="79" t="str">
        <f t="shared" si="292"/>
        <v/>
      </c>
      <c r="AN2331" s="80" t="str">
        <f t="shared" si="293"/>
        <v/>
      </c>
      <c r="AO2331" s="36">
        <f t="shared" si="294"/>
        <v>0</v>
      </c>
      <c r="AP2331" s="83" t="str">
        <f t="shared" si="295"/>
        <v/>
      </c>
    </row>
    <row r="2332" spans="1:42" hidden="1">
      <c r="A2332">
        <v>48123</v>
      </c>
      <c r="B2332" s="38">
        <v>46226</v>
      </c>
      <c r="C2332" t="s">
        <v>35</v>
      </c>
      <c r="D2332" t="s">
        <v>185</v>
      </c>
      <c r="E2332" t="s">
        <v>186</v>
      </c>
      <c r="F2332" t="s">
        <v>37</v>
      </c>
      <c r="G2332">
        <v>8</v>
      </c>
      <c r="H2332" s="43">
        <v>10859</v>
      </c>
      <c r="I2332" t="s">
        <v>198</v>
      </c>
      <c r="J2332">
        <v>10315</v>
      </c>
      <c r="K2332" t="s">
        <v>206</v>
      </c>
      <c r="L2332" t="s">
        <v>206</v>
      </c>
      <c r="M2332">
        <v>43</v>
      </c>
      <c r="N2332" t="s">
        <v>42</v>
      </c>
      <c r="O2332" t="s">
        <v>64</v>
      </c>
      <c r="P2332">
        <v>400</v>
      </c>
      <c r="Q2332" t="s">
        <v>233</v>
      </c>
      <c r="R2332">
        <v>372</v>
      </c>
      <c r="S2332">
        <v>8</v>
      </c>
      <c r="T2332">
        <v>32.06</v>
      </c>
      <c r="U2332">
        <v>8</v>
      </c>
      <c r="V2332">
        <v>16</v>
      </c>
      <c r="W2332">
        <v>0</v>
      </c>
      <c r="X2332">
        <v>0.25</v>
      </c>
      <c r="Y2332">
        <v>0.5</v>
      </c>
      <c r="Z2332">
        <v>0</v>
      </c>
      <c r="AA2332" t="s">
        <v>46</v>
      </c>
      <c r="AB2332" t="s">
        <v>47</v>
      </c>
      <c r="AC2332" t="s">
        <v>209</v>
      </c>
      <c r="AD2332" t="s">
        <v>228</v>
      </c>
      <c r="AE2332" s="39">
        <v>46226.787141203706</v>
      </c>
      <c r="AG2332" t="str">
        <f t="shared" si="288"/>
        <v>Agosto-26</v>
      </c>
      <c r="AH2332" s="36">
        <f>_xlfn.XLOOKUP(AK2332,'Base de Preços'!P$7:P$3001,'Base de Preços'!J$7:J$3001,"",0)</f>
        <v>0</v>
      </c>
      <c r="AI2332" s="37">
        <f t="shared" si="289"/>
        <v>0</v>
      </c>
      <c r="AJ2332" t="str">
        <f>_xlfn.XLOOKUP(N2332,Agrupamentos!C$3:C$496,Agrupamentos!D$3:D$496,"",0)</f>
        <v>APOIO E MANUTENÇÃO</v>
      </c>
      <c r="AK2332" t="str">
        <f t="shared" si="290"/>
        <v>APOIO E MANUTEÇÃOGN140043</v>
      </c>
      <c r="AL2332" s="57" t="str">
        <f t="shared" si="291"/>
        <v>48123GN1400MotoristaANTONIO MARCIO PEREIRA DA SILVAAPOIO E MANUTEÇÃORosa Maria372Principal32,06Agosto-2681646226,787141203746226</v>
      </c>
      <c r="AM2332" s="79" t="str">
        <f t="shared" si="292"/>
        <v/>
      </c>
      <c r="AN2332" s="80" t="str">
        <f t="shared" si="293"/>
        <v/>
      </c>
      <c r="AO2332" s="36">
        <f t="shared" si="294"/>
        <v>0</v>
      </c>
      <c r="AP2332" s="83" t="str">
        <f t="shared" si="295"/>
        <v/>
      </c>
    </row>
    <row r="2333" spans="1:42" hidden="1">
      <c r="A2333">
        <v>48131</v>
      </c>
      <c r="B2333" s="38">
        <v>46226</v>
      </c>
      <c r="C2333" t="s">
        <v>35</v>
      </c>
      <c r="D2333" t="s">
        <v>185</v>
      </c>
      <c r="E2333" t="s">
        <v>186</v>
      </c>
      <c r="F2333" t="s">
        <v>49</v>
      </c>
      <c r="G2333">
        <v>10</v>
      </c>
      <c r="H2333" s="43">
        <v>10665</v>
      </c>
      <c r="I2333" t="s">
        <v>191</v>
      </c>
      <c r="J2333">
        <v>9900</v>
      </c>
      <c r="K2333" t="s">
        <v>218</v>
      </c>
      <c r="L2333" t="s">
        <v>218</v>
      </c>
      <c r="M2333">
        <v>43</v>
      </c>
      <c r="N2333" t="s">
        <v>42</v>
      </c>
      <c r="O2333" t="s">
        <v>64</v>
      </c>
      <c r="P2333">
        <v>853</v>
      </c>
      <c r="Q2333" t="s">
        <v>219</v>
      </c>
      <c r="R2333">
        <v>5</v>
      </c>
      <c r="S2333">
        <v>10</v>
      </c>
      <c r="T2333">
        <v>0</v>
      </c>
      <c r="U2333">
        <v>0</v>
      </c>
      <c r="V2333">
        <v>10</v>
      </c>
      <c r="W2333">
        <v>0</v>
      </c>
      <c r="X2333">
        <v>0</v>
      </c>
      <c r="Y2333">
        <v>0</v>
      </c>
      <c r="Z2333">
        <v>0</v>
      </c>
      <c r="AA2333" t="s">
        <v>46</v>
      </c>
      <c r="AB2333" t="s">
        <v>56</v>
      </c>
      <c r="AC2333" t="s">
        <v>220</v>
      </c>
      <c r="AE2333" s="39">
        <v>46226.868842592594</v>
      </c>
      <c r="AG2333" t="str">
        <f t="shared" si="288"/>
        <v>Agosto-26</v>
      </c>
      <c r="AH2333" s="36">
        <f>_xlfn.XLOOKUP(AK2333,'Base de Preços'!P$7:P$3001,'Base de Preços'!J$7:J$3001,"",0)</f>
        <v>0</v>
      </c>
      <c r="AI2333" s="37">
        <f t="shared" si="289"/>
        <v>0</v>
      </c>
      <c r="AJ2333" t="str">
        <f>_xlfn.XLOOKUP(N2333,Agrupamentos!C$3:C$496,Agrupamentos!D$3:D$496,"",0)</f>
        <v>APOIO E MANUTENÇÃO</v>
      </c>
      <c r="AK2333" t="str">
        <f t="shared" si="290"/>
        <v>APOIO E MANUTEÇÃOGN140043</v>
      </c>
      <c r="AL2333" s="57" t="str">
        <f t="shared" si="291"/>
        <v>48131GN1400Trabalhador FlorestalCARLOS ALVES DOS SANTOSAPOIO E MANUTEÇÃOSANTA MARIA MATOS5Suporte0Agosto-2601046226,868842592646226</v>
      </c>
      <c r="AM2333" s="79" t="str">
        <f t="shared" si="292"/>
        <v/>
      </c>
      <c r="AN2333" s="80" t="str">
        <f t="shared" si="293"/>
        <v/>
      </c>
      <c r="AO2333" s="36">
        <f t="shared" si="294"/>
        <v>0</v>
      </c>
      <c r="AP2333" s="83" t="str">
        <f t="shared" si="295"/>
        <v/>
      </c>
    </row>
    <row r="2334" spans="1:42" hidden="1">
      <c r="A2334">
        <v>48133</v>
      </c>
      <c r="B2334" s="38">
        <v>46226</v>
      </c>
      <c r="C2334" t="s">
        <v>35</v>
      </c>
      <c r="D2334" t="s">
        <v>185</v>
      </c>
      <c r="E2334" t="s">
        <v>186</v>
      </c>
      <c r="F2334" t="s">
        <v>37</v>
      </c>
      <c r="G2334">
        <v>10</v>
      </c>
      <c r="H2334" s="43">
        <v>10859</v>
      </c>
      <c r="I2334" t="s">
        <v>198</v>
      </c>
      <c r="J2334">
        <v>11772</v>
      </c>
      <c r="K2334" t="s">
        <v>211</v>
      </c>
      <c r="L2334" t="s">
        <v>211</v>
      </c>
      <c r="M2334">
        <v>43</v>
      </c>
      <c r="N2334" t="s">
        <v>42</v>
      </c>
      <c r="O2334" t="s">
        <v>64</v>
      </c>
      <c r="P2334">
        <v>607</v>
      </c>
      <c r="Q2334" t="s">
        <v>188</v>
      </c>
      <c r="R2334">
        <v>38</v>
      </c>
      <c r="S2334">
        <v>10</v>
      </c>
      <c r="T2334">
        <v>0</v>
      </c>
      <c r="U2334">
        <v>10</v>
      </c>
      <c r="V2334">
        <v>20</v>
      </c>
      <c r="W2334">
        <v>0</v>
      </c>
      <c r="X2334">
        <v>0</v>
      </c>
      <c r="Y2334">
        <v>0</v>
      </c>
      <c r="Z2334">
        <v>0</v>
      </c>
      <c r="AA2334" t="s">
        <v>55</v>
      </c>
      <c r="AB2334" t="s">
        <v>47</v>
      </c>
      <c r="AC2334" t="s">
        <v>212</v>
      </c>
      <c r="AD2334" t="s">
        <v>228</v>
      </c>
      <c r="AE2334" s="39">
        <v>46226.881018518521</v>
      </c>
      <c r="AG2334" t="str">
        <f t="shared" si="288"/>
        <v>Agosto-26</v>
      </c>
      <c r="AH2334" s="36">
        <f>_xlfn.XLOOKUP(AK2334,'Base de Preços'!P$7:P$3001,'Base de Preços'!J$7:J$3001,"",0)</f>
        <v>0</v>
      </c>
      <c r="AI2334" s="37">
        <f t="shared" si="289"/>
        <v>0</v>
      </c>
      <c r="AJ2334" t="str">
        <f>_xlfn.XLOOKUP(N2334,Agrupamentos!C$3:C$496,Agrupamentos!D$3:D$496,"",0)</f>
        <v>APOIO E MANUTENÇÃO</v>
      </c>
      <c r="AK2334" t="str">
        <f t="shared" si="290"/>
        <v>APOIO E MANUTEÇÃOGN140043</v>
      </c>
      <c r="AL2334" s="57" t="str">
        <f t="shared" si="291"/>
        <v>48133GN1400MotoristaALCIMAR CONCEIÇAO DOS SANTOSAPOIO E MANUTEÇÃOSelena38Principal0Agosto-26102046226,881018518546226</v>
      </c>
      <c r="AM2334" s="79" t="str">
        <f t="shared" si="292"/>
        <v/>
      </c>
      <c r="AN2334" s="80" t="str">
        <f t="shared" si="293"/>
        <v/>
      </c>
      <c r="AO2334" s="36">
        <f t="shared" si="294"/>
        <v>0</v>
      </c>
      <c r="AP2334" s="83" t="str">
        <f t="shared" si="295"/>
        <v/>
      </c>
    </row>
    <row r="2335" spans="1:42" hidden="1">
      <c r="A2335">
        <v>48147</v>
      </c>
      <c r="B2335" s="38">
        <v>46226</v>
      </c>
      <c r="C2335" t="s">
        <v>35</v>
      </c>
      <c r="D2335" t="s">
        <v>185</v>
      </c>
      <c r="E2335" t="s">
        <v>186</v>
      </c>
      <c r="F2335" t="s">
        <v>49</v>
      </c>
      <c r="G2335">
        <v>8</v>
      </c>
      <c r="H2335" s="43">
        <v>10665</v>
      </c>
      <c r="I2335" t="s">
        <v>191</v>
      </c>
      <c r="J2335">
        <v>10781</v>
      </c>
      <c r="K2335" t="s">
        <v>192</v>
      </c>
      <c r="L2335" t="s">
        <v>192</v>
      </c>
      <c r="M2335">
        <v>43</v>
      </c>
      <c r="N2335" t="s">
        <v>42</v>
      </c>
      <c r="O2335" t="s">
        <v>64</v>
      </c>
      <c r="P2335">
        <v>425</v>
      </c>
      <c r="Q2335" t="s">
        <v>236</v>
      </c>
      <c r="R2335">
        <v>92</v>
      </c>
      <c r="S2335">
        <v>8</v>
      </c>
      <c r="T2335">
        <v>0</v>
      </c>
      <c r="U2335">
        <v>0</v>
      </c>
      <c r="V2335">
        <v>8</v>
      </c>
      <c r="W2335">
        <v>0</v>
      </c>
      <c r="X2335">
        <v>0</v>
      </c>
      <c r="Y2335">
        <v>0</v>
      </c>
      <c r="Z2335">
        <v>0</v>
      </c>
      <c r="AA2335" t="s">
        <v>46</v>
      </c>
      <c r="AB2335" t="s">
        <v>56</v>
      </c>
      <c r="AC2335" t="s">
        <v>195</v>
      </c>
      <c r="AE2335" s="39">
        <v>46226.995474537034</v>
      </c>
      <c r="AF2335" t="s">
        <v>237</v>
      </c>
      <c r="AG2335" t="str">
        <f t="shared" si="288"/>
        <v>Agosto-26</v>
      </c>
      <c r="AH2335" s="36">
        <f>_xlfn.XLOOKUP(AK2335,'Base de Preços'!P$7:P$3001,'Base de Preços'!J$7:J$3001,"",0)</f>
        <v>0</v>
      </c>
      <c r="AI2335" s="37">
        <f t="shared" si="289"/>
        <v>0</v>
      </c>
      <c r="AJ2335" t="str">
        <f>_xlfn.XLOOKUP(N2335,Agrupamentos!C$3:C$496,Agrupamentos!D$3:D$496,"",0)</f>
        <v>APOIO E MANUTENÇÃO</v>
      </c>
      <c r="AK2335" t="str">
        <f t="shared" si="290"/>
        <v>APOIO E MANUTEÇÃOGN140043</v>
      </c>
      <c r="AL2335" s="57" t="str">
        <f t="shared" si="291"/>
        <v>48147GN1400Trabalhador FlorestalTHIAGO DE SOUZA AVELARAPOIO E MANUTEÇÃOHemas São Jose92Suporte0Agosto-260846226,99547453746226</v>
      </c>
      <c r="AM2335" s="79" t="str">
        <f t="shared" si="292"/>
        <v/>
      </c>
      <c r="AN2335" s="80" t="str">
        <f t="shared" si="293"/>
        <v/>
      </c>
      <c r="AO2335" s="36">
        <f t="shared" si="294"/>
        <v>0</v>
      </c>
      <c r="AP2335" s="83" t="str">
        <f t="shared" si="295"/>
        <v/>
      </c>
    </row>
    <row r="2336" spans="1:42" hidden="1">
      <c r="A2336">
        <v>48098</v>
      </c>
      <c r="B2336" s="38">
        <v>46226</v>
      </c>
      <c r="C2336" t="s">
        <v>35</v>
      </c>
      <c r="D2336" t="s">
        <v>36</v>
      </c>
      <c r="E2336" t="s">
        <v>3</v>
      </c>
      <c r="F2336" t="s">
        <v>49</v>
      </c>
      <c r="G2336">
        <v>8</v>
      </c>
      <c r="H2336" s="43">
        <v>11585</v>
      </c>
      <c r="I2336" t="s">
        <v>38</v>
      </c>
      <c r="J2336" t="s">
        <v>50</v>
      </c>
      <c r="K2336" t="s">
        <v>51</v>
      </c>
      <c r="L2336" t="s">
        <v>52</v>
      </c>
      <c r="M2336">
        <v>2</v>
      </c>
      <c r="N2336" t="s">
        <v>42</v>
      </c>
      <c r="O2336" t="s">
        <v>43</v>
      </c>
      <c r="P2336">
        <v>390</v>
      </c>
      <c r="Q2336" t="s">
        <v>44</v>
      </c>
      <c r="R2336" t="s">
        <v>93</v>
      </c>
      <c r="S2336">
        <v>0</v>
      </c>
      <c r="T2336">
        <v>0</v>
      </c>
      <c r="U2336">
        <v>80</v>
      </c>
      <c r="V2336">
        <v>80</v>
      </c>
      <c r="W2336">
        <v>0</v>
      </c>
      <c r="X2336">
        <v>0</v>
      </c>
      <c r="Y2336">
        <v>0</v>
      </c>
      <c r="Z2336">
        <v>0</v>
      </c>
      <c r="AA2336" t="s">
        <v>55</v>
      </c>
      <c r="AB2336" t="s">
        <v>56</v>
      </c>
      <c r="AC2336" t="s">
        <v>91</v>
      </c>
      <c r="AD2336" t="s">
        <v>58</v>
      </c>
      <c r="AE2336" s="39">
        <v>46226.474791666667</v>
      </c>
      <c r="AG2336" t="str">
        <f t="shared" si="288"/>
        <v>Agosto-26</v>
      </c>
      <c r="AH2336" s="36">
        <f>_xlfn.XLOOKUP(AK2336,'Base de Preços'!P$7:P$3001,'Base de Preços'!J$7:J$3001,"",0)</f>
        <v>0</v>
      </c>
      <c r="AI2336" s="37">
        <f t="shared" si="289"/>
        <v>0</v>
      </c>
      <c r="AJ2336" t="str">
        <f>_xlfn.XLOOKUP(N2336,Agrupamentos!C$3:C$496,Agrupamentos!D$3:D$496,"",0)</f>
        <v>APOIO E MANUTENÇÃO</v>
      </c>
      <c r="AK2336" t="str">
        <f t="shared" si="290"/>
        <v>APOIO E MANUTEÇÃOGN14212</v>
      </c>
      <c r="AL2336" s="57" t="str">
        <f t="shared" si="291"/>
        <v>48098GN1421Trabalhador FlorestalLEANDRA DE MIRANDA SOUZA COSTAAPOIO E MANUTEÇÃOPátio MST02Suporte0Agosto-26808046226,474791666746226</v>
      </c>
      <c r="AM2336" s="79" t="str">
        <f t="shared" si="292"/>
        <v/>
      </c>
      <c r="AN2336" s="80" t="str">
        <f t="shared" si="293"/>
        <v/>
      </c>
      <c r="AO2336" s="36">
        <f t="shared" si="294"/>
        <v>0</v>
      </c>
      <c r="AP2336" s="83" t="str">
        <f t="shared" si="295"/>
        <v/>
      </c>
    </row>
    <row r="2337" spans="1:42" hidden="1">
      <c r="A2337">
        <v>48116</v>
      </c>
      <c r="B2337" s="38">
        <v>46226</v>
      </c>
      <c r="C2337" t="s">
        <v>35</v>
      </c>
      <c r="D2337" t="s">
        <v>36</v>
      </c>
      <c r="E2337" t="s">
        <v>3</v>
      </c>
      <c r="F2337" t="s">
        <v>37</v>
      </c>
      <c r="G2337">
        <v>8</v>
      </c>
      <c r="H2337" s="43">
        <v>11585</v>
      </c>
      <c r="I2337" t="s">
        <v>38</v>
      </c>
      <c r="J2337" t="s">
        <v>39</v>
      </c>
      <c r="K2337" t="s">
        <v>40</v>
      </c>
      <c r="L2337" t="s">
        <v>41</v>
      </c>
      <c r="M2337">
        <v>2</v>
      </c>
      <c r="N2337" t="s">
        <v>42</v>
      </c>
      <c r="O2337" t="s">
        <v>43</v>
      </c>
      <c r="P2337">
        <v>390</v>
      </c>
      <c r="Q2337" t="s">
        <v>44</v>
      </c>
      <c r="R2337" t="s">
        <v>45</v>
      </c>
      <c r="S2337">
        <v>8</v>
      </c>
      <c r="T2337">
        <v>0</v>
      </c>
      <c r="U2337">
        <v>8</v>
      </c>
      <c r="V2337">
        <v>16</v>
      </c>
      <c r="W2337">
        <v>0</v>
      </c>
      <c r="X2337">
        <v>0</v>
      </c>
      <c r="Y2337">
        <v>0</v>
      </c>
      <c r="Z2337">
        <v>0</v>
      </c>
      <c r="AA2337" t="s">
        <v>46</v>
      </c>
      <c r="AB2337" t="s">
        <v>47</v>
      </c>
      <c r="AC2337" t="s">
        <v>48</v>
      </c>
      <c r="AD2337" t="s">
        <v>48</v>
      </c>
      <c r="AE2337" s="39">
        <v>46226.731180555558</v>
      </c>
      <c r="AG2337" t="str">
        <f t="shared" si="288"/>
        <v>Agosto-26</v>
      </c>
      <c r="AH2337" s="36">
        <f>_xlfn.XLOOKUP(AK2337,'Base de Preços'!P$7:P$3001,'Base de Preços'!J$7:J$3001,"",0)</f>
        <v>0</v>
      </c>
      <c r="AI2337" s="37">
        <f t="shared" si="289"/>
        <v>0</v>
      </c>
      <c r="AJ2337" t="str">
        <f>_xlfn.XLOOKUP(N2337,Agrupamentos!C$3:C$496,Agrupamentos!D$3:D$496,"",0)</f>
        <v>APOIO E MANUTENÇÃO</v>
      </c>
      <c r="AK2337" t="str">
        <f t="shared" si="290"/>
        <v>APOIO E MANUTEÇÃOGN14212</v>
      </c>
      <c r="AL2337" s="57" t="str">
        <f t="shared" si="291"/>
        <v>48116GN1421MotoristaGIOVANNI RODRIGUES BORGES MORAESAPOIO E MANUTEÇÃOPátio MST01Principal0Agosto-2681646226,731180555646226</v>
      </c>
      <c r="AM2337" s="79" t="str">
        <f t="shared" si="292"/>
        <v/>
      </c>
      <c r="AN2337" s="80" t="str">
        <f t="shared" si="293"/>
        <v/>
      </c>
      <c r="AO2337" s="36">
        <f t="shared" si="294"/>
        <v>0</v>
      </c>
      <c r="AP2337" s="83" t="str">
        <f t="shared" si="295"/>
        <v/>
      </c>
    </row>
    <row r="2338" spans="1:42" hidden="1">
      <c r="A2338">
        <v>48144</v>
      </c>
      <c r="B2338" s="38">
        <v>46226</v>
      </c>
      <c r="C2338" t="s">
        <v>35</v>
      </c>
      <c r="D2338" t="s">
        <v>36</v>
      </c>
      <c r="E2338" t="s">
        <v>3</v>
      </c>
      <c r="F2338" t="s">
        <v>59</v>
      </c>
      <c r="G2338">
        <v>8</v>
      </c>
      <c r="H2338" s="43">
        <v>11585</v>
      </c>
      <c r="I2338" t="s">
        <v>38</v>
      </c>
      <c r="J2338">
        <v>11807</v>
      </c>
      <c r="K2338" t="s">
        <v>84</v>
      </c>
      <c r="L2338" t="s">
        <v>84</v>
      </c>
      <c r="M2338" t="s">
        <v>94</v>
      </c>
      <c r="N2338" t="s">
        <v>95</v>
      </c>
      <c r="O2338" t="s">
        <v>64</v>
      </c>
      <c r="P2338">
        <v>528</v>
      </c>
      <c r="Q2338" t="s">
        <v>76</v>
      </c>
      <c r="R2338">
        <v>50</v>
      </c>
      <c r="S2338">
        <v>7</v>
      </c>
      <c r="T2338">
        <v>13</v>
      </c>
      <c r="U2338">
        <v>1</v>
      </c>
      <c r="V2338">
        <v>8</v>
      </c>
      <c r="W2338">
        <v>0.71</v>
      </c>
      <c r="X2338">
        <v>0.54</v>
      </c>
      <c r="Y2338">
        <v>0.62</v>
      </c>
      <c r="Z2338">
        <v>211.49</v>
      </c>
      <c r="AA2338" t="s">
        <v>55</v>
      </c>
      <c r="AB2338" t="s">
        <v>56</v>
      </c>
      <c r="AC2338" t="s">
        <v>88</v>
      </c>
      <c r="AD2338" t="s">
        <v>58</v>
      </c>
      <c r="AE2338" s="39">
        <v>46226.968009259261</v>
      </c>
      <c r="AG2338" t="str">
        <f t="shared" si="288"/>
        <v>Agosto-26</v>
      </c>
      <c r="AH2338" s="36">
        <f>_xlfn.XLOOKUP(AK2338,'Base de Preços'!P$7:P$3001,'Base de Preços'!J$7:J$3001,"",0)</f>
        <v>623.57000000000005</v>
      </c>
      <c r="AI2338" s="37">
        <f t="shared" si="289"/>
        <v>0</v>
      </c>
      <c r="AJ2338" t="str">
        <f>_xlfn.XLOOKUP(N2338,Agrupamentos!C$3:C$496,Agrupamentos!D$3:D$496,"",0)</f>
        <v>IRRIGAÇÃO DE PLANTIO</v>
      </c>
      <c r="AK2338" t="str">
        <f t="shared" si="290"/>
        <v>2ª IRRIGAÇÃO DE PLANTIOGN1421REF322</v>
      </c>
      <c r="AL2338" s="57" t="str">
        <f t="shared" si="291"/>
        <v>48144GN1421Operador de Trator de PneuCASSIO EDUARDO VIEIRA SOARES2ª IRRIGAÇÃO DE PLANTIOMEL50Suporte13Agosto-261846226,968009259346226</v>
      </c>
      <c r="AM2338" s="79">
        <f t="shared" si="292"/>
        <v>11.267605633802818</v>
      </c>
      <c r="AN2338" s="80">
        <f t="shared" si="293"/>
        <v>2382.9859154929582</v>
      </c>
      <c r="AO2338" s="36">
        <f t="shared" si="294"/>
        <v>2749.37</v>
      </c>
      <c r="AP2338" s="83">
        <f t="shared" si="295"/>
        <v>366.38408450704173</v>
      </c>
    </row>
    <row r="2339" spans="1:42" hidden="1">
      <c r="A2339">
        <v>48144</v>
      </c>
      <c r="B2339" s="38">
        <v>46226</v>
      </c>
      <c r="C2339" t="s">
        <v>35</v>
      </c>
      <c r="D2339" t="s">
        <v>36</v>
      </c>
      <c r="E2339" t="s">
        <v>3</v>
      </c>
      <c r="F2339" t="s">
        <v>92</v>
      </c>
      <c r="G2339">
        <v>8</v>
      </c>
      <c r="H2339" s="43">
        <v>11585</v>
      </c>
      <c r="I2339" t="s">
        <v>38</v>
      </c>
      <c r="J2339">
        <v>11807</v>
      </c>
      <c r="K2339" t="s">
        <v>84</v>
      </c>
      <c r="L2339" t="s">
        <v>84</v>
      </c>
      <c r="M2339" t="s">
        <v>89</v>
      </c>
      <c r="N2339" t="s">
        <v>90</v>
      </c>
      <c r="O2339" t="s">
        <v>64</v>
      </c>
      <c r="P2339">
        <v>528</v>
      </c>
      <c r="Q2339" t="s">
        <v>76</v>
      </c>
      <c r="R2339">
        <v>50</v>
      </c>
      <c r="S2339">
        <v>8</v>
      </c>
      <c r="T2339">
        <v>11.36</v>
      </c>
      <c r="U2339">
        <v>0</v>
      </c>
      <c r="V2339">
        <v>8</v>
      </c>
      <c r="W2339">
        <v>0.36</v>
      </c>
      <c r="X2339">
        <v>0.7</v>
      </c>
      <c r="Y2339">
        <v>0.7</v>
      </c>
      <c r="Z2339">
        <v>127.29</v>
      </c>
      <c r="AA2339" t="s">
        <v>46</v>
      </c>
      <c r="AB2339" t="s">
        <v>77</v>
      </c>
      <c r="AC2339" t="s">
        <v>88</v>
      </c>
      <c r="AE2339" s="39">
        <v>46226.968009259261</v>
      </c>
      <c r="AG2339" t="str">
        <f t="shared" si="288"/>
        <v>Agosto-26</v>
      </c>
      <c r="AH2339" s="36">
        <f>_xlfn.XLOOKUP(AK2339,'Base de Preços'!P$7:P$3001,'Base de Preços'!J$7:J$3001,"",0)</f>
        <v>623.57000000000005</v>
      </c>
      <c r="AI2339" s="37">
        <f t="shared" si="289"/>
        <v>0</v>
      </c>
      <c r="AJ2339" t="str">
        <f>_xlfn.XLOOKUP(N2339,Agrupamentos!C$3:C$496,Agrupamentos!D$3:D$496,"",0)</f>
        <v>IRRIGAÇÃO DE PLANTIO</v>
      </c>
      <c r="AK2339" t="str">
        <f t="shared" si="290"/>
        <v>1ª IRRIGAÇÃO DE PLANTIOGN1421REF320</v>
      </c>
      <c r="AL2339" s="57" t="str">
        <f t="shared" si="291"/>
        <v>48144GN1421Motorista de Caminhão PipaCASSIO EDUARDO VIEIRA SOARES1ª IRRIGAÇÃO DE PLANTIOMEL50Apoio11,36Agosto-260846226,968009259346226</v>
      </c>
      <c r="AM2339" s="79">
        <f t="shared" si="292"/>
        <v>22.222222222222221</v>
      </c>
      <c r="AN2339" s="80">
        <f t="shared" si="293"/>
        <v>2828.6666666666665</v>
      </c>
      <c r="AO2339" s="36">
        <f t="shared" si="294"/>
        <v>1446.0144</v>
      </c>
      <c r="AP2339" s="83">
        <f t="shared" si="295"/>
        <v>-1382.6522666666665</v>
      </c>
    </row>
    <row r="2340" spans="1:42" hidden="1">
      <c r="A2340">
        <v>48144</v>
      </c>
      <c r="B2340" s="38">
        <v>46226</v>
      </c>
      <c r="C2340" t="s">
        <v>35</v>
      </c>
      <c r="D2340" t="s">
        <v>36</v>
      </c>
      <c r="E2340" t="s">
        <v>3</v>
      </c>
      <c r="F2340" t="s">
        <v>49</v>
      </c>
      <c r="G2340">
        <v>8</v>
      </c>
      <c r="H2340" s="43">
        <v>11585</v>
      </c>
      <c r="I2340" t="s">
        <v>38</v>
      </c>
      <c r="J2340">
        <v>11807</v>
      </c>
      <c r="K2340" t="s">
        <v>84</v>
      </c>
      <c r="L2340" t="s">
        <v>84</v>
      </c>
      <c r="M2340" t="s">
        <v>85</v>
      </c>
      <c r="N2340" t="s">
        <v>86</v>
      </c>
      <c r="O2340" t="s">
        <v>64</v>
      </c>
      <c r="P2340">
        <v>528</v>
      </c>
      <c r="Q2340" t="s">
        <v>76</v>
      </c>
      <c r="R2340" t="s">
        <v>87</v>
      </c>
      <c r="S2340">
        <v>24</v>
      </c>
      <c r="T2340">
        <v>10.4</v>
      </c>
      <c r="U2340">
        <v>0</v>
      </c>
      <c r="V2340">
        <v>24</v>
      </c>
      <c r="W2340">
        <v>3.56</v>
      </c>
      <c r="X2340">
        <v>2.31</v>
      </c>
      <c r="Y2340">
        <v>2.31</v>
      </c>
      <c r="Z2340">
        <v>284.79000000000002</v>
      </c>
      <c r="AA2340" t="s">
        <v>46</v>
      </c>
      <c r="AB2340" t="s">
        <v>47</v>
      </c>
      <c r="AC2340" t="s">
        <v>88</v>
      </c>
      <c r="AD2340" t="s">
        <v>58</v>
      </c>
      <c r="AE2340" s="39">
        <v>46226.968009259261</v>
      </c>
      <c r="AG2340" t="str">
        <f t="shared" si="288"/>
        <v>Agosto-26</v>
      </c>
      <c r="AH2340" s="36">
        <f>_xlfn.XLOOKUP(AK2340,'Base de Preços'!P$7:P$3001,'Base de Preços'!J$7:J$3001,"",0)</f>
        <v>623.57000000000005</v>
      </c>
      <c r="AI2340" s="37">
        <f t="shared" si="289"/>
        <v>6485.1280000000006</v>
      </c>
      <c r="AJ2340" t="str">
        <f>_xlfn.XLOOKUP(N2340,Agrupamentos!C$3:C$496,Agrupamentos!D$3:D$496,"",0)</f>
        <v>IRRIGAÇÃO DE PLANTIO</v>
      </c>
      <c r="AK2340" t="str">
        <f t="shared" si="290"/>
        <v>3ª IRRIGAÇÃO DE PLANTIOGN1421REF324</v>
      </c>
      <c r="AL2340" s="57" t="str">
        <f t="shared" si="291"/>
        <v>48144GN1421Trabalhador FlorestalCASSIO EDUARDO VIEIRA SOARES3ª IRRIGAÇÃO DE PLANTIOMEL49BPrincipal10,4Agosto-2602446226,968009259346226</v>
      </c>
      <c r="AM2340" s="79">
        <f t="shared" si="292"/>
        <v>6.7415730337078648</v>
      </c>
      <c r="AN2340" s="80">
        <f t="shared" si="293"/>
        <v>1919.932584269663</v>
      </c>
      <c r="AO2340" s="36">
        <f t="shared" si="294"/>
        <v>2961.8160000000003</v>
      </c>
      <c r="AP2340" s="83">
        <f t="shared" si="295"/>
        <v>1041.8834157303372</v>
      </c>
    </row>
    <row r="2341" spans="1:42" hidden="1">
      <c r="A2341">
        <v>48144</v>
      </c>
      <c r="B2341" s="38">
        <v>46226</v>
      </c>
      <c r="C2341" t="s">
        <v>35</v>
      </c>
      <c r="D2341" t="s">
        <v>36</v>
      </c>
      <c r="E2341" t="s">
        <v>3</v>
      </c>
      <c r="F2341" t="s">
        <v>49</v>
      </c>
      <c r="G2341">
        <v>8</v>
      </c>
      <c r="H2341" s="43">
        <v>11585</v>
      </c>
      <c r="I2341" t="s">
        <v>38</v>
      </c>
      <c r="J2341">
        <v>11807</v>
      </c>
      <c r="K2341" t="s">
        <v>84</v>
      </c>
      <c r="L2341" t="s">
        <v>84</v>
      </c>
      <c r="M2341" t="s">
        <v>89</v>
      </c>
      <c r="N2341" t="s">
        <v>90</v>
      </c>
      <c r="O2341" t="s">
        <v>64</v>
      </c>
      <c r="P2341">
        <v>528</v>
      </c>
      <c r="Q2341" t="s">
        <v>76</v>
      </c>
      <c r="R2341">
        <v>50</v>
      </c>
      <c r="S2341">
        <v>24</v>
      </c>
      <c r="T2341">
        <v>11.36</v>
      </c>
      <c r="U2341">
        <v>0</v>
      </c>
      <c r="V2341">
        <v>24</v>
      </c>
      <c r="W2341">
        <v>3.56</v>
      </c>
      <c r="X2341">
        <v>2.11</v>
      </c>
      <c r="Y2341">
        <v>2.11</v>
      </c>
      <c r="Z2341">
        <v>284.79000000000002</v>
      </c>
      <c r="AA2341" t="s">
        <v>46</v>
      </c>
      <c r="AB2341" t="s">
        <v>47</v>
      </c>
      <c r="AC2341" t="s">
        <v>88</v>
      </c>
      <c r="AD2341" t="s">
        <v>58</v>
      </c>
      <c r="AE2341" s="39">
        <v>46226.968009259261</v>
      </c>
      <c r="AG2341" t="str">
        <f t="shared" si="288"/>
        <v>Agosto-26</v>
      </c>
      <c r="AH2341" s="36">
        <f>_xlfn.XLOOKUP(AK2341,'Base de Preços'!P$7:P$3001,'Base de Preços'!J$7:J$3001,"",0)</f>
        <v>623.57000000000005</v>
      </c>
      <c r="AI2341" s="37">
        <f t="shared" si="289"/>
        <v>7083.7552000000005</v>
      </c>
      <c r="AJ2341" t="str">
        <f>_xlfn.XLOOKUP(N2341,Agrupamentos!C$3:C$496,Agrupamentos!D$3:D$496,"",0)</f>
        <v>IRRIGAÇÃO DE PLANTIO</v>
      </c>
      <c r="AK2341" t="str">
        <f t="shared" si="290"/>
        <v>1ª IRRIGAÇÃO DE PLANTIOGN1421REF320</v>
      </c>
      <c r="AL2341" s="57" t="str">
        <f t="shared" si="291"/>
        <v>48144GN1421Trabalhador FlorestalCASSIO EDUARDO VIEIRA SOARES1ª IRRIGAÇÃO DE PLANTIOMEL50Principal11,36Agosto-2602446226,968009259346226</v>
      </c>
      <c r="AM2341" s="79">
        <f t="shared" si="292"/>
        <v>6.7415730337078648</v>
      </c>
      <c r="AN2341" s="80">
        <f t="shared" si="293"/>
        <v>1919.932584269663</v>
      </c>
      <c r="AO2341" s="36">
        <f t="shared" si="294"/>
        <v>3235.2144000000003</v>
      </c>
      <c r="AP2341" s="83">
        <f t="shared" si="295"/>
        <v>1315.2818157303373</v>
      </c>
    </row>
    <row r="2342" spans="1:42" hidden="1">
      <c r="A2342">
        <v>48144</v>
      </c>
      <c r="B2342" s="38">
        <v>46226</v>
      </c>
      <c r="C2342" t="s">
        <v>35</v>
      </c>
      <c r="D2342" t="s">
        <v>36</v>
      </c>
      <c r="E2342" t="s">
        <v>3</v>
      </c>
      <c r="F2342" t="s">
        <v>92</v>
      </c>
      <c r="G2342">
        <v>8</v>
      </c>
      <c r="H2342" s="43">
        <v>11585</v>
      </c>
      <c r="I2342" t="s">
        <v>38</v>
      </c>
      <c r="J2342">
        <v>11807</v>
      </c>
      <c r="K2342" t="s">
        <v>84</v>
      </c>
      <c r="L2342" t="s">
        <v>84</v>
      </c>
      <c r="M2342" t="s">
        <v>85</v>
      </c>
      <c r="N2342" t="s">
        <v>86</v>
      </c>
      <c r="O2342" t="s">
        <v>64</v>
      </c>
      <c r="P2342">
        <v>528</v>
      </c>
      <c r="Q2342" t="s">
        <v>76</v>
      </c>
      <c r="R2342" t="s">
        <v>87</v>
      </c>
      <c r="S2342">
        <v>8</v>
      </c>
      <c r="T2342">
        <v>10.4</v>
      </c>
      <c r="U2342">
        <v>0</v>
      </c>
      <c r="V2342">
        <v>8</v>
      </c>
      <c r="W2342">
        <v>0.36</v>
      </c>
      <c r="X2342">
        <v>0.77</v>
      </c>
      <c r="Y2342">
        <v>0.77</v>
      </c>
      <c r="Z2342">
        <v>127.29</v>
      </c>
      <c r="AA2342" t="s">
        <v>46</v>
      </c>
      <c r="AB2342" t="s">
        <v>77</v>
      </c>
      <c r="AC2342" t="s">
        <v>88</v>
      </c>
      <c r="AE2342" s="39">
        <v>46226.968009259261</v>
      </c>
      <c r="AG2342" t="str">
        <f t="shared" si="288"/>
        <v>Agosto-26</v>
      </c>
      <c r="AH2342" s="36">
        <f>_xlfn.XLOOKUP(AK2342,'Base de Preços'!P$7:P$3001,'Base de Preços'!J$7:J$3001,"",0)</f>
        <v>623.57000000000005</v>
      </c>
      <c r="AI2342" s="37">
        <f t="shared" si="289"/>
        <v>0</v>
      </c>
      <c r="AJ2342" t="str">
        <f>_xlfn.XLOOKUP(N2342,Agrupamentos!C$3:C$496,Agrupamentos!D$3:D$496,"",0)</f>
        <v>IRRIGAÇÃO DE PLANTIO</v>
      </c>
      <c r="AK2342" t="str">
        <f t="shared" si="290"/>
        <v>3ª IRRIGAÇÃO DE PLANTIOGN1421REF324</v>
      </c>
      <c r="AL2342" s="57" t="str">
        <f t="shared" si="291"/>
        <v>48144GN1421Motorista de Caminhão PipaCASSIO EDUARDO VIEIRA SOARES3ª IRRIGAÇÃO DE PLANTIOMEL49BApoio10,4Agosto-260846226,968009259346226</v>
      </c>
      <c r="AM2342" s="79">
        <f t="shared" si="292"/>
        <v>22.222222222222221</v>
      </c>
      <c r="AN2342" s="80">
        <f t="shared" si="293"/>
        <v>2828.6666666666665</v>
      </c>
      <c r="AO2342" s="36">
        <f t="shared" si="294"/>
        <v>1323.816</v>
      </c>
      <c r="AP2342" s="83">
        <f t="shared" si="295"/>
        <v>-1504.8506666666665</v>
      </c>
    </row>
    <row r="2343" spans="1:42" hidden="1">
      <c r="A2343">
        <v>48144</v>
      </c>
      <c r="B2343" s="38">
        <v>46226</v>
      </c>
      <c r="C2343" t="s">
        <v>35</v>
      </c>
      <c r="D2343" t="s">
        <v>36</v>
      </c>
      <c r="E2343" t="s">
        <v>3</v>
      </c>
      <c r="F2343" t="s">
        <v>59</v>
      </c>
      <c r="G2343">
        <v>8</v>
      </c>
      <c r="H2343" s="43">
        <v>11585</v>
      </c>
      <c r="I2343" t="s">
        <v>38</v>
      </c>
      <c r="J2343">
        <v>11807</v>
      </c>
      <c r="K2343" t="s">
        <v>84</v>
      </c>
      <c r="L2343" t="s">
        <v>84</v>
      </c>
      <c r="M2343" t="s">
        <v>89</v>
      </c>
      <c r="N2343" t="s">
        <v>90</v>
      </c>
      <c r="O2343" t="s">
        <v>64</v>
      </c>
      <c r="P2343">
        <v>528</v>
      </c>
      <c r="Q2343" t="s">
        <v>76</v>
      </c>
      <c r="R2343">
        <v>50</v>
      </c>
      <c r="S2343">
        <v>7</v>
      </c>
      <c r="T2343">
        <v>11.36</v>
      </c>
      <c r="U2343">
        <v>1</v>
      </c>
      <c r="V2343">
        <v>8</v>
      </c>
      <c r="W2343">
        <v>0.71</v>
      </c>
      <c r="X2343">
        <v>0.62</v>
      </c>
      <c r="Y2343">
        <v>0.7</v>
      </c>
      <c r="Z2343">
        <v>211.49</v>
      </c>
      <c r="AA2343" t="s">
        <v>46</v>
      </c>
      <c r="AB2343" t="s">
        <v>56</v>
      </c>
      <c r="AC2343" t="s">
        <v>88</v>
      </c>
      <c r="AD2343" t="s">
        <v>58</v>
      </c>
      <c r="AE2343" s="39">
        <v>46226.968009259261</v>
      </c>
      <c r="AG2343" t="str">
        <f t="shared" si="288"/>
        <v>Agosto-26</v>
      </c>
      <c r="AH2343" s="36">
        <f>_xlfn.XLOOKUP(AK2343,'Base de Preços'!P$7:P$3001,'Base de Preços'!J$7:J$3001,"",0)</f>
        <v>623.57000000000005</v>
      </c>
      <c r="AI2343" s="37">
        <f t="shared" si="289"/>
        <v>0</v>
      </c>
      <c r="AJ2343" t="str">
        <f>_xlfn.XLOOKUP(N2343,Agrupamentos!C$3:C$496,Agrupamentos!D$3:D$496,"",0)</f>
        <v>IRRIGAÇÃO DE PLANTIO</v>
      </c>
      <c r="AK2343" t="str">
        <f t="shared" si="290"/>
        <v>1ª IRRIGAÇÃO DE PLANTIOGN1421REF320</v>
      </c>
      <c r="AL2343" s="57" t="str">
        <f t="shared" si="291"/>
        <v>48144GN1421Operador de Trator de PneuCASSIO EDUARDO VIEIRA SOARES1ª IRRIGAÇÃO DE PLANTIOMEL50Suporte11,36Agosto-261846226,968009259346226</v>
      </c>
      <c r="AM2343" s="79">
        <f t="shared" si="292"/>
        <v>11.267605633802818</v>
      </c>
      <c r="AN2343" s="80">
        <f t="shared" si="293"/>
        <v>2382.9859154929582</v>
      </c>
      <c r="AO2343" s="36">
        <f t="shared" si="294"/>
        <v>2402.5264000000002</v>
      </c>
      <c r="AP2343" s="83">
        <f t="shared" si="295"/>
        <v>19.540484507042038</v>
      </c>
    </row>
    <row r="2344" spans="1:42" hidden="1">
      <c r="A2344">
        <v>48144</v>
      </c>
      <c r="B2344" s="38">
        <v>46226</v>
      </c>
      <c r="C2344" t="s">
        <v>35</v>
      </c>
      <c r="D2344" t="s">
        <v>36</v>
      </c>
      <c r="E2344" t="s">
        <v>3</v>
      </c>
      <c r="F2344" t="s">
        <v>59</v>
      </c>
      <c r="G2344">
        <v>8</v>
      </c>
      <c r="H2344" s="43">
        <v>11585</v>
      </c>
      <c r="I2344" t="s">
        <v>38</v>
      </c>
      <c r="J2344">
        <v>11807</v>
      </c>
      <c r="K2344" t="s">
        <v>84</v>
      </c>
      <c r="L2344" t="s">
        <v>84</v>
      </c>
      <c r="M2344" t="s">
        <v>85</v>
      </c>
      <c r="N2344" t="s">
        <v>86</v>
      </c>
      <c r="O2344" t="s">
        <v>64</v>
      </c>
      <c r="P2344">
        <v>528</v>
      </c>
      <c r="Q2344" t="s">
        <v>76</v>
      </c>
      <c r="R2344" t="s">
        <v>87</v>
      </c>
      <c r="S2344">
        <v>7</v>
      </c>
      <c r="T2344">
        <v>10.4</v>
      </c>
      <c r="U2344">
        <v>1</v>
      </c>
      <c r="V2344">
        <v>8</v>
      </c>
      <c r="W2344">
        <v>0.71</v>
      </c>
      <c r="X2344">
        <v>0.67</v>
      </c>
      <c r="Y2344">
        <v>0.77</v>
      </c>
      <c r="Z2344">
        <v>211.49</v>
      </c>
      <c r="AA2344" t="s">
        <v>46</v>
      </c>
      <c r="AB2344" t="s">
        <v>56</v>
      </c>
      <c r="AC2344" t="s">
        <v>88</v>
      </c>
      <c r="AD2344" t="s">
        <v>58</v>
      </c>
      <c r="AE2344" s="39">
        <v>46226.968009259261</v>
      </c>
      <c r="AG2344" t="str">
        <f t="shared" si="288"/>
        <v>Agosto-26</v>
      </c>
      <c r="AH2344" s="36">
        <f>_xlfn.XLOOKUP(AK2344,'Base de Preços'!P$7:P$3001,'Base de Preços'!J$7:J$3001,"",0)</f>
        <v>623.57000000000005</v>
      </c>
      <c r="AI2344" s="37">
        <f t="shared" si="289"/>
        <v>0</v>
      </c>
      <c r="AJ2344" t="str">
        <f>_xlfn.XLOOKUP(N2344,Agrupamentos!C$3:C$496,Agrupamentos!D$3:D$496,"",0)</f>
        <v>IRRIGAÇÃO DE PLANTIO</v>
      </c>
      <c r="AK2344" t="str">
        <f t="shared" si="290"/>
        <v>3ª IRRIGAÇÃO DE PLANTIOGN1421REF324</v>
      </c>
      <c r="AL2344" s="57" t="str">
        <f t="shared" si="291"/>
        <v>48144GN1421Operador de Trator de PneuCASSIO EDUARDO VIEIRA SOARES3ª IRRIGAÇÃO DE PLANTIOMEL49BSuporte10,4Agosto-261846226,968009259346226</v>
      </c>
      <c r="AM2344" s="79">
        <f t="shared" si="292"/>
        <v>11.267605633802818</v>
      </c>
      <c r="AN2344" s="80">
        <f t="shared" si="293"/>
        <v>2382.9859154929582</v>
      </c>
      <c r="AO2344" s="36">
        <f t="shared" si="294"/>
        <v>2199.4960000000001</v>
      </c>
      <c r="AP2344" s="83">
        <f t="shared" si="295"/>
        <v>-183.48991549295806</v>
      </c>
    </row>
    <row r="2345" spans="1:42" hidden="1">
      <c r="A2345">
        <v>48144</v>
      </c>
      <c r="B2345" s="38">
        <v>46226</v>
      </c>
      <c r="C2345" t="s">
        <v>35</v>
      </c>
      <c r="D2345" t="s">
        <v>36</v>
      </c>
      <c r="E2345" t="s">
        <v>3</v>
      </c>
      <c r="F2345" t="s">
        <v>49</v>
      </c>
      <c r="G2345">
        <v>8</v>
      </c>
      <c r="H2345" s="43">
        <v>11585</v>
      </c>
      <c r="I2345" t="s">
        <v>38</v>
      </c>
      <c r="J2345">
        <v>11807</v>
      </c>
      <c r="K2345" t="s">
        <v>84</v>
      </c>
      <c r="L2345" t="s">
        <v>84</v>
      </c>
      <c r="M2345" t="s">
        <v>94</v>
      </c>
      <c r="N2345" t="s">
        <v>95</v>
      </c>
      <c r="O2345" t="s">
        <v>64</v>
      </c>
      <c r="P2345">
        <v>528</v>
      </c>
      <c r="Q2345" t="s">
        <v>76</v>
      </c>
      <c r="R2345">
        <v>50</v>
      </c>
      <c r="S2345">
        <v>24</v>
      </c>
      <c r="T2345">
        <v>13</v>
      </c>
      <c r="U2345">
        <v>0</v>
      </c>
      <c r="V2345">
        <v>24</v>
      </c>
      <c r="W2345">
        <v>3.56</v>
      </c>
      <c r="X2345">
        <v>1.85</v>
      </c>
      <c r="Y2345">
        <v>1.85</v>
      </c>
      <c r="Z2345">
        <v>284.79000000000002</v>
      </c>
      <c r="AA2345" t="s">
        <v>55</v>
      </c>
      <c r="AB2345" t="s">
        <v>47</v>
      </c>
      <c r="AC2345" t="s">
        <v>88</v>
      </c>
      <c r="AD2345" t="s">
        <v>58</v>
      </c>
      <c r="AE2345" s="39">
        <v>46226.968009259261</v>
      </c>
      <c r="AG2345" t="str">
        <f t="shared" si="288"/>
        <v>Agosto-26</v>
      </c>
      <c r="AH2345" s="36">
        <f>_xlfn.XLOOKUP(AK2345,'Base de Preços'!P$7:P$3001,'Base de Preços'!J$7:J$3001,"",0)</f>
        <v>623.57000000000005</v>
      </c>
      <c r="AI2345" s="37">
        <f t="shared" si="289"/>
        <v>8106.4100000000008</v>
      </c>
      <c r="AJ2345" t="str">
        <f>_xlfn.XLOOKUP(N2345,Agrupamentos!C$3:C$496,Agrupamentos!D$3:D$496,"",0)</f>
        <v>IRRIGAÇÃO DE PLANTIO</v>
      </c>
      <c r="AK2345" t="str">
        <f t="shared" si="290"/>
        <v>2ª IRRIGAÇÃO DE PLANTIOGN1421REF322</v>
      </c>
      <c r="AL2345" s="57" t="str">
        <f t="shared" si="291"/>
        <v>48144GN1421Trabalhador FlorestalCASSIO EDUARDO VIEIRA SOARES2ª IRRIGAÇÃO DE PLANTIOMEL50Principal13Agosto-2602446226,968009259346226</v>
      </c>
      <c r="AM2345" s="79">
        <f t="shared" si="292"/>
        <v>6.7415730337078648</v>
      </c>
      <c r="AN2345" s="80">
        <f t="shared" si="293"/>
        <v>1919.932584269663</v>
      </c>
      <c r="AO2345" s="36">
        <f t="shared" si="294"/>
        <v>3702.2700000000004</v>
      </c>
      <c r="AP2345" s="83">
        <f t="shared" si="295"/>
        <v>1782.3374157303374</v>
      </c>
    </row>
    <row r="2346" spans="1:42" hidden="1">
      <c r="A2346">
        <v>48145</v>
      </c>
      <c r="B2346" s="38">
        <v>46226</v>
      </c>
      <c r="C2346" t="s">
        <v>35</v>
      </c>
      <c r="D2346" t="s">
        <v>36</v>
      </c>
      <c r="E2346" t="s">
        <v>3</v>
      </c>
      <c r="F2346" t="s">
        <v>59</v>
      </c>
      <c r="G2346">
        <v>8</v>
      </c>
      <c r="H2346" s="43">
        <v>10061</v>
      </c>
      <c r="I2346" t="s">
        <v>60</v>
      </c>
      <c r="J2346">
        <v>11778</v>
      </c>
      <c r="K2346" t="s">
        <v>61</v>
      </c>
      <c r="L2346" t="s">
        <v>61</v>
      </c>
      <c r="M2346" t="s">
        <v>62</v>
      </c>
      <c r="N2346" t="s">
        <v>63</v>
      </c>
      <c r="O2346" t="s">
        <v>64</v>
      </c>
      <c r="P2346">
        <v>511</v>
      </c>
      <c r="Q2346" t="s">
        <v>53</v>
      </c>
      <c r="R2346">
        <v>1</v>
      </c>
      <c r="S2346">
        <v>25</v>
      </c>
      <c r="T2346">
        <v>11.85</v>
      </c>
      <c r="U2346">
        <v>13</v>
      </c>
      <c r="V2346">
        <v>38</v>
      </c>
      <c r="W2346">
        <v>1.24</v>
      </c>
      <c r="X2346">
        <v>2.11</v>
      </c>
      <c r="Y2346">
        <v>3.21</v>
      </c>
      <c r="Z2346" s="3">
        <v>1000</v>
      </c>
      <c r="AA2346" t="s">
        <v>46</v>
      </c>
      <c r="AB2346" t="s">
        <v>47</v>
      </c>
      <c r="AC2346" t="s">
        <v>65</v>
      </c>
      <c r="AD2346" t="s">
        <v>228</v>
      </c>
      <c r="AE2346" s="39">
        <v>46226.972118055557</v>
      </c>
      <c r="AG2346" t="str">
        <f t="shared" si="288"/>
        <v>Agosto-26</v>
      </c>
      <c r="AH2346" s="36">
        <f>_xlfn.XLOOKUP(AK2346,'Base de Preços'!P$7:P$3001,'Base de Preços'!J$7:J$3001,"",0)</f>
        <v>1000</v>
      </c>
      <c r="AI2346" s="37">
        <f t="shared" si="289"/>
        <v>11850</v>
      </c>
      <c r="AJ2346" t="str">
        <f>_xlfn.XLOOKUP(N2346,Agrupamentos!C$3:C$496,Agrupamentos!D$3:D$496,"",0)</f>
        <v>REBAIXAMENTO TOCO</v>
      </c>
      <c r="AK2346" t="str">
        <f t="shared" si="290"/>
        <v>REBAIXAMENTO MECANIZADO DE BROTAÇÃO E TOCOS DE EUCALIPTOGN1421REF54</v>
      </c>
      <c r="AL2346" s="57" t="str">
        <f t="shared" si="291"/>
        <v>48145GN1421Operador de Trator de PneuJORDAN HUGO MIGUEL DA SILVAREBAIXAMENTO MECANIZADO DE BROTAÇÃO E TOCOS DE EUCALIPTOLAGEADO1Principal11,85Agosto-26133846226,972118055646226</v>
      </c>
      <c r="AM2346" s="79">
        <f t="shared" si="292"/>
        <v>30.64516129032258</v>
      </c>
      <c r="AN2346" s="80">
        <f t="shared" si="293"/>
        <v>30645.16129032258</v>
      </c>
      <c r="AO2346" s="36">
        <f t="shared" si="294"/>
        <v>11850</v>
      </c>
      <c r="AP2346" s="83">
        <f t="shared" si="295"/>
        <v>-18795.16129032258</v>
      </c>
    </row>
    <row r="2347" spans="1:42" hidden="1">
      <c r="A2347">
        <v>48148</v>
      </c>
      <c r="B2347" s="38">
        <v>46226</v>
      </c>
      <c r="C2347" t="s">
        <v>35</v>
      </c>
      <c r="D2347" t="s">
        <v>36</v>
      </c>
      <c r="E2347" t="s">
        <v>3</v>
      </c>
      <c r="F2347" t="s">
        <v>59</v>
      </c>
      <c r="G2347">
        <v>8</v>
      </c>
      <c r="H2347" s="43">
        <v>11585</v>
      </c>
      <c r="I2347" t="s">
        <v>38</v>
      </c>
      <c r="J2347">
        <v>11750</v>
      </c>
      <c r="K2347" t="s">
        <v>73</v>
      </c>
      <c r="L2347" t="s">
        <v>73</v>
      </c>
      <c r="M2347" t="s">
        <v>74</v>
      </c>
      <c r="N2347" t="s">
        <v>75</v>
      </c>
      <c r="O2347" t="s">
        <v>64</v>
      </c>
      <c r="P2347">
        <v>528</v>
      </c>
      <c r="Q2347" t="s">
        <v>76</v>
      </c>
      <c r="R2347">
        <v>50</v>
      </c>
      <c r="S2347">
        <v>8</v>
      </c>
      <c r="T2347">
        <v>11.36</v>
      </c>
      <c r="U2347">
        <v>0</v>
      </c>
      <c r="V2347">
        <v>8</v>
      </c>
      <c r="W2347">
        <v>0.8</v>
      </c>
      <c r="X2347">
        <v>0.7</v>
      </c>
      <c r="Y2347">
        <v>0.7</v>
      </c>
      <c r="Z2347">
        <v>211.64</v>
      </c>
      <c r="AA2347" t="s">
        <v>46</v>
      </c>
      <c r="AB2347" t="s">
        <v>77</v>
      </c>
      <c r="AC2347" t="s">
        <v>78</v>
      </c>
      <c r="AE2347" s="39">
        <v>46227.042314814818</v>
      </c>
      <c r="AG2347" t="str">
        <f t="shared" si="288"/>
        <v>Agosto-26</v>
      </c>
      <c r="AH2347" s="36">
        <f>_xlfn.XLOOKUP(AK2347,'Base de Preços'!P$7:P$3001,'Base de Preços'!J$7:J$3001,"",0)</f>
        <v>856.15</v>
      </c>
      <c r="AI2347" s="37">
        <f t="shared" si="289"/>
        <v>0</v>
      </c>
      <c r="AJ2347" t="str">
        <f>_xlfn.XLOOKUP(N2347,Agrupamentos!C$3:C$496,Agrupamentos!D$3:D$496,"",0)</f>
        <v>PLANTIO</v>
      </c>
      <c r="AK2347" t="str">
        <f t="shared" si="290"/>
        <v>PLANTIO SEMI-MECANIZADO ATÉ 1.300 MUDASGN1421REF78</v>
      </c>
      <c r="AL2347" s="57" t="str">
        <f t="shared" si="291"/>
        <v>48148GN1421Operador de Trator de PneuPAULO RENATO DOS SANTOS SILVAPLANTIO SEMI-MECANIZADO ATÉ 1.300 MUDASMEL50Apoio11,36Agosto-260846227,042314814846226</v>
      </c>
      <c r="AM2347" s="79">
        <f t="shared" si="292"/>
        <v>10</v>
      </c>
      <c r="AN2347" s="80">
        <f t="shared" si="293"/>
        <v>2116.3999999999996</v>
      </c>
      <c r="AO2347" s="36">
        <f t="shared" si="294"/>
        <v>2404.2303999999999</v>
      </c>
      <c r="AP2347" s="83">
        <f t="shared" si="295"/>
        <v>287.83040000000028</v>
      </c>
    </row>
    <row r="2348" spans="1:42" hidden="1">
      <c r="A2348">
        <v>48148</v>
      </c>
      <c r="B2348" s="38">
        <v>46226</v>
      </c>
      <c r="C2348" t="s">
        <v>35</v>
      </c>
      <c r="D2348" t="s">
        <v>36</v>
      </c>
      <c r="E2348" t="s">
        <v>3</v>
      </c>
      <c r="F2348" t="s">
        <v>49</v>
      </c>
      <c r="G2348">
        <v>8</v>
      </c>
      <c r="H2348" s="43">
        <v>11585</v>
      </c>
      <c r="I2348" t="s">
        <v>38</v>
      </c>
      <c r="J2348">
        <v>11750</v>
      </c>
      <c r="K2348" t="s">
        <v>73</v>
      </c>
      <c r="L2348" t="s">
        <v>73</v>
      </c>
      <c r="M2348" t="s">
        <v>74</v>
      </c>
      <c r="N2348" t="s">
        <v>75</v>
      </c>
      <c r="O2348" t="s">
        <v>64</v>
      </c>
      <c r="P2348">
        <v>528</v>
      </c>
      <c r="Q2348" t="s">
        <v>76</v>
      </c>
      <c r="R2348">
        <v>50</v>
      </c>
      <c r="S2348">
        <v>56</v>
      </c>
      <c r="T2348">
        <v>11.36</v>
      </c>
      <c r="U2348">
        <v>0</v>
      </c>
      <c r="V2348">
        <v>56</v>
      </c>
      <c r="W2348">
        <v>8.0399999999999991</v>
      </c>
      <c r="X2348">
        <v>4.93</v>
      </c>
      <c r="Y2348">
        <v>4.93</v>
      </c>
      <c r="Z2348">
        <v>644.51</v>
      </c>
      <c r="AA2348" t="s">
        <v>46</v>
      </c>
      <c r="AB2348" t="s">
        <v>47</v>
      </c>
      <c r="AC2348" t="s">
        <v>78</v>
      </c>
      <c r="AD2348" t="s">
        <v>58</v>
      </c>
      <c r="AE2348" s="39">
        <v>46227.042314814818</v>
      </c>
      <c r="AG2348" t="str">
        <f t="shared" si="288"/>
        <v>Agosto-26</v>
      </c>
      <c r="AH2348" s="36">
        <f>_xlfn.XLOOKUP(AK2348,'Base de Preços'!P$7:P$3001,'Base de Preços'!J$7:J$3001,"",0)</f>
        <v>856.15</v>
      </c>
      <c r="AI2348" s="37">
        <f t="shared" si="289"/>
        <v>9725.8639999999996</v>
      </c>
      <c r="AJ2348" t="str">
        <f>_xlfn.XLOOKUP(N2348,Agrupamentos!C$3:C$496,Agrupamentos!D$3:D$496,"",0)</f>
        <v>PLANTIO</v>
      </c>
      <c r="AK2348" t="str">
        <f t="shared" si="290"/>
        <v>PLANTIO SEMI-MECANIZADO ATÉ 1.300 MUDASGN1421REF78</v>
      </c>
      <c r="AL2348" s="57" t="str">
        <f t="shared" si="291"/>
        <v>48148GN1421Trabalhador FlorestalPAULO RENATO DOS SANTOS SILVAPLANTIO SEMI-MECANIZADO ATÉ 1.300 MUDASMEL50Principal11,36Agosto-2605646227,042314814846226</v>
      </c>
      <c r="AM2348" s="79">
        <f t="shared" si="292"/>
        <v>6.965174129353235</v>
      </c>
      <c r="AN2348" s="80">
        <f t="shared" si="293"/>
        <v>4489.1243781094536</v>
      </c>
      <c r="AO2348" s="36">
        <f t="shared" si="294"/>
        <v>7321.6335999999992</v>
      </c>
      <c r="AP2348" s="83">
        <f t="shared" si="295"/>
        <v>2832.5092218905456</v>
      </c>
    </row>
    <row r="2349" spans="1:42" hidden="1">
      <c r="A2349">
        <v>48150</v>
      </c>
      <c r="B2349" s="38">
        <v>46226</v>
      </c>
      <c r="C2349" t="s">
        <v>35</v>
      </c>
      <c r="D2349" t="s">
        <v>36</v>
      </c>
      <c r="E2349" t="s">
        <v>3</v>
      </c>
      <c r="F2349" t="s">
        <v>37</v>
      </c>
      <c r="G2349">
        <v>8</v>
      </c>
      <c r="H2349" s="43">
        <v>11585</v>
      </c>
      <c r="I2349" t="s">
        <v>38</v>
      </c>
      <c r="J2349">
        <v>11737</v>
      </c>
      <c r="K2349" t="s">
        <v>79</v>
      </c>
      <c r="L2349" t="s">
        <v>79</v>
      </c>
      <c r="M2349">
        <v>2</v>
      </c>
      <c r="N2349" t="s">
        <v>42</v>
      </c>
      <c r="O2349" t="s">
        <v>43</v>
      </c>
      <c r="P2349">
        <v>510</v>
      </c>
      <c r="Q2349" t="s">
        <v>82</v>
      </c>
      <c r="R2349">
        <v>64</v>
      </c>
      <c r="S2349">
        <v>8</v>
      </c>
      <c r="T2349">
        <v>47</v>
      </c>
      <c r="U2349">
        <v>0</v>
      </c>
      <c r="V2349">
        <v>8</v>
      </c>
      <c r="W2349">
        <v>0</v>
      </c>
      <c r="X2349">
        <v>0.17</v>
      </c>
      <c r="Y2349">
        <v>0.17</v>
      </c>
      <c r="Z2349">
        <v>0</v>
      </c>
      <c r="AA2349" t="s">
        <v>55</v>
      </c>
      <c r="AB2349" t="s">
        <v>47</v>
      </c>
      <c r="AC2349" t="s">
        <v>83</v>
      </c>
      <c r="AE2349" s="39">
        <v>46227.256342592591</v>
      </c>
      <c r="AG2349" t="str">
        <f t="shared" si="288"/>
        <v>Agosto-26</v>
      </c>
      <c r="AH2349" s="36">
        <f>_xlfn.XLOOKUP(AK2349,'Base de Preços'!P$7:P$3001,'Base de Preços'!J$7:J$3001,"",0)</f>
        <v>0</v>
      </c>
      <c r="AI2349" s="37">
        <f t="shared" si="289"/>
        <v>0</v>
      </c>
      <c r="AJ2349" t="str">
        <f>_xlfn.XLOOKUP(N2349,Agrupamentos!C$3:C$496,Agrupamentos!D$3:D$496,"",0)</f>
        <v>APOIO E MANUTENÇÃO</v>
      </c>
      <c r="AK2349" t="str">
        <f t="shared" si="290"/>
        <v>APOIO E MANUTEÇÃOGN14212</v>
      </c>
      <c r="AL2349" s="57" t="str">
        <f t="shared" si="291"/>
        <v>48150GN1421MotoristaCARLOS EDUARDO DE ARRUDAAPOIO E MANUTEÇÃOCAMPO NOVO64Principal47Agosto-260846227,256342592646226</v>
      </c>
      <c r="AM2349" s="79" t="str">
        <f t="shared" si="292"/>
        <v/>
      </c>
      <c r="AN2349" s="80" t="str">
        <f t="shared" si="293"/>
        <v/>
      </c>
      <c r="AO2349" s="36">
        <f t="shared" si="294"/>
        <v>0</v>
      </c>
      <c r="AP2349" s="83" t="str">
        <f t="shared" si="295"/>
        <v/>
      </c>
    </row>
    <row r="2350" spans="1:42" hidden="1">
      <c r="A2350">
        <v>48150</v>
      </c>
      <c r="B2350" s="38">
        <v>46226</v>
      </c>
      <c r="C2350" t="s">
        <v>35</v>
      </c>
      <c r="D2350" t="s">
        <v>36</v>
      </c>
      <c r="E2350" t="s">
        <v>3</v>
      </c>
      <c r="F2350" t="s">
        <v>49</v>
      </c>
      <c r="G2350">
        <v>8</v>
      </c>
      <c r="H2350" s="43">
        <v>11585</v>
      </c>
      <c r="I2350" t="s">
        <v>38</v>
      </c>
      <c r="J2350">
        <v>11737</v>
      </c>
      <c r="K2350" t="s">
        <v>79</v>
      </c>
      <c r="L2350" t="s">
        <v>79</v>
      </c>
      <c r="M2350" t="s">
        <v>80</v>
      </c>
      <c r="N2350" t="s">
        <v>81</v>
      </c>
      <c r="O2350" t="s">
        <v>64</v>
      </c>
      <c r="P2350">
        <v>510</v>
      </c>
      <c r="Q2350" t="s">
        <v>82</v>
      </c>
      <c r="R2350">
        <v>64</v>
      </c>
      <c r="S2350">
        <v>88</v>
      </c>
      <c r="T2350">
        <v>47</v>
      </c>
      <c r="U2350">
        <v>32</v>
      </c>
      <c r="V2350">
        <v>120</v>
      </c>
      <c r="W2350">
        <v>1.4</v>
      </c>
      <c r="X2350">
        <v>1.87</v>
      </c>
      <c r="Y2350">
        <v>2.5499999999999998</v>
      </c>
      <c r="Z2350">
        <v>110.99</v>
      </c>
      <c r="AA2350" t="s">
        <v>55</v>
      </c>
      <c r="AB2350" t="s">
        <v>47</v>
      </c>
      <c r="AC2350" t="s">
        <v>83</v>
      </c>
      <c r="AD2350" t="s">
        <v>58</v>
      </c>
      <c r="AE2350" s="39">
        <v>46227.256342592591</v>
      </c>
      <c r="AG2350" t="str">
        <f t="shared" si="288"/>
        <v>Agosto-26</v>
      </c>
      <c r="AH2350" s="36">
        <f>_xlfn.XLOOKUP(AK2350,'Base de Preços'!P$7:P$3001,'Base de Preços'!J$7:J$3001,"",0)</f>
        <v>138.51</v>
      </c>
      <c r="AI2350" s="37">
        <f t="shared" si="289"/>
        <v>6509.9699999999993</v>
      </c>
      <c r="AJ2350" t="str">
        <f>_xlfn.XLOOKUP(N2350,Agrupamentos!C$3:C$496,Agrupamentos!D$3:D$496,"",0)</f>
        <v>COMBATE A FORMIGA ANUAL</v>
      </c>
      <c r="AK2350" t="str">
        <f t="shared" si="290"/>
        <v>COMBATE A FORMIGA ANUALGN1421REF015</v>
      </c>
      <c r="AL2350" s="57" t="str">
        <f t="shared" si="291"/>
        <v>48150GN1421Trabalhador FlorestalCARLOS EDUARDO DE ARRUDACOMBATE A FORMIGA ANUALCAMPO NOVO64Principal47Agosto-263212046227,256342592646226</v>
      </c>
      <c r="AM2350" s="79">
        <f t="shared" si="292"/>
        <v>85.714285714285722</v>
      </c>
      <c r="AN2350" s="80">
        <f t="shared" si="293"/>
        <v>9513.4285714285725</v>
      </c>
      <c r="AO2350" s="36">
        <f t="shared" si="294"/>
        <v>5216.53</v>
      </c>
      <c r="AP2350" s="83">
        <f t="shared" si="295"/>
        <v>-4296.8985714285727</v>
      </c>
    </row>
    <row r="2351" spans="1:42" hidden="1">
      <c r="A2351">
        <v>48152</v>
      </c>
      <c r="B2351" s="38">
        <v>46226</v>
      </c>
      <c r="C2351" t="s">
        <v>35</v>
      </c>
      <c r="D2351" t="s">
        <v>36</v>
      </c>
      <c r="E2351" t="s">
        <v>3</v>
      </c>
      <c r="F2351" t="s">
        <v>59</v>
      </c>
      <c r="G2351">
        <v>8</v>
      </c>
      <c r="H2351" s="43">
        <v>10061</v>
      </c>
      <c r="I2351" t="s">
        <v>60</v>
      </c>
      <c r="J2351">
        <v>11071</v>
      </c>
      <c r="K2351" t="s">
        <v>66</v>
      </c>
      <c r="L2351" t="s">
        <v>66</v>
      </c>
      <c r="M2351" t="s">
        <v>67</v>
      </c>
      <c r="N2351" t="s">
        <v>68</v>
      </c>
      <c r="O2351" t="s">
        <v>64</v>
      </c>
      <c r="P2351">
        <v>511</v>
      </c>
      <c r="Q2351" t="s">
        <v>53</v>
      </c>
      <c r="R2351">
        <v>1</v>
      </c>
      <c r="S2351">
        <v>6</v>
      </c>
      <c r="T2351">
        <v>20</v>
      </c>
      <c r="U2351">
        <v>3</v>
      </c>
      <c r="V2351">
        <v>9</v>
      </c>
      <c r="W2351">
        <v>0.41</v>
      </c>
      <c r="X2351">
        <v>0.3</v>
      </c>
      <c r="Y2351">
        <v>0.45</v>
      </c>
      <c r="Z2351">
        <v>148.68</v>
      </c>
      <c r="AA2351" t="s">
        <v>55</v>
      </c>
      <c r="AB2351" t="s">
        <v>47</v>
      </c>
      <c r="AC2351" t="s">
        <v>69</v>
      </c>
      <c r="AD2351" t="s">
        <v>58</v>
      </c>
      <c r="AE2351" s="39">
        <v>46227.353344907409</v>
      </c>
      <c r="AG2351" t="str">
        <f t="shared" si="288"/>
        <v>Agosto-26</v>
      </c>
      <c r="AH2351" s="36">
        <f>_xlfn.XLOOKUP(AK2351,'Base de Preços'!P$7:P$3001,'Base de Preços'!J$7:J$3001,"",0)</f>
        <v>205</v>
      </c>
      <c r="AI2351" s="37">
        <f t="shared" si="289"/>
        <v>4100</v>
      </c>
      <c r="AJ2351" t="str">
        <f>_xlfn.XLOOKUP(N2351,Agrupamentos!C$3:C$496,Agrupamentos!D$3:D$496,"",0)</f>
        <v>CALGESSO</v>
      </c>
      <c r="AK2351" t="str">
        <f t="shared" si="290"/>
        <v>APLICAÇÃO DE CALGESSO - ATÉ 1.500 KGGN1421REF328</v>
      </c>
      <c r="AL2351" s="57" t="str">
        <f t="shared" si="291"/>
        <v>48152GN1421Operador de Trator de PneuLUCAS CARDOSO PINTOAPLICAÇÃO DE CALGESSO - ATÉ 1.500 KGLAGEADO1Principal20Agosto-263946227,353344907446226</v>
      </c>
      <c r="AM2351" s="79">
        <f t="shared" si="292"/>
        <v>21.951219512195124</v>
      </c>
      <c r="AN2351" s="80">
        <f t="shared" si="293"/>
        <v>3263.707317073171</v>
      </c>
      <c r="AO2351" s="36">
        <f t="shared" si="294"/>
        <v>2973.6000000000004</v>
      </c>
      <c r="AP2351" s="83">
        <f t="shared" si="295"/>
        <v>-290.10731707317063</v>
      </c>
    </row>
    <row r="2352" spans="1:42" hidden="1">
      <c r="A2352">
        <v>48152</v>
      </c>
      <c r="B2352" s="38">
        <v>46226</v>
      </c>
      <c r="C2352" t="s">
        <v>35</v>
      </c>
      <c r="D2352" t="s">
        <v>36</v>
      </c>
      <c r="E2352" t="s">
        <v>3</v>
      </c>
      <c r="F2352" t="s">
        <v>70</v>
      </c>
      <c r="G2352">
        <v>8</v>
      </c>
      <c r="H2352" s="43">
        <v>10061</v>
      </c>
      <c r="I2352" t="s">
        <v>60</v>
      </c>
      <c r="J2352">
        <v>11071</v>
      </c>
      <c r="K2352" t="s">
        <v>66</v>
      </c>
      <c r="L2352" t="s">
        <v>66</v>
      </c>
      <c r="M2352" t="s">
        <v>71</v>
      </c>
      <c r="N2352" t="s">
        <v>72</v>
      </c>
      <c r="O2352" t="s">
        <v>64</v>
      </c>
      <c r="P2352">
        <v>511</v>
      </c>
      <c r="Q2352" t="s">
        <v>53</v>
      </c>
      <c r="R2352">
        <v>29</v>
      </c>
      <c r="S2352">
        <v>9</v>
      </c>
      <c r="T2352">
        <v>5.5</v>
      </c>
      <c r="U2352">
        <v>0</v>
      </c>
      <c r="V2352">
        <v>9</v>
      </c>
      <c r="W2352">
        <v>0.78</v>
      </c>
      <c r="X2352">
        <v>1.64</v>
      </c>
      <c r="Y2352">
        <v>1.64</v>
      </c>
      <c r="Z2352">
        <v>580</v>
      </c>
      <c r="AA2352" t="s">
        <v>55</v>
      </c>
      <c r="AB2352" t="s">
        <v>47</v>
      </c>
      <c r="AC2352" t="s">
        <v>69</v>
      </c>
      <c r="AD2352" t="s">
        <v>96</v>
      </c>
      <c r="AE2352" s="39">
        <v>46227.35297453704</v>
      </c>
      <c r="AG2352" t="str">
        <f t="shared" si="288"/>
        <v>Agosto-26</v>
      </c>
      <c r="AH2352" s="36">
        <f>_xlfn.XLOOKUP(AK2352,'Base de Preços'!P$7:P$3001,'Base de Preços'!J$7:J$3001,"",0)</f>
        <v>580</v>
      </c>
      <c r="AI2352" s="37">
        <f t="shared" si="289"/>
        <v>3190</v>
      </c>
      <c r="AJ2352" t="str">
        <f>_xlfn.XLOOKUP(N2352,Agrupamentos!C$3:C$496,Agrupamentos!D$3:D$496,"",0)</f>
        <v>TRITURAÇÃO COM PÁ CARREGADEIRA/ ROLO FACA</v>
      </c>
      <c r="AK2352" t="str">
        <f t="shared" si="290"/>
        <v>TRITURAÇÃO COM PÁ CARREGADEIRAGN1421REF29</v>
      </c>
      <c r="AL2352" s="57" t="str">
        <f t="shared" si="291"/>
        <v>48152GN1421Operador de Pá CarregadeiraLUCAS CARDOSO PINTOTRITURAÇÃO COM PÁ CARREGADEIRALAGEADO29Principal5,5Agosto-260946227,35297453746226</v>
      </c>
      <c r="AM2352" s="79">
        <f t="shared" si="292"/>
        <v>11.538461538461538</v>
      </c>
      <c r="AN2352" s="80">
        <f t="shared" si="293"/>
        <v>6692.3076923076924</v>
      </c>
      <c r="AO2352" s="36">
        <f t="shared" si="294"/>
        <v>3190</v>
      </c>
      <c r="AP2352" s="83">
        <f t="shared" si="295"/>
        <v>-3502.3076923076924</v>
      </c>
    </row>
    <row r="2353" spans="1:42" hidden="1">
      <c r="A2353">
        <v>48152</v>
      </c>
      <c r="B2353" s="38">
        <v>46226</v>
      </c>
      <c r="C2353" t="s">
        <v>35</v>
      </c>
      <c r="D2353" t="s">
        <v>36</v>
      </c>
      <c r="E2353" t="s">
        <v>3</v>
      </c>
      <c r="F2353" t="s">
        <v>59</v>
      </c>
      <c r="G2353">
        <v>8</v>
      </c>
      <c r="H2353" s="43">
        <v>10061</v>
      </c>
      <c r="I2353" t="s">
        <v>60</v>
      </c>
      <c r="J2353">
        <v>11071</v>
      </c>
      <c r="K2353" t="s">
        <v>66</v>
      </c>
      <c r="L2353" t="s">
        <v>66</v>
      </c>
      <c r="M2353">
        <v>2</v>
      </c>
      <c r="N2353" t="s">
        <v>42</v>
      </c>
      <c r="O2353" t="s">
        <v>43</v>
      </c>
      <c r="P2353">
        <v>511</v>
      </c>
      <c r="Q2353" t="s">
        <v>53</v>
      </c>
      <c r="R2353">
        <v>1</v>
      </c>
      <c r="S2353">
        <v>0</v>
      </c>
      <c r="T2353">
        <v>0</v>
      </c>
      <c r="U2353">
        <v>10</v>
      </c>
      <c r="V2353">
        <v>10</v>
      </c>
      <c r="W2353">
        <v>0</v>
      </c>
      <c r="X2353">
        <v>0</v>
      </c>
      <c r="Y2353">
        <v>0</v>
      </c>
      <c r="Z2353">
        <v>0</v>
      </c>
      <c r="AA2353" t="s">
        <v>55</v>
      </c>
      <c r="AB2353" t="s">
        <v>56</v>
      </c>
      <c r="AC2353" t="s">
        <v>69</v>
      </c>
      <c r="AD2353" t="s">
        <v>58</v>
      </c>
      <c r="AE2353" s="39">
        <v>46227.353935185187</v>
      </c>
      <c r="AG2353" t="str">
        <f t="shared" si="288"/>
        <v>Agosto-26</v>
      </c>
      <c r="AH2353" s="36">
        <f>_xlfn.XLOOKUP(AK2353,'Base de Preços'!P$7:P$3001,'Base de Preços'!J$7:J$3001,"",0)</f>
        <v>0</v>
      </c>
      <c r="AI2353" s="37">
        <f t="shared" si="289"/>
        <v>0</v>
      </c>
      <c r="AJ2353" t="str">
        <f>_xlfn.XLOOKUP(N2353,Agrupamentos!C$3:C$496,Agrupamentos!D$3:D$496,"",0)</f>
        <v>APOIO E MANUTENÇÃO</v>
      </c>
      <c r="AK2353" t="str">
        <f t="shared" si="290"/>
        <v>APOIO E MANUTEÇÃOGN14212</v>
      </c>
      <c r="AL2353" s="57" t="str">
        <f t="shared" si="291"/>
        <v>48152GN1421Operador de Trator de PneuLUCAS CARDOSO PINTOAPOIO E MANUTEÇÃOLAGEADO1Suporte0Agosto-26101046227,353935185246226</v>
      </c>
      <c r="AM2353" s="79" t="str">
        <f t="shared" si="292"/>
        <v/>
      </c>
      <c r="AN2353" s="80" t="str">
        <f t="shared" si="293"/>
        <v/>
      </c>
      <c r="AO2353" s="36">
        <f t="shared" si="294"/>
        <v>0</v>
      </c>
      <c r="AP2353" s="83" t="str">
        <f t="shared" si="295"/>
        <v/>
      </c>
    </row>
    <row r="2354" spans="1:42" hidden="1">
      <c r="A2354">
        <v>48242</v>
      </c>
      <c r="B2354" s="38">
        <v>46227</v>
      </c>
      <c r="C2354" t="s">
        <v>714</v>
      </c>
      <c r="D2354" t="s">
        <v>725</v>
      </c>
      <c r="E2354" t="s">
        <v>726</v>
      </c>
      <c r="F2354" t="s">
        <v>59</v>
      </c>
      <c r="G2354">
        <v>8</v>
      </c>
      <c r="H2354" s="43">
        <v>10964</v>
      </c>
      <c r="I2354" t="s">
        <v>727</v>
      </c>
      <c r="J2354">
        <v>11846</v>
      </c>
      <c r="K2354" t="s">
        <v>728</v>
      </c>
      <c r="L2354" t="s">
        <v>728</v>
      </c>
      <c r="M2354">
        <v>2</v>
      </c>
      <c r="N2354" t="s">
        <v>736</v>
      </c>
      <c r="O2354" t="s">
        <v>64</v>
      </c>
      <c r="P2354">
        <v>980</v>
      </c>
      <c r="Q2354" t="s">
        <v>748</v>
      </c>
      <c r="R2354">
        <v>103</v>
      </c>
      <c r="S2354">
        <v>0</v>
      </c>
      <c r="T2354">
        <v>0</v>
      </c>
      <c r="U2354">
        <v>24</v>
      </c>
      <c r="V2354">
        <v>24</v>
      </c>
      <c r="W2354">
        <v>0</v>
      </c>
      <c r="X2354">
        <v>0</v>
      </c>
      <c r="Y2354">
        <v>0</v>
      </c>
      <c r="Z2354">
        <v>0</v>
      </c>
      <c r="AA2354" t="s">
        <v>55</v>
      </c>
      <c r="AB2354" t="s">
        <v>56</v>
      </c>
      <c r="AC2354" t="s">
        <v>732</v>
      </c>
      <c r="AE2354" s="39">
        <v>46230.36451388889</v>
      </c>
      <c r="AG2354" t="str">
        <f t="shared" si="288"/>
        <v>Agosto-26</v>
      </c>
      <c r="AH2354" s="36">
        <f>_xlfn.XLOOKUP(AK2354,'Base de Preços'!P$7:P$3001,'Base de Preços'!J$7:J$3001,"",0)</f>
        <v>0</v>
      </c>
      <c r="AI2354" s="37">
        <f t="shared" si="289"/>
        <v>0</v>
      </c>
      <c r="AJ2354" t="str">
        <f>_xlfn.XLOOKUP(N2354,Agrupamentos!C$3:C$496,Agrupamentos!D$3:D$496,"",0)</f>
        <v>APOIO E MANUTENÇÃO</v>
      </c>
      <c r="AK2354" t="str">
        <f t="shared" si="290"/>
        <v>APOIO E MANUTENÇÃO 1430GN14302</v>
      </c>
      <c r="AL2354" s="57" t="str">
        <f t="shared" si="291"/>
        <v>48242GN1430Operador de Trator de PneuYURI RIBEIRO DE OLIVEIRAAPOIO E MANUTENÇÃO 1430F87 - MORRINHOS RIBEIRAO ATALHO103Suporte0Agosto-26242446230,364513888946227</v>
      </c>
      <c r="AM2354" s="79" t="str">
        <f t="shared" si="292"/>
        <v/>
      </c>
      <c r="AN2354" s="80" t="str">
        <f t="shared" si="293"/>
        <v/>
      </c>
      <c r="AO2354" s="36">
        <f t="shared" si="294"/>
        <v>0</v>
      </c>
      <c r="AP2354" s="83" t="str">
        <f t="shared" si="295"/>
        <v/>
      </c>
    </row>
    <row r="2355" spans="1:42" hidden="1">
      <c r="A2355">
        <v>48192</v>
      </c>
      <c r="B2355" s="38">
        <v>46227</v>
      </c>
      <c r="C2355" t="s">
        <v>35</v>
      </c>
      <c r="D2355" t="s">
        <v>105</v>
      </c>
      <c r="E2355" t="s">
        <v>106</v>
      </c>
      <c r="F2355" t="s">
        <v>49</v>
      </c>
      <c r="G2355">
        <v>8</v>
      </c>
      <c r="H2355" s="43">
        <v>11331</v>
      </c>
      <c r="I2355" t="s">
        <v>112</v>
      </c>
      <c r="J2355">
        <v>11838</v>
      </c>
      <c r="K2355" t="s">
        <v>113</v>
      </c>
      <c r="L2355" t="s">
        <v>114</v>
      </c>
      <c r="M2355" t="s">
        <v>177</v>
      </c>
      <c r="N2355" t="s">
        <v>178</v>
      </c>
      <c r="O2355" t="s">
        <v>64</v>
      </c>
      <c r="P2355">
        <v>934</v>
      </c>
      <c r="Q2355" t="s">
        <v>711</v>
      </c>
      <c r="R2355" t="s">
        <v>165</v>
      </c>
      <c r="S2355">
        <v>0</v>
      </c>
      <c r="T2355">
        <v>0</v>
      </c>
      <c r="U2355">
        <v>10</v>
      </c>
      <c r="V2355">
        <v>10</v>
      </c>
      <c r="W2355">
        <v>0.1</v>
      </c>
      <c r="X2355">
        <v>0</v>
      </c>
      <c r="Y2355">
        <v>0</v>
      </c>
      <c r="Z2355">
        <v>11.21</v>
      </c>
      <c r="AA2355" t="s">
        <v>55</v>
      </c>
      <c r="AB2355" t="s">
        <v>56</v>
      </c>
      <c r="AC2355" t="s">
        <v>119</v>
      </c>
      <c r="AD2355" t="s">
        <v>120</v>
      </c>
      <c r="AE2355" s="39">
        <v>46227.969236111108</v>
      </c>
      <c r="AG2355" t="str">
        <f t="shared" si="288"/>
        <v>Agosto-26</v>
      </c>
      <c r="AH2355" s="36">
        <f>_xlfn.XLOOKUP(AK2355,'Base de Preços'!P$7:P$3001,'Base de Preços'!J$7:J$3001,"",0)</f>
        <v>204.96</v>
      </c>
      <c r="AI2355" s="37">
        <f t="shared" si="289"/>
        <v>0</v>
      </c>
      <c r="AJ2355" t="str">
        <f>_xlfn.XLOOKUP(N2355,Agrupamentos!C$3:C$496,Agrupamentos!D$3:D$496,"",0)</f>
        <v>HERBICIDA MEC</v>
      </c>
      <c r="AK2355" t="str">
        <f t="shared" si="290"/>
        <v>SERV CAP QUIM MEC AREA TOTAL AGRIC POSGN1410IMP98</v>
      </c>
      <c r="AL2355" s="57" t="str">
        <f t="shared" si="291"/>
        <v>48192GN1410Trabalhador FlorestalRENILDO DA CONCEICAO OLIVEIRASERV CAP QUIM MEC AREA TOTAL AGRIC POSRIBEIRÃO CLARO E RECREIO GLEBA C - RRP006-01Suporte0Agosto-26101046227,969236111146227</v>
      </c>
      <c r="AM2355" s="79">
        <f t="shared" si="292"/>
        <v>100</v>
      </c>
      <c r="AN2355" s="80">
        <f t="shared" si="293"/>
        <v>1121</v>
      </c>
      <c r="AO2355" s="36">
        <f t="shared" si="294"/>
        <v>0</v>
      </c>
      <c r="AP2355" s="83">
        <f t="shared" si="295"/>
        <v>-1121</v>
      </c>
    </row>
    <row r="2356" spans="1:42" hidden="1">
      <c r="A2356">
        <v>48192</v>
      </c>
      <c r="B2356" s="38">
        <v>46227</v>
      </c>
      <c r="C2356" t="s">
        <v>35</v>
      </c>
      <c r="D2356" t="s">
        <v>105</v>
      </c>
      <c r="E2356" t="s">
        <v>106</v>
      </c>
      <c r="F2356" t="s">
        <v>59</v>
      </c>
      <c r="G2356">
        <v>8</v>
      </c>
      <c r="H2356" s="43">
        <v>11331</v>
      </c>
      <c r="I2356" t="s">
        <v>112</v>
      </c>
      <c r="J2356">
        <v>11838</v>
      </c>
      <c r="K2356" t="s">
        <v>113</v>
      </c>
      <c r="L2356" t="s">
        <v>114</v>
      </c>
      <c r="M2356" t="s">
        <v>177</v>
      </c>
      <c r="N2356" t="s">
        <v>178</v>
      </c>
      <c r="O2356" t="s">
        <v>64</v>
      </c>
      <c r="P2356">
        <v>934</v>
      </c>
      <c r="Q2356" t="s">
        <v>711</v>
      </c>
      <c r="R2356" t="s">
        <v>165</v>
      </c>
      <c r="S2356">
        <v>0</v>
      </c>
      <c r="T2356">
        <v>0</v>
      </c>
      <c r="U2356">
        <v>18</v>
      </c>
      <c r="V2356">
        <v>18</v>
      </c>
      <c r="W2356">
        <v>0.5</v>
      </c>
      <c r="X2356">
        <v>0</v>
      </c>
      <c r="Y2356">
        <v>0</v>
      </c>
      <c r="Z2356">
        <v>142.15</v>
      </c>
      <c r="AA2356" t="s">
        <v>55</v>
      </c>
      <c r="AB2356" t="s">
        <v>47</v>
      </c>
      <c r="AC2356" t="s">
        <v>119</v>
      </c>
      <c r="AD2356" t="s">
        <v>120</v>
      </c>
      <c r="AE2356" s="39">
        <v>46227.969236111108</v>
      </c>
      <c r="AG2356" t="str">
        <f t="shared" si="288"/>
        <v>Agosto-26</v>
      </c>
      <c r="AH2356" s="36">
        <f>_xlfn.XLOOKUP(AK2356,'Base de Preços'!P$7:P$3001,'Base de Preços'!J$7:J$3001,"",0)</f>
        <v>204.96</v>
      </c>
      <c r="AI2356" s="37">
        <f t="shared" si="289"/>
        <v>0</v>
      </c>
      <c r="AJ2356" t="str">
        <f>_xlfn.XLOOKUP(N2356,Agrupamentos!C$3:C$496,Agrupamentos!D$3:D$496,"",0)</f>
        <v>HERBICIDA MEC</v>
      </c>
      <c r="AK2356" t="str">
        <f t="shared" si="290"/>
        <v>SERV CAP QUIM MEC AREA TOTAL AGRIC POSGN1410IMP98</v>
      </c>
      <c r="AL2356" s="57" t="str">
        <f t="shared" si="291"/>
        <v>48192GN1410Operador de Trator de PneuRENILDO DA CONCEICAO OLIVEIRASERV CAP QUIM MEC AREA TOTAL AGRIC POSRIBEIRÃO CLARO E RECREIO GLEBA C - RRP006-01Principal0Agosto-26181846227,969236111146227</v>
      </c>
      <c r="AM2356" s="79">
        <f t="shared" si="292"/>
        <v>36</v>
      </c>
      <c r="AN2356" s="80">
        <f t="shared" si="293"/>
        <v>5117.4000000000005</v>
      </c>
      <c r="AO2356" s="36">
        <f t="shared" si="294"/>
        <v>0</v>
      </c>
      <c r="AP2356" s="83">
        <f t="shared" si="295"/>
        <v>-5117.4000000000005</v>
      </c>
    </row>
    <row r="2357" spans="1:42" hidden="1">
      <c r="A2357">
        <v>48192</v>
      </c>
      <c r="B2357" s="38">
        <v>46227</v>
      </c>
      <c r="C2357" t="s">
        <v>35</v>
      </c>
      <c r="D2357" t="s">
        <v>105</v>
      </c>
      <c r="E2357" t="s">
        <v>106</v>
      </c>
      <c r="F2357" t="s">
        <v>37</v>
      </c>
      <c r="G2357">
        <v>8</v>
      </c>
      <c r="H2357" s="43">
        <v>11331</v>
      </c>
      <c r="I2357" t="s">
        <v>112</v>
      </c>
      <c r="J2357">
        <v>11838</v>
      </c>
      <c r="K2357" t="s">
        <v>113</v>
      </c>
      <c r="L2357" t="s">
        <v>114</v>
      </c>
      <c r="M2357">
        <v>1</v>
      </c>
      <c r="N2357" t="s">
        <v>109</v>
      </c>
      <c r="O2357" t="s">
        <v>64</v>
      </c>
      <c r="P2357">
        <v>934</v>
      </c>
      <c r="Q2357" t="s">
        <v>711</v>
      </c>
      <c r="R2357" t="s">
        <v>165</v>
      </c>
      <c r="S2357">
        <v>0</v>
      </c>
      <c r="T2357">
        <v>0</v>
      </c>
      <c r="U2357">
        <v>10</v>
      </c>
      <c r="V2357">
        <v>10</v>
      </c>
      <c r="W2357">
        <v>0</v>
      </c>
      <c r="X2357">
        <v>0</v>
      </c>
      <c r="Y2357">
        <v>0</v>
      </c>
      <c r="Z2357">
        <v>0</v>
      </c>
      <c r="AA2357" t="s">
        <v>55</v>
      </c>
      <c r="AB2357" t="s">
        <v>47</v>
      </c>
      <c r="AC2357" t="s">
        <v>119</v>
      </c>
      <c r="AD2357" t="s">
        <v>120</v>
      </c>
      <c r="AE2357" s="39">
        <v>46227.969236111108</v>
      </c>
      <c r="AG2357" t="str">
        <f t="shared" si="288"/>
        <v>Agosto-26</v>
      </c>
      <c r="AH2357" s="36">
        <f>_xlfn.XLOOKUP(AK2357,'Base de Preços'!P$7:P$3001,'Base de Preços'!J$7:J$3001,"",0)</f>
        <v>0</v>
      </c>
      <c r="AI2357" s="37">
        <f t="shared" si="289"/>
        <v>0</v>
      </c>
      <c r="AJ2357" t="str">
        <f>_xlfn.XLOOKUP(N2357,Agrupamentos!C$3:C$496,Agrupamentos!D$3:D$496,"",0)</f>
        <v>APOIO E MANUTENÇÃO</v>
      </c>
      <c r="AK2357" t="str">
        <f t="shared" si="290"/>
        <v>APOIO E MANUTEÇÃO 1410GN14101</v>
      </c>
      <c r="AL2357" s="57" t="str">
        <f t="shared" si="291"/>
        <v>48192GN1410MotoristaRENILDO DA CONCEICAO OLIVEIRAAPOIO E MANUTEÇÃO 1410RIBEIRÃO CLARO E RECREIO GLEBA C - RRP006-01Principal0Agosto-26101046227,969236111146227</v>
      </c>
      <c r="AM2357" s="79" t="str">
        <f t="shared" si="292"/>
        <v/>
      </c>
      <c r="AN2357" s="80" t="str">
        <f t="shared" si="293"/>
        <v/>
      </c>
      <c r="AO2357" s="36">
        <f t="shared" si="294"/>
        <v>0</v>
      </c>
      <c r="AP2357" s="83" t="str">
        <f t="shared" si="295"/>
        <v/>
      </c>
    </row>
    <row r="2358" spans="1:42" hidden="1">
      <c r="A2358">
        <v>48195</v>
      </c>
      <c r="B2358" s="38">
        <v>46227</v>
      </c>
      <c r="C2358" t="s">
        <v>35</v>
      </c>
      <c r="D2358" t="s">
        <v>105</v>
      </c>
      <c r="E2358" t="s">
        <v>106</v>
      </c>
      <c r="F2358" t="s">
        <v>49</v>
      </c>
      <c r="G2358">
        <v>8</v>
      </c>
      <c r="H2358" s="43">
        <v>11065</v>
      </c>
      <c r="I2358" t="s">
        <v>107</v>
      </c>
      <c r="J2358">
        <v>11390</v>
      </c>
      <c r="K2358" t="s">
        <v>123</v>
      </c>
      <c r="L2358" t="s">
        <v>123</v>
      </c>
      <c r="M2358">
        <v>86</v>
      </c>
      <c r="N2358" t="s">
        <v>180</v>
      </c>
      <c r="O2358" t="s">
        <v>64</v>
      </c>
      <c r="P2358">
        <v>503</v>
      </c>
      <c r="Q2358" t="s">
        <v>181</v>
      </c>
      <c r="R2358" t="s">
        <v>152</v>
      </c>
      <c r="S2358">
        <v>120</v>
      </c>
      <c r="T2358">
        <v>26.34</v>
      </c>
      <c r="U2358">
        <v>0</v>
      </c>
      <c r="V2358">
        <v>120</v>
      </c>
      <c r="W2358">
        <v>6</v>
      </c>
      <c r="X2358">
        <v>4.5599999999999996</v>
      </c>
      <c r="Y2358">
        <v>4.5599999999999996</v>
      </c>
      <c r="Z2358">
        <v>462.12</v>
      </c>
      <c r="AA2358" t="s">
        <v>46</v>
      </c>
      <c r="AB2358" t="s">
        <v>47</v>
      </c>
      <c r="AC2358" t="s">
        <v>127</v>
      </c>
      <c r="AD2358" t="s">
        <v>120</v>
      </c>
      <c r="AE2358" s="39">
        <v>46228.035416666666</v>
      </c>
      <c r="AF2358" t="s">
        <v>712</v>
      </c>
      <c r="AG2358" t="str">
        <f t="shared" si="288"/>
        <v>Agosto-26</v>
      </c>
      <c r="AH2358" s="36">
        <f>_xlfn.XLOOKUP(AK2358,'Base de Preços'!P$7:P$3001,'Base de Preços'!J$7:J$3001,"",0)</f>
        <v>462.12</v>
      </c>
      <c r="AI2358" s="37">
        <f t="shared" si="289"/>
        <v>12172.2408</v>
      </c>
      <c r="AJ2358" t="str">
        <f>_xlfn.XLOOKUP(N2358,Agrupamentos!C$3:C$496,Agrupamentos!D$3:D$496,"",0)</f>
        <v>ROCADA MANUAL LEVE</v>
      </c>
      <c r="AK2358" t="str">
        <f t="shared" si="290"/>
        <v>ROCADA MANUAL LEVEGN141086</v>
      </c>
      <c r="AL2358" s="57" t="str">
        <f t="shared" si="291"/>
        <v>48195GN1410Trabalhador FlorestalDIEMISSON DE ALMEIDA SANTOSROCADA MANUAL LEVEMÃE SANTA GLEBA A008-01Principal26,34Agosto-26012046228,035416666746227</v>
      </c>
      <c r="AM2358" s="79">
        <f t="shared" si="292"/>
        <v>20</v>
      </c>
      <c r="AN2358" s="80">
        <f t="shared" si="293"/>
        <v>9242.4</v>
      </c>
      <c r="AO2358" s="36">
        <f t="shared" si="294"/>
        <v>12172.2408</v>
      </c>
      <c r="AP2358" s="83">
        <f t="shared" si="295"/>
        <v>2929.8407999999999</v>
      </c>
    </row>
    <row r="2359" spans="1:42" hidden="1">
      <c r="A2359">
        <v>48195</v>
      </c>
      <c r="B2359" s="38">
        <v>46227</v>
      </c>
      <c r="C2359" t="s">
        <v>35</v>
      </c>
      <c r="D2359" t="s">
        <v>105</v>
      </c>
      <c r="E2359" t="s">
        <v>106</v>
      </c>
      <c r="F2359" t="s">
        <v>49</v>
      </c>
      <c r="G2359">
        <v>8</v>
      </c>
      <c r="H2359" s="43">
        <v>11065</v>
      </c>
      <c r="I2359" t="s">
        <v>107</v>
      </c>
      <c r="J2359">
        <v>11390</v>
      </c>
      <c r="K2359" t="s">
        <v>123</v>
      </c>
      <c r="L2359" t="s">
        <v>123</v>
      </c>
      <c r="M2359">
        <v>86</v>
      </c>
      <c r="N2359" t="s">
        <v>180</v>
      </c>
      <c r="O2359" t="s">
        <v>64</v>
      </c>
      <c r="P2359">
        <v>503</v>
      </c>
      <c r="Q2359" t="s">
        <v>181</v>
      </c>
      <c r="R2359" t="s">
        <v>140</v>
      </c>
      <c r="S2359">
        <v>120</v>
      </c>
      <c r="T2359">
        <v>46.04</v>
      </c>
      <c r="U2359">
        <v>0</v>
      </c>
      <c r="V2359">
        <v>120</v>
      </c>
      <c r="W2359">
        <v>6</v>
      </c>
      <c r="X2359">
        <v>2.61</v>
      </c>
      <c r="Y2359">
        <v>2.61</v>
      </c>
      <c r="Z2359">
        <v>462.12</v>
      </c>
      <c r="AA2359" t="s">
        <v>46</v>
      </c>
      <c r="AB2359" t="s">
        <v>47</v>
      </c>
      <c r="AC2359" t="s">
        <v>127</v>
      </c>
      <c r="AD2359" t="s">
        <v>120</v>
      </c>
      <c r="AE2359" s="39">
        <v>46228.035416666666</v>
      </c>
      <c r="AF2359" t="s">
        <v>712</v>
      </c>
      <c r="AG2359" t="str">
        <f t="shared" si="288"/>
        <v>Agosto-26</v>
      </c>
      <c r="AH2359" s="36">
        <f>_xlfn.XLOOKUP(AK2359,'Base de Preços'!P$7:P$3001,'Base de Preços'!J$7:J$3001,"",0)</f>
        <v>462.12</v>
      </c>
      <c r="AI2359" s="37">
        <f t="shared" si="289"/>
        <v>21276.004799999999</v>
      </c>
      <c r="AJ2359" t="str">
        <f>_xlfn.XLOOKUP(N2359,Agrupamentos!C$3:C$496,Agrupamentos!D$3:D$496,"",0)</f>
        <v>ROCADA MANUAL LEVE</v>
      </c>
      <c r="AK2359" t="str">
        <f t="shared" si="290"/>
        <v>ROCADA MANUAL LEVEGN141086</v>
      </c>
      <c r="AL2359" s="57" t="str">
        <f t="shared" si="291"/>
        <v>48195GN1410Trabalhador FlorestalDIEMISSON DE ALMEIDA SANTOSROCADA MANUAL LEVEMÃE SANTA GLEBA A010-01Principal46,04Agosto-26012046228,035416666746227</v>
      </c>
      <c r="AM2359" s="79">
        <f t="shared" si="292"/>
        <v>20</v>
      </c>
      <c r="AN2359" s="80">
        <f t="shared" si="293"/>
        <v>9242.4</v>
      </c>
      <c r="AO2359" s="36">
        <f t="shared" si="294"/>
        <v>21276.004799999999</v>
      </c>
      <c r="AP2359" s="83">
        <f t="shared" si="295"/>
        <v>12033.604799999999</v>
      </c>
    </row>
    <row r="2360" spans="1:42" hidden="1">
      <c r="A2360">
        <v>48195</v>
      </c>
      <c r="B2360" s="38">
        <v>46227</v>
      </c>
      <c r="C2360" t="s">
        <v>35</v>
      </c>
      <c r="D2360" t="s">
        <v>105</v>
      </c>
      <c r="E2360" t="s">
        <v>106</v>
      </c>
      <c r="F2360" t="s">
        <v>59</v>
      </c>
      <c r="G2360">
        <v>8</v>
      </c>
      <c r="H2360" s="43">
        <v>11065</v>
      </c>
      <c r="I2360" t="s">
        <v>107</v>
      </c>
      <c r="J2360">
        <v>11390</v>
      </c>
      <c r="K2360" t="s">
        <v>123</v>
      </c>
      <c r="L2360" t="s">
        <v>123</v>
      </c>
      <c r="M2360">
        <v>1</v>
      </c>
      <c r="N2360" t="s">
        <v>109</v>
      </c>
      <c r="O2360" t="s">
        <v>64</v>
      </c>
      <c r="P2360">
        <v>945</v>
      </c>
      <c r="Q2360" t="s">
        <v>161</v>
      </c>
      <c r="R2360" t="s">
        <v>162</v>
      </c>
      <c r="S2360">
        <v>0</v>
      </c>
      <c r="T2360">
        <v>0</v>
      </c>
      <c r="U2360">
        <v>8</v>
      </c>
      <c r="V2360">
        <v>8</v>
      </c>
      <c r="W2360">
        <v>0</v>
      </c>
      <c r="X2360">
        <v>0</v>
      </c>
      <c r="Y2360">
        <v>0</v>
      </c>
      <c r="Z2360">
        <v>0</v>
      </c>
      <c r="AA2360" t="s">
        <v>55</v>
      </c>
      <c r="AB2360" t="s">
        <v>56</v>
      </c>
      <c r="AC2360" t="s">
        <v>127</v>
      </c>
      <c r="AD2360" t="s">
        <v>120</v>
      </c>
      <c r="AE2360" s="39">
        <v>46230.42523148148</v>
      </c>
      <c r="AF2360" t="s">
        <v>712</v>
      </c>
      <c r="AG2360" t="str">
        <f t="shared" si="288"/>
        <v>Agosto-26</v>
      </c>
      <c r="AH2360" s="36">
        <f>_xlfn.XLOOKUP(AK2360,'Base de Preços'!P$7:P$3001,'Base de Preços'!J$7:J$3001,"",0)</f>
        <v>0</v>
      </c>
      <c r="AI2360" s="37">
        <f t="shared" si="289"/>
        <v>0</v>
      </c>
      <c r="AJ2360" t="str">
        <f>_xlfn.XLOOKUP(N2360,Agrupamentos!C$3:C$496,Agrupamentos!D$3:D$496,"",0)</f>
        <v>APOIO E MANUTENÇÃO</v>
      </c>
      <c r="AK2360" t="str">
        <f t="shared" si="290"/>
        <v>APOIO E MANUTEÇÃO 1410GN14101</v>
      </c>
      <c r="AL2360" s="57" t="str">
        <f t="shared" si="291"/>
        <v>48195GN1410Operador de Trator de PneuDIEMISSON DE ALMEIDA SANTOSAPOIO E MANUTEÇÃO 1410HORTO BONITO247-01Suporte0Agosto-268846230,425231481546227</v>
      </c>
      <c r="AM2360" s="79" t="str">
        <f t="shared" si="292"/>
        <v/>
      </c>
      <c r="AN2360" s="80" t="str">
        <f t="shared" si="293"/>
        <v/>
      </c>
      <c r="AO2360" s="36">
        <f t="shared" si="294"/>
        <v>0</v>
      </c>
      <c r="AP2360" s="83" t="str">
        <f t="shared" si="295"/>
        <v/>
      </c>
    </row>
    <row r="2361" spans="1:42" hidden="1">
      <c r="A2361">
        <v>48195</v>
      </c>
      <c r="B2361" s="38">
        <v>46227</v>
      </c>
      <c r="C2361" t="s">
        <v>35</v>
      </c>
      <c r="D2361" t="s">
        <v>105</v>
      </c>
      <c r="E2361" t="s">
        <v>106</v>
      </c>
      <c r="F2361" t="s">
        <v>37</v>
      </c>
      <c r="G2361">
        <v>8</v>
      </c>
      <c r="H2361" s="43">
        <v>11065</v>
      </c>
      <c r="I2361" t="s">
        <v>107</v>
      </c>
      <c r="J2361">
        <v>11390</v>
      </c>
      <c r="K2361" t="s">
        <v>123</v>
      </c>
      <c r="L2361" t="s">
        <v>123</v>
      </c>
      <c r="M2361">
        <v>1</v>
      </c>
      <c r="N2361" t="s">
        <v>109</v>
      </c>
      <c r="O2361" t="s">
        <v>64</v>
      </c>
      <c r="P2361">
        <v>503</v>
      </c>
      <c r="Q2361" t="s">
        <v>181</v>
      </c>
      <c r="R2361" t="s">
        <v>140</v>
      </c>
      <c r="S2361">
        <v>0</v>
      </c>
      <c r="T2361">
        <v>0</v>
      </c>
      <c r="U2361">
        <v>8</v>
      </c>
      <c r="V2361">
        <v>8</v>
      </c>
      <c r="W2361">
        <v>0</v>
      </c>
      <c r="X2361">
        <v>0</v>
      </c>
      <c r="Y2361">
        <v>0</v>
      </c>
      <c r="Z2361">
        <v>0</v>
      </c>
      <c r="AA2361" t="s">
        <v>46</v>
      </c>
      <c r="AB2361" t="s">
        <v>47</v>
      </c>
      <c r="AC2361" t="s">
        <v>127</v>
      </c>
      <c r="AD2361" t="s">
        <v>120</v>
      </c>
      <c r="AE2361" s="39">
        <v>46228.035416666666</v>
      </c>
      <c r="AF2361" t="s">
        <v>712</v>
      </c>
      <c r="AG2361" t="str">
        <f t="shared" si="288"/>
        <v>Agosto-26</v>
      </c>
      <c r="AH2361" s="36">
        <f>_xlfn.XLOOKUP(AK2361,'Base de Preços'!P$7:P$3001,'Base de Preços'!J$7:J$3001,"",0)</f>
        <v>0</v>
      </c>
      <c r="AI2361" s="37">
        <f t="shared" si="289"/>
        <v>0</v>
      </c>
      <c r="AJ2361" t="str">
        <f>_xlfn.XLOOKUP(N2361,Agrupamentos!C$3:C$496,Agrupamentos!D$3:D$496,"",0)</f>
        <v>APOIO E MANUTENÇÃO</v>
      </c>
      <c r="AK2361" t="str">
        <f t="shared" si="290"/>
        <v>APOIO E MANUTEÇÃO 1410GN14101</v>
      </c>
      <c r="AL2361" s="57" t="str">
        <f t="shared" si="291"/>
        <v>48195GN1410MotoristaDIEMISSON DE ALMEIDA SANTOSAPOIO E MANUTEÇÃO 1410MÃE SANTA GLEBA A010-01Principal0Agosto-268846228,035416666746227</v>
      </c>
      <c r="AM2361" s="79" t="str">
        <f t="shared" si="292"/>
        <v/>
      </c>
      <c r="AN2361" s="80" t="str">
        <f t="shared" si="293"/>
        <v/>
      </c>
      <c r="AO2361" s="36">
        <f t="shared" si="294"/>
        <v>0</v>
      </c>
      <c r="AP2361" s="83" t="str">
        <f t="shared" si="295"/>
        <v/>
      </c>
    </row>
    <row r="2362" spans="1:42" hidden="1">
      <c r="A2362">
        <v>48200</v>
      </c>
      <c r="B2362" s="38">
        <v>46227</v>
      </c>
      <c r="C2362" t="s">
        <v>35</v>
      </c>
      <c r="D2362" t="s">
        <v>105</v>
      </c>
      <c r="E2362" t="s">
        <v>106</v>
      </c>
      <c r="F2362" t="s">
        <v>49</v>
      </c>
      <c r="G2362">
        <v>8</v>
      </c>
      <c r="H2362" s="43">
        <v>11331</v>
      </c>
      <c r="I2362" t="s">
        <v>112</v>
      </c>
      <c r="J2362">
        <v>11362</v>
      </c>
      <c r="K2362" t="s">
        <v>131</v>
      </c>
      <c r="L2362" t="s">
        <v>131</v>
      </c>
      <c r="M2362">
        <v>298</v>
      </c>
      <c r="N2362" t="s">
        <v>132</v>
      </c>
      <c r="O2362" t="s">
        <v>43</v>
      </c>
      <c r="P2362">
        <v>855</v>
      </c>
      <c r="Q2362" t="s">
        <v>182</v>
      </c>
      <c r="R2362" t="s">
        <v>158</v>
      </c>
      <c r="S2362">
        <v>8</v>
      </c>
      <c r="T2362">
        <v>1</v>
      </c>
      <c r="U2362">
        <v>0</v>
      </c>
      <c r="V2362">
        <v>8</v>
      </c>
      <c r="W2362">
        <v>0</v>
      </c>
      <c r="X2362">
        <v>8</v>
      </c>
      <c r="Y2362">
        <v>8</v>
      </c>
      <c r="Z2362">
        <v>589.29</v>
      </c>
      <c r="AA2362" t="s">
        <v>55</v>
      </c>
      <c r="AB2362" t="s">
        <v>47</v>
      </c>
      <c r="AC2362" t="s">
        <v>135</v>
      </c>
      <c r="AE2362" s="39">
        <v>46228.517442129632</v>
      </c>
      <c r="AF2362" t="s">
        <v>713</v>
      </c>
      <c r="AG2362" t="str">
        <f t="shared" si="288"/>
        <v>Agosto-26</v>
      </c>
      <c r="AH2362" s="36">
        <f>_xlfn.XLOOKUP(AK2362,'Base de Preços'!P$7:P$3001,'Base de Preços'!J$7:J$3001,"",0)</f>
        <v>589.29</v>
      </c>
      <c r="AI2362" s="37">
        <f t="shared" si="289"/>
        <v>589.29</v>
      </c>
      <c r="AJ2362" t="str">
        <f>_xlfn.XLOOKUP(N2362,Agrupamentos!C$3:C$496,Agrupamentos!D$3:D$496,"",0)</f>
        <v>DIARIAS HOMEM</v>
      </c>
      <c r="AK2362" t="str">
        <f t="shared" si="290"/>
        <v>SERV GERAIS LAVOURA AGRICGN1410298</v>
      </c>
      <c r="AL2362" s="57" t="str">
        <f t="shared" si="291"/>
        <v>48200GN1410Trabalhador FlorestalGABRIEL GONCALVES PINHEIROSERV GERAIS LAVOURA AGRICMELANCIA - RRP001-01Principal1Agosto-260846228,517442129646227</v>
      </c>
      <c r="AM2362" s="79" t="str">
        <f t="shared" si="292"/>
        <v/>
      </c>
      <c r="AN2362" s="80" t="str">
        <f t="shared" si="293"/>
        <v/>
      </c>
      <c r="AO2362" s="36">
        <f t="shared" si="294"/>
        <v>589.29</v>
      </c>
      <c r="AP2362" s="83" t="str">
        <f t="shared" si="295"/>
        <v/>
      </c>
    </row>
    <row r="2363" spans="1:42" hidden="1">
      <c r="A2363">
        <v>48200</v>
      </c>
      <c r="B2363" s="38">
        <v>46227</v>
      </c>
      <c r="C2363" t="s">
        <v>35</v>
      </c>
      <c r="D2363" t="s">
        <v>105</v>
      </c>
      <c r="E2363" t="s">
        <v>106</v>
      </c>
      <c r="F2363" t="s">
        <v>59</v>
      </c>
      <c r="G2363">
        <v>8</v>
      </c>
      <c r="H2363" s="43">
        <v>11331</v>
      </c>
      <c r="I2363" t="s">
        <v>112</v>
      </c>
      <c r="J2363">
        <v>11362</v>
      </c>
      <c r="K2363" t="s">
        <v>131</v>
      </c>
      <c r="L2363" t="s">
        <v>131</v>
      </c>
      <c r="M2363" t="s">
        <v>166</v>
      </c>
      <c r="N2363" t="s">
        <v>167</v>
      </c>
      <c r="O2363" t="s">
        <v>168</v>
      </c>
      <c r="P2363">
        <v>855</v>
      </c>
      <c r="Q2363" t="s">
        <v>182</v>
      </c>
      <c r="R2363" t="s">
        <v>158</v>
      </c>
      <c r="S2363">
        <v>12</v>
      </c>
      <c r="T2363">
        <v>12</v>
      </c>
      <c r="U2363">
        <v>0</v>
      </c>
      <c r="V2363">
        <v>12</v>
      </c>
      <c r="W2363">
        <v>0</v>
      </c>
      <c r="X2363">
        <v>1</v>
      </c>
      <c r="Y2363">
        <v>1</v>
      </c>
      <c r="Z2363">
        <v>290.54000000000002</v>
      </c>
      <c r="AA2363" t="s">
        <v>55</v>
      </c>
      <c r="AB2363" t="s">
        <v>47</v>
      </c>
      <c r="AC2363" t="s">
        <v>135</v>
      </c>
      <c r="AE2363" s="39">
        <v>46228.517442129632</v>
      </c>
      <c r="AF2363" t="s">
        <v>713</v>
      </c>
      <c r="AG2363" t="str">
        <f t="shared" si="288"/>
        <v>Agosto-26</v>
      </c>
      <c r="AH2363" s="36">
        <f>_xlfn.XLOOKUP(AK2363,'Base de Preços'!P$7:P$3001,'Base de Preços'!J$7:J$3001,"",0)</f>
        <v>290.54000000000002</v>
      </c>
      <c r="AI2363" s="37">
        <f t="shared" si="289"/>
        <v>3486.4800000000005</v>
      </c>
      <c r="AJ2363" t="str">
        <f>_xlfn.XLOOKUP(N2363,Agrupamentos!C$3:C$496,Agrupamentos!D$3:D$496,"",0)</f>
        <v>HORA TRATOR</v>
      </c>
      <c r="AK2363" t="str">
        <f t="shared" si="290"/>
        <v>SERV HORA TRATOR PNEU 100CV AGRICGN1410REF223</v>
      </c>
      <c r="AL2363" s="57" t="str">
        <f t="shared" si="291"/>
        <v>48200GN1410Operador de Trator de PneuGABRIEL GONCALVES PINHEIROSERV HORA TRATOR PNEU 100CV AGRICMELANCIA - RRP001-01Principal12Agosto-2601246228,517442129646227</v>
      </c>
      <c r="AM2363" s="79" t="str">
        <f t="shared" si="292"/>
        <v/>
      </c>
      <c r="AN2363" s="80" t="str">
        <f t="shared" si="293"/>
        <v/>
      </c>
      <c r="AO2363" s="36">
        <f t="shared" si="294"/>
        <v>3486.4800000000005</v>
      </c>
      <c r="AP2363" s="83" t="str">
        <f t="shared" si="295"/>
        <v/>
      </c>
    </row>
    <row r="2364" spans="1:42" hidden="1">
      <c r="A2364">
        <v>48200</v>
      </c>
      <c r="B2364" s="38">
        <v>46227</v>
      </c>
      <c r="C2364" t="s">
        <v>35</v>
      </c>
      <c r="D2364" t="s">
        <v>105</v>
      </c>
      <c r="E2364" t="s">
        <v>106</v>
      </c>
      <c r="F2364" t="s">
        <v>37</v>
      </c>
      <c r="G2364">
        <v>8</v>
      </c>
      <c r="H2364" s="43">
        <v>11331</v>
      </c>
      <c r="I2364" t="s">
        <v>112</v>
      </c>
      <c r="J2364">
        <v>11362</v>
      </c>
      <c r="K2364" t="s">
        <v>131</v>
      </c>
      <c r="L2364" t="s">
        <v>131</v>
      </c>
      <c r="M2364">
        <v>1</v>
      </c>
      <c r="N2364" t="s">
        <v>109</v>
      </c>
      <c r="O2364" t="s">
        <v>64</v>
      </c>
      <c r="P2364">
        <v>855</v>
      </c>
      <c r="Q2364" t="s">
        <v>182</v>
      </c>
      <c r="R2364" t="s">
        <v>158</v>
      </c>
      <c r="S2364">
        <v>0</v>
      </c>
      <c r="T2364">
        <v>0</v>
      </c>
      <c r="U2364">
        <v>8</v>
      </c>
      <c r="V2364">
        <v>8</v>
      </c>
      <c r="W2364">
        <v>0</v>
      </c>
      <c r="X2364">
        <v>0</v>
      </c>
      <c r="Y2364">
        <v>0</v>
      </c>
      <c r="Z2364">
        <v>0</v>
      </c>
      <c r="AA2364" t="s">
        <v>55</v>
      </c>
      <c r="AB2364" t="s">
        <v>47</v>
      </c>
      <c r="AC2364" t="s">
        <v>135</v>
      </c>
      <c r="AD2364" t="s">
        <v>58</v>
      </c>
      <c r="AE2364" s="39">
        <v>46228.517442129632</v>
      </c>
      <c r="AF2364" t="s">
        <v>713</v>
      </c>
      <c r="AG2364" t="str">
        <f t="shared" si="288"/>
        <v>Agosto-26</v>
      </c>
      <c r="AH2364" s="36">
        <f>_xlfn.XLOOKUP(AK2364,'Base de Preços'!P$7:P$3001,'Base de Preços'!J$7:J$3001,"",0)</f>
        <v>0</v>
      </c>
      <c r="AI2364" s="37">
        <f t="shared" si="289"/>
        <v>0</v>
      </c>
      <c r="AJ2364" t="str">
        <f>_xlfn.XLOOKUP(N2364,Agrupamentos!C$3:C$496,Agrupamentos!D$3:D$496,"",0)</f>
        <v>APOIO E MANUTENÇÃO</v>
      </c>
      <c r="AK2364" t="str">
        <f t="shared" si="290"/>
        <v>APOIO E MANUTEÇÃO 1410GN14101</v>
      </c>
      <c r="AL2364" s="57" t="str">
        <f t="shared" si="291"/>
        <v>48200GN1410MotoristaGABRIEL GONCALVES PINHEIROAPOIO E MANUTEÇÃO 1410MELANCIA - RRP001-01Principal0Agosto-268846228,517442129646227</v>
      </c>
      <c r="AM2364" s="79" t="str">
        <f t="shared" si="292"/>
        <v/>
      </c>
      <c r="AN2364" s="80" t="str">
        <f t="shared" si="293"/>
        <v/>
      </c>
      <c r="AO2364" s="36">
        <f t="shared" si="294"/>
        <v>0</v>
      </c>
      <c r="AP2364" s="83" t="str">
        <f t="shared" si="295"/>
        <v/>
      </c>
    </row>
    <row r="2365" spans="1:42" hidden="1">
      <c r="A2365">
        <v>48200</v>
      </c>
      <c r="B2365" s="38">
        <v>46227</v>
      </c>
      <c r="C2365" t="s">
        <v>35</v>
      </c>
      <c r="D2365" t="s">
        <v>105</v>
      </c>
      <c r="E2365" t="s">
        <v>106</v>
      </c>
      <c r="F2365" t="s">
        <v>59</v>
      </c>
      <c r="G2365">
        <v>8</v>
      </c>
      <c r="H2365" s="43">
        <v>11331</v>
      </c>
      <c r="I2365" t="s">
        <v>112</v>
      </c>
      <c r="J2365">
        <v>11362</v>
      </c>
      <c r="K2365" t="s">
        <v>131</v>
      </c>
      <c r="L2365" t="s">
        <v>131</v>
      </c>
      <c r="M2365">
        <v>1</v>
      </c>
      <c r="N2365" t="s">
        <v>109</v>
      </c>
      <c r="O2365" t="s">
        <v>64</v>
      </c>
      <c r="P2365">
        <v>855</v>
      </c>
      <c r="Q2365" t="s">
        <v>182</v>
      </c>
      <c r="R2365" t="s">
        <v>158</v>
      </c>
      <c r="S2365">
        <v>0</v>
      </c>
      <c r="T2365">
        <v>0</v>
      </c>
      <c r="U2365">
        <v>30</v>
      </c>
      <c r="V2365">
        <v>30</v>
      </c>
      <c r="W2365">
        <v>0</v>
      </c>
      <c r="X2365">
        <v>0</v>
      </c>
      <c r="Y2365">
        <v>0</v>
      </c>
      <c r="Z2365">
        <v>0</v>
      </c>
      <c r="AA2365" t="s">
        <v>55</v>
      </c>
      <c r="AB2365" t="s">
        <v>56</v>
      </c>
      <c r="AC2365" t="s">
        <v>135</v>
      </c>
      <c r="AD2365" t="s">
        <v>58</v>
      </c>
      <c r="AE2365" s="39">
        <v>46228.517442129632</v>
      </c>
      <c r="AF2365" t="s">
        <v>713</v>
      </c>
      <c r="AG2365" t="str">
        <f t="shared" si="288"/>
        <v>Agosto-26</v>
      </c>
      <c r="AH2365" s="36">
        <f>_xlfn.XLOOKUP(AK2365,'Base de Preços'!P$7:P$3001,'Base de Preços'!J$7:J$3001,"",0)</f>
        <v>0</v>
      </c>
      <c r="AI2365" s="37">
        <f t="shared" si="289"/>
        <v>0</v>
      </c>
      <c r="AJ2365" t="str">
        <f>_xlfn.XLOOKUP(N2365,Agrupamentos!C$3:C$496,Agrupamentos!D$3:D$496,"",0)</f>
        <v>APOIO E MANUTENÇÃO</v>
      </c>
      <c r="AK2365" t="str">
        <f t="shared" si="290"/>
        <v>APOIO E MANUTEÇÃO 1410GN14101</v>
      </c>
      <c r="AL2365" s="57" t="str">
        <f t="shared" si="291"/>
        <v>48200GN1410Operador de Trator de PneuGABRIEL GONCALVES PINHEIROAPOIO E MANUTEÇÃO 1410MELANCIA - RRP001-01Suporte0Agosto-26303046228,517442129646227</v>
      </c>
      <c r="AM2365" s="79" t="str">
        <f t="shared" si="292"/>
        <v/>
      </c>
      <c r="AN2365" s="80" t="str">
        <f t="shared" si="293"/>
        <v/>
      </c>
      <c r="AO2365" s="36">
        <f t="shared" si="294"/>
        <v>0</v>
      </c>
      <c r="AP2365" s="83" t="str">
        <f t="shared" si="295"/>
        <v/>
      </c>
    </row>
    <row r="2366" spans="1:42" hidden="1">
      <c r="A2366">
        <v>48200</v>
      </c>
      <c r="B2366" s="38">
        <v>46227</v>
      </c>
      <c r="C2366" t="s">
        <v>35</v>
      </c>
      <c r="D2366" t="s">
        <v>105</v>
      </c>
      <c r="E2366" t="s">
        <v>106</v>
      </c>
      <c r="F2366" t="s">
        <v>49</v>
      </c>
      <c r="G2366">
        <v>8</v>
      </c>
      <c r="H2366" s="43">
        <v>11331</v>
      </c>
      <c r="I2366" t="s">
        <v>112</v>
      </c>
      <c r="J2366">
        <v>11362</v>
      </c>
      <c r="K2366" t="s">
        <v>131</v>
      </c>
      <c r="L2366" t="s">
        <v>131</v>
      </c>
      <c r="M2366">
        <v>1</v>
      </c>
      <c r="N2366" t="s">
        <v>109</v>
      </c>
      <c r="O2366" t="s">
        <v>64</v>
      </c>
      <c r="P2366">
        <v>855</v>
      </c>
      <c r="Q2366" t="s">
        <v>182</v>
      </c>
      <c r="R2366" t="s">
        <v>158</v>
      </c>
      <c r="S2366">
        <v>8</v>
      </c>
      <c r="T2366">
        <v>0</v>
      </c>
      <c r="U2366">
        <v>0</v>
      </c>
      <c r="V2366">
        <v>8</v>
      </c>
      <c r="W2366">
        <v>0</v>
      </c>
      <c r="X2366">
        <v>0</v>
      </c>
      <c r="Y2366">
        <v>0</v>
      </c>
      <c r="Z2366">
        <v>0</v>
      </c>
      <c r="AA2366" t="s">
        <v>55</v>
      </c>
      <c r="AB2366" t="s">
        <v>56</v>
      </c>
      <c r="AC2366" t="s">
        <v>135</v>
      </c>
      <c r="AD2366" t="s">
        <v>58</v>
      </c>
      <c r="AE2366" s="39">
        <v>46228.517442129632</v>
      </c>
      <c r="AF2366" t="s">
        <v>713</v>
      </c>
      <c r="AG2366" t="str">
        <f t="shared" si="288"/>
        <v>Agosto-26</v>
      </c>
      <c r="AH2366" s="36">
        <f>_xlfn.XLOOKUP(AK2366,'Base de Preços'!P$7:P$3001,'Base de Preços'!J$7:J$3001,"",0)</f>
        <v>0</v>
      </c>
      <c r="AI2366" s="37">
        <f t="shared" si="289"/>
        <v>0</v>
      </c>
      <c r="AJ2366" t="str">
        <f>_xlfn.XLOOKUP(N2366,Agrupamentos!C$3:C$496,Agrupamentos!D$3:D$496,"",0)</f>
        <v>APOIO E MANUTENÇÃO</v>
      </c>
      <c r="AK2366" t="str">
        <f t="shared" si="290"/>
        <v>APOIO E MANUTEÇÃO 1410GN14101</v>
      </c>
      <c r="AL2366" s="57" t="str">
        <f t="shared" si="291"/>
        <v>48200GN1410Trabalhador FlorestalGABRIEL GONCALVES PINHEIROAPOIO E MANUTEÇÃO 1410MELANCIA - RRP001-01Suporte0Agosto-260846228,517442129646227</v>
      </c>
      <c r="AM2366" s="79" t="str">
        <f t="shared" si="292"/>
        <v/>
      </c>
      <c r="AN2366" s="80" t="str">
        <f t="shared" si="293"/>
        <v/>
      </c>
      <c r="AO2366" s="36">
        <f t="shared" si="294"/>
        <v>0</v>
      </c>
      <c r="AP2366" s="83" t="str">
        <f t="shared" si="295"/>
        <v/>
      </c>
    </row>
    <row r="2367" spans="1:42" hidden="1">
      <c r="A2367">
        <v>48206</v>
      </c>
      <c r="B2367" s="38">
        <v>46227</v>
      </c>
      <c r="C2367" t="s">
        <v>35</v>
      </c>
      <c r="D2367" t="s">
        <v>105</v>
      </c>
      <c r="E2367" t="s">
        <v>106</v>
      </c>
      <c r="F2367" t="s">
        <v>37</v>
      </c>
      <c r="G2367">
        <v>8</v>
      </c>
      <c r="H2367" s="43">
        <v>11331</v>
      </c>
      <c r="I2367" t="s">
        <v>112</v>
      </c>
      <c r="J2367">
        <v>11752</v>
      </c>
      <c r="K2367" t="s">
        <v>149</v>
      </c>
      <c r="L2367" t="s">
        <v>149</v>
      </c>
      <c r="M2367" t="s">
        <v>115</v>
      </c>
      <c r="N2367" t="s">
        <v>116</v>
      </c>
      <c r="O2367" t="s">
        <v>64</v>
      </c>
      <c r="P2367">
        <v>503</v>
      </c>
      <c r="Q2367" t="s">
        <v>181</v>
      </c>
      <c r="R2367" t="s">
        <v>165</v>
      </c>
      <c r="S2367">
        <v>8</v>
      </c>
      <c r="T2367">
        <v>40</v>
      </c>
      <c r="U2367">
        <v>2</v>
      </c>
      <c r="V2367">
        <v>10</v>
      </c>
      <c r="W2367">
        <v>0.14000000000000001</v>
      </c>
      <c r="X2367">
        <v>0.2</v>
      </c>
      <c r="Y2367">
        <v>0.25</v>
      </c>
      <c r="Z2367">
        <v>58.86</v>
      </c>
      <c r="AA2367" t="s">
        <v>55</v>
      </c>
      <c r="AB2367" t="s">
        <v>77</v>
      </c>
      <c r="AC2367" t="s">
        <v>120</v>
      </c>
      <c r="AE2367" s="39">
        <v>46228.795208333337</v>
      </c>
      <c r="AG2367" t="str">
        <f t="shared" si="288"/>
        <v>Agosto-26</v>
      </c>
      <c r="AH2367" s="36">
        <f>_xlfn.XLOOKUP(AK2367,'Base de Preços'!P$7:P$3001,'Base de Preços'!J$7:J$3001,"",0)</f>
        <v>212.62</v>
      </c>
      <c r="AI2367" s="37">
        <f t="shared" si="289"/>
        <v>0</v>
      </c>
      <c r="AJ2367" t="str">
        <f>_xlfn.XLOOKUP(N2367,Agrupamentos!C$3:C$496,Agrupamentos!D$3:D$496,"",0)</f>
        <v>HERBICIDA MEC</v>
      </c>
      <c r="AK2367" t="str">
        <f t="shared" si="290"/>
        <v>SERV CAP QUIM PRE EMERG 3 LINHASGN1410IMP97</v>
      </c>
      <c r="AL2367" s="57" t="str">
        <f t="shared" si="291"/>
        <v>48206GN1410MotoristaMATEUS SANCHES PERES BIENIEKSERV CAP QUIM PRE EMERG 3 LINHASMÃE SANTA GLEBA A006-01Apoio40Agosto-2621046228,795208333346227</v>
      </c>
      <c r="AM2367" s="79">
        <f t="shared" si="292"/>
        <v>71.428571428571416</v>
      </c>
      <c r="AN2367" s="80">
        <f t="shared" si="293"/>
        <v>4204.2857142857138</v>
      </c>
      <c r="AO2367" s="36">
        <f t="shared" si="294"/>
        <v>2354.4</v>
      </c>
      <c r="AP2367" s="83">
        <f t="shared" si="295"/>
        <v>-1849.8857142857137</v>
      </c>
    </row>
    <row r="2368" spans="1:42" hidden="1">
      <c r="A2368">
        <v>48206</v>
      </c>
      <c r="B2368" s="38">
        <v>46227</v>
      </c>
      <c r="C2368" t="s">
        <v>35</v>
      </c>
      <c r="D2368" t="s">
        <v>105</v>
      </c>
      <c r="E2368" t="s">
        <v>106</v>
      </c>
      <c r="F2368" t="s">
        <v>49</v>
      </c>
      <c r="G2368">
        <v>8</v>
      </c>
      <c r="H2368" s="43">
        <v>11331</v>
      </c>
      <c r="I2368" t="s">
        <v>112</v>
      </c>
      <c r="J2368">
        <v>11752</v>
      </c>
      <c r="K2368" t="s">
        <v>149</v>
      </c>
      <c r="L2368" t="s">
        <v>149</v>
      </c>
      <c r="M2368" t="s">
        <v>115</v>
      </c>
      <c r="N2368" t="s">
        <v>116</v>
      </c>
      <c r="O2368" t="s">
        <v>64</v>
      </c>
      <c r="P2368">
        <v>503</v>
      </c>
      <c r="Q2368" t="s">
        <v>181</v>
      </c>
      <c r="R2368" t="s">
        <v>165</v>
      </c>
      <c r="S2368">
        <v>20</v>
      </c>
      <c r="T2368">
        <v>40</v>
      </c>
      <c r="U2368">
        <v>0</v>
      </c>
      <c r="V2368">
        <v>20</v>
      </c>
      <c r="W2368">
        <v>0.08</v>
      </c>
      <c r="X2368">
        <v>0.5</v>
      </c>
      <c r="Y2368">
        <v>0.5</v>
      </c>
      <c r="Z2368">
        <v>10.130000000000001</v>
      </c>
      <c r="AA2368" t="s">
        <v>55</v>
      </c>
      <c r="AB2368" t="s">
        <v>56</v>
      </c>
      <c r="AC2368" t="s">
        <v>120</v>
      </c>
      <c r="AE2368" s="39">
        <v>46228.795208333337</v>
      </c>
      <c r="AG2368" t="str">
        <f t="shared" si="288"/>
        <v>Agosto-26</v>
      </c>
      <c r="AH2368" s="36">
        <f>_xlfn.XLOOKUP(AK2368,'Base de Preços'!P$7:P$3001,'Base de Preços'!J$7:J$3001,"",0)</f>
        <v>212.62</v>
      </c>
      <c r="AI2368" s="37">
        <f t="shared" si="289"/>
        <v>0</v>
      </c>
      <c r="AJ2368" t="str">
        <f>_xlfn.XLOOKUP(N2368,Agrupamentos!C$3:C$496,Agrupamentos!D$3:D$496,"",0)</f>
        <v>HERBICIDA MEC</v>
      </c>
      <c r="AK2368" t="str">
        <f t="shared" si="290"/>
        <v>SERV CAP QUIM PRE EMERG 3 LINHASGN1410IMP97</v>
      </c>
      <c r="AL2368" s="57" t="str">
        <f t="shared" si="291"/>
        <v>48206GN1410Trabalhador FlorestalMATEUS SANCHES PERES BIENIEKSERV CAP QUIM PRE EMERG 3 LINHASMÃE SANTA GLEBA A006-01Suporte40Agosto-2602046228,795208333346227</v>
      </c>
      <c r="AM2368" s="79">
        <f t="shared" si="292"/>
        <v>250</v>
      </c>
      <c r="AN2368" s="80">
        <f t="shared" si="293"/>
        <v>2532.5</v>
      </c>
      <c r="AO2368" s="36">
        <f t="shared" si="294"/>
        <v>405.20000000000005</v>
      </c>
      <c r="AP2368" s="83">
        <f t="shared" si="295"/>
        <v>-2127.3000000000002</v>
      </c>
    </row>
    <row r="2369" spans="1:42" hidden="1">
      <c r="A2369">
        <v>48206</v>
      </c>
      <c r="B2369" s="38">
        <v>46227</v>
      </c>
      <c r="C2369" t="s">
        <v>35</v>
      </c>
      <c r="D2369" t="s">
        <v>105</v>
      </c>
      <c r="E2369" t="s">
        <v>106</v>
      </c>
      <c r="F2369" t="s">
        <v>59</v>
      </c>
      <c r="G2369">
        <v>8</v>
      </c>
      <c r="H2369" s="43">
        <v>11331</v>
      </c>
      <c r="I2369" t="s">
        <v>112</v>
      </c>
      <c r="J2369">
        <v>11752</v>
      </c>
      <c r="K2369" t="s">
        <v>149</v>
      </c>
      <c r="L2369" t="s">
        <v>149</v>
      </c>
      <c r="M2369" t="s">
        <v>115</v>
      </c>
      <c r="N2369" t="s">
        <v>116</v>
      </c>
      <c r="O2369" t="s">
        <v>64</v>
      </c>
      <c r="P2369">
        <v>503</v>
      </c>
      <c r="Q2369" t="s">
        <v>181</v>
      </c>
      <c r="R2369" t="s">
        <v>165</v>
      </c>
      <c r="S2369">
        <v>16</v>
      </c>
      <c r="T2369">
        <v>40</v>
      </c>
      <c r="U2369">
        <v>22</v>
      </c>
      <c r="V2369">
        <v>38</v>
      </c>
      <c r="W2369">
        <v>0.42</v>
      </c>
      <c r="X2369">
        <v>0.4</v>
      </c>
      <c r="Y2369">
        <v>0.95</v>
      </c>
      <c r="Z2369">
        <v>143.63999999999999</v>
      </c>
      <c r="AA2369" t="s">
        <v>55</v>
      </c>
      <c r="AB2369" t="s">
        <v>47</v>
      </c>
      <c r="AC2369" t="s">
        <v>120</v>
      </c>
      <c r="AD2369" t="s">
        <v>120</v>
      </c>
      <c r="AE2369" s="39">
        <v>46228.795208333337</v>
      </c>
      <c r="AG2369" t="str">
        <f t="shared" si="288"/>
        <v>Agosto-26</v>
      </c>
      <c r="AH2369" s="36">
        <f>_xlfn.XLOOKUP(AK2369,'Base de Preços'!P$7:P$3001,'Base de Preços'!J$7:J$3001,"",0)</f>
        <v>212.62</v>
      </c>
      <c r="AI2369" s="37">
        <f t="shared" si="289"/>
        <v>8504.7999999999993</v>
      </c>
      <c r="AJ2369" t="str">
        <f>_xlfn.XLOOKUP(N2369,Agrupamentos!C$3:C$496,Agrupamentos!D$3:D$496,"",0)</f>
        <v>HERBICIDA MEC</v>
      </c>
      <c r="AK2369" t="str">
        <f t="shared" si="290"/>
        <v>SERV CAP QUIM PRE EMERG 3 LINHASGN1410IMP97</v>
      </c>
      <c r="AL2369" s="57" t="str">
        <f t="shared" si="291"/>
        <v>48206GN1410Operador de Trator de PneuMATEUS SANCHES PERES BIENIEKSERV CAP QUIM PRE EMERG 3 LINHASMÃE SANTA GLEBA A006-01Principal40Agosto-26223846228,795208333346227</v>
      </c>
      <c r="AM2369" s="79">
        <f t="shared" si="292"/>
        <v>90.476190476190482</v>
      </c>
      <c r="AN2369" s="80">
        <f t="shared" si="293"/>
        <v>12996</v>
      </c>
      <c r="AO2369" s="36">
        <f t="shared" si="294"/>
        <v>5745.5999999999995</v>
      </c>
      <c r="AP2369" s="83">
        <f t="shared" si="295"/>
        <v>-7250.4000000000005</v>
      </c>
    </row>
    <row r="2370" spans="1:42" hidden="1">
      <c r="A2370">
        <v>48218</v>
      </c>
      <c r="B2370" s="38">
        <v>46227</v>
      </c>
      <c r="C2370" t="s">
        <v>35</v>
      </c>
      <c r="D2370" t="s">
        <v>105</v>
      </c>
      <c r="E2370" t="s">
        <v>106</v>
      </c>
      <c r="F2370" t="s">
        <v>49</v>
      </c>
      <c r="G2370">
        <v>8</v>
      </c>
      <c r="H2370" s="43">
        <v>11065</v>
      </c>
      <c r="I2370" t="s">
        <v>107</v>
      </c>
      <c r="J2370">
        <v>11392</v>
      </c>
      <c r="K2370" t="s">
        <v>142</v>
      </c>
      <c r="L2370" t="s">
        <v>142</v>
      </c>
      <c r="M2370">
        <v>478</v>
      </c>
      <c r="N2370" t="s">
        <v>143</v>
      </c>
      <c r="O2370" t="s">
        <v>64</v>
      </c>
      <c r="P2370">
        <v>820</v>
      </c>
      <c r="Q2370" t="s">
        <v>144</v>
      </c>
      <c r="R2370" t="s">
        <v>122</v>
      </c>
      <c r="S2370">
        <v>189</v>
      </c>
      <c r="T2370">
        <v>15</v>
      </c>
      <c r="U2370">
        <v>0</v>
      </c>
      <c r="V2370">
        <v>189</v>
      </c>
      <c r="W2370">
        <v>11.26</v>
      </c>
      <c r="X2370">
        <v>12.6</v>
      </c>
      <c r="Y2370">
        <v>12.6</v>
      </c>
      <c r="Z2370">
        <v>851.63</v>
      </c>
      <c r="AA2370" t="s">
        <v>55</v>
      </c>
      <c r="AB2370" t="s">
        <v>47</v>
      </c>
      <c r="AC2370" t="s">
        <v>145</v>
      </c>
      <c r="AE2370" s="39">
        <v>46229.763344907406</v>
      </c>
      <c r="AG2370" t="str">
        <f t="shared" si="288"/>
        <v>Agosto-26</v>
      </c>
      <c r="AH2370" s="36">
        <f>_xlfn.XLOOKUP(AK2370,'Base de Preços'!P$7:P$3001,'Base de Preços'!J$7:J$3001,"",0)</f>
        <v>1235.0899999999999</v>
      </c>
      <c r="AI2370" s="37">
        <f t="shared" si="289"/>
        <v>18526.349999999999</v>
      </c>
      <c r="AJ2370" t="str">
        <f>_xlfn.XLOOKUP(N2370,Agrupamentos!C$3:C$496,Agrupamentos!D$3:D$496,"",0)</f>
        <v>IRRIGAÇÃO DE PLANTIO</v>
      </c>
      <c r="AK2370" t="str">
        <f t="shared" si="290"/>
        <v>SERV PLANTIO IRRIGADO NIVEL 1 AGRIC - TRANSPORTE ATÉ 5 KMGN1410478</v>
      </c>
      <c r="AL2370" s="57" t="str">
        <f t="shared" si="291"/>
        <v>48218GN1410Trabalhador FlorestalDOUGLAS BOTELHO GOMESSERV PLANTIO IRRIGADO NIVEL 1 AGRIC - TRANSPORTE ATÉ 5 KMNOSSA SENHORA APARECIDA IX - CPG004-01Principal15Agosto-26018946229,763344907446227</v>
      </c>
      <c r="AM2370" s="79">
        <f t="shared" si="292"/>
        <v>16.785079928952044</v>
      </c>
      <c r="AN2370" s="80">
        <f t="shared" si="293"/>
        <v>14294.677619893429</v>
      </c>
      <c r="AO2370" s="36">
        <f t="shared" si="294"/>
        <v>12774.45</v>
      </c>
      <c r="AP2370" s="83">
        <f t="shared" si="295"/>
        <v>-1520.2276198934287</v>
      </c>
    </row>
    <row r="2371" spans="1:42" hidden="1">
      <c r="A2371">
        <v>48218</v>
      </c>
      <c r="B2371" s="38">
        <v>46227</v>
      </c>
      <c r="C2371" t="s">
        <v>35</v>
      </c>
      <c r="D2371" t="s">
        <v>105</v>
      </c>
      <c r="E2371" t="s">
        <v>106</v>
      </c>
      <c r="F2371" t="s">
        <v>49</v>
      </c>
      <c r="G2371">
        <v>8</v>
      </c>
      <c r="H2371" s="43">
        <v>11065</v>
      </c>
      <c r="I2371" t="s">
        <v>107</v>
      </c>
      <c r="J2371">
        <v>11392</v>
      </c>
      <c r="K2371" t="s">
        <v>142</v>
      </c>
      <c r="L2371" t="s">
        <v>142</v>
      </c>
      <c r="M2371">
        <v>298</v>
      </c>
      <c r="N2371" t="s">
        <v>132</v>
      </c>
      <c r="O2371" t="s">
        <v>43</v>
      </c>
      <c r="P2371">
        <v>820</v>
      </c>
      <c r="Q2371" t="s">
        <v>144</v>
      </c>
      <c r="R2371" t="s">
        <v>122</v>
      </c>
      <c r="S2371">
        <v>8</v>
      </c>
      <c r="T2371">
        <v>1</v>
      </c>
      <c r="U2371">
        <v>0</v>
      </c>
      <c r="V2371">
        <v>8</v>
      </c>
      <c r="W2371">
        <v>0</v>
      </c>
      <c r="X2371">
        <v>8</v>
      </c>
      <c r="Y2371">
        <v>8</v>
      </c>
      <c r="Z2371">
        <v>589.29</v>
      </c>
      <c r="AA2371" t="s">
        <v>46</v>
      </c>
      <c r="AB2371" t="s">
        <v>47</v>
      </c>
      <c r="AC2371" t="s">
        <v>145</v>
      </c>
      <c r="AE2371" s="39">
        <v>46229.763344907406</v>
      </c>
      <c r="AG2371" t="str">
        <f t="shared" si="288"/>
        <v>Agosto-26</v>
      </c>
      <c r="AH2371" s="36">
        <f>_xlfn.XLOOKUP(AK2371,'Base de Preços'!P$7:P$3001,'Base de Preços'!J$7:J$3001,"",0)</f>
        <v>589.29</v>
      </c>
      <c r="AI2371" s="37">
        <f t="shared" si="289"/>
        <v>589.29</v>
      </c>
      <c r="AJ2371" t="str">
        <f>_xlfn.XLOOKUP(N2371,Agrupamentos!C$3:C$496,Agrupamentos!D$3:D$496,"",0)</f>
        <v>DIARIAS HOMEM</v>
      </c>
      <c r="AK2371" t="str">
        <f t="shared" si="290"/>
        <v>SERV GERAIS LAVOURA AGRICGN1410298</v>
      </c>
      <c r="AL2371" s="57" t="str">
        <f t="shared" si="291"/>
        <v>48218GN1410Trabalhador FlorestalDOUGLAS BOTELHO GOMESSERV GERAIS LAVOURA AGRICNOSSA SENHORA APARECIDA IX - CPG004-01Principal1Agosto-260846229,763344907446227</v>
      </c>
      <c r="AM2371" s="79" t="str">
        <f t="shared" si="292"/>
        <v/>
      </c>
      <c r="AN2371" s="80" t="str">
        <f t="shared" si="293"/>
        <v/>
      </c>
      <c r="AO2371" s="36">
        <f t="shared" si="294"/>
        <v>589.29</v>
      </c>
      <c r="AP2371" s="83" t="str">
        <f t="shared" si="295"/>
        <v/>
      </c>
    </row>
    <row r="2372" spans="1:42" hidden="1">
      <c r="A2372">
        <v>48218</v>
      </c>
      <c r="B2372" s="38">
        <v>46227</v>
      </c>
      <c r="C2372" t="s">
        <v>35</v>
      </c>
      <c r="D2372" t="s">
        <v>105</v>
      </c>
      <c r="E2372" t="s">
        <v>106</v>
      </c>
      <c r="F2372" t="s">
        <v>49</v>
      </c>
      <c r="G2372">
        <v>8</v>
      </c>
      <c r="H2372" s="43">
        <v>11065</v>
      </c>
      <c r="I2372" t="s">
        <v>107</v>
      </c>
      <c r="J2372">
        <v>11392</v>
      </c>
      <c r="K2372" t="s">
        <v>142</v>
      </c>
      <c r="L2372" t="s">
        <v>142</v>
      </c>
      <c r="M2372" t="s">
        <v>146</v>
      </c>
      <c r="N2372" t="s">
        <v>147</v>
      </c>
      <c r="O2372" t="s">
        <v>64</v>
      </c>
      <c r="P2372">
        <v>820</v>
      </c>
      <c r="Q2372" t="s">
        <v>144</v>
      </c>
      <c r="R2372" t="s">
        <v>118</v>
      </c>
      <c r="S2372">
        <v>51</v>
      </c>
      <c r="T2372">
        <v>3.73</v>
      </c>
      <c r="U2372">
        <v>0</v>
      </c>
      <c r="V2372">
        <v>51</v>
      </c>
      <c r="W2372">
        <v>3.57</v>
      </c>
      <c r="X2372">
        <v>13.67</v>
      </c>
      <c r="Y2372">
        <v>13.67</v>
      </c>
      <c r="Z2372">
        <v>269.95999999999998</v>
      </c>
      <c r="AA2372" t="s">
        <v>55</v>
      </c>
      <c r="AB2372" t="s">
        <v>47</v>
      </c>
      <c r="AC2372" t="s">
        <v>145</v>
      </c>
      <c r="AE2372" s="39">
        <v>46229.763344907406</v>
      </c>
      <c r="AG2372" t="str">
        <f t="shared" si="288"/>
        <v>Agosto-26</v>
      </c>
      <c r="AH2372" s="36">
        <f>_xlfn.XLOOKUP(AK2372,'Base de Preços'!P$7:P$3001,'Base de Preços'!J$7:J$3001,"",0)</f>
        <v>618.69000000000005</v>
      </c>
      <c r="AI2372" s="37">
        <f t="shared" si="289"/>
        <v>2307.7137000000002</v>
      </c>
      <c r="AJ2372" t="str">
        <f>_xlfn.XLOOKUP(N2372,Agrupamentos!C$3:C$496,Agrupamentos!D$3:D$496,"",0)</f>
        <v>IRRIGAÇÃO DE PLANTIO</v>
      </c>
      <c r="AK2372" t="str">
        <f t="shared" si="290"/>
        <v>2ª SERV IRRIGACAO NIVEL 1 AGRIC - TRANSPORTE ATÉ 5,0GN1410336-2</v>
      </c>
      <c r="AL2372" s="57" t="str">
        <f t="shared" si="291"/>
        <v>48218GN1410Trabalhador FlorestalDOUGLAS BOTELHO GOMES2ª SERV IRRIGACAO NIVEL 1 AGRIC - TRANSPORTE ATÉ 5,0NOSSA SENHORA APARECIDA IX - CPG003-01Principal3,73Agosto-2605146229,763344907446227</v>
      </c>
      <c r="AM2372" s="79">
        <f t="shared" si="292"/>
        <v>14.285714285714286</v>
      </c>
      <c r="AN2372" s="80">
        <f t="shared" si="293"/>
        <v>3856.5714285714284</v>
      </c>
      <c r="AO2372" s="36">
        <f t="shared" si="294"/>
        <v>1006.9508</v>
      </c>
      <c r="AP2372" s="83">
        <f t="shared" si="295"/>
        <v>-2849.6206285714284</v>
      </c>
    </row>
    <row r="2373" spans="1:42" hidden="1">
      <c r="A2373">
        <v>48218</v>
      </c>
      <c r="B2373" s="38">
        <v>46227</v>
      </c>
      <c r="C2373" t="s">
        <v>35</v>
      </c>
      <c r="D2373" t="s">
        <v>105</v>
      </c>
      <c r="E2373" t="s">
        <v>106</v>
      </c>
      <c r="F2373" t="s">
        <v>49</v>
      </c>
      <c r="G2373">
        <v>8</v>
      </c>
      <c r="H2373" s="43">
        <v>11065</v>
      </c>
      <c r="I2373" t="s">
        <v>107</v>
      </c>
      <c r="J2373">
        <v>11392</v>
      </c>
      <c r="K2373" t="s">
        <v>142</v>
      </c>
      <c r="L2373" t="s">
        <v>142</v>
      </c>
      <c r="M2373" t="s">
        <v>146</v>
      </c>
      <c r="N2373" t="s">
        <v>147</v>
      </c>
      <c r="O2373" t="s">
        <v>64</v>
      </c>
      <c r="P2373">
        <v>820</v>
      </c>
      <c r="Q2373" t="s">
        <v>144</v>
      </c>
      <c r="R2373" t="s">
        <v>122</v>
      </c>
      <c r="S2373">
        <v>37</v>
      </c>
      <c r="T2373">
        <v>5.4</v>
      </c>
      <c r="U2373">
        <v>0</v>
      </c>
      <c r="V2373">
        <v>37</v>
      </c>
      <c r="W2373">
        <v>3.57</v>
      </c>
      <c r="X2373">
        <v>6.85</v>
      </c>
      <c r="Y2373">
        <v>6.85</v>
      </c>
      <c r="Z2373">
        <v>269.95999999999998</v>
      </c>
      <c r="AA2373" t="s">
        <v>55</v>
      </c>
      <c r="AB2373" t="s">
        <v>47</v>
      </c>
      <c r="AC2373" t="s">
        <v>145</v>
      </c>
      <c r="AD2373" t="s">
        <v>120</v>
      </c>
      <c r="AE2373" s="39">
        <v>46229.763344907406</v>
      </c>
      <c r="AG2373" t="str">
        <f t="shared" si="288"/>
        <v>Agosto-26</v>
      </c>
      <c r="AH2373" s="36">
        <f>_xlfn.XLOOKUP(AK2373,'Base de Preços'!P$7:P$3001,'Base de Preços'!J$7:J$3001,"",0)</f>
        <v>618.69000000000005</v>
      </c>
      <c r="AI2373" s="37">
        <f t="shared" si="289"/>
        <v>3340.9260000000004</v>
      </c>
      <c r="AJ2373" t="str">
        <f>_xlfn.XLOOKUP(N2373,Agrupamentos!C$3:C$496,Agrupamentos!D$3:D$496,"",0)</f>
        <v>IRRIGAÇÃO DE PLANTIO</v>
      </c>
      <c r="AK2373" t="str">
        <f t="shared" si="290"/>
        <v>2ª SERV IRRIGACAO NIVEL 1 AGRIC - TRANSPORTE ATÉ 5,0GN1410336-2</v>
      </c>
      <c r="AL2373" s="57" t="str">
        <f t="shared" si="291"/>
        <v>48218GN1410Trabalhador FlorestalDOUGLAS BOTELHO GOMES2ª SERV IRRIGACAO NIVEL 1 AGRIC - TRANSPORTE ATÉ 5,0NOSSA SENHORA APARECIDA IX - CPG004-01Principal5,4Agosto-2603746229,763344907446227</v>
      </c>
      <c r="AM2373" s="79">
        <f t="shared" si="292"/>
        <v>10.364145658263306</v>
      </c>
      <c r="AN2373" s="80">
        <f t="shared" si="293"/>
        <v>2797.9047619047619</v>
      </c>
      <c r="AO2373" s="36">
        <f t="shared" si="294"/>
        <v>1457.7839999999999</v>
      </c>
      <c r="AP2373" s="83">
        <f t="shared" si="295"/>
        <v>-1340.120761904762</v>
      </c>
    </row>
    <row r="2374" spans="1:42" hidden="1">
      <c r="A2374">
        <v>48218</v>
      </c>
      <c r="B2374" s="38">
        <v>46227</v>
      </c>
      <c r="C2374" t="s">
        <v>35</v>
      </c>
      <c r="D2374" t="s">
        <v>105</v>
      </c>
      <c r="E2374" t="s">
        <v>106</v>
      </c>
      <c r="F2374" t="s">
        <v>37</v>
      </c>
      <c r="G2374">
        <v>8</v>
      </c>
      <c r="H2374" s="43">
        <v>11065</v>
      </c>
      <c r="I2374" t="s">
        <v>107</v>
      </c>
      <c r="J2374">
        <v>11392</v>
      </c>
      <c r="K2374" t="s">
        <v>142</v>
      </c>
      <c r="L2374" t="s">
        <v>142</v>
      </c>
      <c r="M2374">
        <v>1</v>
      </c>
      <c r="N2374" t="s">
        <v>109</v>
      </c>
      <c r="O2374" t="s">
        <v>64</v>
      </c>
      <c r="P2374">
        <v>820</v>
      </c>
      <c r="Q2374" t="s">
        <v>144</v>
      </c>
      <c r="R2374" t="s">
        <v>122</v>
      </c>
      <c r="S2374">
        <v>24</v>
      </c>
      <c r="T2374">
        <v>0</v>
      </c>
      <c r="U2374">
        <v>2</v>
      </c>
      <c r="V2374">
        <v>26</v>
      </c>
      <c r="W2374">
        <v>0</v>
      </c>
      <c r="X2374">
        <v>0</v>
      </c>
      <c r="Y2374">
        <v>0</v>
      </c>
      <c r="Z2374">
        <v>0</v>
      </c>
      <c r="AA2374" t="s">
        <v>46</v>
      </c>
      <c r="AB2374" t="s">
        <v>47</v>
      </c>
      <c r="AC2374" t="s">
        <v>145</v>
      </c>
      <c r="AD2374" t="s">
        <v>120</v>
      </c>
      <c r="AE2374" s="39">
        <v>46229.763344907406</v>
      </c>
      <c r="AG2374" t="str">
        <f t="shared" ref="AG2374:AG2437" si="296">IF(B2374=0,"",PROPER(TEXT(IF(DAY(B2374)&gt;20,EDATE(B2374,1),B2374),"MMMM-aa")))</f>
        <v>Agosto-26</v>
      </c>
      <c r="AH2374" s="36">
        <f>_xlfn.XLOOKUP(AK2374,'Base de Preços'!P$7:P$3001,'Base de Preços'!J$7:J$3001,"",0)</f>
        <v>0</v>
      </c>
      <c r="AI2374" s="37">
        <f t="shared" ref="AI2374:AI2437" si="297">IF(AB2374="Principal",AH2374*T2374,0)</f>
        <v>0</v>
      </c>
      <c r="AJ2374" t="str">
        <f>_xlfn.XLOOKUP(N2374,Agrupamentos!C$3:C$496,Agrupamentos!D$3:D$496,"",0)</f>
        <v>APOIO E MANUTENÇÃO</v>
      </c>
      <c r="AK2374" t="str">
        <f t="shared" ref="AK2374:AK2437" si="298">N2374&amp;D2374&amp;M2374</f>
        <v>APOIO E MANUTEÇÃO 1410GN14101</v>
      </c>
      <c r="AL2374" s="57" t="str">
        <f t="shared" ref="AL2374:AL2437" si="299">CONCATENATE(A2374,D2374,F2374,K2374,N2374,Q2374,R2374,AB2374,T2374,AG2374,U2374,V2374,AE2374,B2374)</f>
        <v>48218GN1410MotoristaDOUGLAS BOTELHO GOMESAPOIO E MANUTEÇÃO 1410NOSSA SENHORA APARECIDA IX - CPG004-01Principal0Agosto-2622646229,763344907446227</v>
      </c>
      <c r="AM2374" s="79" t="str">
        <f t="shared" ref="AM2374:AM2437" si="300">IFERROR(V2374/W2374,"")</f>
        <v/>
      </c>
      <c r="AN2374" s="80" t="str">
        <f t="shared" ref="AN2374:AN2437" si="301">IFERROR(AM2374*Z2374,"")</f>
        <v/>
      </c>
      <c r="AO2374" s="36">
        <f t="shared" ref="AO2374:AO2437" si="302">Z2374*T2374</f>
        <v>0</v>
      </c>
      <c r="AP2374" s="83" t="str">
        <f t="shared" ref="AP2374:AP2437" si="303">IFERROR(AO2374-AN2374,"")</f>
        <v/>
      </c>
    </row>
    <row r="2375" spans="1:42" hidden="1">
      <c r="A2375">
        <v>48218</v>
      </c>
      <c r="B2375" s="38">
        <v>46227</v>
      </c>
      <c r="C2375" t="s">
        <v>35</v>
      </c>
      <c r="D2375" t="s">
        <v>105</v>
      </c>
      <c r="E2375" t="s">
        <v>106</v>
      </c>
      <c r="F2375" t="s">
        <v>59</v>
      </c>
      <c r="G2375">
        <v>8</v>
      </c>
      <c r="H2375" s="43">
        <v>11065</v>
      </c>
      <c r="I2375" t="s">
        <v>107</v>
      </c>
      <c r="J2375">
        <v>11392</v>
      </c>
      <c r="K2375" t="s">
        <v>142</v>
      </c>
      <c r="L2375" t="s">
        <v>142</v>
      </c>
      <c r="M2375">
        <v>478</v>
      </c>
      <c r="N2375" t="s">
        <v>143</v>
      </c>
      <c r="O2375" t="s">
        <v>64</v>
      </c>
      <c r="P2375">
        <v>820</v>
      </c>
      <c r="Q2375" t="s">
        <v>144</v>
      </c>
      <c r="R2375" t="s">
        <v>122</v>
      </c>
      <c r="S2375">
        <v>9</v>
      </c>
      <c r="T2375">
        <v>15</v>
      </c>
      <c r="U2375">
        <v>18</v>
      </c>
      <c r="V2375">
        <v>27</v>
      </c>
      <c r="W2375">
        <v>0.74</v>
      </c>
      <c r="X2375">
        <v>0.6</v>
      </c>
      <c r="Y2375">
        <v>1.8</v>
      </c>
      <c r="Z2375">
        <v>239.79</v>
      </c>
      <c r="AA2375" t="s">
        <v>55</v>
      </c>
      <c r="AB2375" t="s">
        <v>56</v>
      </c>
      <c r="AC2375" t="s">
        <v>145</v>
      </c>
      <c r="AE2375" s="39">
        <v>46229.763344907406</v>
      </c>
      <c r="AG2375" t="str">
        <f t="shared" si="296"/>
        <v>Agosto-26</v>
      </c>
      <c r="AH2375" s="36">
        <f>_xlfn.XLOOKUP(AK2375,'Base de Preços'!P$7:P$3001,'Base de Preços'!J$7:J$3001,"",0)</f>
        <v>1235.0899999999999</v>
      </c>
      <c r="AI2375" s="37">
        <f t="shared" si="297"/>
        <v>0</v>
      </c>
      <c r="AJ2375" t="str">
        <f>_xlfn.XLOOKUP(N2375,Agrupamentos!C$3:C$496,Agrupamentos!D$3:D$496,"",0)</f>
        <v>IRRIGAÇÃO DE PLANTIO</v>
      </c>
      <c r="AK2375" t="str">
        <f t="shared" si="298"/>
        <v>SERV PLANTIO IRRIGADO NIVEL 1 AGRIC - TRANSPORTE ATÉ 5 KMGN1410478</v>
      </c>
      <c r="AL2375" s="57" t="str">
        <f t="shared" si="299"/>
        <v>48218GN1410Operador de Trator de PneuDOUGLAS BOTELHO GOMESSERV PLANTIO IRRIGADO NIVEL 1 AGRIC - TRANSPORTE ATÉ 5 KMNOSSA SENHORA APARECIDA IX - CPG004-01Suporte15Agosto-26182746229,763344907446227</v>
      </c>
      <c r="AM2375" s="79">
        <f t="shared" si="300"/>
        <v>36.486486486486484</v>
      </c>
      <c r="AN2375" s="80">
        <f t="shared" si="301"/>
        <v>8749.0945945945932</v>
      </c>
      <c r="AO2375" s="36">
        <f t="shared" si="302"/>
        <v>3596.85</v>
      </c>
      <c r="AP2375" s="83">
        <f t="shared" si="303"/>
        <v>-5152.2445945945929</v>
      </c>
    </row>
    <row r="2376" spans="1:42" hidden="1">
      <c r="A2376">
        <v>48218</v>
      </c>
      <c r="B2376" s="38">
        <v>46227</v>
      </c>
      <c r="C2376" t="s">
        <v>35</v>
      </c>
      <c r="D2376" t="s">
        <v>105</v>
      </c>
      <c r="E2376" t="s">
        <v>106</v>
      </c>
      <c r="F2376" t="s">
        <v>59</v>
      </c>
      <c r="G2376">
        <v>8</v>
      </c>
      <c r="H2376" s="43">
        <v>11065</v>
      </c>
      <c r="I2376" t="s">
        <v>107</v>
      </c>
      <c r="J2376">
        <v>11392</v>
      </c>
      <c r="K2376" t="s">
        <v>142</v>
      </c>
      <c r="L2376" t="s">
        <v>142</v>
      </c>
      <c r="M2376" t="s">
        <v>146</v>
      </c>
      <c r="N2376" t="s">
        <v>147</v>
      </c>
      <c r="O2376" t="s">
        <v>64</v>
      </c>
      <c r="P2376">
        <v>820</v>
      </c>
      <c r="Q2376" t="s">
        <v>144</v>
      </c>
      <c r="R2376" t="s">
        <v>118</v>
      </c>
      <c r="S2376">
        <v>4</v>
      </c>
      <c r="T2376">
        <v>3.73</v>
      </c>
      <c r="U2376">
        <v>13</v>
      </c>
      <c r="V2376">
        <v>17</v>
      </c>
      <c r="W2376">
        <v>0.71</v>
      </c>
      <c r="X2376">
        <v>1.07</v>
      </c>
      <c r="Y2376">
        <v>4.5599999999999996</v>
      </c>
      <c r="Z2376">
        <v>211.36</v>
      </c>
      <c r="AA2376" t="s">
        <v>55</v>
      </c>
      <c r="AB2376" t="s">
        <v>77</v>
      </c>
      <c r="AC2376" t="s">
        <v>145</v>
      </c>
      <c r="AD2376" t="s">
        <v>120</v>
      </c>
      <c r="AE2376" s="39">
        <v>46229.763344907406</v>
      </c>
      <c r="AG2376" t="str">
        <f t="shared" si="296"/>
        <v>Agosto-26</v>
      </c>
      <c r="AH2376" s="36">
        <f>_xlfn.XLOOKUP(AK2376,'Base de Preços'!P$7:P$3001,'Base de Preços'!J$7:J$3001,"",0)</f>
        <v>618.69000000000005</v>
      </c>
      <c r="AI2376" s="37">
        <f t="shared" si="297"/>
        <v>0</v>
      </c>
      <c r="AJ2376" t="str">
        <f>_xlfn.XLOOKUP(N2376,Agrupamentos!C$3:C$496,Agrupamentos!D$3:D$496,"",0)</f>
        <v>IRRIGAÇÃO DE PLANTIO</v>
      </c>
      <c r="AK2376" t="str">
        <f t="shared" si="298"/>
        <v>2ª SERV IRRIGACAO NIVEL 1 AGRIC - TRANSPORTE ATÉ 5,0GN1410336-2</v>
      </c>
      <c r="AL2376" s="57" t="str">
        <f t="shared" si="299"/>
        <v>48218GN1410Operador de Trator de PneuDOUGLAS BOTELHO GOMES2ª SERV IRRIGACAO NIVEL 1 AGRIC - TRANSPORTE ATÉ 5,0NOSSA SENHORA APARECIDA IX - CPG003-01Apoio3,73Agosto-26131746229,763344907446227</v>
      </c>
      <c r="AM2376" s="79">
        <f t="shared" si="300"/>
        <v>23.943661971830988</v>
      </c>
      <c r="AN2376" s="80">
        <f t="shared" si="301"/>
        <v>5060.7323943661977</v>
      </c>
      <c r="AO2376" s="36">
        <f t="shared" si="302"/>
        <v>788.3728000000001</v>
      </c>
      <c r="AP2376" s="83">
        <f t="shared" si="303"/>
        <v>-4272.3595943661976</v>
      </c>
    </row>
    <row r="2377" spans="1:42" hidden="1">
      <c r="A2377">
        <v>48218</v>
      </c>
      <c r="B2377" s="38">
        <v>46227</v>
      </c>
      <c r="C2377" t="s">
        <v>35</v>
      </c>
      <c r="D2377" t="s">
        <v>105</v>
      </c>
      <c r="E2377" t="s">
        <v>106</v>
      </c>
      <c r="F2377" t="s">
        <v>59</v>
      </c>
      <c r="G2377">
        <v>8</v>
      </c>
      <c r="H2377" s="43">
        <v>11065</v>
      </c>
      <c r="I2377" t="s">
        <v>107</v>
      </c>
      <c r="J2377">
        <v>11392</v>
      </c>
      <c r="K2377" t="s">
        <v>142</v>
      </c>
      <c r="L2377" t="s">
        <v>142</v>
      </c>
      <c r="M2377" t="s">
        <v>146</v>
      </c>
      <c r="N2377" t="s">
        <v>147</v>
      </c>
      <c r="O2377" t="s">
        <v>64</v>
      </c>
      <c r="P2377">
        <v>820</v>
      </c>
      <c r="Q2377" t="s">
        <v>144</v>
      </c>
      <c r="R2377" t="s">
        <v>122</v>
      </c>
      <c r="S2377">
        <v>6</v>
      </c>
      <c r="T2377">
        <v>5.4</v>
      </c>
      <c r="U2377">
        <v>3</v>
      </c>
      <c r="V2377">
        <v>9</v>
      </c>
      <c r="W2377">
        <v>0.71</v>
      </c>
      <c r="X2377">
        <v>1.1100000000000001</v>
      </c>
      <c r="Y2377">
        <v>1.67</v>
      </c>
      <c r="Z2377">
        <v>211.36</v>
      </c>
      <c r="AA2377" t="s">
        <v>55</v>
      </c>
      <c r="AB2377" t="s">
        <v>77</v>
      </c>
      <c r="AC2377" t="s">
        <v>145</v>
      </c>
      <c r="AE2377" s="39">
        <v>46229.763344907406</v>
      </c>
      <c r="AG2377" t="str">
        <f t="shared" si="296"/>
        <v>Agosto-26</v>
      </c>
      <c r="AH2377" s="36">
        <f>_xlfn.XLOOKUP(AK2377,'Base de Preços'!P$7:P$3001,'Base de Preços'!J$7:J$3001,"",0)</f>
        <v>618.69000000000005</v>
      </c>
      <c r="AI2377" s="37">
        <f t="shared" si="297"/>
        <v>0</v>
      </c>
      <c r="AJ2377" t="str">
        <f>_xlfn.XLOOKUP(N2377,Agrupamentos!C$3:C$496,Agrupamentos!D$3:D$496,"",0)</f>
        <v>IRRIGAÇÃO DE PLANTIO</v>
      </c>
      <c r="AK2377" t="str">
        <f t="shared" si="298"/>
        <v>2ª SERV IRRIGACAO NIVEL 1 AGRIC - TRANSPORTE ATÉ 5,0GN1410336-2</v>
      </c>
      <c r="AL2377" s="57" t="str">
        <f t="shared" si="299"/>
        <v>48218GN1410Operador de Trator de PneuDOUGLAS BOTELHO GOMES2ª SERV IRRIGACAO NIVEL 1 AGRIC - TRANSPORTE ATÉ 5,0NOSSA SENHORA APARECIDA IX - CPG004-01Apoio5,4Agosto-263946229,763344907446227</v>
      </c>
      <c r="AM2377" s="79">
        <f t="shared" si="300"/>
        <v>12.67605633802817</v>
      </c>
      <c r="AN2377" s="80">
        <f t="shared" si="301"/>
        <v>2679.211267605634</v>
      </c>
      <c r="AO2377" s="36">
        <f t="shared" si="302"/>
        <v>1141.3440000000001</v>
      </c>
      <c r="AP2377" s="83">
        <f t="shared" si="303"/>
        <v>-1537.867267605634</v>
      </c>
    </row>
    <row r="2378" spans="1:42" hidden="1">
      <c r="A2378">
        <v>48254</v>
      </c>
      <c r="B2378" s="38">
        <v>46227</v>
      </c>
      <c r="C2378" t="s">
        <v>35</v>
      </c>
      <c r="D2378" t="s">
        <v>105</v>
      </c>
      <c r="E2378" t="s">
        <v>106</v>
      </c>
      <c r="F2378" t="s">
        <v>49</v>
      </c>
      <c r="G2378">
        <v>8</v>
      </c>
      <c r="H2378" s="43">
        <v>11065</v>
      </c>
      <c r="I2378" t="s">
        <v>107</v>
      </c>
      <c r="J2378">
        <v>11078</v>
      </c>
      <c r="K2378" t="s">
        <v>154</v>
      </c>
      <c r="L2378" t="s">
        <v>154</v>
      </c>
      <c r="M2378" t="s">
        <v>155</v>
      </c>
      <c r="N2378" t="s">
        <v>156</v>
      </c>
      <c r="O2378" t="s">
        <v>43</v>
      </c>
      <c r="P2378">
        <v>900</v>
      </c>
      <c r="Q2378" t="s">
        <v>173</v>
      </c>
      <c r="R2378" t="s">
        <v>378</v>
      </c>
      <c r="S2378">
        <v>24</v>
      </c>
      <c r="T2378">
        <v>1</v>
      </c>
      <c r="U2378">
        <v>0</v>
      </c>
      <c r="V2378">
        <v>24</v>
      </c>
      <c r="W2378">
        <v>0</v>
      </c>
      <c r="X2378">
        <v>24</v>
      </c>
      <c r="Y2378">
        <v>24</v>
      </c>
      <c r="Z2378" s="3">
        <v>3133.15</v>
      </c>
      <c r="AA2378" t="s">
        <v>55</v>
      </c>
      <c r="AB2378" t="s">
        <v>47</v>
      </c>
      <c r="AC2378" t="s">
        <v>159</v>
      </c>
      <c r="AD2378" t="s">
        <v>159</v>
      </c>
      <c r="AE2378" s="39">
        <v>46230.40587962963</v>
      </c>
      <c r="AG2378" t="str">
        <f t="shared" si="296"/>
        <v>Agosto-26</v>
      </c>
      <c r="AH2378" s="36">
        <f>_xlfn.XLOOKUP(AK2378,'Base de Preços'!P$7:P$3001,'Base de Preços'!J$7:J$3001,"",0)</f>
        <v>3133.15</v>
      </c>
      <c r="AI2378" s="37">
        <f t="shared" si="297"/>
        <v>3133.15</v>
      </c>
      <c r="AJ2378" t="str">
        <f>_xlfn.XLOOKUP(N2378,Agrupamentos!C$3:C$496,Agrupamentos!D$3:D$496,"",0)</f>
        <v>BRIGADINHA MSFL</v>
      </c>
      <c r="AK2378" t="str">
        <f t="shared" si="298"/>
        <v>EQUIPE DE BRIGADINHA FLORESTALGN1410IMP21</v>
      </c>
      <c r="AL2378" s="57" t="str">
        <f t="shared" si="299"/>
        <v>48254GN1410Trabalhador FlorestalNATAN SANTOS MORAISEQUIPE DE BRIGADINHA FLORESTALCAMPO ALEGRE - RRP012-01Principal1Agosto-2602446230,405879629646227</v>
      </c>
      <c r="AM2378" s="79" t="str">
        <f t="shared" si="300"/>
        <v/>
      </c>
      <c r="AN2378" s="80" t="str">
        <f t="shared" si="301"/>
        <v/>
      </c>
      <c r="AO2378" s="36">
        <f t="shared" si="302"/>
        <v>3133.15</v>
      </c>
      <c r="AP2378" s="83" t="str">
        <f t="shared" si="303"/>
        <v/>
      </c>
    </row>
    <row r="2379" spans="1:42" hidden="1">
      <c r="A2379">
        <v>48254</v>
      </c>
      <c r="B2379" s="38">
        <v>46227</v>
      </c>
      <c r="C2379" t="s">
        <v>35</v>
      </c>
      <c r="D2379" t="s">
        <v>105</v>
      </c>
      <c r="E2379" t="s">
        <v>106</v>
      </c>
      <c r="F2379" t="s">
        <v>37</v>
      </c>
      <c r="G2379">
        <v>8</v>
      </c>
      <c r="H2379" s="43">
        <v>11065</v>
      </c>
      <c r="I2379" t="s">
        <v>107</v>
      </c>
      <c r="J2379">
        <v>11078</v>
      </c>
      <c r="K2379" t="s">
        <v>154</v>
      </c>
      <c r="L2379" t="s">
        <v>154</v>
      </c>
      <c r="M2379" t="s">
        <v>155</v>
      </c>
      <c r="N2379" t="s">
        <v>156</v>
      </c>
      <c r="O2379" t="s">
        <v>43</v>
      </c>
      <c r="P2379">
        <v>900</v>
      </c>
      <c r="Q2379" t="s">
        <v>173</v>
      </c>
      <c r="R2379" t="s">
        <v>378</v>
      </c>
      <c r="S2379">
        <v>0</v>
      </c>
      <c r="T2379">
        <v>0</v>
      </c>
      <c r="U2379">
        <v>8</v>
      </c>
      <c r="V2379">
        <v>8</v>
      </c>
      <c r="W2379">
        <v>0</v>
      </c>
      <c r="X2379">
        <v>0</v>
      </c>
      <c r="Y2379">
        <v>0</v>
      </c>
      <c r="Z2379">
        <v>0</v>
      </c>
      <c r="AA2379" t="s">
        <v>55</v>
      </c>
      <c r="AB2379" t="s">
        <v>77</v>
      </c>
      <c r="AC2379" t="s">
        <v>159</v>
      </c>
      <c r="AD2379" t="s">
        <v>120</v>
      </c>
      <c r="AE2379" s="39">
        <v>46230.406076388892</v>
      </c>
      <c r="AG2379" t="str">
        <f t="shared" si="296"/>
        <v>Agosto-26</v>
      </c>
      <c r="AH2379" s="36">
        <f>_xlfn.XLOOKUP(AK2379,'Base de Preços'!P$7:P$3001,'Base de Preços'!J$7:J$3001,"",0)</f>
        <v>3133.15</v>
      </c>
      <c r="AI2379" s="37">
        <f t="shared" si="297"/>
        <v>0</v>
      </c>
      <c r="AJ2379" t="str">
        <f>_xlfn.XLOOKUP(N2379,Agrupamentos!C$3:C$496,Agrupamentos!D$3:D$496,"",0)</f>
        <v>BRIGADINHA MSFL</v>
      </c>
      <c r="AK2379" t="str">
        <f t="shared" si="298"/>
        <v>EQUIPE DE BRIGADINHA FLORESTALGN1410IMP21</v>
      </c>
      <c r="AL2379" s="57" t="str">
        <f t="shared" si="299"/>
        <v>48254GN1410MotoristaNATAN SANTOS MORAISEQUIPE DE BRIGADINHA FLORESTALCAMPO ALEGRE - RRP012-01Apoio0Agosto-268846230,406076388946227</v>
      </c>
      <c r="AM2379" s="79" t="str">
        <f t="shared" si="300"/>
        <v/>
      </c>
      <c r="AN2379" s="80" t="str">
        <f t="shared" si="301"/>
        <v/>
      </c>
      <c r="AO2379" s="36">
        <f t="shared" si="302"/>
        <v>0</v>
      </c>
      <c r="AP2379" s="83" t="str">
        <f t="shared" si="303"/>
        <v/>
      </c>
    </row>
    <row r="2380" spans="1:42" hidden="1">
      <c r="A2380">
        <v>48254</v>
      </c>
      <c r="B2380" s="38">
        <v>46227</v>
      </c>
      <c r="C2380" t="s">
        <v>35</v>
      </c>
      <c r="D2380" t="s">
        <v>105</v>
      </c>
      <c r="E2380" t="s">
        <v>106</v>
      </c>
      <c r="F2380" t="s">
        <v>37</v>
      </c>
      <c r="G2380">
        <v>8</v>
      </c>
      <c r="H2380" s="43">
        <v>11065</v>
      </c>
      <c r="I2380" t="s">
        <v>107</v>
      </c>
      <c r="J2380">
        <v>11078</v>
      </c>
      <c r="K2380" t="s">
        <v>154</v>
      </c>
      <c r="L2380" t="s">
        <v>154</v>
      </c>
      <c r="M2380" t="s">
        <v>155</v>
      </c>
      <c r="N2380" t="s">
        <v>156</v>
      </c>
      <c r="O2380" t="s">
        <v>43</v>
      </c>
      <c r="P2380">
        <v>503</v>
      </c>
      <c r="Q2380" t="s">
        <v>181</v>
      </c>
      <c r="R2380" t="s">
        <v>401</v>
      </c>
      <c r="S2380">
        <v>10</v>
      </c>
      <c r="T2380">
        <v>0</v>
      </c>
      <c r="U2380">
        <v>8</v>
      </c>
      <c r="V2380">
        <v>18</v>
      </c>
      <c r="W2380">
        <v>0</v>
      </c>
      <c r="X2380">
        <v>0</v>
      </c>
      <c r="Y2380">
        <v>0</v>
      </c>
      <c r="Z2380">
        <v>0</v>
      </c>
      <c r="AA2380" t="s">
        <v>55</v>
      </c>
      <c r="AB2380" t="s">
        <v>77</v>
      </c>
      <c r="AC2380" t="s">
        <v>159</v>
      </c>
      <c r="AD2380" t="s">
        <v>159</v>
      </c>
      <c r="AE2380" s="39">
        <v>46230.406712962962</v>
      </c>
      <c r="AG2380" t="str">
        <f t="shared" si="296"/>
        <v>Agosto-26</v>
      </c>
      <c r="AH2380" s="36">
        <f>_xlfn.XLOOKUP(AK2380,'Base de Preços'!P$7:P$3001,'Base de Preços'!J$7:J$3001,"",0)</f>
        <v>3133.15</v>
      </c>
      <c r="AI2380" s="37">
        <f t="shared" si="297"/>
        <v>0</v>
      </c>
      <c r="AJ2380" t="str">
        <f>_xlfn.XLOOKUP(N2380,Agrupamentos!C$3:C$496,Agrupamentos!D$3:D$496,"",0)</f>
        <v>BRIGADINHA MSFL</v>
      </c>
      <c r="AK2380" t="str">
        <f t="shared" si="298"/>
        <v>EQUIPE DE BRIGADINHA FLORESTALGN1410IMP21</v>
      </c>
      <c r="AL2380" s="57" t="str">
        <f t="shared" si="299"/>
        <v>48254GN1410MotoristaNATAN SANTOS MORAISEQUIPE DE BRIGADINHA FLORESTALMÃE SANTA GLEBA A022-01Apoio0Agosto-2681846230,40671296346227</v>
      </c>
      <c r="AM2380" s="79" t="str">
        <f t="shared" si="300"/>
        <v/>
      </c>
      <c r="AN2380" s="80" t="str">
        <f t="shared" si="301"/>
        <v/>
      </c>
      <c r="AO2380" s="36">
        <f t="shared" si="302"/>
        <v>0</v>
      </c>
      <c r="AP2380" s="83" t="str">
        <f t="shared" si="303"/>
        <v/>
      </c>
    </row>
    <row r="2381" spans="1:42" hidden="1">
      <c r="A2381">
        <v>48254</v>
      </c>
      <c r="B2381" s="38">
        <v>46227</v>
      </c>
      <c r="C2381" t="s">
        <v>35</v>
      </c>
      <c r="D2381" t="s">
        <v>105</v>
      </c>
      <c r="E2381" t="s">
        <v>106</v>
      </c>
      <c r="F2381" t="s">
        <v>153</v>
      </c>
      <c r="G2381">
        <v>8</v>
      </c>
      <c r="H2381" s="43">
        <v>11065</v>
      </c>
      <c r="I2381" t="s">
        <v>107</v>
      </c>
      <c r="J2381">
        <v>11078</v>
      </c>
      <c r="K2381" t="s">
        <v>154</v>
      </c>
      <c r="L2381" t="s">
        <v>154</v>
      </c>
      <c r="M2381" t="s">
        <v>155</v>
      </c>
      <c r="N2381" t="s">
        <v>156</v>
      </c>
      <c r="O2381" t="s">
        <v>43</v>
      </c>
      <c r="P2381">
        <v>503</v>
      </c>
      <c r="Q2381" t="s">
        <v>181</v>
      </c>
      <c r="R2381" t="s">
        <v>401</v>
      </c>
      <c r="S2381">
        <v>0</v>
      </c>
      <c r="T2381">
        <v>0</v>
      </c>
      <c r="U2381">
        <v>8</v>
      </c>
      <c r="V2381">
        <v>8</v>
      </c>
      <c r="W2381">
        <v>0</v>
      </c>
      <c r="X2381">
        <v>0</v>
      </c>
      <c r="Y2381">
        <v>0</v>
      </c>
      <c r="Z2381">
        <v>0</v>
      </c>
      <c r="AA2381" t="s">
        <v>55</v>
      </c>
      <c r="AB2381" t="s">
        <v>56</v>
      </c>
      <c r="AC2381" t="s">
        <v>159</v>
      </c>
      <c r="AD2381" t="s">
        <v>159</v>
      </c>
      <c r="AE2381" s="39">
        <v>46230.40525462963</v>
      </c>
      <c r="AG2381" t="str">
        <f t="shared" si="296"/>
        <v>Agosto-26</v>
      </c>
      <c r="AH2381" s="36">
        <f>_xlfn.XLOOKUP(AK2381,'Base de Preços'!P$7:P$3001,'Base de Preços'!J$7:J$3001,"",0)</f>
        <v>3133.15</v>
      </c>
      <c r="AI2381" s="37">
        <f t="shared" si="297"/>
        <v>0</v>
      </c>
      <c r="AJ2381" t="str">
        <f>_xlfn.XLOOKUP(N2381,Agrupamentos!C$3:C$496,Agrupamentos!D$3:D$496,"",0)</f>
        <v>BRIGADINHA MSFL</v>
      </c>
      <c r="AK2381" t="str">
        <f t="shared" si="298"/>
        <v>EQUIPE DE BRIGADINHA FLORESTALGN1410IMP21</v>
      </c>
      <c r="AL2381" s="57" t="str">
        <f t="shared" si="299"/>
        <v>48254GN1410Operador de Máquinas SêniorNATAN SANTOS MORAISEQUIPE DE BRIGADINHA FLORESTALMÃE SANTA GLEBA A022-01Suporte0Agosto-268846230,405254629646227</v>
      </c>
      <c r="AM2381" s="79" t="str">
        <f t="shared" si="300"/>
        <v/>
      </c>
      <c r="AN2381" s="80" t="str">
        <f t="shared" si="301"/>
        <v/>
      </c>
      <c r="AO2381" s="36">
        <f t="shared" si="302"/>
        <v>0</v>
      </c>
      <c r="AP2381" s="83" t="str">
        <f t="shared" si="303"/>
        <v/>
      </c>
    </row>
    <row r="2382" spans="1:42" hidden="1">
      <c r="A2382">
        <v>48254</v>
      </c>
      <c r="B2382" s="38">
        <v>46227</v>
      </c>
      <c r="C2382" t="s">
        <v>35</v>
      </c>
      <c r="D2382" t="s">
        <v>105</v>
      </c>
      <c r="E2382" t="s">
        <v>106</v>
      </c>
      <c r="F2382" t="s">
        <v>49</v>
      </c>
      <c r="G2382">
        <v>8</v>
      </c>
      <c r="H2382" s="43">
        <v>11065</v>
      </c>
      <c r="I2382" t="s">
        <v>107</v>
      </c>
      <c r="J2382">
        <v>11078</v>
      </c>
      <c r="K2382" t="s">
        <v>154</v>
      </c>
      <c r="L2382" t="s">
        <v>154</v>
      </c>
      <c r="M2382" t="s">
        <v>155</v>
      </c>
      <c r="N2382" t="s">
        <v>156</v>
      </c>
      <c r="O2382" t="s">
        <v>43</v>
      </c>
      <c r="P2382">
        <v>503</v>
      </c>
      <c r="Q2382" t="s">
        <v>181</v>
      </c>
      <c r="R2382" t="s">
        <v>401</v>
      </c>
      <c r="S2382">
        <v>32</v>
      </c>
      <c r="T2382">
        <v>1</v>
      </c>
      <c r="U2382">
        <v>0</v>
      </c>
      <c r="V2382">
        <v>32</v>
      </c>
      <c r="W2382">
        <v>0</v>
      </c>
      <c r="X2382">
        <v>32</v>
      </c>
      <c r="Y2382">
        <v>32</v>
      </c>
      <c r="Z2382" s="3">
        <v>3133.15</v>
      </c>
      <c r="AA2382" t="s">
        <v>55</v>
      </c>
      <c r="AB2382" t="s">
        <v>47</v>
      </c>
      <c r="AC2382" t="s">
        <v>159</v>
      </c>
      <c r="AD2382" t="s">
        <v>120</v>
      </c>
      <c r="AE2382" s="39">
        <v>46230.405023148145</v>
      </c>
      <c r="AG2382" t="str">
        <f t="shared" si="296"/>
        <v>Agosto-26</v>
      </c>
      <c r="AH2382" s="36">
        <f>_xlfn.XLOOKUP(AK2382,'Base de Preços'!P$7:P$3001,'Base de Preços'!J$7:J$3001,"",0)</f>
        <v>3133.15</v>
      </c>
      <c r="AI2382" s="37">
        <f t="shared" si="297"/>
        <v>3133.15</v>
      </c>
      <c r="AJ2382" t="str">
        <f>_xlfn.XLOOKUP(N2382,Agrupamentos!C$3:C$496,Agrupamentos!D$3:D$496,"",0)</f>
        <v>BRIGADINHA MSFL</v>
      </c>
      <c r="AK2382" t="str">
        <f t="shared" si="298"/>
        <v>EQUIPE DE BRIGADINHA FLORESTALGN1410IMP21</v>
      </c>
      <c r="AL2382" s="57" t="str">
        <f t="shared" si="299"/>
        <v>48254GN1410Trabalhador FlorestalNATAN SANTOS MORAISEQUIPE DE BRIGADINHA FLORESTALMÃE SANTA GLEBA A022-01Principal1Agosto-2603246230,405023148146227</v>
      </c>
      <c r="AM2382" s="79" t="str">
        <f t="shared" si="300"/>
        <v/>
      </c>
      <c r="AN2382" s="80" t="str">
        <f t="shared" si="301"/>
        <v/>
      </c>
      <c r="AO2382" s="36">
        <f t="shared" si="302"/>
        <v>3133.15</v>
      </c>
      <c r="AP2382" s="83" t="str">
        <f t="shared" si="303"/>
        <v/>
      </c>
    </row>
    <row r="2383" spans="1:42" hidden="1">
      <c r="A2383">
        <v>48263</v>
      </c>
      <c r="B2383" s="38">
        <v>46227</v>
      </c>
      <c r="C2383" t="s">
        <v>35</v>
      </c>
      <c r="D2383" t="s">
        <v>105</v>
      </c>
      <c r="E2383" t="s">
        <v>106</v>
      </c>
      <c r="F2383" t="s">
        <v>49</v>
      </c>
      <c r="G2383">
        <v>8</v>
      </c>
      <c r="H2383" s="43">
        <v>11065</v>
      </c>
      <c r="I2383" t="s">
        <v>107</v>
      </c>
      <c r="J2383" t="s">
        <v>50</v>
      </c>
      <c r="K2383" t="s">
        <v>51</v>
      </c>
      <c r="L2383" t="s">
        <v>108</v>
      </c>
      <c r="M2383">
        <v>1</v>
      </c>
      <c r="N2383" t="s">
        <v>109</v>
      </c>
      <c r="O2383" t="s">
        <v>64</v>
      </c>
      <c r="P2383">
        <v>945</v>
      </c>
      <c r="Q2383" t="s">
        <v>161</v>
      </c>
      <c r="R2383" t="s">
        <v>162</v>
      </c>
      <c r="S2383">
        <v>0</v>
      </c>
      <c r="T2383">
        <v>0</v>
      </c>
      <c r="U2383">
        <v>16</v>
      </c>
      <c r="V2383">
        <v>16</v>
      </c>
      <c r="W2383">
        <v>0</v>
      </c>
      <c r="X2383">
        <v>0</v>
      </c>
      <c r="Y2383">
        <v>0</v>
      </c>
      <c r="Z2383">
        <v>0</v>
      </c>
      <c r="AA2383" t="s">
        <v>55</v>
      </c>
      <c r="AB2383" t="s">
        <v>56</v>
      </c>
      <c r="AC2383" t="s">
        <v>120</v>
      </c>
      <c r="AD2383" t="s">
        <v>120</v>
      </c>
      <c r="AE2383" s="39">
        <v>46230.44059027778</v>
      </c>
      <c r="AG2383" t="str">
        <f t="shared" si="296"/>
        <v>Agosto-26</v>
      </c>
      <c r="AH2383" s="36">
        <f>_xlfn.XLOOKUP(AK2383,'Base de Preços'!P$7:P$3001,'Base de Preços'!J$7:J$3001,"",0)</f>
        <v>0</v>
      </c>
      <c r="AI2383" s="37">
        <f t="shared" si="297"/>
        <v>0</v>
      </c>
      <c r="AJ2383" t="str">
        <f>_xlfn.XLOOKUP(N2383,Agrupamentos!C$3:C$496,Agrupamentos!D$3:D$496,"",0)</f>
        <v>APOIO E MANUTENÇÃO</v>
      </c>
      <c r="AK2383" t="str">
        <f t="shared" si="298"/>
        <v>APOIO E MANUTEÇÃO 1410GN14101</v>
      </c>
      <c r="AL2383" s="57" t="str">
        <f t="shared" si="299"/>
        <v>48263GN1410Trabalhador FlorestalLEANDRA DE MIRANDA SOUZA COSTAAPOIO E MANUTEÇÃO 1410HORTO BONITO247-01Suporte0Agosto-26161646230,440590277846227</v>
      </c>
      <c r="AM2383" s="79" t="str">
        <f t="shared" si="300"/>
        <v/>
      </c>
      <c r="AN2383" s="80" t="str">
        <f t="shared" si="301"/>
        <v/>
      </c>
      <c r="AO2383" s="36">
        <f t="shared" si="302"/>
        <v>0</v>
      </c>
      <c r="AP2383" s="83" t="str">
        <f t="shared" si="303"/>
        <v/>
      </c>
    </row>
    <row r="2384" spans="1:42" hidden="1">
      <c r="A2384">
        <v>48176</v>
      </c>
      <c r="B2384" s="38">
        <v>46227</v>
      </c>
      <c r="C2384" t="s">
        <v>35</v>
      </c>
      <c r="D2384" t="s">
        <v>250</v>
      </c>
      <c r="E2384" t="s">
        <v>251</v>
      </c>
      <c r="F2384" t="s">
        <v>37</v>
      </c>
      <c r="G2384">
        <v>8</v>
      </c>
      <c r="H2384" s="43">
        <v>9241</v>
      </c>
      <c r="I2384" t="s">
        <v>189</v>
      </c>
      <c r="J2384" t="s">
        <v>39</v>
      </c>
      <c r="K2384" t="s">
        <v>40</v>
      </c>
      <c r="L2384" t="s">
        <v>252</v>
      </c>
      <c r="M2384">
        <v>2</v>
      </c>
      <c r="N2384" t="s">
        <v>42</v>
      </c>
      <c r="O2384" t="s">
        <v>64</v>
      </c>
      <c r="P2384">
        <v>390</v>
      </c>
      <c r="Q2384" t="s">
        <v>44</v>
      </c>
      <c r="R2384" t="s">
        <v>45</v>
      </c>
      <c r="S2384">
        <v>16</v>
      </c>
      <c r="T2384">
        <v>0</v>
      </c>
      <c r="U2384">
        <v>16</v>
      </c>
      <c r="V2384">
        <v>32</v>
      </c>
      <c r="W2384">
        <v>0</v>
      </c>
      <c r="X2384">
        <v>0</v>
      </c>
      <c r="Y2384">
        <v>0</v>
      </c>
      <c r="Z2384">
        <v>0</v>
      </c>
      <c r="AA2384" t="s">
        <v>46</v>
      </c>
      <c r="AB2384" t="s">
        <v>56</v>
      </c>
      <c r="AC2384" t="s">
        <v>48</v>
      </c>
      <c r="AD2384" t="s">
        <v>228</v>
      </c>
      <c r="AE2384" s="39">
        <v>46227.752164351848</v>
      </c>
      <c r="AG2384" t="str">
        <f t="shared" si="296"/>
        <v>Agosto-26</v>
      </c>
      <c r="AH2384" s="36">
        <f>_xlfn.XLOOKUP(AK2384,'Base de Preços'!P$7:P$3001,'Base de Preços'!J$7:J$3001,"",0)</f>
        <v>0</v>
      </c>
      <c r="AI2384" s="37">
        <f t="shared" si="297"/>
        <v>0</v>
      </c>
      <c r="AJ2384" t="str">
        <f>_xlfn.XLOOKUP(N2384,Agrupamentos!C$3:C$496,Agrupamentos!D$3:D$496,"",0)</f>
        <v>APOIO E MANUTENÇÃO</v>
      </c>
      <c r="AK2384" t="str">
        <f t="shared" si="298"/>
        <v>APOIO E MANUTEÇÃOGN12702</v>
      </c>
      <c r="AL2384" s="57" t="str">
        <f t="shared" si="299"/>
        <v>48176GN1270MotoristaGIOVANNI RODRIGUES BORGES MORAESAPOIO E MANUTEÇÃOPátio MST01Suporte0Agosto-26163246227,752164351846227</v>
      </c>
      <c r="AM2384" s="79" t="str">
        <f t="shared" si="300"/>
        <v/>
      </c>
      <c r="AN2384" s="80" t="str">
        <f t="shared" si="301"/>
        <v/>
      </c>
      <c r="AO2384" s="36">
        <f t="shared" si="302"/>
        <v>0</v>
      </c>
      <c r="AP2384" s="83" t="str">
        <f t="shared" si="303"/>
        <v/>
      </c>
    </row>
    <row r="2385" spans="1:42" hidden="1">
      <c r="A2385">
        <v>48187</v>
      </c>
      <c r="B2385" s="38">
        <v>46227</v>
      </c>
      <c r="C2385" t="s">
        <v>35</v>
      </c>
      <c r="D2385" t="s">
        <v>250</v>
      </c>
      <c r="E2385" t="s">
        <v>251</v>
      </c>
      <c r="F2385" t="s">
        <v>49</v>
      </c>
      <c r="G2385">
        <v>8</v>
      </c>
      <c r="H2385" s="43">
        <v>11697</v>
      </c>
      <c r="I2385" t="s">
        <v>253</v>
      </c>
      <c r="J2385">
        <v>10837</v>
      </c>
      <c r="K2385" t="s">
        <v>254</v>
      </c>
      <c r="L2385" t="s">
        <v>254</v>
      </c>
      <c r="M2385">
        <v>70</v>
      </c>
      <c r="N2385" t="s">
        <v>255</v>
      </c>
      <c r="O2385" t="s">
        <v>64</v>
      </c>
      <c r="P2385">
        <v>262</v>
      </c>
      <c r="Q2385" t="s">
        <v>256</v>
      </c>
      <c r="R2385">
        <v>17</v>
      </c>
      <c r="S2385">
        <v>64</v>
      </c>
      <c r="T2385">
        <v>64.59</v>
      </c>
      <c r="U2385">
        <v>0</v>
      </c>
      <c r="V2385">
        <v>64</v>
      </c>
      <c r="W2385">
        <v>1.42</v>
      </c>
      <c r="X2385">
        <v>0.99</v>
      </c>
      <c r="Y2385">
        <v>0.99</v>
      </c>
      <c r="Z2385">
        <v>149.09</v>
      </c>
      <c r="AA2385" t="s">
        <v>46</v>
      </c>
      <c r="AB2385" t="s">
        <v>47</v>
      </c>
      <c r="AC2385" t="s">
        <v>257</v>
      </c>
      <c r="AE2385" s="39">
        <v>46227.859652777777</v>
      </c>
      <c r="AG2385" t="str">
        <f t="shared" si="296"/>
        <v>Agosto-26</v>
      </c>
      <c r="AH2385" s="36">
        <f>_xlfn.XLOOKUP(AK2385,'Base de Preços'!P$7:P$3001,'Base de Preços'!J$7:J$3001,"",0)</f>
        <v>152.18</v>
      </c>
      <c r="AI2385" s="37">
        <f t="shared" si="297"/>
        <v>9829.3062000000009</v>
      </c>
      <c r="AJ2385" t="str">
        <f>_xlfn.XLOOKUP(N2385,Agrupamentos!C$3:C$496,Agrupamentos!D$3:D$496,"",0)</f>
        <v>COMBATE A FORMIGA MANUAL</v>
      </c>
      <c r="AK2385" t="str">
        <f t="shared" si="298"/>
        <v>COMBATE A FORMIGA MANUAL MANUTENÇÃO - ANO 01GN127070</v>
      </c>
      <c r="AL2385" s="57" t="str">
        <f t="shared" si="299"/>
        <v>48187GN1270Trabalhador FlorestalJEAN CARDOSO PAIVACOMBATE A FORMIGA MANUAL MANUTENÇÃO - ANO 01Fazenda Texas17Principal64,59Agosto-2606446227,859652777846227</v>
      </c>
      <c r="AM2385" s="79">
        <f t="shared" si="300"/>
        <v>45.070422535211272</v>
      </c>
      <c r="AN2385" s="80">
        <f t="shared" si="301"/>
        <v>6719.5492957746483</v>
      </c>
      <c r="AO2385" s="36">
        <f t="shared" si="302"/>
        <v>9629.7231000000011</v>
      </c>
      <c r="AP2385" s="83">
        <f t="shared" si="303"/>
        <v>2910.1738042253528</v>
      </c>
    </row>
    <row r="2386" spans="1:42" hidden="1">
      <c r="A2386">
        <v>48187</v>
      </c>
      <c r="B2386" s="38">
        <v>46227</v>
      </c>
      <c r="C2386" t="s">
        <v>35</v>
      </c>
      <c r="D2386" t="s">
        <v>250</v>
      </c>
      <c r="E2386" t="s">
        <v>251</v>
      </c>
      <c r="F2386" t="s">
        <v>49</v>
      </c>
      <c r="G2386">
        <v>8</v>
      </c>
      <c r="H2386" s="43">
        <v>11697</v>
      </c>
      <c r="I2386" t="s">
        <v>253</v>
      </c>
      <c r="J2386">
        <v>10837</v>
      </c>
      <c r="K2386" t="s">
        <v>254</v>
      </c>
      <c r="L2386" t="s">
        <v>254</v>
      </c>
      <c r="M2386">
        <v>70</v>
      </c>
      <c r="N2386" t="s">
        <v>255</v>
      </c>
      <c r="O2386" t="s">
        <v>64</v>
      </c>
      <c r="P2386">
        <v>262</v>
      </c>
      <c r="Q2386" t="s">
        <v>256</v>
      </c>
      <c r="R2386">
        <v>26</v>
      </c>
      <c r="S2386">
        <v>24</v>
      </c>
      <c r="T2386">
        <v>26.67</v>
      </c>
      <c r="U2386">
        <v>0</v>
      </c>
      <c r="V2386">
        <v>24</v>
      </c>
      <c r="W2386">
        <v>1.42</v>
      </c>
      <c r="X2386">
        <v>0.9</v>
      </c>
      <c r="Y2386">
        <v>0.9</v>
      </c>
      <c r="Z2386">
        <v>149.09</v>
      </c>
      <c r="AA2386" t="s">
        <v>46</v>
      </c>
      <c r="AB2386" t="s">
        <v>47</v>
      </c>
      <c r="AC2386" t="s">
        <v>257</v>
      </c>
      <c r="AE2386" s="39">
        <v>46227.859652777777</v>
      </c>
      <c r="AG2386" t="str">
        <f t="shared" si="296"/>
        <v>Agosto-26</v>
      </c>
      <c r="AH2386" s="36">
        <f>_xlfn.XLOOKUP(AK2386,'Base de Preços'!P$7:P$3001,'Base de Preços'!J$7:J$3001,"",0)</f>
        <v>152.18</v>
      </c>
      <c r="AI2386" s="37">
        <f t="shared" si="297"/>
        <v>4058.6406000000006</v>
      </c>
      <c r="AJ2386" t="str">
        <f>_xlfn.XLOOKUP(N2386,Agrupamentos!C$3:C$496,Agrupamentos!D$3:D$496,"",0)</f>
        <v>COMBATE A FORMIGA MANUAL</v>
      </c>
      <c r="AK2386" t="str">
        <f t="shared" si="298"/>
        <v>COMBATE A FORMIGA MANUAL MANUTENÇÃO - ANO 01GN127070</v>
      </c>
      <c r="AL2386" s="57" t="str">
        <f t="shared" si="299"/>
        <v>48187GN1270Trabalhador FlorestalJEAN CARDOSO PAIVACOMBATE A FORMIGA MANUAL MANUTENÇÃO - ANO 01Fazenda Texas26Principal26,67Agosto-2602446227,859652777846227</v>
      </c>
      <c r="AM2386" s="79">
        <f t="shared" si="300"/>
        <v>16.901408450704228</v>
      </c>
      <c r="AN2386" s="80">
        <f t="shared" si="301"/>
        <v>2519.8309859154933</v>
      </c>
      <c r="AO2386" s="36">
        <f t="shared" si="302"/>
        <v>3976.2303000000002</v>
      </c>
      <c r="AP2386" s="83">
        <f t="shared" si="303"/>
        <v>1456.3993140845068</v>
      </c>
    </row>
    <row r="2387" spans="1:42" hidden="1">
      <c r="A2387">
        <v>48187</v>
      </c>
      <c r="B2387" s="38">
        <v>46227</v>
      </c>
      <c r="C2387" t="s">
        <v>35</v>
      </c>
      <c r="D2387" t="s">
        <v>250</v>
      </c>
      <c r="E2387" t="s">
        <v>251</v>
      </c>
      <c r="F2387" t="s">
        <v>49</v>
      </c>
      <c r="G2387">
        <v>8</v>
      </c>
      <c r="H2387" s="43">
        <v>11697</v>
      </c>
      <c r="I2387" t="s">
        <v>253</v>
      </c>
      <c r="J2387">
        <v>10837</v>
      </c>
      <c r="K2387" t="s">
        <v>254</v>
      </c>
      <c r="L2387" t="s">
        <v>254</v>
      </c>
      <c r="M2387">
        <v>70</v>
      </c>
      <c r="N2387" t="s">
        <v>255</v>
      </c>
      <c r="O2387" t="s">
        <v>64</v>
      </c>
      <c r="P2387">
        <v>262</v>
      </c>
      <c r="Q2387" t="s">
        <v>256</v>
      </c>
      <c r="R2387">
        <v>16</v>
      </c>
      <c r="S2387">
        <v>56</v>
      </c>
      <c r="T2387">
        <v>55</v>
      </c>
      <c r="U2387">
        <v>0</v>
      </c>
      <c r="V2387">
        <v>56</v>
      </c>
      <c r="W2387">
        <v>1.42</v>
      </c>
      <c r="X2387">
        <v>1.02</v>
      </c>
      <c r="Y2387">
        <v>1.02</v>
      </c>
      <c r="Z2387">
        <v>149.09</v>
      </c>
      <c r="AA2387" t="s">
        <v>46</v>
      </c>
      <c r="AB2387" t="s">
        <v>47</v>
      </c>
      <c r="AC2387" t="s">
        <v>257</v>
      </c>
      <c r="AD2387" t="s">
        <v>228</v>
      </c>
      <c r="AE2387" s="39">
        <v>46227.859652777777</v>
      </c>
      <c r="AG2387" t="str">
        <f t="shared" si="296"/>
        <v>Agosto-26</v>
      </c>
      <c r="AH2387" s="36">
        <f>_xlfn.XLOOKUP(AK2387,'Base de Preços'!P$7:P$3001,'Base de Preços'!J$7:J$3001,"",0)</f>
        <v>152.18</v>
      </c>
      <c r="AI2387" s="37">
        <f t="shared" si="297"/>
        <v>8369.9</v>
      </c>
      <c r="AJ2387" t="str">
        <f>_xlfn.XLOOKUP(N2387,Agrupamentos!C$3:C$496,Agrupamentos!D$3:D$496,"",0)</f>
        <v>COMBATE A FORMIGA MANUAL</v>
      </c>
      <c r="AK2387" t="str">
        <f t="shared" si="298"/>
        <v>COMBATE A FORMIGA MANUAL MANUTENÇÃO - ANO 01GN127070</v>
      </c>
      <c r="AL2387" s="57" t="str">
        <f t="shared" si="299"/>
        <v>48187GN1270Trabalhador FlorestalJEAN CARDOSO PAIVACOMBATE A FORMIGA MANUAL MANUTENÇÃO - ANO 01Fazenda Texas16Principal55Agosto-2605646227,859652777846227</v>
      </c>
      <c r="AM2387" s="79">
        <f t="shared" si="300"/>
        <v>39.436619718309863</v>
      </c>
      <c r="AN2387" s="80">
        <f t="shared" si="301"/>
        <v>5879.6056338028175</v>
      </c>
      <c r="AO2387" s="36">
        <f t="shared" si="302"/>
        <v>8199.9500000000007</v>
      </c>
      <c r="AP2387" s="83">
        <f t="shared" si="303"/>
        <v>2320.3443661971833</v>
      </c>
    </row>
    <row r="2388" spans="1:42" hidden="1">
      <c r="A2388">
        <v>48187</v>
      </c>
      <c r="B2388" s="38">
        <v>46227</v>
      </c>
      <c r="C2388" t="s">
        <v>35</v>
      </c>
      <c r="D2388" t="s">
        <v>250</v>
      </c>
      <c r="E2388" t="s">
        <v>251</v>
      </c>
      <c r="F2388" t="s">
        <v>49</v>
      </c>
      <c r="G2388">
        <v>8</v>
      </c>
      <c r="H2388" s="43">
        <v>11697</v>
      </c>
      <c r="I2388" t="s">
        <v>253</v>
      </c>
      <c r="J2388">
        <v>10837</v>
      </c>
      <c r="K2388" t="s">
        <v>254</v>
      </c>
      <c r="L2388" t="s">
        <v>254</v>
      </c>
      <c r="M2388">
        <v>70</v>
      </c>
      <c r="N2388" t="s">
        <v>255</v>
      </c>
      <c r="O2388" t="s">
        <v>64</v>
      </c>
      <c r="P2388">
        <v>262</v>
      </c>
      <c r="Q2388" t="s">
        <v>256</v>
      </c>
      <c r="R2388">
        <v>18</v>
      </c>
      <c r="S2388">
        <v>40</v>
      </c>
      <c r="T2388">
        <v>39.64</v>
      </c>
      <c r="U2388">
        <v>0</v>
      </c>
      <c r="V2388">
        <v>40</v>
      </c>
      <c r="W2388">
        <v>1.42</v>
      </c>
      <c r="X2388">
        <v>1.01</v>
      </c>
      <c r="Y2388">
        <v>1.01</v>
      </c>
      <c r="Z2388">
        <v>149.09</v>
      </c>
      <c r="AA2388" t="s">
        <v>46</v>
      </c>
      <c r="AB2388" t="s">
        <v>47</v>
      </c>
      <c r="AC2388" t="s">
        <v>257</v>
      </c>
      <c r="AE2388" s="39">
        <v>46227.859652777777</v>
      </c>
      <c r="AG2388" t="str">
        <f t="shared" si="296"/>
        <v>Agosto-26</v>
      </c>
      <c r="AH2388" s="36">
        <f>_xlfn.XLOOKUP(AK2388,'Base de Preços'!P$7:P$3001,'Base de Preços'!J$7:J$3001,"",0)</f>
        <v>152.18</v>
      </c>
      <c r="AI2388" s="37">
        <f t="shared" si="297"/>
        <v>6032.4152000000004</v>
      </c>
      <c r="AJ2388" t="str">
        <f>_xlfn.XLOOKUP(N2388,Agrupamentos!C$3:C$496,Agrupamentos!D$3:D$496,"",0)</f>
        <v>COMBATE A FORMIGA MANUAL</v>
      </c>
      <c r="AK2388" t="str">
        <f t="shared" si="298"/>
        <v>COMBATE A FORMIGA MANUAL MANUTENÇÃO - ANO 01GN127070</v>
      </c>
      <c r="AL2388" s="57" t="str">
        <f t="shared" si="299"/>
        <v>48187GN1270Trabalhador FlorestalJEAN CARDOSO PAIVACOMBATE A FORMIGA MANUAL MANUTENÇÃO - ANO 01Fazenda Texas18Principal39,64Agosto-2604046227,859652777846227</v>
      </c>
      <c r="AM2388" s="79">
        <f t="shared" si="300"/>
        <v>28.169014084507044</v>
      </c>
      <c r="AN2388" s="80">
        <f t="shared" si="301"/>
        <v>4199.7183098591549</v>
      </c>
      <c r="AO2388" s="36">
        <f t="shared" si="302"/>
        <v>5909.9276</v>
      </c>
      <c r="AP2388" s="83">
        <f t="shared" si="303"/>
        <v>1710.209290140845</v>
      </c>
    </row>
    <row r="2389" spans="1:42" hidden="1">
      <c r="A2389">
        <v>48187</v>
      </c>
      <c r="B2389" s="38">
        <v>46227</v>
      </c>
      <c r="C2389" t="s">
        <v>35</v>
      </c>
      <c r="D2389" t="s">
        <v>250</v>
      </c>
      <c r="E2389" t="s">
        <v>251</v>
      </c>
      <c r="F2389" t="s">
        <v>49</v>
      </c>
      <c r="G2389">
        <v>8</v>
      </c>
      <c r="H2389" s="43">
        <v>11697</v>
      </c>
      <c r="I2389" t="s">
        <v>253</v>
      </c>
      <c r="J2389">
        <v>10837</v>
      </c>
      <c r="K2389" t="s">
        <v>254</v>
      </c>
      <c r="L2389" t="s">
        <v>254</v>
      </c>
      <c r="M2389">
        <v>70</v>
      </c>
      <c r="N2389" t="s">
        <v>255</v>
      </c>
      <c r="O2389" t="s">
        <v>64</v>
      </c>
      <c r="P2389">
        <v>262</v>
      </c>
      <c r="Q2389" t="s">
        <v>256</v>
      </c>
      <c r="R2389">
        <v>29</v>
      </c>
      <c r="S2389">
        <v>24</v>
      </c>
      <c r="T2389">
        <v>34.44</v>
      </c>
      <c r="U2389">
        <v>0</v>
      </c>
      <c r="V2389">
        <v>24</v>
      </c>
      <c r="W2389">
        <v>1.42</v>
      </c>
      <c r="X2389">
        <v>0.7</v>
      </c>
      <c r="Y2389">
        <v>0.7</v>
      </c>
      <c r="Z2389">
        <v>149.09</v>
      </c>
      <c r="AA2389" t="s">
        <v>46</v>
      </c>
      <c r="AB2389" t="s">
        <v>47</v>
      </c>
      <c r="AC2389" t="s">
        <v>257</v>
      </c>
      <c r="AD2389" t="s">
        <v>228</v>
      </c>
      <c r="AE2389" s="39">
        <v>46230.435636574075</v>
      </c>
      <c r="AG2389" t="str">
        <f t="shared" si="296"/>
        <v>Agosto-26</v>
      </c>
      <c r="AH2389" s="36">
        <f>_xlfn.XLOOKUP(AK2389,'Base de Preços'!P$7:P$3001,'Base de Preços'!J$7:J$3001,"",0)</f>
        <v>152.18</v>
      </c>
      <c r="AI2389" s="37">
        <f t="shared" si="297"/>
        <v>5241.0792000000001</v>
      </c>
      <c r="AJ2389" t="str">
        <f>_xlfn.XLOOKUP(N2389,Agrupamentos!C$3:C$496,Agrupamentos!D$3:D$496,"",0)</f>
        <v>COMBATE A FORMIGA MANUAL</v>
      </c>
      <c r="AK2389" t="str">
        <f t="shared" si="298"/>
        <v>COMBATE A FORMIGA MANUAL MANUTENÇÃO - ANO 01GN127070</v>
      </c>
      <c r="AL2389" s="57" t="str">
        <f t="shared" si="299"/>
        <v>48187GN1270Trabalhador FlorestalJEAN CARDOSO PAIVACOMBATE A FORMIGA MANUAL MANUTENÇÃO - ANO 01Fazenda Texas29Principal34,44Agosto-2602446230,435636574146227</v>
      </c>
      <c r="AM2389" s="79">
        <f t="shared" si="300"/>
        <v>16.901408450704228</v>
      </c>
      <c r="AN2389" s="80">
        <f t="shared" si="301"/>
        <v>2519.8309859154933</v>
      </c>
      <c r="AO2389" s="36">
        <f t="shared" si="302"/>
        <v>5134.6596</v>
      </c>
      <c r="AP2389" s="83">
        <f t="shared" si="303"/>
        <v>2614.8286140845066</v>
      </c>
    </row>
    <row r="2390" spans="1:42" hidden="1">
      <c r="A2390">
        <v>48187</v>
      </c>
      <c r="B2390" s="38">
        <v>46227</v>
      </c>
      <c r="C2390" t="s">
        <v>35</v>
      </c>
      <c r="D2390" t="s">
        <v>250</v>
      </c>
      <c r="E2390" t="s">
        <v>251</v>
      </c>
      <c r="F2390" t="s">
        <v>37</v>
      </c>
      <c r="G2390">
        <v>8</v>
      </c>
      <c r="H2390" s="43">
        <v>11697</v>
      </c>
      <c r="I2390" t="s">
        <v>253</v>
      </c>
      <c r="J2390">
        <v>10837</v>
      </c>
      <c r="K2390" t="s">
        <v>254</v>
      </c>
      <c r="L2390" t="s">
        <v>254</v>
      </c>
      <c r="M2390">
        <v>2</v>
      </c>
      <c r="N2390" t="s">
        <v>42</v>
      </c>
      <c r="O2390" t="s">
        <v>64</v>
      </c>
      <c r="P2390">
        <v>262</v>
      </c>
      <c r="Q2390" t="s">
        <v>256</v>
      </c>
      <c r="R2390">
        <v>1</v>
      </c>
      <c r="S2390">
        <v>8</v>
      </c>
      <c r="T2390">
        <v>0</v>
      </c>
      <c r="U2390">
        <v>0</v>
      </c>
      <c r="V2390">
        <v>8</v>
      </c>
      <c r="W2390">
        <v>0</v>
      </c>
      <c r="X2390">
        <v>0</v>
      </c>
      <c r="Y2390">
        <v>0</v>
      </c>
      <c r="Z2390">
        <v>0</v>
      </c>
      <c r="AA2390" t="s">
        <v>46</v>
      </c>
      <c r="AB2390" t="s">
        <v>56</v>
      </c>
      <c r="AC2390" t="s">
        <v>257</v>
      </c>
      <c r="AE2390" s="39">
        <v>46227.859652777777</v>
      </c>
      <c r="AG2390" t="str">
        <f t="shared" si="296"/>
        <v>Agosto-26</v>
      </c>
      <c r="AH2390" s="36">
        <f>_xlfn.XLOOKUP(AK2390,'Base de Preços'!P$7:P$3001,'Base de Preços'!J$7:J$3001,"",0)</f>
        <v>0</v>
      </c>
      <c r="AI2390" s="37">
        <f t="shared" si="297"/>
        <v>0</v>
      </c>
      <c r="AJ2390" t="str">
        <f>_xlfn.XLOOKUP(N2390,Agrupamentos!C$3:C$496,Agrupamentos!D$3:D$496,"",0)</f>
        <v>APOIO E MANUTENÇÃO</v>
      </c>
      <c r="AK2390" t="str">
        <f t="shared" si="298"/>
        <v>APOIO E MANUTEÇÃOGN12702</v>
      </c>
      <c r="AL2390" s="57" t="str">
        <f t="shared" si="299"/>
        <v>48187GN1270MotoristaJEAN CARDOSO PAIVAAPOIO E MANUTEÇÃOFazenda Texas1Suporte0Agosto-260846227,859652777846227</v>
      </c>
      <c r="AM2390" s="79" t="str">
        <f t="shared" si="300"/>
        <v/>
      </c>
      <c r="AN2390" s="80" t="str">
        <f t="shared" si="301"/>
        <v/>
      </c>
      <c r="AO2390" s="36">
        <f t="shared" si="302"/>
        <v>0</v>
      </c>
      <c r="AP2390" s="83" t="str">
        <f t="shared" si="303"/>
        <v/>
      </c>
    </row>
    <row r="2391" spans="1:42" hidden="1">
      <c r="A2391">
        <v>48180</v>
      </c>
      <c r="B2391" s="38">
        <v>46227</v>
      </c>
      <c r="C2391" t="s">
        <v>35</v>
      </c>
      <c r="D2391" t="s">
        <v>185</v>
      </c>
      <c r="E2391" t="s">
        <v>186</v>
      </c>
      <c r="F2391" t="s">
        <v>49</v>
      </c>
      <c r="G2391">
        <v>8</v>
      </c>
      <c r="H2391" s="43">
        <v>10859</v>
      </c>
      <c r="I2391" t="s">
        <v>198</v>
      </c>
      <c r="J2391">
        <v>10093</v>
      </c>
      <c r="K2391" t="s">
        <v>199</v>
      </c>
      <c r="L2391" t="s">
        <v>199</v>
      </c>
      <c r="M2391" t="s">
        <v>326</v>
      </c>
      <c r="N2391" t="s">
        <v>327</v>
      </c>
      <c r="O2391" t="s">
        <v>64</v>
      </c>
      <c r="P2391">
        <v>607</v>
      </c>
      <c r="Q2391" t="s">
        <v>188</v>
      </c>
      <c r="R2391">
        <v>38</v>
      </c>
      <c r="S2391">
        <v>128</v>
      </c>
      <c r="T2391">
        <v>40</v>
      </c>
      <c r="U2391">
        <v>0</v>
      </c>
      <c r="V2391">
        <v>128</v>
      </c>
      <c r="W2391">
        <v>4.09</v>
      </c>
      <c r="X2391">
        <v>3.2</v>
      </c>
      <c r="Y2391">
        <v>3.2</v>
      </c>
      <c r="Z2391">
        <v>210.47</v>
      </c>
      <c r="AA2391" t="s">
        <v>55</v>
      </c>
      <c r="AB2391" t="s">
        <v>47</v>
      </c>
      <c r="AC2391" t="s">
        <v>202</v>
      </c>
      <c r="AD2391" t="s">
        <v>228</v>
      </c>
      <c r="AE2391" s="39">
        <v>46227.80164351852</v>
      </c>
      <c r="AG2391" t="str">
        <f t="shared" si="296"/>
        <v>Agosto-26</v>
      </c>
      <c r="AH2391" s="36">
        <f>_xlfn.XLOOKUP(AK2391,'Base de Preços'!P$7:P$3001,'Base de Preços'!J$7:J$3001,"",0)</f>
        <v>930</v>
      </c>
      <c r="AI2391" s="37">
        <f t="shared" si="297"/>
        <v>37200</v>
      </c>
      <c r="AJ2391" t="str">
        <f>_xlfn.XLOOKUP(N2391,Agrupamentos!C$3:C$496,Agrupamentos!D$3:D$496,"",0)</f>
        <v>IRRIGAÇÃO DE PLANTIO</v>
      </c>
      <c r="AK2391" t="str">
        <f t="shared" si="298"/>
        <v>2ª IRRIGAÇÃO DE PLANTIO 4 a 5L/Planta+Polímero,  tomadas d'água a 5 a 10KM da Operação, incluindo Captação de ÁguaGN1400IMP15</v>
      </c>
      <c r="AL2391" s="57" t="str">
        <f t="shared" si="299"/>
        <v>48180GN1400Trabalhador FlorestalJONATHAN FONSECA DE OLIVEIRA2ª IRRIGAÇÃO DE PLANTIO 4 a 5L/Planta+Polímero,  tomadas d'água a 5 a 10KM da Operação, incluindo Captação de ÁguaSelena38Principal40Agosto-26012846227,801643518546227</v>
      </c>
      <c r="AM2391" s="79">
        <f t="shared" si="300"/>
        <v>31.295843520782398</v>
      </c>
      <c r="AN2391" s="80">
        <f t="shared" si="301"/>
        <v>6586.836185819071</v>
      </c>
      <c r="AO2391" s="36">
        <f t="shared" si="302"/>
        <v>8418.7999999999993</v>
      </c>
      <c r="AP2391" s="83">
        <f t="shared" si="303"/>
        <v>1831.9638141809282</v>
      </c>
    </row>
    <row r="2392" spans="1:42" hidden="1">
      <c r="A2392">
        <v>48180</v>
      </c>
      <c r="B2392" s="38">
        <v>46227</v>
      </c>
      <c r="C2392" t="s">
        <v>35</v>
      </c>
      <c r="D2392" t="s">
        <v>185</v>
      </c>
      <c r="E2392" t="s">
        <v>186</v>
      </c>
      <c r="F2392" t="s">
        <v>92</v>
      </c>
      <c r="G2392">
        <v>8</v>
      </c>
      <c r="H2392" s="43">
        <v>10859</v>
      </c>
      <c r="I2392" t="s">
        <v>198</v>
      </c>
      <c r="J2392">
        <v>10093</v>
      </c>
      <c r="K2392" t="s">
        <v>199</v>
      </c>
      <c r="L2392" t="s">
        <v>199</v>
      </c>
      <c r="M2392" t="s">
        <v>326</v>
      </c>
      <c r="N2392" t="s">
        <v>327</v>
      </c>
      <c r="O2392" t="s">
        <v>64</v>
      </c>
      <c r="P2392">
        <v>607</v>
      </c>
      <c r="Q2392" t="s">
        <v>188</v>
      </c>
      <c r="R2392">
        <v>38</v>
      </c>
      <c r="S2392">
        <v>8</v>
      </c>
      <c r="T2392">
        <v>40</v>
      </c>
      <c r="U2392">
        <v>0</v>
      </c>
      <c r="V2392">
        <v>8</v>
      </c>
      <c r="W2392">
        <v>0.51</v>
      </c>
      <c r="X2392">
        <v>0.2</v>
      </c>
      <c r="Y2392">
        <v>0.2</v>
      </c>
      <c r="Z2392">
        <v>199.41</v>
      </c>
      <c r="AA2392" t="s">
        <v>55</v>
      </c>
      <c r="AB2392" t="s">
        <v>56</v>
      </c>
      <c r="AC2392" t="s">
        <v>202</v>
      </c>
      <c r="AD2392" t="s">
        <v>228</v>
      </c>
      <c r="AE2392" s="39">
        <v>46227.80164351852</v>
      </c>
      <c r="AG2392" t="str">
        <f t="shared" si="296"/>
        <v>Agosto-26</v>
      </c>
      <c r="AH2392" s="36">
        <f>_xlfn.XLOOKUP(AK2392,'Base de Preços'!P$7:P$3001,'Base de Preços'!J$7:J$3001,"",0)</f>
        <v>930</v>
      </c>
      <c r="AI2392" s="37">
        <f t="shared" si="297"/>
        <v>0</v>
      </c>
      <c r="AJ2392" t="str">
        <f>_xlfn.XLOOKUP(N2392,Agrupamentos!C$3:C$496,Agrupamentos!D$3:D$496,"",0)</f>
        <v>IRRIGAÇÃO DE PLANTIO</v>
      </c>
      <c r="AK2392" t="str">
        <f t="shared" si="298"/>
        <v>2ª IRRIGAÇÃO DE PLANTIO 4 a 5L/Planta+Polímero,  tomadas d'água a 5 a 10KM da Operação, incluindo Captação de ÁguaGN1400IMP15</v>
      </c>
      <c r="AL2392" s="57" t="str">
        <f t="shared" si="299"/>
        <v>48180GN1400Motorista de Caminhão PipaJONATHAN FONSECA DE OLIVEIRA2ª IRRIGAÇÃO DE PLANTIO 4 a 5L/Planta+Polímero,  tomadas d'água a 5 a 10KM da Operação, incluindo Captação de ÁguaSelena38Suporte40Agosto-260846227,801643518546227</v>
      </c>
      <c r="AM2392" s="79">
        <f t="shared" si="300"/>
        <v>15.686274509803921</v>
      </c>
      <c r="AN2392" s="80">
        <f t="shared" si="301"/>
        <v>3128</v>
      </c>
      <c r="AO2392" s="36">
        <f t="shared" si="302"/>
        <v>7976.4</v>
      </c>
      <c r="AP2392" s="83">
        <f t="shared" si="303"/>
        <v>4848.3999999999996</v>
      </c>
    </row>
    <row r="2393" spans="1:42" hidden="1">
      <c r="A2393">
        <v>48180</v>
      </c>
      <c r="B2393" s="38">
        <v>46227</v>
      </c>
      <c r="C2393" t="s">
        <v>35</v>
      </c>
      <c r="D2393" t="s">
        <v>185</v>
      </c>
      <c r="E2393" t="s">
        <v>186</v>
      </c>
      <c r="F2393" t="s">
        <v>59</v>
      </c>
      <c r="G2393">
        <v>8</v>
      </c>
      <c r="H2393" s="43">
        <v>10859</v>
      </c>
      <c r="I2393" t="s">
        <v>198</v>
      </c>
      <c r="J2393">
        <v>10093</v>
      </c>
      <c r="K2393" t="s">
        <v>199</v>
      </c>
      <c r="L2393" t="s">
        <v>199</v>
      </c>
      <c r="M2393" t="s">
        <v>326</v>
      </c>
      <c r="N2393" t="s">
        <v>327</v>
      </c>
      <c r="O2393" t="s">
        <v>64</v>
      </c>
      <c r="P2393">
        <v>607</v>
      </c>
      <c r="Q2393" t="s">
        <v>188</v>
      </c>
      <c r="R2393">
        <v>38</v>
      </c>
      <c r="S2393">
        <v>4</v>
      </c>
      <c r="T2393">
        <v>40</v>
      </c>
      <c r="U2393">
        <v>4</v>
      </c>
      <c r="V2393">
        <v>8</v>
      </c>
      <c r="W2393">
        <v>0.82</v>
      </c>
      <c r="X2393">
        <v>0.1</v>
      </c>
      <c r="Y2393">
        <v>0.2</v>
      </c>
      <c r="Z2393">
        <v>520.12</v>
      </c>
      <c r="AA2393" t="s">
        <v>55</v>
      </c>
      <c r="AB2393" t="s">
        <v>56</v>
      </c>
      <c r="AC2393" t="s">
        <v>202</v>
      </c>
      <c r="AD2393" t="s">
        <v>228</v>
      </c>
      <c r="AE2393" s="39">
        <v>46227.80164351852</v>
      </c>
      <c r="AG2393" t="str">
        <f t="shared" si="296"/>
        <v>Agosto-26</v>
      </c>
      <c r="AH2393" s="36">
        <f>_xlfn.XLOOKUP(AK2393,'Base de Preços'!P$7:P$3001,'Base de Preços'!J$7:J$3001,"",0)</f>
        <v>930</v>
      </c>
      <c r="AI2393" s="37">
        <f t="shared" si="297"/>
        <v>0</v>
      </c>
      <c r="AJ2393" t="str">
        <f>_xlfn.XLOOKUP(N2393,Agrupamentos!C$3:C$496,Agrupamentos!D$3:D$496,"",0)</f>
        <v>IRRIGAÇÃO DE PLANTIO</v>
      </c>
      <c r="AK2393" t="str">
        <f t="shared" si="298"/>
        <v>2ª IRRIGAÇÃO DE PLANTIO 4 a 5L/Planta+Polímero,  tomadas d'água a 5 a 10KM da Operação, incluindo Captação de ÁguaGN1400IMP15</v>
      </c>
      <c r="AL2393" s="57" t="str">
        <f t="shared" si="299"/>
        <v>48180GN1400Operador de Trator de PneuJONATHAN FONSECA DE OLIVEIRA2ª IRRIGAÇÃO DE PLANTIO 4 a 5L/Planta+Polímero,  tomadas d'água a 5 a 10KM da Operação, incluindo Captação de ÁguaSelena38Suporte40Agosto-264846227,801643518546227</v>
      </c>
      <c r="AM2393" s="79">
        <f t="shared" si="300"/>
        <v>9.7560975609756095</v>
      </c>
      <c r="AN2393" s="80">
        <f t="shared" si="301"/>
        <v>5074.3414634146338</v>
      </c>
      <c r="AO2393" s="36">
        <f t="shared" si="302"/>
        <v>20804.8</v>
      </c>
      <c r="AP2393" s="83">
        <f t="shared" si="303"/>
        <v>15730.458536585365</v>
      </c>
    </row>
    <row r="2394" spans="1:42" hidden="1">
      <c r="A2394">
        <v>48183</v>
      </c>
      <c r="B2394" s="38">
        <v>46227</v>
      </c>
      <c r="C2394" t="s">
        <v>35</v>
      </c>
      <c r="D2394" t="s">
        <v>185</v>
      </c>
      <c r="E2394" t="s">
        <v>186</v>
      </c>
      <c r="F2394" t="s">
        <v>49</v>
      </c>
      <c r="G2394">
        <v>8</v>
      </c>
      <c r="H2394" s="43">
        <v>10859</v>
      </c>
      <c r="I2394" t="s">
        <v>198</v>
      </c>
      <c r="J2394">
        <v>10315</v>
      </c>
      <c r="K2394" t="s">
        <v>206</v>
      </c>
      <c r="L2394" t="s">
        <v>206</v>
      </c>
      <c r="M2394" t="s">
        <v>282</v>
      </c>
      <c r="N2394" t="s">
        <v>283</v>
      </c>
      <c r="O2394" t="s">
        <v>64</v>
      </c>
      <c r="P2394">
        <v>400</v>
      </c>
      <c r="Q2394" t="s">
        <v>233</v>
      </c>
      <c r="R2394">
        <v>372</v>
      </c>
      <c r="S2394">
        <v>48</v>
      </c>
      <c r="T2394">
        <v>20</v>
      </c>
      <c r="U2394">
        <v>0</v>
      </c>
      <c r="V2394">
        <v>48</v>
      </c>
      <c r="W2394">
        <v>2.69</v>
      </c>
      <c r="X2394">
        <v>2.4</v>
      </c>
      <c r="Y2394">
        <v>2.4</v>
      </c>
      <c r="Z2394">
        <v>272.89</v>
      </c>
      <c r="AA2394" t="s">
        <v>55</v>
      </c>
      <c r="AB2394" t="s">
        <v>47</v>
      </c>
      <c r="AC2394" t="s">
        <v>209</v>
      </c>
      <c r="AD2394" t="s">
        <v>228</v>
      </c>
      <c r="AE2394" s="39">
        <v>46227.83390046296</v>
      </c>
      <c r="AG2394" t="str">
        <f t="shared" si="296"/>
        <v>Agosto-26</v>
      </c>
      <c r="AH2394" s="36">
        <f>_xlfn.XLOOKUP(AK2394,'Base de Preços'!P$7:P$3001,'Base de Preços'!J$7:J$3001,"",0)</f>
        <v>551.6</v>
      </c>
      <c r="AI2394" s="37">
        <f t="shared" si="297"/>
        <v>11032</v>
      </c>
      <c r="AJ2394" t="str">
        <f>_xlfn.XLOOKUP(N2394,Agrupamentos!C$3:C$496,Agrupamentos!D$3:D$496,"",0)</f>
        <v>IRRIGAÇÃO DE REPLANTIO</v>
      </c>
      <c r="AK2394" t="str">
        <f t="shared" si="298"/>
        <v>1ª IRRIGAÇÃO DE REPLANTIOGN1400REF32 - 01</v>
      </c>
      <c r="AL2394" s="57" t="str">
        <f t="shared" si="299"/>
        <v>48183GN1400Trabalhador FlorestalANTONIO MARCIO PEREIRA DA SILVA1ª IRRIGAÇÃO DE REPLANTIORosa Maria372Principal20Agosto-2604846227,83390046346227</v>
      </c>
      <c r="AM2394" s="79">
        <f t="shared" si="300"/>
        <v>17.843866171003718</v>
      </c>
      <c r="AN2394" s="80">
        <f t="shared" si="301"/>
        <v>4869.4126394052046</v>
      </c>
      <c r="AO2394" s="36">
        <f t="shared" si="302"/>
        <v>5457.7999999999993</v>
      </c>
      <c r="AP2394" s="83">
        <f t="shared" si="303"/>
        <v>588.3873605947947</v>
      </c>
    </row>
    <row r="2395" spans="1:42" hidden="1">
      <c r="A2395">
        <v>48183</v>
      </c>
      <c r="B2395" s="38">
        <v>46227</v>
      </c>
      <c r="C2395" t="s">
        <v>35</v>
      </c>
      <c r="D2395" t="s">
        <v>185</v>
      </c>
      <c r="E2395" t="s">
        <v>186</v>
      </c>
      <c r="F2395" t="s">
        <v>37</v>
      </c>
      <c r="G2395">
        <v>8</v>
      </c>
      <c r="H2395" s="43">
        <v>10859</v>
      </c>
      <c r="I2395" t="s">
        <v>198</v>
      </c>
      <c r="J2395">
        <v>10315</v>
      </c>
      <c r="K2395" t="s">
        <v>206</v>
      </c>
      <c r="L2395" t="s">
        <v>206</v>
      </c>
      <c r="M2395" t="s">
        <v>282</v>
      </c>
      <c r="N2395" t="s">
        <v>283</v>
      </c>
      <c r="O2395" t="s">
        <v>64</v>
      </c>
      <c r="P2395">
        <v>400</v>
      </c>
      <c r="Q2395" t="s">
        <v>233</v>
      </c>
      <c r="R2395">
        <v>372</v>
      </c>
      <c r="S2395">
        <v>9</v>
      </c>
      <c r="T2395">
        <v>20</v>
      </c>
      <c r="U2395">
        <v>0</v>
      </c>
      <c r="V2395">
        <v>9</v>
      </c>
      <c r="W2395">
        <v>0.18</v>
      </c>
      <c r="X2395">
        <v>0.45</v>
      </c>
      <c r="Y2395">
        <v>0.45</v>
      </c>
      <c r="Z2395">
        <v>70.739999999999995</v>
      </c>
      <c r="AA2395" t="s">
        <v>55</v>
      </c>
      <c r="AB2395" t="s">
        <v>56</v>
      </c>
      <c r="AC2395" t="s">
        <v>209</v>
      </c>
      <c r="AD2395" t="s">
        <v>228</v>
      </c>
      <c r="AE2395" s="39">
        <v>46227.83390046296</v>
      </c>
      <c r="AG2395" t="str">
        <f t="shared" si="296"/>
        <v>Agosto-26</v>
      </c>
      <c r="AH2395" s="36">
        <f>_xlfn.XLOOKUP(AK2395,'Base de Preços'!P$7:P$3001,'Base de Preços'!J$7:J$3001,"",0)</f>
        <v>551.6</v>
      </c>
      <c r="AI2395" s="37">
        <f t="shared" si="297"/>
        <v>0</v>
      </c>
      <c r="AJ2395" t="str">
        <f>_xlfn.XLOOKUP(N2395,Agrupamentos!C$3:C$496,Agrupamentos!D$3:D$496,"",0)</f>
        <v>IRRIGAÇÃO DE REPLANTIO</v>
      </c>
      <c r="AK2395" t="str">
        <f t="shared" si="298"/>
        <v>1ª IRRIGAÇÃO DE REPLANTIOGN1400REF32 - 01</v>
      </c>
      <c r="AL2395" s="57" t="str">
        <f t="shared" si="299"/>
        <v>48183GN1400MotoristaANTONIO MARCIO PEREIRA DA SILVA1ª IRRIGAÇÃO DE REPLANTIORosa Maria372Suporte20Agosto-260946227,83390046346227</v>
      </c>
      <c r="AM2395" s="79">
        <f t="shared" si="300"/>
        <v>50</v>
      </c>
      <c r="AN2395" s="80">
        <f t="shared" si="301"/>
        <v>3536.9999999999995</v>
      </c>
      <c r="AO2395" s="36">
        <f t="shared" si="302"/>
        <v>1414.8</v>
      </c>
      <c r="AP2395" s="83">
        <f t="shared" si="303"/>
        <v>-2122.1999999999998</v>
      </c>
    </row>
    <row r="2396" spans="1:42" hidden="1">
      <c r="A2396">
        <v>48183</v>
      </c>
      <c r="B2396" s="38">
        <v>46227</v>
      </c>
      <c r="C2396" t="s">
        <v>35</v>
      </c>
      <c r="D2396" t="s">
        <v>185</v>
      </c>
      <c r="E2396" t="s">
        <v>186</v>
      </c>
      <c r="F2396" t="s">
        <v>59</v>
      </c>
      <c r="G2396">
        <v>8</v>
      </c>
      <c r="H2396" s="43">
        <v>10859</v>
      </c>
      <c r="I2396" t="s">
        <v>198</v>
      </c>
      <c r="J2396">
        <v>10315</v>
      </c>
      <c r="K2396" t="s">
        <v>206</v>
      </c>
      <c r="L2396" t="s">
        <v>206</v>
      </c>
      <c r="M2396" t="s">
        <v>282</v>
      </c>
      <c r="N2396" t="s">
        <v>283</v>
      </c>
      <c r="O2396" t="s">
        <v>64</v>
      </c>
      <c r="P2396">
        <v>400</v>
      </c>
      <c r="Q2396" t="s">
        <v>233</v>
      </c>
      <c r="R2396">
        <v>372</v>
      </c>
      <c r="S2396">
        <v>8</v>
      </c>
      <c r="T2396">
        <v>20</v>
      </c>
      <c r="U2396">
        <v>9</v>
      </c>
      <c r="V2396">
        <v>17</v>
      </c>
      <c r="W2396">
        <v>0.54</v>
      </c>
      <c r="X2396">
        <v>0.4</v>
      </c>
      <c r="Y2396">
        <v>0.85</v>
      </c>
      <c r="Z2396">
        <v>207.97</v>
      </c>
      <c r="AA2396" t="s">
        <v>55</v>
      </c>
      <c r="AB2396" t="s">
        <v>77</v>
      </c>
      <c r="AC2396" t="s">
        <v>209</v>
      </c>
      <c r="AD2396" t="s">
        <v>228</v>
      </c>
      <c r="AE2396" s="39">
        <v>46227.83390046296</v>
      </c>
      <c r="AG2396" t="str">
        <f t="shared" si="296"/>
        <v>Agosto-26</v>
      </c>
      <c r="AH2396" s="36">
        <f>_xlfn.XLOOKUP(AK2396,'Base de Preços'!P$7:P$3001,'Base de Preços'!J$7:J$3001,"",0)</f>
        <v>551.6</v>
      </c>
      <c r="AI2396" s="37">
        <f t="shared" si="297"/>
        <v>0</v>
      </c>
      <c r="AJ2396" t="str">
        <f>_xlfn.XLOOKUP(N2396,Agrupamentos!C$3:C$496,Agrupamentos!D$3:D$496,"",0)</f>
        <v>IRRIGAÇÃO DE REPLANTIO</v>
      </c>
      <c r="AK2396" t="str">
        <f t="shared" si="298"/>
        <v>1ª IRRIGAÇÃO DE REPLANTIOGN1400REF32 - 01</v>
      </c>
      <c r="AL2396" s="57" t="str">
        <f t="shared" si="299"/>
        <v>48183GN1400Operador de Trator de PneuANTONIO MARCIO PEREIRA DA SILVA1ª IRRIGAÇÃO DE REPLANTIORosa Maria372Apoio20Agosto-2691746227,83390046346227</v>
      </c>
      <c r="AM2396" s="79">
        <f t="shared" si="300"/>
        <v>31.481481481481481</v>
      </c>
      <c r="AN2396" s="80">
        <f t="shared" si="301"/>
        <v>6547.2037037037035</v>
      </c>
      <c r="AO2396" s="36">
        <f t="shared" si="302"/>
        <v>4159.3999999999996</v>
      </c>
      <c r="AP2396" s="83">
        <f t="shared" si="303"/>
        <v>-2387.8037037037038</v>
      </c>
    </row>
    <row r="2397" spans="1:42" hidden="1">
      <c r="A2397">
        <v>48183</v>
      </c>
      <c r="B2397" s="38">
        <v>46227</v>
      </c>
      <c r="C2397" t="s">
        <v>35</v>
      </c>
      <c r="D2397" t="s">
        <v>185</v>
      </c>
      <c r="E2397" t="s">
        <v>186</v>
      </c>
      <c r="F2397" t="s">
        <v>59</v>
      </c>
      <c r="G2397">
        <v>8</v>
      </c>
      <c r="H2397" s="43">
        <v>10859</v>
      </c>
      <c r="I2397" t="s">
        <v>198</v>
      </c>
      <c r="J2397">
        <v>10315</v>
      </c>
      <c r="K2397" t="s">
        <v>206</v>
      </c>
      <c r="L2397" t="s">
        <v>206</v>
      </c>
      <c r="M2397" t="s">
        <v>71</v>
      </c>
      <c r="N2397" t="s">
        <v>225</v>
      </c>
      <c r="O2397" t="s">
        <v>64</v>
      </c>
      <c r="P2397">
        <v>400</v>
      </c>
      <c r="Q2397" t="s">
        <v>233</v>
      </c>
      <c r="R2397">
        <v>372</v>
      </c>
      <c r="S2397">
        <v>8</v>
      </c>
      <c r="T2397">
        <v>20</v>
      </c>
      <c r="U2397">
        <v>0</v>
      </c>
      <c r="V2397">
        <v>8</v>
      </c>
      <c r="W2397">
        <v>0.4</v>
      </c>
      <c r="X2397">
        <v>0.4</v>
      </c>
      <c r="Y2397">
        <v>0.4</v>
      </c>
      <c r="Z2397">
        <v>124.6</v>
      </c>
      <c r="AA2397" t="s">
        <v>55</v>
      </c>
      <c r="AB2397" t="s">
        <v>77</v>
      </c>
      <c r="AC2397" t="s">
        <v>209</v>
      </c>
      <c r="AD2397" t="s">
        <v>228</v>
      </c>
      <c r="AE2397" s="39">
        <v>46227.83390046296</v>
      </c>
      <c r="AG2397" t="str">
        <f t="shared" si="296"/>
        <v>Agosto-26</v>
      </c>
      <c r="AH2397" s="36">
        <f>_xlfn.XLOOKUP(AK2397,'Base de Preços'!P$7:P$3001,'Base de Preços'!J$7:J$3001,"",0)</f>
        <v>446.88</v>
      </c>
      <c r="AI2397" s="37">
        <f t="shared" si="297"/>
        <v>0</v>
      </c>
      <c r="AJ2397" t="str">
        <f>_xlfn.XLOOKUP(N2397,Agrupamentos!C$3:C$496,Agrupamentos!D$3:D$496,"",0)</f>
        <v>REPLANTIO</v>
      </c>
      <c r="AK2397" t="str">
        <f t="shared" si="298"/>
        <v>REPLANTIOGN1400REF29</v>
      </c>
      <c r="AL2397" s="57" t="str">
        <f t="shared" si="299"/>
        <v>48183GN1400Operador de Trator de PneuANTONIO MARCIO PEREIRA DA SILVAREPLANTIORosa Maria372Apoio20Agosto-260846227,83390046346227</v>
      </c>
      <c r="AM2397" s="79">
        <f t="shared" si="300"/>
        <v>20</v>
      </c>
      <c r="AN2397" s="80">
        <f t="shared" si="301"/>
        <v>2492</v>
      </c>
      <c r="AO2397" s="36">
        <f t="shared" si="302"/>
        <v>2492</v>
      </c>
      <c r="AP2397" s="83">
        <f t="shared" si="303"/>
        <v>0</v>
      </c>
    </row>
    <row r="2398" spans="1:42" hidden="1">
      <c r="A2398">
        <v>48183</v>
      </c>
      <c r="B2398" s="38">
        <v>46227</v>
      </c>
      <c r="C2398" t="s">
        <v>35</v>
      </c>
      <c r="D2398" t="s">
        <v>185</v>
      </c>
      <c r="E2398" t="s">
        <v>186</v>
      </c>
      <c r="F2398" t="s">
        <v>49</v>
      </c>
      <c r="G2398">
        <v>8</v>
      </c>
      <c r="H2398" s="43">
        <v>10859</v>
      </c>
      <c r="I2398" t="s">
        <v>198</v>
      </c>
      <c r="J2398">
        <v>10315</v>
      </c>
      <c r="K2398" t="s">
        <v>206</v>
      </c>
      <c r="L2398" t="s">
        <v>206</v>
      </c>
      <c r="M2398" t="s">
        <v>71</v>
      </c>
      <c r="N2398" t="s">
        <v>225</v>
      </c>
      <c r="O2398" t="s">
        <v>64</v>
      </c>
      <c r="P2398">
        <v>400</v>
      </c>
      <c r="Q2398" t="s">
        <v>233</v>
      </c>
      <c r="R2398">
        <v>372</v>
      </c>
      <c r="S2398">
        <v>49</v>
      </c>
      <c r="T2398">
        <v>20</v>
      </c>
      <c r="U2398">
        <v>0</v>
      </c>
      <c r="V2398">
        <v>49</v>
      </c>
      <c r="W2398">
        <v>3.18</v>
      </c>
      <c r="X2398">
        <v>2.4500000000000002</v>
      </c>
      <c r="Y2398">
        <v>2.4500000000000002</v>
      </c>
      <c r="Z2398">
        <v>322.27999999999997</v>
      </c>
      <c r="AA2398" t="s">
        <v>55</v>
      </c>
      <c r="AB2398" t="s">
        <v>47</v>
      </c>
      <c r="AC2398" t="s">
        <v>209</v>
      </c>
      <c r="AD2398" t="s">
        <v>228</v>
      </c>
      <c r="AE2398" s="39">
        <v>46227.83390046296</v>
      </c>
      <c r="AG2398" t="str">
        <f t="shared" si="296"/>
        <v>Agosto-26</v>
      </c>
      <c r="AH2398" s="36">
        <f>_xlfn.XLOOKUP(AK2398,'Base de Preços'!P$7:P$3001,'Base de Preços'!J$7:J$3001,"",0)</f>
        <v>446.88</v>
      </c>
      <c r="AI2398" s="37">
        <f t="shared" si="297"/>
        <v>8937.6</v>
      </c>
      <c r="AJ2398" t="str">
        <f>_xlfn.XLOOKUP(N2398,Agrupamentos!C$3:C$496,Agrupamentos!D$3:D$496,"",0)</f>
        <v>REPLANTIO</v>
      </c>
      <c r="AK2398" t="str">
        <f t="shared" si="298"/>
        <v>REPLANTIOGN1400REF29</v>
      </c>
      <c r="AL2398" s="57" t="str">
        <f t="shared" si="299"/>
        <v>48183GN1400Trabalhador FlorestalANTONIO MARCIO PEREIRA DA SILVAREPLANTIORosa Maria372Principal20Agosto-2604946227,83390046346227</v>
      </c>
      <c r="AM2398" s="79">
        <f t="shared" si="300"/>
        <v>15.408805031446541</v>
      </c>
      <c r="AN2398" s="80">
        <f t="shared" si="301"/>
        <v>4965.9496855345906</v>
      </c>
      <c r="AO2398" s="36">
        <f t="shared" si="302"/>
        <v>6445.5999999999995</v>
      </c>
      <c r="AP2398" s="83">
        <f t="shared" si="303"/>
        <v>1479.6503144654089</v>
      </c>
    </row>
    <row r="2399" spans="1:42" hidden="1">
      <c r="A2399">
        <v>48193</v>
      </c>
      <c r="B2399" s="38">
        <v>46227</v>
      </c>
      <c r="C2399" t="s">
        <v>35</v>
      </c>
      <c r="D2399" t="s">
        <v>185</v>
      </c>
      <c r="E2399" t="s">
        <v>186</v>
      </c>
      <c r="F2399" t="s">
        <v>59</v>
      </c>
      <c r="G2399">
        <v>8</v>
      </c>
      <c r="H2399" s="43">
        <v>9241</v>
      </c>
      <c r="I2399" t="s">
        <v>189</v>
      </c>
      <c r="J2399">
        <v>10781</v>
      </c>
      <c r="K2399" t="s">
        <v>192</v>
      </c>
      <c r="L2399" t="s">
        <v>192</v>
      </c>
      <c r="M2399" t="s">
        <v>238</v>
      </c>
      <c r="N2399" t="s">
        <v>239</v>
      </c>
      <c r="O2399" t="s">
        <v>64</v>
      </c>
      <c r="P2399">
        <v>425</v>
      </c>
      <c r="Q2399" t="s">
        <v>236</v>
      </c>
      <c r="R2399">
        <v>592</v>
      </c>
      <c r="S2399">
        <v>2</v>
      </c>
      <c r="T2399">
        <v>13.63</v>
      </c>
      <c r="U2399">
        <v>0</v>
      </c>
      <c r="V2399">
        <v>2</v>
      </c>
      <c r="W2399">
        <v>0.47</v>
      </c>
      <c r="X2399">
        <v>0.15</v>
      </c>
      <c r="Y2399">
        <v>0.15</v>
      </c>
      <c r="Z2399">
        <v>197.44</v>
      </c>
      <c r="AA2399" t="s">
        <v>46</v>
      </c>
      <c r="AB2399" t="s">
        <v>47</v>
      </c>
      <c r="AC2399" t="s">
        <v>195</v>
      </c>
      <c r="AE2399" s="39">
        <v>46227.972337962965</v>
      </c>
      <c r="AF2399" t="s">
        <v>717</v>
      </c>
      <c r="AG2399" t="str">
        <f t="shared" si="296"/>
        <v>Agosto-26</v>
      </c>
      <c r="AH2399" s="36">
        <f>_xlfn.XLOOKUP(AK2399,'Base de Preços'!P$7:P$3001,'Base de Preços'!J$7:J$3001,"",0)</f>
        <v>216.98</v>
      </c>
      <c r="AI2399" s="37">
        <f t="shared" si="297"/>
        <v>2957.4374000000003</v>
      </c>
      <c r="AJ2399" t="str">
        <f>_xlfn.XLOOKUP(N2399,Agrupamentos!C$3:C$496,Agrupamentos!D$3:D$496,"",0)</f>
        <v>COMBATE A FORMIGA MECANIZADO</v>
      </c>
      <c r="AK2399" t="str">
        <f t="shared" si="298"/>
        <v>COMBATE A FORMIGA PÓS PLANTIO MECANIZADO - 3 a 5kg/ha isca granulada ou MIPISGN1400REF17</v>
      </c>
      <c r="AL2399" s="57" t="str">
        <f t="shared" si="299"/>
        <v>48193GN1400Operador de Trator de PneuTHIAGO DE SOUZA AVELARCOMBATE A FORMIGA PÓS PLANTIO MECANIZADO - 3 a 5kg/ha isca granulada ou MIPISHemas São Jose592Principal13,63Agosto-260246227,97233796346227</v>
      </c>
      <c r="AM2399" s="79">
        <f t="shared" si="300"/>
        <v>4.2553191489361701</v>
      </c>
      <c r="AN2399" s="80">
        <f t="shared" si="301"/>
        <v>840.17021276595744</v>
      </c>
      <c r="AO2399" s="36">
        <f t="shared" si="302"/>
        <v>2691.1071999999999</v>
      </c>
      <c r="AP2399" s="83">
        <f t="shared" si="303"/>
        <v>1850.9369872340426</v>
      </c>
    </row>
    <row r="2400" spans="1:42" hidden="1">
      <c r="A2400">
        <v>48193</v>
      </c>
      <c r="B2400" s="38">
        <v>46227</v>
      </c>
      <c r="C2400" t="s">
        <v>35</v>
      </c>
      <c r="D2400" t="s">
        <v>185</v>
      </c>
      <c r="E2400" t="s">
        <v>186</v>
      </c>
      <c r="F2400" t="s">
        <v>59</v>
      </c>
      <c r="G2400">
        <v>8</v>
      </c>
      <c r="H2400" s="43">
        <v>9241</v>
      </c>
      <c r="I2400" t="s">
        <v>189</v>
      </c>
      <c r="J2400">
        <v>10781</v>
      </c>
      <c r="K2400" t="s">
        <v>192</v>
      </c>
      <c r="L2400" t="s">
        <v>192</v>
      </c>
      <c r="M2400" t="s">
        <v>238</v>
      </c>
      <c r="N2400" t="s">
        <v>239</v>
      </c>
      <c r="O2400" t="s">
        <v>64</v>
      </c>
      <c r="P2400">
        <v>425</v>
      </c>
      <c r="Q2400" t="s">
        <v>236</v>
      </c>
      <c r="R2400">
        <v>89</v>
      </c>
      <c r="S2400">
        <v>8</v>
      </c>
      <c r="T2400">
        <v>55.25</v>
      </c>
      <c r="U2400">
        <v>8</v>
      </c>
      <c r="V2400">
        <v>16</v>
      </c>
      <c r="W2400">
        <v>0.47</v>
      </c>
      <c r="X2400">
        <v>0.14000000000000001</v>
      </c>
      <c r="Y2400">
        <v>0.28999999999999998</v>
      </c>
      <c r="Z2400">
        <v>197.44</v>
      </c>
      <c r="AA2400" t="s">
        <v>46</v>
      </c>
      <c r="AB2400" t="s">
        <v>47</v>
      </c>
      <c r="AC2400" t="s">
        <v>195</v>
      </c>
      <c r="AD2400" t="s">
        <v>228</v>
      </c>
      <c r="AE2400" s="39">
        <v>46227.972337962965</v>
      </c>
      <c r="AF2400" t="s">
        <v>717</v>
      </c>
      <c r="AG2400" t="str">
        <f t="shared" si="296"/>
        <v>Agosto-26</v>
      </c>
      <c r="AH2400" s="36">
        <f>_xlfn.XLOOKUP(AK2400,'Base de Preços'!P$7:P$3001,'Base de Preços'!J$7:J$3001,"",0)</f>
        <v>216.98</v>
      </c>
      <c r="AI2400" s="37">
        <f t="shared" si="297"/>
        <v>11988.144999999999</v>
      </c>
      <c r="AJ2400" t="str">
        <f>_xlfn.XLOOKUP(N2400,Agrupamentos!C$3:C$496,Agrupamentos!D$3:D$496,"",0)</f>
        <v>COMBATE A FORMIGA MECANIZADO</v>
      </c>
      <c r="AK2400" t="str">
        <f t="shared" si="298"/>
        <v>COMBATE A FORMIGA PÓS PLANTIO MECANIZADO - 3 a 5kg/ha isca granulada ou MIPISGN1400REF17</v>
      </c>
      <c r="AL2400" s="57" t="str">
        <f t="shared" si="299"/>
        <v>48193GN1400Operador de Trator de PneuTHIAGO DE SOUZA AVELARCOMBATE A FORMIGA PÓS PLANTIO MECANIZADO - 3 a 5kg/ha isca granulada ou MIPISHemas São Jose89Principal55,25Agosto-2681646227,97233796346227</v>
      </c>
      <c r="AM2400" s="79">
        <f t="shared" si="300"/>
        <v>34.042553191489361</v>
      </c>
      <c r="AN2400" s="80">
        <f t="shared" si="301"/>
        <v>6721.3617021276596</v>
      </c>
      <c r="AO2400" s="36">
        <f t="shared" si="302"/>
        <v>10908.56</v>
      </c>
      <c r="AP2400" s="83">
        <f t="shared" si="303"/>
        <v>4187.1982978723399</v>
      </c>
    </row>
    <row r="2401" spans="1:42" hidden="1">
      <c r="A2401">
        <v>48193</v>
      </c>
      <c r="B2401" s="38">
        <v>46227</v>
      </c>
      <c r="C2401" t="s">
        <v>35</v>
      </c>
      <c r="D2401" t="s">
        <v>185</v>
      </c>
      <c r="E2401" t="s">
        <v>186</v>
      </c>
      <c r="F2401" t="s">
        <v>59</v>
      </c>
      <c r="G2401">
        <v>8</v>
      </c>
      <c r="H2401" s="43">
        <v>9241</v>
      </c>
      <c r="I2401" t="s">
        <v>189</v>
      </c>
      <c r="J2401">
        <v>10781</v>
      </c>
      <c r="K2401" t="s">
        <v>192</v>
      </c>
      <c r="L2401" t="s">
        <v>192</v>
      </c>
      <c r="M2401" t="s">
        <v>238</v>
      </c>
      <c r="N2401" t="s">
        <v>239</v>
      </c>
      <c r="O2401" t="s">
        <v>64</v>
      </c>
      <c r="P2401">
        <v>425</v>
      </c>
      <c r="Q2401" t="s">
        <v>236</v>
      </c>
      <c r="R2401" t="s">
        <v>718</v>
      </c>
      <c r="S2401">
        <v>3</v>
      </c>
      <c r="T2401">
        <v>16.98</v>
      </c>
      <c r="U2401">
        <v>0</v>
      </c>
      <c r="V2401">
        <v>3</v>
      </c>
      <c r="W2401">
        <v>0.47</v>
      </c>
      <c r="X2401">
        <v>0.18</v>
      </c>
      <c r="Y2401">
        <v>0.18</v>
      </c>
      <c r="Z2401">
        <v>197.44</v>
      </c>
      <c r="AA2401" t="s">
        <v>46</v>
      </c>
      <c r="AB2401" t="s">
        <v>47</v>
      </c>
      <c r="AC2401" t="s">
        <v>195</v>
      </c>
      <c r="AE2401" s="39">
        <v>46227.972337962965</v>
      </c>
      <c r="AF2401" t="s">
        <v>717</v>
      </c>
      <c r="AG2401" t="str">
        <f t="shared" si="296"/>
        <v>Agosto-26</v>
      </c>
      <c r="AH2401" s="36">
        <f>_xlfn.XLOOKUP(AK2401,'Base de Preços'!P$7:P$3001,'Base de Preços'!J$7:J$3001,"",0)</f>
        <v>216.98</v>
      </c>
      <c r="AI2401" s="37">
        <f t="shared" si="297"/>
        <v>3684.3204000000001</v>
      </c>
      <c r="AJ2401" t="str">
        <f>_xlfn.XLOOKUP(N2401,Agrupamentos!C$3:C$496,Agrupamentos!D$3:D$496,"",0)</f>
        <v>COMBATE A FORMIGA MECANIZADO</v>
      </c>
      <c r="AK2401" t="str">
        <f t="shared" si="298"/>
        <v>COMBATE A FORMIGA PÓS PLANTIO MECANIZADO - 3 a 5kg/ha isca granulada ou MIPISGN1400REF17</v>
      </c>
      <c r="AL2401" s="57" t="str">
        <f t="shared" si="299"/>
        <v>48193GN1400Operador de Trator de PneuTHIAGO DE SOUZA AVELARCOMBATE A FORMIGA PÓS PLANTIO MECANIZADO - 3 a 5kg/ha isca granulada ou MIPISHemas São Jose85NPrincipal16,98Agosto-260346227,97233796346227</v>
      </c>
      <c r="AM2401" s="79">
        <f t="shared" si="300"/>
        <v>6.3829787234042561</v>
      </c>
      <c r="AN2401" s="80">
        <f t="shared" si="301"/>
        <v>1260.2553191489362</v>
      </c>
      <c r="AO2401" s="36">
        <f t="shared" si="302"/>
        <v>3352.5311999999999</v>
      </c>
      <c r="AP2401" s="83">
        <f t="shared" si="303"/>
        <v>2092.2758808510634</v>
      </c>
    </row>
    <row r="2402" spans="1:42" hidden="1">
      <c r="A2402">
        <v>48193</v>
      </c>
      <c r="B2402" s="38">
        <v>46227</v>
      </c>
      <c r="C2402" t="s">
        <v>35</v>
      </c>
      <c r="D2402" t="s">
        <v>185</v>
      </c>
      <c r="E2402" t="s">
        <v>186</v>
      </c>
      <c r="F2402" t="s">
        <v>59</v>
      </c>
      <c r="G2402">
        <v>8</v>
      </c>
      <c r="H2402" s="43">
        <v>9241</v>
      </c>
      <c r="I2402" t="s">
        <v>189</v>
      </c>
      <c r="J2402">
        <v>10781</v>
      </c>
      <c r="K2402" t="s">
        <v>192</v>
      </c>
      <c r="L2402" t="s">
        <v>192</v>
      </c>
      <c r="M2402" t="s">
        <v>238</v>
      </c>
      <c r="N2402" t="s">
        <v>239</v>
      </c>
      <c r="O2402" t="s">
        <v>64</v>
      </c>
      <c r="P2402">
        <v>425</v>
      </c>
      <c r="Q2402" t="s">
        <v>236</v>
      </c>
      <c r="R2402">
        <v>92</v>
      </c>
      <c r="S2402">
        <v>5</v>
      </c>
      <c r="T2402">
        <v>25.37</v>
      </c>
      <c r="U2402">
        <v>0</v>
      </c>
      <c r="V2402">
        <v>5</v>
      </c>
      <c r="W2402">
        <v>0.47</v>
      </c>
      <c r="X2402">
        <v>0.2</v>
      </c>
      <c r="Y2402">
        <v>0.2</v>
      </c>
      <c r="Z2402">
        <v>197.44</v>
      </c>
      <c r="AA2402" t="s">
        <v>46</v>
      </c>
      <c r="AB2402" t="s">
        <v>47</v>
      </c>
      <c r="AC2402" t="s">
        <v>195</v>
      </c>
      <c r="AE2402" s="39">
        <v>46227.972337962965</v>
      </c>
      <c r="AF2402" t="s">
        <v>717</v>
      </c>
      <c r="AG2402" t="str">
        <f t="shared" si="296"/>
        <v>Agosto-26</v>
      </c>
      <c r="AH2402" s="36">
        <f>_xlfn.XLOOKUP(AK2402,'Base de Preços'!P$7:P$3001,'Base de Preços'!J$7:J$3001,"",0)</f>
        <v>216.98</v>
      </c>
      <c r="AI2402" s="37">
        <f t="shared" si="297"/>
        <v>5504.7825999999995</v>
      </c>
      <c r="AJ2402" t="str">
        <f>_xlfn.XLOOKUP(N2402,Agrupamentos!C$3:C$496,Agrupamentos!D$3:D$496,"",0)</f>
        <v>COMBATE A FORMIGA MECANIZADO</v>
      </c>
      <c r="AK2402" t="str">
        <f t="shared" si="298"/>
        <v>COMBATE A FORMIGA PÓS PLANTIO MECANIZADO - 3 a 5kg/ha isca granulada ou MIPISGN1400REF17</v>
      </c>
      <c r="AL2402" s="57" t="str">
        <f t="shared" si="299"/>
        <v>48193GN1400Operador de Trator de PneuTHIAGO DE SOUZA AVELARCOMBATE A FORMIGA PÓS PLANTIO MECANIZADO - 3 a 5kg/ha isca granulada ou MIPISHemas São Jose92Principal25,37Agosto-260546227,97233796346227</v>
      </c>
      <c r="AM2402" s="79">
        <f t="shared" si="300"/>
        <v>10.638297872340425</v>
      </c>
      <c r="AN2402" s="80">
        <f t="shared" si="301"/>
        <v>2100.4255319148938</v>
      </c>
      <c r="AO2402" s="36">
        <f t="shared" si="302"/>
        <v>5009.0528000000004</v>
      </c>
      <c r="AP2402" s="83">
        <f t="shared" si="303"/>
        <v>2908.6272680851066</v>
      </c>
    </row>
    <row r="2403" spans="1:42" hidden="1">
      <c r="A2403">
        <v>48196</v>
      </c>
      <c r="B2403" s="38">
        <v>46227</v>
      </c>
      <c r="C2403" t="s">
        <v>35</v>
      </c>
      <c r="D2403" t="s">
        <v>185</v>
      </c>
      <c r="E2403" t="s">
        <v>186</v>
      </c>
      <c r="F2403" t="s">
        <v>59</v>
      </c>
      <c r="G2403">
        <v>10</v>
      </c>
      <c r="H2403" s="43">
        <v>10859</v>
      </c>
      <c r="I2403" t="s">
        <v>198</v>
      </c>
      <c r="J2403">
        <v>11034</v>
      </c>
      <c r="K2403" t="s">
        <v>213</v>
      </c>
      <c r="L2403" t="s">
        <v>213</v>
      </c>
      <c r="M2403" t="s">
        <v>214</v>
      </c>
      <c r="N2403" t="s">
        <v>215</v>
      </c>
      <c r="O2403" t="s">
        <v>64</v>
      </c>
      <c r="P2403">
        <v>930</v>
      </c>
      <c r="Q2403" t="s">
        <v>216</v>
      </c>
      <c r="R2403">
        <v>14</v>
      </c>
      <c r="S2403">
        <v>5</v>
      </c>
      <c r="T2403">
        <v>23.91</v>
      </c>
      <c r="U2403">
        <v>0</v>
      </c>
      <c r="V2403">
        <v>5</v>
      </c>
      <c r="W2403">
        <v>0.38</v>
      </c>
      <c r="X2403">
        <v>0.21</v>
      </c>
      <c r="Y2403">
        <v>0.21</v>
      </c>
      <c r="Z2403">
        <v>159.09</v>
      </c>
      <c r="AA2403" t="s">
        <v>46</v>
      </c>
      <c r="AB2403" t="s">
        <v>47</v>
      </c>
      <c r="AC2403" t="s">
        <v>217</v>
      </c>
      <c r="AE2403" s="39">
        <v>46228.261354166665</v>
      </c>
      <c r="AG2403" t="str">
        <f t="shared" si="296"/>
        <v>Agosto-26</v>
      </c>
      <c r="AH2403" s="36">
        <f>_xlfn.XLOOKUP(AK2403,'Base de Preços'!P$7:P$3001,'Base de Preços'!J$7:J$3001,"",0)</f>
        <v>193.73</v>
      </c>
      <c r="AI2403" s="37">
        <f t="shared" si="297"/>
        <v>4632.0842999999995</v>
      </c>
      <c r="AJ2403" t="str">
        <f>_xlfn.XLOOKUP(N2403,Agrupamentos!C$3:C$496,Agrupamentos!D$3:D$496,"",0)</f>
        <v>COMBATE A FORMIGA MECANIZADO</v>
      </c>
      <c r="AK2403" t="str">
        <f t="shared" si="298"/>
        <v>COMBATE A FORMIGA PÓS PLANTIO MECANIZADO- 3 a 5kg/ha isca granulada ou MIPISGN1400IMP17</v>
      </c>
      <c r="AL2403" s="57" t="str">
        <f t="shared" si="299"/>
        <v>48196GN1400Operador de Trator de PneuJOAO VITOR TONETO SILVACOMBATE A FORMIGA PÓS PLANTIO MECANIZADO- 3 a 5kg/ha isca granulada ou MIPISGARCA REAL14Principal23,91Agosto-260546228,261354166746227</v>
      </c>
      <c r="AM2403" s="79">
        <f t="shared" si="300"/>
        <v>13.157894736842104</v>
      </c>
      <c r="AN2403" s="80">
        <f t="shared" si="301"/>
        <v>2093.2894736842104</v>
      </c>
      <c r="AO2403" s="36">
        <f t="shared" si="302"/>
        <v>3803.8418999999999</v>
      </c>
      <c r="AP2403" s="83">
        <f t="shared" si="303"/>
        <v>1710.5524263157895</v>
      </c>
    </row>
    <row r="2404" spans="1:42" hidden="1">
      <c r="A2404">
        <v>48196</v>
      </c>
      <c r="B2404" s="38">
        <v>46227</v>
      </c>
      <c r="C2404" t="s">
        <v>35</v>
      </c>
      <c r="D2404" t="s">
        <v>185</v>
      </c>
      <c r="E2404" t="s">
        <v>186</v>
      </c>
      <c r="F2404" t="s">
        <v>59</v>
      </c>
      <c r="G2404">
        <v>10</v>
      </c>
      <c r="H2404" s="43">
        <v>10859</v>
      </c>
      <c r="I2404" t="s">
        <v>198</v>
      </c>
      <c r="J2404">
        <v>11034</v>
      </c>
      <c r="K2404" t="s">
        <v>213</v>
      </c>
      <c r="L2404" t="s">
        <v>213</v>
      </c>
      <c r="M2404" t="s">
        <v>214</v>
      </c>
      <c r="N2404" t="s">
        <v>215</v>
      </c>
      <c r="O2404" t="s">
        <v>64</v>
      </c>
      <c r="P2404">
        <v>930</v>
      </c>
      <c r="Q2404" t="s">
        <v>216</v>
      </c>
      <c r="R2404">
        <v>74</v>
      </c>
      <c r="S2404">
        <v>10</v>
      </c>
      <c r="T2404">
        <v>13.95</v>
      </c>
      <c r="U2404">
        <v>0</v>
      </c>
      <c r="V2404">
        <v>10</v>
      </c>
      <c r="W2404">
        <v>0.38</v>
      </c>
      <c r="X2404">
        <v>0.72</v>
      </c>
      <c r="Y2404">
        <v>0.72</v>
      </c>
      <c r="Z2404">
        <v>159.09</v>
      </c>
      <c r="AA2404" t="s">
        <v>46</v>
      </c>
      <c r="AB2404" t="s">
        <v>47</v>
      </c>
      <c r="AC2404" t="s">
        <v>217</v>
      </c>
      <c r="AE2404" s="39">
        <v>46228.261354166665</v>
      </c>
      <c r="AG2404" t="str">
        <f t="shared" si="296"/>
        <v>Agosto-26</v>
      </c>
      <c r="AH2404" s="36">
        <f>_xlfn.XLOOKUP(AK2404,'Base de Preços'!P$7:P$3001,'Base de Preços'!J$7:J$3001,"",0)</f>
        <v>193.73</v>
      </c>
      <c r="AI2404" s="37">
        <f t="shared" si="297"/>
        <v>2702.5334999999995</v>
      </c>
      <c r="AJ2404" t="str">
        <f>_xlfn.XLOOKUP(N2404,Agrupamentos!C$3:C$496,Agrupamentos!D$3:D$496,"",0)</f>
        <v>COMBATE A FORMIGA MECANIZADO</v>
      </c>
      <c r="AK2404" t="str">
        <f t="shared" si="298"/>
        <v>COMBATE A FORMIGA PÓS PLANTIO MECANIZADO- 3 a 5kg/ha isca granulada ou MIPISGN1400IMP17</v>
      </c>
      <c r="AL2404" s="57" t="str">
        <f t="shared" si="299"/>
        <v>48196GN1400Operador de Trator de PneuJOAO VITOR TONETO SILVACOMBATE A FORMIGA PÓS PLANTIO MECANIZADO- 3 a 5kg/ha isca granulada ou MIPISGARCA REAL74Principal13,95Agosto-2601046228,261354166746227</v>
      </c>
      <c r="AM2404" s="79">
        <f t="shared" si="300"/>
        <v>26.315789473684209</v>
      </c>
      <c r="AN2404" s="80">
        <f t="shared" si="301"/>
        <v>4186.5789473684208</v>
      </c>
      <c r="AO2404" s="36">
        <f t="shared" si="302"/>
        <v>2219.3054999999999</v>
      </c>
      <c r="AP2404" s="83">
        <f t="shared" si="303"/>
        <v>-1967.2734473684209</v>
      </c>
    </row>
    <row r="2405" spans="1:42" hidden="1">
      <c r="A2405">
        <v>48196</v>
      </c>
      <c r="B2405" s="38">
        <v>46227</v>
      </c>
      <c r="C2405" t="s">
        <v>35</v>
      </c>
      <c r="D2405" t="s">
        <v>185</v>
      </c>
      <c r="E2405" t="s">
        <v>186</v>
      </c>
      <c r="F2405" t="s">
        <v>59</v>
      </c>
      <c r="G2405">
        <v>10</v>
      </c>
      <c r="H2405" s="43">
        <v>10859</v>
      </c>
      <c r="I2405" t="s">
        <v>198</v>
      </c>
      <c r="J2405">
        <v>11034</v>
      </c>
      <c r="K2405" t="s">
        <v>213</v>
      </c>
      <c r="L2405" t="s">
        <v>213</v>
      </c>
      <c r="M2405" t="s">
        <v>214</v>
      </c>
      <c r="N2405" t="s">
        <v>215</v>
      </c>
      <c r="O2405" t="s">
        <v>64</v>
      </c>
      <c r="P2405">
        <v>930</v>
      </c>
      <c r="Q2405" t="s">
        <v>216</v>
      </c>
      <c r="R2405">
        <v>12</v>
      </c>
      <c r="S2405">
        <v>10</v>
      </c>
      <c r="T2405">
        <v>17.579999999999998</v>
      </c>
      <c r="U2405">
        <v>0</v>
      </c>
      <c r="V2405">
        <v>10</v>
      </c>
      <c r="W2405">
        <v>0.38</v>
      </c>
      <c r="X2405">
        <v>0.56999999999999995</v>
      </c>
      <c r="Y2405">
        <v>0.56999999999999995</v>
      </c>
      <c r="Z2405">
        <v>159.09</v>
      </c>
      <c r="AA2405" t="s">
        <v>46</v>
      </c>
      <c r="AB2405" t="s">
        <v>47</v>
      </c>
      <c r="AC2405" t="s">
        <v>217</v>
      </c>
      <c r="AE2405" s="39">
        <v>46228.261354166665</v>
      </c>
      <c r="AG2405" t="str">
        <f t="shared" si="296"/>
        <v>Agosto-26</v>
      </c>
      <c r="AH2405" s="36">
        <f>_xlfn.XLOOKUP(AK2405,'Base de Preços'!P$7:P$3001,'Base de Preços'!J$7:J$3001,"",0)</f>
        <v>193.73</v>
      </c>
      <c r="AI2405" s="37">
        <f t="shared" si="297"/>
        <v>3405.7733999999996</v>
      </c>
      <c r="AJ2405" t="str">
        <f>_xlfn.XLOOKUP(N2405,Agrupamentos!C$3:C$496,Agrupamentos!D$3:D$496,"",0)</f>
        <v>COMBATE A FORMIGA MECANIZADO</v>
      </c>
      <c r="AK2405" t="str">
        <f t="shared" si="298"/>
        <v>COMBATE A FORMIGA PÓS PLANTIO MECANIZADO- 3 a 5kg/ha isca granulada ou MIPISGN1400IMP17</v>
      </c>
      <c r="AL2405" s="57" t="str">
        <f t="shared" si="299"/>
        <v>48196GN1400Operador de Trator de PneuJOAO VITOR TONETO SILVACOMBATE A FORMIGA PÓS PLANTIO MECANIZADO- 3 a 5kg/ha isca granulada ou MIPISGARCA REAL12Principal17,58Agosto-2601046228,261354166746227</v>
      </c>
      <c r="AM2405" s="79">
        <f t="shared" si="300"/>
        <v>26.315789473684209</v>
      </c>
      <c r="AN2405" s="80">
        <f t="shared" si="301"/>
        <v>4186.5789473684208</v>
      </c>
      <c r="AO2405" s="36">
        <f t="shared" si="302"/>
        <v>2796.8021999999996</v>
      </c>
      <c r="AP2405" s="83">
        <f t="shared" si="303"/>
        <v>-1389.7767473684212</v>
      </c>
    </row>
    <row r="2406" spans="1:42" hidden="1">
      <c r="A2406">
        <v>48196</v>
      </c>
      <c r="B2406" s="38">
        <v>46227</v>
      </c>
      <c r="C2406" t="s">
        <v>35</v>
      </c>
      <c r="D2406" t="s">
        <v>185</v>
      </c>
      <c r="E2406" t="s">
        <v>186</v>
      </c>
      <c r="F2406" t="s">
        <v>59</v>
      </c>
      <c r="G2406">
        <v>10</v>
      </c>
      <c r="H2406" s="43">
        <v>10859</v>
      </c>
      <c r="I2406" t="s">
        <v>198</v>
      </c>
      <c r="J2406">
        <v>11034</v>
      </c>
      <c r="K2406" t="s">
        <v>213</v>
      </c>
      <c r="L2406" t="s">
        <v>213</v>
      </c>
      <c r="M2406" t="s">
        <v>214</v>
      </c>
      <c r="N2406" t="s">
        <v>215</v>
      </c>
      <c r="O2406" t="s">
        <v>64</v>
      </c>
      <c r="P2406">
        <v>930</v>
      </c>
      <c r="Q2406" t="s">
        <v>216</v>
      </c>
      <c r="R2406">
        <v>75</v>
      </c>
      <c r="S2406">
        <v>5</v>
      </c>
      <c r="T2406">
        <v>19.18</v>
      </c>
      <c r="U2406">
        <v>0</v>
      </c>
      <c r="V2406">
        <v>5</v>
      </c>
      <c r="W2406">
        <v>0.38</v>
      </c>
      <c r="X2406">
        <v>0.26</v>
      </c>
      <c r="Y2406">
        <v>0.26</v>
      </c>
      <c r="Z2406">
        <v>159.09</v>
      </c>
      <c r="AA2406" t="s">
        <v>46</v>
      </c>
      <c r="AB2406" t="s">
        <v>47</v>
      </c>
      <c r="AC2406" t="s">
        <v>217</v>
      </c>
      <c r="AE2406" s="39">
        <v>46228.261354166665</v>
      </c>
      <c r="AG2406" t="str">
        <f t="shared" si="296"/>
        <v>Agosto-26</v>
      </c>
      <c r="AH2406" s="36">
        <f>_xlfn.XLOOKUP(AK2406,'Base de Preços'!P$7:P$3001,'Base de Preços'!J$7:J$3001,"",0)</f>
        <v>193.73</v>
      </c>
      <c r="AI2406" s="37">
        <f t="shared" si="297"/>
        <v>3715.7413999999999</v>
      </c>
      <c r="AJ2406" t="str">
        <f>_xlfn.XLOOKUP(N2406,Agrupamentos!C$3:C$496,Agrupamentos!D$3:D$496,"",0)</f>
        <v>COMBATE A FORMIGA MECANIZADO</v>
      </c>
      <c r="AK2406" t="str">
        <f t="shared" si="298"/>
        <v>COMBATE A FORMIGA PÓS PLANTIO MECANIZADO- 3 a 5kg/ha isca granulada ou MIPISGN1400IMP17</v>
      </c>
      <c r="AL2406" s="57" t="str">
        <f t="shared" si="299"/>
        <v>48196GN1400Operador de Trator de PneuJOAO VITOR TONETO SILVACOMBATE A FORMIGA PÓS PLANTIO MECANIZADO- 3 a 5kg/ha isca granulada ou MIPISGARCA REAL75Principal19,18Agosto-260546228,261354166746227</v>
      </c>
      <c r="AM2406" s="79">
        <f t="shared" si="300"/>
        <v>13.157894736842104</v>
      </c>
      <c r="AN2406" s="80">
        <f t="shared" si="301"/>
        <v>2093.2894736842104</v>
      </c>
      <c r="AO2406" s="36">
        <f t="shared" si="302"/>
        <v>3051.3462</v>
      </c>
      <c r="AP2406" s="83">
        <f t="shared" si="303"/>
        <v>958.05672631578955</v>
      </c>
    </row>
    <row r="2407" spans="1:42" hidden="1">
      <c r="A2407">
        <v>48196</v>
      </c>
      <c r="B2407" s="38">
        <v>46227</v>
      </c>
      <c r="C2407" t="s">
        <v>35</v>
      </c>
      <c r="D2407" t="s">
        <v>185</v>
      </c>
      <c r="E2407" t="s">
        <v>186</v>
      </c>
      <c r="F2407" t="s">
        <v>59</v>
      </c>
      <c r="G2407">
        <v>10</v>
      </c>
      <c r="H2407" s="43">
        <v>10859</v>
      </c>
      <c r="I2407" t="s">
        <v>198</v>
      </c>
      <c r="J2407">
        <v>11034</v>
      </c>
      <c r="K2407" t="s">
        <v>213</v>
      </c>
      <c r="L2407" t="s">
        <v>213</v>
      </c>
      <c r="M2407" t="s">
        <v>214</v>
      </c>
      <c r="N2407" t="s">
        <v>215</v>
      </c>
      <c r="O2407" t="s">
        <v>64</v>
      </c>
      <c r="P2407">
        <v>930</v>
      </c>
      <c r="Q2407" t="s">
        <v>216</v>
      </c>
      <c r="R2407">
        <v>21</v>
      </c>
      <c r="S2407">
        <v>5</v>
      </c>
      <c r="T2407">
        <v>32.31</v>
      </c>
      <c r="U2407">
        <v>0</v>
      </c>
      <c r="V2407">
        <v>5</v>
      </c>
      <c r="W2407">
        <v>0.38</v>
      </c>
      <c r="X2407">
        <v>0.15</v>
      </c>
      <c r="Y2407">
        <v>0.15</v>
      </c>
      <c r="Z2407">
        <v>159.09</v>
      </c>
      <c r="AA2407" t="s">
        <v>46</v>
      </c>
      <c r="AB2407" t="s">
        <v>47</v>
      </c>
      <c r="AC2407" t="s">
        <v>217</v>
      </c>
      <c r="AE2407" s="39">
        <v>46228.261354166665</v>
      </c>
      <c r="AG2407" t="str">
        <f t="shared" si="296"/>
        <v>Agosto-26</v>
      </c>
      <c r="AH2407" s="36">
        <f>_xlfn.XLOOKUP(AK2407,'Base de Preços'!P$7:P$3001,'Base de Preços'!J$7:J$3001,"",0)</f>
        <v>193.73</v>
      </c>
      <c r="AI2407" s="37">
        <f t="shared" si="297"/>
        <v>6259.4162999999999</v>
      </c>
      <c r="AJ2407" t="str">
        <f>_xlfn.XLOOKUP(N2407,Agrupamentos!C$3:C$496,Agrupamentos!D$3:D$496,"",0)</f>
        <v>COMBATE A FORMIGA MECANIZADO</v>
      </c>
      <c r="AK2407" t="str">
        <f t="shared" si="298"/>
        <v>COMBATE A FORMIGA PÓS PLANTIO MECANIZADO- 3 a 5kg/ha isca granulada ou MIPISGN1400IMP17</v>
      </c>
      <c r="AL2407" s="57" t="str">
        <f t="shared" si="299"/>
        <v>48196GN1400Operador de Trator de PneuJOAO VITOR TONETO SILVACOMBATE A FORMIGA PÓS PLANTIO MECANIZADO- 3 a 5kg/ha isca granulada ou MIPISGARCA REAL21Principal32,31Agosto-260546228,261354166746227</v>
      </c>
      <c r="AM2407" s="79">
        <f t="shared" si="300"/>
        <v>13.157894736842104</v>
      </c>
      <c r="AN2407" s="80">
        <f t="shared" si="301"/>
        <v>2093.2894736842104</v>
      </c>
      <c r="AO2407" s="36">
        <f t="shared" si="302"/>
        <v>5140.1979000000001</v>
      </c>
      <c r="AP2407" s="83">
        <f t="shared" si="303"/>
        <v>3046.9084263157897</v>
      </c>
    </row>
    <row r="2408" spans="1:42" hidden="1">
      <c r="A2408">
        <v>48196</v>
      </c>
      <c r="B2408" s="38">
        <v>46227</v>
      </c>
      <c r="C2408" t="s">
        <v>35</v>
      </c>
      <c r="D2408" t="s">
        <v>185</v>
      </c>
      <c r="E2408" t="s">
        <v>186</v>
      </c>
      <c r="F2408" t="s">
        <v>59</v>
      </c>
      <c r="G2408">
        <v>10</v>
      </c>
      <c r="H2408" s="43">
        <v>10859</v>
      </c>
      <c r="I2408" t="s">
        <v>198</v>
      </c>
      <c r="J2408">
        <v>11034</v>
      </c>
      <c r="K2408" t="s">
        <v>213</v>
      </c>
      <c r="L2408" t="s">
        <v>213</v>
      </c>
      <c r="M2408" t="s">
        <v>214</v>
      </c>
      <c r="N2408" t="s">
        <v>215</v>
      </c>
      <c r="O2408" t="s">
        <v>64</v>
      </c>
      <c r="P2408">
        <v>930</v>
      </c>
      <c r="Q2408" t="s">
        <v>216</v>
      </c>
      <c r="R2408">
        <v>109</v>
      </c>
      <c r="S2408">
        <v>5</v>
      </c>
      <c r="T2408">
        <v>17.43</v>
      </c>
      <c r="U2408">
        <v>0</v>
      </c>
      <c r="V2408">
        <v>5</v>
      </c>
      <c r="W2408">
        <v>0.38</v>
      </c>
      <c r="X2408">
        <v>0.28999999999999998</v>
      </c>
      <c r="Y2408">
        <v>0.28999999999999998</v>
      </c>
      <c r="Z2408">
        <v>159.09</v>
      </c>
      <c r="AA2408" t="s">
        <v>46</v>
      </c>
      <c r="AB2408" t="s">
        <v>47</v>
      </c>
      <c r="AC2408" t="s">
        <v>217</v>
      </c>
      <c r="AE2408" s="39">
        <v>46228.261354166665</v>
      </c>
      <c r="AG2408" t="str">
        <f t="shared" si="296"/>
        <v>Agosto-26</v>
      </c>
      <c r="AH2408" s="36">
        <f>_xlfn.XLOOKUP(AK2408,'Base de Preços'!P$7:P$3001,'Base de Preços'!J$7:J$3001,"",0)</f>
        <v>193.73</v>
      </c>
      <c r="AI2408" s="37">
        <f t="shared" si="297"/>
        <v>3376.7138999999997</v>
      </c>
      <c r="AJ2408" t="str">
        <f>_xlfn.XLOOKUP(N2408,Agrupamentos!C$3:C$496,Agrupamentos!D$3:D$496,"",0)</f>
        <v>COMBATE A FORMIGA MECANIZADO</v>
      </c>
      <c r="AK2408" t="str">
        <f t="shared" si="298"/>
        <v>COMBATE A FORMIGA PÓS PLANTIO MECANIZADO- 3 a 5kg/ha isca granulada ou MIPISGN1400IMP17</v>
      </c>
      <c r="AL2408" s="57" t="str">
        <f t="shared" si="299"/>
        <v>48196GN1400Operador de Trator de PneuJOAO VITOR TONETO SILVACOMBATE A FORMIGA PÓS PLANTIO MECANIZADO- 3 a 5kg/ha isca granulada ou MIPISGARCA REAL109Principal17,43Agosto-260546228,261354166746227</v>
      </c>
      <c r="AM2408" s="79">
        <f t="shared" si="300"/>
        <v>13.157894736842104</v>
      </c>
      <c r="AN2408" s="80">
        <f t="shared" si="301"/>
        <v>2093.2894736842104</v>
      </c>
      <c r="AO2408" s="36">
        <f t="shared" si="302"/>
        <v>2772.9387000000002</v>
      </c>
      <c r="AP2408" s="83">
        <f t="shared" si="303"/>
        <v>679.64922631578975</v>
      </c>
    </row>
    <row r="2409" spans="1:42" hidden="1">
      <c r="A2409">
        <v>48196</v>
      </c>
      <c r="B2409" s="38">
        <v>46227</v>
      </c>
      <c r="C2409" t="s">
        <v>35</v>
      </c>
      <c r="D2409" t="s">
        <v>185</v>
      </c>
      <c r="E2409" t="s">
        <v>186</v>
      </c>
      <c r="F2409" t="s">
        <v>49</v>
      </c>
      <c r="G2409">
        <v>10</v>
      </c>
      <c r="H2409" s="43">
        <v>10859</v>
      </c>
      <c r="I2409" t="s">
        <v>198</v>
      </c>
      <c r="J2409">
        <v>11034</v>
      </c>
      <c r="K2409" t="s">
        <v>213</v>
      </c>
      <c r="L2409" t="s">
        <v>213</v>
      </c>
      <c r="M2409" t="s">
        <v>214</v>
      </c>
      <c r="N2409" t="s">
        <v>215</v>
      </c>
      <c r="O2409" t="s">
        <v>64</v>
      </c>
      <c r="P2409">
        <v>930</v>
      </c>
      <c r="Q2409" t="s">
        <v>216</v>
      </c>
      <c r="R2409">
        <v>75</v>
      </c>
      <c r="S2409">
        <v>10</v>
      </c>
      <c r="T2409">
        <v>19.18</v>
      </c>
      <c r="U2409">
        <v>0</v>
      </c>
      <c r="V2409">
        <v>10</v>
      </c>
      <c r="W2409">
        <v>0.13</v>
      </c>
      <c r="X2409">
        <v>0.52</v>
      </c>
      <c r="Y2409">
        <v>0.52</v>
      </c>
      <c r="Z2409">
        <v>18.850000000000001</v>
      </c>
      <c r="AA2409" t="s">
        <v>46</v>
      </c>
      <c r="AB2409" t="s">
        <v>56</v>
      </c>
      <c r="AC2409" t="s">
        <v>217</v>
      </c>
      <c r="AE2409" s="39">
        <v>46228.261354166665</v>
      </c>
      <c r="AG2409" t="str">
        <f t="shared" si="296"/>
        <v>Agosto-26</v>
      </c>
      <c r="AH2409" s="36">
        <f>_xlfn.XLOOKUP(AK2409,'Base de Preços'!P$7:P$3001,'Base de Preços'!J$7:J$3001,"",0)</f>
        <v>193.73</v>
      </c>
      <c r="AI2409" s="37">
        <f t="shared" si="297"/>
        <v>0</v>
      </c>
      <c r="AJ2409" t="str">
        <f>_xlfn.XLOOKUP(N2409,Agrupamentos!C$3:C$496,Agrupamentos!D$3:D$496,"",0)</f>
        <v>COMBATE A FORMIGA MECANIZADO</v>
      </c>
      <c r="AK2409" t="str">
        <f t="shared" si="298"/>
        <v>COMBATE A FORMIGA PÓS PLANTIO MECANIZADO- 3 a 5kg/ha isca granulada ou MIPISGN1400IMP17</v>
      </c>
      <c r="AL2409" s="57" t="str">
        <f t="shared" si="299"/>
        <v>48196GN1400Trabalhador FlorestalJOAO VITOR TONETO SILVACOMBATE A FORMIGA PÓS PLANTIO MECANIZADO- 3 a 5kg/ha isca granulada ou MIPISGARCA REAL75Suporte19,18Agosto-2601046228,261354166746227</v>
      </c>
      <c r="AM2409" s="79">
        <f t="shared" si="300"/>
        <v>76.92307692307692</v>
      </c>
      <c r="AN2409" s="80">
        <f t="shared" si="301"/>
        <v>1450</v>
      </c>
      <c r="AO2409" s="36">
        <f t="shared" si="302"/>
        <v>361.54300000000001</v>
      </c>
      <c r="AP2409" s="83">
        <f t="shared" si="303"/>
        <v>-1088.4569999999999</v>
      </c>
    </row>
    <row r="2410" spans="1:42" hidden="1">
      <c r="A2410">
        <v>48188</v>
      </c>
      <c r="B2410" s="38">
        <v>46227</v>
      </c>
      <c r="C2410" t="s">
        <v>35</v>
      </c>
      <c r="D2410" t="s">
        <v>185</v>
      </c>
      <c r="E2410" t="s">
        <v>186</v>
      </c>
      <c r="F2410" t="s">
        <v>49</v>
      </c>
      <c r="G2410">
        <v>10</v>
      </c>
      <c r="H2410" s="43">
        <v>10665</v>
      </c>
      <c r="I2410" t="s">
        <v>191</v>
      </c>
      <c r="J2410">
        <v>11772</v>
      </c>
      <c r="K2410" t="s">
        <v>211</v>
      </c>
      <c r="L2410" t="s">
        <v>211</v>
      </c>
      <c r="M2410" t="s">
        <v>248</v>
      </c>
      <c r="N2410" t="s">
        <v>249</v>
      </c>
      <c r="O2410" t="s">
        <v>64</v>
      </c>
      <c r="P2410">
        <v>607</v>
      </c>
      <c r="Q2410" t="s">
        <v>188</v>
      </c>
      <c r="R2410">
        <v>37</v>
      </c>
      <c r="S2410">
        <v>16</v>
      </c>
      <c r="T2410">
        <v>20</v>
      </c>
      <c r="U2410">
        <v>0</v>
      </c>
      <c r="V2410">
        <v>16</v>
      </c>
      <c r="W2410">
        <v>1.32</v>
      </c>
      <c r="X2410">
        <v>0.8</v>
      </c>
      <c r="Y2410">
        <v>0.8</v>
      </c>
      <c r="Z2410">
        <v>132.53</v>
      </c>
      <c r="AA2410" t="s">
        <v>55</v>
      </c>
      <c r="AB2410" t="s">
        <v>47</v>
      </c>
      <c r="AC2410" t="s">
        <v>212</v>
      </c>
      <c r="AD2410" t="s">
        <v>228</v>
      </c>
      <c r="AE2410" s="39">
        <v>46227.885972222219</v>
      </c>
      <c r="AG2410" t="str">
        <f t="shared" si="296"/>
        <v>Agosto-26</v>
      </c>
      <c r="AH2410" s="36">
        <f>_xlfn.XLOOKUP(AK2410,'Base de Preços'!P$7:P$3001,'Base de Preços'!J$7:J$3001,"",0)</f>
        <v>177.9</v>
      </c>
      <c r="AI2410" s="37">
        <f t="shared" si="297"/>
        <v>3558</v>
      </c>
      <c r="AJ2410" t="str">
        <f>_xlfn.XLOOKUP(N2410,Agrupamentos!C$3:C$496,Agrupamentos!D$3:D$496,"",0)</f>
        <v>COMBATE A FORMIGA MANUAL</v>
      </c>
      <c r="AK2410" t="str">
        <f t="shared" si="298"/>
        <v>COMBATE A FORMIGA PÓS PLANTIO MANUAL - 3 a 5kg/ha isca granulada ou MIPISGN1400IMP16</v>
      </c>
      <c r="AL2410" s="57" t="str">
        <f t="shared" si="299"/>
        <v>48188GN1400Trabalhador FlorestalALCIMAR CONCEIÇAO DOS SANTOSCOMBATE A FORMIGA PÓS PLANTIO MANUAL - 3 a 5kg/ha isca granulada ou MIPISSelena37Principal20Agosto-2601646227,885972222246227</v>
      </c>
      <c r="AM2410" s="79">
        <f t="shared" si="300"/>
        <v>12.121212121212121</v>
      </c>
      <c r="AN2410" s="80">
        <f t="shared" si="301"/>
        <v>1606.4242424242425</v>
      </c>
      <c r="AO2410" s="36">
        <f t="shared" si="302"/>
        <v>2650.6</v>
      </c>
      <c r="AP2410" s="83">
        <f t="shared" si="303"/>
        <v>1044.1757575757574</v>
      </c>
    </row>
    <row r="2411" spans="1:42" hidden="1">
      <c r="A2411">
        <v>48188</v>
      </c>
      <c r="B2411" s="38">
        <v>46227</v>
      </c>
      <c r="C2411" t="s">
        <v>35</v>
      </c>
      <c r="D2411" t="s">
        <v>185</v>
      </c>
      <c r="E2411" t="s">
        <v>186</v>
      </c>
      <c r="F2411" t="s">
        <v>49</v>
      </c>
      <c r="G2411">
        <v>10</v>
      </c>
      <c r="H2411" s="43">
        <v>10665</v>
      </c>
      <c r="I2411" t="s">
        <v>191</v>
      </c>
      <c r="J2411">
        <v>11772</v>
      </c>
      <c r="K2411" t="s">
        <v>211</v>
      </c>
      <c r="L2411" t="s">
        <v>211</v>
      </c>
      <c r="M2411" t="s">
        <v>248</v>
      </c>
      <c r="N2411" t="s">
        <v>249</v>
      </c>
      <c r="O2411" t="s">
        <v>64</v>
      </c>
      <c r="P2411">
        <v>607</v>
      </c>
      <c r="Q2411" t="s">
        <v>188</v>
      </c>
      <c r="R2411">
        <v>38</v>
      </c>
      <c r="S2411">
        <v>110</v>
      </c>
      <c r="T2411">
        <v>42.08</v>
      </c>
      <c r="U2411">
        <v>0</v>
      </c>
      <c r="V2411">
        <v>110</v>
      </c>
      <c r="W2411">
        <v>1.32</v>
      </c>
      <c r="X2411">
        <v>2.61</v>
      </c>
      <c r="Y2411">
        <v>2.61</v>
      </c>
      <c r="Z2411">
        <v>132.53</v>
      </c>
      <c r="AA2411" t="s">
        <v>46</v>
      </c>
      <c r="AB2411" t="s">
        <v>47</v>
      </c>
      <c r="AC2411" t="s">
        <v>212</v>
      </c>
      <c r="AD2411" t="s">
        <v>228</v>
      </c>
      <c r="AE2411" s="39">
        <v>46227.885972222219</v>
      </c>
      <c r="AG2411" t="str">
        <f t="shared" si="296"/>
        <v>Agosto-26</v>
      </c>
      <c r="AH2411" s="36">
        <f>_xlfn.XLOOKUP(AK2411,'Base de Preços'!P$7:P$3001,'Base de Preços'!J$7:J$3001,"",0)</f>
        <v>177.9</v>
      </c>
      <c r="AI2411" s="37">
        <f t="shared" si="297"/>
        <v>7486.0320000000002</v>
      </c>
      <c r="AJ2411" t="str">
        <f>_xlfn.XLOOKUP(N2411,Agrupamentos!C$3:C$496,Agrupamentos!D$3:D$496,"",0)</f>
        <v>COMBATE A FORMIGA MANUAL</v>
      </c>
      <c r="AK2411" t="str">
        <f t="shared" si="298"/>
        <v>COMBATE A FORMIGA PÓS PLANTIO MANUAL - 3 a 5kg/ha isca granulada ou MIPISGN1400IMP16</v>
      </c>
      <c r="AL2411" s="57" t="str">
        <f t="shared" si="299"/>
        <v>48188GN1400Trabalhador FlorestalALCIMAR CONCEIÇAO DOS SANTOSCOMBATE A FORMIGA PÓS PLANTIO MANUAL - 3 a 5kg/ha isca granulada ou MIPISSelena38Principal42,08Agosto-26011046227,885972222246227</v>
      </c>
      <c r="AM2411" s="79">
        <f t="shared" si="300"/>
        <v>83.333333333333329</v>
      </c>
      <c r="AN2411" s="80">
        <f t="shared" si="301"/>
        <v>11044.166666666666</v>
      </c>
      <c r="AO2411" s="36">
        <f t="shared" si="302"/>
        <v>5576.8624</v>
      </c>
      <c r="AP2411" s="83">
        <f t="shared" si="303"/>
        <v>-5467.3042666666661</v>
      </c>
    </row>
    <row r="2412" spans="1:42" hidden="1">
      <c r="A2412">
        <v>48174</v>
      </c>
      <c r="B2412" s="38">
        <v>46227</v>
      </c>
      <c r="C2412" t="s">
        <v>35</v>
      </c>
      <c r="D2412" t="s">
        <v>185</v>
      </c>
      <c r="E2412" t="s">
        <v>186</v>
      </c>
      <c r="F2412" t="s">
        <v>37</v>
      </c>
      <c r="G2412">
        <v>8</v>
      </c>
      <c r="H2412" s="43">
        <v>9241</v>
      </c>
      <c r="I2412" t="s">
        <v>189</v>
      </c>
      <c r="J2412" t="s">
        <v>39</v>
      </c>
      <c r="K2412" t="s">
        <v>40</v>
      </c>
      <c r="L2412" t="s">
        <v>190</v>
      </c>
      <c r="M2412">
        <v>43</v>
      </c>
      <c r="N2412" t="s">
        <v>42</v>
      </c>
      <c r="O2412" t="s">
        <v>64</v>
      </c>
      <c r="P2412">
        <v>390</v>
      </c>
      <c r="Q2412" t="s">
        <v>44</v>
      </c>
      <c r="R2412" t="s">
        <v>45</v>
      </c>
      <c r="S2412">
        <v>0</v>
      </c>
      <c r="T2412">
        <v>0</v>
      </c>
      <c r="U2412">
        <v>24</v>
      </c>
      <c r="V2412">
        <v>24</v>
      </c>
      <c r="W2412">
        <v>0</v>
      </c>
      <c r="X2412">
        <v>0</v>
      </c>
      <c r="Y2412">
        <v>0</v>
      </c>
      <c r="Z2412">
        <v>0</v>
      </c>
      <c r="AA2412" t="s">
        <v>46</v>
      </c>
      <c r="AB2412" t="s">
        <v>47</v>
      </c>
      <c r="AC2412" t="s">
        <v>48</v>
      </c>
      <c r="AD2412" t="s">
        <v>48</v>
      </c>
      <c r="AE2412" s="39">
        <v>46227.747094907405</v>
      </c>
      <c r="AG2412" t="str">
        <f t="shared" si="296"/>
        <v>Agosto-26</v>
      </c>
      <c r="AH2412" s="36">
        <f>_xlfn.XLOOKUP(AK2412,'Base de Preços'!P$7:P$3001,'Base de Preços'!J$7:J$3001,"",0)</f>
        <v>0</v>
      </c>
      <c r="AI2412" s="37">
        <f t="shared" si="297"/>
        <v>0</v>
      </c>
      <c r="AJ2412" t="str">
        <f>_xlfn.XLOOKUP(N2412,Agrupamentos!C$3:C$496,Agrupamentos!D$3:D$496,"",0)</f>
        <v>APOIO E MANUTENÇÃO</v>
      </c>
      <c r="AK2412" t="str">
        <f t="shared" si="298"/>
        <v>APOIO E MANUTEÇÃOGN140043</v>
      </c>
      <c r="AL2412" s="57" t="str">
        <f t="shared" si="299"/>
        <v>48174GN1400MotoristaGIOVANNI RODRIGUES BORGES MORAESAPOIO E MANUTEÇÃOPátio MST01Principal0Agosto-26242446227,747094907446227</v>
      </c>
      <c r="AM2412" s="79" t="str">
        <f t="shared" si="300"/>
        <v/>
      </c>
      <c r="AN2412" s="80" t="str">
        <f t="shared" si="301"/>
        <v/>
      </c>
      <c r="AO2412" s="36">
        <f t="shared" si="302"/>
        <v>0</v>
      </c>
      <c r="AP2412" s="83" t="str">
        <f t="shared" si="303"/>
        <v/>
      </c>
    </row>
    <row r="2413" spans="1:42" hidden="1">
      <c r="A2413">
        <v>48183</v>
      </c>
      <c r="B2413" s="38">
        <v>46227</v>
      </c>
      <c r="C2413" t="s">
        <v>35</v>
      </c>
      <c r="D2413" t="s">
        <v>185</v>
      </c>
      <c r="E2413" t="s">
        <v>186</v>
      </c>
      <c r="F2413" t="s">
        <v>37</v>
      </c>
      <c r="G2413">
        <v>8</v>
      </c>
      <c r="H2413" s="43">
        <v>10859</v>
      </c>
      <c r="I2413" t="s">
        <v>198</v>
      </c>
      <c r="J2413">
        <v>10315</v>
      </c>
      <c r="K2413" t="s">
        <v>206</v>
      </c>
      <c r="L2413" t="s">
        <v>206</v>
      </c>
      <c r="M2413">
        <v>43</v>
      </c>
      <c r="N2413" t="s">
        <v>42</v>
      </c>
      <c r="O2413" t="s">
        <v>64</v>
      </c>
      <c r="P2413">
        <v>400</v>
      </c>
      <c r="Q2413" t="s">
        <v>233</v>
      </c>
      <c r="R2413">
        <v>372</v>
      </c>
      <c r="S2413">
        <v>8</v>
      </c>
      <c r="T2413">
        <v>0</v>
      </c>
      <c r="U2413">
        <v>0</v>
      </c>
      <c r="V2413">
        <v>8</v>
      </c>
      <c r="W2413">
        <v>0</v>
      </c>
      <c r="X2413">
        <v>0</v>
      </c>
      <c r="Y2413">
        <v>0</v>
      </c>
      <c r="Z2413">
        <v>0</v>
      </c>
      <c r="AA2413" t="s">
        <v>55</v>
      </c>
      <c r="AB2413" t="s">
        <v>47</v>
      </c>
      <c r="AC2413" t="s">
        <v>209</v>
      </c>
      <c r="AE2413" s="39">
        <v>46227.83390046296</v>
      </c>
      <c r="AG2413" t="str">
        <f t="shared" si="296"/>
        <v>Agosto-26</v>
      </c>
      <c r="AH2413" s="36">
        <f>_xlfn.XLOOKUP(AK2413,'Base de Preços'!P$7:P$3001,'Base de Preços'!J$7:J$3001,"",0)</f>
        <v>0</v>
      </c>
      <c r="AI2413" s="37">
        <f t="shared" si="297"/>
        <v>0</v>
      </c>
      <c r="AJ2413" t="str">
        <f>_xlfn.XLOOKUP(N2413,Agrupamentos!C$3:C$496,Agrupamentos!D$3:D$496,"",0)</f>
        <v>APOIO E MANUTENÇÃO</v>
      </c>
      <c r="AK2413" t="str">
        <f t="shared" si="298"/>
        <v>APOIO E MANUTEÇÃOGN140043</v>
      </c>
      <c r="AL2413" s="57" t="str">
        <f t="shared" si="299"/>
        <v>48183GN1400MotoristaANTONIO MARCIO PEREIRA DA SILVAAPOIO E MANUTEÇÃORosa Maria372Principal0Agosto-260846227,83390046346227</v>
      </c>
      <c r="AM2413" s="79" t="str">
        <f t="shared" si="300"/>
        <v/>
      </c>
      <c r="AN2413" s="80" t="str">
        <f t="shared" si="301"/>
        <v/>
      </c>
      <c r="AO2413" s="36">
        <f t="shared" si="302"/>
        <v>0</v>
      </c>
      <c r="AP2413" s="83" t="str">
        <f t="shared" si="303"/>
        <v/>
      </c>
    </row>
    <row r="2414" spans="1:42" hidden="1">
      <c r="A2414">
        <v>48188</v>
      </c>
      <c r="B2414" s="38">
        <v>46227</v>
      </c>
      <c r="C2414" t="s">
        <v>35</v>
      </c>
      <c r="D2414" t="s">
        <v>185</v>
      </c>
      <c r="E2414" t="s">
        <v>186</v>
      </c>
      <c r="F2414" t="s">
        <v>37</v>
      </c>
      <c r="G2414">
        <v>10</v>
      </c>
      <c r="H2414" s="43">
        <v>10665</v>
      </c>
      <c r="I2414" t="s">
        <v>191</v>
      </c>
      <c r="J2414">
        <v>11772</v>
      </c>
      <c r="K2414" t="s">
        <v>211</v>
      </c>
      <c r="L2414" t="s">
        <v>211</v>
      </c>
      <c r="M2414">
        <v>43</v>
      </c>
      <c r="N2414" t="s">
        <v>42</v>
      </c>
      <c r="O2414" t="s">
        <v>64</v>
      </c>
      <c r="P2414">
        <v>607</v>
      </c>
      <c r="Q2414" t="s">
        <v>188</v>
      </c>
      <c r="R2414">
        <v>38</v>
      </c>
      <c r="S2414">
        <v>10</v>
      </c>
      <c r="T2414">
        <v>0</v>
      </c>
      <c r="U2414">
        <v>10</v>
      </c>
      <c r="V2414">
        <v>20</v>
      </c>
      <c r="W2414">
        <v>0</v>
      </c>
      <c r="X2414">
        <v>0</v>
      </c>
      <c r="Y2414">
        <v>0</v>
      </c>
      <c r="Z2414">
        <v>0</v>
      </c>
      <c r="AA2414" t="s">
        <v>46</v>
      </c>
      <c r="AB2414" t="s">
        <v>47</v>
      </c>
      <c r="AC2414" t="s">
        <v>212</v>
      </c>
      <c r="AD2414" t="s">
        <v>228</v>
      </c>
      <c r="AE2414" s="39">
        <v>46227.885972222219</v>
      </c>
      <c r="AG2414" t="str">
        <f t="shared" si="296"/>
        <v>Agosto-26</v>
      </c>
      <c r="AH2414" s="36">
        <f>_xlfn.XLOOKUP(AK2414,'Base de Preços'!P$7:P$3001,'Base de Preços'!J$7:J$3001,"",0)</f>
        <v>0</v>
      </c>
      <c r="AI2414" s="37">
        <f t="shared" si="297"/>
        <v>0</v>
      </c>
      <c r="AJ2414" t="str">
        <f>_xlfn.XLOOKUP(N2414,Agrupamentos!C$3:C$496,Agrupamentos!D$3:D$496,"",0)</f>
        <v>APOIO E MANUTENÇÃO</v>
      </c>
      <c r="AK2414" t="str">
        <f t="shared" si="298"/>
        <v>APOIO E MANUTEÇÃOGN140043</v>
      </c>
      <c r="AL2414" s="57" t="str">
        <f t="shared" si="299"/>
        <v>48188GN1400MotoristaALCIMAR CONCEIÇAO DOS SANTOSAPOIO E MANUTEÇÃOSelena38Principal0Agosto-26102046227,885972222246227</v>
      </c>
      <c r="AM2414" s="79" t="str">
        <f t="shared" si="300"/>
        <v/>
      </c>
      <c r="AN2414" s="80" t="str">
        <f t="shared" si="301"/>
        <v/>
      </c>
      <c r="AO2414" s="36">
        <f t="shared" si="302"/>
        <v>0</v>
      </c>
      <c r="AP2414" s="83" t="str">
        <f t="shared" si="303"/>
        <v/>
      </c>
    </row>
    <row r="2415" spans="1:42" hidden="1">
      <c r="A2415">
        <v>48189</v>
      </c>
      <c r="B2415" s="38">
        <v>46227</v>
      </c>
      <c r="C2415" t="s">
        <v>35</v>
      </c>
      <c r="D2415" t="s">
        <v>185</v>
      </c>
      <c r="E2415" t="s">
        <v>186</v>
      </c>
      <c r="F2415" t="s">
        <v>49</v>
      </c>
      <c r="G2415">
        <v>9</v>
      </c>
      <c r="H2415" s="43">
        <v>10859</v>
      </c>
      <c r="I2415" t="s">
        <v>198</v>
      </c>
      <c r="J2415">
        <v>9900</v>
      </c>
      <c r="K2415" t="s">
        <v>218</v>
      </c>
      <c r="L2415" t="s">
        <v>218</v>
      </c>
      <c r="M2415">
        <v>43</v>
      </c>
      <c r="N2415" t="s">
        <v>42</v>
      </c>
      <c r="O2415" t="s">
        <v>64</v>
      </c>
      <c r="P2415">
        <v>853</v>
      </c>
      <c r="Q2415" t="s">
        <v>219</v>
      </c>
      <c r="R2415">
        <v>1</v>
      </c>
      <c r="S2415">
        <v>9</v>
      </c>
      <c r="T2415">
        <v>0</v>
      </c>
      <c r="U2415">
        <v>0</v>
      </c>
      <c r="V2415">
        <v>9</v>
      </c>
      <c r="W2415">
        <v>0</v>
      </c>
      <c r="X2415">
        <v>0</v>
      </c>
      <c r="Y2415">
        <v>0</v>
      </c>
      <c r="Z2415">
        <v>0</v>
      </c>
      <c r="AA2415" t="s">
        <v>46</v>
      </c>
      <c r="AB2415" t="s">
        <v>56</v>
      </c>
      <c r="AC2415" t="s">
        <v>220</v>
      </c>
      <c r="AE2415" s="39">
        <v>46227.889988425923</v>
      </c>
      <c r="AG2415" t="str">
        <f t="shared" si="296"/>
        <v>Agosto-26</v>
      </c>
      <c r="AH2415" s="36">
        <f>_xlfn.XLOOKUP(AK2415,'Base de Preços'!P$7:P$3001,'Base de Preços'!J$7:J$3001,"",0)</f>
        <v>0</v>
      </c>
      <c r="AI2415" s="37">
        <f t="shared" si="297"/>
        <v>0</v>
      </c>
      <c r="AJ2415" t="str">
        <f>_xlfn.XLOOKUP(N2415,Agrupamentos!C$3:C$496,Agrupamentos!D$3:D$496,"",0)</f>
        <v>APOIO E MANUTENÇÃO</v>
      </c>
      <c r="AK2415" t="str">
        <f t="shared" si="298"/>
        <v>APOIO E MANUTEÇÃOGN140043</v>
      </c>
      <c r="AL2415" s="57" t="str">
        <f t="shared" si="299"/>
        <v>48189GN1400Trabalhador FlorestalCARLOS ALVES DOS SANTOSAPOIO E MANUTEÇÃOSANTA MARIA MATOS1Suporte0Agosto-260946227,889988425946227</v>
      </c>
      <c r="AM2415" s="79" t="str">
        <f t="shared" si="300"/>
        <v/>
      </c>
      <c r="AN2415" s="80" t="str">
        <f t="shared" si="301"/>
        <v/>
      </c>
      <c r="AO2415" s="36">
        <f t="shared" si="302"/>
        <v>0</v>
      </c>
      <c r="AP2415" s="83" t="str">
        <f t="shared" si="303"/>
        <v/>
      </c>
    </row>
    <row r="2416" spans="1:42" hidden="1">
      <c r="A2416">
        <v>48189</v>
      </c>
      <c r="B2416" s="38">
        <v>46227</v>
      </c>
      <c r="C2416" t="s">
        <v>35</v>
      </c>
      <c r="D2416" t="s">
        <v>185</v>
      </c>
      <c r="E2416" t="s">
        <v>186</v>
      </c>
      <c r="F2416" t="s">
        <v>59</v>
      </c>
      <c r="G2416">
        <v>9</v>
      </c>
      <c r="H2416" s="43">
        <v>10859</v>
      </c>
      <c r="I2416" t="s">
        <v>198</v>
      </c>
      <c r="J2416">
        <v>9900</v>
      </c>
      <c r="K2416" t="s">
        <v>218</v>
      </c>
      <c r="L2416" t="s">
        <v>218</v>
      </c>
      <c r="M2416">
        <v>43</v>
      </c>
      <c r="N2416" t="s">
        <v>42</v>
      </c>
      <c r="O2416" t="s">
        <v>64</v>
      </c>
      <c r="P2416">
        <v>853</v>
      </c>
      <c r="Q2416" t="s">
        <v>219</v>
      </c>
      <c r="R2416">
        <v>1</v>
      </c>
      <c r="S2416">
        <v>0</v>
      </c>
      <c r="T2416">
        <v>0</v>
      </c>
      <c r="U2416">
        <v>36</v>
      </c>
      <c r="V2416">
        <v>36</v>
      </c>
      <c r="W2416">
        <v>0</v>
      </c>
      <c r="X2416">
        <v>0</v>
      </c>
      <c r="Y2416">
        <v>0</v>
      </c>
      <c r="Z2416">
        <v>0</v>
      </c>
      <c r="AA2416" t="s">
        <v>46</v>
      </c>
      <c r="AB2416" t="s">
        <v>56</v>
      </c>
      <c r="AC2416" t="s">
        <v>220</v>
      </c>
      <c r="AD2416" t="s">
        <v>228</v>
      </c>
      <c r="AE2416" s="39">
        <v>46227.889988425923</v>
      </c>
      <c r="AG2416" t="str">
        <f t="shared" si="296"/>
        <v>Agosto-26</v>
      </c>
      <c r="AH2416" s="36">
        <f>_xlfn.XLOOKUP(AK2416,'Base de Preços'!P$7:P$3001,'Base de Preços'!J$7:J$3001,"",0)</f>
        <v>0</v>
      </c>
      <c r="AI2416" s="37">
        <f t="shared" si="297"/>
        <v>0</v>
      </c>
      <c r="AJ2416" t="str">
        <f>_xlfn.XLOOKUP(N2416,Agrupamentos!C$3:C$496,Agrupamentos!D$3:D$496,"",0)</f>
        <v>APOIO E MANUTENÇÃO</v>
      </c>
      <c r="AK2416" t="str">
        <f t="shared" si="298"/>
        <v>APOIO E MANUTEÇÃOGN140043</v>
      </c>
      <c r="AL2416" s="57" t="str">
        <f t="shared" si="299"/>
        <v>48189GN1400Operador de Trator de PneuCARLOS ALVES DOS SANTOSAPOIO E MANUTEÇÃOSANTA MARIA MATOS1Suporte0Agosto-26363646227,889988425946227</v>
      </c>
      <c r="AM2416" s="79" t="str">
        <f t="shared" si="300"/>
        <v/>
      </c>
      <c r="AN2416" s="80" t="str">
        <f t="shared" si="301"/>
        <v/>
      </c>
      <c r="AO2416" s="36">
        <f t="shared" si="302"/>
        <v>0</v>
      </c>
      <c r="AP2416" s="83" t="str">
        <f t="shared" si="303"/>
        <v/>
      </c>
    </row>
    <row r="2417" spans="1:42" hidden="1">
      <c r="A2417">
        <v>48193</v>
      </c>
      <c r="B2417" s="38">
        <v>46227</v>
      </c>
      <c r="C2417" t="s">
        <v>35</v>
      </c>
      <c r="D2417" t="s">
        <v>185</v>
      </c>
      <c r="E2417" t="s">
        <v>186</v>
      </c>
      <c r="F2417" t="s">
        <v>49</v>
      </c>
      <c r="G2417">
        <v>8</v>
      </c>
      <c r="H2417" s="43">
        <v>9241</v>
      </c>
      <c r="I2417" t="s">
        <v>189</v>
      </c>
      <c r="J2417">
        <v>10781</v>
      </c>
      <c r="K2417" t="s">
        <v>192</v>
      </c>
      <c r="L2417" t="s">
        <v>192</v>
      </c>
      <c r="M2417">
        <v>43</v>
      </c>
      <c r="N2417" t="s">
        <v>42</v>
      </c>
      <c r="O2417" t="s">
        <v>64</v>
      </c>
      <c r="P2417">
        <v>425</v>
      </c>
      <c r="Q2417" t="s">
        <v>236</v>
      </c>
      <c r="R2417">
        <v>586</v>
      </c>
      <c r="S2417">
        <v>8</v>
      </c>
      <c r="T2417">
        <v>0</v>
      </c>
      <c r="U2417">
        <v>0</v>
      </c>
      <c r="V2417">
        <v>8</v>
      </c>
      <c r="W2417">
        <v>0</v>
      </c>
      <c r="X2417">
        <v>0</v>
      </c>
      <c r="Y2417">
        <v>0</v>
      </c>
      <c r="Z2417">
        <v>0</v>
      </c>
      <c r="AA2417" t="s">
        <v>46</v>
      </c>
      <c r="AB2417" t="s">
        <v>56</v>
      </c>
      <c r="AC2417" t="s">
        <v>195</v>
      </c>
      <c r="AE2417" s="39">
        <v>46227.972337962965</v>
      </c>
      <c r="AF2417" t="s">
        <v>717</v>
      </c>
      <c r="AG2417" t="str">
        <f t="shared" si="296"/>
        <v>Agosto-26</v>
      </c>
      <c r="AH2417" s="36">
        <f>_xlfn.XLOOKUP(AK2417,'Base de Preços'!P$7:P$3001,'Base de Preços'!J$7:J$3001,"",0)</f>
        <v>0</v>
      </c>
      <c r="AI2417" s="37">
        <f t="shared" si="297"/>
        <v>0</v>
      </c>
      <c r="AJ2417" t="str">
        <f>_xlfn.XLOOKUP(N2417,Agrupamentos!C$3:C$496,Agrupamentos!D$3:D$496,"",0)</f>
        <v>APOIO E MANUTENÇÃO</v>
      </c>
      <c r="AK2417" t="str">
        <f t="shared" si="298"/>
        <v>APOIO E MANUTEÇÃOGN140043</v>
      </c>
      <c r="AL2417" s="57" t="str">
        <f t="shared" si="299"/>
        <v>48193GN1400Trabalhador FlorestalTHIAGO DE SOUZA AVELARAPOIO E MANUTEÇÃOHemas São Jose586Suporte0Agosto-260846227,97233796346227</v>
      </c>
      <c r="AM2417" s="79" t="str">
        <f t="shared" si="300"/>
        <v/>
      </c>
      <c r="AN2417" s="80" t="str">
        <f t="shared" si="301"/>
        <v/>
      </c>
      <c r="AO2417" s="36">
        <f t="shared" si="302"/>
        <v>0</v>
      </c>
      <c r="AP2417" s="83" t="str">
        <f t="shared" si="303"/>
        <v/>
      </c>
    </row>
    <row r="2418" spans="1:42" hidden="1">
      <c r="A2418">
        <v>48255</v>
      </c>
      <c r="B2418" s="38">
        <v>46227</v>
      </c>
      <c r="C2418" t="s">
        <v>35</v>
      </c>
      <c r="D2418" t="s">
        <v>185</v>
      </c>
      <c r="E2418" t="s">
        <v>186</v>
      </c>
      <c r="F2418" t="s">
        <v>49</v>
      </c>
      <c r="G2418">
        <v>8</v>
      </c>
      <c r="H2418" s="43" t="s">
        <v>100</v>
      </c>
      <c r="I2418" t="s">
        <v>101</v>
      </c>
      <c r="J2418" t="s">
        <v>50</v>
      </c>
      <c r="K2418" t="s">
        <v>51</v>
      </c>
      <c r="L2418" t="s">
        <v>187</v>
      </c>
      <c r="M2418">
        <v>43</v>
      </c>
      <c r="N2418" t="s">
        <v>42</v>
      </c>
      <c r="O2418" t="s">
        <v>64</v>
      </c>
      <c r="P2418">
        <v>985</v>
      </c>
      <c r="Q2418" t="s">
        <v>723</v>
      </c>
      <c r="R2418">
        <v>1</v>
      </c>
      <c r="S2418">
        <v>0</v>
      </c>
      <c r="T2418">
        <v>0</v>
      </c>
      <c r="U2418">
        <v>16</v>
      </c>
      <c r="V2418">
        <v>16</v>
      </c>
      <c r="W2418">
        <v>0</v>
      </c>
      <c r="X2418">
        <v>0</v>
      </c>
      <c r="Y2418">
        <v>0</v>
      </c>
      <c r="Z2418">
        <v>0</v>
      </c>
      <c r="AA2418" t="s">
        <v>55</v>
      </c>
      <c r="AB2418" t="s">
        <v>56</v>
      </c>
      <c r="AC2418" t="s">
        <v>228</v>
      </c>
      <c r="AD2418" t="s">
        <v>228</v>
      </c>
      <c r="AE2418" s="39">
        <v>46230.3984375</v>
      </c>
      <c r="AG2418" t="str">
        <f t="shared" si="296"/>
        <v>Agosto-26</v>
      </c>
      <c r="AH2418" s="36">
        <f>_xlfn.XLOOKUP(AK2418,'Base de Preços'!P$7:P$3001,'Base de Preços'!J$7:J$3001,"",0)</f>
        <v>0</v>
      </c>
      <c r="AI2418" s="37">
        <f t="shared" si="297"/>
        <v>0</v>
      </c>
      <c r="AJ2418" t="str">
        <f>_xlfn.XLOOKUP(N2418,Agrupamentos!C$3:C$496,Agrupamentos!D$3:D$496,"",0)</f>
        <v>APOIO E MANUTENÇÃO</v>
      </c>
      <c r="AK2418" t="str">
        <f t="shared" si="298"/>
        <v>APOIO E MANUTEÇÃOGN140043</v>
      </c>
      <c r="AL2418" s="57" t="str">
        <f t="shared" si="299"/>
        <v>48255GN1400Trabalhador FlorestalLEANDRA DE MIRANDA SOUZA COSTAAPOIO E MANUTEÇÃOENTRE LACOS II1Suporte0Agosto-26161646230,398437546227</v>
      </c>
      <c r="AM2418" s="79" t="str">
        <f t="shared" si="300"/>
        <v/>
      </c>
      <c r="AN2418" s="80" t="str">
        <f t="shared" si="301"/>
        <v/>
      </c>
      <c r="AO2418" s="36">
        <f t="shared" si="302"/>
        <v>0</v>
      </c>
      <c r="AP2418" s="83" t="str">
        <f t="shared" si="303"/>
        <v/>
      </c>
    </row>
    <row r="2419" spans="1:42" hidden="1">
      <c r="A2419">
        <v>48255</v>
      </c>
      <c r="B2419" s="38">
        <v>46227</v>
      </c>
      <c r="C2419" t="s">
        <v>35</v>
      </c>
      <c r="D2419" t="s">
        <v>185</v>
      </c>
      <c r="E2419" t="s">
        <v>186</v>
      </c>
      <c r="F2419" t="s">
        <v>37</v>
      </c>
      <c r="G2419">
        <v>8</v>
      </c>
      <c r="H2419" s="43" t="s">
        <v>100</v>
      </c>
      <c r="I2419" t="s">
        <v>101</v>
      </c>
      <c r="J2419" t="s">
        <v>50</v>
      </c>
      <c r="K2419" t="s">
        <v>51</v>
      </c>
      <c r="L2419" t="s">
        <v>187</v>
      </c>
      <c r="M2419">
        <v>43</v>
      </c>
      <c r="N2419" t="s">
        <v>42</v>
      </c>
      <c r="O2419" t="s">
        <v>64</v>
      </c>
      <c r="P2419">
        <v>985</v>
      </c>
      <c r="Q2419" t="s">
        <v>723</v>
      </c>
      <c r="R2419">
        <v>1</v>
      </c>
      <c r="S2419">
        <v>0</v>
      </c>
      <c r="T2419">
        <v>0</v>
      </c>
      <c r="U2419">
        <v>8</v>
      </c>
      <c r="V2419">
        <v>8</v>
      </c>
      <c r="W2419">
        <v>0</v>
      </c>
      <c r="X2419">
        <v>0</v>
      </c>
      <c r="Y2419">
        <v>0</v>
      </c>
      <c r="Z2419">
        <v>0</v>
      </c>
      <c r="AA2419" t="s">
        <v>55</v>
      </c>
      <c r="AB2419" t="s">
        <v>47</v>
      </c>
      <c r="AC2419" t="s">
        <v>228</v>
      </c>
      <c r="AD2419" t="s">
        <v>228</v>
      </c>
      <c r="AE2419" s="39">
        <v>46230.398506944446</v>
      </c>
      <c r="AG2419" t="str">
        <f t="shared" si="296"/>
        <v>Agosto-26</v>
      </c>
      <c r="AH2419" s="36">
        <f>_xlfn.XLOOKUP(AK2419,'Base de Preços'!P$7:P$3001,'Base de Preços'!J$7:J$3001,"",0)</f>
        <v>0</v>
      </c>
      <c r="AI2419" s="37">
        <f t="shared" si="297"/>
        <v>0</v>
      </c>
      <c r="AJ2419" t="str">
        <f>_xlfn.XLOOKUP(N2419,Agrupamentos!C$3:C$496,Agrupamentos!D$3:D$496,"",0)</f>
        <v>APOIO E MANUTENÇÃO</v>
      </c>
      <c r="AK2419" t="str">
        <f t="shared" si="298"/>
        <v>APOIO E MANUTEÇÃOGN140043</v>
      </c>
      <c r="AL2419" s="57" t="str">
        <f t="shared" si="299"/>
        <v>48255GN1400MotoristaLEANDRA DE MIRANDA SOUZA COSTAAPOIO E MANUTEÇÃOENTRE LACOS II1Principal0Agosto-268846230,398506944446227</v>
      </c>
      <c r="AM2419" s="79" t="str">
        <f t="shared" si="300"/>
        <v/>
      </c>
      <c r="AN2419" s="80" t="str">
        <f t="shared" si="301"/>
        <v/>
      </c>
      <c r="AO2419" s="36">
        <f t="shared" si="302"/>
        <v>0</v>
      </c>
      <c r="AP2419" s="83" t="str">
        <f t="shared" si="303"/>
        <v/>
      </c>
    </row>
    <row r="2420" spans="1:42" hidden="1">
      <c r="A2420">
        <v>48170</v>
      </c>
      <c r="B2420" s="38">
        <v>46227</v>
      </c>
      <c r="C2420" t="s">
        <v>35</v>
      </c>
      <c r="D2420" t="s">
        <v>36</v>
      </c>
      <c r="E2420" t="s">
        <v>3</v>
      </c>
      <c r="F2420" t="s">
        <v>37</v>
      </c>
      <c r="G2420">
        <v>8</v>
      </c>
      <c r="H2420" s="43">
        <v>11585</v>
      </c>
      <c r="I2420" t="s">
        <v>38</v>
      </c>
      <c r="J2420" t="s">
        <v>39</v>
      </c>
      <c r="K2420" t="s">
        <v>40</v>
      </c>
      <c r="L2420" t="s">
        <v>41</v>
      </c>
      <c r="M2420">
        <v>2</v>
      </c>
      <c r="N2420" t="s">
        <v>42</v>
      </c>
      <c r="O2420" t="s">
        <v>43</v>
      </c>
      <c r="P2420">
        <v>390</v>
      </c>
      <c r="Q2420" t="s">
        <v>44</v>
      </c>
      <c r="R2420" t="s">
        <v>45</v>
      </c>
      <c r="S2420">
        <v>0</v>
      </c>
      <c r="T2420">
        <v>0</v>
      </c>
      <c r="U2420">
        <v>16</v>
      </c>
      <c r="V2420">
        <v>16</v>
      </c>
      <c r="W2420">
        <v>0</v>
      </c>
      <c r="X2420">
        <v>0</v>
      </c>
      <c r="Y2420">
        <v>0</v>
      </c>
      <c r="Z2420">
        <v>0</v>
      </c>
      <c r="AA2420" t="s">
        <v>46</v>
      </c>
      <c r="AB2420" t="s">
        <v>47</v>
      </c>
      <c r="AC2420" t="s">
        <v>48</v>
      </c>
      <c r="AD2420" t="s">
        <v>48</v>
      </c>
      <c r="AE2420" s="39">
        <v>46227.732187499998</v>
      </c>
      <c r="AG2420" t="str">
        <f t="shared" si="296"/>
        <v>Agosto-26</v>
      </c>
      <c r="AH2420" s="36">
        <f>_xlfn.XLOOKUP(AK2420,'Base de Preços'!P$7:P$3001,'Base de Preços'!J$7:J$3001,"",0)</f>
        <v>0</v>
      </c>
      <c r="AI2420" s="37">
        <f t="shared" si="297"/>
        <v>0</v>
      </c>
      <c r="AJ2420" t="str">
        <f>_xlfn.XLOOKUP(N2420,Agrupamentos!C$3:C$496,Agrupamentos!D$3:D$496,"",0)</f>
        <v>APOIO E MANUTENÇÃO</v>
      </c>
      <c r="AK2420" t="str">
        <f t="shared" si="298"/>
        <v>APOIO E MANUTEÇÃOGN14212</v>
      </c>
      <c r="AL2420" s="57" t="str">
        <f t="shared" si="299"/>
        <v>48170GN1421MotoristaGIOVANNI RODRIGUES BORGES MORAESAPOIO E MANUTEÇÃOPátio MST01Principal0Agosto-26161646227,732187546227</v>
      </c>
      <c r="AM2420" s="79" t="str">
        <f t="shared" si="300"/>
        <v/>
      </c>
      <c r="AN2420" s="80" t="str">
        <f t="shared" si="301"/>
        <v/>
      </c>
      <c r="AO2420" s="36">
        <f t="shared" si="302"/>
        <v>0</v>
      </c>
      <c r="AP2420" s="83" t="str">
        <f t="shared" si="303"/>
        <v/>
      </c>
    </row>
    <row r="2421" spans="1:42" hidden="1">
      <c r="A2421">
        <v>48190</v>
      </c>
      <c r="B2421" s="38">
        <v>46227</v>
      </c>
      <c r="C2421" t="s">
        <v>35</v>
      </c>
      <c r="D2421" t="s">
        <v>36</v>
      </c>
      <c r="E2421" t="s">
        <v>3</v>
      </c>
      <c r="F2421" t="s">
        <v>49</v>
      </c>
      <c r="G2421">
        <v>8</v>
      </c>
      <c r="H2421" s="43">
        <v>11585</v>
      </c>
      <c r="I2421" t="s">
        <v>38</v>
      </c>
      <c r="J2421">
        <v>11737</v>
      </c>
      <c r="K2421" t="s">
        <v>79</v>
      </c>
      <c r="L2421" t="s">
        <v>79</v>
      </c>
      <c r="M2421" t="s">
        <v>80</v>
      </c>
      <c r="N2421" t="s">
        <v>81</v>
      </c>
      <c r="O2421" t="s">
        <v>64</v>
      </c>
      <c r="P2421">
        <v>510</v>
      </c>
      <c r="Q2421" t="s">
        <v>82</v>
      </c>
      <c r="R2421">
        <v>64</v>
      </c>
      <c r="S2421">
        <v>62</v>
      </c>
      <c r="T2421">
        <v>17.32</v>
      </c>
      <c r="U2421">
        <v>0</v>
      </c>
      <c r="V2421">
        <v>62</v>
      </c>
      <c r="W2421">
        <v>1.4</v>
      </c>
      <c r="X2421">
        <v>3.58</v>
      </c>
      <c r="Y2421">
        <v>3.58</v>
      </c>
      <c r="Z2421">
        <v>110.99</v>
      </c>
      <c r="AA2421" t="s">
        <v>46</v>
      </c>
      <c r="AB2421" t="s">
        <v>47</v>
      </c>
      <c r="AC2421" t="s">
        <v>83</v>
      </c>
      <c r="AD2421" t="s">
        <v>58</v>
      </c>
      <c r="AE2421" s="39">
        <v>46227.917314814818</v>
      </c>
      <c r="AG2421" t="str">
        <f t="shared" si="296"/>
        <v>Agosto-26</v>
      </c>
      <c r="AH2421" s="36">
        <f>_xlfn.XLOOKUP(AK2421,'Base de Preços'!P$7:P$3001,'Base de Preços'!J$7:J$3001,"",0)</f>
        <v>138.51</v>
      </c>
      <c r="AI2421" s="37">
        <f t="shared" si="297"/>
        <v>2398.9931999999999</v>
      </c>
      <c r="AJ2421" t="str">
        <f>_xlfn.XLOOKUP(N2421,Agrupamentos!C$3:C$496,Agrupamentos!D$3:D$496,"",0)</f>
        <v>COMBATE A FORMIGA ANUAL</v>
      </c>
      <c r="AK2421" t="str">
        <f t="shared" si="298"/>
        <v>COMBATE A FORMIGA ANUALGN1421REF015</v>
      </c>
      <c r="AL2421" s="57" t="str">
        <f t="shared" si="299"/>
        <v>48190GN1421Trabalhador FlorestalCARLOS EDUARDO DE ARRUDACOMBATE A FORMIGA ANUALCAMPO NOVO64Principal17,32Agosto-2606246227,917314814846227</v>
      </c>
      <c r="AM2421" s="79">
        <f t="shared" si="300"/>
        <v>44.285714285714292</v>
      </c>
      <c r="AN2421" s="80">
        <f t="shared" si="301"/>
        <v>4915.2714285714292</v>
      </c>
      <c r="AO2421" s="36">
        <f t="shared" si="302"/>
        <v>1922.3468</v>
      </c>
      <c r="AP2421" s="83">
        <f t="shared" si="303"/>
        <v>-2992.9246285714289</v>
      </c>
    </row>
    <row r="2422" spans="1:42" hidden="1">
      <c r="A2422">
        <v>48190</v>
      </c>
      <c r="B2422" s="38">
        <v>46227</v>
      </c>
      <c r="C2422" t="s">
        <v>35</v>
      </c>
      <c r="D2422" t="s">
        <v>36</v>
      </c>
      <c r="E2422" t="s">
        <v>3</v>
      </c>
      <c r="F2422" t="s">
        <v>37</v>
      </c>
      <c r="G2422">
        <v>8</v>
      </c>
      <c r="H2422" s="43">
        <v>11585</v>
      </c>
      <c r="I2422" t="s">
        <v>38</v>
      </c>
      <c r="J2422">
        <v>11737</v>
      </c>
      <c r="K2422" t="s">
        <v>79</v>
      </c>
      <c r="L2422" t="s">
        <v>79</v>
      </c>
      <c r="M2422">
        <v>2</v>
      </c>
      <c r="N2422" t="s">
        <v>42</v>
      </c>
      <c r="O2422" t="s">
        <v>43</v>
      </c>
      <c r="P2422">
        <v>510</v>
      </c>
      <c r="Q2422" t="s">
        <v>82</v>
      </c>
      <c r="R2422">
        <v>63</v>
      </c>
      <c r="S2422">
        <v>8</v>
      </c>
      <c r="T2422">
        <v>31.68</v>
      </c>
      <c r="U2422">
        <v>0</v>
      </c>
      <c r="V2422">
        <v>8</v>
      </c>
      <c r="W2422">
        <v>0</v>
      </c>
      <c r="X2422">
        <v>0.25</v>
      </c>
      <c r="Y2422">
        <v>0.25</v>
      </c>
      <c r="Z2422">
        <v>0</v>
      </c>
      <c r="AA2422" t="s">
        <v>55</v>
      </c>
      <c r="AB2422" t="s">
        <v>47</v>
      </c>
      <c r="AC2422" t="s">
        <v>83</v>
      </c>
      <c r="AE2422" s="39">
        <v>46227.917314814818</v>
      </c>
      <c r="AG2422" t="str">
        <f t="shared" si="296"/>
        <v>Agosto-26</v>
      </c>
      <c r="AH2422" s="36">
        <f>_xlfn.XLOOKUP(AK2422,'Base de Preços'!P$7:P$3001,'Base de Preços'!J$7:J$3001,"",0)</f>
        <v>0</v>
      </c>
      <c r="AI2422" s="37">
        <f t="shared" si="297"/>
        <v>0</v>
      </c>
      <c r="AJ2422" t="str">
        <f>_xlfn.XLOOKUP(N2422,Agrupamentos!C$3:C$496,Agrupamentos!D$3:D$496,"",0)</f>
        <v>APOIO E MANUTENÇÃO</v>
      </c>
      <c r="AK2422" t="str">
        <f t="shared" si="298"/>
        <v>APOIO E MANUTEÇÃOGN14212</v>
      </c>
      <c r="AL2422" s="57" t="str">
        <f t="shared" si="299"/>
        <v>48190GN1421MotoristaCARLOS EDUARDO DE ARRUDAAPOIO E MANUTEÇÃOCAMPO NOVO63Principal31,68Agosto-260846227,917314814846227</v>
      </c>
      <c r="AM2422" s="79" t="str">
        <f t="shared" si="300"/>
        <v/>
      </c>
      <c r="AN2422" s="80" t="str">
        <f t="shared" si="301"/>
        <v/>
      </c>
      <c r="AO2422" s="36">
        <f t="shared" si="302"/>
        <v>0</v>
      </c>
      <c r="AP2422" s="83" t="str">
        <f t="shared" si="303"/>
        <v/>
      </c>
    </row>
    <row r="2423" spans="1:42" hidden="1">
      <c r="A2423">
        <v>48190</v>
      </c>
      <c r="B2423" s="38">
        <v>46227</v>
      </c>
      <c r="C2423" t="s">
        <v>35</v>
      </c>
      <c r="D2423" t="s">
        <v>36</v>
      </c>
      <c r="E2423" t="s">
        <v>3</v>
      </c>
      <c r="F2423" t="s">
        <v>49</v>
      </c>
      <c r="G2423">
        <v>8</v>
      </c>
      <c r="H2423" s="43">
        <v>11585</v>
      </c>
      <c r="I2423" t="s">
        <v>38</v>
      </c>
      <c r="J2423">
        <v>11737</v>
      </c>
      <c r="K2423" t="s">
        <v>79</v>
      </c>
      <c r="L2423" t="s">
        <v>79</v>
      </c>
      <c r="M2423" t="s">
        <v>80</v>
      </c>
      <c r="N2423" t="s">
        <v>81</v>
      </c>
      <c r="O2423" t="s">
        <v>64</v>
      </c>
      <c r="P2423">
        <v>510</v>
      </c>
      <c r="Q2423" t="s">
        <v>82</v>
      </c>
      <c r="R2423">
        <v>63</v>
      </c>
      <c r="S2423">
        <v>58</v>
      </c>
      <c r="T2423">
        <v>31.68</v>
      </c>
      <c r="U2423">
        <v>0</v>
      </c>
      <c r="V2423">
        <v>58</v>
      </c>
      <c r="W2423">
        <v>1.4</v>
      </c>
      <c r="X2423">
        <v>1.83</v>
      </c>
      <c r="Y2423">
        <v>1.83</v>
      </c>
      <c r="Z2423">
        <v>110.99</v>
      </c>
      <c r="AA2423" t="s">
        <v>55</v>
      </c>
      <c r="AB2423" t="s">
        <v>47</v>
      </c>
      <c r="AC2423" t="s">
        <v>83</v>
      </c>
      <c r="AD2423" t="s">
        <v>58</v>
      </c>
      <c r="AE2423" s="39">
        <v>46227.917314814818</v>
      </c>
      <c r="AG2423" t="str">
        <f t="shared" si="296"/>
        <v>Agosto-26</v>
      </c>
      <c r="AH2423" s="36">
        <f>_xlfn.XLOOKUP(AK2423,'Base de Preços'!P$7:P$3001,'Base de Preços'!J$7:J$3001,"",0)</f>
        <v>138.51</v>
      </c>
      <c r="AI2423" s="37">
        <f t="shared" si="297"/>
        <v>4387.9967999999999</v>
      </c>
      <c r="AJ2423" t="str">
        <f>_xlfn.XLOOKUP(N2423,Agrupamentos!C$3:C$496,Agrupamentos!D$3:D$496,"",0)</f>
        <v>COMBATE A FORMIGA ANUAL</v>
      </c>
      <c r="AK2423" t="str">
        <f t="shared" si="298"/>
        <v>COMBATE A FORMIGA ANUALGN1421REF015</v>
      </c>
      <c r="AL2423" s="57" t="str">
        <f t="shared" si="299"/>
        <v>48190GN1421Trabalhador FlorestalCARLOS EDUARDO DE ARRUDACOMBATE A FORMIGA ANUALCAMPO NOVO63Principal31,68Agosto-2605846227,917314814846227</v>
      </c>
      <c r="AM2423" s="79">
        <f t="shared" si="300"/>
        <v>41.428571428571431</v>
      </c>
      <c r="AN2423" s="80">
        <f t="shared" si="301"/>
        <v>4598.1571428571433</v>
      </c>
      <c r="AO2423" s="36">
        <f t="shared" si="302"/>
        <v>3516.1632</v>
      </c>
      <c r="AP2423" s="83">
        <f t="shared" si="303"/>
        <v>-1081.9939428571433</v>
      </c>
    </row>
    <row r="2424" spans="1:42" hidden="1">
      <c r="A2424">
        <v>48194</v>
      </c>
      <c r="B2424" s="38">
        <v>46227</v>
      </c>
      <c r="C2424" t="s">
        <v>35</v>
      </c>
      <c r="D2424" t="s">
        <v>36</v>
      </c>
      <c r="E2424" t="s">
        <v>3</v>
      </c>
      <c r="F2424" t="s">
        <v>49</v>
      </c>
      <c r="G2424">
        <v>8</v>
      </c>
      <c r="H2424" s="43">
        <v>11585</v>
      </c>
      <c r="I2424" t="s">
        <v>38</v>
      </c>
      <c r="J2424">
        <v>11750</v>
      </c>
      <c r="K2424" t="s">
        <v>73</v>
      </c>
      <c r="L2424" t="s">
        <v>73</v>
      </c>
      <c r="M2424" t="s">
        <v>74</v>
      </c>
      <c r="N2424" t="s">
        <v>75</v>
      </c>
      <c r="O2424" t="s">
        <v>64</v>
      </c>
      <c r="P2424">
        <v>528</v>
      </c>
      <c r="Q2424" t="s">
        <v>76</v>
      </c>
      <c r="R2424" t="s">
        <v>97</v>
      </c>
      <c r="S2424">
        <v>40</v>
      </c>
      <c r="T2424">
        <v>12</v>
      </c>
      <c r="U2424">
        <v>8</v>
      </c>
      <c r="V2424">
        <v>48</v>
      </c>
      <c r="W2424">
        <v>8.0399999999999991</v>
      </c>
      <c r="X2424">
        <v>3.33</v>
      </c>
      <c r="Y2424">
        <v>4</v>
      </c>
      <c r="Z2424">
        <v>644.51</v>
      </c>
      <c r="AA2424" t="s">
        <v>55</v>
      </c>
      <c r="AB2424" t="s">
        <v>47</v>
      </c>
      <c r="AC2424" t="s">
        <v>78</v>
      </c>
      <c r="AD2424" t="s">
        <v>58</v>
      </c>
      <c r="AE2424" s="39">
        <v>46228.015324074076</v>
      </c>
      <c r="AG2424" t="str">
        <f t="shared" si="296"/>
        <v>Agosto-26</v>
      </c>
      <c r="AH2424" s="36">
        <f>_xlfn.XLOOKUP(AK2424,'Base de Preços'!P$7:P$3001,'Base de Preços'!J$7:J$3001,"",0)</f>
        <v>856.15</v>
      </c>
      <c r="AI2424" s="37">
        <f t="shared" si="297"/>
        <v>10273.799999999999</v>
      </c>
      <c r="AJ2424" t="str">
        <f>_xlfn.XLOOKUP(N2424,Agrupamentos!C$3:C$496,Agrupamentos!D$3:D$496,"",0)</f>
        <v>PLANTIO</v>
      </c>
      <c r="AK2424" t="str">
        <f t="shared" si="298"/>
        <v>PLANTIO SEMI-MECANIZADO ATÉ 1.300 MUDASGN1421REF78</v>
      </c>
      <c r="AL2424" s="57" t="str">
        <f t="shared" si="299"/>
        <v>48194GN1421Trabalhador FlorestalPAULO RENATO DOS SANTOS SILVAPLANTIO SEMI-MECANIZADO ATÉ 1.300 MUDASMEL50APrincipal12Agosto-2684846228,015324074146227</v>
      </c>
      <c r="AM2424" s="79">
        <f t="shared" si="300"/>
        <v>5.9701492537313436</v>
      </c>
      <c r="AN2424" s="80">
        <f t="shared" si="301"/>
        <v>3847.8208955223881</v>
      </c>
      <c r="AO2424" s="36">
        <f t="shared" si="302"/>
        <v>7734.12</v>
      </c>
      <c r="AP2424" s="83">
        <f t="shared" si="303"/>
        <v>3886.2991044776118</v>
      </c>
    </row>
    <row r="2425" spans="1:42" hidden="1">
      <c r="A2425">
        <v>48194</v>
      </c>
      <c r="B2425" s="38">
        <v>46227</v>
      </c>
      <c r="C2425" t="s">
        <v>35</v>
      </c>
      <c r="D2425" t="s">
        <v>36</v>
      </c>
      <c r="E2425" t="s">
        <v>3</v>
      </c>
      <c r="F2425" t="s">
        <v>59</v>
      </c>
      <c r="G2425">
        <v>8</v>
      </c>
      <c r="H2425" s="43">
        <v>11585</v>
      </c>
      <c r="I2425" t="s">
        <v>38</v>
      </c>
      <c r="J2425">
        <v>11750</v>
      </c>
      <c r="K2425" t="s">
        <v>73</v>
      </c>
      <c r="L2425" t="s">
        <v>73</v>
      </c>
      <c r="M2425" t="s">
        <v>74</v>
      </c>
      <c r="N2425" t="s">
        <v>75</v>
      </c>
      <c r="O2425" t="s">
        <v>64</v>
      </c>
      <c r="P2425">
        <v>528</v>
      </c>
      <c r="Q2425" t="s">
        <v>76</v>
      </c>
      <c r="R2425" t="s">
        <v>97</v>
      </c>
      <c r="S2425">
        <v>8</v>
      </c>
      <c r="T2425">
        <v>12</v>
      </c>
      <c r="U2425">
        <v>0</v>
      </c>
      <c r="V2425">
        <v>8</v>
      </c>
      <c r="W2425">
        <v>0.8</v>
      </c>
      <c r="X2425">
        <v>0.67</v>
      </c>
      <c r="Y2425">
        <v>0.67</v>
      </c>
      <c r="Z2425">
        <v>211.64</v>
      </c>
      <c r="AA2425" t="s">
        <v>55</v>
      </c>
      <c r="AB2425" t="s">
        <v>77</v>
      </c>
      <c r="AC2425" t="s">
        <v>78</v>
      </c>
      <c r="AE2425" s="39">
        <v>46228.015324074076</v>
      </c>
      <c r="AG2425" t="str">
        <f t="shared" si="296"/>
        <v>Agosto-26</v>
      </c>
      <c r="AH2425" s="36">
        <f>_xlfn.XLOOKUP(AK2425,'Base de Preços'!P$7:P$3001,'Base de Preços'!J$7:J$3001,"",0)</f>
        <v>856.15</v>
      </c>
      <c r="AI2425" s="37">
        <f t="shared" si="297"/>
        <v>0</v>
      </c>
      <c r="AJ2425" t="str">
        <f>_xlfn.XLOOKUP(N2425,Agrupamentos!C$3:C$496,Agrupamentos!D$3:D$496,"",0)</f>
        <v>PLANTIO</v>
      </c>
      <c r="AK2425" t="str">
        <f t="shared" si="298"/>
        <v>PLANTIO SEMI-MECANIZADO ATÉ 1.300 MUDASGN1421REF78</v>
      </c>
      <c r="AL2425" s="57" t="str">
        <f t="shared" si="299"/>
        <v>48194GN1421Operador de Trator de PneuPAULO RENATO DOS SANTOS SILVAPLANTIO SEMI-MECANIZADO ATÉ 1.300 MUDASMEL50AApoio12Agosto-260846228,015324074146227</v>
      </c>
      <c r="AM2425" s="79">
        <f t="shared" si="300"/>
        <v>10</v>
      </c>
      <c r="AN2425" s="80">
        <f t="shared" si="301"/>
        <v>2116.3999999999996</v>
      </c>
      <c r="AO2425" s="36">
        <f t="shared" si="302"/>
        <v>2539.6799999999998</v>
      </c>
      <c r="AP2425" s="83">
        <f t="shared" si="303"/>
        <v>423.2800000000002</v>
      </c>
    </row>
    <row r="2426" spans="1:42" hidden="1">
      <c r="A2426">
        <v>48243</v>
      </c>
      <c r="B2426" s="38">
        <v>46227</v>
      </c>
      <c r="C2426" t="s">
        <v>35</v>
      </c>
      <c r="D2426" t="s">
        <v>36</v>
      </c>
      <c r="E2426" t="s">
        <v>3</v>
      </c>
      <c r="F2426" t="s">
        <v>37</v>
      </c>
      <c r="G2426">
        <v>10</v>
      </c>
      <c r="H2426" s="43">
        <v>10061</v>
      </c>
      <c r="I2426" t="s">
        <v>60</v>
      </c>
      <c r="J2426">
        <v>11071</v>
      </c>
      <c r="K2426" t="s">
        <v>66</v>
      </c>
      <c r="L2426" t="s">
        <v>66</v>
      </c>
      <c r="M2426">
        <v>2</v>
      </c>
      <c r="N2426" t="s">
        <v>42</v>
      </c>
      <c r="O2426" t="s">
        <v>43</v>
      </c>
      <c r="P2426">
        <v>511</v>
      </c>
      <c r="Q2426" t="s">
        <v>53</v>
      </c>
      <c r="R2426">
        <v>1</v>
      </c>
      <c r="S2426">
        <v>0</v>
      </c>
      <c r="T2426">
        <v>0</v>
      </c>
      <c r="U2426">
        <v>10</v>
      </c>
      <c r="V2426">
        <v>10</v>
      </c>
      <c r="W2426">
        <v>0</v>
      </c>
      <c r="X2426">
        <v>0</v>
      </c>
      <c r="Y2426">
        <v>0</v>
      </c>
      <c r="Z2426">
        <v>0</v>
      </c>
      <c r="AA2426" t="s">
        <v>55</v>
      </c>
      <c r="AB2426" t="s">
        <v>47</v>
      </c>
      <c r="AC2426" t="s">
        <v>69</v>
      </c>
      <c r="AD2426" t="s">
        <v>58</v>
      </c>
      <c r="AE2426" s="39">
        <v>46230.412187499998</v>
      </c>
      <c r="AG2426" t="str">
        <f t="shared" si="296"/>
        <v>Agosto-26</v>
      </c>
      <c r="AH2426" s="36">
        <f>_xlfn.XLOOKUP(AK2426,'Base de Preços'!P$7:P$3001,'Base de Preços'!J$7:J$3001,"",0)</f>
        <v>0</v>
      </c>
      <c r="AI2426" s="37">
        <f t="shared" si="297"/>
        <v>0</v>
      </c>
      <c r="AJ2426" t="str">
        <f>_xlfn.XLOOKUP(N2426,Agrupamentos!C$3:C$496,Agrupamentos!D$3:D$496,"",0)</f>
        <v>APOIO E MANUTENÇÃO</v>
      </c>
      <c r="AK2426" t="str">
        <f t="shared" si="298"/>
        <v>APOIO E MANUTEÇÃOGN14212</v>
      </c>
      <c r="AL2426" s="57" t="str">
        <f t="shared" si="299"/>
        <v>48243GN1421MotoristaLUCAS CARDOSO PINTOAPOIO E MANUTEÇÃOLAGEADO1Principal0Agosto-26101046230,412187546227</v>
      </c>
      <c r="AM2426" s="79" t="str">
        <f t="shared" si="300"/>
        <v/>
      </c>
      <c r="AN2426" s="80" t="str">
        <f t="shared" si="301"/>
        <v/>
      </c>
      <c r="AO2426" s="36">
        <f t="shared" si="302"/>
        <v>0</v>
      </c>
      <c r="AP2426" s="83" t="str">
        <f t="shared" si="303"/>
        <v/>
      </c>
    </row>
    <row r="2427" spans="1:42" hidden="1">
      <c r="A2427">
        <v>48243</v>
      </c>
      <c r="B2427" s="38">
        <v>46227</v>
      </c>
      <c r="C2427" t="s">
        <v>35</v>
      </c>
      <c r="D2427" t="s">
        <v>36</v>
      </c>
      <c r="E2427" t="s">
        <v>3</v>
      </c>
      <c r="F2427" t="s">
        <v>70</v>
      </c>
      <c r="G2427">
        <v>10</v>
      </c>
      <c r="H2427" s="43">
        <v>10061</v>
      </c>
      <c r="I2427" t="s">
        <v>60</v>
      </c>
      <c r="J2427">
        <v>11071</v>
      </c>
      <c r="K2427" t="s">
        <v>66</v>
      </c>
      <c r="L2427" t="s">
        <v>66</v>
      </c>
      <c r="M2427" t="s">
        <v>71</v>
      </c>
      <c r="N2427" t="s">
        <v>72</v>
      </c>
      <c r="O2427" t="s">
        <v>64</v>
      </c>
      <c r="P2427">
        <v>511</v>
      </c>
      <c r="Q2427" t="s">
        <v>53</v>
      </c>
      <c r="R2427">
        <v>29</v>
      </c>
      <c r="S2427">
        <v>4</v>
      </c>
      <c r="T2427">
        <v>3</v>
      </c>
      <c r="U2427">
        <v>6</v>
      </c>
      <c r="V2427">
        <v>10</v>
      </c>
      <c r="W2427">
        <v>0.78</v>
      </c>
      <c r="X2427">
        <v>1.33</v>
      </c>
      <c r="Y2427">
        <v>3.33</v>
      </c>
      <c r="Z2427">
        <v>580</v>
      </c>
      <c r="AA2427" t="s">
        <v>55</v>
      </c>
      <c r="AB2427" t="s">
        <v>47</v>
      </c>
      <c r="AC2427" t="s">
        <v>69</v>
      </c>
      <c r="AE2427" s="39">
        <v>46230.366203703707</v>
      </c>
      <c r="AG2427" t="str">
        <f t="shared" si="296"/>
        <v>Agosto-26</v>
      </c>
      <c r="AH2427" s="36">
        <f>_xlfn.XLOOKUP(AK2427,'Base de Preços'!P$7:P$3001,'Base de Preços'!J$7:J$3001,"",0)</f>
        <v>580</v>
      </c>
      <c r="AI2427" s="37">
        <f t="shared" si="297"/>
        <v>1740</v>
      </c>
      <c r="AJ2427" t="str">
        <f>_xlfn.XLOOKUP(N2427,Agrupamentos!C$3:C$496,Agrupamentos!D$3:D$496,"",0)</f>
        <v>TRITURAÇÃO COM PÁ CARREGADEIRA/ ROLO FACA</v>
      </c>
      <c r="AK2427" t="str">
        <f t="shared" si="298"/>
        <v>TRITURAÇÃO COM PÁ CARREGADEIRAGN1421REF29</v>
      </c>
      <c r="AL2427" s="57" t="str">
        <f t="shared" si="299"/>
        <v>48243GN1421Operador de Pá CarregadeiraLUCAS CARDOSO PINTOTRITURAÇÃO COM PÁ CARREGADEIRALAGEADO29Principal3Agosto-2661046230,366203703746227</v>
      </c>
      <c r="AM2427" s="79">
        <f t="shared" si="300"/>
        <v>12.820512820512819</v>
      </c>
      <c r="AN2427" s="80">
        <f t="shared" si="301"/>
        <v>7435.8974358974356</v>
      </c>
      <c r="AO2427" s="36">
        <f t="shared" si="302"/>
        <v>1740</v>
      </c>
      <c r="AP2427" s="83">
        <f t="shared" si="303"/>
        <v>-5695.8974358974356</v>
      </c>
    </row>
    <row r="2428" spans="1:42" hidden="1">
      <c r="A2428">
        <v>48243</v>
      </c>
      <c r="B2428" s="38">
        <v>46227</v>
      </c>
      <c r="C2428" t="s">
        <v>35</v>
      </c>
      <c r="D2428" t="s">
        <v>36</v>
      </c>
      <c r="E2428" t="s">
        <v>3</v>
      </c>
      <c r="F2428" t="s">
        <v>59</v>
      </c>
      <c r="G2428">
        <v>10</v>
      </c>
      <c r="H2428" s="43">
        <v>10061</v>
      </c>
      <c r="I2428" t="s">
        <v>60</v>
      </c>
      <c r="J2428">
        <v>11071</v>
      </c>
      <c r="K2428" t="s">
        <v>66</v>
      </c>
      <c r="L2428" t="s">
        <v>66</v>
      </c>
      <c r="M2428" t="s">
        <v>67</v>
      </c>
      <c r="N2428" t="s">
        <v>68</v>
      </c>
      <c r="O2428" t="s">
        <v>64</v>
      </c>
      <c r="P2428">
        <v>511</v>
      </c>
      <c r="Q2428" t="s">
        <v>53</v>
      </c>
      <c r="R2428">
        <v>1</v>
      </c>
      <c r="S2428">
        <v>11</v>
      </c>
      <c r="T2428">
        <v>22</v>
      </c>
      <c r="U2428">
        <v>9</v>
      </c>
      <c r="V2428">
        <v>20</v>
      </c>
      <c r="W2428">
        <v>0.41</v>
      </c>
      <c r="X2428">
        <v>0.5</v>
      </c>
      <c r="Y2428">
        <v>0.91</v>
      </c>
      <c r="Z2428">
        <v>148.68</v>
      </c>
      <c r="AA2428" t="s">
        <v>55</v>
      </c>
      <c r="AB2428" t="s">
        <v>47</v>
      </c>
      <c r="AC2428" t="s">
        <v>69</v>
      </c>
      <c r="AE2428" s="39">
        <v>46230.366203703707</v>
      </c>
      <c r="AG2428" t="str">
        <f t="shared" si="296"/>
        <v>Agosto-26</v>
      </c>
      <c r="AH2428" s="36">
        <f>_xlfn.XLOOKUP(AK2428,'Base de Preços'!P$7:P$3001,'Base de Preços'!J$7:J$3001,"",0)</f>
        <v>205</v>
      </c>
      <c r="AI2428" s="37">
        <f t="shared" si="297"/>
        <v>4510</v>
      </c>
      <c r="AJ2428" t="str">
        <f>_xlfn.XLOOKUP(N2428,Agrupamentos!C$3:C$496,Agrupamentos!D$3:D$496,"",0)</f>
        <v>CALGESSO</v>
      </c>
      <c r="AK2428" t="str">
        <f t="shared" si="298"/>
        <v>APLICAÇÃO DE CALGESSO - ATÉ 1.500 KGGN1421REF328</v>
      </c>
      <c r="AL2428" s="57" t="str">
        <f t="shared" si="299"/>
        <v>48243GN1421Operador de Trator de PneuLUCAS CARDOSO PINTOAPLICAÇÃO DE CALGESSO - ATÉ 1.500 KGLAGEADO1Principal22Agosto-2692046230,366203703746227</v>
      </c>
      <c r="AM2428" s="79">
        <f t="shared" si="300"/>
        <v>48.780487804878049</v>
      </c>
      <c r="AN2428" s="80">
        <f t="shared" si="301"/>
        <v>7252.6829268292686</v>
      </c>
      <c r="AO2428" s="36">
        <f t="shared" si="302"/>
        <v>3270.96</v>
      </c>
      <c r="AP2428" s="83">
        <f t="shared" si="303"/>
        <v>-3981.7229268292685</v>
      </c>
    </row>
    <row r="2429" spans="1:42" hidden="1">
      <c r="A2429">
        <v>48250</v>
      </c>
      <c r="B2429" s="38">
        <v>46227</v>
      </c>
      <c r="C2429" t="s">
        <v>35</v>
      </c>
      <c r="D2429" t="s">
        <v>36</v>
      </c>
      <c r="E2429" t="s">
        <v>3</v>
      </c>
      <c r="F2429" t="s">
        <v>49</v>
      </c>
      <c r="G2429">
        <v>8</v>
      </c>
      <c r="H2429" s="43">
        <v>11585</v>
      </c>
      <c r="I2429" t="s">
        <v>38</v>
      </c>
      <c r="J2429" t="s">
        <v>50</v>
      </c>
      <c r="K2429" t="s">
        <v>51</v>
      </c>
      <c r="L2429" t="s">
        <v>52</v>
      </c>
      <c r="M2429">
        <v>2</v>
      </c>
      <c r="N2429" t="s">
        <v>42</v>
      </c>
      <c r="O2429" t="s">
        <v>43</v>
      </c>
      <c r="P2429">
        <v>528</v>
      </c>
      <c r="Q2429" t="s">
        <v>76</v>
      </c>
      <c r="R2429">
        <v>43</v>
      </c>
      <c r="S2429">
        <v>64</v>
      </c>
      <c r="T2429">
        <v>0</v>
      </c>
      <c r="U2429">
        <v>0</v>
      </c>
      <c r="V2429">
        <v>64</v>
      </c>
      <c r="W2429">
        <v>0</v>
      </c>
      <c r="X2429">
        <v>0</v>
      </c>
      <c r="Y2429">
        <v>0</v>
      </c>
      <c r="Z2429">
        <v>0</v>
      </c>
      <c r="AA2429" t="s">
        <v>55</v>
      </c>
      <c r="AB2429" t="s">
        <v>56</v>
      </c>
      <c r="AC2429" t="s">
        <v>58</v>
      </c>
      <c r="AD2429" t="s">
        <v>58</v>
      </c>
      <c r="AE2429" s="39">
        <v>46230.382002314815</v>
      </c>
      <c r="AG2429" t="str">
        <f t="shared" si="296"/>
        <v>Agosto-26</v>
      </c>
      <c r="AH2429" s="36">
        <f>_xlfn.XLOOKUP(AK2429,'Base de Preços'!P$7:P$3001,'Base de Preços'!J$7:J$3001,"",0)</f>
        <v>0</v>
      </c>
      <c r="AI2429" s="37">
        <f t="shared" si="297"/>
        <v>0</v>
      </c>
      <c r="AJ2429" t="str">
        <f>_xlfn.XLOOKUP(N2429,Agrupamentos!C$3:C$496,Agrupamentos!D$3:D$496,"",0)</f>
        <v>APOIO E MANUTENÇÃO</v>
      </c>
      <c r="AK2429" t="str">
        <f t="shared" si="298"/>
        <v>APOIO E MANUTEÇÃOGN14212</v>
      </c>
      <c r="AL2429" s="57" t="str">
        <f t="shared" si="299"/>
        <v>48250GN1421Trabalhador FlorestalLEANDRA DE MIRANDA SOUZA COSTAAPOIO E MANUTEÇÃOMEL43Suporte0Agosto-2606446230,382002314846227</v>
      </c>
      <c r="AM2429" s="79" t="str">
        <f t="shared" si="300"/>
        <v/>
      </c>
      <c r="AN2429" s="80" t="str">
        <f t="shared" si="301"/>
        <v/>
      </c>
      <c r="AO2429" s="36">
        <f t="shared" si="302"/>
        <v>0</v>
      </c>
      <c r="AP2429" s="83" t="str">
        <f t="shared" si="303"/>
        <v/>
      </c>
    </row>
    <row r="2430" spans="1:42" hidden="1">
      <c r="A2430">
        <v>48251</v>
      </c>
      <c r="B2430" s="38">
        <v>46227</v>
      </c>
      <c r="C2430" t="s">
        <v>35</v>
      </c>
      <c r="D2430" t="s">
        <v>36</v>
      </c>
      <c r="E2430" t="s">
        <v>3</v>
      </c>
      <c r="F2430" t="s">
        <v>59</v>
      </c>
      <c r="G2430">
        <v>8</v>
      </c>
      <c r="H2430" s="43">
        <v>11585</v>
      </c>
      <c r="I2430" t="s">
        <v>38</v>
      </c>
      <c r="J2430">
        <v>11807</v>
      </c>
      <c r="K2430" t="s">
        <v>84</v>
      </c>
      <c r="L2430" t="s">
        <v>84</v>
      </c>
      <c r="M2430" t="s">
        <v>94</v>
      </c>
      <c r="N2430" t="s">
        <v>95</v>
      </c>
      <c r="O2430" t="s">
        <v>64</v>
      </c>
      <c r="P2430">
        <v>528</v>
      </c>
      <c r="Q2430" t="s">
        <v>76</v>
      </c>
      <c r="R2430">
        <v>50</v>
      </c>
      <c r="S2430">
        <v>7</v>
      </c>
      <c r="T2430">
        <v>12</v>
      </c>
      <c r="U2430">
        <v>1</v>
      </c>
      <c r="V2430">
        <v>8</v>
      </c>
      <c r="W2430">
        <v>0.71</v>
      </c>
      <c r="X2430">
        <v>0.57999999999999996</v>
      </c>
      <c r="Y2430">
        <v>0.67</v>
      </c>
      <c r="Z2430">
        <v>211.49</v>
      </c>
      <c r="AA2430" t="s">
        <v>55</v>
      </c>
      <c r="AB2430" t="s">
        <v>56</v>
      </c>
      <c r="AC2430" t="s">
        <v>88</v>
      </c>
      <c r="AD2430" t="s">
        <v>58</v>
      </c>
      <c r="AE2430" s="39">
        <v>46230.383530092593</v>
      </c>
      <c r="AG2430" t="str">
        <f t="shared" si="296"/>
        <v>Agosto-26</v>
      </c>
      <c r="AH2430" s="36">
        <f>_xlfn.XLOOKUP(AK2430,'Base de Preços'!P$7:P$3001,'Base de Preços'!J$7:J$3001,"",0)</f>
        <v>623.57000000000005</v>
      </c>
      <c r="AI2430" s="37">
        <f t="shared" si="297"/>
        <v>0</v>
      </c>
      <c r="AJ2430" t="str">
        <f>_xlfn.XLOOKUP(N2430,Agrupamentos!C$3:C$496,Agrupamentos!D$3:D$496,"",0)</f>
        <v>IRRIGAÇÃO DE PLANTIO</v>
      </c>
      <c r="AK2430" t="str">
        <f t="shared" si="298"/>
        <v>2ª IRRIGAÇÃO DE PLANTIOGN1421REF322</v>
      </c>
      <c r="AL2430" s="57" t="str">
        <f t="shared" si="299"/>
        <v>48251GN1421Operador de Trator de PneuCASSIO EDUARDO VIEIRA SOARES2ª IRRIGAÇÃO DE PLANTIOMEL50Suporte12Agosto-261846230,383530092646227</v>
      </c>
      <c r="AM2430" s="79">
        <f t="shared" si="300"/>
        <v>11.267605633802818</v>
      </c>
      <c r="AN2430" s="80">
        <f t="shared" si="301"/>
        <v>2382.9859154929582</v>
      </c>
      <c r="AO2430" s="36">
        <f t="shared" si="302"/>
        <v>2537.88</v>
      </c>
      <c r="AP2430" s="83">
        <f t="shared" si="303"/>
        <v>154.89408450704195</v>
      </c>
    </row>
    <row r="2431" spans="1:42" hidden="1">
      <c r="A2431">
        <v>48251</v>
      </c>
      <c r="B2431" s="38">
        <v>46227</v>
      </c>
      <c r="C2431" t="s">
        <v>35</v>
      </c>
      <c r="D2431" t="s">
        <v>36</v>
      </c>
      <c r="E2431" t="s">
        <v>3</v>
      </c>
      <c r="F2431" t="s">
        <v>59</v>
      </c>
      <c r="G2431">
        <v>8</v>
      </c>
      <c r="H2431" s="43">
        <v>11585</v>
      </c>
      <c r="I2431" t="s">
        <v>38</v>
      </c>
      <c r="J2431">
        <v>11807</v>
      </c>
      <c r="K2431" t="s">
        <v>84</v>
      </c>
      <c r="L2431" t="s">
        <v>84</v>
      </c>
      <c r="M2431" t="s">
        <v>89</v>
      </c>
      <c r="N2431" t="s">
        <v>90</v>
      </c>
      <c r="O2431" t="s">
        <v>64</v>
      </c>
      <c r="P2431">
        <v>528</v>
      </c>
      <c r="Q2431" t="s">
        <v>76</v>
      </c>
      <c r="R2431" t="s">
        <v>97</v>
      </c>
      <c r="S2431">
        <v>8</v>
      </c>
      <c r="T2431">
        <v>12</v>
      </c>
      <c r="U2431">
        <v>8</v>
      </c>
      <c r="V2431">
        <v>16</v>
      </c>
      <c r="W2431">
        <v>0.71</v>
      </c>
      <c r="X2431">
        <v>0.67</v>
      </c>
      <c r="Y2431">
        <v>1.33</v>
      </c>
      <c r="Z2431">
        <v>211.49</v>
      </c>
      <c r="AA2431" t="s">
        <v>55</v>
      </c>
      <c r="AB2431" t="s">
        <v>56</v>
      </c>
      <c r="AC2431" t="s">
        <v>88</v>
      </c>
      <c r="AD2431" t="s">
        <v>58</v>
      </c>
      <c r="AE2431" s="39">
        <v>46230.383530092593</v>
      </c>
      <c r="AG2431" t="str">
        <f t="shared" si="296"/>
        <v>Agosto-26</v>
      </c>
      <c r="AH2431" s="36">
        <f>_xlfn.XLOOKUP(AK2431,'Base de Preços'!P$7:P$3001,'Base de Preços'!J$7:J$3001,"",0)</f>
        <v>623.57000000000005</v>
      </c>
      <c r="AI2431" s="37">
        <f t="shared" si="297"/>
        <v>0</v>
      </c>
      <c r="AJ2431" t="str">
        <f>_xlfn.XLOOKUP(N2431,Agrupamentos!C$3:C$496,Agrupamentos!D$3:D$496,"",0)</f>
        <v>IRRIGAÇÃO DE PLANTIO</v>
      </c>
      <c r="AK2431" t="str">
        <f t="shared" si="298"/>
        <v>1ª IRRIGAÇÃO DE PLANTIOGN1421REF320</v>
      </c>
      <c r="AL2431" s="57" t="str">
        <f t="shared" si="299"/>
        <v>48251GN1421Operador de Trator de PneuCASSIO EDUARDO VIEIRA SOARES1ª IRRIGAÇÃO DE PLANTIOMEL50ASuporte12Agosto-2681646230,383530092646227</v>
      </c>
      <c r="AM2431" s="79">
        <f t="shared" si="300"/>
        <v>22.535211267605636</v>
      </c>
      <c r="AN2431" s="80">
        <f t="shared" si="301"/>
        <v>4765.9718309859163</v>
      </c>
      <c r="AO2431" s="36">
        <f t="shared" si="302"/>
        <v>2537.88</v>
      </c>
      <c r="AP2431" s="83">
        <f t="shared" si="303"/>
        <v>-2228.0918309859162</v>
      </c>
    </row>
    <row r="2432" spans="1:42" hidden="1">
      <c r="A2432">
        <v>48251</v>
      </c>
      <c r="B2432" s="38">
        <v>46227</v>
      </c>
      <c r="C2432" t="s">
        <v>35</v>
      </c>
      <c r="D2432" t="s">
        <v>36</v>
      </c>
      <c r="E2432" t="s">
        <v>3</v>
      </c>
      <c r="F2432" t="s">
        <v>49</v>
      </c>
      <c r="G2432">
        <v>8</v>
      </c>
      <c r="H2432" s="43">
        <v>11585</v>
      </c>
      <c r="I2432" t="s">
        <v>38</v>
      </c>
      <c r="J2432">
        <v>11807</v>
      </c>
      <c r="K2432" t="s">
        <v>84</v>
      </c>
      <c r="L2432" t="s">
        <v>84</v>
      </c>
      <c r="M2432" t="s">
        <v>89</v>
      </c>
      <c r="N2432" t="s">
        <v>90</v>
      </c>
      <c r="O2432" t="s">
        <v>64</v>
      </c>
      <c r="P2432">
        <v>528</v>
      </c>
      <c r="Q2432" t="s">
        <v>76</v>
      </c>
      <c r="R2432" t="s">
        <v>97</v>
      </c>
      <c r="S2432">
        <v>48</v>
      </c>
      <c r="T2432">
        <v>12</v>
      </c>
      <c r="U2432">
        <v>0</v>
      </c>
      <c r="V2432">
        <v>48</v>
      </c>
      <c r="W2432">
        <v>3.56</v>
      </c>
      <c r="X2432">
        <v>4</v>
      </c>
      <c r="Y2432">
        <v>4</v>
      </c>
      <c r="Z2432">
        <v>284.79000000000002</v>
      </c>
      <c r="AA2432" t="s">
        <v>55</v>
      </c>
      <c r="AB2432" t="s">
        <v>47</v>
      </c>
      <c r="AC2432" t="s">
        <v>88</v>
      </c>
      <c r="AD2432" t="s">
        <v>58</v>
      </c>
      <c r="AE2432" s="39">
        <v>46230.383530092593</v>
      </c>
      <c r="AG2432" t="str">
        <f t="shared" si="296"/>
        <v>Agosto-26</v>
      </c>
      <c r="AH2432" s="36">
        <f>_xlfn.XLOOKUP(AK2432,'Base de Preços'!P$7:P$3001,'Base de Preços'!J$7:J$3001,"",0)</f>
        <v>623.57000000000005</v>
      </c>
      <c r="AI2432" s="37">
        <f t="shared" si="297"/>
        <v>7482.84</v>
      </c>
      <c r="AJ2432" t="str">
        <f>_xlfn.XLOOKUP(N2432,Agrupamentos!C$3:C$496,Agrupamentos!D$3:D$496,"",0)</f>
        <v>IRRIGAÇÃO DE PLANTIO</v>
      </c>
      <c r="AK2432" t="str">
        <f t="shared" si="298"/>
        <v>1ª IRRIGAÇÃO DE PLANTIOGN1421REF320</v>
      </c>
      <c r="AL2432" s="57" t="str">
        <f t="shared" si="299"/>
        <v>48251GN1421Trabalhador FlorestalCASSIO EDUARDO VIEIRA SOARES1ª IRRIGAÇÃO DE PLANTIOMEL50APrincipal12Agosto-2604846230,383530092646227</v>
      </c>
      <c r="AM2432" s="79">
        <f t="shared" si="300"/>
        <v>13.48314606741573</v>
      </c>
      <c r="AN2432" s="80">
        <f t="shared" si="301"/>
        <v>3839.8651685393261</v>
      </c>
      <c r="AO2432" s="36">
        <f t="shared" si="302"/>
        <v>3417.4800000000005</v>
      </c>
      <c r="AP2432" s="83">
        <f t="shared" si="303"/>
        <v>-422.3851685393256</v>
      </c>
    </row>
    <row r="2433" spans="1:42" hidden="1">
      <c r="A2433">
        <v>48251</v>
      </c>
      <c r="B2433" s="38">
        <v>46227</v>
      </c>
      <c r="C2433" t="s">
        <v>35</v>
      </c>
      <c r="D2433" t="s">
        <v>36</v>
      </c>
      <c r="E2433" t="s">
        <v>3</v>
      </c>
      <c r="F2433" t="s">
        <v>49</v>
      </c>
      <c r="G2433">
        <v>8</v>
      </c>
      <c r="H2433" s="43">
        <v>11585</v>
      </c>
      <c r="I2433" t="s">
        <v>38</v>
      </c>
      <c r="J2433">
        <v>11807</v>
      </c>
      <c r="K2433" t="s">
        <v>84</v>
      </c>
      <c r="L2433" t="s">
        <v>84</v>
      </c>
      <c r="M2433" t="s">
        <v>94</v>
      </c>
      <c r="N2433" t="s">
        <v>95</v>
      </c>
      <c r="O2433" t="s">
        <v>64</v>
      </c>
      <c r="P2433">
        <v>528</v>
      </c>
      <c r="Q2433" t="s">
        <v>76</v>
      </c>
      <c r="R2433">
        <v>50</v>
      </c>
      <c r="S2433">
        <v>40</v>
      </c>
      <c r="T2433">
        <v>12</v>
      </c>
      <c r="U2433">
        <v>0</v>
      </c>
      <c r="V2433">
        <v>40</v>
      </c>
      <c r="W2433">
        <v>3.56</v>
      </c>
      <c r="X2433">
        <v>3.33</v>
      </c>
      <c r="Y2433">
        <v>3.33</v>
      </c>
      <c r="Z2433">
        <v>284.79000000000002</v>
      </c>
      <c r="AA2433" t="s">
        <v>55</v>
      </c>
      <c r="AB2433" t="s">
        <v>47</v>
      </c>
      <c r="AC2433" t="s">
        <v>88</v>
      </c>
      <c r="AD2433" t="s">
        <v>58</v>
      </c>
      <c r="AE2433" s="39">
        <v>46230.383530092593</v>
      </c>
      <c r="AG2433" t="str">
        <f t="shared" si="296"/>
        <v>Agosto-26</v>
      </c>
      <c r="AH2433" s="36">
        <f>_xlfn.XLOOKUP(AK2433,'Base de Preços'!P$7:P$3001,'Base de Preços'!J$7:J$3001,"",0)</f>
        <v>623.57000000000005</v>
      </c>
      <c r="AI2433" s="37">
        <f t="shared" si="297"/>
        <v>7482.84</v>
      </c>
      <c r="AJ2433" t="str">
        <f>_xlfn.XLOOKUP(N2433,Agrupamentos!C$3:C$496,Agrupamentos!D$3:D$496,"",0)</f>
        <v>IRRIGAÇÃO DE PLANTIO</v>
      </c>
      <c r="AK2433" t="str">
        <f t="shared" si="298"/>
        <v>2ª IRRIGAÇÃO DE PLANTIOGN1421REF322</v>
      </c>
      <c r="AL2433" s="57" t="str">
        <f t="shared" si="299"/>
        <v>48251GN1421Trabalhador FlorestalCASSIO EDUARDO VIEIRA SOARES2ª IRRIGAÇÃO DE PLANTIOMEL50Principal12Agosto-2604046230,383530092646227</v>
      </c>
      <c r="AM2433" s="79">
        <f t="shared" si="300"/>
        <v>11.235955056179774</v>
      </c>
      <c r="AN2433" s="80">
        <f t="shared" si="301"/>
        <v>3199.8876404494381</v>
      </c>
      <c r="AO2433" s="36">
        <f t="shared" si="302"/>
        <v>3417.4800000000005</v>
      </c>
      <c r="AP2433" s="83">
        <f t="shared" si="303"/>
        <v>217.59235955056238</v>
      </c>
    </row>
    <row r="2434" spans="1:42" hidden="1">
      <c r="A2434">
        <v>48251</v>
      </c>
      <c r="B2434" s="38">
        <v>46227</v>
      </c>
      <c r="C2434" t="s">
        <v>35</v>
      </c>
      <c r="D2434" t="s">
        <v>36</v>
      </c>
      <c r="E2434" t="s">
        <v>3</v>
      </c>
      <c r="F2434" t="s">
        <v>92</v>
      </c>
      <c r="G2434">
        <v>8</v>
      </c>
      <c r="H2434" s="43">
        <v>11585</v>
      </c>
      <c r="I2434" t="s">
        <v>38</v>
      </c>
      <c r="J2434">
        <v>11807</v>
      </c>
      <c r="K2434" t="s">
        <v>84</v>
      </c>
      <c r="L2434" t="s">
        <v>84</v>
      </c>
      <c r="M2434" t="s">
        <v>89</v>
      </c>
      <c r="N2434" t="s">
        <v>90</v>
      </c>
      <c r="O2434" t="s">
        <v>64</v>
      </c>
      <c r="P2434">
        <v>528</v>
      </c>
      <c r="Q2434" t="s">
        <v>76</v>
      </c>
      <c r="R2434" t="s">
        <v>97</v>
      </c>
      <c r="S2434">
        <v>4</v>
      </c>
      <c r="T2434">
        <v>12</v>
      </c>
      <c r="U2434">
        <v>0</v>
      </c>
      <c r="V2434">
        <v>4</v>
      </c>
      <c r="W2434">
        <v>0.36</v>
      </c>
      <c r="X2434">
        <v>0.33</v>
      </c>
      <c r="Y2434">
        <v>0.33</v>
      </c>
      <c r="Z2434">
        <v>127.29</v>
      </c>
      <c r="AA2434" t="s">
        <v>55</v>
      </c>
      <c r="AB2434" t="s">
        <v>77</v>
      </c>
      <c r="AC2434" t="s">
        <v>88</v>
      </c>
      <c r="AD2434" t="s">
        <v>58</v>
      </c>
      <c r="AE2434" s="39">
        <v>46230.383530092593</v>
      </c>
      <c r="AG2434" t="str">
        <f t="shared" si="296"/>
        <v>Agosto-26</v>
      </c>
      <c r="AH2434" s="36">
        <f>_xlfn.XLOOKUP(AK2434,'Base de Preços'!P$7:P$3001,'Base de Preços'!J$7:J$3001,"",0)</f>
        <v>623.57000000000005</v>
      </c>
      <c r="AI2434" s="37">
        <f t="shared" si="297"/>
        <v>0</v>
      </c>
      <c r="AJ2434" t="str">
        <f>_xlfn.XLOOKUP(N2434,Agrupamentos!C$3:C$496,Agrupamentos!D$3:D$496,"",0)</f>
        <v>IRRIGAÇÃO DE PLANTIO</v>
      </c>
      <c r="AK2434" t="str">
        <f t="shared" si="298"/>
        <v>1ª IRRIGAÇÃO DE PLANTIOGN1421REF320</v>
      </c>
      <c r="AL2434" s="57" t="str">
        <f t="shared" si="299"/>
        <v>48251GN1421Motorista de Caminhão PipaCASSIO EDUARDO VIEIRA SOARES1ª IRRIGAÇÃO DE PLANTIOMEL50AApoio12Agosto-260446230,383530092646227</v>
      </c>
      <c r="AM2434" s="79">
        <f t="shared" si="300"/>
        <v>11.111111111111111</v>
      </c>
      <c r="AN2434" s="80">
        <f t="shared" si="301"/>
        <v>1414.3333333333333</v>
      </c>
      <c r="AO2434" s="36">
        <f t="shared" si="302"/>
        <v>1527.48</v>
      </c>
      <c r="AP2434" s="83">
        <f t="shared" si="303"/>
        <v>113.14666666666676</v>
      </c>
    </row>
    <row r="2435" spans="1:42" hidden="1">
      <c r="A2435">
        <v>48251</v>
      </c>
      <c r="B2435" s="38">
        <v>46227</v>
      </c>
      <c r="C2435" t="s">
        <v>35</v>
      </c>
      <c r="D2435" t="s">
        <v>36</v>
      </c>
      <c r="E2435" t="s">
        <v>3</v>
      </c>
      <c r="F2435" t="s">
        <v>92</v>
      </c>
      <c r="G2435">
        <v>8</v>
      </c>
      <c r="H2435" s="43">
        <v>11585</v>
      </c>
      <c r="I2435" t="s">
        <v>38</v>
      </c>
      <c r="J2435">
        <v>11807</v>
      </c>
      <c r="K2435" t="s">
        <v>84</v>
      </c>
      <c r="L2435" t="s">
        <v>84</v>
      </c>
      <c r="M2435" t="s">
        <v>94</v>
      </c>
      <c r="N2435" t="s">
        <v>95</v>
      </c>
      <c r="O2435" t="s">
        <v>64</v>
      </c>
      <c r="P2435">
        <v>528</v>
      </c>
      <c r="Q2435" t="s">
        <v>76</v>
      </c>
      <c r="R2435">
        <v>50</v>
      </c>
      <c r="S2435">
        <v>4</v>
      </c>
      <c r="T2435">
        <v>12</v>
      </c>
      <c r="U2435">
        <v>0</v>
      </c>
      <c r="V2435">
        <v>4</v>
      </c>
      <c r="W2435">
        <v>0.36</v>
      </c>
      <c r="X2435">
        <v>0.33</v>
      </c>
      <c r="Y2435">
        <v>0.33</v>
      </c>
      <c r="Z2435">
        <v>127.29</v>
      </c>
      <c r="AA2435" t="s">
        <v>55</v>
      </c>
      <c r="AB2435" t="s">
        <v>77</v>
      </c>
      <c r="AC2435" t="s">
        <v>88</v>
      </c>
      <c r="AD2435" t="s">
        <v>58</v>
      </c>
      <c r="AE2435" s="39">
        <v>46230.383530092593</v>
      </c>
      <c r="AG2435" t="str">
        <f t="shared" si="296"/>
        <v>Agosto-26</v>
      </c>
      <c r="AH2435" s="36">
        <f>_xlfn.XLOOKUP(AK2435,'Base de Preços'!P$7:P$3001,'Base de Preços'!J$7:J$3001,"",0)</f>
        <v>623.57000000000005</v>
      </c>
      <c r="AI2435" s="37">
        <f t="shared" si="297"/>
        <v>0</v>
      </c>
      <c r="AJ2435" t="str">
        <f>_xlfn.XLOOKUP(N2435,Agrupamentos!C$3:C$496,Agrupamentos!D$3:D$496,"",0)</f>
        <v>IRRIGAÇÃO DE PLANTIO</v>
      </c>
      <c r="AK2435" t="str">
        <f t="shared" si="298"/>
        <v>2ª IRRIGAÇÃO DE PLANTIOGN1421REF322</v>
      </c>
      <c r="AL2435" s="57" t="str">
        <f t="shared" si="299"/>
        <v>48251GN1421Motorista de Caminhão PipaCASSIO EDUARDO VIEIRA SOARES2ª IRRIGAÇÃO DE PLANTIOMEL50Apoio12Agosto-260446230,383530092646227</v>
      </c>
      <c r="AM2435" s="79">
        <f t="shared" si="300"/>
        <v>11.111111111111111</v>
      </c>
      <c r="AN2435" s="80">
        <f t="shared" si="301"/>
        <v>1414.3333333333333</v>
      </c>
      <c r="AO2435" s="36">
        <f t="shared" si="302"/>
        <v>1527.48</v>
      </c>
      <c r="AP2435" s="83">
        <f t="shared" si="303"/>
        <v>113.14666666666676</v>
      </c>
    </row>
    <row r="2436" spans="1:42" hidden="1">
      <c r="A2436">
        <v>48259</v>
      </c>
      <c r="B2436" s="38">
        <v>46227</v>
      </c>
      <c r="C2436" t="s">
        <v>35</v>
      </c>
      <c r="D2436" t="s">
        <v>36</v>
      </c>
      <c r="E2436" t="s">
        <v>3</v>
      </c>
      <c r="F2436" t="s">
        <v>59</v>
      </c>
      <c r="G2436">
        <v>8</v>
      </c>
      <c r="H2436" s="43">
        <v>10061</v>
      </c>
      <c r="I2436" t="s">
        <v>60</v>
      </c>
      <c r="J2436">
        <v>11778</v>
      </c>
      <c r="K2436" t="s">
        <v>61</v>
      </c>
      <c r="L2436" t="s">
        <v>61</v>
      </c>
      <c r="M2436" t="s">
        <v>62</v>
      </c>
      <c r="N2436" t="s">
        <v>63</v>
      </c>
      <c r="O2436" t="s">
        <v>64</v>
      </c>
      <c r="P2436">
        <v>511</v>
      </c>
      <c r="Q2436" t="s">
        <v>53</v>
      </c>
      <c r="R2436">
        <v>16</v>
      </c>
      <c r="S2436">
        <v>27</v>
      </c>
      <c r="T2436">
        <v>13</v>
      </c>
      <c r="U2436">
        <v>13</v>
      </c>
      <c r="V2436">
        <v>40</v>
      </c>
      <c r="W2436">
        <v>1.24</v>
      </c>
      <c r="X2436">
        <v>2.08</v>
      </c>
      <c r="Y2436">
        <v>3.08</v>
      </c>
      <c r="Z2436" s="3">
        <v>1000</v>
      </c>
      <c r="AA2436" t="s">
        <v>55</v>
      </c>
      <c r="AB2436" t="s">
        <v>47</v>
      </c>
      <c r="AC2436" t="s">
        <v>65</v>
      </c>
      <c r="AD2436" t="s">
        <v>58</v>
      </c>
      <c r="AE2436" s="39">
        <v>46230.413935185185</v>
      </c>
      <c r="AG2436" t="str">
        <f t="shared" si="296"/>
        <v>Agosto-26</v>
      </c>
      <c r="AH2436" s="36">
        <f>_xlfn.XLOOKUP(AK2436,'Base de Preços'!P$7:P$3001,'Base de Preços'!J$7:J$3001,"",0)</f>
        <v>1000</v>
      </c>
      <c r="AI2436" s="37">
        <f t="shared" si="297"/>
        <v>13000</v>
      </c>
      <c r="AJ2436" t="str">
        <f>_xlfn.XLOOKUP(N2436,Agrupamentos!C$3:C$496,Agrupamentos!D$3:D$496,"",0)</f>
        <v>REBAIXAMENTO TOCO</v>
      </c>
      <c r="AK2436" t="str">
        <f t="shared" si="298"/>
        <v>REBAIXAMENTO MECANIZADO DE BROTAÇÃO E TOCOS DE EUCALIPTOGN1421REF54</v>
      </c>
      <c r="AL2436" s="57" t="str">
        <f t="shared" si="299"/>
        <v>48259GN1421Operador de Trator de PneuJORDAN HUGO MIGUEL DA SILVAREBAIXAMENTO MECANIZADO DE BROTAÇÃO E TOCOS DE EUCALIPTOLAGEADO16Principal13Agosto-26134046230,413935185246227</v>
      </c>
      <c r="AM2436" s="79">
        <f t="shared" si="300"/>
        <v>32.258064516129032</v>
      </c>
      <c r="AN2436" s="80">
        <f t="shared" si="301"/>
        <v>32258.06451612903</v>
      </c>
      <c r="AO2436" s="36">
        <f t="shared" si="302"/>
        <v>13000</v>
      </c>
      <c r="AP2436" s="83">
        <f t="shared" si="303"/>
        <v>-19258.06451612903</v>
      </c>
    </row>
    <row r="2437" spans="1:42" hidden="1">
      <c r="A2437">
        <v>48212</v>
      </c>
      <c r="B2437" s="38">
        <v>46228</v>
      </c>
      <c r="C2437" t="s">
        <v>35</v>
      </c>
      <c r="D2437" t="s">
        <v>105</v>
      </c>
      <c r="E2437" t="s">
        <v>106</v>
      </c>
      <c r="F2437" t="s">
        <v>37</v>
      </c>
      <c r="G2437">
        <v>8</v>
      </c>
      <c r="H2437" s="43">
        <v>11331</v>
      </c>
      <c r="I2437" t="s">
        <v>112</v>
      </c>
      <c r="J2437">
        <v>11838</v>
      </c>
      <c r="K2437" t="s">
        <v>113</v>
      </c>
      <c r="L2437" t="s">
        <v>114</v>
      </c>
      <c r="M2437">
        <v>1</v>
      </c>
      <c r="N2437" t="s">
        <v>109</v>
      </c>
      <c r="O2437" t="s">
        <v>64</v>
      </c>
      <c r="P2437">
        <v>934</v>
      </c>
      <c r="Q2437" t="s">
        <v>711</v>
      </c>
      <c r="R2437" t="s">
        <v>165</v>
      </c>
      <c r="S2437">
        <v>0</v>
      </c>
      <c r="T2437">
        <v>0</v>
      </c>
      <c r="U2437">
        <v>8</v>
      </c>
      <c r="V2437">
        <v>8</v>
      </c>
      <c r="W2437">
        <v>0</v>
      </c>
      <c r="X2437">
        <v>0</v>
      </c>
      <c r="Y2437">
        <v>0</v>
      </c>
      <c r="Z2437">
        <v>0</v>
      </c>
      <c r="AA2437" t="s">
        <v>55</v>
      </c>
      <c r="AB2437" t="s">
        <v>47</v>
      </c>
      <c r="AC2437" t="s">
        <v>119</v>
      </c>
      <c r="AD2437" t="s">
        <v>58</v>
      </c>
      <c r="AE2437" s="39">
        <v>46228.97519675926</v>
      </c>
      <c r="AG2437" t="str">
        <f t="shared" si="296"/>
        <v>Agosto-26</v>
      </c>
      <c r="AH2437" s="36">
        <f>_xlfn.XLOOKUP(AK2437,'Base de Preços'!P$7:P$3001,'Base de Preços'!J$7:J$3001,"",0)</f>
        <v>0</v>
      </c>
      <c r="AI2437" s="37">
        <f t="shared" si="297"/>
        <v>0</v>
      </c>
      <c r="AJ2437" t="str">
        <f>_xlfn.XLOOKUP(N2437,Agrupamentos!C$3:C$496,Agrupamentos!D$3:D$496,"",0)</f>
        <v>APOIO E MANUTENÇÃO</v>
      </c>
      <c r="AK2437" t="str">
        <f t="shared" si="298"/>
        <v>APOIO E MANUTEÇÃO 1410GN14101</v>
      </c>
      <c r="AL2437" s="57" t="str">
        <f t="shared" si="299"/>
        <v>48212GN1410MotoristaRENILDO DA CONCEICAO OLIVEIRAAPOIO E MANUTEÇÃO 1410RIBEIRÃO CLARO E RECREIO GLEBA C - RRP006-01Principal0Agosto-268846228,975196759346228</v>
      </c>
      <c r="AM2437" s="79" t="str">
        <f t="shared" si="300"/>
        <v/>
      </c>
      <c r="AN2437" s="80" t="str">
        <f t="shared" si="301"/>
        <v/>
      </c>
      <c r="AO2437" s="36">
        <f t="shared" si="302"/>
        <v>0</v>
      </c>
      <c r="AP2437" s="83" t="str">
        <f t="shared" si="303"/>
        <v/>
      </c>
    </row>
    <row r="2438" spans="1:42" hidden="1">
      <c r="A2438">
        <v>48212</v>
      </c>
      <c r="B2438" s="38">
        <v>46228</v>
      </c>
      <c r="C2438" t="s">
        <v>35</v>
      </c>
      <c r="D2438" t="s">
        <v>105</v>
      </c>
      <c r="E2438" t="s">
        <v>106</v>
      </c>
      <c r="F2438" t="s">
        <v>59</v>
      </c>
      <c r="G2438">
        <v>8</v>
      </c>
      <c r="H2438" s="43">
        <v>11331</v>
      </c>
      <c r="I2438" t="s">
        <v>112</v>
      </c>
      <c r="J2438">
        <v>11838</v>
      </c>
      <c r="K2438" t="s">
        <v>113</v>
      </c>
      <c r="L2438" t="s">
        <v>114</v>
      </c>
      <c r="M2438" t="s">
        <v>177</v>
      </c>
      <c r="N2438" t="s">
        <v>178</v>
      </c>
      <c r="O2438" t="s">
        <v>64</v>
      </c>
      <c r="P2438">
        <v>934</v>
      </c>
      <c r="Q2438" t="s">
        <v>711</v>
      </c>
      <c r="R2438" t="s">
        <v>165</v>
      </c>
      <c r="S2438">
        <v>0</v>
      </c>
      <c r="T2438">
        <v>0</v>
      </c>
      <c r="U2438">
        <v>16</v>
      </c>
      <c r="V2438">
        <v>16</v>
      </c>
      <c r="W2438">
        <v>0.5</v>
      </c>
      <c r="X2438">
        <v>0</v>
      </c>
      <c r="Y2438">
        <v>0</v>
      </c>
      <c r="Z2438">
        <v>142.15</v>
      </c>
      <c r="AA2438" t="s">
        <v>55</v>
      </c>
      <c r="AB2438" t="s">
        <v>47</v>
      </c>
      <c r="AC2438" t="s">
        <v>119</v>
      </c>
      <c r="AD2438" t="s">
        <v>58</v>
      </c>
      <c r="AE2438" s="39">
        <v>46228.97519675926</v>
      </c>
      <c r="AG2438" t="str">
        <f t="shared" ref="AG2438:AG2501" si="304">IF(B2438=0,"",PROPER(TEXT(IF(DAY(B2438)&gt;20,EDATE(B2438,1),B2438),"MMMM-aa")))</f>
        <v>Agosto-26</v>
      </c>
      <c r="AH2438" s="36">
        <f>_xlfn.XLOOKUP(AK2438,'Base de Preços'!P$7:P$3001,'Base de Preços'!J$7:J$3001,"",0)</f>
        <v>204.96</v>
      </c>
      <c r="AI2438" s="37">
        <f t="shared" ref="AI2438:AI2501" si="305">IF(AB2438="Principal",AH2438*T2438,0)</f>
        <v>0</v>
      </c>
      <c r="AJ2438" t="str">
        <f>_xlfn.XLOOKUP(N2438,Agrupamentos!C$3:C$496,Agrupamentos!D$3:D$496,"",0)</f>
        <v>HERBICIDA MEC</v>
      </c>
      <c r="AK2438" t="str">
        <f t="shared" ref="AK2438:AK2501" si="306">N2438&amp;D2438&amp;M2438</f>
        <v>SERV CAP QUIM MEC AREA TOTAL AGRIC POSGN1410IMP98</v>
      </c>
      <c r="AL2438" s="57" t="str">
        <f t="shared" ref="AL2438:AL2501" si="307">CONCATENATE(A2438,D2438,F2438,K2438,N2438,Q2438,R2438,AB2438,T2438,AG2438,U2438,V2438,AE2438,B2438)</f>
        <v>48212GN1410Operador de Trator de PneuRENILDO DA CONCEICAO OLIVEIRASERV CAP QUIM MEC AREA TOTAL AGRIC POSRIBEIRÃO CLARO E RECREIO GLEBA C - RRP006-01Principal0Agosto-26161646228,975196759346228</v>
      </c>
      <c r="AM2438" s="79">
        <f t="shared" ref="AM2438:AM2501" si="308">IFERROR(V2438/W2438,"")</f>
        <v>32</v>
      </c>
      <c r="AN2438" s="80">
        <f t="shared" ref="AN2438:AN2501" si="309">IFERROR(AM2438*Z2438,"")</f>
        <v>4548.8</v>
      </c>
      <c r="AO2438" s="36">
        <f t="shared" ref="AO2438:AO2501" si="310">Z2438*T2438</f>
        <v>0</v>
      </c>
      <c r="AP2438" s="83">
        <f t="shared" ref="AP2438:AP2501" si="311">IFERROR(AO2438-AN2438,"")</f>
        <v>-4548.8</v>
      </c>
    </row>
    <row r="2439" spans="1:42" hidden="1">
      <c r="A2439">
        <v>48212</v>
      </c>
      <c r="B2439" s="38">
        <v>46228</v>
      </c>
      <c r="C2439" t="s">
        <v>35</v>
      </c>
      <c r="D2439" t="s">
        <v>105</v>
      </c>
      <c r="E2439" t="s">
        <v>106</v>
      </c>
      <c r="F2439" t="s">
        <v>49</v>
      </c>
      <c r="G2439">
        <v>8</v>
      </c>
      <c r="H2439" s="43">
        <v>11331</v>
      </c>
      <c r="I2439" t="s">
        <v>112</v>
      </c>
      <c r="J2439">
        <v>11838</v>
      </c>
      <c r="K2439" t="s">
        <v>113</v>
      </c>
      <c r="L2439" t="s">
        <v>114</v>
      </c>
      <c r="M2439" t="s">
        <v>177</v>
      </c>
      <c r="N2439" t="s">
        <v>178</v>
      </c>
      <c r="O2439" t="s">
        <v>64</v>
      </c>
      <c r="P2439">
        <v>934</v>
      </c>
      <c r="Q2439" t="s">
        <v>711</v>
      </c>
      <c r="R2439" t="s">
        <v>165</v>
      </c>
      <c r="S2439">
        <v>8</v>
      </c>
      <c r="T2439">
        <v>0</v>
      </c>
      <c r="U2439">
        <v>0</v>
      </c>
      <c r="V2439">
        <v>8</v>
      </c>
      <c r="W2439">
        <v>0.1</v>
      </c>
      <c r="X2439">
        <v>0</v>
      </c>
      <c r="Y2439">
        <v>0</v>
      </c>
      <c r="Z2439">
        <v>11.21</v>
      </c>
      <c r="AA2439" t="s">
        <v>55</v>
      </c>
      <c r="AB2439" t="s">
        <v>56</v>
      </c>
      <c r="AC2439" t="s">
        <v>119</v>
      </c>
      <c r="AE2439" s="39">
        <v>46228.97519675926</v>
      </c>
      <c r="AG2439" t="str">
        <f t="shared" si="304"/>
        <v>Agosto-26</v>
      </c>
      <c r="AH2439" s="36">
        <f>_xlfn.XLOOKUP(AK2439,'Base de Preços'!P$7:P$3001,'Base de Preços'!J$7:J$3001,"",0)</f>
        <v>204.96</v>
      </c>
      <c r="AI2439" s="37">
        <f t="shared" si="305"/>
        <v>0</v>
      </c>
      <c r="AJ2439" t="str">
        <f>_xlfn.XLOOKUP(N2439,Agrupamentos!C$3:C$496,Agrupamentos!D$3:D$496,"",0)</f>
        <v>HERBICIDA MEC</v>
      </c>
      <c r="AK2439" t="str">
        <f t="shared" si="306"/>
        <v>SERV CAP QUIM MEC AREA TOTAL AGRIC POSGN1410IMP98</v>
      </c>
      <c r="AL2439" s="57" t="str">
        <f t="shared" si="307"/>
        <v>48212GN1410Trabalhador FlorestalRENILDO DA CONCEICAO OLIVEIRASERV CAP QUIM MEC AREA TOTAL AGRIC POSRIBEIRÃO CLARO E RECREIO GLEBA C - RRP006-01Suporte0Agosto-260846228,975196759346228</v>
      </c>
      <c r="AM2439" s="79">
        <f t="shared" si="308"/>
        <v>80</v>
      </c>
      <c r="AN2439" s="80">
        <f t="shared" si="309"/>
        <v>896.80000000000007</v>
      </c>
      <c r="AO2439" s="36">
        <f t="shared" si="310"/>
        <v>0</v>
      </c>
      <c r="AP2439" s="83">
        <f t="shared" si="311"/>
        <v>-896.80000000000007</v>
      </c>
    </row>
    <row r="2440" spans="1:42" hidden="1">
      <c r="A2440">
        <v>48219</v>
      </c>
      <c r="B2440" s="38">
        <v>46228</v>
      </c>
      <c r="C2440" t="s">
        <v>35</v>
      </c>
      <c r="D2440" t="s">
        <v>105</v>
      </c>
      <c r="E2440" t="s">
        <v>106</v>
      </c>
      <c r="F2440" t="s">
        <v>49</v>
      </c>
      <c r="G2440">
        <v>8</v>
      </c>
      <c r="H2440" s="43">
        <v>11065</v>
      </c>
      <c r="I2440" t="s">
        <v>107</v>
      </c>
      <c r="J2440">
        <v>11392</v>
      </c>
      <c r="K2440" t="s">
        <v>142</v>
      </c>
      <c r="L2440" t="s">
        <v>142</v>
      </c>
      <c r="M2440" t="s">
        <v>146</v>
      </c>
      <c r="N2440" t="s">
        <v>147</v>
      </c>
      <c r="O2440" t="s">
        <v>64</v>
      </c>
      <c r="P2440">
        <v>820</v>
      </c>
      <c r="Q2440" t="s">
        <v>144</v>
      </c>
      <c r="R2440" t="s">
        <v>122</v>
      </c>
      <c r="S2440">
        <v>114</v>
      </c>
      <c r="T2440">
        <v>15</v>
      </c>
      <c r="U2440">
        <v>0</v>
      </c>
      <c r="V2440">
        <v>114</v>
      </c>
      <c r="W2440">
        <v>3.57</v>
      </c>
      <c r="X2440">
        <v>7.6</v>
      </c>
      <c r="Y2440">
        <v>7.6</v>
      </c>
      <c r="Z2440">
        <v>269.95999999999998</v>
      </c>
      <c r="AA2440" t="s">
        <v>55</v>
      </c>
      <c r="AB2440" t="s">
        <v>47</v>
      </c>
      <c r="AC2440" t="s">
        <v>145</v>
      </c>
      <c r="AE2440" s="39">
        <v>46229.795069444444</v>
      </c>
      <c r="AG2440" t="str">
        <f t="shared" si="304"/>
        <v>Agosto-26</v>
      </c>
      <c r="AH2440" s="36">
        <f>_xlfn.XLOOKUP(AK2440,'Base de Preços'!P$7:P$3001,'Base de Preços'!J$7:J$3001,"",0)</f>
        <v>618.69000000000005</v>
      </c>
      <c r="AI2440" s="37">
        <f t="shared" si="305"/>
        <v>9280.35</v>
      </c>
      <c r="AJ2440" t="str">
        <f>_xlfn.XLOOKUP(N2440,Agrupamentos!C$3:C$496,Agrupamentos!D$3:D$496,"",0)</f>
        <v>IRRIGAÇÃO DE PLANTIO</v>
      </c>
      <c r="AK2440" t="str">
        <f t="shared" si="306"/>
        <v>2ª SERV IRRIGACAO NIVEL 1 AGRIC - TRANSPORTE ATÉ 5,0GN1410336-2</v>
      </c>
      <c r="AL2440" s="57" t="str">
        <f t="shared" si="307"/>
        <v>48219GN1410Trabalhador FlorestalDOUGLAS BOTELHO GOMES2ª SERV IRRIGACAO NIVEL 1 AGRIC - TRANSPORTE ATÉ 5,0NOSSA SENHORA APARECIDA IX - CPG004-01Principal15Agosto-26011446229,795069444446228</v>
      </c>
      <c r="AM2440" s="79">
        <f t="shared" si="308"/>
        <v>31.932773109243698</v>
      </c>
      <c r="AN2440" s="80">
        <f t="shared" si="309"/>
        <v>8620.5714285714275</v>
      </c>
      <c r="AO2440" s="36">
        <f t="shared" si="310"/>
        <v>4049.3999999999996</v>
      </c>
      <c r="AP2440" s="83">
        <f t="shared" si="311"/>
        <v>-4571.1714285714279</v>
      </c>
    </row>
    <row r="2441" spans="1:42" hidden="1">
      <c r="A2441">
        <v>48219</v>
      </c>
      <c r="B2441" s="38">
        <v>46228</v>
      </c>
      <c r="C2441" t="s">
        <v>35</v>
      </c>
      <c r="D2441" t="s">
        <v>105</v>
      </c>
      <c r="E2441" t="s">
        <v>106</v>
      </c>
      <c r="F2441" t="s">
        <v>37</v>
      </c>
      <c r="G2441">
        <v>8</v>
      </c>
      <c r="H2441" s="43">
        <v>11065</v>
      </c>
      <c r="I2441" t="s">
        <v>107</v>
      </c>
      <c r="J2441">
        <v>11392</v>
      </c>
      <c r="K2441" t="s">
        <v>142</v>
      </c>
      <c r="L2441" t="s">
        <v>142</v>
      </c>
      <c r="M2441">
        <v>1</v>
      </c>
      <c r="N2441" t="s">
        <v>109</v>
      </c>
      <c r="O2441" t="s">
        <v>64</v>
      </c>
      <c r="P2441">
        <v>820</v>
      </c>
      <c r="Q2441" t="s">
        <v>144</v>
      </c>
      <c r="R2441" t="s">
        <v>152</v>
      </c>
      <c r="S2441">
        <v>24</v>
      </c>
      <c r="T2441">
        <v>0</v>
      </c>
      <c r="U2441">
        <v>0</v>
      </c>
      <c r="V2441">
        <v>24</v>
      </c>
      <c r="W2441">
        <v>0</v>
      </c>
      <c r="X2441">
        <v>0</v>
      </c>
      <c r="Y2441">
        <v>0</v>
      </c>
      <c r="Z2441">
        <v>0</v>
      </c>
      <c r="AA2441" t="s">
        <v>46</v>
      </c>
      <c r="AB2441" t="s">
        <v>47</v>
      </c>
      <c r="AC2441" t="s">
        <v>145</v>
      </c>
      <c r="AE2441" s="39">
        <v>46229.795069444444</v>
      </c>
      <c r="AG2441" t="str">
        <f t="shared" si="304"/>
        <v>Agosto-26</v>
      </c>
      <c r="AH2441" s="36">
        <f>_xlfn.XLOOKUP(AK2441,'Base de Preços'!P$7:P$3001,'Base de Preços'!J$7:J$3001,"",0)</f>
        <v>0</v>
      </c>
      <c r="AI2441" s="37">
        <f t="shared" si="305"/>
        <v>0</v>
      </c>
      <c r="AJ2441" t="str">
        <f>_xlfn.XLOOKUP(N2441,Agrupamentos!C$3:C$496,Agrupamentos!D$3:D$496,"",0)</f>
        <v>APOIO E MANUTENÇÃO</v>
      </c>
      <c r="AK2441" t="str">
        <f t="shared" si="306"/>
        <v>APOIO E MANUTEÇÃO 1410GN14101</v>
      </c>
      <c r="AL2441" s="57" t="str">
        <f t="shared" si="307"/>
        <v>48219GN1410MotoristaDOUGLAS BOTELHO GOMESAPOIO E MANUTEÇÃO 1410NOSSA SENHORA APARECIDA IX - CPG008-01Principal0Agosto-2602446229,795069444446228</v>
      </c>
      <c r="AM2441" s="79" t="str">
        <f t="shared" si="308"/>
        <v/>
      </c>
      <c r="AN2441" s="80" t="str">
        <f t="shared" si="309"/>
        <v/>
      </c>
      <c r="AO2441" s="36">
        <f t="shared" si="310"/>
        <v>0</v>
      </c>
      <c r="AP2441" s="83" t="str">
        <f t="shared" si="311"/>
        <v/>
      </c>
    </row>
    <row r="2442" spans="1:42" hidden="1">
      <c r="A2442">
        <v>48219</v>
      </c>
      <c r="B2442" s="38">
        <v>46228</v>
      </c>
      <c r="C2442" t="s">
        <v>35</v>
      </c>
      <c r="D2442" t="s">
        <v>105</v>
      </c>
      <c r="E2442" t="s">
        <v>106</v>
      </c>
      <c r="F2442" t="s">
        <v>59</v>
      </c>
      <c r="G2442">
        <v>8</v>
      </c>
      <c r="H2442" s="43">
        <v>11065</v>
      </c>
      <c r="I2442" t="s">
        <v>107</v>
      </c>
      <c r="J2442">
        <v>11392</v>
      </c>
      <c r="K2442" t="s">
        <v>142</v>
      </c>
      <c r="L2442" t="s">
        <v>142</v>
      </c>
      <c r="M2442" t="s">
        <v>146</v>
      </c>
      <c r="N2442" t="s">
        <v>147</v>
      </c>
      <c r="O2442" t="s">
        <v>64</v>
      </c>
      <c r="P2442">
        <v>820</v>
      </c>
      <c r="Q2442" t="s">
        <v>144</v>
      </c>
      <c r="R2442" t="s">
        <v>122</v>
      </c>
      <c r="S2442">
        <v>7</v>
      </c>
      <c r="T2442">
        <v>15</v>
      </c>
      <c r="U2442">
        <v>25</v>
      </c>
      <c r="V2442">
        <v>32</v>
      </c>
      <c r="W2442">
        <v>0.71</v>
      </c>
      <c r="X2442">
        <v>0.47</v>
      </c>
      <c r="Y2442">
        <v>2.13</v>
      </c>
      <c r="Z2442">
        <v>211.36</v>
      </c>
      <c r="AA2442" t="s">
        <v>55</v>
      </c>
      <c r="AB2442" t="s">
        <v>77</v>
      </c>
      <c r="AC2442" t="s">
        <v>145</v>
      </c>
      <c r="AD2442" t="s">
        <v>120</v>
      </c>
      <c r="AE2442" s="39">
        <v>46229.795069444444</v>
      </c>
      <c r="AG2442" t="str">
        <f t="shared" si="304"/>
        <v>Agosto-26</v>
      </c>
      <c r="AH2442" s="36">
        <f>_xlfn.XLOOKUP(AK2442,'Base de Preços'!P$7:P$3001,'Base de Preços'!J$7:J$3001,"",0)</f>
        <v>618.69000000000005</v>
      </c>
      <c r="AI2442" s="37">
        <f t="shared" si="305"/>
        <v>0</v>
      </c>
      <c r="AJ2442" t="str">
        <f>_xlfn.XLOOKUP(N2442,Agrupamentos!C$3:C$496,Agrupamentos!D$3:D$496,"",0)</f>
        <v>IRRIGAÇÃO DE PLANTIO</v>
      </c>
      <c r="AK2442" t="str">
        <f t="shared" si="306"/>
        <v>2ª SERV IRRIGACAO NIVEL 1 AGRIC - TRANSPORTE ATÉ 5,0GN1410336-2</v>
      </c>
      <c r="AL2442" s="57" t="str">
        <f t="shared" si="307"/>
        <v>48219GN1410Operador de Trator de PneuDOUGLAS BOTELHO GOMES2ª SERV IRRIGACAO NIVEL 1 AGRIC - TRANSPORTE ATÉ 5,0NOSSA SENHORA APARECIDA IX - CPG004-01Apoio15Agosto-26253246229,795069444446228</v>
      </c>
      <c r="AM2442" s="79">
        <f t="shared" si="308"/>
        <v>45.070422535211272</v>
      </c>
      <c r="AN2442" s="80">
        <f t="shared" si="309"/>
        <v>9526.0845070422547</v>
      </c>
      <c r="AO2442" s="36">
        <f t="shared" si="310"/>
        <v>3170.4</v>
      </c>
      <c r="AP2442" s="83">
        <f t="shared" si="311"/>
        <v>-6355.6845070422551</v>
      </c>
    </row>
    <row r="2443" spans="1:42" hidden="1">
      <c r="A2443">
        <v>48219</v>
      </c>
      <c r="B2443" s="38">
        <v>46228</v>
      </c>
      <c r="C2443" t="s">
        <v>35</v>
      </c>
      <c r="D2443" t="s">
        <v>105</v>
      </c>
      <c r="E2443" t="s">
        <v>106</v>
      </c>
      <c r="F2443" t="s">
        <v>59</v>
      </c>
      <c r="G2443">
        <v>8</v>
      </c>
      <c r="H2443" s="43">
        <v>11065</v>
      </c>
      <c r="I2443" t="s">
        <v>107</v>
      </c>
      <c r="J2443">
        <v>11392</v>
      </c>
      <c r="K2443" t="s">
        <v>142</v>
      </c>
      <c r="L2443" t="s">
        <v>142</v>
      </c>
      <c r="M2443">
        <v>478</v>
      </c>
      <c r="N2443" t="s">
        <v>143</v>
      </c>
      <c r="O2443" t="s">
        <v>64</v>
      </c>
      <c r="P2443">
        <v>820</v>
      </c>
      <c r="Q2443" t="s">
        <v>144</v>
      </c>
      <c r="R2443" t="s">
        <v>152</v>
      </c>
      <c r="S2443">
        <v>4</v>
      </c>
      <c r="T2443">
        <v>2.61</v>
      </c>
      <c r="U2443">
        <v>12</v>
      </c>
      <c r="V2443">
        <v>16</v>
      </c>
      <c r="W2443">
        <v>0.74</v>
      </c>
      <c r="X2443">
        <v>1.53</v>
      </c>
      <c r="Y2443">
        <v>6.13</v>
      </c>
      <c r="Z2443">
        <v>239.79</v>
      </c>
      <c r="AA2443" t="s">
        <v>46</v>
      </c>
      <c r="AB2443" t="s">
        <v>56</v>
      </c>
      <c r="AC2443" t="s">
        <v>145</v>
      </c>
      <c r="AE2443" s="39">
        <v>46229.795069444444</v>
      </c>
      <c r="AG2443" t="str">
        <f t="shared" si="304"/>
        <v>Agosto-26</v>
      </c>
      <c r="AH2443" s="36">
        <f>_xlfn.XLOOKUP(AK2443,'Base de Preços'!P$7:P$3001,'Base de Preços'!J$7:J$3001,"",0)</f>
        <v>1235.0899999999999</v>
      </c>
      <c r="AI2443" s="37">
        <f t="shared" si="305"/>
        <v>0</v>
      </c>
      <c r="AJ2443" t="str">
        <f>_xlfn.XLOOKUP(N2443,Agrupamentos!C$3:C$496,Agrupamentos!D$3:D$496,"",0)</f>
        <v>IRRIGAÇÃO DE PLANTIO</v>
      </c>
      <c r="AK2443" t="str">
        <f t="shared" si="306"/>
        <v>SERV PLANTIO IRRIGADO NIVEL 1 AGRIC - TRANSPORTE ATÉ 5 KMGN1410478</v>
      </c>
      <c r="AL2443" s="57" t="str">
        <f t="shared" si="307"/>
        <v>48219GN1410Operador de Trator de PneuDOUGLAS BOTELHO GOMESSERV PLANTIO IRRIGADO NIVEL 1 AGRIC - TRANSPORTE ATÉ 5 KMNOSSA SENHORA APARECIDA IX - CPG008-01Suporte2,61Agosto-26121646229,795069444446228</v>
      </c>
      <c r="AM2443" s="79">
        <f t="shared" si="308"/>
        <v>21.621621621621621</v>
      </c>
      <c r="AN2443" s="80">
        <f t="shared" si="309"/>
        <v>5184.6486486486483</v>
      </c>
      <c r="AO2443" s="36">
        <f t="shared" si="310"/>
        <v>625.8519</v>
      </c>
      <c r="AP2443" s="83">
        <f t="shared" si="311"/>
        <v>-4558.7967486486486</v>
      </c>
    </row>
    <row r="2444" spans="1:42" hidden="1">
      <c r="A2444">
        <v>48219</v>
      </c>
      <c r="B2444" s="38">
        <v>46228</v>
      </c>
      <c r="C2444" t="s">
        <v>35</v>
      </c>
      <c r="D2444" t="s">
        <v>105</v>
      </c>
      <c r="E2444" t="s">
        <v>106</v>
      </c>
      <c r="F2444" t="s">
        <v>49</v>
      </c>
      <c r="G2444">
        <v>8</v>
      </c>
      <c r="H2444" s="43">
        <v>11065</v>
      </c>
      <c r="I2444" t="s">
        <v>107</v>
      </c>
      <c r="J2444">
        <v>11392</v>
      </c>
      <c r="K2444" t="s">
        <v>142</v>
      </c>
      <c r="L2444" t="s">
        <v>142</v>
      </c>
      <c r="M2444">
        <v>298</v>
      </c>
      <c r="N2444" t="s">
        <v>132</v>
      </c>
      <c r="O2444" t="s">
        <v>43</v>
      </c>
      <c r="P2444">
        <v>820</v>
      </c>
      <c r="Q2444" t="s">
        <v>144</v>
      </c>
      <c r="R2444" t="s">
        <v>122</v>
      </c>
      <c r="S2444">
        <v>10</v>
      </c>
      <c r="T2444">
        <v>1</v>
      </c>
      <c r="U2444">
        <v>0</v>
      </c>
      <c r="V2444">
        <v>10</v>
      </c>
      <c r="W2444">
        <v>0</v>
      </c>
      <c r="X2444">
        <v>10</v>
      </c>
      <c r="Y2444">
        <v>10</v>
      </c>
      <c r="Z2444">
        <v>589.29</v>
      </c>
      <c r="AA2444" t="s">
        <v>55</v>
      </c>
      <c r="AB2444" t="s">
        <v>47</v>
      </c>
      <c r="AC2444" t="s">
        <v>145</v>
      </c>
      <c r="AE2444" s="39">
        <v>46229.795069444444</v>
      </c>
      <c r="AG2444" t="str">
        <f t="shared" si="304"/>
        <v>Agosto-26</v>
      </c>
      <c r="AH2444" s="36">
        <f>_xlfn.XLOOKUP(AK2444,'Base de Preços'!P$7:P$3001,'Base de Preços'!J$7:J$3001,"",0)</f>
        <v>589.29</v>
      </c>
      <c r="AI2444" s="37">
        <f t="shared" si="305"/>
        <v>589.29</v>
      </c>
      <c r="AJ2444" t="str">
        <f>_xlfn.XLOOKUP(N2444,Agrupamentos!C$3:C$496,Agrupamentos!D$3:D$496,"",0)</f>
        <v>DIARIAS HOMEM</v>
      </c>
      <c r="AK2444" t="str">
        <f t="shared" si="306"/>
        <v>SERV GERAIS LAVOURA AGRICGN1410298</v>
      </c>
      <c r="AL2444" s="57" t="str">
        <f t="shared" si="307"/>
        <v>48219GN1410Trabalhador FlorestalDOUGLAS BOTELHO GOMESSERV GERAIS LAVOURA AGRICNOSSA SENHORA APARECIDA IX - CPG004-01Principal1Agosto-2601046229,795069444446228</v>
      </c>
      <c r="AM2444" s="79" t="str">
        <f t="shared" si="308"/>
        <v/>
      </c>
      <c r="AN2444" s="80" t="str">
        <f t="shared" si="309"/>
        <v/>
      </c>
      <c r="AO2444" s="36">
        <f t="shared" si="310"/>
        <v>589.29</v>
      </c>
      <c r="AP2444" s="83" t="str">
        <f t="shared" si="311"/>
        <v/>
      </c>
    </row>
    <row r="2445" spans="1:42" hidden="1">
      <c r="A2445">
        <v>48219</v>
      </c>
      <c r="B2445" s="38">
        <v>46228</v>
      </c>
      <c r="C2445" t="s">
        <v>35</v>
      </c>
      <c r="D2445" t="s">
        <v>105</v>
      </c>
      <c r="E2445" t="s">
        <v>106</v>
      </c>
      <c r="F2445" t="s">
        <v>49</v>
      </c>
      <c r="G2445">
        <v>8</v>
      </c>
      <c r="H2445" s="43">
        <v>11065</v>
      </c>
      <c r="I2445" t="s">
        <v>107</v>
      </c>
      <c r="J2445">
        <v>11392</v>
      </c>
      <c r="K2445" t="s">
        <v>142</v>
      </c>
      <c r="L2445" t="s">
        <v>142</v>
      </c>
      <c r="M2445">
        <v>478</v>
      </c>
      <c r="N2445" t="s">
        <v>143</v>
      </c>
      <c r="O2445" t="s">
        <v>64</v>
      </c>
      <c r="P2445">
        <v>820</v>
      </c>
      <c r="Q2445" t="s">
        <v>144</v>
      </c>
      <c r="R2445" t="s">
        <v>152</v>
      </c>
      <c r="S2445">
        <v>120</v>
      </c>
      <c r="T2445">
        <v>2.61</v>
      </c>
      <c r="U2445">
        <v>16</v>
      </c>
      <c r="V2445">
        <v>136</v>
      </c>
      <c r="W2445">
        <v>11.26</v>
      </c>
      <c r="X2445">
        <v>45.98</v>
      </c>
      <c r="Y2445">
        <v>52.11</v>
      </c>
      <c r="Z2445">
        <v>851.63</v>
      </c>
      <c r="AA2445" t="s">
        <v>46</v>
      </c>
      <c r="AB2445" t="s">
        <v>47</v>
      </c>
      <c r="AC2445" t="s">
        <v>145</v>
      </c>
      <c r="AD2445" t="s">
        <v>120</v>
      </c>
      <c r="AE2445" s="39">
        <v>46229.795069444444</v>
      </c>
      <c r="AG2445" t="str">
        <f t="shared" si="304"/>
        <v>Agosto-26</v>
      </c>
      <c r="AH2445" s="36">
        <f>_xlfn.XLOOKUP(AK2445,'Base de Preços'!P$7:P$3001,'Base de Preços'!J$7:J$3001,"",0)</f>
        <v>1235.0899999999999</v>
      </c>
      <c r="AI2445" s="37">
        <f t="shared" si="305"/>
        <v>3223.5848999999998</v>
      </c>
      <c r="AJ2445" t="str">
        <f>_xlfn.XLOOKUP(N2445,Agrupamentos!C$3:C$496,Agrupamentos!D$3:D$496,"",0)</f>
        <v>IRRIGAÇÃO DE PLANTIO</v>
      </c>
      <c r="AK2445" t="str">
        <f t="shared" si="306"/>
        <v>SERV PLANTIO IRRIGADO NIVEL 1 AGRIC - TRANSPORTE ATÉ 5 KMGN1410478</v>
      </c>
      <c r="AL2445" s="57" t="str">
        <f t="shared" si="307"/>
        <v>48219GN1410Trabalhador FlorestalDOUGLAS BOTELHO GOMESSERV PLANTIO IRRIGADO NIVEL 1 AGRIC - TRANSPORTE ATÉ 5 KMNOSSA SENHORA APARECIDA IX - CPG008-01Principal2,61Agosto-261613646229,795069444446228</v>
      </c>
      <c r="AM2445" s="79">
        <f t="shared" si="308"/>
        <v>12.078152753108348</v>
      </c>
      <c r="AN2445" s="80">
        <f t="shared" si="309"/>
        <v>10286.117229129663</v>
      </c>
      <c r="AO2445" s="36">
        <f t="shared" si="310"/>
        <v>2222.7543000000001</v>
      </c>
      <c r="AP2445" s="83">
        <f t="shared" si="311"/>
        <v>-8063.362929129662</v>
      </c>
    </row>
    <row r="2446" spans="1:42" hidden="1">
      <c r="A2446">
        <v>48221</v>
      </c>
      <c r="B2446" s="38">
        <v>46228</v>
      </c>
      <c r="C2446" t="s">
        <v>35</v>
      </c>
      <c r="D2446" t="s">
        <v>105</v>
      </c>
      <c r="E2446" t="s">
        <v>106</v>
      </c>
      <c r="F2446" t="s">
        <v>49</v>
      </c>
      <c r="G2446">
        <v>8</v>
      </c>
      <c r="H2446" s="43">
        <v>11331</v>
      </c>
      <c r="I2446" t="s">
        <v>112</v>
      </c>
      <c r="J2446">
        <v>11362</v>
      </c>
      <c r="K2446" t="s">
        <v>131</v>
      </c>
      <c r="L2446" t="s">
        <v>131</v>
      </c>
      <c r="M2446">
        <v>1</v>
      </c>
      <c r="N2446" t="s">
        <v>109</v>
      </c>
      <c r="O2446" t="s">
        <v>64</v>
      </c>
      <c r="P2446">
        <v>855</v>
      </c>
      <c r="Q2446" t="s">
        <v>182</v>
      </c>
      <c r="R2446" t="s">
        <v>158</v>
      </c>
      <c r="S2446">
        <v>0</v>
      </c>
      <c r="T2446">
        <v>0</v>
      </c>
      <c r="U2446">
        <v>8</v>
      </c>
      <c r="V2446">
        <v>8</v>
      </c>
      <c r="W2446">
        <v>0</v>
      </c>
      <c r="X2446">
        <v>0</v>
      </c>
      <c r="Y2446">
        <v>0</v>
      </c>
      <c r="Z2446">
        <v>0</v>
      </c>
      <c r="AA2446" t="s">
        <v>46</v>
      </c>
      <c r="AB2446" t="s">
        <v>56</v>
      </c>
      <c r="AC2446" t="s">
        <v>135</v>
      </c>
      <c r="AD2446" t="s">
        <v>58</v>
      </c>
      <c r="AE2446" s="39">
        <v>46229.819513888891</v>
      </c>
      <c r="AF2446" t="s">
        <v>715</v>
      </c>
      <c r="AG2446" t="str">
        <f t="shared" si="304"/>
        <v>Agosto-26</v>
      </c>
      <c r="AH2446" s="36">
        <f>_xlfn.XLOOKUP(AK2446,'Base de Preços'!P$7:P$3001,'Base de Preços'!J$7:J$3001,"",0)</f>
        <v>0</v>
      </c>
      <c r="AI2446" s="37">
        <f t="shared" si="305"/>
        <v>0</v>
      </c>
      <c r="AJ2446" t="str">
        <f>_xlfn.XLOOKUP(N2446,Agrupamentos!C$3:C$496,Agrupamentos!D$3:D$496,"",0)</f>
        <v>APOIO E MANUTENÇÃO</v>
      </c>
      <c r="AK2446" t="str">
        <f t="shared" si="306"/>
        <v>APOIO E MANUTEÇÃO 1410GN14101</v>
      </c>
      <c r="AL2446" s="57" t="str">
        <f t="shared" si="307"/>
        <v>48221GN1410Trabalhador FlorestalGABRIEL GONCALVES PINHEIROAPOIO E MANUTEÇÃO 1410MELANCIA - RRP001-01Suporte0Agosto-268846229,819513888946228</v>
      </c>
      <c r="AM2446" s="79" t="str">
        <f t="shared" si="308"/>
        <v/>
      </c>
      <c r="AN2446" s="80" t="str">
        <f t="shared" si="309"/>
        <v/>
      </c>
      <c r="AO2446" s="36">
        <f t="shared" si="310"/>
        <v>0</v>
      </c>
      <c r="AP2446" s="83" t="str">
        <f t="shared" si="311"/>
        <v/>
      </c>
    </row>
    <row r="2447" spans="1:42" hidden="1">
      <c r="A2447">
        <v>48221</v>
      </c>
      <c r="B2447" s="38">
        <v>46228</v>
      </c>
      <c r="C2447" t="s">
        <v>35</v>
      </c>
      <c r="D2447" t="s">
        <v>105</v>
      </c>
      <c r="E2447" t="s">
        <v>106</v>
      </c>
      <c r="F2447" t="s">
        <v>49</v>
      </c>
      <c r="G2447">
        <v>8</v>
      </c>
      <c r="H2447" s="43">
        <v>11331</v>
      </c>
      <c r="I2447" t="s">
        <v>112</v>
      </c>
      <c r="J2447">
        <v>11362</v>
      </c>
      <c r="K2447" t="s">
        <v>131</v>
      </c>
      <c r="L2447" t="s">
        <v>131</v>
      </c>
      <c r="M2447">
        <v>298</v>
      </c>
      <c r="N2447" t="s">
        <v>132</v>
      </c>
      <c r="O2447" t="s">
        <v>43</v>
      </c>
      <c r="P2447">
        <v>855</v>
      </c>
      <c r="Q2447" t="s">
        <v>182</v>
      </c>
      <c r="R2447" t="s">
        <v>158</v>
      </c>
      <c r="S2447">
        <v>8</v>
      </c>
      <c r="T2447">
        <v>1</v>
      </c>
      <c r="U2447">
        <v>0</v>
      </c>
      <c r="V2447">
        <v>8</v>
      </c>
      <c r="W2447">
        <v>0</v>
      </c>
      <c r="X2447">
        <v>8</v>
      </c>
      <c r="Y2447">
        <v>8</v>
      </c>
      <c r="Z2447">
        <v>589.29</v>
      </c>
      <c r="AA2447" t="s">
        <v>46</v>
      </c>
      <c r="AB2447" t="s">
        <v>47</v>
      </c>
      <c r="AC2447" t="s">
        <v>135</v>
      </c>
      <c r="AE2447" s="39">
        <v>46229.819513888891</v>
      </c>
      <c r="AF2447" t="s">
        <v>715</v>
      </c>
      <c r="AG2447" t="str">
        <f t="shared" si="304"/>
        <v>Agosto-26</v>
      </c>
      <c r="AH2447" s="36">
        <f>_xlfn.XLOOKUP(AK2447,'Base de Preços'!P$7:P$3001,'Base de Preços'!J$7:J$3001,"",0)</f>
        <v>589.29</v>
      </c>
      <c r="AI2447" s="37">
        <f t="shared" si="305"/>
        <v>589.29</v>
      </c>
      <c r="AJ2447" t="str">
        <f>_xlfn.XLOOKUP(N2447,Agrupamentos!C$3:C$496,Agrupamentos!D$3:D$496,"",0)</f>
        <v>DIARIAS HOMEM</v>
      </c>
      <c r="AK2447" t="str">
        <f t="shared" si="306"/>
        <v>SERV GERAIS LAVOURA AGRICGN1410298</v>
      </c>
      <c r="AL2447" s="57" t="str">
        <f t="shared" si="307"/>
        <v>48221GN1410Trabalhador FlorestalGABRIEL GONCALVES PINHEIROSERV GERAIS LAVOURA AGRICMELANCIA - RRP001-01Principal1Agosto-260846229,819513888946228</v>
      </c>
      <c r="AM2447" s="79" t="str">
        <f t="shared" si="308"/>
        <v/>
      </c>
      <c r="AN2447" s="80" t="str">
        <f t="shared" si="309"/>
        <v/>
      </c>
      <c r="AO2447" s="36">
        <f t="shared" si="310"/>
        <v>589.29</v>
      </c>
      <c r="AP2447" s="83" t="str">
        <f t="shared" si="311"/>
        <v/>
      </c>
    </row>
    <row r="2448" spans="1:42" hidden="1">
      <c r="A2448">
        <v>48221</v>
      </c>
      <c r="B2448" s="38">
        <v>46228</v>
      </c>
      <c r="C2448" t="s">
        <v>35</v>
      </c>
      <c r="D2448" t="s">
        <v>105</v>
      </c>
      <c r="E2448" t="s">
        <v>106</v>
      </c>
      <c r="F2448" t="s">
        <v>59</v>
      </c>
      <c r="G2448">
        <v>8</v>
      </c>
      <c r="H2448" s="43">
        <v>11331</v>
      </c>
      <c r="I2448" t="s">
        <v>112</v>
      </c>
      <c r="J2448">
        <v>11362</v>
      </c>
      <c r="K2448" t="s">
        <v>131</v>
      </c>
      <c r="L2448" t="s">
        <v>131</v>
      </c>
      <c r="M2448">
        <v>1</v>
      </c>
      <c r="N2448" t="s">
        <v>109</v>
      </c>
      <c r="O2448" t="s">
        <v>64</v>
      </c>
      <c r="P2448">
        <v>855</v>
      </c>
      <c r="Q2448" t="s">
        <v>182</v>
      </c>
      <c r="R2448" t="s">
        <v>158</v>
      </c>
      <c r="S2448">
        <v>0</v>
      </c>
      <c r="T2448">
        <v>0</v>
      </c>
      <c r="U2448">
        <v>32</v>
      </c>
      <c r="V2448">
        <v>32</v>
      </c>
      <c r="W2448">
        <v>0</v>
      </c>
      <c r="X2448">
        <v>0</v>
      </c>
      <c r="Y2448">
        <v>0</v>
      </c>
      <c r="Z2448">
        <v>0</v>
      </c>
      <c r="AA2448" t="s">
        <v>46</v>
      </c>
      <c r="AB2448" t="s">
        <v>56</v>
      </c>
      <c r="AC2448" t="s">
        <v>135</v>
      </c>
      <c r="AD2448" t="s">
        <v>58</v>
      </c>
      <c r="AE2448" s="39">
        <v>46229.819513888891</v>
      </c>
      <c r="AF2448" t="s">
        <v>715</v>
      </c>
      <c r="AG2448" t="str">
        <f t="shared" si="304"/>
        <v>Agosto-26</v>
      </c>
      <c r="AH2448" s="36">
        <f>_xlfn.XLOOKUP(AK2448,'Base de Preços'!P$7:P$3001,'Base de Preços'!J$7:J$3001,"",0)</f>
        <v>0</v>
      </c>
      <c r="AI2448" s="37">
        <f t="shared" si="305"/>
        <v>0</v>
      </c>
      <c r="AJ2448" t="str">
        <f>_xlfn.XLOOKUP(N2448,Agrupamentos!C$3:C$496,Agrupamentos!D$3:D$496,"",0)</f>
        <v>APOIO E MANUTENÇÃO</v>
      </c>
      <c r="AK2448" t="str">
        <f t="shared" si="306"/>
        <v>APOIO E MANUTEÇÃO 1410GN14101</v>
      </c>
      <c r="AL2448" s="57" t="str">
        <f t="shared" si="307"/>
        <v>48221GN1410Operador de Trator de PneuGABRIEL GONCALVES PINHEIROAPOIO E MANUTEÇÃO 1410MELANCIA - RRP001-01Suporte0Agosto-26323246229,819513888946228</v>
      </c>
      <c r="AM2448" s="79" t="str">
        <f t="shared" si="308"/>
        <v/>
      </c>
      <c r="AN2448" s="80" t="str">
        <f t="shared" si="309"/>
        <v/>
      </c>
      <c r="AO2448" s="36">
        <f t="shared" si="310"/>
        <v>0</v>
      </c>
      <c r="AP2448" s="83" t="str">
        <f t="shared" si="311"/>
        <v/>
      </c>
    </row>
    <row r="2449" spans="1:42" hidden="1">
      <c r="A2449">
        <v>48221</v>
      </c>
      <c r="B2449" s="38">
        <v>46228</v>
      </c>
      <c r="C2449" t="s">
        <v>35</v>
      </c>
      <c r="D2449" t="s">
        <v>105</v>
      </c>
      <c r="E2449" t="s">
        <v>106</v>
      </c>
      <c r="F2449" t="s">
        <v>37</v>
      </c>
      <c r="G2449">
        <v>8</v>
      </c>
      <c r="H2449" s="43">
        <v>11331</v>
      </c>
      <c r="I2449" t="s">
        <v>112</v>
      </c>
      <c r="J2449">
        <v>11362</v>
      </c>
      <c r="K2449" t="s">
        <v>131</v>
      </c>
      <c r="L2449" t="s">
        <v>131</v>
      </c>
      <c r="M2449">
        <v>1</v>
      </c>
      <c r="N2449" t="s">
        <v>109</v>
      </c>
      <c r="O2449" t="s">
        <v>64</v>
      </c>
      <c r="P2449">
        <v>855</v>
      </c>
      <c r="Q2449" t="s">
        <v>182</v>
      </c>
      <c r="R2449" t="s">
        <v>158</v>
      </c>
      <c r="S2449">
        <v>0</v>
      </c>
      <c r="T2449">
        <v>0</v>
      </c>
      <c r="U2449">
        <v>8</v>
      </c>
      <c r="V2449">
        <v>8</v>
      </c>
      <c r="W2449">
        <v>0</v>
      </c>
      <c r="X2449">
        <v>0</v>
      </c>
      <c r="Y2449">
        <v>0</v>
      </c>
      <c r="Z2449">
        <v>0</v>
      </c>
      <c r="AA2449" t="s">
        <v>46</v>
      </c>
      <c r="AB2449" t="s">
        <v>47</v>
      </c>
      <c r="AC2449" t="s">
        <v>135</v>
      </c>
      <c r="AD2449" t="s">
        <v>58</v>
      </c>
      <c r="AE2449" s="39">
        <v>46229.819513888891</v>
      </c>
      <c r="AF2449" t="s">
        <v>715</v>
      </c>
      <c r="AG2449" t="str">
        <f t="shared" si="304"/>
        <v>Agosto-26</v>
      </c>
      <c r="AH2449" s="36">
        <f>_xlfn.XLOOKUP(AK2449,'Base de Preços'!P$7:P$3001,'Base de Preços'!J$7:J$3001,"",0)</f>
        <v>0</v>
      </c>
      <c r="AI2449" s="37">
        <f t="shared" si="305"/>
        <v>0</v>
      </c>
      <c r="AJ2449" t="str">
        <f>_xlfn.XLOOKUP(N2449,Agrupamentos!C$3:C$496,Agrupamentos!D$3:D$496,"",0)</f>
        <v>APOIO E MANUTENÇÃO</v>
      </c>
      <c r="AK2449" t="str">
        <f t="shared" si="306"/>
        <v>APOIO E MANUTEÇÃO 1410GN14101</v>
      </c>
      <c r="AL2449" s="57" t="str">
        <f t="shared" si="307"/>
        <v>48221GN1410MotoristaGABRIEL GONCALVES PINHEIROAPOIO E MANUTEÇÃO 1410MELANCIA - RRP001-01Principal0Agosto-268846229,819513888946228</v>
      </c>
      <c r="AM2449" s="79" t="str">
        <f t="shared" si="308"/>
        <v/>
      </c>
      <c r="AN2449" s="80" t="str">
        <f t="shared" si="309"/>
        <v/>
      </c>
      <c r="AO2449" s="36">
        <f t="shared" si="310"/>
        <v>0</v>
      </c>
      <c r="AP2449" s="83" t="str">
        <f t="shared" si="311"/>
        <v/>
      </c>
    </row>
    <row r="2450" spans="1:42" hidden="1">
      <c r="A2450">
        <v>48221</v>
      </c>
      <c r="B2450" s="38">
        <v>46228</v>
      </c>
      <c r="C2450" t="s">
        <v>35</v>
      </c>
      <c r="D2450" t="s">
        <v>105</v>
      </c>
      <c r="E2450" t="s">
        <v>106</v>
      </c>
      <c r="F2450" t="s">
        <v>59</v>
      </c>
      <c r="G2450">
        <v>8</v>
      </c>
      <c r="H2450" s="43">
        <v>11331</v>
      </c>
      <c r="I2450" t="s">
        <v>112</v>
      </c>
      <c r="J2450">
        <v>11362</v>
      </c>
      <c r="K2450" t="s">
        <v>131</v>
      </c>
      <c r="L2450" t="s">
        <v>131</v>
      </c>
      <c r="M2450" t="s">
        <v>166</v>
      </c>
      <c r="N2450" t="s">
        <v>167</v>
      </c>
      <c r="O2450" t="s">
        <v>168</v>
      </c>
      <c r="P2450">
        <v>855</v>
      </c>
      <c r="Q2450" t="s">
        <v>182</v>
      </c>
      <c r="R2450" t="s">
        <v>158</v>
      </c>
      <c r="S2450">
        <v>8</v>
      </c>
      <c r="T2450">
        <v>8</v>
      </c>
      <c r="U2450">
        <v>0</v>
      </c>
      <c r="V2450">
        <v>8</v>
      </c>
      <c r="W2450">
        <v>0</v>
      </c>
      <c r="X2450">
        <v>1</v>
      </c>
      <c r="Y2450">
        <v>1</v>
      </c>
      <c r="Z2450">
        <v>290.54000000000002</v>
      </c>
      <c r="AA2450" t="s">
        <v>46</v>
      </c>
      <c r="AB2450" t="s">
        <v>47</v>
      </c>
      <c r="AC2450" t="s">
        <v>135</v>
      </c>
      <c r="AE2450" s="39">
        <v>46229.819513888891</v>
      </c>
      <c r="AF2450" t="s">
        <v>715</v>
      </c>
      <c r="AG2450" t="str">
        <f t="shared" si="304"/>
        <v>Agosto-26</v>
      </c>
      <c r="AH2450" s="36">
        <f>_xlfn.XLOOKUP(AK2450,'Base de Preços'!P$7:P$3001,'Base de Preços'!J$7:J$3001,"",0)</f>
        <v>290.54000000000002</v>
      </c>
      <c r="AI2450" s="37">
        <f t="shared" si="305"/>
        <v>2324.3200000000002</v>
      </c>
      <c r="AJ2450" t="str">
        <f>_xlfn.XLOOKUP(N2450,Agrupamentos!C$3:C$496,Agrupamentos!D$3:D$496,"",0)</f>
        <v>HORA TRATOR</v>
      </c>
      <c r="AK2450" t="str">
        <f t="shared" si="306"/>
        <v>SERV HORA TRATOR PNEU 100CV AGRICGN1410REF223</v>
      </c>
      <c r="AL2450" s="57" t="str">
        <f t="shared" si="307"/>
        <v>48221GN1410Operador de Trator de PneuGABRIEL GONCALVES PINHEIROSERV HORA TRATOR PNEU 100CV AGRICMELANCIA - RRP001-01Principal8Agosto-260846229,819513888946228</v>
      </c>
      <c r="AM2450" s="79" t="str">
        <f t="shared" si="308"/>
        <v/>
      </c>
      <c r="AN2450" s="80" t="str">
        <f t="shared" si="309"/>
        <v/>
      </c>
      <c r="AO2450" s="36">
        <f t="shared" si="310"/>
        <v>2324.3200000000002</v>
      </c>
      <c r="AP2450" s="83" t="str">
        <f t="shared" si="311"/>
        <v/>
      </c>
    </row>
    <row r="2451" spans="1:42" hidden="1">
      <c r="A2451">
        <v>48230</v>
      </c>
      <c r="B2451" s="38">
        <v>46228</v>
      </c>
      <c r="C2451" t="s">
        <v>35</v>
      </c>
      <c r="D2451" t="s">
        <v>105</v>
      </c>
      <c r="E2451" t="s">
        <v>106</v>
      </c>
      <c r="F2451" t="s">
        <v>59</v>
      </c>
      <c r="G2451">
        <v>8</v>
      </c>
      <c r="H2451" s="43">
        <v>11331</v>
      </c>
      <c r="I2451" t="s">
        <v>112</v>
      </c>
      <c r="J2451">
        <v>11752</v>
      </c>
      <c r="K2451" t="s">
        <v>149</v>
      </c>
      <c r="L2451" t="s">
        <v>149</v>
      </c>
      <c r="M2451" t="s">
        <v>115</v>
      </c>
      <c r="N2451" t="s">
        <v>116</v>
      </c>
      <c r="O2451" t="s">
        <v>64</v>
      </c>
      <c r="P2451">
        <v>503</v>
      </c>
      <c r="Q2451" t="s">
        <v>181</v>
      </c>
      <c r="R2451" t="s">
        <v>403</v>
      </c>
      <c r="S2451">
        <v>2</v>
      </c>
      <c r="T2451">
        <v>10.84</v>
      </c>
      <c r="U2451">
        <v>0</v>
      </c>
      <c r="V2451">
        <v>2</v>
      </c>
      <c r="W2451">
        <v>0.42</v>
      </c>
      <c r="X2451">
        <v>0.18</v>
      </c>
      <c r="Y2451">
        <v>0.18</v>
      </c>
      <c r="Z2451">
        <v>143.63999999999999</v>
      </c>
      <c r="AA2451" t="s">
        <v>46</v>
      </c>
      <c r="AB2451" t="s">
        <v>47</v>
      </c>
      <c r="AC2451" t="s">
        <v>120</v>
      </c>
      <c r="AE2451" s="39">
        <v>46229.891446759262</v>
      </c>
      <c r="AG2451" t="str">
        <f t="shared" si="304"/>
        <v>Agosto-26</v>
      </c>
      <c r="AH2451" s="36">
        <f>_xlfn.XLOOKUP(AK2451,'Base de Preços'!P$7:P$3001,'Base de Preços'!J$7:J$3001,"",0)</f>
        <v>212.62</v>
      </c>
      <c r="AI2451" s="37">
        <f t="shared" si="305"/>
        <v>2304.8008</v>
      </c>
      <c r="AJ2451" t="str">
        <f>_xlfn.XLOOKUP(N2451,Agrupamentos!C$3:C$496,Agrupamentos!D$3:D$496,"",0)</f>
        <v>HERBICIDA MEC</v>
      </c>
      <c r="AK2451" t="str">
        <f t="shared" si="306"/>
        <v>SERV CAP QUIM PRE EMERG 3 LINHASGN1410IMP97</v>
      </c>
      <c r="AL2451" s="57" t="str">
        <f t="shared" si="307"/>
        <v>48230GN1410Operador de Trator de PneuMATEUS SANCHES PERES BIENIEKSERV CAP QUIM PRE EMERG 3 LINHASMÃE SANTA GLEBA A026-01Principal10,84Agosto-260246229,891446759346228</v>
      </c>
      <c r="AM2451" s="79">
        <f t="shared" si="308"/>
        <v>4.7619047619047619</v>
      </c>
      <c r="AN2451" s="80">
        <f t="shared" si="309"/>
        <v>683.99999999999989</v>
      </c>
      <c r="AO2451" s="36">
        <f t="shared" si="310"/>
        <v>1557.0575999999999</v>
      </c>
      <c r="AP2451" s="83">
        <f t="shared" si="311"/>
        <v>873.05759999999998</v>
      </c>
    </row>
    <row r="2452" spans="1:42" hidden="1">
      <c r="A2452">
        <v>48230</v>
      </c>
      <c r="B2452" s="38">
        <v>46228</v>
      </c>
      <c r="C2452" t="s">
        <v>35</v>
      </c>
      <c r="D2452" t="s">
        <v>105</v>
      </c>
      <c r="E2452" t="s">
        <v>106</v>
      </c>
      <c r="F2452" t="s">
        <v>59</v>
      </c>
      <c r="G2452">
        <v>8</v>
      </c>
      <c r="H2452" s="43">
        <v>11331</v>
      </c>
      <c r="I2452" t="s">
        <v>112</v>
      </c>
      <c r="J2452">
        <v>11752</v>
      </c>
      <c r="K2452" t="s">
        <v>149</v>
      </c>
      <c r="L2452" t="s">
        <v>149</v>
      </c>
      <c r="M2452" t="s">
        <v>115</v>
      </c>
      <c r="N2452" t="s">
        <v>116</v>
      </c>
      <c r="O2452" t="s">
        <v>64</v>
      </c>
      <c r="P2452">
        <v>503</v>
      </c>
      <c r="Q2452" t="s">
        <v>181</v>
      </c>
      <c r="R2452" t="s">
        <v>165</v>
      </c>
      <c r="S2452">
        <v>4</v>
      </c>
      <c r="T2452">
        <v>20</v>
      </c>
      <c r="U2452">
        <v>32</v>
      </c>
      <c r="V2452">
        <v>36</v>
      </c>
      <c r="W2452">
        <v>0.42</v>
      </c>
      <c r="X2452">
        <v>0.2</v>
      </c>
      <c r="Y2452">
        <v>1.8</v>
      </c>
      <c r="Z2452">
        <v>143.63999999999999</v>
      </c>
      <c r="AA2452" t="s">
        <v>46</v>
      </c>
      <c r="AB2452" t="s">
        <v>47</v>
      </c>
      <c r="AC2452" t="s">
        <v>120</v>
      </c>
      <c r="AD2452" t="s">
        <v>120</v>
      </c>
      <c r="AE2452" s="39">
        <v>46229.891446759262</v>
      </c>
      <c r="AG2452" t="str">
        <f t="shared" si="304"/>
        <v>Agosto-26</v>
      </c>
      <c r="AH2452" s="36">
        <f>_xlfn.XLOOKUP(AK2452,'Base de Preços'!P$7:P$3001,'Base de Preços'!J$7:J$3001,"",0)</f>
        <v>212.62</v>
      </c>
      <c r="AI2452" s="37">
        <f t="shared" si="305"/>
        <v>4252.3999999999996</v>
      </c>
      <c r="AJ2452" t="str">
        <f>_xlfn.XLOOKUP(N2452,Agrupamentos!C$3:C$496,Agrupamentos!D$3:D$496,"",0)</f>
        <v>HERBICIDA MEC</v>
      </c>
      <c r="AK2452" t="str">
        <f t="shared" si="306"/>
        <v>SERV CAP QUIM PRE EMERG 3 LINHASGN1410IMP97</v>
      </c>
      <c r="AL2452" s="57" t="str">
        <f t="shared" si="307"/>
        <v>48230GN1410Operador de Trator de PneuMATEUS SANCHES PERES BIENIEKSERV CAP QUIM PRE EMERG 3 LINHASMÃE SANTA GLEBA A006-01Principal20Agosto-26323646229,891446759346228</v>
      </c>
      <c r="AM2452" s="79">
        <f t="shared" si="308"/>
        <v>85.714285714285722</v>
      </c>
      <c r="AN2452" s="80">
        <f t="shared" si="309"/>
        <v>12312</v>
      </c>
      <c r="AO2452" s="36">
        <f t="shared" si="310"/>
        <v>2872.7999999999997</v>
      </c>
      <c r="AP2452" s="83">
        <f t="shared" si="311"/>
        <v>-9439.2000000000007</v>
      </c>
    </row>
    <row r="2453" spans="1:42" hidden="1">
      <c r="A2453">
        <v>48230</v>
      </c>
      <c r="B2453" s="38">
        <v>46228</v>
      </c>
      <c r="C2453" t="s">
        <v>35</v>
      </c>
      <c r="D2453" t="s">
        <v>105</v>
      </c>
      <c r="E2453" t="s">
        <v>106</v>
      </c>
      <c r="F2453" t="s">
        <v>37</v>
      </c>
      <c r="G2453">
        <v>8</v>
      </c>
      <c r="H2453" s="43">
        <v>11331</v>
      </c>
      <c r="I2453" t="s">
        <v>112</v>
      </c>
      <c r="J2453">
        <v>11752</v>
      </c>
      <c r="K2453" t="s">
        <v>149</v>
      </c>
      <c r="L2453" t="s">
        <v>149</v>
      </c>
      <c r="M2453" t="s">
        <v>115</v>
      </c>
      <c r="N2453" t="s">
        <v>116</v>
      </c>
      <c r="O2453" t="s">
        <v>64</v>
      </c>
      <c r="P2453">
        <v>503</v>
      </c>
      <c r="Q2453" t="s">
        <v>181</v>
      </c>
      <c r="R2453" t="s">
        <v>165</v>
      </c>
      <c r="S2453">
        <v>8</v>
      </c>
      <c r="T2453">
        <v>20</v>
      </c>
      <c r="U2453">
        <v>2</v>
      </c>
      <c r="V2453">
        <v>10</v>
      </c>
      <c r="W2453">
        <v>0.14000000000000001</v>
      </c>
      <c r="X2453">
        <v>0.4</v>
      </c>
      <c r="Y2453">
        <v>0.5</v>
      </c>
      <c r="Z2453">
        <v>58.86</v>
      </c>
      <c r="AA2453" t="s">
        <v>46</v>
      </c>
      <c r="AB2453" t="s">
        <v>77</v>
      </c>
      <c r="AC2453" t="s">
        <v>120</v>
      </c>
      <c r="AE2453" s="39">
        <v>46229.891446759262</v>
      </c>
      <c r="AG2453" t="str">
        <f t="shared" si="304"/>
        <v>Agosto-26</v>
      </c>
      <c r="AH2453" s="36">
        <f>_xlfn.XLOOKUP(AK2453,'Base de Preços'!P$7:P$3001,'Base de Preços'!J$7:J$3001,"",0)</f>
        <v>212.62</v>
      </c>
      <c r="AI2453" s="37">
        <f t="shared" si="305"/>
        <v>0</v>
      </c>
      <c r="AJ2453" t="str">
        <f>_xlfn.XLOOKUP(N2453,Agrupamentos!C$3:C$496,Agrupamentos!D$3:D$496,"",0)</f>
        <v>HERBICIDA MEC</v>
      </c>
      <c r="AK2453" t="str">
        <f t="shared" si="306"/>
        <v>SERV CAP QUIM PRE EMERG 3 LINHASGN1410IMP97</v>
      </c>
      <c r="AL2453" s="57" t="str">
        <f t="shared" si="307"/>
        <v>48230GN1410MotoristaMATEUS SANCHES PERES BIENIEKSERV CAP QUIM PRE EMERG 3 LINHASMÃE SANTA GLEBA A006-01Apoio20Agosto-2621046229,891446759346228</v>
      </c>
      <c r="AM2453" s="79">
        <f t="shared" si="308"/>
        <v>71.428571428571416</v>
      </c>
      <c r="AN2453" s="80">
        <f t="shared" si="309"/>
        <v>4204.2857142857138</v>
      </c>
      <c r="AO2453" s="36">
        <f t="shared" si="310"/>
        <v>1177.2</v>
      </c>
      <c r="AP2453" s="83">
        <f t="shared" si="311"/>
        <v>-3027.0857142857139</v>
      </c>
    </row>
    <row r="2454" spans="1:42" hidden="1">
      <c r="A2454">
        <v>48230</v>
      </c>
      <c r="B2454" s="38">
        <v>46228</v>
      </c>
      <c r="C2454" t="s">
        <v>35</v>
      </c>
      <c r="D2454" t="s">
        <v>105</v>
      </c>
      <c r="E2454" t="s">
        <v>106</v>
      </c>
      <c r="F2454" t="s">
        <v>49</v>
      </c>
      <c r="G2454">
        <v>8</v>
      </c>
      <c r="H2454" s="43">
        <v>11331</v>
      </c>
      <c r="I2454" t="s">
        <v>112</v>
      </c>
      <c r="J2454">
        <v>11752</v>
      </c>
      <c r="K2454" t="s">
        <v>149</v>
      </c>
      <c r="L2454" t="s">
        <v>149</v>
      </c>
      <c r="M2454" t="s">
        <v>115</v>
      </c>
      <c r="N2454" t="s">
        <v>116</v>
      </c>
      <c r="O2454" t="s">
        <v>64</v>
      </c>
      <c r="P2454">
        <v>503</v>
      </c>
      <c r="Q2454" t="s">
        <v>181</v>
      </c>
      <c r="R2454" t="s">
        <v>165</v>
      </c>
      <c r="S2454">
        <v>20</v>
      </c>
      <c r="T2454">
        <v>20</v>
      </c>
      <c r="U2454">
        <v>0</v>
      </c>
      <c r="V2454">
        <v>20</v>
      </c>
      <c r="W2454">
        <v>0.08</v>
      </c>
      <c r="X2454">
        <v>1</v>
      </c>
      <c r="Y2454">
        <v>1</v>
      </c>
      <c r="Z2454">
        <v>10.130000000000001</v>
      </c>
      <c r="AA2454" t="s">
        <v>46</v>
      </c>
      <c r="AB2454" t="s">
        <v>56</v>
      </c>
      <c r="AC2454" t="s">
        <v>120</v>
      </c>
      <c r="AE2454" s="39">
        <v>46229.891446759262</v>
      </c>
      <c r="AG2454" t="str">
        <f t="shared" si="304"/>
        <v>Agosto-26</v>
      </c>
      <c r="AH2454" s="36">
        <f>_xlfn.XLOOKUP(AK2454,'Base de Preços'!P$7:P$3001,'Base de Preços'!J$7:J$3001,"",0)</f>
        <v>212.62</v>
      </c>
      <c r="AI2454" s="37">
        <f t="shared" si="305"/>
        <v>0</v>
      </c>
      <c r="AJ2454" t="str">
        <f>_xlfn.XLOOKUP(N2454,Agrupamentos!C$3:C$496,Agrupamentos!D$3:D$496,"",0)</f>
        <v>HERBICIDA MEC</v>
      </c>
      <c r="AK2454" t="str">
        <f t="shared" si="306"/>
        <v>SERV CAP QUIM PRE EMERG 3 LINHASGN1410IMP97</v>
      </c>
      <c r="AL2454" s="57" t="str">
        <f t="shared" si="307"/>
        <v>48230GN1410Trabalhador FlorestalMATEUS SANCHES PERES BIENIEKSERV CAP QUIM PRE EMERG 3 LINHASMÃE SANTA GLEBA A006-01Suporte20Agosto-2602046229,891446759346228</v>
      </c>
      <c r="AM2454" s="79">
        <f t="shared" si="308"/>
        <v>250</v>
      </c>
      <c r="AN2454" s="80">
        <f t="shared" si="309"/>
        <v>2532.5</v>
      </c>
      <c r="AO2454" s="36">
        <f t="shared" si="310"/>
        <v>202.60000000000002</v>
      </c>
      <c r="AP2454" s="83">
        <f t="shared" si="311"/>
        <v>-2329.9</v>
      </c>
    </row>
    <row r="2455" spans="1:42" hidden="1">
      <c r="A2455">
        <v>48261</v>
      </c>
      <c r="B2455" s="38">
        <v>46228</v>
      </c>
      <c r="C2455" t="s">
        <v>35</v>
      </c>
      <c r="D2455" t="s">
        <v>105</v>
      </c>
      <c r="E2455" t="s">
        <v>106</v>
      </c>
      <c r="F2455" t="s">
        <v>49</v>
      </c>
      <c r="G2455">
        <v>8</v>
      </c>
      <c r="H2455" s="43">
        <v>11065</v>
      </c>
      <c r="I2455" t="s">
        <v>107</v>
      </c>
      <c r="J2455">
        <v>11078</v>
      </c>
      <c r="K2455" t="s">
        <v>154</v>
      </c>
      <c r="L2455" t="s">
        <v>154</v>
      </c>
      <c r="M2455" t="s">
        <v>155</v>
      </c>
      <c r="N2455" t="s">
        <v>156</v>
      </c>
      <c r="O2455" t="s">
        <v>43</v>
      </c>
      <c r="P2455">
        <v>503</v>
      </c>
      <c r="Q2455" t="s">
        <v>181</v>
      </c>
      <c r="R2455" t="s">
        <v>104</v>
      </c>
      <c r="S2455">
        <v>56</v>
      </c>
      <c r="T2455">
        <v>2</v>
      </c>
      <c r="U2455">
        <v>0</v>
      </c>
      <c r="V2455">
        <v>56</v>
      </c>
      <c r="W2455">
        <v>0</v>
      </c>
      <c r="X2455">
        <v>28</v>
      </c>
      <c r="Y2455">
        <v>28</v>
      </c>
      <c r="Z2455" s="3">
        <v>3133.15</v>
      </c>
      <c r="AA2455" t="s">
        <v>55</v>
      </c>
      <c r="AB2455" t="s">
        <v>47</v>
      </c>
      <c r="AC2455" t="s">
        <v>159</v>
      </c>
      <c r="AD2455" t="s">
        <v>159</v>
      </c>
      <c r="AE2455" s="39">
        <v>46230.429513888892</v>
      </c>
      <c r="AF2455" t="s">
        <v>716</v>
      </c>
      <c r="AG2455" t="str">
        <f t="shared" si="304"/>
        <v>Agosto-26</v>
      </c>
      <c r="AH2455" s="36">
        <f>_xlfn.XLOOKUP(AK2455,'Base de Preços'!P$7:P$3001,'Base de Preços'!J$7:J$3001,"",0)</f>
        <v>3133.15</v>
      </c>
      <c r="AI2455" s="37">
        <f t="shared" si="305"/>
        <v>6266.3</v>
      </c>
      <c r="AJ2455" t="str">
        <f>_xlfn.XLOOKUP(N2455,Agrupamentos!C$3:C$496,Agrupamentos!D$3:D$496,"",0)</f>
        <v>BRIGADINHA MSFL</v>
      </c>
      <c r="AK2455" t="str">
        <f t="shared" si="306"/>
        <v>EQUIPE DE BRIGADINHA FLORESTALGN1410IMP21</v>
      </c>
      <c r="AL2455" s="57" t="str">
        <f t="shared" si="307"/>
        <v>48261GN1410Trabalhador FlorestalNATAN SANTOS MORAISEQUIPE DE BRIGADINHA FLORESTALMÃE SANTA GLEBA A007-01Principal2Agosto-2605646230,429513888946228</v>
      </c>
      <c r="AM2455" s="79" t="str">
        <f t="shared" si="308"/>
        <v/>
      </c>
      <c r="AN2455" s="80" t="str">
        <f t="shared" si="309"/>
        <v/>
      </c>
      <c r="AO2455" s="36">
        <f t="shared" si="310"/>
        <v>6266.3</v>
      </c>
      <c r="AP2455" s="83" t="str">
        <f t="shared" si="311"/>
        <v/>
      </c>
    </row>
    <row r="2456" spans="1:42" hidden="1">
      <c r="A2456">
        <v>48261</v>
      </c>
      <c r="B2456" s="38">
        <v>46228</v>
      </c>
      <c r="C2456" t="s">
        <v>35</v>
      </c>
      <c r="D2456" t="s">
        <v>105</v>
      </c>
      <c r="E2456" t="s">
        <v>106</v>
      </c>
      <c r="F2456" t="s">
        <v>153</v>
      </c>
      <c r="G2456">
        <v>8</v>
      </c>
      <c r="H2456" s="43">
        <v>11065</v>
      </c>
      <c r="I2456" t="s">
        <v>107</v>
      </c>
      <c r="J2456">
        <v>11078</v>
      </c>
      <c r="K2456" t="s">
        <v>154</v>
      </c>
      <c r="L2456" t="s">
        <v>154</v>
      </c>
      <c r="M2456" t="s">
        <v>155</v>
      </c>
      <c r="N2456" t="s">
        <v>156</v>
      </c>
      <c r="O2456" t="s">
        <v>43</v>
      </c>
      <c r="P2456">
        <v>503</v>
      </c>
      <c r="Q2456" t="s">
        <v>181</v>
      </c>
      <c r="R2456" t="s">
        <v>104</v>
      </c>
      <c r="S2456">
        <v>0</v>
      </c>
      <c r="T2456">
        <v>0</v>
      </c>
      <c r="U2456">
        <v>8</v>
      </c>
      <c r="V2456">
        <v>8</v>
      </c>
      <c r="W2456">
        <v>0</v>
      </c>
      <c r="X2456">
        <v>0</v>
      </c>
      <c r="Y2456">
        <v>0</v>
      </c>
      <c r="Z2456">
        <v>0</v>
      </c>
      <c r="AA2456" t="s">
        <v>55</v>
      </c>
      <c r="AB2456" t="s">
        <v>56</v>
      </c>
      <c r="AC2456" t="s">
        <v>159</v>
      </c>
      <c r="AD2456" t="s">
        <v>159</v>
      </c>
      <c r="AE2456" s="39">
        <v>46230.429907407408</v>
      </c>
      <c r="AF2456" t="s">
        <v>716</v>
      </c>
      <c r="AG2456" t="str">
        <f t="shared" si="304"/>
        <v>Agosto-26</v>
      </c>
      <c r="AH2456" s="36">
        <f>_xlfn.XLOOKUP(AK2456,'Base de Preços'!P$7:P$3001,'Base de Preços'!J$7:J$3001,"",0)</f>
        <v>3133.15</v>
      </c>
      <c r="AI2456" s="37">
        <f t="shared" si="305"/>
        <v>0</v>
      </c>
      <c r="AJ2456" t="str">
        <f>_xlfn.XLOOKUP(N2456,Agrupamentos!C$3:C$496,Agrupamentos!D$3:D$496,"",0)</f>
        <v>BRIGADINHA MSFL</v>
      </c>
      <c r="AK2456" t="str">
        <f t="shared" si="306"/>
        <v>EQUIPE DE BRIGADINHA FLORESTALGN1410IMP21</v>
      </c>
      <c r="AL2456" s="57" t="str">
        <f t="shared" si="307"/>
        <v>48261GN1410Operador de Máquinas SêniorNATAN SANTOS MORAISEQUIPE DE BRIGADINHA FLORESTALMÃE SANTA GLEBA A007-01Suporte0Agosto-268846230,429907407446228</v>
      </c>
      <c r="AM2456" s="79" t="str">
        <f t="shared" si="308"/>
        <v/>
      </c>
      <c r="AN2456" s="80" t="str">
        <f t="shared" si="309"/>
        <v/>
      </c>
      <c r="AO2456" s="36">
        <f t="shared" si="310"/>
        <v>0</v>
      </c>
      <c r="AP2456" s="83" t="str">
        <f t="shared" si="311"/>
        <v/>
      </c>
    </row>
    <row r="2457" spans="1:42" hidden="1">
      <c r="A2457">
        <v>48261</v>
      </c>
      <c r="B2457" s="38">
        <v>46228</v>
      </c>
      <c r="C2457" t="s">
        <v>35</v>
      </c>
      <c r="D2457" t="s">
        <v>105</v>
      </c>
      <c r="E2457" t="s">
        <v>106</v>
      </c>
      <c r="F2457" t="s">
        <v>37</v>
      </c>
      <c r="G2457">
        <v>8</v>
      </c>
      <c r="H2457" s="43">
        <v>11065</v>
      </c>
      <c r="I2457" t="s">
        <v>107</v>
      </c>
      <c r="J2457">
        <v>11078</v>
      </c>
      <c r="K2457" t="s">
        <v>154</v>
      </c>
      <c r="L2457" t="s">
        <v>154</v>
      </c>
      <c r="M2457" t="s">
        <v>155</v>
      </c>
      <c r="N2457" t="s">
        <v>156</v>
      </c>
      <c r="O2457" t="s">
        <v>43</v>
      </c>
      <c r="P2457">
        <v>503</v>
      </c>
      <c r="Q2457" t="s">
        <v>181</v>
      </c>
      <c r="R2457" t="s">
        <v>104</v>
      </c>
      <c r="S2457">
        <v>0</v>
      </c>
      <c r="T2457">
        <v>0</v>
      </c>
      <c r="U2457">
        <v>16</v>
      </c>
      <c r="V2457">
        <v>16</v>
      </c>
      <c r="W2457">
        <v>0</v>
      </c>
      <c r="X2457">
        <v>0</v>
      </c>
      <c r="Y2457">
        <v>0</v>
      </c>
      <c r="Z2457">
        <v>0</v>
      </c>
      <c r="AA2457" t="s">
        <v>55</v>
      </c>
      <c r="AB2457" t="s">
        <v>77</v>
      </c>
      <c r="AC2457" t="s">
        <v>159</v>
      </c>
      <c r="AD2457" t="s">
        <v>159</v>
      </c>
      <c r="AE2457" s="39">
        <v>46230.429722222223</v>
      </c>
      <c r="AF2457" t="s">
        <v>716</v>
      </c>
      <c r="AG2457" t="str">
        <f t="shared" si="304"/>
        <v>Agosto-26</v>
      </c>
      <c r="AH2457" s="36">
        <f>_xlfn.XLOOKUP(AK2457,'Base de Preços'!P$7:P$3001,'Base de Preços'!J$7:J$3001,"",0)</f>
        <v>3133.15</v>
      </c>
      <c r="AI2457" s="37">
        <f t="shared" si="305"/>
        <v>0</v>
      </c>
      <c r="AJ2457" t="str">
        <f>_xlfn.XLOOKUP(N2457,Agrupamentos!C$3:C$496,Agrupamentos!D$3:D$496,"",0)</f>
        <v>BRIGADINHA MSFL</v>
      </c>
      <c r="AK2457" t="str">
        <f t="shared" si="306"/>
        <v>EQUIPE DE BRIGADINHA FLORESTALGN1410IMP21</v>
      </c>
      <c r="AL2457" s="57" t="str">
        <f t="shared" si="307"/>
        <v>48261GN1410MotoristaNATAN SANTOS MORAISEQUIPE DE BRIGADINHA FLORESTALMÃE SANTA GLEBA A007-01Apoio0Agosto-26161646230,429722222246228</v>
      </c>
      <c r="AM2457" s="79" t="str">
        <f t="shared" si="308"/>
        <v/>
      </c>
      <c r="AN2457" s="80" t="str">
        <f t="shared" si="309"/>
        <v/>
      </c>
      <c r="AO2457" s="36">
        <f t="shared" si="310"/>
        <v>0</v>
      </c>
      <c r="AP2457" s="83" t="str">
        <f t="shared" si="311"/>
        <v/>
      </c>
    </row>
    <row r="2458" spans="1:42" hidden="1">
      <c r="A2458">
        <v>48205</v>
      </c>
      <c r="B2458" s="38">
        <v>46228</v>
      </c>
      <c r="C2458" t="s">
        <v>35</v>
      </c>
      <c r="D2458" t="s">
        <v>250</v>
      </c>
      <c r="E2458" t="s">
        <v>251</v>
      </c>
      <c r="F2458" t="s">
        <v>49</v>
      </c>
      <c r="G2458">
        <v>8</v>
      </c>
      <c r="H2458" s="43">
        <v>11697</v>
      </c>
      <c r="I2458" t="s">
        <v>253</v>
      </c>
      <c r="J2458">
        <v>10837</v>
      </c>
      <c r="K2458" t="s">
        <v>254</v>
      </c>
      <c r="L2458" t="s">
        <v>254</v>
      </c>
      <c r="M2458">
        <v>70</v>
      </c>
      <c r="N2458" t="s">
        <v>255</v>
      </c>
      <c r="O2458" t="s">
        <v>64</v>
      </c>
      <c r="P2458">
        <v>262</v>
      </c>
      <c r="Q2458" t="s">
        <v>256</v>
      </c>
      <c r="R2458">
        <v>30</v>
      </c>
      <c r="S2458">
        <v>80</v>
      </c>
      <c r="T2458">
        <v>83.34</v>
      </c>
      <c r="U2458">
        <v>0</v>
      </c>
      <c r="V2458">
        <v>80</v>
      </c>
      <c r="W2458">
        <v>1.42</v>
      </c>
      <c r="X2458">
        <v>0.96</v>
      </c>
      <c r="Y2458">
        <v>0.96</v>
      </c>
      <c r="Z2458">
        <v>149.09</v>
      </c>
      <c r="AA2458" t="s">
        <v>46</v>
      </c>
      <c r="AB2458" t="s">
        <v>47</v>
      </c>
      <c r="AC2458" t="s">
        <v>257</v>
      </c>
      <c r="AE2458" s="39">
        <v>46228.782002314816</v>
      </c>
      <c r="AG2458" t="str">
        <f t="shared" si="304"/>
        <v>Agosto-26</v>
      </c>
      <c r="AH2458" s="36">
        <f>_xlfn.XLOOKUP(AK2458,'Base de Preços'!P$7:P$3001,'Base de Preços'!J$7:J$3001,"",0)</f>
        <v>152.18</v>
      </c>
      <c r="AI2458" s="37">
        <f t="shared" si="305"/>
        <v>12682.681200000001</v>
      </c>
      <c r="AJ2458" t="str">
        <f>_xlfn.XLOOKUP(N2458,Agrupamentos!C$3:C$496,Agrupamentos!D$3:D$496,"",0)</f>
        <v>COMBATE A FORMIGA MANUAL</v>
      </c>
      <c r="AK2458" t="str">
        <f t="shared" si="306"/>
        <v>COMBATE A FORMIGA MANUAL MANUTENÇÃO - ANO 01GN127070</v>
      </c>
      <c r="AL2458" s="57" t="str">
        <f t="shared" si="307"/>
        <v>48205GN1270Trabalhador FlorestalJEAN CARDOSO PAIVACOMBATE A FORMIGA MANUAL MANUTENÇÃO - ANO 01Fazenda Texas30Principal83,34Agosto-2608046228,782002314846228</v>
      </c>
      <c r="AM2458" s="79">
        <f t="shared" si="308"/>
        <v>56.338028169014088</v>
      </c>
      <c r="AN2458" s="80">
        <f t="shared" si="309"/>
        <v>8399.4366197183099</v>
      </c>
      <c r="AO2458" s="36">
        <f t="shared" si="310"/>
        <v>12425.160600000001</v>
      </c>
      <c r="AP2458" s="83">
        <f t="shared" si="311"/>
        <v>4025.7239802816912</v>
      </c>
    </row>
    <row r="2459" spans="1:42" hidden="1">
      <c r="A2459">
        <v>48205</v>
      </c>
      <c r="B2459" s="38">
        <v>46228</v>
      </c>
      <c r="C2459" t="s">
        <v>35</v>
      </c>
      <c r="D2459" t="s">
        <v>250</v>
      </c>
      <c r="E2459" t="s">
        <v>251</v>
      </c>
      <c r="F2459" t="s">
        <v>37</v>
      </c>
      <c r="G2459">
        <v>8</v>
      </c>
      <c r="H2459" s="43">
        <v>11697</v>
      </c>
      <c r="I2459" t="s">
        <v>253</v>
      </c>
      <c r="J2459">
        <v>10837</v>
      </c>
      <c r="K2459" t="s">
        <v>254</v>
      </c>
      <c r="L2459" t="s">
        <v>254</v>
      </c>
      <c r="M2459">
        <v>2</v>
      </c>
      <c r="N2459" t="s">
        <v>42</v>
      </c>
      <c r="O2459" t="s">
        <v>64</v>
      </c>
      <c r="P2459">
        <v>262</v>
      </c>
      <c r="Q2459" t="s">
        <v>256</v>
      </c>
      <c r="R2459">
        <v>1</v>
      </c>
      <c r="S2459">
        <v>8</v>
      </c>
      <c r="T2459">
        <v>0</v>
      </c>
      <c r="U2459">
        <v>0</v>
      </c>
      <c r="V2459">
        <v>8</v>
      </c>
      <c r="W2459">
        <v>0</v>
      </c>
      <c r="X2459">
        <v>0</v>
      </c>
      <c r="Y2459">
        <v>0</v>
      </c>
      <c r="Z2459">
        <v>0</v>
      </c>
      <c r="AA2459" t="s">
        <v>46</v>
      </c>
      <c r="AB2459" t="s">
        <v>56</v>
      </c>
      <c r="AC2459" t="s">
        <v>257</v>
      </c>
      <c r="AE2459" s="39">
        <v>46228.782002314816</v>
      </c>
      <c r="AG2459" t="str">
        <f t="shared" si="304"/>
        <v>Agosto-26</v>
      </c>
      <c r="AH2459" s="36">
        <f>_xlfn.XLOOKUP(AK2459,'Base de Preços'!P$7:P$3001,'Base de Preços'!J$7:J$3001,"",0)</f>
        <v>0</v>
      </c>
      <c r="AI2459" s="37">
        <f t="shared" si="305"/>
        <v>0</v>
      </c>
      <c r="AJ2459" t="str">
        <f>_xlfn.XLOOKUP(N2459,Agrupamentos!C$3:C$496,Agrupamentos!D$3:D$496,"",0)</f>
        <v>APOIO E MANUTENÇÃO</v>
      </c>
      <c r="AK2459" t="str">
        <f t="shared" si="306"/>
        <v>APOIO E MANUTEÇÃOGN12702</v>
      </c>
      <c r="AL2459" s="57" t="str">
        <f t="shared" si="307"/>
        <v>48205GN1270MotoristaJEAN CARDOSO PAIVAAPOIO E MANUTEÇÃOFazenda Texas1Suporte0Agosto-260846228,782002314846228</v>
      </c>
      <c r="AM2459" s="79" t="str">
        <f t="shared" si="308"/>
        <v/>
      </c>
      <c r="AN2459" s="80" t="str">
        <f t="shared" si="309"/>
        <v/>
      </c>
      <c r="AO2459" s="36">
        <f t="shared" si="310"/>
        <v>0</v>
      </c>
      <c r="AP2459" s="83" t="str">
        <f t="shared" si="311"/>
        <v/>
      </c>
    </row>
    <row r="2460" spans="1:42" hidden="1">
      <c r="A2460">
        <v>48205</v>
      </c>
      <c r="B2460" s="38">
        <v>46228</v>
      </c>
      <c r="C2460" t="s">
        <v>35</v>
      </c>
      <c r="D2460" t="s">
        <v>250</v>
      </c>
      <c r="E2460" t="s">
        <v>251</v>
      </c>
      <c r="F2460" t="s">
        <v>49</v>
      </c>
      <c r="G2460">
        <v>8</v>
      </c>
      <c r="H2460" s="43">
        <v>11697</v>
      </c>
      <c r="I2460" t="s">
        <v>253</v>
      </c>
      <c r="J2460">
        <v>10837</v>
      </c>
      <c r="K2460" t="s">
        <v>254</v>
      </c>
      <c r="L2460" t="s">
        <v>254</v>
      </c>
      <c r="M2460">
        <v>70</v>
      </c>
      <c r="N2460" t="s">
        <v>255</v>
      </c>
      <c r="O2460" t="s">
        <v>64</v>
      </c>
      <c r="P2460">
        <v>262</v>
      </c>
      <c r="Q2460" t="s">
        <v>256</v>
      </c>
      <c r="R2460">
        <v>28</v>
      </c>
      <c r="S2460">
        <v>64</v>
      </c>
      <c r="T2460">
        <v>68.25</v>
      </c>
      <c r="U2460">
        <v>0</v>
      </c>
      <c r="V2460">
        <v>64</v>
      </c>
      <c r="W2460">
        <v>1.42</v>
      </c>
      <c r="X2460">
        <v>0.94</v>
      </c>
      <c r="Y2460">
        <v>0.94</v>
      </c>
      <c r="Z2460">
        <v>149.09</v>
      </c>
      <c r="AA2460" t="s">
        <v>46</v>
      </c>
      <c r="AB2460" t="s">
        <v>47</v>
      </c>
      <c r="AC2460" t="s">
        <v>257</v>
      </c>
      <c r="AE2460" s="39">
        <v>46228.782002314816</v>
      </c>
      <c r="AG2460" t="str">
        <f t="shared" si="304"/>
        <v>Agosto-26</v>
      </c>
      <c r="AH2460" s="36">
        <f>_xlfn.XLOOKUP(AK2460,'Base de Preços'!P$7:P$3001,'Base de Preços'!J$7:J$3001,"",0)</f>
        <v>152.18</v>
      </c>
      <c r="AI2460" s="37">
        <f t="shared" si="305"/>
        <v>10386.285</v>
      </c>
      <c r="AJ2460" t="str">
        <f>_xlfn.XLOOKUP(N2460,Agrupamentos!C$3:C$496,Agrupamentos!D$3:D$496,"",0)</f>
        <v>COMBATE A FORMIGA MANUAL</v>
      </c>
      <c r="AK2460" t="str">
        <f t="shared" si="306"/>
        <v>COMBATE A FORMIGA MANUAL MANUTENÇÃO - ANO 01GN127070</v>
      </c>
      <c r="AL2460" s="57" t="str">
        <f t="shared" si="307"/>
        <v>48205GN1270Trabalhador FlorestalJEAN CARDOSO PAIVACOMBATE A FORMIGA MANUAL MANUTENÇÃO - ANO 01Fazenda Texas28Principal68,25Agosto-2606446228,782002314846228</v>
      </c>
      <c r="AM2460" s="79">
        <f t="shared" si="308"/>
        <v>45.070422535211272</v>
      </c>
      <c r="AN2460" s="80">
        <f t="shared" si="309"/>
        <v>6719.5492957746483</v>
      </c>
      <c r="AO2460" s="36">
        <f t="shared" si="310"/>
        <v>10175.3925</v>
      </c>
      <c r="AP2460" s="83">
        <f t="shared" si="311"/>
        <v>3455.8432042253517</v>
      </c>
    </row>
    <row r="2461" spans="1:42" hidden="1">
      <c r="A2461">
        <v>48205</v>
      </c>
      <c r="B2461" s="38">
        <v>46228</v>
      </c>
      <c r="C2461" t="s">
        <v>35</v>
      </c>
      <c r="D2461" t="s">
        <v>250</v>
      </c>
      <c r="E2461" t="s">
        <v>251</v>
      </c>
      <c r="F2461" t="s">
        <v>49</v>
      </c>
      <c r="G2461">
        <v>8</v>
      </c>
      <c r="H2461" s="43">
        <v>11697</v>
      </c>
      <c r="I2461" t="s">
        <v>253</v>
      </c>
      <c r="J2461">
        <v>10837</v>
      </c>
      <c r="K2461" t="s">
        <v>254</v>
      </c>
      <c r="L2461" t="s">
        <v>254</v>
      </c>
      <c r="M2461">
        <v>70</v>
      </c>
      <c r="N2461" t="s">
        <v>255</v>
      </c>
      <c r="O2461" t="s">
        <v>64</v>
      </c>
      <c r="P2461">
        <v>262</v>
      </c>
      <c r="Q2461" t="s">
        <v>256</v>
      </c>
      <c r="R2461">
        <v>31</v>
      </c>
      <c r="S2461">
        <v>40</v>
      </c>
      <c r="T2461">
        <v>30</v>
      </c>
      <c r="U2461">
        <v>0</v>
      </c>
      <c r="V2461">
        <v>40</v>
      </c>
      <c r="W2461">
        <v>1.42</v>
      </c>
      <c r="X2461">
        <v>1.33</v>
      </c>
      <c r="Y2461">
        <v>1.33</v>
      </c>
      <c r="Z2461">
        <v>149.09</v>
      </c>
      <c r="AA2461" t="s">
        <v>55</v>
      </c>
      <c r="AB2461" t="s">
        <v>47</v>
      </c>
      <c r="AC2461" t="s">
        <v>257</v>
      </c>
      <c r="AE2461" s="39">
        <v>46228.782002314816</v>
      </c>
      <c r="AG2461" t="str">
        <f t="shared" si="304"/>
        <v>Agosto-26</v>
      </c>
      <c r="AH2461" s="36">
        <f>_xlfn.XLOOKUP(AK2461,'Base de Preços'!P$7:P$3001,'Base de Preços'!J$7:J$3001,"",0)</f>
        <v>152.18</v>
      </c>
      <c r="AI2461" s="37">
        <f t="shared" si="305"/>
        <v>4565.4000000000005</v>
      </c>
      <c r="AJ2461" t="str">
        <f>_xlfn.XLOOKUP(N2461,Agrupamentos!C$3:C$496,Agrupamentos!D$3:D$496,"",0)</f>
        <v>COMBATE A FORMIGA MANUAL</v>
      </c>
      <c r="AK2461" t="str">
        <f t="shared" si="306"/>
        <v>COMBATE A FORMIGA MANUAL MANUTENÇÃO - ANO 01GN127070</v>
      </c>
      <c r="AL2461" s="57" t="str">
        <f t="shared" si="307"/>
        <v>48205GN1270Trabalhador FlorestalJEAN CARDOSO PAIVACOMBATE A FORMIGA MANUAL MANUTENÇÃO - ANO 01Fazenda Texas31Principal30Agosto-2604046228,782002314846228</v>
      </c>
      <c r="AM2461" s="79">
        <f t="shared" si="308"/>
        <v>28.169014084507044</v>
      </c>
      <c r="AN2461" s="80">
        <f t="shared" si="309"/>
        <v>4199.7183098591549</v>
      </c>
      <c r="AO2461" s="36">
        <f t="shared" si="310"/>
        <v>4472.7</v>
      </c>
      <c r="AP2461" s="83">
        <f t="shared" si="311"/>
        <v>272.98169014084488</v>
      </c>
    </row>
    <row r="2462" spans="1:42" hidden="1">
      <c r="A2462">
        <v>48205</v>
      </c>
      <c r="B2462" s="38">
        <v>46228</v>
      </c>
      <c r="C2462" t="s">
        <v>35</v>
      </c>
      <c r="D2462" t="s">
        <v>250</v>
      </c>
      <c r="E2462" t="s">
        <v>251</v>
      </c>
      <c r="F2462" t="s">
        <v>49</v>
      </c>
      <c r="G2462">
        <v>8</v>
      </c>
      <c r="H2462" s="43">
        <v>11697</v>
      </c>
      <c r="I2462" t="s">
        <v>253</v>
      </c>
      <c r="J2462">
        <v>10837</v>
      </c>
      <c r="K2462" t="s">
        <v>254</v>
      </c>
      <c r="L2462" t="s">
        <v>254</v>
      </c>
      <c r="M2462">
        <v>70</v>
      </c>
      <c r="N2462" t="s">
        <v>255</v>
      </c>
      <c r="O2462" t="s">
        <v>64</v>
      </c>
      <c r="P2462">
        <v>262</v>
      </c>
      <c r="Q2462" t="s">
        <v>256</v>
      </c>
      <c r="R2462">
        <v>16</v>
      </c>
      <c r="S2462">
        <v>16</v>
      </c>
      <c r="T2462">
        <v>22.3</v>
      </c>
      <c r="U2462">
        <v>0</v>
      </c>
      <c r="V2462">
        <v>16</v>
      </c>
      <c r="W2462">
        <v>1.42</v>
      </c>
      <c r="X2462">
        <v>0.72</v>
      </c>
      <c r="Y2462">
        <v>0.72</v>
      </c>
      <c r="Z2462">
        <v>149.09</v>
      </c>
      <c r="AA2462" t="s">
        <v>46</v>
      </c>
      <c r="AB2462" t="s">
        <v>47</v>
      </c>
      <c r="AC2462" t="s">
        <v>257</v>
      </c>
      <c r="AE2462" s="39">
        <v>46228.782002314816</v>
      </c>
      <c r="AG2462" t="str">
        <f t="shared" si="304"/>
        <v>Agosto-26</v>
      </c>
      <c r="AH2462" s="36">
        <f>_xlfn.XLOOKUP(AK2462,'Base de Preços'!P$7:P$3001,'Base de Preços'!J$7:J$3001,"",0)</f>
        <v>152.18</v>
      </c>
      <c r="AI2462" s="37">
        <f t="shared" si="305"/>
        <v>3393.6140000000005</v>
      </c>
      <c r="AJ2462" t="str">
        <f>_xlfn.XLOOKUP(N2462,Agrupamentos!C$3:C$496,Agrupamentos!D$3:D$496,"",0)</f>
        <v>COMBATE A FORMIGA MANUAL</v>
      </c>
      <c r="AK2462" t="str">
        <f t="shared" si="306"/>
        <v>COMBATE A FORMIGA MANUAL MANUTENÇÃO - ANO 01GN127070</v>
      </c>
      <c r="AL2462" s="57" t="str">
        <f t="shared" si="307"/>
        <v>48205GN1270Trabalhador FlorestalJEAN CARDOSO PAIVACOMBATE A FORMIGA MANUAL MANUTENÇÃO - ANO 01Fazenda Texas16Principal22,3Agosto-2601646228,782002314846228</v>
      </c>
      <c r="AM2462" s="79">
        <f t="shared" si="308"/>
        <v>11.267605633802818</v>
      </c>
      <c r="AN2462" s="80">
        <f t="shared" si="309"/>
        <v>1679.8873239436621</v>
      </c>
      <c r="AO2462" s="36">
        <f t="shared" si="310"/>
        <v>3324.7070000000003</v>
      </c>
      <c r="AP2462" s="83">
        <f t="shared" si="311"/>
        <v>1644.8196760563383</v>
      </c>
    </row>
    <row r="2463" spans="1:42" hidden="1">
      <c r="A2463">
        <v>48249</v>
      </c>
      <c r="B2463" s="38">
        <v>46228</v>
      </c>
      <c r="C2463" t="s">
        <v>35</v>
      </c>
      <c r="D2463" t="s">
        <v>250</v>
      </c>
      <c r="E2463" t="s">
        <v>251</v>
      </c>
      <c r="F2463" t="s">
        <v>37</v>
      </c>
      <c r="G2463">
        <v>8</v>
      </c>
      <c r="H2463" s="43">
        <v>9241</v>
      </c>
      <c r="I2463" t="s">
        <v>189</v>
      </c>
      <c r="J2463" t="s">
        <v>39</v>
      </c>
      <c r="K2463" t="s">
        <v>40</v>
      </c>
      <c r="L2463" t="s">
        <v>252</v>
      </c>
      <c r="M2463">
        <v>2</v>
      </c>
      <c r="N2463" t="s">
        <v>42</v>
      </c>
      <c r="O2463" t="s">
        <v>64</v>
      </c>
      <c r="P2463">
        <v>390</v>
      </c>
      <c r="Q2463" t="s">
        <v>44</v>
      </c>
      <c r="R2463" t="s">
        <v>45</v>
      </c>
      <c r="S2463">
        <v>16</v>
      </c>
      <c r="T2463">
        <v>0</v>
      </c>
      <c r="U2463">
        <v>16</v>
      </c>
      <c r="V2463">
        <v>32</v>
      </c>
      <c r="W2463">
        <v>0</v>
      </c>
      <c r="X2463">
        <v>0</v>
      </c>
      <c r="Y2463">
        <v>0</v>
      </c>
      <c r="Z2463">
        <v>0</v>
      </c>
      <c r="AA2463" t="s">
        <v>46</v>
      </c>
      <c r="AB2463" t="s">
        <v>56</v>
      </c>
      <c r="AC2463" t="s">
        <v>267</v>
      </c>
      <c r="AD2463" t="s">
        <v>267</v>
      </c>
      <c r="AE2463" s="39">
        <v>46230.378923611112</v>
      </c>
      <c r="AG2463" t="str">
        <f t="shared" si="304"/>
        <v>Agosto-26</v>
      </c>
      <c r="AH2463" s="36">
        <f>_xlfn.XLOOKUP(AK2463,'Base de Preços'!P$7:P$3001,'Base de Preços'!J$7:J$3001,"",0)</f>
        <v>0</v>
      </c>
      <c r="AI2463" s="37">
        <f t="shared" si="305"/>
        <v>0</v>
      </c>
      <c r="AJ2463" t="str">
        <f>_xlfn.XLOOKUP(N2463,Agrupamentos!C$3:C$496,Agrupamentos!D$3:D$496,"",0)</f>
        <v>APOIO E MANUTENÇÃO</v>
      </c>
      <c r="AK2463" t="str">
        <f t="shared" si="306"/>
        <v>APOIO E MANUTEÇÃOGN12702</v>
      </c>
      <c r="AL2463" s="57" t="str">
        <f t="shared" si="307"/>
        <v>48249GN1270MotoristaGIOVANNI RODRIGUES BORGES MORAESAPOIO E MANUTEÇÃOPátio MST01Suporte0Agosto-26163246230,378923611146228</v>
      </c>
      <c r="AM2463" s="79" t="str">
        <f t="shared" si="308"/>
        <v/>
      </c>
      <c r="AN2463" s="80" t="str">
        <f t="shared" si="309"/>
        <v/>
      </c>
      <c r="AO2463" s="36">
        <f t="shared" si="310"/>
        <v>0</v>
      </c>
      <c r="AP2463" s="83" t="str">
        <f t="shared" si="311"/>
        <v/>
      </c>
    </row>
    <row r="2464" spans="1:42" hidden="1">
      <c r="A2464">
        <v>48204</v>
      </c>
      <c r="B2464" s="38">
        <v>46228</v>
      </c>
      <c r="C2464" t="s">
        <v>35</v>
      </c>
      <c r="D2464" t="s">
        <v>185</v>
      </c>
      <c r="E2464" t="s">
        <v>186</v>
      </c>
      <c r="F2464" t="s">
        <v>59</v>
      </c>
      <c r="G2464">
        <v>8</v>
      </c>
      <c r="H2464" s="43">
        <v>10859</v>
      </c>
      <c r="I2464" t="s">
        <v>198</v>
      </c>
      <c r="J2464">
        <v>10093</v>
      </c>
      <c r="K2464" t="s">
        <v>199</v>
      </c>
      <c r="L2464" t="s">
        <v>199</v>
      </c>
      <c r="M2464" t="s">
        <v>204</v>
      </c>
      <c r="N2464" t="s">
        <v>205</v>
      </c>
      <c r="O2464" t="s">
        <v>64</v>
      </c>
      <c r="P2464">
        <v>607</v>
      </c>
      <c r="Q2464" t="s">
        <v>188</v>
      </c>
      <c r="R2464">
        <v>39</v>
      </c>
      <c r="S2464">
        <v>8</v>
      </c>
      <c r="T2464">
        <v>22.14</v>
      </c>
      <c r="U2464">
        <v>0</v>
      </c>
      <c r="V2464">
        <v>8</v>
      </c>
      <c r="W2464">
        <v>1.1000000000000001</v>
      </c>
      <c r="X2464">
        <v>0.36</v>
      </c>
      <c r="Y2464">
        <v>0.36</v>
      </c>
      <c r="Z2464">
        <v>348.12</v>
      </c>
      <c r="AA2464" t="s">
        <v>46</v>
      </c>
      <c r="AB2464" t="s">
        <v>56</v>
      </c>
      <c r="AC2464" t="s">
        <v>202</v>
      </c>
      <c r="AE2464" s="39">
        <v>46228.776469907411</v>
      </c>
      <c r="AG2464" t="str">
        <f t="shared" si="304"/>
        <v>Agosto-26</v>
      </c>
      <c r="AH2464" s="36">
        <f>_xlfn.XLOOKUP(AK2464,'Base de Preços'!P$7:P$3001,'Base de Preços'!J$7:J$3001,"",0)</f>
        <v>1452.94</v>
      </c>
      <c r="AI2464" s="37">
        <f t="shared" si="305"/>
        <v>0</v>
      </c>
      <c r="AJ2464" t="str">
        <f>_xlfn.XLOOKUP(N2464,Agrupamentos!C$3:C$496,Agrupamentos!D$3:D$496,"",0)</f>
        <v>PLANTIO</v>
      </c>
      <c r="AK2464" t="str">
        <f t="shared" si="306"/>
        <v>PLANTIO MANUAL 1.110 plantas/ha,  mudas com tratamento (MAP e Cupinicida), mudas SEM TUBETE + replantioGN1400IMP12</v>
      </c>
      <c r="AL2464" s="57" t="str">
        <f t="shared" si="307"/>
        <v>48204GN1400Operador de Trator de PneuJONATHAN FONSECA DE OLIVEIRAPLANTIO MANUAL 1.110 plantas/ha,  mudas com tratamento (MAP e Cupinicida), mudas SEM TUBETE + replantioSelena39Suporte22,14Agosto-260846228,776469907446228</v>
      </c>
      <c r="AM2464" s="79">
        <f t="shared" si="308"/>
        <v>7.2727272727272725</v>
      </c>
      <c r="AN2464" s="80">
        <f t="shared" si="309"/>
        <v>2531.7818181818179</v>
      </c>
      <c r="AO2464" s="36">
        <f t="shared" si="310"/>
        <v>7707.3768</v>
      </c>
      <c r="AP2464" s="83">
        <f t="shared" si="311"/>
        <v>5175.5949818181816</v>
      </c>
    </row>
    <row r="2465" spans="1:42" hidden="1">
      <c r="A2465">
        <v>48204</v>
      </c>
      <c r="B2465" s="38">
        <v>46228</v>
      </c>
      <c r="C2465" t="s">
        <v>35</v>
      </c>
      <c r="D2465" t="s">
        <v>185</v>
      </c>
      <c r="E2465" t="s">
        <v>186</v>
      </c>
      <c r="F2465" t="s">
        <v>49</v>
      </c>
      <c r="G2465">
        <v>8</v>
      </c>
      <c r="H2465" s="43">
        <v>10859</v>
      </c>
      <c r="I2465" t="s">
        <v>198</v>
      </c>
      <c r="J2465">
        <v>10093</v>
      </c>
      <c r="K2465" t="s">
        <v>199</v>
      </c>
      <c r="L2465" t="s">
        <v>199</v>
      </c>
      <c r="M2465" t="s">
        <v>204</v>
      </c>
      <c r="N2465" t="s">
        <v>205</v>
      </c>
      <c r="O2465" t="s">
        <v>64</v>
      </c>
      <c r="P2465">
        <v>607</v>
      </c>
      <c r="Q2465" t="s">
        <v>188</v>
      </c>
      <c r="R2465">
        <v>38</v>
      </c>
      <c r="S2465">
        <v>48</v>
      </c>
      <c r="T2465">
        <v>2.08</v>
      </c>
      <c r="U2465">
        <v>0</v>
      </c>
      <c r="V2465">
        <v>48</v>
      </c>
      <c r="W2465">
        <v>11</v>
      </c>
      <c r="X2465">
        <v>23.08</v>
      </c>
      <c r="Y2465">
        <v>23.08</v>
      </c>
      <c r="Z2465" s="3">
        <v>1104.82</v>
      </c>
      <c r="AA2465" t="s">
        <v>46</v>
      </c>
      <c r="AB2465" t="s">
        <v>47</v>
      </c>
      <c r="AC2465" t="s">
        <v>202</v>
      </c>
      <c r="AD2465" t="s">
        <v>228</v>
      </c>
      <c r="AE2465" s="39">
        <v>46228.776469907411</v>
      </c>
      <c r="AG2465" t="str">
        <f t="shared" si="304"/>
        <v>Agosto-26</v>
      </c>
      <c r="AH2465" s="36">
        <f>_xlfn.XLOOKUP(AK2465,'Base de Preços'!P$7:P$3001,'Base de Preços'!J$7:J$3001,"",0)</f>
        <v>1452.94</v>
      </c>
      <c r="AI2465" s="37">
        <f t="shared" si="305"/>
        <v>3022.1152000000002</v>
      </c>
      <c r="AJ2465" t="str">
        <f>_xlfn.XLOOKUP(N2465,Agrupamentos!C$3:C$496,Agrupamentos!D$3:D$496,"",0)</f>
        <v>PLANTIO</v>
      </c>
      <c r="AK2465" t="str">
        <f t="shared" si="306"/>
        <v>PLANTIO MANUAL 1.110 plantas/ha,  mudas com tratamento (MAP e Cupinicida), mudas SEM TUBETE + replantioGN1400IMP12</v>
      </c>
      <c r="AL2465" s="57" t="str">
        <f t="shared" si="307"/>
        <v>48204GN1400Trabalhador FlorestalJONATHAN FONSECA DE OLIVEIRAPLANTIO MANUAL 1.110 plantas/ha,  mudas com tratamento (MAP e Cupinicida), mudas SEM TUBETE + replantioSelena38Principal2,08Agosto-2604846228,776469907446228</v>
      </c>
      <c r="AM2465" s="79">
        <f t="shared" si="308"/>
        <v>4.3636363636363633</v>
      </c>
      <c r="AN2465" s="80">
        <f t="shared" si="309"/>
        <v>4821.0327272727263</v>
      </c>
      <c r="AO2465" s="36">
        <f t="shared" si="310"/>
        <v>2298.0255999999999</v>
      </c>
      <c r="AP2465" s="83">
        <f t="shared" si="311"/>
        <v>-2523.0071272727264</v>
      </c>
    </row>
    <row r="2466" spans="1:42" hidden="1">
      <c r="A2466">
        <v>48204</v>
      </c>
      <c r="B2466" s="38">
        <v>46228</v>
      </c>
      <c r="C2466" t="s">
        <v>35</v>
      </c>
      <c r="D2466" t="s">
        <v>185</v>
      </c>
      <c r="E2466" t="s">
        <v>186</v>
      </c>
      <c r="F2466" t="s">
        <v>49</v>
      </c>
      <c r="G2466">
        <v>8</v>
      </c>
      <c r="H2466" s="43">
        <v>10859</v>
      </c>
      <c r="I2466" t="s">
        <v>198</v>
      </c>
      <c r="J2466">
        <v>10093</v>
      </c>
      <c r="K2466" t="s">
        <v>199</v>
      </c>
      <c r="L2466" t="s">
        <v>199</v>
      </c>
      <c r="M2466" t="s">
        <v>204</v>
      </c>
      <c r="N2466" t="s">
        <v>205</v>
      </c>
      <c r="O2466" t="s">
        <v>64</v>
      </c>
      <c r="P2466">
        <v>607</v>
      </c>
      <c r="Q2466" t="s">
        <v>188</v>
      </c>
      <c r="R2466">
        <v>39</v>
      </c>
      <c r="S2466">
        <v>80</v>
      </c>
      <c r="T2466">
        <v>22.14</v>
      </c>
      <c r="U2466">
        <v>0</v>
      </c>
      <c r="V2466">
        <v>80</v>
      </c>
      <c r="W2466">
        <v>11</v>
      </c>
      <c r="X2466">
        <v>3.61</v>
      </c>
      <c r="Y2466">
        <v>3.61</v>
      </c>
      <c r="Z2466" s="3">
        <v>1104.82</v>
      </c>
      <c r="AA2466" t="s">
        <v>46</v>
      </c>
      <c r="AB2466" t="s">
        <v>47</v>
      </c>
      <c r="AC2466" t="s">
        <v>202</v>
      </c>
      <c r="AE2466" s="39">
        <v>46228.776469907411</v>
      </c>
      <c r="AG2466" t="str">
        <f t="shared" si="304"/>
        <v>Agosto-26</v>
      </c>
      <c r="AH2466" s="36">
        <f>_xlfn.XLOOKUP(AK2466,'Base de Preços'!P$7:P$3001,'Base de Preços'!J$7:J$3001,"",0)</f>
        <v>1452.94</v>
      </c>
      <c r="AI2466" s="37">
        <f t="shared" si="305"/>
        <v>32168.091600000003</v>
      </c>
      <c r="AJ2466" t="str">
        <f>_xlfn.XLOOKUP(N2466,Agrupamentos!C$3:C$496,Agrupamentos!D$3:D$496,"",0)</f>
        <v>PLANTIO</v>
      </c>
      <c r="AK2466" t="str">
        <f t="shared" si="306"/>
        <v>PLANTIO MANUAL 1.110 plantas/ha,  mudas com tratamento (MAP e Cupinicida), mudas SEM TUBETE + replantioGN1400IMP12</v>
      </c>
      <c r="AL2466" s="57" t="str">
        <f t="shared" si="307"/>
        <v>48204GN1400Trabalhador FlorestalJONATHAN FONSECA DE OLIVEIRAPLANTIO MANUAL 1.110 plantas/ha,  mudas com tratamento (MAP e Cupinicida), mudas SEM TUBETE + replantioSelena39Principal22,14Agosto-2608046228,776469907446228</v>
      </c>
      <c r="AM2466" s="79">
        <f t="shared" si="308"/>
        <v>7.2727272727272725</v>
      </c>
      <c r="AN2466" s="80">
        <f t="shared" si="309"/>
        <v>8035.0545454545445</v>
      </c>
      <c r="AO2466" s="36">
        <f t="shared" si="310"/>
        <v>24460.714799999998</v>
      </c>
      <c r="AP2466" s="83">
        <f t="shared" si="311"/>
        <v>16425.660254545452</v>
      </c>
    </row>
    <row r="2467" spans="1:42" hidden="1">
      <c r="A2467">
        <v>48208</v>
      </c>
      <c r="B2467" s="38">
        <v>46228</v>
      </c>
      <c r="C2467" t="s">
        <v>35</v>
      </c>
      <c r="D2467" t="s">
        <v>185</v>
      </c>
      <c r="E2467" t="s">
        <v>186</v>
      </c>
      <c r="F2467" t="s">
        <v>49</v>
      </c>
      <c r="G2467">
        <v>8</v>
      </c>
      <c r="H2467" s="43">
        <v>10859</v>
      </c>
      <c r="I2467" t="s">
        <v>198</v>
      </c>
      <c r="J2467">
        <v>11772</v>
      </c>
      <c r="K2467" t="s">
        <v>211</v>
      </c>
      <c r="L2467" t="s">
        <v>211</v>
      </c>
      <c r="M2467" t="s">
        <v>200</v>
      </c>
      <c r="N2467" t="s">
        <v>201</v>
      </c>
      <c r="O2467" t="s">
        <v>64</v>
      </c>
      <c r="P2467">
        <v>607</v>
      </c>
      <c r="Q2467" t="s">
        <v>188</v>
      </c>
      <c r="R2467">
        <v>39</v>
      </c>
      <c r="S2467">
        <v>72</v>
      </c>
      <c r="T2467">
        <v>22.14</v>
      </c>
      <c r="U2467">
        <v>0</v>
      </c>
      <c r="V2467">
        <v>72</v>
      </c>
      <c r="W2467">
        <v>4.09</v>
      </c>
      <c r="X2467">
        <v>3.25</v>
      </c>
      <c r="Y2467">
        <v>3.25</v>
      </c>
      <c r="Z2467">
        <v>210.47</v>
      </c>
      <c r="AA2467" t="s">
        <v>46</v>
      </c>
      <c r="AB2467" t="s">
        <v>47</v>
      </c>
      <c r="AC2467" t="s">
        <v>212</v>
      </c>
      <c r="AE2467" s="39">
        <v>46228.860173611109</v>
      </c>
      <c r="AG2467" t="str">
        <f t="shared" si="304"/>
        <v>Agosto-26</v>
      </c>
      <c r="AH2467" s="36">
        <f>_xlfn.XLOOKUP(AK2467,'Base de Preços'!P$7:P$3001,'Base de Preços'!J$7:J$3001,"",0)</f>
        <v>930</v>
      </c>
      <c r="AI2467" s="37">
        <f t="shared" si="305"/>
        <v>20590.2</v>
      </c>
      <c r="AJ2467" t="str">
        <f>_xlfn.XLOOKUP(N2467,Agrupamentos!C$3:C$496,Agrupamentos!D$3:D$496,"",0)</f>
        <v>IRRIGAÇÃO DE PLANTIO</v>
      </c>
      <c r="AK2467" t="str">
        <f t="shared" si="306"/>
        <v>Irrigação de Plantio 4 a 5L/Planta+Polímero, tomadas d'água a 5 a 10KM da Operação, incluindo Capitação de ÁguaGN1400IMP14</v>
      </c>
      <c r="AL2467" s="57" t="str">
        <f t="shared" si="307"/>
        <v>48208GN1400Trabalhador FlorestalALCIMAR CONCEIÇAO DOS SANTOSIrrigação de Plantio 4 a 5L/Planta+Polímero, tomadas d'água a 5 a 10KM da Operação, incluindo Capitação de ÁguaSelena39Principal22,14Agosto-2607246228,860173611146228</v>
      </c>
      <c r="AM2467" s="79">
        <f t="shared" si="308"/>
        <v>17.603911980440099</v>
      </c>
      <c r="AN2467" s="80">
        <f t="shared" si="309"/>
        <v>3705.0953545232278</v>
      </c>
      <c r="AO2467" s="36">
        <f t="shared" si="310"/>
        <v>4659.8058000000001</v>
      </c>
      <c r="AP2467" s="83">
        <f t="shared" si="311"/>
        <v>954.71044547677229</v>
      </c>
    </row>
    <row r="2468" spans="1:42" hidden="1">
      <c r="A2468">
        <v>48208</v>
      </c>
      <c r="B2468" s="38">
        <v>46228</v>
      </c>
      <c r="C2468" t="s">
        <v>35</v>
      </c>
      <c r="D2468" t="s">
        <v>185</v>
      </c>
      <c r="E2468" t="s">
        <v>186</v>
      </c>
      <c r="F2468" t="s">
        <v>59</v>
      </c>
      <c r="G2468">
        <v>8</v>
      </c>
      <c r="H2468" s="43">
        <v>10859</v>
      </c>
      <c r="I2468" t="s">
        <v>198</v>
      </c>
      <c r="J2468">
        <v>11772</v>
      </c>
      <c r="K2468" t="s">
        <v>211</v>
      </c>
      <c r="L2468" t="s">
        <v>211</v>
      </c>
      <c r="M2468" t="s">
        <v>200</v>
      </c>
      <c r="N2468" t="s">
        <v>201</v>
      </c>
      <c r="O2468" t="s">
        <v>64</v>
      </c>
      <c r="P2468">
        <v>607</v>
      </c>
      <c r="Q2468" t="s">
        <v>188</v>
      </c>
      <c r="R2468">
        <v>39</v>
      </c>
      <c r="S2468">
        <v>16</v>
      </c>
      <c r="T2468">
        <v>22.14</v>
      </c>
      <c r="U2468">
        <v>0</v>
      </c>
      <c r="V2468">
        <v>16</v>
      </c>
      <c r="W2468">
        <v>0.82</v>
      </c>
      <c r="X2468">
        <v>0.72</v>
      </c>
      <c r="Y2468">
        <v>0.72</v>
      </c>
      <c r="Z2468">
        <v>520.12</v>
      </c>
      <c r="AA2468" t="s">
        <v>46</v>
      </c>
      <c r="AB2468" t="s">
        <v>56</v>
      </c>
      <c r="AC2468" t="s">
        <v>212</v>
      </c>
      <c r="AE2468" s="39">
        <v>46228.860173611109</v>
      </c>
      <c r="AG2468" t="str">
        <f t="shared" si="304"/>
        <v>Agosto-26</v>
      </c>
      <c r="AH2468" s="36">
        <f>_xlfn.XLOOKUP(AK2468,'Base de Preços'!P$7:P$3001,'Base de Preços'!J$7:J$3001,"",0)</f>
        <v>930</v>
      </c>
      <c r="AI2468" s="37">
        <f t="shared" si="305"/>
        <v>0</v>
      </c>
      <c r="AJ2468" t="str">
        <f>_xlfn.XLOOKUP(N2468,Agrupamentos!C$3:C$496,Agrupamentos!D$3:D$496,"",0)</f>
        <v>IRRIGAÇÃO DE PLANTIO</v>
      </c>
      <c r="AK2468" t="str">
        <f t="shared" si="306"/>
        <v>Irrigação de Plantio 4 a 5L/Planta+Polímero, tomadas d'água a 5 a 10KM da Operação, incluindo Capitação de ÁguaGN1400IMP14</v>
      </c>
      <c r="AL2468" s="57" t="str">
        <f t="shared" si="307"/>
        <v>48208GN1400Operador de Trator de PneuALCIMAR CONCEIÇAO DOS SANTOSIrrigação de Plantio 4 a 5L/Planta+Polímero, tomadas d'água a 5 a 10KM da Operação, incluindo Capitação de ÁguaSelena39Suporte22,14Agosto-2601646228,860173611146228</v>
      </c>
      <c r="AM2468" s="79">
        <f t="shared" si="308"/>
        <v>19.512195121951219</v>
      </c>
      <c r="AN2468" s="80">
        <f t="shared" si="309"/>
        <v>10148.682926829268</v>
      </c>
      <c r="AO2468" s="36">
        <f t="shared" si="310"/>
        <v>11515.4568</v>
      </c>
      <c r="AP2468" s="83">
        <f t="shared" si="311"/>
        <v>1366.7738731707323</v>
      </c>
    </row>
    <row r="2469" spans="1:42" hidden="1">
      <c r="A2469">
        <v>48202</v>
      </c>
      <c r="B2469" s="38">
        <v>46228</v>
      </c>
      <c r="C2469" t="s">
        <v>35</v>
      </c>
      <c r="D2469" t="s">
        <v>185</v>
      </c>
      <c r="E2469" t="s">
        <v>186</v>
      </c>
      <c r="F2469" t="s">
        <v>49</v>
      </c>
      <c r="G2469">
        <v>8</v>
      </c>
      <c r="H2469" s="43">
        <v>10859</v>
      </c>
      <c r="I2469" t="s">
        <v>198</v>
      </c>
      <c r="J2469">
        <v>10315</v>
      </c>
      <c r="K2469" t="s">
        <v>206</v>
      </c>
      <c r="L2469" t="s">
        <v>206</v>
      </c>
      <c r="M2469" t="s">
        <v>301</v>
      </c>
      <c r="N2469" t="s">
        <v>302</v>
      </c>
      <c r="O2469" t="s">
        <v>64</v>
      </c>
      <c r="P2469">
        <v>400</v>
      </c>
      <c r="Q2469" t="s">
        <v>233</v>
      </c>
      <c r="R2469">
        <v>372</v>
      </c>
      <c r="S2469">
        <v>65</v>
      </c>
      <c r="T2469">
        <v>20</v>
      </c>
      <c r="U2469">
        <v>0</v>
      </c>
      <c r="V2469">
        <v>65</v>
      </c>
      <c r="W2469">
        <v>2.69</v>
      </c>
      <c r="X2469">
        <v>3.25</v>
      </c>
      <c r="Y2469">
        <v>3.25</v>
      </c>
      <c r="Z2469">
        <v>272.89</v>
      </c>
      <c r="AA2469" t="s">
        <v>55</v>
      </c>
      <c r="AB2469" t="s">
        <v>47</v>
      </c>
      <c r="AC2469" t="s">
        <v>209</v>
      </c>
      <c r="AD2469" t="s">
        <v>228</v>
      </c>
      <c r="AE2469" s="39">
        <v>46228.750219907408</v>
      </c>
      <c r="AG2469" t="str">
        <f t="shared" si="304"/>
        <v>Agosto-26</v>
      </c>
      <c r="AH2469" s="36">
        <f>_xlfn.XLOOKUP(AK2469,'Base de Preços'!P$7:P$3001,'Base de Preços'!J$7:J$3001,"",0)</f>
        <v>551.6</v>
      </c>
      <c r="AI2469" s="37">
        <f t="shared" si="305"/>
        <v>11032</v>
      </c>
      <c r="AJ2469" t="str">
        <f>_xlfn.XLOOKUP(N2469,Agrupamentos!C$3:C$496,Agrupamentos!D$3:D$496,"",0)</f>
        <v>IRRIGAÇÃO DE REPLANTIO</v>
      </c>
      <c r="AK2469" t="str">
        <f t="shared" si="306"/>
        <v>2ª IRRIGAÇÃO DE REPLANTIOGN1400REF32 - 02</v>
      </c>
      <c r="AL2469" s="57" t="str">
        <f t="shared" si="307"/>
        <v>48202GN1400Trabalhador FlorestalANTONIO MARCIO PEREIRA DA SILVA2ª IRRIGAÇÃO DE REPLANTIORosa Maria372Principal20Agosto-2606546228,750219907446228</v>
      </c>
      <c r="AM2469" s="79">
        <f t="shared" si="308"/>
        <v>24.1635687732342</v>
      </c>
      <c r="AN2469" s="80">
        <f t="shared" si="309"/>
        <v>6593.9962825278808</v>
      </c>
      <c r="AO2469" s="36">
        <f t="shared" si="310"/>
        <v>5457.7999999999993</v>
      </c>
      <c r="AP2469" s="83">
        <f t="shared" si="311"/>
        <v>-1136.1962825278815</v>
      </c>
    </row>
    <row r="2470" spans="1:42" hidden="1">
      <c r="A2470">
        <v>48202</v>
      </c>
      <c r="B2470" s="38">
        <v>46228</v>
      </c>
      <c r="C2470" t="s">
        <v>35</v>
      </c>
      <c r="D2470" t="s">
        <v>185</v>
      </c>
      <c r="E2470" t="s">
        <v>186</v>
      </c>
      <c r="F2470" t="s">
        <v>59</v>
      </c>
      <c r="G2470">
        <v>8</v>
      </c>
      <c r="H2470" s="43">
        <v>10859</v>
      </c>
      <c r="I2470" t="s">
        <v>198</v>
      </c>
      <c r="J2470">
        <v>10315</v>
      </c>
      <c r="K2470" t="s">
        <v>206</v>
      </c>
      <c r="L2470" t="s">
        <v>206</v>
      </c>
      <c r="M2470" t="s">
        <v>301</v>
      </c>
      <c r="N2470" t="s">
        <v>302</v>
      </c>
      <c r="O2470" t="s">
        <v>64</v>
      </c>
      <c r="P2470">
        <v>400</v>
      </c>
      <c r="Q2470" t="s">
        <v>233</v>
      </c>
      <c r="R2470">
        <v>372</v>
      </c>
      <c r="S2470">
        <v>12</v>
      </c>
      <c r="T2470">
        <v>20</v>
      </c>
      <c r="U2470">
        <v>12</v>
      </c>
      <c r="V2470">
        <v>24</v>
      </c>
      <c r="W2470">
        <v>0.54</v>
      </c>
      <c r="X2470">
        <v>0.6</v>
      </c>
      <c r="Y2470">
        <v>1.2</v>
      </c>
      <c r="Z2470">
        <v>207.97</v>
      </c>
      <c r="AA2470" t="s">
        <v>55</v>
      </c>
      <c r="AB2470" t="s">
        <v>77</v>
      </c>
      <c r="AC2470" t="s">
        <v>209</v>
      </c>
      <c r="AD2470" t="s">
        <v>228</v>
      </c>
      <c r="AE2470" s="39">
        <v>46228.750219907408</v>
      </c>
      <c r="AG2470" t="str">
        <f t="shared" si="304"/>
        <v>Agosto-26</v>
      </c>
      <c r="AH2470" s="36">
        <f>_xlfn.XLOOKUP(AK2470,'Base de Preços'!P$7:P$3001,'Base de Preços'!J$7:J$3001,"",0)</f>
        <v>551.6</v>
      </c>
      <c r="AI2470" s="37">
        <f t="shared" si="305"/>
        <v>0</v>
      </c>
      <c r="AJ2470" t="str">
        <f>_xlfn.XLOOKUP(N2470,Agrupamentos!C$3:C$496,Agrupamentos!D$3:D$496,"",0)</f>
        <v>IRRIGAÇÃO DE REPLANTIO</v>
      </c>
      <c r="AK2470" t="str">
        <f t="shared" si="306"/>
        <v>2ª IRRIGAÇÃO DE REPLANTIOGN1400REF32 - 02</v>
      </c>
      <c r="AL2470" s="57" t="str">
        <f t="shared" si="307"/>
        <v>48202GN1400Operador de Trator de PneuANTONIO MARCIO PEREIRA DA SILVA2ª IRRIGAÇÃO DE REPLANTIORosa Maria372Apoio20Agosto-26122446228,750219907446228</v>
      </c>
      <c r="AM2470" s="79">
        <f t="shared" si="308"/>
        <v>44.444444444444443</v>
      </c>
      <c r="AN2470" s="80">
        <f t="shared" si="309"/>
        <v>9243.1111111111113</v>
      </c>
      <c r="AO2470" s="36">
        <f t="shared" si="310"/>
        <v>4159.3999999999996</v>
      </c>
      <c r="AP2470" s="83">
        <f t="shared" si="311"/>
        <v>-5083.7111111111117</v>
      </c>
    </row>
    <row r="2471" spans="1:42" hidden="1">
      <c r="A2471">
        <v>48202</v>
      </c>
      <c r="B2471" s="38">
        <v>46228</v>
      </c>
      <c r="C2471" t="s">
        <v>35</v>
      </c>
      <c r="D2471" t="s">
        <v>185</v>
      </c>
      <c r="E2471" t="s">
        <v>186</v>
      </c>
      <c r="F2471" t="s">
        <v>37</v>
      </c>
      <c r="G2471">
        <v>8</v>
      </c>
      <c r="H2471" s="43">
        <v>10859</v>
      </c>
      <c r="I2471" t="s">
        <v>198</v>
      </c>
      <c r="J2471">
        <v>10315</v>
      </c>
      <c r="K2471" t="s">
        <v>206</v>
      </c>
      <c r="L2471" t="s">
        <v>206</v>
      </c>
      <c r="M2471" t="s">
        <v>301</v>
      </c>
      <c r="N2471" t="s">
        <v>302</v>
      </c>
      <c r="O2471" t="s">
        <v>64</v>
      </c>
      <c r="P2471">
        <v>400</v>
      </c>
      <c r="Q2471" t="s">
        <v>233</v>
      </c>
      <c r="R2471">
        <v>372</v>
      </c>
      <c r="S2471">
        <v>9</v>
      </c>
      <c r="T2471">
        <v>20</v>
      </c>
      <c r="U2471">
        <v>0</v>
      </c>
      <c r="V2471">
        <v>9</v>
      </c>
      <c r="W2471">
        <v>0.18</v>
      </c>
      <c r="X2471">
        <v>0.45</v>
      </c>
      <c r="Y2471">
        <v>0.45</v>
      </c>
      <c r="Z2471">
        <v>70.739999999999995</v>
      </c>
      <c r="AA2471" t="s">
        <v>55</v>
      </c>
      <c r="AB2471" t="s">
        <v>56</v>
      </c>
      <c r="AC2471" t="s">
        <v>209</v>
      </c>
      <c r="AD2471" t="s">
        <v>228</v>
      </c>
      <c r="AE2471" s="39">
        <v>46228.750219907408</v>
      </c>
      <c r="AG2471" t="str">
        <f t="shared" si="304"/>
        <v>Agosto-26</v>
      </c>
      <c r="AH2471" s="36">
        <f>_xlfn.XLOOKUP(AK2471,'Base de Preços'!P$7:P$3001,'Base de Preços'!J$7:J$3001,"",0)</f>
        <v>551.6</v>
      </c>
      <c r="AI2471" s="37">
        <f t="shared" si="305"/>
        <v>0</v>
      </c>
      <c r="AJ2471" t="str">
        <f>_xlfn.XLOOKUP(N2471,Agrupamentos!C$3:C$496,Agrupamentos!D$3:D$496,"",0)</f>
        <v>IRRIGAÇÃO DE REPLANTIO</v>
      </c>
      <c r="AK2471" t="str">
        <f t="shared" si="306"/>
        <v>2ª IRRIGAÇÃO DE REPLANTIOGN1400REF32 - 02</v>
      </c>
      <c r="AL2471" s="57" t="str">
        <f t="shared" si="307"/>
        <v>48202GN1400MotoristaANTONIO MARCIO PEREIRA DA SILVA2ª IRRIGAÇÃO DE REPLANTIORosa Maria372Suporte20Agosto-260946228,750219907446228</v>
      </c>
      <c r="AM2471" s="79">
        <f t="shared" si="308"/>
        <v>50</v>
      </c>
      <c r="AN2471" s="80">
        <f t="shared" si="309"/>
        <v>3536.9999999999995</v>
      </c>
      <c r="AO2471" s="36">
        <f t="shared" si="310"/>
        <v>1414.8</v>
      </c>
      <c r="AP2471" s="83">
        <f t="shared" si="311"/>
        <v>-2122.1999999999998</v>
      </c>
    </row>
    <row r="2472" spans="1:42" hidden="1">
      <c r="A2472">
        <v>48210</v>
      </c>
      <c r="B2472" s="38">
        <v>46228</v>
      </c>
      <c r="C2472" t="s">
        <v>35</v>
      </c>
      <c r="D2472" t="s">
        <v>185</v>
      </c>
      <c r="E2472" t="s">
        <v>186</v>
      </c>
      <c r="F2472" t="s">
        <v>59</v>
      </c>
      <c r="G2472">
        <v>8</v>
      </c>
      <c r="H2472" s="43">
        <v>10665</v>
      </c>
      <c r="I2472" t="s">
        <v>191</v>
      </c>
      <c r="J2472">
        <v>10781</v>
      </c>
      <c r="K2472" t="s">
        <v>192</v>
      </c>
      <c r="L2472" t="s">
        <v>192</v>
      </c>
      <c r="M2472" t="s">
        <v>238</v>
      </c>
      <c r="N2472" t="s">
        <v>239</v>
      </c>
      <c r="O2472" t="s">
        <v>64</v>
      </c>
      <c r="P2472">
        <v>425</v>
      </c>
      <c r="Q2472" t="s">
        <v>236</v>
      </c>
      <c r="R2472">
        <v>86</v>
      </c>
      <c r="S2472">
        <v>5</v>
      </c>
      <c r="T2472">
        <v>28.16</v>
      </c>
      <c r="U2472">
        <v>3</v>
      </c>
      <c r="V2472">
        <v>8</v>
      </c>
      <c r="W2472">
        <v>0.47</v>
      </c>
      <c r="X2472">
        <v>0.18</v>
      </c>
      <c r="Y2472">
        <v>0.28000000000000003</v>
      </c>
      <c r="Z2472">
        <v>197.44</v>
      </c>
      <c r="AA2472" t="s">
        <v>46</v>
      </c>
      <c r="AB2472" t="s">
        <v>47</v>
      </c>
      <c r="AC2472" t="s">
        <v>195</v>
      </c>
      <c r="AE2472" s="39">
        <v>46228.887592592589</v>
      </c>
      <c r="AF2472" t="s">
        <v>719</v>
      </c>
      <c r="AG2472" t="str">
        <f t="shared" si="304"/>
        <v>Agosto-26</v>
      </c>
      <c r="AH2472" s="36">
        <f>_xlfn.XLOOKUP(AK2472,'Base de Preços'!P$7:P$3001,'Base de Preços'!J$7:J$3001,"",0)</f>
        <v>216.98</v>
      </c>
      <c r="AI2472" s="37">
        <f t="shared" si="305"/>
        <v>6110.1567999999997</v>
      </c>
      <c r="AJ2472" t="str">
        <f>_xlfn.XLOOKUP(N2472,Agrupamentos!C$3:C$496,Agrupamentos!D$3:D$496,"",0)</f>
        <v>COMBATE A FORMIGA MECANIZADO</v>
      </c>
      <c r="AK2472" t="str">
        <f t="shared" si="306"/>
        <v>COMBATE A FORMIGA PÓS PLANTIO MECANIZADO - 3 a 5kg/ha isca granulada ou MIPISGN1400REF17</v>
      </c>
      <c r="AL2472" s="57" t="str">
        <f t="shared" si="307"/>
        <v>48210GN1400Operador de Trator de PneuTHIAGO DE SOUZA AVELARCOMBATE A FORMIGA PÓS PLANTIO MECANIZADO - 3 a 5kg/ha isca granulada ou MIPISHemas São Jose86Principal28,16Agosto-263846228,887592592646228</v>
      </c>
      <c r="AM2472" s="79">
        <f t="shared" si="308"/>
        <v>17.021276595744681</v>
      </c>
      <c r="AN2472" s="80">
        <f t="shared" si="309"/>
        <v>3360.6808510638298</v>
      </c>
      <c r="AO2472" s="36">
        <f t="shared" si="310"/>
        <v>5559.9103999999998</v>
      </c>
      <c r="AP2472" s="83">
        <f t="shared" si="311"/>
        <v>2199.22954893617</v>
      </c>
    </row>
    <row r="2473" spans="1:42" hidden="1">
      <c r="A2473">
        <v>48210</v>
      </c>
      <c r="B2473" s="38">
        <v>46228</v>
      </c>
      <c r="C2473" t="s">
        <v>35</v>
      </c>
      <c r="D2473" t="s">
        <v>185</v>
      </c>
      <c r="E2473" t="s">
        <v>186</v>
      </c>
      <c r="F2473" t="s">
        <v>59</v>
      </c>
      <c r="G2473">
        <v>8</v>
      </c>
      <c r="H2473" s="43">
        <v>10665</v>
      </c>
      <c r="I2473" t="s">
        <v>191</v>
      </c>
      <c r="J2473">
        <v>10781</v>
      </c>
      <c r="K2473" t="s">
        <v>192</v>
      </c>
      <c r="L2473" t="s">
        <v>192</v>
      </c>
      <c r="M2473" t="s">
        <v>238</v>
      </c>
      <c r="N2473" t="s">
        <v>239</v>
      </c>
      <c r="O2473" t="s">
        <v>64</v>
      </c>
      <c r="P2473">
        <v>425</v>
      </c>
      <c r="Q2473" t="s">
        <v>236</v>
      </c>
      <c r="R2473">
        <v>87</v>
      </c>
      <c r="S2473">
        <v>6</v>
      </c>
      <c r="T2473">
        <v>30.69</v>
      </c>
      <c r="U2473">
        <v>10</v>
      </c>
      <c r="V2473">
        <v>16</v>
      </c>
      <c r="W2473">
        <v>0.47</v>
      </c>
      <c r="X2473">
        <v>0.2</v>
      </c>
      <c r="Y2473">
        <v>0.52</v>
      </c>
      <c r="Z2473">
        <v>197.44</v>
      </c>
      <c r="AA2473" t="s">
        <v>46</v>
      </c>
      <c r="AB2473" t="s">
        <v>47</v>
      </c>
      <c r="AC2473" t="s">
        <v>195</v>
      </c>
      <c r="AD2473" t="s">
        <v>228</v>
      </c>
      <c r="AE2473" s="39">
        <v>46228.887592592589</v>
      </c>
      <c r="AF2473" t="s">
        <v>719</v>
      </c>
      <c r="AG2473" t="str">
        <f t="shared" si="304"/>
        <v>Agosto-26</v>
      </c>
      <c r="AH2473" s="36">
        <f>_xlfn.XLOOKUP(AK2473,'Base de Preços'!P$7:P$3001,'Base de Preços'!J$7:J$3001,"",0)</f>
        <v>216.98</v>
      </c>
      <c r="AI2473" s="37">
        <f t="shared" si="305"/>
        <v>6659.1162000000004</v>
      </c>
      <c r="AJ2473" t="str">
        <f>_xlfn.XLOOKUP(N2473,Agrupamentos!C$3:C$496,Agrupamentos!D$3:D$496,"",0)</f>
        <v>COMBATE A FORMIGA MECANIZADO</v>
      </c>
      <c r="AK2473" t="str">
        <f t="shared" si="306"/>
        <v>COMBATE A FORMIGA PÓS PLANTIO MECANIZADO - 3 a 5kg/ha isca granulada ou MIPISGN1400REF17</v>
      </c>
      <c r="AL2473" s="57" t="str">
        <f t="shared" si="307"/>
        <v>48210GN1400Operador de Trator de PneuTHIAGO DE SOUZA AVELARCOMBATE A FORMIGA PÓS PLANTIO MECANIZADO - 3 a 5kg/ha isca granulada ou MIPISHemas São Jose87Principal30,69Agosto-26101646228,887592592646228</v>
      </c>
      <c r="AM2473" s="79">
        <f t="shared" si="308"/>
        <v>34.042553191489361</v>
      </c>
      <c r="AN2473" s="80">
        <f t="shared" si="309"/>
        <v>6721.3617021276596</v>
      </c>
      <c r="AO2473" s="36">
        <f t="shared" si="310"/>
        <v>6059.4336000000003</v>
      </c>
      <c r="AP2473" s="83">
        <f t="shared" si="311"/>
        <v>-661.92810212765926</v>
      </c>
    </row>
    <row r="2474" spans="1:42" hidden="1">
      <c r="A2474">
        <v>48202</v>
      </c>
      <c r="B2474" s="38">
        <v>46228</v>
      </c>
      <c r="C2474" t="s">
        <v>35</v>
      </c>
      <c r="D2474" t="s">
        <v>185</v>
      </c>
      <c r="E2474" t="s">
        <v>186</v>
      </c>
      <c r="F2474" t="s">
        <v>49</v>
      </c>
      <c r="G2474">
        <v>8</v>
      </c>
      <c r="H2474" s="43">
        <v>10859</v>
      </c>
      <c r="I2474" t="s">
        <v>198</v>
      </c>
      <c r="J2474">
        <v>10315</v>
      </c>
      <c r="K2474" t="s">
        <v>206</v>
      </c>
      <c r="L2474" t="s">
        <v>206</v>
      </c>
      <c r="M2474" t="s">
        <v>231</v>
      </c>
      <c r="N2474" t="s">
        <v>232</v>
      </c>
      <c r="O2474" t="s">
        <v>64</v>
      </c>
      <c r="P2474">
        <v>400</v>
      </c>
      <c r="Q2474" t="s">
        <v>233</v>
      </c>
      <c r="R2474">
        <v>372</v>
      </c>
      <c r="S2474">
        <v>16</v>
      </c>
      <c r="T2474">
        <v>20</v>
      </c>
      <c r="U2474">
        <v>0</v>
      </c>
      <c r="V2474">
        <v>16</v>
      </c>
      <c r="W2474">
        <v>1.48</v>
      </c>
      <c r="X2474">
        <v>0.8</v>
      </c>
      <c r="Y2474">
        <v>0.8</v>
      </c>
      <c r="Z2474">
        <v>148.43</v>
      </c>
      <c r="AA2474" t="s">
        <v>46</v>
      </c>
      <c r="AB2474" t="s">
        <v>47</v>
      </c>
      <c r="AC2474" t="s">
        <v>209</v>
      </c>
      <c r="AD2474" t="s">
        <v>228</v>
      </c>
      <c r="AE2474" s="39">
        <v>46228.750219907408</v>
      </c>
      <c r="AG2474" t="str">
        <f t="shared" si="304"/>
        <v>Agosto-26</v>
      </c>
      <c r="AH2474" s="36">
        <f>_xlfn.XLOOKUP(AK2474,'Base de Preços'!P$7:P$3001,'Base de Preços'!J$7:J$3001,"",0)</f>
        <v>199.25</v>
      </c>
      <c r="AI2474" s="37">
        <f t="shared" si="305"/>
        <v>3985</v>
      </c>
      <c r="AJ2474" t="str">
        <f>_xlfn.XLOOKUP(N2474,Agrupamentos!C$3:C$496,Agrupamentos!D$3:D$496,"",0)</f>
        <v>COMBATE A FORMIGA MANUAL</v>
      </c>
      <c r="AK2474" t="str">
        <f t="shared" si="306"/>
        <v>COMBATE A FORMIGA PÓS PLANTIO MANUAL - 3 a 5kg/HA Isca granulada ou MIPISGN1400REF16</v>
      </c>
      <c r="AL2474" s="57" t="str">
        <f t="shared" si="307"/>
        <v>48202GN1400Trabalhador FlorestalANTONIO MARCIO PEREIRA DA SILVACOMBATE A FORMIGA PÓS PLANTIO MANUAL - 3 a 5kg/HA Isca granulada ou MIPISRosa Maria372Principal20Agosto-2601646228,750219907446228</v>
      </c>
      <c r="AM2474" s="79">
        <f t="shared" si="308"/>
        <v>10.810810810810811</v>
      </c>
      <c r="AN2474" s="80">
        <f t="shared" si="309"/>
        <v>1604.6486486486488</v>
      </c>
      <c r="AO2474" s="36">
        <f t="shared" si="310"/>
        <v>2968.6000000000004</v>
      </c>
      <c r="AP2474" s="83">
        <f t="shared" si="311"/>
        <v>1363.9513513513516</v>
      </c>
    </row>
    <row r="2475" spans="1:42" hidden="1">
      <c r="A2475">
        <v>48208</v>
      </c>
      <c r="B2475" s="38">
        <v>46228</v>
      </c>
      <c r="C2475" t="s">
        <v>35</v>
      </c>
      <c r="D2475" t="s">
        <v>185</v>
      </c>
      <c r="E2475" t="s">
        <v>186</v>
      </c>
      <c r="F2475" t="s">
        <v>49</v>
      </c>
      <c r="G2475">
        <v>8</v>
      </c>
      <c r="H2475" s="43">
        <v>10859</v>
      </c>
      <c r="I2475" t="s">
        <v>198</v>
      </c>
      <c r="J2475">
        <v>11772</v>
      </c>
      <c r="K2475" t="s">
        <v>211</v>
      </c>
      <c r="L2475" t="s">
        <v>211</v>
      </c>
      <c r="M2475" t="s">
        <v>214</v>
      </c>
      <c r="N2475" t="s">
        <v>215</v>
      </c>
      <c r="O2475" t="s">
        <v>64</v>
      </c>
      <c r="P2475">
        <v>607</v>
      </c>
      <c r="Q2475" t="s">
        <v>188</v>
      </c>
      <c r="R2475">
        <v>39</v>
      </c>
      <c r="S2475">
        <v>32</v>
      </c>
      <c r="T2475">
        <v>22.14</v>
      </c>
      <c r="U2475">
        <v>0</v>
      </c>
      <c r="V2475">
        <v>32</v>
      </c>
      <c r="W2475">
        <v>0.13</v>
      </c>
      <c r="X2475">
        <v>1.45</v>
      </c>
      <c r="Y2475">
        <v>1.45</v>
      </c>
      <c r="Z2475">
        <v>18.850000000000001</v>
      </c>
      <c r="AA2475" t="s">
        <v>46</v>
      </c>
      <c r="AB2475" t="s">
        <v>56</v>
      </c>
      <c r="AC2475" t="s">
        <v>212</v>
      </c>
      <c r="AE2475" s="39">
        <v>46228.860173611109</v>
      </c>
      <c r="AG2475" t="str">
        <f t="shared" si="304"/>
        <v>Agosto-26</v>
      </c>
      <c r="AH2475" s="36">
        <f>_xlfn.XLOOKUP(AK2475,'Base de Preços'!P$7:P$3001,'Base de Preços'!J$7:J$3001,"",0)</f>
        <v>193.73</v>
      </c>
      <c r="AI2475" s="37">
        <f t="shared" si="305"/>
        <v>0</v>
      </c>
      <c r="AJ2475" t="str">
        <f>_xlfn.XLOOKUP(N2475,Agrupamentos!C$3:C$496,Agrupamentos!D$3:D$496,"",0)</f>
        <v>COMBATE A FORMIGA MECANIZADO</v>
      </c>
      <c r="AK2475" t="str">
        <f t="shared" si="306"/>
        <v>COMBATE A FORMIGA PÓS PLANTIO MECANIZADO- 3 a 5kg/ha isca granulada ou MIPISGN1400IMP17</v>
      </c>
      <c r="AL2475" s="57" t="str">
        <f t="shared" si="307"/>
        <v>48208GN1400Trabalhador FlorestalALCIMAR CONCEIÇAO DOS SANTOSCOMBATE A FORMIGA PÓS PLANTIO MECANIZADO- 3 a 5kg/ha isca granulada ou MIPISSelena39Suporte22,14Agosto-2603246228,860173611146228</v>
      </c>
      <c r="AM2475" s="79">
        <f t="shared" si="308"/>
        <v>246.15384615384613</v>
      </c>
      <c r="AN2475" s="80">
        <f t="shared" si="309"/>
        <v>4640</v>
      </c>
      <c r="AO2475" s="36">
        <f t="shared" si="310"/>
        <v>417.33900000000006</v>
      </c>
      <c r="AP2475" s="83">
        <f t="shared" si="311"/>
        <v>-4222.6610000000001</v>
      </c>
    </row>
    <row r="2476" spans="1:42" hidden="1">
      <c r="A2476">
        <v>48211</v>
      </c>
      <c r="B2476" s="38">
        <v>46228</v>
      </c>
      <c r="C2476" t="s">
        <v>35</v>
      </c>
      <c r="D2476" t="s">
        <v>185</v>
      </c>
      <c r="E2476" t="s">
        <v>186</v>
      </c>
      <c r="F2476" t="s">
        <v>59</v>
      </c>
      <c r="G2476">
        <v>10</v>
      </c>
      <c r="H2476" s="43">
        <v>10859</v>
      </c>
      <c r="I2476" t="s">
        <v>198</v>
      </c>
      <c r="J2476">
        <v>11034</v>
      </c>
      <c r="K2476" t="s">
        <v>213</v>
      </c>
      <c r="L2476" t="s">
        <v>213</v>
      </c>
      <c r="M2476" t="s">
        <v>214</v>
      </c>
      <c r="N2476" t="s">
        <v>215</v>
      </c>
      <c r="O2476" t="s">
        <v>64</v>
      </c>
      <c r="P2476">
        <v>930</v>
      </c>
      <c r="Q2476" t="s">
        <v>216</v>
      </c>
      <c r="R2476">
        <v>23</v>
      </c>
      <c r="S2476">
        <v>20</v>
      </c>
      <c r="T2476">
        <v>61.72</v>
      </c>
      <c r="U2476">
        <v>0</v>
      </c>
      <c r="V2476">
        <v>20</v>
      </c>
      <c r="W2476">
        <v>0.38</v>
      </c>
      <c r="X2476">
        <v>0.32</v>
      </c>
      <c r="Y2476">
        <v>0.32</v>
      </c>
      <c r="Z2476">
        <v>159.09</v>
      </c>
      <c r="AA2476" t="s">
        <v>46</v>
      </c>
      <c r="AB2476" t="s">
        <v>47</v>
      </c>
      <c r="AC2476" t="s">
        <v>217</v>
      </c>
      <c r="AE2476" s="39">
        <v>46228.967615740738</v>
      </c>
      <c r="AG2476" t="str">
        <f t="shared" si="304"/>
        <v>Agosto-26</v>
      </c>
      <c r="AH2476" s="36">
        <f>_xlfn.XLOOKUP(AK2476,'Base de Preços'!P$7:P$3001,'Base de Preços'!J$7:J$3001,"",0)</f>
        <v>193.73</v>
      </c>
      <c r="AI2476" s="37">
        <f t="shared" si="305"/>
        <v>11957.015599999999</v>
      </c>
      <c r="AJ2476" t="str">
        <f>_xlfn.XLOOKUP(N2476,Agrupamentos!C$3:C$496,Agrupamentos!D$3:D$496,"",0)</f>
        <v>COMBATE A FORMIGA MECANIZADO</v>
      </c>
      <c r="AK2476" t="str">
        <f t="shared" si="306"/>
        <v>COMBATE A FORMIGA PÓS PLANTIO MECANIZADO- 3 a 5kg/ha isca granulada ou MIPISGN1400IMP17</v>
      </c>
      <c r="AL2476" s="57" t="str">
        <f t="shared" si="307"/>
        <v>48211GN1400Operador de Trator de PneuJOAO VITOR TONETO SILVACOMBATE A FORMIGA PÓS PLANTIO MECANIZADO- 3 a 5kg/ha isca granulada ou MIPISGARCA REAL23Principal61,72Agosto-2602046228,967615740746228</v>
      </c>
      <c r="AM2476" s="79">
        <f t="shared" si="308"/>
        <v>52.631578947368418</v>
      </c>
      <c r="AN2476" s="80">
        <f t="shared" si="309"/>
        <v>8373.1578947368416</v>
      </c>
      <c r="AO2476" s="36">
        <f t="shared" si="310"/>
        <v>9819.0347999999994</v>
      </c>
      <c r="AP2476" s="83">
        <f t="shared" si="311"/>
        <v>1445.8769052631578</v>
      </c>
    </row>
    <row r="2477" spans="1:42" hidden="1">
      <c r="A2477">
        <v>48211</v>
      </c>
      <c r="B2477" s="38">
        <v>46228</v>
      </c>
      <c r="C2477" t="s">
        <v>35</v>
      </c>
      <c r="D2477" t="s">
        <v>185</v>
      </c>
      <c r="E2477" t="s">
        <v>186</v>
      </c>
      <c r="F2477" t="s">
        <v>49</v>
      </c>
      <c r="G2477">
        <v>10</v>
      </c>
      <c r="H2477" s="43">
        <v>10859</v>
      </c>
      <c r="I2477" t="s">
        <v>198</v>
      </c>
      <c r="J2477">
        <v>11034</v>
      </c>
      <c r="K2477" t="s">
        <v>213</v>
      </c>
      <c r="L2477" t="s">
        <v>213</v>
      </c>
      <c r="M2477" t="s">
        <v>214</v>
      </c>
      <c r="N2477" t="s">
        <v>215</v>
      </c>
      <c r="O2477" t="s">
        <v>64</v>
      </c>
      <c r="P2477">
        <v>930</v>
      </c>
      <c r="Q2477" t="s">
        <v>216</v>
      </c>
      <c r="R2477">
        <v>13</v>
      </c>
      <c r="S2477">
        <v>10</v>
      </c>
      <c r="T2477">
        <v>41.18</v>
      </c>
      <c r="U2477">
        <v>0</v>
      </c>
      <c r="V2477">
        <v>10</v>
      </c>
      <c r="W2477">
        <v>0.13</v>
      </c>
      <c r="X2477">
        <v>0.24</v>
      </c>
      <c r="Y2477">
        <v>0.24</v>
      </c>
      <c r="Z2477">
        <v>18.850000000000001</v>
      </c>
      <c r="AA2477" t="s">
        <v>46</v>
      </c>
      <c r="AB2477" t="s">
        <v>56</v>
      </c>
      <c r="AC2477" t="s">
        <v>217</v>
      </c>
      <c r="AE2477" s="39">
        <v>46228.967615740738</v>
      </c>
      <c r="AG2477" t="str">
        <f t="shared" si="304"/>
        <v>Agosto-26</v>
      </c>
      <c r="AH2477" s="36">
        <f>_xlfn.XLOOKUP(AK2477,'Base de Preços'!P$7:P$3001,'Base de Preços'!J$7:J$3001,"",0)</f>
        <v>193.73</v>
      </c>
      <c r="AI2477" s="37">
        <f t="shared" si="305"/>
        <v>0</v>
      </c>
      <c r="AJ2477" t="str">
        <f>_xlfn.XLOOKUP(N2477,Agrupamentos!C$3:C$496,Agrupamentos!D$3:D$496,"",0)</f>
        <v>COMBATE A FORMIGA MECANIZADO</v>
      </c>
      <c r="AK2477" t="str">
        <f t="shared" si="306"/>
        <v>COMBATE A FORMIGA PÓS PLANTIO MECANIZADO- 3 a 5kg/ha isca granulada ou MIPISGN1400IMP17</v>
      </c>
      <c r="AL2477" s="57" t="str">
        <f t="shared" si="307"/>
        <v>48211GN1400Trabalhador FlorestalJOAO VITOR TONETO SILVACOMBATE A FORMIGA PÓS PLANTIO MECANIZADO- 3 a 5kg/ha isca granulada ou MIPISGARCA REAL13Suporte41,18Agosto-2601046228,967615740746228</v>
      </c>
      <c r="AM2477" s="79">
        <f t="shared" si="308"/>
        <v>76.92307692307692</v>
      </c>
      <c r="AN2477" s="80">
        <f t="shared" si="309"/>
        <v>1450</v>
      </c>
      <c r="AO2477" s="36">
        <f t="shared" si="310"/>
        <v>776.24300000000005</v>
      </c>
      <c r="AP2477" s="83">
        <f t="shared" si="311"/>
        <v>-673.75699999999995</v>
      </c>
    </row>
    <row r="2478" spans="1:42" hidden="1">
      <c r="A2478">
        <v>48211</v>
      </c>
      <c r="B2478" s="38">
        <v>46228</v>
      </c>
      <c r="C2478" t="s">
        <v>35</v>
      </c>
      <c r="D2478" t="s">
        <v>185</v>
      </c>
      <c r="E2478" t="s">
        <v>186</v>
      </c>
      <c r="F2478" t="s">
        <v>59</v>
      </c>
      <c r="G2478">
        <v>10</v>
      </c>
      <c r="H2478" s="43">
        <v>10859</v>
      </c>
      <c r="I2478" t="s">
        <v>198</v>
      </c>
      <c r="J2478">
        <v>11034</v>
      </c>
      <c r="K2478" t="s">
        <v>213</v>
      </c>
      <c r="L2478" t="s">
        <v>213</v>
      </c>
      <c r="M2478" t="s">
        <v>214</v>
      </c>
      <c r="N2478" t="s">
        <v>215</v>
      </c>
      <c r="O2478" t="s">
        <v>64</v>
      </c>
      <c r="P2478">
        <v>930</v>
      </c>
      <c r="Q2478" t="s">
        <v>216</v>
      </c>
      <c r="R2478">
        <v>79</v>
      </c>
      <c r="S2478">
        <v>10</v>
      </c>
      <c r="T2478">
        <v>19</v>
      </c>
      <c r="U2478">
        <v>0</v>
      </c>
      <c r="V2478">
        <v>10</v>
      </c>
      <c r="W2478">
        <v>0.38</v>
      </c>
      <c r="X2478">
        <v>0.53</v>
      </c>
      <c r="Y2478">
        <v>0.53</v>
      </c>
      <c r="Z2478">
        <v>159.09</v>
      </c>
      <c r="AA2478" t="s">
        <v>46</v>
      </c>
      <c r="AB2478" t="s">
        <v>47</v>
      </c>
      <c r="AC2478" t="s">
        <v>217</v>
      </c>
      <c r="AE2478" s="39">
        <v>46228.967615740738</v>
      </c>
      <c r="AG2478" t="str">
        <f t="shared" si="304"/>
        <v>Agosto-26</v>
      </c>
      <c r="AH2478" s="36">
        <f>_xlfn.XLOOKUP(AK2478,'Base de Preços'!P$7:P$3001,'Base de Preços'!J$7:J$3001,"",0)</f>
        <v>193.73</v>
      </c>
      <c r="AI2478" s="37">
        <f t="shared" si="305"/>
        <v>3680.87</v>
      </c>
      <c r="AJ2478" t="str">
        <f>_xlfn.XLOOKUP(N2478,Agrupamentos!C$3:C$496,Agrupamentos!D$3:D$496,"",0)</f>
        <v>COMBATE A FORMIGA MECANIZADO</v>
      </c>
      <c r="AK2478" t="str">
        <f t="shared" si="306"/>
        <v>COMBATE A FORMIGA PÓS PLANTIO MECANIZADO- 3 a 5kg/ha isca granulada ou MIPISGN1400IMP17</v>
      </c>
      <c r="AL2478" s="57" t="str">
        <f t="shared" si="307"/>
        <v>48211GN1400Operador de Trator de PneuJOAO VITOR TONETO SILVACOMBATE A FORMIGA PÓS PLANTIO MECANIZADO- 3 a 5kg/ha isca granulada ou MIPISGARCA REAL79Principal19Agosto-2601046228,967615740746228</v>
      </c>
      <c r="AM2478" s="79">
        <f t="shared" si="308"/>
        <v>26.315789473684209</v>
      </c>
      <c r="AN2478" s="80">
        <f t="shared" si="309"/>
        <v>4186.5789473684208</v>
      </c>
      <c r="AO2478" s="36">
        <f t="shared" si="310"/>
        <v>3022.71</v>
      </c>
      <c r="AP2478" s="83">
        <f t="shared" si="311"/>
        <v>-1163.8689473684208</v>
      </c>
    </row>
    <row r="2479" spans="1:42" hidden="1">
      <c r="A2479">
        <v>48211</v>
      </c>
      <c r="B2479" s="38">
        <v>46228</v>
      </c>
      <c r="C2479" t="s">
        <v>35</v>
      </c>
      <c r="D2479" t="s">
        <v>185</v>
      </c>
      <c r="E2479" t="s">
        <v>186</v>
      </c>
      <c r="F2479" t="s">
        <v>59</v>
      </c>
      <c r="G2479">
        <v>10</v>
      </c>
      <c r="H2479" s="43">
        <v>10859</v>
      </c>
      <c r="I2479" t="s">
        <v>198</v>
      </c>
      <c r="J2479">
        <v>11034</v>
      </c>
      <c r="K2479" t="s">
        <v>213</v>
      </c>
      <c r="L2479" t="s">
        <v>213</v>
      </c>
      <c r="M2479" t="s">
        <v>214</v>
      </c>
      <c r="N2479" t="s">
        <v>215</v>
      </c>
      <c r="O2479" t="s">
        <v>64</v>
      </c>
      <c r="P2479">
        <v>930</v>
      </c>
      <c r="Q2479" t="s">
        <v>216</v>
      </c>
      <c r="R2479">
        <v>13</v>
      </c>
      <c r="S2479">
        <v>10</v>
      </c>
      <c r="T2479">
        <v>41.18</v>
      </c>
      <c r="U2479">
        <v>0</v>
      </c>
      <c r="V2479">
        <v>10</v>
      </c>
      <c r="W2479">
        <v>0.38</v>
      </c>
      <c r="X2479">
        <v>0.24</v>
      </c>
      <c r="Y2479">
        <v>0.24</v>
      </c>
      <c r="Z2479">
        <v>159.09</v>
      </c>
      <c r="AA2479" t="s">
        <v>46</v>
      </c>
      <c r="AB2479" t="s">
        <v>47</v>
      </c>
      <c r="AC2479" t="s">
        <v>217</v>
      </c>
      <c r="AE2479" s="39">
        <v>46228.967615740738</v>
      </c>
      <c r="AG2479" t="str">
        <f t="shared" si="304"/>
        <v>Agosto-26</v>
      </c>
      <c r="AH2479" s="36">
        <f>_xlfn.XLOOKUP(AK2479,'Base de Preços'!P$7:P$3001,'Base de Preços'!J$7:J$3001,"",0)</f>
        <v>193.73</v>
      </c>
      <c r="AI2479" s="37">
        <f t="shared" si="305"/>
        <v>7977.8013999999994</v>
      </c>
      <c r="AJ2479" t="str">
        <f>_xlfn.XLOOKUP(N2479,Agrupamentos!C$3:C$496,Agrupamentos!D$3:D$496,"",0)</f>
        <v>COMBATE A FORMIGA MECANIZADO</v>
      </c>
      <c r="AK2479" t="str">
        <f t="shared" si="306"/>
        <v>COMBATE A FORMIGA PÓS PLANTIO MECANIZADO- 3 a 5kg/ha isca granulada ou MIPISGN1400IMP17</v>
      </c>
      <c r="AL2479" s="57" t="str">
        <f t="shared" si="307"/>
        <v>48211GN1400Operador de Trator de PneuJOAO VITOR TONETO SILVACOMBATE A FORMIGA PÓS PLANTIO MECANIZADO- 3 a 5kg/ha isca granulada ou MIPISGARCA REAL13Principal41,18Agosto-2601046228,967615740746228</v>
      </c>
      <c r="AM2479" s="79">
        <f t="shared" si="308"/>
        <v>26.315789473684209</v>
      </c>
      <c r="AN2479" s="80">
        <f t="shared" si="309"/>
        <v>4186.5789473684208</v>
      </c>
      <c r="AO2479" s="36">
        <f t="shared" si="310"/>
        <v>6551.3262000000004</v>
      </c>
      <c r="AP2479" s="83">
        <f t="shared" si="311"/>
        <v>2364.7472526315796</v>
      </c>
    </row>
    <row r="2480" spans="1:42" hidden="1">
      <c r="A2480">
        <v>48227</v>
      </c>
      <c r="B2480" s="38">
        <v>46228</v>
      </c>
      <c r="C2480" t="s">
        <v>35</v>
      </c>
      <c r="D2480" t="s">
        <v>185</v>
      </c>
      <c r="E2480" t="s">
        <v>186</v>
      </c>
      <c r="F2480" t="s">
        <v>59</v>
      </c>
      <c r="G2480">
        <v>8</v>
      </c>
      <c r="H2480" s="43">
        <v>10859</v>
      </c>
      <c r="I2480" t="s">
        <v>198</v>
      </c>
      <c r="J2480">
        <v>9900</v>
      </c>
      <c r="K2480" t="s">
        <v>218</v>
      </c>
      <c r="L2480" t="s">
        <v>218</v>
      </c>
      <c r="M2480" t="s">
        <v>214</v>
      </c>
      <c r="N2480" t="s">
        <v>215</v>
      </c>
      <c r="O2480" t="s">
        <v>64</v>
      </c>
      <c r="P2480">
        <v>451</v>
      </c>
      <c r="Q2480" t="s">
        <v>722</v>
      </c>
      <c r="R2480">
        <v>27</v>
      </c>
      <c r="S2480">
        <v>18</v>
      </c>
      <c r="T2480">
        <v>47.95</v>
      </c>
      <c r="U2480">
        <v>8</v>
      </c>
      <c r="V2480">
        <v>26</v>
      </c>
      <c r="W2480">
        <v>0.38</v>
      </c>
      <c r="X2480">
        <v>0.38</v>
      </c>
      <c r="Y2480">
        <v>0.54</v>
      </c>
      <c r="Z2480">
        <v>159.09</v>
      </c>
      <c r="AA2480" t="s">
        <v>46</v>
      </c>
      <c r="AB2480" t="s">
        <v>47</v>
      </c>
      <c r="AC2480" t="s">
        <v>220</v>
      </c>
      <c r="AD2480" t="s">
        <v>228</v>
      </c>
      <c r="AE2480" s="39">
        <v>46229.880057870374</v>
      </c>
      <c r="AG2480" t="str">
        <f t="shared" si="304"/>
        <v>Agosto-26</v>
      </c>
      <c r="AH2480" s="36">
        <f>_xlfn.XLOOKUP(AK2480,'Base de Preços'!P$7:P$3001,'Base de Preços'!J$7:J$3001,"",0)</f>
        <v>193.73</v>
      </c>
      <c r="AI2480" s="37">
        <f t="shared" si="305"/>
        <v>9289.3534999999993</v>
      </c>
      <c r="AJ2480" t="str">
        <f>_xlfn.XLOOKUP(N2480,Agrupamentos!C$3:C$496,Agrupamentos!D$3:D$496,"",0)</f>
        <v>COMBATE A FORMIGA MECANIZADO</v>
      </c>
      <c r="AK2480" t="str">
        <f t="shared" si="306"/>
        <v>COMBATE A FORMIGA PÓS PLANTIO MECANIZADO- 3 a 5kg/ha isca granulada ou MIPISGN1400IMP17</v>
      </c>
      <c r="AL2480" s="57" t="str">
        <f t="shared" si="307"/>
        <v>48227GN1400Operador de Trator de PneuCARLOS ALVES DOS SANTOSCOMBATE A FORMIGA PÓS PLANTIO MECANIZADO- 3 a 5kg/ha isca granulada ou MIPISDOM ANTONIO27Principal47,95Agosto-2682646229,880057870446228</v>
      </c>
      <c r="AM2480" s="79">
        <f t="shared" si="308"/>
        <v>68.421052631578945</v>
      </c>
      <c r="AN2480" s="80">
        <f t="shared" si="309"/>
        <v>10885.105263157895</v>
      </c>
      <c r="AO2480" s="36">
        <f t="shared" si="310"/>
        <v>7628.3655000000008</v>
      </c>
      <c r="AP2480" s="83">
        <f t="shared" si="311"/>
        <v>-3256.7397631578942</v>
      </c>
    </row>
    <row r="2481" spans="1:42" hidden="1">
      <c r="A2481">
        <v>48227</v>
      </c>
      <c r="B2481" s="38">
        <v>46228</v>
      </c>
      <c r="C2481" t="s">
        <v>35</v>
      </c>
      <c r="D2481" t="s">
        <v>185</v>
      </c>
      <c r="E2481" t="s">
        <v>186</v>
      </c>
      <c r="F2481" t="s">
        <v>59</v>
      </c>
      <c r="G2481">
        <v>8</v>
      </c>
      <c r="H2481" s="43">
        <v>10859</v>
      </c>
      <c r="I2481" t="s">
        <v>198</v>
      </c>
      <c r="J2481">
        <v>9900</v>
      </c>
      <c r="K2481" t="s">
        <v>218</v>
      </c>
      <c r="L2481" t="s">
        <v>218</v>
      </c>
      <c r="M2481" t="s">
        <v>214</v>
      </c>
      <c r="N2481" t="s">
        <v>215</v>
      </c>
      <c r="O2481" t="s">
        <v>64</v>
      </c>
      <c r="P2481">
        <v>451</v>
      </c>
      <c r="Q2481" t="s">
        <v>722</v>
      </c>
      <c r="R2481">
        <v>40</v>
      </c>
      <c r="S2481">
        <v>8</v>
      </c>
      <c r="T2481">
        <v>28</v>
      </c>
      <c r="U2481">
        <v>0</v>
      </c>
      <c r="V2481">
        <v>8</v>
      </c>
      <c r="W2481">
        <v>0.38</v>
      </c>
      <c r="X2481">
        <v>0.28999999999999998</v>
      </c>
      <c r="Y2481">
        <v>0.28999999999999998</v>
      </c>
      <c r="Z2481">
        <v>159.09</v>
      </c>
      <c r="AA2481" t="s">
        <v>55</v>
      </c>
      <c r="AB2481" t="s">
        <v>47</v>
      </c>
      <c r="AC2481" t="s">
        <v>220</v>
      </c>
      <c r="AE2481" s="39">
        <v>46229.880057870374</v>
      </c>
      <c r="AG2481" t="str">
        <f t="shared" si="304"/>
        <v>Agosto-26</v>
      </c>
      <c r="AH2481" s="36">
        <f>_xlfn.XLOOKUP(AK2481,'Base de Preços'!P$7:P$3001,'Base de Preços'!J$7:J$3001,"",0)</f>
        <v>193.73</v>
      </c>
      <c r="AI2481" s="37">
        <f t="shared" si="305"/>
        <v>5424.44</v>
      </c>
      <c r="AJ2481" t="str">
        <f>_xlfn.XLOOKUP(N2481,Agrupamentos!C$3:C$496,Agrupamentos!D$3:D$496,"",0)</f>
        <v>COMBATE A FORMIGA MECANIZADO</v>
      </c>
      <c r="AK2481" t="str">
        <f t="shared" si="306"/>
        <v>COMBATE A FORMIGA PÓS PLANTIO MECANIZADO- 3 a 5kg/ha isca granulada ou MIPISGN1400IMP17</v>
      </c>
      <c r="AL2481" s="57" t="str">
        <f t="shared" si="307"/>
        <v>48227GN1400Operador de Trator de PneuCARLOS ALVES DOS SANTOSCOMBATE A FORMIGA PÓS PLANTIO MECANIZADO- 3 a 5kg/ha isca granulada ou MIPISDOM ANTONIO40Principal28Agosto-260846229,880057870446228</v>
      </c>
      <c r="AM2481" s="79">
        <f t="shared" si="308"/>
        <v>21.05263157894737</v>
      </c>
      <c r="AN2481" s="80">
        <f t="shared" si="309"/>
        <v>3349.2631578947371</v>
      </c>
      <c r="AO2481" s="36">
        <f t="shared" si="310"/>
        <v>4454.5200000000004</v>
      </c>
      <c r="AP2481" s="83">
        <f t="shared" si="311"/>
        <v>1105.2568421052633</v>
      </c>
    </row>
    <row r="2482" spans="1:42" hidden="1">
      <c r="A2482">
        <v>48202</v>
      </c>
      <c r="B2482" s="38">
        <v>46228</v>
      </c>
      <c r="C2482" t="s">
        <v>35</v>
      </c>
      <c r="D2482" t="s">
        <v>185</v>
      </c>
      <c r="E2482" t="s">
        <v>186</v>
      </c>
      <c r="F2482" t="s">
        <v>37</v>
      </c>
      <c r="G2482">
        <v>8</v>
      </c>
      <c r="H2482" s="43">
        <v>10859</v>
      </c>
      <c r="I2482" t="s">
        <v>198</v>
      </c>
      <c r="J2482">
        <v>10315</v>
      </c>
      <c r="K2482" t="s">
        <v>206</v>
      </c>
      <c r="L2482" t="s">
        <v>206</v>
      </c>
      <c r="M2482">
        <v>43</v>
      </c>
      <c r="N2482" t="s">
        <v>42</v>
      </c>
      <c r="O2482" t="s">
        <v>64</v>
      </c>
      <c r="P2482">
        <v>400</v>
      </c>
      <c r="Q2482" t="s">
        <v>233</v>
      </c>
      <c r="R2482">
        <v>372</v>
      </c>
      <c r="S2482">
        <v>8</v>
      </c>
      <c r="T2482">
        <v>0</v>
      </c>
      <c r="U2482">
        <v>0</v>
      </c>
      <c r="V2482">
        <v>8</v>
      </c>
      <c r="W2482">
        <v>0</v>
      </c>
      <c r="X2482">
        <v>0</v>
      </c>
      <c r="Y2482">
        <v>0</v>
      </c>
      <c r="Z2482">
        <v>0</v>
      </c>
      <c r="AA2482" t="s">
        <v>55</v>
      </c>
      <c r="AB2482" t="s">
        <v>47</v>
      </c>
      <c r="AC2482" t="s">
        <v>209</v>
      </c>
      <c r="AE2482" s="39">
        <v>46228.750219907408</v>
      </c>
      <c r="AG2482" t="str">
        <f t="shared" si="304"/>
        <v>Agosto-26</v>
      </c>
      <c r="AH2482" s="36">
        <f>_xlfn.XLOOKUP(AK2482,'Base de Preços'!P$7:P$3001,'Base de Preços'!J$7:J$3001,"",0)</f>
        <v>0</v>
      </c>
      <c r="AI2482" s="37">
        <f t="shared" si="305"/>
        <v>0</v>
      </c>
      <c r="AJ2482" t="str">
        <f>_xlfn.XLOOKUP(N2482,Agrupamentos!C$3:C$496,Agrupamentos!D$3:D$496,"",0)</f>
        <v>APOIO E MANUTENÇÃO</v>
      </c>
      <c r="AK2482" t="str">
        <f t="shared" si="306"/>
        <v>APOIO E MANUTEÇÃOGN140043</v>
      </c>
      <c r="AL2482" s="57" t="str">
        <f t="shared" si="307"/>
        <v>48202GN1400MotoristaANTONIO MARCIO PEREIRA DA SILVAAPOIO E MANUTEÇÃORosa Maria372Principal0Agosto-260846228,750219907446228</v>
      </c>
      <c r="AM2482" s="79" t="str">
        <f t="shared" si="308"/>
        <v/>
      </c>
      <c r="AN2482" s="80" t="str">
        <f t="shared" si="309"/>
        <v/>
      </c>
      <c r="AO2482" s="36">
        <f t="shared" si="310"/>
        <v>0</v>
      </c>
      <c r="AP2482" s="83" t="str">
        <f t="shared" si="311"/>
        <v/>
      </c>
    </row>
    <row r="2483" spans="1:42" hidden="1">
      <c r="A2483">
        <v>48204</v>
      </c>
      <c r="B2483" s="38">
        <v>46228</v>
      </c>
      <c r="C2483" t="s">
        <v>35</v>
      </c>
      <c r="D2483" t="s">
        <v>185</v>
      </c>
      <c r="E2483" t="s">
        <v>186</v>
      </c>
      <c r="F2483" t="s">
        <v>37</v>
      </c>
      <c r="G2483">
        <v>8</v>
      </c>
      <c r="H2483" s="43">
        <v>10859</v>
      </c>
      <c r="I2483" t="s">
        <v>198</v>
      </c>
      <c r="J2483">
        <v>10093</v>
      </c>
      <c r="K2483" t="s">
        <v>199</v>
      </c>
      <c r="L2483" t="s">
        <v>199</v>
      </c>
      <c r="M2483">
        <v>43</v>
      </c>
      <c r="N2483" t="s">
        <v>42</v>
      </c>
      <c r="O2483" t="s">
        <v>64</v>
      </c>
      <c r="P2483">
        <v>607</v>
      </c>
      <c r="Q2483" t="s">
        <v>188</v>
      </c>
      <c r="R2483">
        <v>39</v>
      </c>
      <c r="S2483">
        <v>8</v>
      </c>
      <c r="T2483">
        <v>0</v>
      </c>
      <c r="U2483">
        <v>0</v>
      </c>
      <c r="V2483">
        <v>8</v>
      </c>
      <c r="W2483">
        <v>0</v>
      </c>
      <c r="X2483">
        <v>0</v>
      </c>
      <c r="Y2483">
        <v>0</v>
      </c>
      <c r="Z2483">
        <v>0</v>
      </c>
      <c r="AA2483" t="s">
        <v>46</v>
      </c>
      <c r="AB2483" t="s">
        <v>47</v>
      </c>
      <c r="AC2483" t="s">
        <v>202</v>
      </c>
      <c r="AE2483" s="39">
        <v>46228.776469907411</v>
      </c>
      <c r="AG2483" t="str">
        <f t="shared" si="304"/>
        <v>Agosto-26</v>
      </c>
      <c r="AH2483" s="36">
        <f>_xlfn.XLOOKUP(AK2483,'Base de Preços'!P$7:P$3001,'Base de Preços'!J$7:J$3001,"",0)</f>
        <v>0</v>
      </c>
      <c r="AI2483" s="37">
        <f t="shared" si="305"/>
        <v>0</v>
      </c>
      <c r="AJ2483" t="str">
        <f>_xlfn.XLOOKUP(N2483,Agrupamentos!C$3:C$496,Agrupamentos!D$3:D$496,"",0)</f>
        <v>APOIO E MANUTENÇÃO</v>
      </c>
      <c r="AK2483" t="str">
        <f t="shared" si="306"/>
        <v>APOIO E MANUTEÇÃOGN140043</v>
      </c>
      <c r="AL2483" s="57" t="str">
        <f t="shared" si="307"/>
        <v>48204GN1400MotoristaJONATHAN FONSECA DE OLIVEIRAAPOIO E MANUTEÇÃOSelena39Principal0Agosto-260846228,776469907446228</v>
      </c>
      <c r="AM2483" s="79" t="str">
        <f t="shared" si="308"/>
        <v/>
      </c>
      <c r="AN2483" s="80" t="str">
        <f t="shared" si="309"/>
        <v/>
      </c>
      <c r="AO2483" s="36">
        <f t="shared" si="310"/>
        <v>0</v>
      </c>
      <c r="AP2483" s="83" t="str">
        <f t="shared" si="311"/>
        <v/>
      </c>
    </row>
    <row r="2484" spans="1:42" hidden="1">
      <c r="A2484">
        <v>48208</v>
      </c>
      <c r="B2484" s="38">
        <v>46228</v>
      </c>
      <c r="C2484" t="s">
        <v>35</v>
      </c>
      <c r="D2484" t="s">
        <v>185</v>
      </c>
      <c r="E2484" t="s">
        <v>186</v>
      </c>
      <c r="F2484" t="s">
        <v>37</v>
      </c>
      <c r="G2484">
        <v>8</v>
      </c>
      <c r="H2484" s="43">
        <v>10859</v>
      </c>
      <c r="I2484" t="s">
        <v>198</v>
      </c>
      <c r="J2484">
        <v>11772</v>
      </c>
      <c r="K2484" t="s">
        <v>211</v>
      </c>
      <c r="L2484" t="s">
        <v>211</v>
      </c>
      <c r="M2484">
        <v>43</v>
      </c>
      <c r="N2484" t="s">
        <v>42</v>
      </c>
      <c r="O2484" t="s">
        <v>64</v>
      </c>
      <c r="P2484">
        <v>607</v>
      </c>
      <c r="Q2484" t="s">
        <v>188</v>
      </c>
      <c r="R2484">
        <v>39</v>
      </c>
      <c r="S2484">
        <v>8</v>
      </c>
      <c r="T2484">
        <v>0</v>
      </c>
      <c r="U2484">
        <v>8</v>
      </c>
      <c r="V2484">
        <v>16</v>
      </c>
      <c r="W2484">
        <v>0</v>
      </c>
      <c r="X2484">
        <v>0</v>
      </c>
      <c r="Y2484">
        <v>0</v>
      </c>
      <c r="Z2484">
        <v>0</v>
      </c>
      <c r="AA2484" t="s">
        <v>46</v>
      </c>
      <c r="AB2484" t="s">
        <v>47</v>
      </c>
      <c r="AC2484" t="s">
        <v>212</v>
      </c>
      <c r="AD2484" t="s">
        <v>228</v>
      </c>
      <c r="AE2484" s="39">
        <v>46228.860173611109</v>
      </c>
      <c r="AG2484" t="str">
        <f t="shared" si="304"/>
        <v>Agosto-26</v>
      </c>
      <c r="AH2484" s="36">
        <f>_xlfn.XLOOKUP(AK2484,'Base de Preços'!P$7:P$3001,'Base de Preços'!J$7:J$3001,"",0)</f>
        <v>0</v>
      </c>
      <c r="AI2484" s="37">
        <f t="shared" si="305"/>
        <v>0</v>
      </c>
      <c r="AJ2484" t="str">
        <f>_xlfn.XLOOKUP(N2484,Agrupamentos!C$3:C$496,Agrupamentos!D$3:D$496,"",0)</f>
        <v>APOIO E MANUTENÇÃO</v>
      </c>
      <c r="AK2484" t="str">
        <f t="shared" si="306"/>
        <v>APOIO E MANUTEÇÃOGN140043</v>
      </c>
      <c r="AL2484" s="57" t="str">
        <f t="shared" si="307"/>
        <v>48208GN1400MotoristaALCIMAR CONCEIÇAO DOS SANTOSAPOIO E MANUTEÇÃOSelena39Principal0Agosto-2681646228,860173611146228</v>
      </c>
      <c r="AM2484" s="79" t="str">
        <f t="shared" si="308"/>
        <v/>
      </c>
      <c r="AN2484" s="80" t="str">
        <f t="shared" si="309"/>
        <v/>
      </c>
      <c r="AO2484" s="36">
        <f t="shared" si="310"/>
        <v>0</v>
      </c>
      <c r="AP2484" s="83" t="str">
        <f t="shared" si="311"/>
        <v/>
      </c>
    </row>
    <row r="2485" spans="1:42" hidden="1">
      <c r="A2485">
        <v>48210</v>
      </c>
      <c r="B2485" s="38">
        <v>46228</v>
      </c>
      <c r="C2485" t="s">
        <v>35</v>
      </c>
      <c r="D2485" t="s">
        <v>185</v>
      </c>
      <c r="E2485" t="s">
        <v>186</v>
      </c>
      <c r="F2485" t="s">
        <v>49</v>
      </c>
      <c r="G2485">
        <v>8</v>
      </c>
      <c r="H2485" s="43">
        <v>10665</v>
      </c>
      <c r="I2485" t="s">
        <v>191</v>
      </c>
      <c r="J2485">
        <v>10781</v>
      </c>
      <c r="K2485" t="s">
        <v>192</v>
      </c>
      <c r="L2485" t="s">
        <v>192</v>
      </c>
      <c r="M2485">
        <v>43</v>
      </c>
      <c r="N2485" t="s">
        <v>42</v>
      </c>
      <c r="O2485" t="s">
        <v>64</v>
      </c>
      <c r="P2485">
        <v>425</v>
      </c>
      <c r="Q2485" t="s">
        <v>236</v>
      </c>
      <c r="R2485">
        <v>586</v>
      </c>
      <c r="S2485">
        <v>24</v>
      </c>
      <c r="T2485">
        <v>0</v>
      </c>
      <c r="U2485">
        <v>0</v>
      </c>
      <c r="V2485">
        <v>24</v>
      </c>
      <c r="W2485">
        <v>0</v>
      </c>
      <c r="X2485">
        <v>0</v>
      </c>
      <c r="Y2485">
        <v>0</v>
      </c>
      <c r="Z2485">
        <v>0</v>
      </c>
      <c r="AA2485" t="s">
        <v>46</v>
      </c>
      <c r="AB2485" t="s">
        <v>56</v>
      </c>
      <c r="AC2485" t="s">
        <v>195</v>
      </c>
      <c r="AD2485" t="s">
        <v>228</v>
      </c>
      <c r="AE2485" s="39">
        <v>46228.887592592589</v>
      </c>
      <c r="AF2485" t="s">
        <v>719</v>
      </c>
      <c r="AG2485" t="str">
        <f t="shared" si="304"/>
        <v>Agosto-26</v>
      </c>
      <c r="AH2485" s="36">
        <f>_xlfn.XLOOKUP(AK2485,'Base de Preços'!P$7:P$3001,'Base de Preços'!J$7:J$3001,"",0)</f>
        <v>0</v>
      </c>
      <c r="AI2485" s="37">
        <f t="shared" si="305"/>
        <v>0</v>
      </c>
      <c r="AJ2485" t="str">
        <f>_xlfn.XLOOKUP(N2485,Agrupamentos!C$3:C$496,Agrupamentos!D$3:D$496,"",0)</f>
        <v>APOIO E MANUTENÇÃO</v>
      </c>
      <c r="AK2485" t="str">
        <f t="shared" si="306"/>
        <v>APOIO E MANUTEÇÃOGN140043</v>
      </c>
      <c r="AL2485" s="57" t="str">
        <f t="shared" si="307"/>
        <v>48210GN1400Trabalhador FlorestalTHIAGO DE SOUZA AVELARAPOIO E MANUTEÇÃOHemas São Jose586Suporte0Agosto-2602446228,887592592646228</v>
      </c>
      <c r="AM2485" s="79" t="str">
        <f t="shared" si="308"/>
        <v/>
      </c>
      <c r="AN2485" s="80" t="str">
        <f t="shared" si="309"/>
        <v/>
      </c>
      <c r="AO2485" s="36">
        <f t="shared" si="310"/>
        <v>0</v>
      </c>
      <c r="AP2485" s="83" t="str">
        <f t="shared" si="311"/>
        <v/>
      </c>
    </row>
    <row r="2486" spans="1:42" hidden="1">
      <c r="A2486">
        <v>48227</v>
      </c>
      <c r="B2486" s="38">
        <v>46228</v>
      </c>
      <c r="C2486" t="s">
        <v>35</v>
      </c>
      <c r="D2486" t="s">
        <v>185</v>
      </c>
      <c r="E2486" t="s">
        <v>186</v>
      </c>
      <c r="F2486" t="s">
        <v>49</v>
      </c>
      <c r="G2486">
        <v>8</v>
      </c>
      <c r="H2486" s="43">
        <v>10859</v>
      </c>
      <c r="I2486" t="s">
        <v>198</v>
      </c>
      <c r="J2486">
        <v>9900</v>
      </c>
      <c r="K2486" t="s">
        <v>218</v>
      </c>
      <c r="L2486" t="s">
        <v>218</v>
      </c>
      <c r="M2486">
        <v>43</v>
      </c>
      <c r="N2486" t="s">
        <v>42</v>
      </c>
      <c r="O2486" t="s">
        <v>64</v>
      </c>
      <c r="P2486">
        <v>451</v>
      </c>
      <c r="Q2486" t="s">
        <v>722</v>
      </c>
      <c r="R2486">
        <v>27</v>
      </c>
      <c r="S2486">
        <v>8</v>
      </c>
      <c r="T2486">
        <v>0</v>
      </c>
      <c r="U2486">
        <v>0</v>
      </c>
      <c r="V2486">
        <v>8</v>
      </c>
      <c r="W2486">
        <v>0</v>
      </c>
      <c r="X2486">
        <v>0</v>
      </c>
      <c r="Y2486">
        <v>0</v>
      </c>
      <c r="Z2486">
        <v>0</v>
      </c>
      <c r="AA2486" t="s">
        <v>46</v>
      </c>
      <c r="AB2486" t="s">
        <v>56</v>
      </c>
      <c r="AC2486" t="s">
        <v>220</v>
      </c>
      <c r="AE2486" s="39">
        <v>46229.880057870374</v>
      </c>
      <c r="AG2486" t="str">
        <f t="shared" si="304"/>
        <v>Agosto-26</v>
      </c>
      <c r="AH2486" s="36">
        <f>_xlfn.XLOOKUP(AK2486,'Base de Preços'!P$7:P$3001,'Base de Preços'!J$7:J$3001,"",0)</f>
        <v>0</v>
      </c>
      <c r="AI2486" s="37">
        <f t="shared" si="305"/>
        <v>0</v>
      </c>
      <c r="AJ2486" t="str">
        <f>_xlfn.XLOOKUP(N2486,Agrupamentos!C$3:C$496,Agrupamentos!D$3:D$496,"",0)</f>
        <v>APOIO E MANUTENÇÃO</v>
      </c>
      <c r="AK2486" t="str">
        <f t="shared" si="306"/>
        <v>APOIO E MANUTEÇÃOGN140043</v>
      </c>
      <c r="AL2486" s="57" t="str">
        <f t="shared" si="307"/>
        <v>48227GN1400Trabalhador FlorestalCARLOS ALVES DOS SANTOSAPOIO E MANUTEÇÃODOM ANTONIO27Suporte0Agosto-260846229,880057870446228</v>
      </c>
      <c r="AM2486" s="79" t="str">
        <f t="shared" si="308"/>
        <v/>
      </c>
      <c r="AN2486" s="80" t="str">
        <f t="shared" si="309"/>
        <v/>
      </c>
      <c r="AO2486" s="36">
        <f t="shared" si="310"/>
        <v>0</v>
      </c>
      <c r="AP2486" s="83" t="str">
        <f t="shared" si="311"/>
        <v/>
      </c>
    </row>
    <row r="2487" spans="1:42" hidden="1">
      <c r="A2487">
        <v>48241</v>
      </c>
      <c r="B2487" s="38">
        <v>46228</v>
      </c>
      <c r="C2487" t="s">
        <v>35</v>
      </c>
      <c r="D2487" t="s">
        <v>185</v>
      </c>
      <c r="E2487" t="s">
        <v>186</v>
      </c>
      <c r="F2487" t="s">
        <v>37</v>
      </c>
      <c r="G2487">
        <v>8</v>
      </c>
      <c r="H2487" s="43">
        <v>9241</v>
      </c>
      <c r="I2487" t="s">
        <v>189</v>
      </c>
      <c r="J2487" t="s">
        <v>39</v>
      </c>
      <c r="K2487" t="s">
        <v>40</v>
      </c>
      <c r="L2487" t="s">
        <v>190</v>
      </c>
      <c r="M2487">
        <v>43</v>
      </c>
      <c r="N2487" t="s">
        <v>42</v>
      </c>
      <c r="O2487" t="s">
        <v>64</v>
      </c>
      <c r="P2487">
        <v>390</v>
      </c>
      <c r="Q2487" t="s">
        <v>44</v>
      </c>
      <c r="R2487" t="s">
        <v>93</v>
      </c>
      <c r="S2487">
        <v>8</v>
      </c>
      <c r="T2487">
        <v>0</v>
      </c>
      <c r="U2487">
        <v>16</v>
      </c>
      <c r="V2487">
        <v>24</v>
      </c>
      <c r="W2487">
        <v>0</v>
      </c>
      <c r="X2487">
        <v>0</v>
      </c>
      <c r="Y2487">
        <v>0</v>
      </c>
      <c r="Z2487">
        <v>0</v>
      </c>
      <c r="AA2487" t="s">
        <v>46</v>
      </c>
      <c r="AB2487" t="s">
        <v>47</v>
      </c>
      <c r="AC2487" t="s">
        <v>267</v>
      </c>
      <c r="AD2487" t="s">
        <v>228</v>
      </c>
      <c r="AE2487" s="39">
        <v>46230.366516203707</v>
      </c>
      <c r="AG2487" t="str">
        <f t="shared" si="304"/>
        <v>Agosto-26</v>
      </c>
      <c r="AH2487" s="36">
        <f>_xlfn.XLOOKUP(AK2487,'Base de Preços'!P$7:P$3001,'Base de Preços'!J$7:J$3001,"",0)</f>
        <v>0</v>
      </c>
      <c r="AI2487" s="37">
        <f t="shared" si="305"/>
        <v>0</v>
      </c>
      <c r="AJ2487" t="str">
        <f>_xlfn.XLOOKUP(N2487,Agrupamentos!C$3:C$496,Agrupamentos!D$3:D$496,"",0)</f>
        <v>APOIO E MANUTENÇÃO</v>
      </c>
      <c r="AK2487" t="str">
        <f t="shared" si="306"/>
        <v>APOIO E MANUTEÇÃOGN140043</v>
      </c>
      <c r="AL2487" s="57" t="str">
        <f t="shared" si="307"/>
        <v>48241GN1400MotoristaGIOVANNI RODRIGUES BORGES MORAESAPOIO E MANUTEÇÃOPátio MST02Principal0Agosto-26162446230,366516203746228</v>
      </c>
      <c r="AM2487" s="79" t="str">
        <f t="shared" si="308"/>
        <v/>
      </c>
      <c r="AN2487" s="80" t="str">
        <f t="shared" si="309"/>
        <v/>
      </c>
      <c r="AO2487" s="36">
        <f t="shared" si="310"/>
        <v>0</v>
      </c>
      <c r="AP2487" s="83" t="str">
        <f t="shared" si="311"/>
        <v/>
      </c>
    </row>
    <row r="2488" spans="1:42" hidden="1">
      <c r="A2488">
        <v>48266</v>
      </c>
      <c r="B2488" s="38">
        <v>46228</v>
      </c>
      <c r="C2488" t="s">
        <v>35</v>
      </c>
      <c r="D2488" t="s">
        <v>185</v>
      </c>
      <c r="E2488" t="s">
        <v>186</v>
      </c>
      <c r="F2488" t="s">
        <v>49</v>
      </c>
      <c r="G2488">
        <v>8</v>
      </c>
      <c r="H2488" s="43" t="s">
        <v>100</v>
      </c>
      <c r="I2488" t="s">
        <v>101</v>
      </c>
      <c r="J2488" t="s">
        <v>50</v>
      </c>
      <c r="K2488" t="s">
        <v>51</v>
      </c>
      <c r="L2488" t="s">
        <v>187</v>
      </c>
      <c r="M2488">
        <v>43</v>
      </c>
      <c r="N2488" t="s">
        <v>42</v>
      </c>
      <c r="O2488" t="s">
        <v>64</v>
      </c>
      <c r="P2488">
        <v>992</v>
      </c>
      <c r="Q2488" t="s">
        <v>724</v>
      </c>
      <c r="R2488">
        <v>1</v>
      </c>
      <c r="S2488">
        <v>0</v>
      </c>
      <c r="T2488">
        <v>0</v>
      </c>
      <c r="U2488">
        <v>16</v>
      </c>
      <c r="V2488">
        <v>16</v>
      </c>
      <c r="W2488">
        <v>0</v>
      </c>
      <c r="X2488">
        <v>0</v>
      </c>
      <c r="Y2488">
        <v>0</v>
      </c>
      <c r="Z2488">
        <v>0</v>
      </c>
      <c r="AA2488" t="s">
        <v>55</v>
      </c>
      <c r="AB2488" t="s">
        <v>56</v>
      </c>
      <c r="AC2488" t="s">
        <v>228</v>
      </c>
      <c r="AD2488" t="s">
        <v>228</v>
      </c>
      <c r="AE2488" s="39">
        <v>46230.456226851849</v>
      </c>
      <c r="AG2488" t="str">
        <f t="shared" si="304"/>
        <v>Agosto-26</v>
      </c>
      <c r="AH2488" s="36">
        <f>_xlfn.XLOOKUP(AK2488,'Base de Preços'!P$7:P$3001,'Base de Preços'!J$7:J$3001,"",0)</f>
        <v>0</v>
      </c>
      <c r="AI2488" s="37">
        <f t="shared" si="305"/>
        <v>0</v>
      </c>
      <c r="AJ2488" t="str">
        <f>_xlfn.XLOOKUP(N2488,Agrupamentos!C$3:C$496,Agrupamentos!D$3:D$496,"",0)</f>
        <v>APOIO E MANUTENÇÃO</v>
      </c>
      <c r="AK2488" t="str">
        <f t="shared" si="306"/>
        <v>APOIO E MANUTEÇÃOGN140043</v>
      </c>
      <c r="AL2488" s="57" t="str">
        <f t="shared" si="307"/>
        <v>48266GN1400Trabalhador FlorestalLEANDRA DE MIRANDA SOUZA COSTAAPOIO E MANUTEÇÃOINDIANA II1Suporte0Agosto-26161646230,456226851846228</v>
      </c>
      <c r="AM2488" s="79" t="str">
        <f t="shared" si="308"/>
        <v/>
      </c>
      <c r="AN2488" s="80" t="str">
        <f t="shared" si="309"/>
        <v/>
      </c>
      <c r="AO2488" s="36">
        <f t="shared" si="310"/>
        <v>0</v>
      </c>
      <c r="AP2488" s="83" t="str">
        <f t="shared" si="311"/>
        <v/>
      </c>
    </row>
    <row r="2489" spans="1:42" hidden="1">
      <c r="A2489">
        <v>48266</v>
      </c>
      <c r="B2489" s="38">
        <v>46228</v>
      </c>
      <c r="C2489" t="s">
        <v>35</v>
      </c>
      <c r="D2489" t="s">
        <v>185</v>
      </c>
      <c r="E2489" t="s">
        <v>186</v>
      </c>
      <c r="F2489" t="s">
        <v>37</v>
      </c>
      <c r="G2489">
        <v>8</v>
      </c>
      <c r="H2489" s="43" t="s">
        <v>100</v>
      </c>
      <c r="I2489" t="s">
        <v>101</v>
      </c>
      <c r="J2489" t="s">
        <v>50</v>
      </c>
      <c r="K2489" t="s">
        <v>51</v>
      </c>
      <c r="L2489" t="s">
        <v>187</v>
      </c>
      <c r="M2489">
        <v>43</v>
      </c>
      <c r="N2489" t="s">
        <v>42</v>
      </c>
      <c r="O2489" t="s">
        <v>64</v>
      </c>
      <c r="P2489">
        <v>992</v>
      </c>
      <c r="Q2489" t="s">
        <v>724</v>
      </c>
      <c r="R2489">
        <v>1</v>
      </c>
      <c r="S2489">
        <v>0</v>
      </c>
      <c r="T2489">
        <v>0</v>
      </c>
      <c r="U2489">
        <v>8</v>
      </c>
      <c r="V2489">
        <v>8</v>
      </c>
      <c r="W2489">
        <v>0</v>
      </c>
      <c r="X2489">
        <v>0</v>
      </c>
      <c r="Y2489">
        <v>0</v>
      </c>
      <c r="Z2489">
        <v>0</v>
      </c>
      <c r="AA2489" t="s">
        <v>55</v>
      </c>
      <c r="AB2489" t="s">
        <v>47</v>
      </c>
      <c r="AC2489" t="s">
        <v>228</v>
      </c>
      <c r="AD2489" t="s">
        <v>228</v>
      </c>
      <c r="AE2489" s="39">
        <v>46230.456296296295</v>
      </c>
      <c r="AG2489" t="str">
        <f t="shared" si="304"/>
        <v>Agosto-26</v>
      </c>
      <c r="AH2489" s="36">
        <f>_xlfn.XLOOKUP(AK2489,'Base de Preços'!P$7:P$3001,'Base de Preços'!J$7:J$3001,"",0)</f>
        <v>0</v>
      </c>
      <c r="AI2489" s="37">
        <f t="shared" si="305"/>
        <v>0</v>
      </c>
      <c r="AJ2489" t="str">
        <f>_xlfn.XLOOKUP(N2489,Agrupamentos!C$3:C$496,Agrupamentos!D$3:D$496,"",0)</f>
        <v>APOIO E MANUTENÇÃO</v>
      </c>
      <c r="AK2489" t="str">
        <f t="shared" si="306"/>
        <v>APOIO E MANUTEÇÃOGN140043</v>
      </c>
      <c r="AL2489" s="57" t="str">
        <f t="shared" si="307"/>
        <v>48266GN1400MotoristaLEANDRA DE MIRANDA SOUZA COSTAAPOIO E MANUTEÇÃOINDIANA II1Principal0Agosto-268846230,456296296346228</v>
      </c>
      <c r="AM2489" s="79" t="str">
        <f t="shared" si="308"/>
        <v/>
      </c>
      <c r="AN2489" s="80" t="str">
        <f t="shared" si="309"/>
        <v/>
      </c>
      <c r="AO2489" s="36">
        <f t="shared" si="310"/>
        <v>0</v>
      </c>
      <c r="AP2489" s="83" t="str">
        <f t="shared" si="311"/>
        <v/>
      </c>
    </row>
    <row r="2490" spans="1:42" hidden="1">
      <c r="A2490">
        <v>48203</v>
      </c>
      <c r="B2490" s="38">
        <v>46228</v>
      </c>
      <c r="C2490" t="s">
        <v>35</v>
      </c>
      <c r="D2490" t="s">
        <v>36</v>
      </c>
      <c r="E2490" t="s">
        <v>3</v>
      </c>
      <c r="F2490" t="s">
        <v>59</v>
      </c>
      <c r="G2490">
        <v>8</v>
      </c>
      <c r="H2490" s="43">
        <v>10061</v>
      </c>
      <c r="I2490" t="s">
        <v>60</v>
      </c>
      <c r="J2490">
        <v>11778</v>
      </c>
      <c r="K2490" t="s">
        <v>61</v>
      </c>
      <c r="L2490" t="s">
        <v>61</v>
      </c>
      <c r="M2490" t="s">
        <v>62</v>
      </c>
      <c r="N2490" t="s">
        <v>63</v>
      </c>
      <c r="O2490" t="s">
        <v>64</v>
      </c>
      <c r="P2490">
        <v>511</v>
      </c>
      <c r="Q2490" t="s">
        <v>53</v>
      </c>
      <c r="R2490">
        <v>16</v>
      </c>
      <c r="S2490">
        <v>12</v>
      </c>
      <c r="T2490">
        <v>7</v>
      </c>
      <c r="U2490">
        <v>20</v>
      </c>
      <c r="V2490">
        <v>32</v>
      </c>
      <c r="W2490">
        <v>1.24</v>
      </c>
      <c r="X2490">
        <v>1.71</v>
      </c>
      <c r="Y2490">
        <v>4.57</v>
      </c>
      <c r="Z2490" s="3">
        <v>1000</v>
      </c>
      <c r="AA2490" t="s">
        <v>55</v>
      </c>
      <c r="AB2490" t="s">
        <v>47</v>
      </c>
      <c r="AC2490" t="s">
        <v>65</v>
      </c>
      <c r="AD2490" t="s">
        <v>58</v>
      </c>
      <c r="AE2490" s="39">
        <v>46228.758657407408</v>
      </c>
      <c r="AG2490" t="str">
        <f t="shared" si="304"/>
        <v>Agosto-26</v>
      </c>
      <c r="AH2490" s="36">
        <f>_xlfn.XLOOKUP(AK2490,'Base de Preços'!P$7:P$3001,'Base de Preços'!J$7:J$3001,"",0)</f>
        <v>1000</v>
      </c>
      <c r="AI2490" s="37">
        <f t="shared" si="305"/>
        <v>7000</v>
      </c>
      <c r="AJ2490" t="str">
        <f>_xlfn.XLOOKUP(N2490,Agrupamentos!C$3:C$496,Agrupamentos!D$3:D$496,"",0)</f>
        <v>REBAIXAMENTO TOCO</v>
      </c>
      <c r="AK2490" t="str">
        <f t="shared" si="306"/>
        <v>REBAIXAMENTO MECANIZADO DE BROTAÇÃO E TOCOS DE EUCALIPTOGN1421REF54</v>
      </c>
      <c r="AL2490" s="57" t="str">
        <f t="shared" si="307"/>
        <v>48203GN1421Operador de Trator de PneuJORDAN HUGO MIGUEL DA SILVAREBAIXAMENTO MECANIZADO DE BROTAÇÃO E TOCOS DE EUCALIPTOLAGEADO16Principal7Agosto-26203246228,758657407446228</v>
      </c>
      <c r="AM2490" s="79">
        <f t="shared" si="308"/>
        <v>25.806451612903228</v>
      </c>
      <c r="AN2490" s="80">
        <f t="shared" si="309"/>
        <v>25806.451612903227</v>
      </c>
      <c r="AO2490" s="36">
        <f t="shared" si="310"/>
        <v>7000</v>
      </c>
      <c r="AP2490" s="83">
        <f t="shared" si="311"/>
        <v>-18806.451612903227</v>
      </c>
    </row>
    <row r="2491" spans="1:42" hidden="1">
      <c r="A2491">
        <v>48215</v>
      </c>
      <c r="B2491" s="38">
        <v>46228</v>
      </c>
      <c r="C2491" t="s">
        <v>35</v>
      </c>
      <c r="D2491" t="s">
        <v>36</v>
      </c>
      <c r="E2491" t="s">
        <v>3</v>
      </c>
      <c r="F2491" t="s">
        <v>59</v>
      </c>
      <c r="G2491">
        <v>8</v>
      </c>
      <c r="H2491" s="43">
        <v>11585</v>
      </c>
      <c r="I2491" t="s">
        <v>38</v>
      </c>
      <c r="J2491">
        <v>11807</v>
      </c>
      <c r="K2491" t="s">
        <v>84</v>
      </c>
      <c r="L2491" t="s">
        <v>84</v>
      </c>
      <c r="M2491" t="s">
        <v>85</v>
      </c>
      <c r="N2491" t="s">
        <v>86</v>
      </c>
      <c r="O2491" t="s">
        <v>64</v>
      </c>
      <c r="P2491">
        <v>528</v>
      </c>
      <c r="Q2491" t="s">
        <v>76</v>
      </c>
      <c r="R2491">
        <v>50</v>
      </c>
      <c r="S2491">
        <v>13</v>
      </c>
      <c r="T2491">
        <v>15</v>
      </c>
      <c r="U2491">
        <v>3</v>
      </c>
      <c r="V2491">
        <v>16</v>
      </c>
      <c r="W2491">
        <v>0.71</v>
      </c>
      <c r="X2491">
        <v>0.87</v>
      </c>
      <c r="Y2491">
        <v>1.07</v>
      </c>
      <c r="Z2491">
        <v>211.49</v>
      </c>
      <c r="AA2491" t="s">
        <v>55</v>
      </c>
      <c r="AB2491" t="s">
        <v>56</v>
      </c>
      <c r="AC2491" t="s">
        <v>88</v>
      </c>
      <c r="AD2491" t="s">
        <v>58</v>
      </c>
      <c r="AE2491" s="39">
        <v>46229.682233796295</v>
      </c>
      <c r="AG2491" t="str">
        <f t="shared" si="304"/>
        <v>Agosto-26</v>
      </c>
      <c r="AH2491" s="36">
        <f>_xlfn.XLOOKUP(AK2491,'Base de Preços'!P$7:P$3001,'Base de Preços'!J$7:J$3001,"",0)</f>
        <v>623.57000000000005</v>
      </c>
      <c r="AI2491" s="37">
        <f t="shared" si="305"/>
        <v>0</v>
      </c>
      <c r="AJ2491" t="str">
        <f>_xlfn.XLOOKUP(N2491,Agrupamentos!C$3:C$496,Agrupamentos!D$3:D$496,"",0)</f>
        <v>IRRIGAÇÃO DE PLANTIO</v>
      </c>
      <c r="AK2491" t="str">
        <f t="shared" si="306"/>
        <v>3ª IRRIGAÇÃO DE PLANTIOGN1421REF324</v>
      </c>
      <c r="AL2491" s="57" t="str">
        <f t="shared" si="307"/>
        <v>48215GN1421Operador de Trator de PneuCASSIO EDUARDO VIEIRA SOARES3ª IRRIGAÇÃO DE PLANTIOMEL50Suporte15Agosto-2631646229,682233796346228</v>
      </c>
      <c r="AM2491" s="79">
        <f t="shared" si="308"/>
        <v>22.535211267605636</v>
      </c>
      <c r="AN2491" s="80">
        <f t="shared" si="309"/>
        <v>4765.9718309859163</v>
      </c>
      <c r="AO2491" s="36">
        <f t="shared" si="310"/>
        <v>3172.3500000000004</v>
      </c>
      <c r="AP2491" s="83">
        <f t="shared" si="311"/>
        <v>-1593.6218309859159</v>
      </c>
    </row>
    <row r="2492" spans="1:42" hidden="1">
      <c r="A2492">
        <v>48215</v>
      </c>
      <c r="B2492" s="38">
        <v>46228</v>
      </c>
      <c r="C2492" t="s">
        <v>35</v>
      </c>
      <c r="D2492" t="s">
        <v>36</v>
      </c>
      <c r="E2492" t="s">
        <v>3</v>
      </c>
      <c r="F2492" t="s">
        <v>49</v>
      </c>
      <c r="G2492">
        <v>8</v>
      </c>
      <c r="H2492" s="43">
        <v>11585</v>
      </c>
      <c r="I2492" t="s">
        <v>38</v>
      </c>
      <c r="J2492">
        <v>11807</v>
      </c>
      <c r="K2492" t="s">
        <v>84</v>
      </c>
      <c r="L2492" t="s">
        <v>84</v>
      </c>
      <c r="M2492" t="s">
        <v>94</v>
      </c>
      <c r="N2492" t="s">
        <v>95</v>
      </c>
      <c r="O2492" t="s">
        <v>64</v>
      </c>
      <c r="P2492">
        <v>528</v>
      </c>
      <c r="Q2492" t="s">
        <v>76</v>
      </c>
      <c r="R2492">
        <v>50</v>
      </c>
      <c r="S2492">
        <v>32</v>
      </c>
      <c r="T2492">
        <v>11.36</v>
      </c>
      <c r="U2492">
        <v>0</v>
      </c>
      <c r="V2492">
        <v>32</v>
      </c>
      <c r="W2492">
        <v>3.56</v>
      </c>
      <c r="X2492">
        <v>2.82</v>
      </c>
      <c r="Y2492">
        <v>2.82</v>
      </c>
      <c r="Z2492">
        <v>284.79000000000002</v>
      </c>
      <c r="AA2492" t="s">
        <v>46</v>
      </c>
      <c r="AB2492" t="s">
        <v>47</v>
      </c>
      <c r="AC2492" t="s">
        <v>88</v>
      </c>
      <c r="AD2492" t="s">
        <v>58</v>
      </c>
      <c r="AE2492" s="39">
        <v>46229.682233796295</v>
      </c>
      <c r="AG2492" t="str">
        <f t="shared" si="304"/>
        <v>Agosto-26</v>
      </c>
      <c r="AH2492" s="36">
        <f>_xlfn.XLOOKUP(AK2492,'Base de Preços'!P$7:P$3001,'Base de Preços'!J$7:J$3001,"",0)</f>
        <v>623.57000000000005</v>
      </c>
      <c r="AI2492" s="37">
        <f t="shared" si="305"/>
        <v>7083.7552000000005</v>
      </c>
      <c r="AJ2492" t="str">
        <f>_xlfn.XLOOKUP(N2492,Agrupamentos!C$3:C$496,Agrupamentos!D$3:D$496,"",0)</f>
        <v>IRRIGAÇÃO DE PLANTIO</v>
      </c>
      <c r="AK2492" t="str">
        <f t="shared" si="306"/>
        <v>2ª IRRIGAÇÃO DE PLANTIOGN1421REF322</v>
      </c>
      <c r="AL2492" s="57" t="str">
        <f t="shared" si="307"/>
        <v>48215GN1421Trabalhador FlorestalCASSIO EDUARDO VIEIRA SOARES2ª IRRIGAÇÃO DE PLANTIOMEL50Principal11,36Agosto-2603246229,682233796346228</v>
      </c>
      <c r="AM2492" s="79">
        <f t="shared" si="308"/>
        <v>8.9887640449438209</v>
      </c>
      <c r="AN2492" s="80">
        <f t="shared" si="309"/>
        <v>2559.910112359551</v>
      </c>
      <c r="AO2492" s="36">
        <f t="shared" si="310"/>
        <v>3235.2144000000003</v>
      </c>
      <c r="AP2492" s="83">
        <f t="shared" si="311"/>
        <v>675.30428764044927</v>
      </c>
    </row>
    <row r="2493" spans="1:42" hidden="1">
      <c r="A2493">
        <v>48215</v>
      </c>
      <c r="B2493" s="38">
        <v>46228</v>
      </c>
      <c r="C2493" t="s">
        <v>35</v>
      </c>
      <c r="D2493" t="s">
        <v>36</v>
      </c>
      <c r="E2493" t="s">
        <v>3</v>
      </c>
      <c r="F2493" t="s">
        <v>59</v>
      </c>
      <c r="G2493">
        <v>8</v>
      </c>
      <c r="H2493" s="43">
        <v>11585</v>
      </c>
      <c r="I2493" t="s">
        <v>38</v>
      </c>
      <c r="J2493">
        <v>11807</v>
      </c>
      <c r="K2493" t="s">
        <v>84</v>
      </c>
      <c r="L2493" t="s">
        <v>84</v>
      </c>
      <c r="M2493" t="s">
        <v>94</v>
      </c>
      <c r="N2493" t="s">
        <v>95</v>
      </c>
      <c r="O2493" t="s">
        <v>64</v>
      </c>
      <c r="P2493">
        <v>528</v>
      </c>
      <c r="Q2493" t="s">
        <v>76</v>
      </c>
      <c r="R2493">
        <v>50</v>
      </c>
      <c r="S2493">
        <v>6</v>
      </c>
      <c r="T2493">
        <v>11.36</v>
      </c>
      <c r="U2493">
        <v>2</v>
      </c>
      <c r="V2493">
        <v>8</v>
      </c>
      <c r="W2493">
        <v>0.71</v>
      </c>
      <c r="X2493">
        <v>0.53</v>
      </c>
      <c r="Y2493">
        <v>0.7</v>
      </c>
      <c r="Z2493">
        <v>211.49</v>
      </c>
      <c r="AA2493" t="s">
        <v>46</v>
      </c>
      <c r="AB2493" t="s">
        <v>56</v>
      </c>
      <c r="AC2493" t="s">
        <v>88</v>
      </c>
      <c r="AD2493" t="s">
        <v>58</v>
      </c>
      <c r="AE2493" s="39">
        <v>46229.682233796295</v>
      </c>
      <c r="AG2493" t="str">
        <f t="shared" si="304"/>
        <v>Agosto-26</v>
      </c>
      <c r="AH2493" s="36">
        <f>_xlfn.XLOOKUP(AK2493,'Base de Preços'!P$7:P$3001,'Base de Preços'!J$7:J$3001,"",0)</f>
        <v>623.57000000000005</v>
      </c>
      <c r="AI2493" s="37">
        <f t="shared" si="305"/>
        <v>0</v>
      </c>
      <c r="AJ2493" t="str">
        <f>_xlfn.XLOOKUP(N2493,Agrupamentos!C$3:C$496,Agrupamentos!D$3:D$496,"",0)</f>
        <v>IRRIGAÇÃO DE PLANTIO</v>
      </c>
      <c r="AK2493" t="str">
        <f t="shared" si="306"/>
        <v>2ª IRRIGAÇÃO DE PLANTIOGN1421REF322</v>
      </c>
      <c r="AL2493" s="57" t="str">
        <f t="shared" si="307"/>
        <v>48215GN1421Operador de Trator de PneuCASSIO EDUARDO VIEIRA SOARES2ª IRRIGAÇÃO DE PLANTIOMEL50Suporte11,36Agosto-262846229,682233796346228</v>
      </c>
      <c r="AM2493" s="79">
        <f t="shared" si="308"/>
        <v>11.267605633802818</v>
      </c>
      <c r="AN2493" s="80">
        <f t="shared" si="309"/>
        <v>2382.9859154929582</v>
      </c>
      <c r="AO2493" s="36">
        <f t="shared" si="310"/>
        <v>2402.5264000000002</v>
      </c>
      <c r="AP2493" s="83">
        <f t="shared" si="311"/>
        <v>19.540484507042038</v>
      </c>
    </row>
    <row r="2494" spans="1:42" hidden="1">
      <c r="A2494">
        <v>48215</v>
      </c>
      <c r="B2494" s="38">
        <v>46228</v>
      </c>
      <c r="C2494" t="s">
        <v>35</v>
      </c>
      <c r="D2494" t="s">
        <v>36</v>
      </c>
      <c r="E2494" t="s">
        <v>3</v>
      </c>
      <c r="F2494" t="s">
        <v>92</v>
      </c>
      <c r="G2494">
        <v>8</v>
      </c>
      <c r="H2494" s="43">
        <v>11585</v>
      </c>
      <c r="I2494" t="s">
        <v>38</v>
      </c>
      <c r="J2494">
        <v>11807</v>
      </c>
      <c r="K2494" t="s">
        <v>84</v>
      </c>
      <c r="L2494" t="s">
        <v>84</v>
      </c>
      <c r="M2494" t="s">
        <v>85</v>
      </c>
      <c r="N2494" t="s">
        <v>86</v>
      </c>
      <c r="O2494" t="s">
        <v>64</v>
      </c>
      <c r="P2494">
        <v>528</v>
      </c>
      <c r="Q2494" t="s">
        <v>76</v>
      </c>
      <c r="R2494">
        <v>50</v>
      </c>
      <c r="S2494">
        <v>4</v>
      </c>
      <c r="T2494">
        <v>15</v>
      </c>
      <c r="U2494">
        <v>0</v>
      </c>
      <c r="V2494">
        <v>4</v>
      </c>
      <c r="W2494">
        <v>0.36</v>
      </c>
      <c r="X2494">
        <v>0.27</v>
      </c>
      <c r="Y2494">
        <v>0.27</v>
      </c>
      <c r="Z2494">
        <v>127.29</v>
      </c>
      <c r="AA2494" t="s">
        <v>55</v>
      </c>
      <c r="AB2494" t="s">
        <v>77</v>
      </c>
      <c r="AC2494" t="s">
        <v>88</v>
      </c>
      <c r="AD2494" t="s">
        <v>58</v>
      </c>
      <c r="AE2494" s="39">
        <v>46230.435023148151</v>
      </c>
      <c r="AG2494" t="str">
        <f t="shared" si="304"/>
        <v>Agosto-26</v>
      </c>
      <c r="AH2494" s="36">
        <f>_xlfn.XLOOKUP(AK2494,'Base de Preços'!P$7:P$3001,'Base de Preços'!J$7:J$3001,"",0)</f>
        <v>623.57000000000005</v>
      </c>
      <c r="AI2494" s="37">
        <f t="shared" si="305"/>
        <v>0</v>
      </c>
      <c r="AJ2494" t="str">
        <f>_xlfn.XLOOKUP(N2494,Agrupamentos!C$3:C$496,Agrupamentos!D$3:D$496,"",0)</f>
        <v>IRRIGAÇÃO DE PLANTIO</v>
      </c>
      <c r="AK2494" t="str">
        <f t="shared" si="306"/>
        <v>3ª IRRIGAÇÃO DE PLANTIOGN1421REF324</v>
      </c>
      <c r="AL2494" s="57" t="str">
        <f t="shared" si="307"/>
        <v>48215GN1421Motorista de Caminhão PipaCASSIO EDUARDO VIEIRA SOARES3ª IRRIGAÇÃO DE PLANTIOMEL50Apoio15Agosto-260446230,435023148246228</v>
      </c>
      <c r="AM2494" s="79">
        <f t="shared" si="308"/>
        <v>11.111111111111111</v>
      </c>
      <c r="AN2494" s="80">
        <f t="shared" si="309"/>
        <v>1414.3333333333333</v>
      </c>
      <c r="AO2494" s="36">
        <f t="shared" si="310"/>
        <v>1909.3500000000001</v>
      </c>
      <c r="AP2494" s="83">
        <f t="shared" si="311"/>
        <v>495.01666666666688</v>
      </c>
    </row>
    <row r="2495" spans="1:42" hidden="1">
      <c r="A2495">
        <v>48215</v>
      </c>
      <c r="B2495" s="38">
        <v>46228</v>
      </c>
      <c r="C2495" t="s">
        <v>35</v>
      </c>
      <c r="D2495" t="s">
        <v>36</v>
      </c>
      <c r="E2495" t="s">
        <v>3</v>
      </c>
      <c r="F2495" t="s">
        <v>49</v>
      </c>
      <c r="G2495">
        <v>8</v>
      </c>
      <c r="H2495" s="43">
        <v>11585</v>
      </c>
      <c r="I2495" t="s">
        <v>38</v>
      </c>
      <c r="J2495">
        <v>11807</v>
      </c>
      <c r="K2495" t="s">
        <v>84</v>
      </c>
      <c r="L2495" t="s">
        <v>84</v>
      </c>
      <c r="M2495" t="s">
        <v>85</v>
      </c>
      <c r="N2495" t="s">
        <v>86</v>
      </c>
      <c r="O2495" t="s">
        <v>64</v>
      </c>
      <c r="P2495">
        <v>528</v>
      </c>
      <c r="Q2495" t="s">
        <v>76</v>
      </c>
      <c r="R2495">
        <v>50</v>
      </c>
      <c r="S2495">
        <v>64</v>
      </c>
      <c r="T2495">
        <v>15</v>
      </c>
      <c r="U2495">
        <v>0</v>
      </c>
      <c r="V2495">
        <v>64</v>
      </c>
      <c r="W2495">
        <v>3.56</v>
      </c>
      <c r="X2495">
        <v>4.2699999999999996</v>
      </c>
      <c r="Y2495">
        <v>4.2699999999999996</v>
      </c>
      <c r="Z2495">
        <v>284.79000000000002</v>
      </c>
      <c r="AA2495" t="s">
        <v>55</v>
      </c>
      <c r="AB2495" t="s">
        <v>47</v>
      </c>
      <c r="AC2495" t="s">
        <v>88</v>
      </c>
      <c r="AE2495" s="39">
        <v>46229.682233796295</v>
      </c>
      <c r="AG2495" t="str">
        <f t="shared" si="304"/>
        <v>Agosto-26</v>
      </c>
      <c r="AH2495" s="36">
        <f>_xlfn.XLOOKUP(AK2495,'Base de Preços'!P$7:P$3001,'Base de Preços'!J$7:J$3001,"",0)</f>
        <v>623.57000000000005</v>
      </c>
      <c r="AI2495" s="37">
        <f t="shared" si="305"/>
        <v>9353.5500000000011</v>
      </c>
      <c r="AJ2495" t="str">
        <f>_xlfn.XLOOKUP(N2495,Agrupamentos!C$3:C$496,Agrupamentos!D$3:D$496,"",0)</f>
        <v>IRRIGAÇÃO DE PLANTIO</v>
      </c>
      <c r="AK2495" t="str">
        <f t="shared" si="306"/>
        <v>3ª IRRIGAÇÃO DE PLANTIOGN1421REF324</v>
      </c>
      <c r="AL2495" s="57" t="str">
        <f t="shared" si="307"/>
        <v>48215GN1421Trabalhador FlorestalCASSIO EDUARDO VIEIRA SOARES3ª IRRIGAÇÃO DE PLANTIOMEL50Principal15Agosto-2606446229,682233796346228</v>
      </c>
      <c r="AM2495" s="79">
        <f t="shared" si="308"/>
        <v>17.977528089887642</v>
      </c>
      <c r="AN2495" s="80">
        <f t="shared" si="309"/>
        <v>5119.820224719102</v>
      </c>
      <c r="AO2495" s="36">
        <f t="shared" si="310"/>
        <v>4271.8500000000004</v>
      </c>
      <c r="AP2495" s="83">
        <f t="shared" si="311"/>
        <v>-847.97022471910168</v>
      </c>
    </row>
    <row r="2496" spans="1:42" hidden="1">
      <c r="A2496">
        <v>48215</v>
      </c>
      <c r="B2496" s="38">
        <v>46228</v>
      </c>
      <c r="C2496" t="s">
        <v>35</v>
      </c>
      <c r="D2496" t="s">
        <v>36</v>
      </c>
      <c r="E2496" t="s">
        <v>3</v>
      </c>
      <c r="F2496" t="s">
        <v>92</v>
      </c>
      <c r="G2496">
        <v>8</v>
      </c>
      <c r="H2496" s="43">
        <v>11585</v>
      </c>
      <c r="I2496" t="s">
        <v>38</v>
      </c>
      <c r="J2496">
        <v>11807</v>
      </c>
      <c r="K2496" t="s">
        <v>84</v>
      </c>
      <c r="L2496" t="s">
        <v>84</v>
      </c>
      <c r="M2496" t="s">
        <v>94</v>
      </c>
      <c r="N2496" t="s">
        <v>95</v>
      </c>
      <c r="O2496" t="s">
        <v>64</v>
      </c>
      <c r="P2496">
        <v>528</v>
      </c>
      <c r="Q2496" t="s">
        <v>76</v>
      </c>
      <c r="R2496">
        <v>50</v>
      </c>
      <c r="S2496">
        <v>4</v>
      </c>
      <c r="T2496">
        <v>11.36</v>
      </c>
      <c r="U2496">
        <v>0</v>
      </c>
      <c r="V2496">
        <v>4</v>
      </c>
      <c r="W2496">
        <v>0.36</v>
      </c>
      <c r="X2496">
        <v>0.35</v>
      </c>
      <c r="Y2496">
        <v>0.35</v>
      </c>
      <c r="Z2496">
        <v>127.29</v>
      </c>
      <c r="AA2496" t="s">
        <v>46</v>
      </c>
      <c r="AB2496" t="s">
        <v>77</v>
      </c>
      <c r="AC2496" t="s">
        <v>88</v>
      </c>
      <c r="AD2496" t="s">
        <v>58</v>
      </c>
      <c r="AE2496" s="39">
        <v>46230.434710648151</v>
      </c>
      <c r="AG2496" t="str">
        <f t="shared" si="304"/>
        <v>Agosto-26</v>
      </c>
      <c r="AH2496" s="36">
        <f>_xlfn.XLOOKUP(AK2496,'Base de Preços'!P$7:P$3001,'Base de Preços'!J$7:J$3001,"",0)</f>
        <v>623.57000000000005</v>
      </c>
      <c r="AI2496" s="37">
        <f t="shared" si="305"/>
        <v>0</v>
      </c>
      <c r="AJ2496" t="str">
        <f>_xlfn.XLOOKUP(N2496,Agrupamentos!C$3:C$496,Agrupamentos!D$3:D$496,"",0)</f>
        <v>IRRIGAÇÃO DE PLANTIO</v>
      </c>
      <c r="AK2496" t="str">
        <f t="shared" si="306"/>
        <v>2ª IRRIGAÇÃO DE PLANTIOGN1421REF322</v>
      </c>
      <c r="AL2496" s="57" t="str">
        <f t="shared" si="307"/>
        <v>48215GN1421Motorista de Caminhão PipaCASSIO EDUARDO VIEIRA SOARES2ª IRRIGAÇÃO DE PLANTIOMEL50Apoio11,36Agosto-260446230,434710648246228</v>
      </c>
      <c r="AM2496" s="79">
        <f t="shared" si="308"/>
        <v>11.111111111111111</v>
      </c>
      <c r="AN2496" s="80">
        <f t="shared" si="309"/>
        <v>1414.3333333333333</v>
      </c>
      <c r="AO2496" s="36">
        <f t="shared" si="310"/>
        <v>1446.0144</v>
      </c>
      <c r="AP2496" s="83">
        <f t="shared" si="311"/>
        <v>31.681066666666766</v>
      </c>
    </row>
    <row r="2497" spans="1:42" hidden="1">
      <c r="A2497">
        <v>48208</v>
      </c>
      <c r="B2497" s="38" t="s">
        <v>829</v>
      </c>
      <c r="C2497" t="s">
        <v>35</v>
      </c>
      <c r="D2497" t="s">
        <v>185</v>
      </c>
      <c r="E2497" t="s">
        <v>186</v>
      </c>
      <c r="F2497" t="s">
        <v>49</v>
      </c>
      <c r="G2497">
        <v>8</v>
      </c>
      <c r="H2497" s="43">
        <v>10859</v>
      </c>
      <c r="I2497" t="s">
        <v>198</v>
      </c>
      <c r="J2497">
        <v>11772</v>
      </c>
      <c r="K2497" t="s">
        <v>211</v>
      </c>
      <c r="L2497" t="s">
        <v>211</v>
      </c>
      <c r="M2497" t="s">
        <v>248</v>
      </c>
      <c r="N2497" t="s">
        <v>249</v>
      </c>
      <c r="O2497" t="s">
        <v>64</v>
      </c>
      <c r="P2497">
        <v>607</v>
      </c>
      <c r="Q2497" t="s">
        <v>188</v>
      </c>
      <c r="R2497">
        <v>39</v>
      </c>
      <c r="S2497">
        <v>32</v>
      </c>
      <c r="T2497">
        <v>22.14</v>
      </c>
      <c r="U2497">
        <v>0</v>
      </c>
      <c r="V2497">
        <v>32</v>
      </c>
      <c r="W2497">
        <v>1.32</v>
      </c>
      <c r="X2497">
        <v>1.45</v>
      </c>
      <c r="Y2497">
        <v>1.45</v>
      </c>
      <c r="Z2497">
        <v>132.53</v>
      </c>
      <c r="AA2497" t="s">
        <v>46</v>
      </c>
      <c r="AB2497" t="s">
        <v>47</v>
      </c>
      <c r="AC2497" t="s">
        <v>212</v>
      </c>
      <c r="AD2497" t="s">
        <v>57</v>
      </c>
      <c r="AE2497" s="39" t="s">
        <v>830</v>
      </c>
      <c r="AF2497" t="s">
        <v>831</v>
      </c>
      <c r="AG2497" t="str">
        <f t="shared" si="304"/>
        <v>Agosto-26</v>
      </c>
      <c r="AH2497" s="36">
        <f>_xlfn.XLOOKUP(AK2497,'Base de Preços'!P$7:P$3001,'Base de Preços'!J$7:J$3001,"",0)</f>
        <v>177.9</v>
      </c>
      <c r="AI2497" s="37">
        <f t="shared" si="305"/>
        <v>3938.7060000000001</v>
      </c>
      <c r="AJ2497" t="str">
        <f>_xlfn.XLOOKUP(N2497,Agrupamentos!C$3:C$496,Agrupamentos!D$3:D$496,"",0)</f>
        <v>COMBATE A FORMIGA MANUAL</v>
      </c>
      <c r="AK2497" t="str">
        <f t="shared" si="306"/>
        <v>COMBATE A FORMIGA PÓS PLANTIO MANUAL - 3 a 5kg/ha isca granulada ou MIPISGN1400IMP16</v>
      </c>
      <c r="AL2497" s="57" t="str">
        <f t="shared" si="307"/>
        <v>48208GN1400Trabalhador FlorestalALCIMAR CONCEIÇAO DOS SANTOSCOMBATE A FORMIGA PÓS PLANTIO MANUAL - 3 a 5kg/ha isca granulada ou MIPISSelena39Principal22,14Agosto-2603225/07/2026 20:38:3925/07/2026</v>
      </c>
      <c r="AM2497" s="79">
        <f t="shared" si="308"/>
        <v>24.242424242424242</v>
      </c>
      <c r="AN2497" s="80">
        <f t="shared" si="309"/>
        <v>3212.848484848485</v>
      </c>
      <c r="AO2497" s="36">
        <f t="shared" si="310"/>
        <v>2934.2141999999999</v>
      </c>
      <c r="AP2497" s="83">
        <f t="shared" si="311"/>
        <v>-278.63428484848509</v>
      </c>
    </row>
    <row r="2498" spans="1:42" hidden="1">
      <c r="A2498">
        <v>48220</v>
      </c>
      <c r="B2498" s="38">
        <v>46229</v>
      </c>
      <c r="C2498" t="s">
        <v>714</v>
      </c>
      <c r="D2498" t="s">
        <v>105</v>
      </c>
      <c r="E2498" t="s">
        <v>106</v>
      </c>
      <c r="F2498" t="s">
        <v>49</v>
      </c>
      <c r="G2498">
        <v>8</v>
      </c>
      <c r="H2498" s="43">
        <v>11065</v>
      </c>
      <c r="I2498" t="s">
        <v>107</v>
      </c>
      <c r="J2498">
        <v>11392</v>
      </c>
      <c r="K2498" t="s">
        <v>142</v>
      </c>
      <c r="L2498" t="s">
        <v>142</v>
      </c>
      <c r="M2498" t="s">
        <v>146</v>
      </c>
      <c r="N2498" t="s">
        <v>147</v>
      </c>
      <c r="O2498" t="s">
        <v>64</v>
      </c>
      <c r="P2498">
        <v>820</v>
      </c>
      <c r="Q2498" t="s">
        <v>144</v>
      </c>
      <c r="R2498" t="s">
        <v>152</v>
      </c>
      <c r="S2498">
        <v>32</v>
      </c>
      <c r="T2498">
        <v>2.61</v>
      </c>
      <c r="U2498">
        <v>0</v>
      </c>
      <c r="V2498">
        <v>32</v>
      </c>
      <c r="W2498">
        <v>3.57</v>
      </c>
      <c r="X2498">
        <v>12.26</v>
      </c>
      <c r="Y2498">
        <v>12.26</v>
      </c>
      <c r="Z2498">
        <v>269.95999999999998</v>
      </c>
      <c r="AA2498" t="s">
        <v>46</v>
      </c>
      <c r="AB2498" t="s">
        <v>47</v>
      </c>
      <c r="AC2498" t="s">
        <v>145</v>
      </c>
      <c r="AE2498" s="39">
        <v>46229.806145833332</v>
      </c>
      <c r="AG2498" t="str">
        <f t="shared" si="304"/>
        <v>Agosto-26</v>
      </c>
      <c r="AH2498" s="36">
        <f>_xlfn.XLOOKUP(AK2498,'Base de Preços'!P$7:P$3001,'Base de Preços'!J$7:J$3001,"",0)</f>
        <v>618.69000000000005</v>
      </c>
      <c r="AI2498" s="37">
        <f t="shared" si="305"/>
        <v>1614.7809</v>
      </c>
      <c r="AJ2498" t="str">
        <f>_xlfn.XLOOKUP(N2498,Agrupamentos!C$3:C$496,Agrupamentos!D$3:D$496,"",0)</f>
        <v>IRRIGAÇÃO DE PLANTIO</v>
      </c>
      <c r="AK2498" t="str">
        <f t="shared" si="306"/>
        <v>2ª SERV IRRIGACAO NIVEL 1 AGRIC - TRANSPORTE ATÉ 5,0GN1410336-2</v>
      </c>
      <c r="AL2498" s="57" t="str">
        <f t="shared" si="307"/>
        <v>48220GN1410Trabalhador FlorestalDOUGLAS BOTELHO GOMES2ª SERV IRRIGACAO NIVEL 1 AGRIC - TRANSPORTE ATÉ 5,0NOSSA SENHORA APARECIDA IX - CPG008-01Principal2,61Agosto-2603246229,806145833346229</v>
      </c>
      <c r="AM2498" s="79">
        <f t="shared" si="308"/>
        <v>8.9635854341736696</v>
      </c>
      <c r="AN2498" s="80">
        <f t="shared" si="309"/>
        <v>2419.8095238095239</v>
      </c>
      <c r="AO2498" s="36">
        <f t="shared" si="310"/>
        <v>704.59559999999988</v>
      </c>
      <c r="AP2498" s="83">
        <f t="shared" si="311"/>
        <v>-1715.213923809524</v>
      </c>
    </row>
    <row r="2499" spans="1:42" hidden="1">
      <c r="A2499">
        <v>48220</v>
      </c>
      <c r="B2499" s="38">
        <v>46229</v>
      </c>
      <c r="C2499" t="s">
        <v>714</v>
      </c>
      <c r="D2499" t="s">
        <v>105</v>
      </c>
      <c r="E2499" t="s">
        <v>106</v>
      </c>
      <c r="F2499" t="s">
        <v>59</v>
      </c>
      <c r="G2499">
        <v>8</v>
      </c>
      <c r="H2499" s="43">
        <v>11065</v>
      </c>
      <c r="I2499" t="s">
        <v>107</v>
      </c>
      <c r="J2499">
        <v>11392</v>
      </c>
      <c r="K2499" t="s">
        <v>142</v>
      </c>
      <c r="L2499" t="s">
        <v>142</v>
      </c>
      <c r="M2499" t="s">
        <v>146</v>
      </c>
      <c r="N2499" t="s">
        <v>147</v>
      </c>
      <c r="O2499" t="s">
        <v>64</v>
      </c>
      <c r="P2499">
        <v>820</v>
      </c>
      <c r="Q2499" t="s">
        <v>144</v>
      </c>
      <c r="R2499" t="s">
        <v>152</v>
      </c>
      <c r="S2499">
        <v>2</v>
      </c>
      <c r="T2499">
        <v>2.61</v>
      </c>
      <c r="U2499">
        <v>6</v>
      </c>
      <c r="V2499">
        <v>8</v>
      </c>
      <c r="W2499">
        <v>0.71</v>
      </c>
      <c r="X2499">
        <v>0.77</v>
      </c>
      <c r="Y2499">
        <v>3.07</v>
      </c>
      <c r="Z2499">
        <v>211.36</v>
      </c>
      <c r="AA2499" t="s">
        <v>46</v>
      </c>
      <c r="AB2499" t="s">
        <v>77</v>
      </c>
      <c r="AC2499" t="s">
        <v>145</v>
      </c>
      <c r="AE2499" s="39">
        <v>46229.806145833332</v>
      </c>
      <c r="AG2499" t="str">
        <f t="shared" si="304"/>
        <v>Agosto-26</v>
      </c>
      <c r="AH2499" s="36">
        <f>_xlfn.XLOOKUP(AK2499,'Base de Preços'!P$7:P$3001,'Base de Preços'!J$7:J$3001,"",0)</f>
        <v>618.69000000000005</v>
      </c>
      <c r="AI2499" s="37">
        <f t="shared" si="305"/>
        <v>0</v>
      </c>
      <c r="AJ2499" t="str">
        <f>_xlfn.XLOOKUP(N2499,Agrupamentos!C$3:C$496,Agrupamentos!D$3:D$496,"",0)</f>
        <v>IRRIGAÇÃO DE PLANTIO</v>
      </c>
      <c r="AK2499" t="str">
        <f t="shared" si="306"/>
        <v>2ª SERV IRRIGACAO NIVEL 1 AGRIC - TRANSPORTE ATÉ 5,0GN1410336-2</v>
      </c>
      <c r="AL2499" s="57" t="str">
        <f t="shared" si="307"/>
        <v>48220GN1410Operador de Trator de PneuDOUGLAS BOTELHO GOMES2ª SERV IRRIGACAO NIVEL 1 AGRIC - TRANSPORTE ATÉ 5,0NOSSA SENHORA APARECIDA IX - CPG008-01Apoio2,61Agosto-266846229,806145833346229</v>
      </c>
      <c r="AM2499" s="79">
        <f t="shared" si="308"/>
        <v>11.267605633802818</v>
      </c>
      <c r="AN2499" s="80">
        <f t="shared" si="309"/>
        <v>2381.5211267605637</v>
      </c>
      <c r="AO2499" s="36">
        <f t="shared" si="310"/>
        <v>551.64959999999996</v>
      </c>
      <c r="AP2499" s="83">
        <f t="shared" si="311"/>
        <v>-1829.8715267605637</v>
      </c>
    </row>
    <row r="2500" spans="1:42" hidden="1">
      <c r="A2500">
        <v>48220</v>
      </c>
      <c r="B2500" s="38">
        <v>46229</v>
      </c>
      <c r="C2500" t="s">
        <v>714</v>
      </c>
      <c r="D2500" t="s">
        <v>105</v>
      </c>
      <c r="E2500" t="s">
        <v>106</v>
      </c>
      <c r="F2500" t="s">
        <v>49</v>
      </c>
      <c r="G2500">
        <v>8</v>
      </c>
      <c r="H2500" s="43">
        <v>11065</v>
      </c>
      <c r="I2500" t="s">
        <v>107</v>
      </c>
      <c r="J2500">
        <v>11392</v>
      </c>
      <c r="K2500" t="s">
        <v>142</v>
      </c>
      <c r="L2500" t="s">
        <v>142</v>
      </c>
      <c r="M2500">
        <v>298</v>
      </c>
      <c r="N2500" t="s">
        <v>132</v>
      </c>
      <c r="O2500" t="s">
        <v>43</v>
      </c>
      <c r="P2500">
        <v>820</v>
      </c>
      <c r="Q2500" t="s">
        <v>144</v>
      </c>
      <c r="R2500" t="s">
        <v>152</v>
      </c>
      <c r="S2500">
        <v>8</v>
      </c>
      <c r="T2500">
        <v>1</v>
      </c>
      <c r="U2500">
        <v>0</v>
      </c>
      <c r="V2500">
        <v>8</v>
      </c>
      <c r="W2500">
        <v>0</v>
      </c>
      <c r="X2500">
        <v>8</v>
      </c>
      <c r="Y2500">
        <v>8</v>
      </c>
      <c r="Z2500">
        <v>589.29</v>
      </c>
      <c r="AA2500" t="s">
        <v>46</v>
      </c>
      <c r="AB2500" t="s">
        <v>47</v>
      </c>
      <c r="AC2500" t="s">
        <v>145</v>
      </c>
      <c r="AE2500" s="39">
        <v>46229.806145833332</v>
      </c>
      <c r="AG2500" t="str">
        <f t="shared" si="304"/>
        <v>Agosto-26</v>
      </c>
      <c r="AH2500" s="36">
        <f>_xlfn.XLOOKUP(AK2500,'Base de Preços'!P$7:P$3001,'Base de Preços'!J$7:J$3001,"",0)</f>
        <v>589.29</v>
      </c>
      <c r="AI2500" s="37">
        <f t="shared" si="305"/>
        <v>589.29</v>
      </c>
      <c r="AJ2500" t="str">
        <f>_xlfn.XLOOKUP(N2500,Agrupamentos!C$3:C$496,Agrupamentos!D$3:D$496,"",0)</f>
        <v>DIARIAS HOMEM</v>
      </c>
      <c r="AK2500" t="str">
        <f t="shared" si="306"/>
        <v>SERV GERAIS LAVOURA AGRICGN1410298</v>
      </c>
      <c r="AL2500" s="57" t="str">
        <f t="shared" si="307"/>
        <v>48220GN1410Trabalhador FlorestalDOUGLAS BOTELHO GOMESSERV GERAIS LAVOURA AGRICNOSSA SENHORA APARECIDA IX - CPG008-01Principal1Agosto-260846229,806145833346229</v>
      </c>
      <c r="AM2500" s="79" t="str">
        <f t="shared" si="308"/>
        <v/>
      </c>
      <c r="AN2500" s="80" t="str">
        <f t="shared" si="309"/>
        <v/>
      </c>
      <c r="AO2500" s="36">
        <f t="shared" si="310"/>
        <v>589.29</v>
      </c>
      <c r="AP2500" s="83" t="str">
        <f t="shared" si="311"/>
        <v/>
      </c>
    </row>
    <row r="2501" spans="1:42" hidden="1">
      <c r="A2501">
        <v>48233</v>
      </c>
      <c r="B2501" s="38">
        <v>46229</v>
      </c>
      <c r="C2501" t="s">
        <v>714</v>
      </c>
      <c r="D2501" t="s">
        <v>105</v>
      </c>
      <c r="E2501" t="s">
        <v>106</v>
      </c>
      <c r="F2501" t="s">
        <v>49</v>
      </c>
      <c r="G2501">
        <v>8</v>
      </c>
      <c r="H2501" s="43">
        <v>11331</v>
      </c>
      <c r="I2501" t="s">
        <v>112</v>
      </c>
      <c r="J2501">
        <v>11752</v>
      </c>
      <c r="K2501" t="s">
        <v>149</v>
      </c>
      <c r="L2501" t="s">
        <v>149</v>
      </c>
      <c r="M2501">
        <v>1</v>
      </c>
      <c r="N2501" t="s">
        <v>109</v>
      </c>
      <c r="O2501" t="s">
        <v>64</v>
      </c>
      <c r="P2501">
        <v>532</v>
      </c>
      <c r="Q2501" t="s">
        <v>117</v>
      </c>
      <c r="R2501" t="s">
        <v>148</v>
      </c>
      <c r="S2501">
        <v>16</v>
      </c>
      <c r="T2501">
        <v>0</v>
      </c>
      <c r="U2501">
        <v>0</v>
      </c>
      <c r="V2501">
        <v>16</v>
      </c>
      <c r="W2501">
        <v>0</v>
      </c>
      <c r="X2501">
        <v>0</v>
      </c>
      <c r="Y2501">
        <v>0</v>
      </c>
      <c r="Z2501">
        <v>0</v>
      </c>
      <c r="AA2501" t="s">
        <v>55</v>
      </c>
      <c r="AB2501" t="s">
        <v>56</v>
      </c>
      <c r="AC2501" t="s">
        <v>120</v>
      </c>
      <c r="AE2501" s="39">
        <v>46229.954074074078</v>
      </c>
      <c r="AG2501" t="str">
        <f t="shared" si="304"/>
        <v>Agosto-26</v>
      </c>
      <c r="AH2501" s="36">
        <f>_xlfn.XLOOKUP(AK2501,'Base de Preços'!P$7:P$3001,'Base de Preços'!J$7:J$3001,"",0)</f>
        <v>0</v>
      </c>
      <c r="AI2501" s="37">
        <f t="shared" si="305"/>
        <v>0</v>
      </c>
      <c r="AJ2501" t="str">
        <f>_xlfn.XLOOKUP(N2501,Agrupamentos!C$3:C$496,Agrupamentos!D$3:D$496,"",0)</f>
        <v>APOIO E MANUTENÇÃO</v>
      </c>
      <c r="AK2501" t="str">
        <f t="shared" si="306"/>
        <v>APOIO E MANUTEÇÃO 1410GN14101</v>
      </c>
      <c r="AL2501" s="57" t="str">
        <f t="shared" si="307"/>
        <v>48233GN1410Trabalhador FlorestalMATEUS SANCHES PERES BIENIEKAPOIO E MANUTEÇÃO 1410NOSSA SENHORA APARECIDA IX005-01Suporte0Agosto-2601646229,954074074146229</v>
      </c>
      <c r="AM2501" s="79" t="str">
        <f t="shared" si="308"/>
        <v/>
      </c>
      <c r="AN2501" s="80" t="str">
        <f t="shared" si="309"/>
        <v/>
      </c>
      <c r="AO2501" s="36">
        <f t="shared" si="310"/>
        <v>0</v>
      </c>
      <c r="AP2501" s="83" t="str">
        <f t="shared" si="311"/>
        <v/>
      </c>
    </row>
    <row r="2502" spans="1:42" hidden="1">
      <c r="A2502">
        <v>48233</v>
      </c>
      <c r="B2502" s="38">
        <v>46229</v>
      </c>
      <c r="C2502" t="s">
        <v>714</v>
      </c>
      <c r="D2502" t="s">
        <v>105</v>
      </c>
      <c r="E2502" t="s">
        <v>106</v>
      </c>
      <c r="F2502" t="s">
        <v>37</v>
      </c>
      <c r="G2502">
        <v>8</v>
      </c>
      <c r="H2502" s="43">
        <v>11331</v>
      </c>
      <c r="I2502" t="s">
        <v>112</v>
      </c>
      <c r="J2502">
        <v>11752</v>
      </c>
      <c r="K2502" t="s">
        <v>149</v>
      </c>
      <c r="L2502" t="s">
        <v>149</v>
      </c>
      <c r="M2502">
        <v>1</v>
      </c>
      <c r="N2502" t="s">
        <v>109</v>
      </c>
      <c r="O2502" t="s">
        <v>64</v>
      </c>
      <c r="P2502">
        <v>532</v>
      </c>
      <c r="Q2502" t="s">
        <v>117</v>
      </c>
      <c r="R2502" t="s">
        <v>148</v>
      </c>
      <c r="S2502">
        <v>0</v>
      </c>
      <c r="T2502">
        <v>0</v>
      </c>
      <c r="U2502">
        <v>8</v>
      </c>
      <c r="V2502">
        <v>8</v>
      </c>
      <c r="W2502">
        <v>0</v>
      </c>
      <c r="X2502">
        <v>0</v>
      </c>
      <c r="Y2502">
        <v>0</v>
      </c>
      <c r="Z2502">
        <v>0</v>
      </c>
      <c r="AA2502" t="s">
        <v>55</v>
      </c>
      <c r="AB2502" t="s">
        <v>47</v>
      </c>
      <c r="AC2502" t="s">
        <v>120</v>
      </c>
      <c r="AD2502" t="s">
        <v>58</v>
      </c>
      <c r="AE2502" s="39">
        <v>46229.954074074078</v>
      </c>
      <c r="AG2502" t="str">
        <f t="shared" ref="AG2502:AG2565" si="312">IF(B2502=0,"",PROPER(TEXT(IF(DAY(B2502)&gt;20,EDATE(B2502,1),B2502),"MMMM-aa")))</f>
        <v>Agosto-26</v>
      </c>
      <c r="AH2502" s="36">
        <f>_xlfn.XLOOKUP(AK2502,'Base de Preços'!P$7:P$3001,'Base de Preços'!J$7:J$3001,"",0)</f>
        <v>0</v>
      </c>
      <c r="AI2502" s="37">
        <f t="shared" ref="AI2502:AI2565" si="313">IF(AB2502="Principal",AH2502*T2502,0)</f>
        <v>0</v>
      </c>
      <c r="AJ2502" t="str">
        <f>_xlfn.XLOOKUP(N2502,Agrupamentos!C$3:C$496,Agrupamentos!D$3:D$496,"",0)</f>
        <v>APOIO E MANUTENÇÃO</v>
      </c>
      <c r="AK2502" t="str">
        <f t="shared" ref="AK2502:AK2565" si="314">N2502&amp;D2502&amp;M2502</f>
        <v>APOIO E MANUTEÇÃO 1410GN14101</v>
      </c>
      <c r="AL2502" s="57" t="str">
        <f t="shared" ref="AL2502:AL2565" si="315">CONCATENATE(A2502,D2502,F2502,K2502,N2502,Q2502,R2502,AB2502,T2502,AG2502,U2502,V2502,AE2502,B2502)</f>
        <v>48233GN1410MotoristaMATEUS SANCHES PERES BIENIEKAPOIO E MANUTEÇÃO 1410NOSSA SENHORA APARECIDA IX005-01Principal0Agosto-268846229,954074074146229</v>
      </c>
      <c r="AM2502" s="79" t="str">
        <f t="shared" ref="AM2502:AM2565" si="316">IFERROR(V2502/W2502,"")</f>
        <v/>
      </c>
      <c r="AN2502" s="80" t="str">
        <f t="shared" ref="AN2502:AN2565" si="317">IFERROR(AM2502*Z2502,"")</f>
        <v/>
      </c>
      <c r="AO2502" s="36">
        <f t="shared" ref="AO2502:AO2565" si="318">Z2502*T2502</f>
        <v>0</v>
      </c>
      <c r="AP2502" s="83" t="str">
        <f t="shared" ref="AP2502:AP2565" si="319">IFERROR(AO2502-AN2502,"")</f>
        <v/>
      </c>
    </row>
    <row r="2503" spans="1:42" hidden="1">
      <c r="A2503">
        <v>48233</v>
      </c>
      <c r="B2503" s="38">
        <v>46229</v>
      </c>
      <c r="C2503" t="s">
        <v>714</v>
      </c>
      <c r="D2503" t="s">
        <v>105</v>
      </c>
      <c r="E2503" t="s">
        <v>106</v>
      </c>
      <c r="F2503" t="s">
        <v>59</v>
      </c>
      <c r="G2503">
        <v>8</v>
      </c>
      <c r="H2503" s="43">
        <v>11331</v>
      </c>
      <c r="I2503" t="s">
        <v>112</v>
      </c>
      <c r="J2503">
        <v>11752</v>
      </c>
      <c r="K2503" t="s">
        <v>149</v>
      </c>
      <c r="L2503" t="s">
        <v>149</v>
      </c>
      <c r="M2503">
        <v>1</v>
      </c>
      <c r="N2503" t="s">
        <v>109</v>
      </c>
      <c r="O2503" t="s">
        <v>64</v>
      </c>
      <c r="P2503">
        <v>532</v>
      </c>
      <c r="Q2503" t="s">
        <v>117</v>
      </c>
      <c r="R2503" t="s">
        <v>148</v>
      </c>
      <c r="S2503">
        <v>0</v>
      </c>
      <c r="T2503">
        <v>0</v>
      </c>
      <c r="U2503">
        <v>24</v>
      </c>
      <c r="V2503">
        <v>24</v>
      </c>
      <c r="W2503">
        <v>0</v>
      </c>
      <c r="X2503">
        <v>0</v>
      </c>
      <c r="Y2503">
        <v>0</v>
      </c>
      <c r="Z2503">
        <v>0</v>
      </c>
      <c r="AA2503" t="s">
        <v>55</v>
      </c>
      <c r="AB2503" t="s">
        <v>56</v>
      </c>
      <c r="AC2503" t="s">
        <v>120</v>
      </c>
      <c r="AD2503" t="s">
        <v>58</v>
      </c>
      <c r="AE2503" s="39">
        <v>46229.954074074078</v>
      </c>
      <c r="AG2503" t="str">
        <f t="shared" si="312"/>
        <v>Agosto-26</v>
      </c>
      <c r="AH2503" s="36">
        <f>_xlfn.XLOOKUP(AK2503,'Base de Preços'!P$7:P$3001,'Base de Preços'!J$7:J$3001,"",0)</f>
        <v>0</v>
      </c>
      <c r="AI2503" s="37">
        <f t="shared" si="313"/>
        <v>0</v>
      </c>
      <c r="AJ2503" t="str">
        <f>_xlfn.XLOOKUP(N2503,Agrupamentos!C$3:C$496,Agrupamentos!D$3:D$496,"",0)</f>
        <v>APOIO E MANUTENÇÃO</v>
      </c>
      <c r="AK2503" t="str">
        <f t="shared" si="314"/>
        <v>APOIO E MANUTEÇÃO 1410GN14101</v>
      </c>
      <c r="AL2503" s="57" t="str">
        <f t="shared" si="315"/>
        <v>48233GN1410Operador de Trator de PneuMATEUS SANCHES PERES BIENIEKAPOIO E MANUTEÇÃO 1410NOSSA SENHORA APARECIDA IX005-01Suporte0Agosto-26242446229,954074074146229</v>
      </c>
      <c r="AM2503" s="79" t="str">
        <f t="shared" si="316"/>
        <v/>
      </c>
      <c r="AN2503" s="80" t="str">
        <f t="shared" si="317"/>
        <v/>
      </c>
      <c r="AO2503" s="36">
        <f t="shared" si="318"/>
        <v>0</v>
      </c>
      <c r="AP2503" s="83" t="str">
        <f t="shared" si="319"/>
        <v/>
      </c>
    </row>
    <row r="2504" spans="1:42" hidden="1">
      <c r="A2504">
        <v>48267</v>
      </c>
      <c r="B2504" s="38">
        <v>46229</v>
      </c>
      <c r="C2504" t="s">
        <v>714</v>
      </c>
      <c r="D2504" t="s">
        <v>105</v>
      </c>
      <c r="E2504" t="s">
        <v>106</v>
      </c>
      <c r="F2504" t="s">
        <v>37</v>
      </c>
      <c r="G2504">
        <v>8</v>
      </c>
      <c r="H2504" s="43">
        <v>11065</v>
      </c>
      <c r="I2504" t="s">
        <v>107</v>
      </c>
      <c r="J2504">
        <v>11078</v>
      </c>
      <c r="K2504" t="s">
        <v>154</v>
      </c>
      <c r="L2504" t="s">
        <v>154</v>
      </c>
      <c r="M2504">
        <v>1</v>
      </c>
      <c r="N2504" t="s">
        <v>109</v>
      </c>
      <c r="O2504" t="s">
        <v>64</v>
      </c>
      <c r="P2504">
        <v>532</v>
      </c>
      <c r="Q2504" t="s">
        <v>117</v>
      </c>
      <c r="R2504" t="s">
        <v>148</v>
      </c>
      <c r="S2504">
        <v>5</v>
      </c>
      <c r="T2504">
        <v>0</v>
      </c>
      <c r="U2504">
        <v>3</v>
      </c>
      <c r="V2504">
        <v>8</v>
      </c>
      <c r="W2504">
        <v>0</v>
      </c>
      <c r="X2504">
        <v>0</v>
      </c>
      <c r="Y2504">
        <v>0</v>
      </c>
      <c r="Z2504">
        <v>0</v>
      </c>
      <c r="AA2504" t="s">
        <v>55</v>
      </c>
      <c r="AB2504" t="s">
        <v>47</v>
      </c>
      <c r="AC2504" t="s">
        <v>159</v>
      </c>
      <c r="AD2504" t="s">
        <v>159</v>
      </c>
      <c r="AE2504" s="39">
        <v>46230.461087962962</v>
      </c>
      <c r="AG2504" t="str">
        <f t="shared" si="312"/>
        <v>Agosto-26</v>
      </c>
      <c r="AH2504" s="36">
        <f>_xlfn.XLOOKUP(AK2504,'Base de Preços'!P$7:P$3001,'Base de Preços'!J$7:J$3001,"",0)</f>
        <v>0</v>
      </c>
      <c r="AI2504" s="37">
        <f t="shared" si="313"/>
        <v>0</v>
      </c>
      <c r="AJ2504" t="str">
        <f>_xlfn.XLOOKUP(N2504,Agrupamentos!C$3:C$496,Agrupamentos!D$3:D$496,"",0)</f>
        <v>APOIO E MANUTENÇÃO</v>
      </c>
      <c r="AK2504" t="str">
        <f t="shared" si="314"/>
        <v>APOIO E MANUTEÇÃO 1410GN14101</v>
      </c>
      <c r="AL2504" s="57" t="str">
        <f t="shared" si="315"/>
        <v>48267GN1410MotoristaNATAN SANTOS MORAISAPOIO E MANUTEÇÃO 1410NOSSA SENHORA APARECIDA IX005-01Principal0Agosto-263846230,46108796346229</v>
      </c>
      <c r="AM2504" s="79" t="str">
        <f t="shared" si="316"/>
        <v/>
      </c>
      <c r="AN2504" s="80" t="str">
        <f t="shared" si="317"/>
        <v/>
      </c>
      <c r="AO2504" s="36">
        <f t="shared" si="318"/>
        <v>0</v>
      </c>
      <c r="AP2504" s="83" t="str">
        <f t="shared" si="319"/>
        <v/>
      </c>
    </row>
    <row r="2505" spans="1:42" hidden="1">
      <c r="A2505">
        <v>48272</v>
      </c>
      <c r="B2505" s="38">
        <v>46229</v>
      </c>
      <c r="C2505" t="s">
        <v>714</v>
      </c>
      <c r="D2505" t="s">
        <v>105</v>
      </c>
      <c r="E2505" t="s">
        <v>106</v>
      </c>
      <c r="F2505" t="s">
        <v>59</v>
      </c>
      <c r="G2505">
        <v>8</v>
      </c>
      <c r="H2505" s="43">
        <v>11331</v>
      </c>
      <c r="I2505" t="s">
        <v>112</v>
      </c>
      <c r="J2505">
        <v>11838</v>
      </c>
      <c r="K2505" t="s">
        <v>113</v>
      </c>
      <c r="L2505" t="s">
        <v>114</v>
      </c>
      <c r="M2505">
        <v>1</v>
      </c>
      <c r="N2505" t="s">
        <v>109</v>
      </c>
      <c r="O2505" t="s">
        <v>64</v>
      </c>
      <c r="P2505">
        <v>934</v>
      </c>
      <c r="Q2505" t="s">
        <v>711</v>
      </c>
      <c r="R2505" t="s">
        <v>165</v>
      </c>
      <c r="S2505">
        <v>0</v>
      </c>
      <c r="T2505">
        <v>0</v>
      </c>
      <c r="U2505">
        <v>8</v>
      </c>
      <c r="V2505">
        <v>8</v>
      </c>
      <c r="W2505">
        <v>0</v>
      </c>
      <c r="X2505">
        <v>0</v>
      </c>
      <c r="Y2505">
        <v>0</v>
      </c>
      <c r="Z2505">
        <v>0</v>
      </c>
      <c r="AA2505" t="s">
        <v>55</v>
      </c>
      <c r="AB2505" t="s">
        <v>56</v>
      </c>
      <c r="AC2505" t="s">
        <v>119</v>
      </c>
      <c r="AE2505" s="39">
        <v>46230.550451388888</v>
      </c>
      <c r="AG2505" t="str">
        <f t="shared" si="312"/>
        <v>Agosto-26</v>
      </c>
      <c r="AH2505" s="36">
        <f>_xlfn.XLOOKUP(AK2505,'Base de Preços'!P$7:P$3001,'Base de Preços'!J$7:J$3001,"",0)</f>
        <v>0</v>
      </c>
      <c r="AI2505" s="37">
        <f t="shared" si="313"/>
        <v>0</v>
      </c>
      <c r="AJ2505" t="str">
        <f>_xlfn.XLOOKUP(N2505,Agrupamentos!C$3:C$496,Agrupamentos!D$3:D$496,"",0)</f>
        <v>APOIO E MANUTENÇÃO</v>
      </c>
      <c r="AK2505" t="str">
        <f t="shared" si="314"/>
        <v>APOIO E MANUTEÇÃO 1410GN14101</v>
      </c>
      <c r="AL2505" s="57" t="str">
        <f t="shared" si="315"/>
        <v>48272GN1410Operador de Trator de PneuRENILDO DA CONCEICAO OLIVEIRAAPOIO E MANUTEÇÃO 1410RIBEIRÃO CLARO E RECREIO GLEBA C - RRP006-01Suporte0Agosto-268846230,550451388946229</v>
      </c>
      <c r="AM2505" s="79" t="str">
        <f t="shared" si="316"/>
        <v/>
      </c>
      <c r="AN2505" s="80" t="str">
        <f t="shared" si="317"/>
        <v/>
      </c>
      <c r="AO2505" s="36">
        <f t="shared" si="318"/>
        <v>0</v>
      </c>
      <c r="AP2505" s="83" t="str">
        <f t="shared" si="319"/>
        <v/>
      </c>
    </row>
    <row r="2506" spans="1:42" hidden="1">
      <c r="A2506">
        <v>48272</v>
      </c>
      <c r="B2506" s="38">
        <v>46229</v>
      </c>
      <c r="C2506" t="s">
        <v>714</v>
      </c>
      <c r="D2506" t="s">
        <v>105</v>
      </c>
      <c r="E2506" t="s">
        <v>106</v>
      </c>
      <c r="F2506" t="s">
        <v>37</v>
      </c>
      <c r="G2506">
        <v>8</v>
      </c>
      <c r="H2506" s="43">
        <v>11331</v>
      </c>
      <c r="I2506" t="s">
        <v>112</v>
      </c>
      <c r="J2506">
        <v>11838</v>
      </c>
      <c r="K2506" t="s">
        <v>113</v>
      </c>
      <c r="L2506" t="s">
        <v>114</v>
      </c>
      <c r="M2506">
        <v>1</v>
      </c>
      <c r="N2506" t="s">
        <v>109</v>
      </c>
      <c r="O2506" t="s">
        <v>64</v>
      </c>
      <c r="P2506">
        <v>934</v>
      </c>
      <c r="Q2506" t="s">
        <v>711</v>
      </c>
      <c r="R2506" t="s">
        <v>165</v>
      </c>
      <c r="S2506">
        <v>0</v>
      </c>
      <c r="T2506">
        <v>0</v>
      </c>
      <c r="U2506">
        <v>8</v>
      </c>
      <c r="V2506">
        <v>8</v>
      </c>
      <c r="W2506">
        <v>0</v>
      </c>
      <c r="X2506">
        <v>0</v>
      </c>
      <c r="Y2506">
        <v>0</v>
      </c>
      <c r="Z2506">
        <v>0</v>
      </c>
      <c r="AA2506" t="s">
        <v>55</v>
      </c>
      <c r="AB2506" t="s">
        <v>47</v>
      </c>
      <c r="AC2506" t="s">
        <v>119</v>
      </c>
      <c r="AE2506" s="39">
        <v>46230.550451388888</v>
      </c>
      <c r="AG2506" t="str">
        <f t="shared" si="312"/>
        <v>Agosto-26</v>
      </c>
      <c r="AH2506" s="36">
        <f>_xlfn.XLOOKUP(AK2506,'Base de Preços'!P$7:P$3001,'Base de Preços'!J$7:J$3001,"",0)</f>
        <v>0</v>
      </c>
      <c r="AI2506" s="37">
        <f t="shared" si="313"/>
        <v>0</v>
      </c>
      <c r="AJ2506" t="str">
        <f>_xlfn.XLOOKUP(N2506,Agrupamentos!C$3:C$496,Agrupamentos!D$3:D$496,"",0)</f>
        <v>APOIO E MANUTENÇÃO</v>
      </c>
      <c r="AK2506" t="str">
        <f t="shared" si="314"/>
        <v>APOIO E MANUTEÇÃO 1410GN14101</v>
      </c>
      <c r="AL2506" s="57" t="str">
        <f t="shared" si="315"/>
        <v>48272GN1410MotoristaRENILDO DA CONCEICAO OLIVEIRAAPOIO E MANUTEÇÃO 1410RIBEIRÃO CLARO E RECREIO GLEBA C - RRP006-01Principal0Agosto-268846230,550451388946229</v>
      </c>
      <c r="AM2506" s="79" t="str">
        <f t="shared" si="316"/>
        <v/>
      </c>
      <c r="AN2506" s="80" t="str">
        <f t="shared" si="317"/>
        <v/>
      </c>
      <c r="AO2506" s="36">
        <f t="shared" si="318"/>
        <v>0</v>
      </c>
      <c r="AP2506" s="83" t="str">
        <f t="shared" si="319"/>
        <v/>
      </c>
    </row>
    <row r="2507" spans="1:42" hidden="1">
      <c r="A2507">
        <v>48272</v>
      </c>
      <c r="B2507" s="38">
        <v>46229</v>
      </c>
      <c r="C2507" t="s">
        <v>714</v>
      </c>
      <c r="D2507" t="s">
        <v>105</v>
      </c>
      <c r="E2507" t="s">
        <v>106</v>
      </c>
      <c r="F2507" t="s">
        <v>49</v>
      </c>
      <c r="G2507">
        <v>8</v>
      </c>
      <c r="H2507" s="43">
        <v>11331</v>
      </c>
      <c r="I2507" t="s">
        <v>112</v>
      </c>
      <c r="J2507">
        <v>11838</v>
      </c>
      <c r="K2507" t="s">
        <v>113</v>
      </c>
      <c r="L2507" t="s">
        <v>114</v>
      </c>
      <c r="M2507">
        <v>1</v>
      </c>
      <c r="N2507" t="s">
        <v>109</v>
      </c>
      <c r="O2507" t="s">
        <v>64</v>
      </c>
      <c r="P2507">
        <v>934</v>
      </c>
      <c r="Q2507" t="s">
        <v>711</v>
      </c>
      <c r="R2507" t="s">
        <v>165</v>
      </c>
      <c r="S2507">
        <v>0</v>
      </c>
      <c r="T2507">
        <v>0</v>
      </c>
      <c r="U2507">
        <v>8</v>
      </c>
      <c r="V2507">
        <v>8</v>
      </c>
      <c r="W2507">
        <v>0</v>
      </c>
      <c r="X2507">
        <v>0</v>
      </c>
      <c r="Y2507">
        <v>0</v>
      </c>
      <c r="Z2507">
        <v>0</v>
      </c>
      <c r="AA2507" t="s">
        <v>55</v>
      </c>
      <c r="AB2507" t="s">
        <v>56</v>
      </c>
      <c r="AC2507" t="s">
        <v>119</v>
      </c>
      <c r="AE2507" s="39">
        <v>46230.550451388888</v>
      </c>
      <c r="AG2507" t="str">
        <f t="shared" si="312"/>
        <v>Agosto-26</v>
      </c>
      <c r="AH2507" s="36">
        <f>_xlfn.XLOOKUP(AK2507,'Base de Preços'!P$7:P$3001,'Base de Preços'!J$7:J$3001,"",0)</f>
        <v>0</v>
      </c>
      <c r="AI2507" s="37">
        <f t="shared" si="313"/>
        <v>0</v>
      </c>
      <c r="AJ2507" t="str">
        <f>_xlfn.XLOOKUP(N2507,Agrupamentos!C$3:C$496,Agrupamentos!D$3:D$496,"",0)</f>
        <v>APOIO E MANUTENÇÃO</v>
      </c>
      <c r="AK2507" t="str">
        <f t="shared" si="314"/>
        <v>APOIO E MANUTEÇÃO 1410GN14101</v>
      </c>
      <c r="AL2507" s="57" t="str">
        <f t="shared" si="315"/>
        <v>48272GN1410Trabalhador FlorestalRENILDO DA CONCEICAO OLIVEIRAAPOIO E MANUTEÇÃO 1410RIBEIRÃO CLARO E RECREIO GLEBA C - RRP006-01Suporte0Agosto-268846230,550451388946229</v>
      </c>
      <c r="AM2507" s="79" t="str">
        <f t="shared" si="316"/>
        <v/>
      </c>
      <c r="AN2507" s="80" t="str">
        <f t="shared" si="317"/>
        <v/>
      </c>
      <c r="AO2507" s="36">
        <f t="shared" si="318"/>
        <v>0</v>
      </c>
      <c r="AP2507" s="83" t="str">
        <f t="shared" si="319"/>
        <v/>
      </c>
    </row>
    <row r="2508" spans="1:42" hidden="1">
      <c r="A2508">
        <v>48224</v>
      </c>
      <c r="B2508" s="38">
        <v>46229</v>
      </c>
      <c r="C2508" t="s">
        <v>714</v>
      </c>
      <c r="D2508" t="s">
        <v>185</v>
      </c>
      <c r="E2508" t="s">
        <v>186</v>
      </c>
      <c r="F2508" t="s">
        <v>37</v>
      </c>
      <c r="G2508">
        <v>8</v>
      </c>
      <c r="H2508" s="43">
        <v>10859</v>
      </c>
      <c r="I2508" t="s">
        <v>198</v>
      </c>
      <c r="J2508">
        <v>10315</v>
      </c>
      <c r="K2508" t="s">
        <v>206</v>
      </c>
      <c r="L2508" t="s">
        <v>206</v>
      </c>
      <c r="M2508">
        <v>43</v>
      </c>
      <c r="N2508" t="s">
        <v>42</v>
      </c>
      <c r="O2508" t="s">
        <v>64</v>
      </c>
      <c r="P2508">
        <v>400</v>
      </c>
      <c r="Q2508" t="s">
        <v>233</v>
      </c>
      <c r="R2508">
        <v>372</v>
      </c>
      <c r="S2508">
        <v>8</v>
      </c>
      <c r="T2508">
        <v>0</v>
      </c>
      <c r="U2508">
        <v>0</v>
      </c>
      <c r="V2508">
        <v>8</v>
      </c>
      <c r="W2508">
        <v>0</v>
      </c>
      <c r="X2508">
        <v>0</v>
      </c>
      <c r="Y2508">
        <v>0</v>
      </c>
      <c r="Z2508">
        <v>0</v>
      </c>
      <c r="AA2508" t="s">
        <v>55</v>
      </c>
      <c r="AB2508" t="s">
        <v>47</v>
      </c>
      <c r="AC2508" t="s">
        <v>209</v>
      </c>
      <c r="AE2508" s="39">
        <v>46229.868680555555</v>
      </c>
      <c r="AF2508" t="s">
        <v>720</v>
      </c>
      <c r="AG2508" t="str">
        <f t="shared" si="312"/>
        <v>Agosto-26</v>
      </c>
      <c r="AH2508" s="36">
        <f>_xlfn.XLOOKUP(AK2508,'Base de Preços'!P$7:P$3001,'Base de Preços'!J$7:J$3001,"",0)</f>
        <v>0</v>
      </c>
      <c r="AI2508" s="37">
        <f t="shared" si="313"/>
        <v>0</v>
      </c>
      <c r="AJ2508" t="str">
        <f>_xlfn.XLOOKUP(N2508,Agrupamentos!C$3:C$496,Agrupamentos!D$3:D$496,"",0)</f>
        <v>APOIO E MANUTENÇÃO</v>
      </c>
      <c r="AK2508" t="str">
        <f t="shared" si="314"/>
        <v>APOIO E MANUTEÇÃOGN140043</v>
      </c>
      <c r="AL2508" s="57" t="str">
        <f t="shared" si="315"/>
        <v>48224GN1400MotoristaANTONIO MARCIO PEREIRA DA SILVAAPOIO E MANUTEÇÃORosa Maria372Principal0Agosto-260846229,868680555646229</v>
      </c>
      <c r="AM2508" s="79" t="str">
        <f t="shared" si="316"/>
        <v/>
      </c>
      <c r="AN2508" s="80" t="str">
        <f t="shared" si="317"/>
        <v/>
      </c>
      <c r="AO2508" s="36">
        <f t="shared" si="318"/>
        <v>0</v>
      </c>
      <c r="AP2508" s="83" t="str">
        <f t="shared" si="319"/>
        <v/>
      </c>
    </row>
    <row r="2509" spans="1:42" hidden="1">
      <c r="A2509">
        <v>48225</v>
      </c>
      <c r="B2509" s="38">
        <v>46229</v>
      </c>
      <c r="C2509" t="s">
        <v>714</v>
      </c>
      <c r="D2509" t="s">
        <v>185</v>
      </c>
      <c r="E2509" t="s">
        <v>186</v>
      </c>
      <c r="F2509" t="s">
        <v>229</v>
      </c>
      <c r="G2509">
        <v>10</v>
      </c>
      <c r="H2509" s="43">
        <v>10665</v>
      </c>
      <c r="I2509" t="s">
        <v>191</v>
      </c>
      <c r="J2509">
        <v>11034</v>
      </c>
      <c r="K2509" t="s">
        <v>213</v>
      </c>
      <c r="L2509" t="s">
        <v>213</v>
      </c>
      <c r="M2509">
        <v>43</v>
      </c>
      <c r="N2509" t="s">
        <v>42</v>
      </c>
      <c r="O2509" t="s">
        <v>64</v>
      </c>
      <c r="P2509">
        <v>930</v>
      </c>
      <c r="Q2509" t="s">
        <v>216</v>
      </c>
      <c r="R2509">
        <v>1</v>
      </c>
      <c r="S2509">
        <v>0</v>
      </c>
      <c r="T2509">
        <v>0</v>
      </c>
      <c r="U2509">
        <v>10</v>
      </c>
      <c r="V2509">
        <v>10</v>
      </c>
      <c r="W2509">
        <v>0</v>
      </c>
      <c r="X2509">
        <v>0</v>
      </c>
      <c r="Y2509">
        <v>0</v>
      </c>
      <c r="Z2509">
        <v>0</v>
      </c>
      <c r="AA2509" t="s">
        <v>55</v>
      </c>
      <c r="AB2509" t="s">
        <v>56</v>
      </c>
      <c r="AC2509" t="s">
        <v>217</v>
      </c>
      <c r="AD2509" t="s">
        <v>228</v>
      </c>
      <c r="AE2509" s="39">
        <v>46229.875127314815</v>
      </c>
      <c r="AF2509" t="s">
        <v>721</v>
      </c>
      <c r="AG2509" t="str">
        <f t="shared" si="312"/>
        <v>Agosto-26</v>
      </c>
      <c r="AH2509" s="36">
        <f>_xlfn.XLOOKUP(AK2509,'Base de Preços'!P$7:P$3001,'Base de Preços'!J$7:J$3001,"",0)</f>
        <v>0</v>
      </c>
      <c r="AI2509" s="37">
        <f t="shared" si="313"/>
        <v>0</v>
      </c>
      <c r="AJ2509" t="str">
        <f>_xlfn.XLOOKUP(N2509,Agrupamentos!C$3:C$496,Agrupamentos!D$3:D$496,"",0)</f>
        <v>APOIO E MANUTENÇÃO</v>
      </c>
      <c r="AK2509" t="str">
        <f t="shared" si="314"/>
        <v>APOIO E MANUTEÇÃOGN140043</v>
      </c>
      <c r="AL2509" s="57" t="str">
        <f t="shared" si="315"/>
        <v>48225GN1400Operador de Máquina PesadaJOAO VITOR TONETO SILVAAPOIO E MANUTEÇÃOGARCA REAL1Suporte0Agosto-26101046229,875127314846229</v>
      </c>
      <c r="AM2509" s="79" t="str">
        <f t="shared" si="316"/>
        <v/>
      </c>
      <c r="AN2509" s="80" t="str">
        <f t="shared" si="317"/>
        <v/>
      </c>
      <c r="AO2509" s="36">
        <f t="shared" si="318"/>
        <v>0</v>
      </c>
      <c r="AP2509" s="83" t="str">
        <f t="shared" si="319"/>
        <v/>
      </c>
    </row>
    <row r="2510" spans="1:42" hidden="1">
      <c r="A2510">
        <v>48367</v>
      </c>
      <c r="B2510" s="38">
        <v>46229</v>
      </c>
      <c r="C2510" t="s">
        <v>714</v>
      </c>
      <c r="D2510" t="s">
        <v>36</v>
      </c>
      <c r="E2510" t="s">
        <v>3</v>
      </c>
      <c r="F2510" t="s">
        <v>49</v>
      </c>
      <c r="G2510">
        <v>8</v>
      </c>
      <c r="H2510" s="43">
        <v>11585</v>
      </c>
      <c r="I2510" t="s">
        <v>38</v>
      </c>
      <c r="J2510">
        <v>11737</v>
      </c>
      <c r="K2510" t="s">
        <v>79</v>
      </c>
      <c r="L2510" t="s">
        <v>79</v>
      </c>
      <c r="M2510" t="s">
        <v>543</v>
      </c>
      <c r="N2510" t="s">
        <v>544</v>
      </c>
      <c r="O2510" t="s">
        <v>43</v>
      </c>
      <c r="P2510">
        <v>528</v>
      </c>
      <c r="Q2510" t="s">
        <v>76</v>
      </c>
      <c r="R2510" t="s">
        <v>97</v>
      </c>
      <c r="S2510">
        <v>16</v>
      </c>
      <c r="T2510">
        <v>0</v>
      </c>
      <c r="U2510">
        <v>0</v>
      </c>
      <c r="V2510">
        <v>16</v>
      </c>
      <c r="W2510">
        <v>0</v>
      </c>
      <c r="X2510">
        <v>0</v>
      </c>
      <c r="Y2510">
        <v>0</v>
      </c>
      <c r="Z2510">
        <v>600</v>
      </c>
      <c r="AA2510" t="s">
        <v>55</v>
      </c>
      <c r="AB2510" t="s">
        <v>47</v>
      </c>
      <c r="AC2510" t="s">
        <v>83</v>
      </c>
      <c r="AE2510" s="39">
        <v>46231.959398148145</v>
      </c>
      <c r="AG2510" t="str">
        <f t="shared" si="312"/>
        <v>Agosto-26</v>
      </c>
      <c r="AH2510" s="36">
        <f>_xlfn.XLOOKUP(AK2510,'Base de Preços'!P$7:P$3001,'Base de Preços'!J$7:J$3001,"",0)</f>
        <v>600</v>
      </c>
      <c r="AI2510" s="37">
        <f t="shared" si="313"/>
        <v>0</v>
      </c>
      <c r="AJ2510" t="str">
        <f>_xlfn.XLOOKUP(N2510,Agrupamentos!C$3:C$496,Agrupamentos!D$3:D$496,"",0)</f>
        <v>MANUTEÇÃO DE VIVEIRO</v>
      </c>
      <c r="AK2510" t="str">
        <f t="shared" si="314"/>
        <v>MANUTEÇÃO DE VIVEIROGN1421REF282</v>
      </c>
      <c r="AL2510" s="57" t="str">
        <f t="shared" si="315"/>
        <v>48367GN1421Trabalhador FlorestalCARLOS EDUARDO DE ARRUDAMANUTEÇÃO DE VIVEIROMEL50APrincipal0Agosto-2601646231,959398148146229</v>
      </c>
      <c r="AM2510" s="79" t="str">
        <f t="shared" si="316"/>
        <v/>
      </c>
      <c r="AN2510" s="80" t="str">
        <f t="shared" si="317"/>
        <v/>
      </c>
      <c r="AO2510" s="36">
        <f t="shared" si="318"/>
        <v>0</v>
      </c>
      <c r="AP2510" s="83" t="str">
        <f t="shared" si="319"/>
        <v/>
      </c>
    </row>
    <row r="2511" spans="1:42" hidden="1">
      <c r="A2511">
        <v>48270</v>
      </c>
      <c r="B2511" s="38">
        <v>46230</v>
      </c>
      <c r="C2511" t="s">
        <v>714</v>
      </c>
      <c r="D2511" t="s">
        <v>105</v>
      </c>
      <c r="E2511" t="s">
        <v>106</v>
      </c>
      <c r="F2511" t="s">
        <v>49</v>
      </c>
      <c r="G2511">
        <v>8</v>
      </c>
      <c r="H2511" s="43">
        <v>11065</v>
      </c>
      <c r="I2511" t="s">
        <v>107</v>
      </c>
      <c r="J2511" t="s">
        <v>50</v>
      </c>
      <c r="K2511" t="s">
        <v>51</v>
      </c>
      <c r="L2511" t="s">
        <v>108</v>
      </c>
      <c r="M2511">
        <v>1</v>
      </c>
      <c r="N2511" t="s">
        <v>109</v>
      </c>
      <c r="O2511" t="s">
        <v>64</v>
      </c>
      <c r="P2511">
        <v>945</v>
      </c>
      <c r="Q2511" t="s">
        <v>161</v>
      </c>
      <c r="R2511" t="s">
        <v>162</v>
      </c>
      <c r="S2511">
        <v>0</v>
      </c>
      <c r="T2511">
        <v>0</v>
      </c>
      <c r="U2511">
        <v>16</v>
      </c>
      <c r="V2511">
        <v>16</v>
      </c>
      <c r="W2511">
        <v>0</v>
      </c>
      <c r="X2511">
        <v>0</v>
      </c>
      <c r="Y2511">
        <v>0</v>
      </c>
      <c r="Z2511">
        <v>0</v>
      </c>
      <c r="AA2511" t="s">
        <v>55</v>
      </c>
      <c r="AB2511" t="s">
        <v>56</v>
      </c>
      <c r="AC2511" t="s">
        <v>91</v>
      </c>
      <c r="AD2511" t="s">
        <v>91</v>
      </c>
      <c r="AE2511" s="39">
        <v>46230.489618055559</v>
      </c>
      <c r="AG2511" t="str">
        <f t="shared" si="312"/>
        <v>Agosto-26</v>
      </c>
      <c r="AH2511" s="36">
        <f>_xlfn.XLOOKUP(AK2511,'Base de Preços'!P$7:P$3001,'Base de Preços'!J$7:J$3001,"",0)</f>
        <v>0</v>
      </c>
      <c r="AI2511" s="37">
        <f t="shared" si="313"/>
        <v>0</v>
      </c>
      <c r="AJ2511" t="str">
        <f>_xlfn.XLOOKUP(N2511,Agrupamentos!C$3:C$496,Agrupamentos!D$3:D$496,"",0)</f>
        <v>APOIO E MANUTENÇÃO</v>
      </c>
      <c r="AK2511" t="str">
        <f t="shared" si="314"/>
        <v>APOIO E MANUTEÇÃO 1410GN14101</v>
      </c>
      <c r="AL2511" s="57" t="str">
        <f t="shared" si="315"/>
        <v>48270GN1410Trabalhador FlorestalLEANDRA DE MIRANDA SOUZA COSTAAPOIO E MANUTEÇÃO 1410HORTO BONITO247-01Suporte0Agosto-26161646230,489618055646230</v>
      </c>
      <c r="AM2511" s="79" t="str">
        <f t="shared" si="316"/>
        <v/>
      </c>
      <c r="AN2511" s="80" t="str">
        <f t="shared" si="317"/>
        <v/>
      </c>
      <c r="AO2511" s="36">
        <f t="shared" si="318"/>
        <v>0</v>
      </c>
      <c r="AP2511" s="83" t="str">
        <f t="shared" si="319"/>
        <v/>
      </c>
    </row>
    <row r="2512" spans="1:42" hidden="1">
      <c r="A2512">
        <v>48294</v>
      </c>
      <c r="B2512" s="38">
        <v>46230</v>
      </c>
      <c r="C2512" t="s">
        <v>781</v>
      </c>
      <c r="D2512" t="s">
        <v>725</v>
      </c>
      <c r="E2512" t="s">
        <v>726</v>
      </c>
      <c r="F2512" t="s">
        <v>59</v>
      </c>
      <c r="G2512">
        <v>8</v>
      </c>
      <c r="H2512" s="43">
        <v>10964</v>
      </c>
      <c r="I2512" t="s">
        <v>727</v>
      </c>
      <c r="J2512">
        <v>11929</v>
      </c>
      <c r="K2512" t="s">
        <v>739</v>
      </c>
      <c r="L2512" t="s">
        <v>739</v>
      </c>
      <c r="M2512" t="s">
        <v>729</v>
      </c>
      <c r="N2512" t="s">
        <v>730</v>
      </c>
      <c r="O2512" t="s">
        <v>64</v>
      </c>
      <c r="P2512">
        <v>953</v>
      </c>
      <c r="Q2512" t="s">
        <v>731</v>
      </c>
      <c r="R2512" s="4">
        <v>46038</v>
      </c>
      <c r="S2512">
        <v>9</v>
      </c>
      <c r="T2512">
        <v>10</v>
      </c>
      <c r="U2512">
        <v>7</v>
      </c>
      <c r="V2512">
        <v>16</v>
      </c>
      <c r="W2512">
        <v>0.87</v>
      </c>
      <c r="X2512">
        <v>0.9</v>
      </c>
      <c r="Y2512">
        <v>1.6</v>
      </c>
      <c r="Z2512">
        <v>329.68</v>
      </c>
      <c r="AA2512" t="s">
        <v>55</v>
      </c>
      <c r="AB2512" t="s">
        <v>47</v>
      </c>
      <c r="AC2512" t="s">
        <v>742</v>
      </c>
      <c r="AD2512" t="s">
        <v>120</v>
      </c>
      <c r="AE2512" s="39">
        <v>46230.827453703707</v>
      </c>
      <c r="AG2512" t="str">
        <f t="shared" si="312"/>
        <v>Agosto-26</v>
      </c>
      <c r="AH2512" s="36">
        <f>_xlfn.XLOOKUP(AK2512,'Base de Preços'!P$7:P$3001,'Base de Preços'!J$7:J$3001,"",0)</f>
        <v>464.12</v>
      </c>
      <c r="AI2512" s="37">
        <f t="shared" si="313"/>
        <v>4641.2</v>
      </c>
      <c r="AJ2512" t="str">
        <f>_xlfn.XLOOKUP(N2512,Agrupamentos!C$3:C$496,Agrupamentos!D$3:D$496,"",0)</f>
        <v>ADUBAÇÃO MECANIZADA</v>
      </c>
      <c r="AK2512" t="str">
        <f t="shared" si="314"/>
        <v>2 ADUBAÇÃO COBERTURA MECANIZADA IIGN1430REF121</v>
      </c>
      <c r="AL2512" s="57" t="str">
        <f t="shared" si="315"/>
        <v>48294GN1430Operador de Trator de PneuMARCIO APARECIDO FOGAÇA2 ADUBAÇÃO COBERTURA MECANIZADA IISanta fé - BTC46038Principal10Agosto-2671646230,827453703746230</v>
      </c>
      <c r="AM2512" s="79">
        <f t="shared" si="316"/>
        <v>18.390804597701148</v>
      </c>
      <c r="AN2512" s="80">
        <f t="shared" si="317"/>
        <v>6063.0804597701144</v>
      </c>
      <c r="AO2512" s="36">
        <f t="shared" si="318"/>
        <v>3296.8</v>
      </c>
      <c r="AP2512" s="83">
        <f t="shared" si="319"/>
        <v>-2766.2804597701142</v>
      </c>
    </row>
    <row r="2513" spans="1:42" hidden="1">
      <c r="A2513">
        <v>48294</v>
      </c>
      <c r="B2513" s="38">
        <v>46230</v>
      </c>
      <c r="C2513" t="s">
        <v>781</v>
      </c>
      <c r="D2513" t="s">
        <v>725</v>
      </c>
      <c r="E2513" t="s">
        <v>726</v>
      </c>
      <c r="F2513" t="s">
        <v>37</v>
      </c>
      <c r="G2513">
        <v>8</v>
      </c>
      <c r="H2513" s="43">
        <v>10964</v>
      </c>
      <c r="I2513" t="s">
        <v>727</v>
      </c>
      <c r="J2513">
        <v>11929</v>
      </c>
      <c r="K2513" t="s">
        <v>739</v>
      </c>
      <c r="L2513" t="s">
        <v>739</v>
      </c>
      <c r="M2513">
        <v>2</v>
      </c>
      <c r="N2513" t="s">
        <v>736</v>
      </c>
      <c r="O2513" t="s">
        <v>64</v>
      </c>
      <c r="P2513">
        <v>981</v>
      </c>
      <c r="Q2513" t="s">
        <v>782</v>
      </c>
      <c r="R2513">
        <v>6</v>
      </c>
      <c r="S2513">
        <v>5</v>
      </c>
      <c r="T2513">
        <v>0</v>
      </c>
      <c r="U2513">
        <v>3</v>
      </c>
      <c r="V2513">
        <v>8</v>
      </c>
      <c r="W2513">
        <v>0</v>
      </c>
      <c r="X2513">
        <v>0</v>
      </c>
      <c r="Y2513">
        <v>0</v>
      </c>
      <c r="Z2513">
        <v>0</v>
      </c>
      <c r="AA2513" t="s">
        <v>55</v>
      </c>
      <c r="AB2513" t="s">
        <v>47</v>
      </c>
      <c r="AC2513" t="s">
        <v>742</v>
      </c>
      <c r="AD2513" t="s">
        <v>120</v>
      </c>
      <c r="AE2513" s="39">
        <v>46231.374872685185</v>
      </c>
      <c r="AG2513" t="str">
        <f t="shared" si="312"/>
        <v>Agosto-26</v>
      </c>
      <c r="AH2513" s="36">
        <f>_xlfn.XLOOKUP(AK2513,'Base de Preços'!P$7:P$3001,'Base de Preços'!J$7:J$3001,"",0)</f>
        <v>0</v>
      </c>
      <c r="AI2513" s="37">
        <f t="shared" si="313"/>
        <v>0</v>
      </c>
      <c r="AJ2513" t="str">
        <f>_xlfn.XLOOKUP(N2513,Agrupamentos!C$3:C$496,Agrupamentos!D$3:D$496,"",0)</f>
        <v>APOIO E MANUTENÇÃO</v>
      </c>
      <c r="AK2513" t="str">
        <f t="shared" si="314"/>
        <v>APOIO E MANUTENÇÃO 1430GN14302</v>
      </c>
      <c r="AL2513" s="57" t="str">
        <f t="shared" si="315"/>
        <v>48294GN1430MotoristaMARCIO APARECIDO FOGAÇAAPOIO E MANUTENÇÃO 1430F21 - SÃO FRANCISCO DE ASSIS6Principal0Agosto-263846231,374872685246230</v>
      </c>
      <c r="AM2513" s="79" t="str">
        <f t="shared" si="316"/>
        <v/>
      </c>
      <c r="AN2513" s="80" t="str">
        <f t="shared" si="317"/>
        <v/>
      </c>
      <c r="AO2513" s="36">
        <f t="shared" si="318"/>
        <v>0</v>
      </c>
      <c r="AP2513" s="83" t="str">
        <f t="shared" si="319"/>
        <v/>
      </c>
    </row>
    <row r="2514" spans="1:42" hidden="1">
      <c r="A2514">
        <v>48294</v>
      </c>
      <c r="B2514" s="38">
        <v>46230</v>
      </c>
      <c r="C2514" t="s">
        <v>781</v>
      </c>
      <c r="D2514" t="s">
        <v>725</v>
      </c>
      <c r="E2514" t="s">
        <v>726</v>
      </c>
      <c r="F2514" t="s">
        <v>59</v>
      </c>
      <c r="G2514">
        <v>8</v>
      </c>
      <c r="H2514" s="43">
        <v>10964</v>
      </c>
      <c r="I2514" t="s">
        <v>727</v>
      </c>
      <c r="J2514">
        <v>11929</v>
      </c>
      <c r="K2514" t="s">
        <v>739</v>
      </c>
      <c r="L2514" t="s">
        <v>739</v>
      </c>
      <c r="M2514" t="s">
        <v>740</v>
      </c>
      <c r="N2514" t="s">
        <v>741</v>
      </c>
      <c r="O2514" t="s">
        <v>64</v>
      </c>
      <c r="P2514">
        <v>953</v>
      </c>
      <c r="Q2514" t="s">
        <v>731</v>
      </c>
      <c r="R2514">
        <v>25</v>
      </c>
      <c r="S2514">
        <v>0</v>
      </c>
      <c r="T2514">
        <v>10</v>
      </c>
      <c r="U2514">
        <v>16</v>
      </c>
      <c r="V2514">
        <v>16</v>
      </c>
      <c r="W2514">
        <v>0.5</v>
      </c>
      <c r="X2514">
        <v>0</v>
      </c>
      <c r="Y2514">
        <v>1.6</v>
      </c>
      <c r="Z2514">
        <v>169.8</v>
      </c>
      <c r="AA2514" t="s">
        <v>55</v>
      </c>
      <c r="AB2514" t="s">
        <v>47</v>
      </c>
      <c r="AC2514" t="s">
        <v>742</v>
      </c>
      <c r="AD2514" t="s">
        <v>120</v>
      </c>
      <c r="AE2514" s="39">
        <v>46230.827453703707</v>
      </c>
      <c r="AG2514" t="str">
        <f t="shared" si="312"/>
        <v>Agosto-26</v>
      </c>
      <c r="AH2514" s="36">
        <f>_xlfn.XLOOKUP(AK2514,'Base de Preços'!P$7:P$3001,'Base de Preços'!J$7:J$3001,"",0)</f>
        <v>265.83999999999997</v>
      </c>
      <c r="AI2514" s="37">
        <f t="shared" si="313"/>
        <v>2658.3999999999996</v>
      </c>
      <c r="AJ2514" t="str">
        <f>_xlfn.XLOOKUP(N2514,Agrupamentos!C$3:C$496,Agrupamentos!D$3:D$496,"",0)</f>
        <v>HERBICIDA ENTRE LINHA</v>
      </c>
      <c r="AK2514" t="str">
        <f t="shared" si="314"/>
        <v>CAPINA QUIMICA ENTRELINHA 2 RUAS (6M)GN1430REF319</v>
      </c>
      <c r="AL2514" s="57" t="str">
        <f t="shared" si="315"/>
        <v>48294GN1430Operador de Trator de PneuMARCIO APARECIDO FOGAÇACAPINA QUIMICA ENTRELINHA 2 RUAS (6M)Santa fé - BTC25Principal10Agosto-26161646230,827453703746230</v>
      </c>
      <c r="AM2514" s="79">
        <f t="shared" si="316"/>
        <v>32</v>
      </c>
      <c r="AN2514" s="80">
        <f t="shared" si="317"/>
        <v>5433.6</v>
      </c>
      <c r="AO2514" s="36">
        <f t="shared" si="318"/>
        <v>1698</v>
      </c>
      <c r="AP2514" s="83">
        <f t="shared" si="319"/>
        <v>-3735.6000000000004</v>
      </c>
    </row>
    <row r="2515" spans="1:42" hidden="1">
      <c r="A2515">
        <v>48301</v>
      </c>
      <c r="B2515" s="38">
        <v>46230</v>
      </c>
      <c r="C2515" t="s">
        <v>781</v>
      </c>
      <c r="D2515" t="s">
        <v>725</v>
      </c>
      <c r="E2515" t="s">
        <v>726</v>
      </c>
      <c r="F2515" t="s">
        <v>59</v>
      </c>
      <c r="G2515">
        <v>8</v>
      </c>
      <c r="H2515" s="43">
        <v>10964</v>
      </c>
      <c r="I2515" t="s">
        <v>727</v>
      </c>
      <c r="J2515">
        <v>11846</v>
      </c>
      <c r="K2515" t="s">
        <v>728</v>
      </c>
      <c r="L2515" t="s">
        <v>728</v>
      </c>
      <c r="M2515">
        <v>2</v>
      </c>
      <c r="N2515" t="s">
        <v>736</v>
      </c>
      <c r="O2515" t="s">
        <v>64</v>
      </c>
      <c r="P2515">
        <v>981</v>
      </c>
      <c r="Q2515" t="s">
        <v>782</v>
      </c>
      <c r="R2515">
        <v>2</v>
      </c>
      <c r="S2515">
        <v>0</v>
      </c>
      <c r="T2515">
        <v>0</v>
      </c>
      <c r="U2515">
        <v>24</v>
      </c>
      <c r="V2515">
        <v>24</v>
      </c>
      <c r="W2515">
        <v>0</v>
      </c>
      <c r="X2515">
        <v>0</v>
      </c>
      <c r="Y2515">
        <v>0</v>
      </c>
      <c r="Z2515">
        <v>0</v>
      </c>
      <c r="AA2515" t="s">
        <v>55</v>
      </c>
      <c r="AB2515" t="s">
        <v>56</v>
      </c>
      <c r="AC2515" t="s">
        <v>732</v>
      </c>
      <c r="AE2515" s="39">
        <v>46230.875324074077</v>
      </c>
      <c r="AG2515" t="str">
        <f t="shared" si="312"/>
        <v>Agosto-26</v>
      </c>
      <c r="AH2515" s="36">
        <f>_xlfn.XLOOKUP(AK2515,'Base de Preços'!P$7:P$3001,'Base de Preços'!J$7:J$3001,"",0)</f>
        <v>0</v>
      </c>
      <c r="AI2515" s="37">
        <f t="shared" si="313"/>
        <v>0</v>
      </c>
      <c r="AJ2515" t="str">
        <f>_xlfn.XLOOKUP(N2515,Agrupamentos!C$3:C$496,Agrupamentos!D$3:D$496,"",0)</f>
        <v>APOIO E MANUTENÇÃO</v>
      </c>
      <c r="AK2515" t="str">
        <f t="shared" si="314"/>
        <v>APOIO E MANUTENÇÃO 1430GN14302</v>
      </c>
      <c r="AL2515" s="57" t="str">
        <f t="shared" si="315"/>
        <v>48301GN1430Operador de Trator de PneuYURI RIBEIRO DE OLIVEIRAAPOIO E MANUTENÇÃO 1430F21 - SÃO FRANCISCO DE ASSIS2Suporte0Agosto-26242446230,875324074146230</v>
      </c>
      <c r="AM2515" s="79" t="str">
        <f t="shared" si="316"/>
        <v/>
      </c>
      <c r="AN2515" s="80" t="str">
        <f t="shared" si="317"/>
        <v/>
      </c>
      <c r="AO2515" s="36">
        <f t="shared" si="318"/>
        <v>0</v>
      </c>
      <c r="AP2515" s="83" t="str">
        <f t="shared" si="319"/>
        <v/>
      </c>
    </row>
    <row r="2516" spans="1:42" hidden="1">
      <c r="A2516">
        <v>48326</v>
      </c>
      <c r="B2516" s="38">
        <v>46230</v>
      </c>
      <c r="C2516" t="s">
        <v>781</v>
      </c>
      <c r="D2516" t="s">
        <v>725</v>
      </c>
      <c r="E2516" t="s">
        <v>726</v>
      </c>
      <c r="F2516" t="s">
        <v>59</v>
      </c>
      <c r="G2516">
        <v>8</v>
      </c>
      <c r="H2516" s="43" t="s">
        <v>733</v>
      </c>
      <c r="I2516" t="s">
        <v>734</v>
      </c>
      <c r="J2516">
        <v>11752</v>
      </c>
      <c r="K2516" t="s">
        <v>149</v>
      </c>
      <c r="L2516" t="s">
        <v>735</v>
      </c>
      <c r="M2516">
        <v>2</v>
      </c>
      <c r="N2516" t="s">
        <v>736</v>
      </c>
      <c r="O2516" t="s">
        <v>64</v>
      </c>
      <c r="P2516">
        <v>981</v>
      </c>
      <c r="Q2516" t="s">
        <v>782</v>
      </c>
      <c r="R2516">
        <v>6</v>
      </c>
      <c r="S2516">
        <v>0</v>
      </c>
      <c r="T2516">
        <v>0</v>
      </c>
      <c r="U2516">
        <v>8</v>
      </c>
      <c r="V2516">
        <v>8</v>
      </c>
      <c r="W2516">
        <v>0</v>
      </c>
      <c r="X2516">
        <v>0</v>
      </c>
      <c r="Y2516">
        <v>0</v>
      </c>
      <c r="Z2516">
        <v>0</v>
      </c>
      <c r="AA2516" t="s">
        <v>55</v>
      </c>
      <c r="AB2516" t="s">
        <v>56</v>
      </c>
      <c r="AC2516" t="s">
        <v>120</v>
      </c>
      <c r="AD2516" t="s">
        <v>120</v>
      </c>
      <c r="AE2516" s="39">
        <v>46231.387175925927</v>
      </c>
      <c r="AG2516" t="str">
        <f t="shared" si="312"/>
        <v>Agosto-26</v>
      </c>
      <c r="AH2516" s="36">
        <f>_xlfn.XLOOKUP(AK2516,'Base de Preços'!P$7:P$3001,'Base de Preços'!J$7:J$3001,"",0)</f>
        <v>0</v>
      </c>
      <c r="AI2516" s="37">
        <f t="shared" si="313"/>
        <v>0</v>
      </c>
      <c r="AJ2516" t="str">
        <f>_xlfn.XLOOKUP(N2516,Agrupamentos!C$3:C$496,Agrupamentos!D$3:D$496,"",0)</f>
        <v>APOIO E MANUTENÇÃO</v>
      </c>
      <c r="AK2516" t="str">
        <f t="shared" si="314"/>
        <v>APOIO E MANUTENÇÃO 1430GN14302</v>
      </c>
      <c r="AL2516" s="57" t="str">
        <f t="shared" si="315"/>
        <v>48326GN1430Operador de Trator de PneuMATEUS SANCHES PERES BIENIEKAPOIO E MANUTENÇÃO 1430F21 - SÃO FRANCISCO DE ASSIS6Suporte0Agosto-268846231,387175925946230</v>
      </c>
      <c r="AM2516" s="79" t="str">
        <f t="shared" si="316"/>
        <v/>
      </c>
      <c r="AN2516" s="80" t="str">
        <f t="shared" si="317"/>
        <v/>
      </c>
      <c r="AO2516" s="36">
        <f t="shared" si="318"/>
        <v>0</v>
      </c>
      <c r="AP2516" s="83" t="str">
        <f t="shared" si="319"/>
        <v/>
      </c>
    </row>
    <row r="2517" spans="1:42" hidden="1">
      <c r="A2517">
        <v>48326</v>
      </c>
      <c r="B2517" s="38">
        <v>46230</v>
      </c>
      <c r="C2517" t="s">
        <v>781</v>
      </c>
      <c r="D2517" t="s">
        <v>725</v>
      </c>
      <c r="E2517" t="s">
        <v>726</v>
      </c>
      <c r="F2517" t="s">
        <v>49</v>
      </c>
      <c r="G2517">
        <v>8</v>
      </c>
      <c r="H2517" s="43" t="s">
        <v>733</v>
      </c>
      <c r="I2517" t="s">
        <v>734</v>
      </c>
      <c r="J2517">
        <v>11752</v>
      </c>
      <c r="K2517" t="s">
        <v>149</v>
      </c>
      <c r="L2517" t="s">
        <v>735</v>
      </c>
      <c r="M2517">
        <v>2</v>
      </c>
      <c r="N2517" t="s">
        <v>736</v>
      </c>
      <c r="O2517" t="s">
        <v>64</v>
      </c>
      <c r="P2517">
        <v>981</v>
      </c>
      <c r="Q2517" t="s">
        <v>782</v>
      </c>
      <c r="R2517">
        <v>6</v>
      </c>
      <c r="S2517">
        <v>0</v>
      </c>
      <c r="T2517">
        <v>0</v>
      </c>
      <c r="U2517">
        <v>80</v>
      </c>
      <c r="V2517">
        <v>80</v>
      </c>
      <c r="W2517">
        <v>0</v>
      </c>
      <c r="X2517">
        <v>0</v>
      </c>
      <c r="Y2517">
        <v>0</v>
      </c>
      <c r="Z2517">
        <v>0</v>
      </c>
      <c r="AA2517" t="s">
        <v>55</v>
      </c>
      <c r="AB2517" t="s">
        <v>56</v>
      </c>
      <c r="AC2517" t="s">
        <v>120</v>
      </c>
      <c r="AD2517" t="s">
        <v>120</v>
      </c>
      <c r="AE2517" s="39">
        <v>46231.386840277781</v>
      </c>
      <c r="AG2517" t="str">
        <f t="shared" si="312"/>
        <v>Agosto-26</v>
      </c>
      <c r="AH2517" s="36">
        <f>_xlfn.XLOOKUP(AK2517,'Base de Preços'!P$7:P$3001,'Base de Preços'!J$7:J$3001,"",0)</f>
        <v>0</v>
      </c>
      <c r="AI2517" s="37">
        <f t="shared" si="313"/>
        <v>0</v>
      </c>
      <c r="AJ2517" t="str">
        <f>_xlfn.XLOOKUP(N2517,Agrupamentos!C$3:C$496,Agrupamentos!D$3:D$496,"",0)</f>
        <v>APOIO E MANUTENÇÃO</v>
      </c>
      <c r="AK2517" t="str">
        <f t="shared" si="314"/>
        <v>APOIO E MANUTENÇÃO 1430GN14302</v>
      </c>
      <c r="AL2517" s="57" t="str">
        <f t="shared" si="315"/>
        <v>48326GN1430Trabalhador FlorestalMATEUS SANCHES PERES BIENIEKAPOIO E MANUTENÇÃO 1430F21 - SÃO FRANCISCO DE ASSIS6Suporte0Agosto-26808046231,386840277846230</v>
      </c>
      <c r="AM2517" s="79" t="str">
        <f t="shared" si="316"/>
        <v/>
      </c>
      <c r="AN2517" s="80" t="str">
        <f t="shared" si="317"/>
        <v/>
      </c>
      <c r="AO2517" s="36">
        <f t="shared" si="318"/>
        <v>0</v>
      </c>
      <c r="AP2517" s="83" t="str">
        <f t="shared" si="319"/>
        <v/>
      </c>
    </row>
    <row r="2518" spans="1:42" hidden="1">
      <c r="A2518">
        <v>48327</v>
      </c>
      <c r="B2518" s="38">
        <v>46230</v>
      </c>
      <c r="C2518" t="s">
        <v>781</v>
      </c>
      <c r="D2518" t="s">
        <v>725</v>
      </c>
      <c r="E2518" t="s">
        <v>726</v>
      </c>
      <c r="F2518" t="s">
        <v>59</v>
      </c>
      <c r="G2518">
        <v>8</v>
      </c>
      <c r="H2518" s="43" t="s">
        <v>733</v>
      </c>
      <c r="I2518" t="s">
        <v>734</v>
      </c>
      <c r="J2518">
        <v>11752</v>
      </c>
      <c r="K2518" t="s">
        <v>149</v>
      </c>
      <c r="L2518" t="s">
        <v>738</v>
      </c>
      <c r="M2518">
        <v>2</v>
      </c>
      <c r="N2518" t="s">
        <v>736</v>
      </c>
      <c r="O2518" t="s">
        <v>64</v>
      </c>
      <c r="P2518">
        <v>981</v>
      </c>
      <c r="Q2518" t="s">
        <v>782</v>
      </c>
      <c r="R2518">
        <v>6</v>
      </c>
      <c r="S2518">
        <v>0</v>
      </c>
      <c r="T2518">
        <v>0</v>
      </c>
      <c r="U2518">
        <v>8</v>
      </c>
      <c r="V2518">
        <v>8</v>
      </c>
      <c r="W2518">
        <v>0</v>
      </c>
      <c r="X2518">
        <v>0</v>
      </c>
      <c r="Y2518">
        <v>0</v>
      </c>
      <c r="Z2518">
        <v>0</v>
      </c>
      <c r="AA2518" t="s">
        <v>55</v>
      </c>
      <c r="AB2518" t="s">
        <v>56</v>
      </c>
      <c r="AC2518" t="s">
        <v>120</v>
      </c>
      <c r="AD2518" t="s">
        <v>120</v>
      </c>
      <c r="AE2518" s="39">
        <v>46231.388842592591</v>
      </c>
      <c r="AG2518" t="str">
        <f t="shared" si="312"/>
        <v>Agosto-26</v>
      </c>
      <c r="AH2518" s="36">
        <f>_xlfn.XLOOKUP(AK2518,'Base de Preços'!P$7:P$3001,'Base de Preços'!J$7:J$3001,"",0)</f>
        <v>0</v>
      </c>
      <c r="AI2518" s="37">
        <f t="shared" si="313"/>
        <v>0</v>
      </c>
      <c r="AJ2518" t="str">
        <f>_xlfn.XLOOKUP(N2518,Agrupamentos!C$3:C$496,Agrupamentos!D$3:D$496,"",0)</f>
        <v>APOIO E MANUTENÇÃO</v>
      </c>
      <c r="AK2518" t="str">
        <f t="shared" si="314"/>
        <v>APOIO E MANUTENÇÃO 1430GN14302</v>
      </c>
      <c r="AL2518" s="57" t="str">
        <f t="shared" si="315"/>
        <v>48327GN1430Operador de Trator de PneuMATEUS SANCHES PERES BIENIEKAPOIO E MANUTENÇÃO 1430F21 - SÃO FRANCISCO DE ASSIS6Suporte0Agosto-268846231,388842592646230</v>
      </c>
      <c r="AM2518" s="79" t="str">
        <f t="shared" si="316"/>
        <v/>
      </c>
      <c r="AN2518" s="80" t="str">
        <f t="shared" si="317"/>
        <v/>
      </c>
      <c r="AO2518" s="36">
        <f t="shared" si="318"/>
        <v>0</v>
      </c>
      <c r="AP2518" s="83" t="str">
        <f t="shared" si="319"/>
        <v/>
      </c>
    </row>
    <row r="2519" spans="1:42" s="62" customFormat="1" hidden="1">
      <c r="A2519">
        <v>48291</v>
      </c>
      <c r="B2519" s="38">
        <v>46230</v>
      </c>
      <c r="C2519" t="s">
        <v>714</v>
      </c>
      <c r="D2519" t="s">
        <v>105</v>
      </c>
      <c r="E2519" t="s">
        <v>106</v>
      </c>
      <c r="F2519" t="s">
        <v>59</v>
      </c>
      <c r="G2519">
        <v>8</v>
      </c>
      <c r="H2519" s="43">
        <v>11331</v>
      </c>
      <c r="I2519" t="s">
        <v>112</v>
      </c>
      <c r="J2519">
        <v>11838</v>
      </c>
      <c r="K2519" t="s">
        <v>113</v>
      </c>
      <c r="L2519" t="s">
        <v>114</v>
      </c>
      <c r="M2519">
        <v>1</v>
      </c>
      <c r="N2519" t="s">
        <v>109</v>
      </c>
      <c r="O2519" t="s">
        <v>64</v>
      </c>
      <c r="P2519">
        <v>934</v>
      </c>
      <c r="Q2519" t="s">
        <v>711</v>
      </c>
      <c r="R2519" t="s">
        <v>165</v>
      </c>
      <c r="S2519">
        <v>0</v>
      </c>
      <c r="T2519">
        <v>0</v>
      </c>
      <c r="U2519">
        <v>8</v>
      </c>
      <c r="V2519">
        <v>8</v>
      </c>
      <c r="W2519">
        <v>0</v>
      </c>
      <c r="X2519">
        <v>0</v>
      </c>
      <c r="Y2519">
        <v>0</v>
      </c>
      <c r="Z2519">
        <v>0</v>
      </c>
      <c r="AA2519" t="s">
        <v>55</v>
      </c>
      <c r="AB2519" t="s">
        <v>56</v>
      </c>
      <c r="AC2519" t="s">
        <v>119</v>
      </c>
      <c r="AD2519"/>
      <c r="AE2519" s="39">
        <v>46230.801562499997</v>
      </c>
      <c r="AF2519"/>
      <c r="AG2519" t="str">
        <f t="shared" si="312"/>
        <v>Agosto-26</v>
      </c>
      <c r="AH2519" s="36">
        <f>_xlfn.XLOOKUP(AK2519,'Base de Preços'!P$7:P$3001,'Base de Preços'!J$7:J$3001,"",0)</f>
        <v>0</v>
      </c>
      <c r="AI2519" s="37">
        <f t="shared" si="313"/>
        <v>0</v>
      </c>
      <c r="AJ2519" t="str">
        <f>_xlfn.XLOOKUP(N2519,Agrupamentos!C$3:C$496,Agrupamentos!D$3:D$496,"",0)</f>
        <v>APOIO E MANUTENÇÃO</v>
      </c>
      <c r="AK2519" t="str">
        <f t="shared" si="314"/>
        <v>APOIO E MANUTEÇÃO 1410GN14101</v>
      </c>
      <c r="AL2519" s="57" t="str">
        <f t="shared" si="315"/>
        <v>48291GN1410Operador de Trator de PneuRENILDO DA CONCEICAO OLIVEIRAAPOIO E MANUTEÇÃO 1410RIBEIRÃO CLARO E RECREIO GLEBA C - RRP006-01Suporte0Agosto-268846230,801562546230</v>
      </c>
      <c r="AM2519" s="79" t="str">
        <f t="shared" si="316"/>
        <v/>
      </c>
      <c r="AN2519" s="80" t="str">
        <f t="shared" si="317"/>
        <v/>
      </c>
      <c r="AO2519" s="36">
        <f t="shared" si="318"/>
        <v>0</v>
      </c>
      <c r="AP2519" s="83" t="str">
        <f t="shared" si="319"/>
        <v/>
      </c>
    </row>
    <row r="2520" spans="1:42" hidden="1">
      <c r="A2520">
        <v>48291</v>
      </c>
      <c r="B2520" s="38">
        <v>46230</v>
      </c>
      <c r="C2520" t="s">
        <v>714</v>
      </c>
      <c r="D2520" t="s">
        <v>105</v>
      </c>
      <c r="E2520" t="s">
        <v>106</v>
      </c>
      <c r="F2520" t="s">
        <v>37</v>
      </c>
      <c r="G2520">
        <v>8</v>
      </c>
      <c r="H2520" s="43">
        <v>11331</v>
      </c>
      <c r="I2520" t="s">
        <v>112</v>
      </c>
      <c r="J2520">
        <v>11838</v>
      </c>
      <c r="K2520" t="s">
        <v>113</v>
      </c>
      <c r="L2520" t="s">
        <v>114</v>
      </c>
      <c r="M2520">
        <v>1</v>
      </c>
      <c r="N2520" t="s">
        <v>109</v>
      </c>
      <c r="O2520" t="s">
        <v>64</v>
      </c>
      <c r="P2520">
        <v>934</v>
      </c>
      <c r="Q2520" t="s">
        <v>711</v>
      </c>
      <c r="R2520" t="s">
        <v>165</v>
      </c>
      <c r="S2520">
        <v>0</v>
      </c>
      <c r="T2520">
        <v>0</v>
      </c>
      <c r="U2520">
        <v>8</v>
      </c>
      <c r="V2520">
        <v>8</v>
      </c>
      <c r="W2520">
        <v>0</v>
      </c>
      <c r="X2520">
        <v>0</v>
      </c>
      <c r="Y2520">
        <v>0</v>
      </c>
      <c r="Z2520">
        <v>0</v>
      </c>
      <c r="AA2520" t="s">
        <v>55</v>
      </c>
      <c r="AB2520" t="s">
        <v>47</v>
      </c>
      <c r="AC2520" t="s">
        <v>119</v>
      </c>
      <c r="AE2520" s="39">
        <v>46230.801562499997</v>
      </c>
      <c r="AG2520" t="str">
        <f t="shared" si="312"/>
        <v>Agosto-26</v>
      </c>
      <c r="AH2520" s="36">
        <f>_xlfn.XLOOKUP(AK2520,'Base de Preços'!P$7:P$3001,'Base de Preços'!J$7:J$3001,"",0)</f>
        <v>0</v>
      </c>
      <c r="AI2520" s="37">
        <f t="shared" si="313"/>
        <v>0</v>
      </c>
      <c r="AJ2520" t="str">
        <f>_xlfn.XLOOKUP(N2520,Agrupamentos!C$3:C$496,Agrupamentos!D$3:D$496,"",0)</f>
        <v>APOIO E MANUTENÇÃO</v>
      </c>
      <c r="AK2520" t="str">
        <f t="shared" si="314"/>
        <v>APOIO E MANUTEÇÃO 1410GN14101</v>
      </c>
      <c r="AL2520" s="57" t="str">
        <f t="shared" si="315"/>
        <v>48291GN1410MotoristaRENILDO DA CONCEICAO OLIVEIRAAPOIO E MANUTEÇÃO 1410RIBEIRÃO CLARO E RECREIO GLEBA C - RRP006-01Principal0Agosto-268846230,801562546230</v>
      </c>
      <c r="AM2520" s="79" t="str">
        <f t="shared" si="316"/>
        <v/>
      </c>
      <c r="AN2520" s="80" t="str">
        <f t="shared" si="317"/>
        <v/>
      </c>
      <c r="AO2520" s="36">
        <f t="shared" si="318"/>
        <v>0</v>
      </c>
      <c r="AP2520" s="83" t="str">
        <f t="shared" si="319"/>
        <v/>
      </c>
    </row>
    <row r="2521" spans="1:42" hidden="1">
      <c r="A2521">
        <v>48291</v>
      </c>
      <c r="B2521" s="38">
        <v>46230</v>
      </c>
      <c r="C2521" t="s">
        <v>714</v>
      </c>
      <c r="D2521" t="s">
        <v>105</v>
      </c>
      <c r="E2521" t="s">
        <v>106</v>
      </c>
      <c r="F2521" t="s">
        <v>49</v>
      </c>
      <c r="G2521">
        <v>8</v>
      </c>
      <c r="H2521" s="43">
        <v>11331</v>
      </c>
      <c r="I2521" t="s">
        <v>112</v>
      </c>
      <c r="J2521">
        <v>11838</v>
      </c>
      <c r="K2521" t="s">
        <v>113</v>
      </c>
      <c r="L2521" t="s">
        <v>114</v>
      </c>
      <c r="M2521">
        <v>1</v>
      </c>
      <c r="N2521" t="s">
        <v>109</v>
      </c>
      <c r="O2521" t="s">
        <v>64</v>
      </c>
      <c r="P2521">
        <v>934</v>
      </c>
      <c r="Q2521" t="s">
        <v>711</v>
      </c>
      <c r="R2521" t="s">
        <v>165</v>
      </c>
      <c r="S2521">
        <v>0</v>
      </c>
      <c r="T2521">
        <v>0</v>
      </c>
      <c r="U2521">
        <v>8</v>
      </c>
      <c r="V2521">
        <v>8</v>
      </c>
      <c r="W2521">
        <v>0</v>
      </c>
      <c r="X2521">
        <v>0</v>
      </c>
      <c r="Y2521">
        <v>0</v>
      </c>
      <c r="Z2521">
        <v>0</v>
      </c>
      <c r="AA2521" t="s">
        <v>55</v>
      </c>
      <c r="AB2521" t="s">
        <v>56</v>
      </c>
      <c r="AC2521" t="s">
        <v>119</v>
      </c>
      <c r="AE2521" s="39">
        <v>46230.801562499997</v>
      </c>
      <c r="AG2521" t="str">
        <f t="shared" si="312"/>
        <v>Agosto-26</v>
      </c>
      <c r="AH2521" s="36">
        <f>_xlfn.XLOOKUP(AK2521,'Base de Preços'!P$7:P$3001,'Base de Preços'!J$7:J$3001,"",0)</f>
        <v>0</v>
      </c>
      <c r="AI2521" s="37">
        <f t="shared" si="313"/>
        <v>0</v>
      </c>
      <c r="AJ2521" t="str">
        <f>_xlfn.XLOOKUP(N2521,Agrupamentos!C$3:C$496,Agrupamentos!D$3:D$496,"",0)</f>
        <v>APOIO E MANUTENÇÃO</v>
      </c>
      <c r="AK2521" t="str">
        <f t="shared" si="314"/>
        <v>APOIO E MANUTEÇÃO 1410GN14101</v>
      </c>
      <c r="AL2521" s="57" t="str">
        <f t="shared" si="315"/>
        <v>48291GN1410Trabalhador FlorestalRENILDO DA CONCEICAO OLIVEIRAAPOIO E MANUTEÇÃO 1410RIBEIRÃO CLARO E RECREIO GLEBA C - RRP006-01Suporte0Agosto-268846230,801562546230</v>
      </c>
      <c r="AM2521" s="79" t="str">
        <f t="shared" si="316"/>
        <v/>
      </c>
      <c r="AN2521" s="80" t="str">
        <f t="shared" si="317"/>
        <v/>
      </c>
      <c r="AO2521" s="36">
        <f t="shared" si="318"/>
        <v>0</v>
      </c>
      <c r="AP2521" s="83" t="str">
        <f t="shared" si="319"/>
        <v/>
      </c>
    </row>
    <row r="2522" spans="1:42" hidden="1">
      <c r="A2522">
        <v>48309</v>
      </c>
      <c r="B2522" s="38">
        <v>46230</v>
      </c>
      <c r="C2522" t="s">
        <v>714</v>
      </c>
      <c r="D2522" t="s">
        <v>105</v>
      </c>
      <c r="E2522" t="s">
        <v>106</v>
      </c>
      <c r="F2522" t="s">
        <v>37</v>
      </c>
      <c r="G2522">
        <v>8</v>
      </c>
      <c r="H2522" s="43">
        <v>11065</v>
      </c>
      <c r="I2522" t="s">
        <v>107</v>
      </c>
      <c r="J2522">
        <v>11392</v>
      </c>
      <c r="K2522" t="s">
        <v>142</v>
      </c>
      <c r="L2522" t="s">
        <v>142</v>
      </c>
      <c r="M2522">
        <v>1</v>
      </c>
      <c r="N2522" t="s">
        <v>109</v>
      </c>
      <c r="O2522" t="s">
        <v>64</v>
      </c>
      <c r="P2522">
        <v>820</v>
      </c>
      <c r="Q2522" t="s">
        <v>144</v>
      </c>
      <c r="R2522" t="s">
        <v>122</v>
      </c>
      <c r="S2522">
        <v>24</v>
      </c>
      <c r="T2522">
        <v>0</v>
      </c>
      <c r="U2522">
        <v>0</v>
      </c>
      <c r="V2522">
        <v>24</v>
      </c>
      <c r="W2522">
        <v>0</v>
      </c>
      <c r="X2522">
        <v>0</v>
      </c>
      <c r="Y2522">
        <v>0</v>
      </c>
      <c r="Z2522">
        <v>0</v>
      </c>
      <c r="AA2522" t="s">
        <v>46</v>
      </c>
      <c r="AB2522" t="s">
        <v>47</v>
      </c>
      <c r="AC2522" t="s">
        <v>145</v>
      </c>
      <c r="AE2522" s="39">
        <v>46230.948622685188</v>
      </c>
      <c r="AG2522" t="str">
        <f t="shared" si="312"/>
        <v>Agosto-26</v>
      </c>
      <c r="AH2522" s="36">
        <f>_xlfn.XLOOKUP(AK2522,'Base de Preços'!P$7:P$3001,'Base de Preços'!J$7:J$3001,"",0)</f>
        <v>0</v>
      </c>
      <c r="AI2522" s="37">
        <f t="shared" si="313"/>
        <v>0</v>
      </c>
      <c r="AJ2522" t="str">
        <f>_xlfn.XLOOKUP(N2522,Agrupamentos!C$3:C$496,Agrupamentos!D$3:D$496,"",0)</f>
        <v>APOIO E MANUTENÇÃO</v>
      </c>
      <c r="AK2522" t="str">
        <f t="shared" si="314"/>
        <v>APOIO E MANUTEÇÃO 1410GN14101</v>
      </c>
      <c r="AL2522" s="57" t="str">
        <f t="shared" si="315"/>
        <v>48309GN1410MotoristaDOUGLAS BOTELHO GOMESAPOIO E MANUTEÇÃO 1410NOSSA SENHORA APARECIDA IX - CPG004-01Principal0Agosto-2602446230,948622685246230</v>
      </c>
      <c r="AM2522" s="79" t="str">
        <f t="shared" si="316"/>
        <v/>
      </c>
      <c r="AN2522" s="80" t="str">
        <f t="shared" si="317"/>
        <v/>
      </c>
      <c r="AO2522" s="36">
        <f t="shared" si="318"/>
        <v>0</v>
      </c>
      <c r="AP2522" s="83" t="str">
        <f t="shared" si="319"/>
        <v/>
      </c>
    </row>
    <row r="2523" spans="1:42" hidden="1">
      <c r="A2523">
        <v>48309</v>
      </c>
      <c r="B2523" s="38">
        <v>46230</v>
      </c>
      <c r="C2523" t="s">
        <v>714</v>
      </c>
      <c r="D2523" t="s">
        <v>105</v>
      </c>
      <c r="E2523" t="s">
        <v>106</v>
      </c>
      <c r="F2523" t="s">
        <v>49</v>
      </c>
      <c r="G2523">
        <v>8</v>
      </c>
      <c r="H2523" s="43">
        <v>11065</v>
      </c>
      <c r="I2523" t="s">
        <v>107</v>
      </c>
      <c r="J2523">
        <v>11392</v>
      </c>
      <c r="K2523" t="s">
        <v>142</v>
      </c>
      <c r="L2523" t="s">
        <v>142</v>
      </c>
      <c r="M2523">
        <v>478</v>
      </c>
      <c r="N2523" t="s">
        <v>143</v>
      </c>
      <c r="O2523" t="s">
        <v>64</v>
      </c>
      <c r="P2523">
        <v>820</v>
      </c>
      <c r="Q2523" t="s">
        <v>144</v>
      </c>
      <c r="R2523" t="s">
        <v>118</v>
      </c>
      <c r="S2523">
        <v>130</v>
      </c>
      <c r="T2523">
        <v>4</v>
      </c>
      <c r="U2523">
        <v>0</v>
      </c>
      <c r="V2523">
        <v>130</v>
      </c>
      <c r="W2523">
        <v>11.26</v>
      </c>
      <c r="X2523">
        <v>32.5</v>
      </c>
      <c r="Y2523">
        <v>32.5</v>
      </c>
      <c r="Z2523">
        <v>851.63</v>
      </c>
      <c r="AA2523" t="s">
        <v>55</v>
      </c>
      <c r="AB2523" t="s">
        <v>47</v>
      </c>
      <c r="AC2523" t="s">
        <v>145</v>
      </c>
      <c r="AE2523" s="39">
        <v>46230.948622685188</v>
      </c>
      <c r="AG2523" t="str">
        <f t="shared" si="312"/>
        <v>Agosto-26</v>
      </c>
      <c r="AH2523" s="36">
        <f>_xlfn.XLOOKUP(AK2523,'Base de Preços'!P$7:P$3001,'Base de Preços'!J$7:J$3001,"",0)</f>
        <v>1235.0899999999999</v>
      </c>
      <c r="AI2523" s="37">
        <f t="shared" si="313"/>
        <v>4940.3599999999997</v>
      </c>
      <c r="AJ2523" t="str">
        <f>_xlfn.XLOOKUP(N2523,Agrupamentos!C$3:C$496,Agrupamentos!D$3:D$496,"",0)</f>
        <v>IRRIGAÇÃO DE PLANTIO</v>
      </c>
      <c r="AK2523" t="str">
        <f t="shared" si="314"/>
        <v>SERV PLANTIO IRRIGADO NIVEL 1 AGRIC - TRANSPORTE ATÉ 5 KMGN1410478</v>
      </c>
      <c r="AL2523" s="57" t="str">
        <f t="shared" si="315"/>
        <v>48309GN1410Trabalhador FlorestalDOUGLAS BOTELHO GOMESSERV PLANTIO IRRIGADO NIVEL 1 AGRIC - TRANSPORTE ATÉ 5 KMNOSSA SENHORA APARECIDA IX - CPG003-01Principal4Agosto-26013046230,948622685246230</v>
      </c>
      <c r="AM2523" s="79">
        <f t="shared" si="316"/>
        <v>11.545293072824157</v>
      </c>
      <c r="AN2523" s="80">
        <f t="shared" si="317"/>
        <v>9832.3179396092364</v>
      </c>
      <c r="AO2523" s="36">
        <f t="shared" si="318"/>
        <v>3406.52</v>
      </c>
      <c r="AP2523" s="83">
        <f t="shared" si="319"/>
        <v>-6425.797939609236</v>
      </c>
    </row>
    <row r="2524" spans="1:42" hidden="1">
      <c r="A2524">
        <v>48309</v>
      </c>
      <c r="B2524" s="38">
        <v>46230</v>
      </c>
      <c r="C2524" t="s">
        <v>714</v>
      </c>
      <c r="D2524" t="s">
        <v>105</v>
      </c>
      <c r="E2524" t="s">
        <v>106</v>
      </c>
      <c r="F2524" t="s">
        <v>49</v>
      </c>
      <c r="G2524">
        <v>8</v>
      </c>
      <c r="H2524" s="43">
        <v>11065</v>
      </c>
      <c r="I2524" t="s">
        <v>107</v>
      </c>
      <c r="J2524">
        <v>11392</v>
      </c>
      <c r="K2524" t="s">
        <v>142</v>
      </c>
      <c r="L2524" t="s">
        <v>142</v>
      </c>
      <c r="M2524">
        <v>478</v>
      </c>
      <c r="N2524" t="s">
        <v>143</v>
      </c>
      <c r="O2524" t="s">
        <v>64</v>
      </c>
      <c r="P2524">
        <v>820</v>
      </c>
      <c r="Q2524" t="s">
        <v>144</v>
      </c>
      <c r="R2524" t="s">
        <v>122</v>
      </c>
      <c r="S2524">
        <v>130</v>
      </c>
      <c r="T2524">
        <v>7.16</v>
      </c>
      <c r="U2524">
        <v>0</v>
      </c>
      <c r="V2524">
        <v>130</v>
      </c>
      <c r="W2524">
        <v>11.26</v>
      </c>
      <c r="X2524">
        <v>18.16</v>
      </c>
      <c r="Y2524">
        <v>18.16</v>
      </c>
      <c r="Z2524">
        <v>851.63</v>
      </c>
      <c r="AA2524" t="s">
        <v>55</v>
      </c>
      <c r="AB2524" t="s">
        <v>47</v>
      </c>
      <c r="AC2524" t="s">
        <v>145</v>
      </c>
      <c r="AE2524" s="39">
        <v>46230.948622685188</v>
      </c>
      <c r="AG2524" t="str">
        <f t="shared" si="312"/>
        <v>Agosto-26</v>
      </c>
      <c r="AH2524" s="36">
        <f>_xlfn.XLOOKUP(AK2524,'Base de Preços'!P$7:P$3001,'Base de Preços'!J$7:J$3001,"",0)</f>
        <v>1235.0899999999999</v>
      </c>
      <c r="AI2524" s="37">
        <f t="shared" si="313"/>
        <v>8843.2443999999996</v>
      </c>
      <c r="AJ2524" t="str">
        <f>_xlfn.XLOOKUP(N2524,Agrupamentos!C$3:C$496,Agrupamentos!D$3:D$496,"",0)</f>
        <v>IRRIGAÇÃO DE PLANTIO</v>
      </c>
      <c r="AK2524" t="str">
        <f t="shared" si="314"/>
        <v>SERV PLANTIO IRRIGADO NIVEL 1 AGRIC - TRANSPORTE ATÉ 5 KMGN1410478</v>
      </c>
      <c r="AL2524" s="57" t="str">
        <f t="shared" si="315"/>
        <v>48309GN1410Trabalhador FlorestalDOUGLAS BOTELHO GOMESSERV PLANTIO IRRIGADO NIVEL 1 AGRIC - TRANSPORTE ATÉ 5 KMNOSSA SENHORA APARECIDA IX - CPG004-01Principal7,16Agosto-26013046230,948622685246230</v>
      </c>
      <c r="AM2524" s="79">
        <f t="shared" si="316"/>
        <v>11.545293072824157</v>
      </c>
      <c r="AN2524" s="80">
        <f t="shared" si="317"/>
        <v>9832.3179396092364</v>
      </c>
      <c r="AO2524" s="36">
        <f t="shared" si="318"/>
        <v>6097.6707999999999</v>
      </c>
      <c r="AP2524" s="83">
        <f t="shared" si="319"/>
        <v>-3734.6471396092365</v>
      </c>
    </row>
    <row r="2525" spans="1:42" hidden="1">
      <c r="A2525">
        <v>48309</v>
      </c>
      <c r="B2525" s="38">
        <v>46230</v>
      </c>
      <c r="C2525" t="s">
        <v>714</v>
      </c>
      <c r="D2525" t="s">
        <v>105</v>
      </c>
      <c r="E2525" t="s">
        <v>106</v>
      </c>
      <c r="F2525" t="s">
        <v>59</v>
      </c>
      <c r="G2525">
        <v>8</v>
      </c>
      <c r="H2525" s="43">
        <v>11065</v>
      </c>
      <c r="I2525" t="s">
        <v>107</v>
      </c>
      <c r="J2525">
        <v>11392</v>
      </c>
      <c r="K2525" t="s">
        <v>142</v>
      </c>
      <c r="L2525" t="s">
        <v>142</v>
      </c>
      <c r="M2525">
        <v>478</v>
      </c>
      <c r="N2525" t="s">
        <v>143</v>
      </c>
      <c r="O2525" t="s">
        <v>64</v>
      </c>
      <c r="P2525">
        <v>820</v>
      </c>
      <c r="Q2525" t="s">
        <v>144</v>
      </c>
      <c r="R2525" t="s">
        <v>118</v>
      </c>
      <c r="S2525">
        <v>14</v>
      </c>
      <c r="T2525">
        <v>4</v>
      </c>
      <c r="U2525">
        <v>34</v>
      </c>
      <c r="V2525">
        <v>48</v>
      </c>
      <c r="W2525">
        <v>0.74</v>
      </c>
      <c r="X2525">
        <v>3.5</v>
      </c>
      <c r="Y2525">
        <v>12</v>
      </c>
      <c r="Z2525">
        <v>239.79</v>
      </c>
      <c r="AA2525" t="s">
        <v>55</v>
      </c>
      <c r="AB2525" t="s">
        <v>56</v>
      </c>
      <c r="AC2525" t="s">
        <v>145</v>
      </c>
      <c r="AE2525" s="39">
        <v>46230.948622685188</v>
      </c>
      <c r="AG2525" t="str">
        <f t="shared" si="312"/>
        <v>Agosto-26</v>
      </c>
      <c r="AH2525" s="36">
        <f>_xlfn.XLOOKUP(AK2525,'Base de Preços'!P$7:P$3001,'Base de Preços'!J$7:J$3001,"",0)</f>
        <v>1235.0899999999999</v>
      </c>
      <c r="AI2525" s="37">
        <f t="shared" si="313"/>
        <v>0</v>
      </c>
      <c r="AJ2525" t="str">
        <f>_xlfn.XLOOKUP(N2525,Agrupamentos!C$3:C$496,Agrupamentos!D$3:D$496,"",0)</f>
        <v>IRRIGAÇÃO DE PLANTIO</v>
      </c>
      <c r="AK2525" t="str">
        <f t="shared" si="314"/>
        <v>SERV PLANTIO IRRIGADO NIVEL 1 AGRIC - TRANSPORTE ATÉ 5 KMGN1410478</v>
      </c>
      <c r="AL2525" s="57" t="str">
        <f t="shared" si="315"/>
        <v>48309GN1410Operador de Trator de PneuDOUGLAS BOTELHO GOMESSERV PLANTIO IRRIGADO NIVEL 1 AGRIC - TRANSPORTE ATÉ 5 KMNOSSA SENHORA APARECIDA IX - CPG003-01Suporte4Agosto-26344846230,948622685246230</v>
      </c>
      <c r="AM2525" s="79">
        <f t="shared" si="316"/>
        <v>64.86486486486487</v>
      </c>
      <c r="AN2525" s="80">
        <f t="shared" si="317"/>
        <v>15553.945945945947</v>
      </c>
      <c r="AO2525" s="36">
        <f t="shared" si="318"/>
        <v>959.16</v>
      </c>
      <c r="AP2525" s="83">
        <f t="shared" si="319"/>
        <v>-14594.785945945947</v>
      </c>
    </row>
    <row r="2526" spans="1:42" hidden="1">
      <c r="A2526">
        <v>48314</v>
      </c>
      <c r="B2526" s="38">
        <v>46230</v>
      </c>
      <c r="C2526" t="s">
        <v>714</v>
      </c>
      <c r="D2526" t="s">
        <v>105</v>
      </c>
      <c r="E2526" t="s">
        <v>106</v>
      </c>
      <c r="F2526" t="s">
        <v>37</v>
      </c>
      <c r="G2526">
        <v>8</v>
      </c>
      <c r="H2526" s="43">
        <v>11331</v>
      </c>
      <c r="I2526" t="s">
        <v>112</v>
      </c>
      <c r="J2526">
        <v>11362</v>
      </c>
      <c r="K2526" t="s">
        <v>131</v>
      </c>
      <c r="L2526" t="s">
        <v>131</v>
      </c>
      <c r="M2526">
        <v>1</v>
      </c>
      <c r="N2526" t="s">
        <v>109</v>
      </c>
      <c r="O2526" t="s">
        <v>64</v>
      </c>
      <c r="P2526">
        <v>855</v>
      </c>
      <c r="Q2526" t="s">
        <v>182</v>
      </c>
      <c r="R2526" t="s">
        <v>134</v>
      </c>
      <c r="S2526">
        <v>1</v>
      </c>
      <c r="T2526">
        <v>0</v>
      </c>
      <c r="U2526">
        <v>7</v>
      </c>
      <c r="V2526">
        <v>8</v>
      </c>
      <c r="W2526">
        <v>0</v>
      </c>
      <c r="X2526">
        <v>0</v>
      </c>
      <c r="Y2526">
        <v>0</v>
      </c>
      <c r="Z2526">
        <v>0</v>
      </c>
      <c r="AA2526" t="s">
        <v>46</v>
      </c>
      <c r="AB2526" t="s">
        <v>47</v>
      </c>
      <c r="AC2526" t="s">
        <v>135</v>
      </c>
      <c r="AD2526" t="s">
        <v>58</v>
      </c>
      <c r="AE2526" s="39">
        <v>46231.283055555556</v>
      </c>
      <c r="AF2526" t="s">
        <v>784</v>
      </c>
      <c r="AG2526" t="str">
        <f t="shared" si="312"/>
        <v>Agosto-26</v>
      </c>
      <c r="AH2526" s="36">
        <f>_xlfn.XLOOKUP(AK2526,'Base de Preços'!P$7:P$3001,'Base de Preços'!J$7:J$3001,"",0)</f>
        <v>0</v>
      </c>
      <c r="AI2526" s="37">
        <f t="shared" si="313"/>
        <v>0</v>
      </c>
      <c r="AJ2526" t="str">
        <f>_xlfn.XLOOKUP(N2526,Agrupamentos!C$3:C$496,Agrupamentos!D$3:D$496,"",0)</f>
        <v>APOIO E MANUTENÇÃO</v>
      </c>
      <c r="AK2526" t="str">
        <f t="shared" si="314"/>
        <v>APOIO E MANUTEÇÃO 1410GN14101</v>
      </c>
      <c r="AL2526" s="57" t="str">
        <f t="shared" si="315"/>
        <v>48314GN1410MotoristaGABRIEL GONCALVES PINHEIROAPOIO E MANUTEÇÃO 1410MELANCIA - RRP002-01Principal0Agosto-267846231,283055555646230</v>
      </c>
      <c r="AM2526" s="79" t="str">
        <f t="shared" si="316"/>
        <v/>
      </c>
      <c r="AN2526" s="80" t="str">
        <f t="shared" si="317"/>
        <v/>
      </c>
      <c r="AO2526" s="36">
        <f t="shared" si="318"/>
        <v>0</v>
      </c>
      <c r="AP2526" s="83" t="str">
        <f t="shared" si="319"/>
        <v/>
      </c>
    </row>
    <row r="2527" spans="1:42" hidden="1">
      <c r="A2527">
        <v>48314</v>
      </c>
      <c r="B2527" s="38">
        <v>46230</v>
      </c>
      <c r="C2527" t="s">
        <v>714</v>
      </c>
      <c r="D2527" t="s">
        <v>105</v>
      </c>
      <c r="E2527" t="s">
        <v>106</v>
      </c>
      <c r="F2527" t="s">
        <v>49</v>
      </c>
      <c r="G2527">
        <v>8</v>
      </c>
      <c r="H2527" s="43">
        <v>11331</v>
      </c>
      <c r="I2527" t="s">
        <v>112</v>
      </c>
      <c r="J2527">
        <v>11362</v>
      </c>
      <c r="K2527" t="s">
        <v>131</v>
      </c>
      <c r="L2527" t="s">
        <v>131</v>
      </c>
      <c r="M2527">
        <v>298</v>
      </c>
      <c r="N2527" t="s">
        <v>132</v>
      </c>
      <c r="O2527" t="s">
        <v>43</v>
      </c>
      <c r="P2527">
        <v>855</v>
      </c>
      <c r="Q2527" t="s">
        <v>182</v>
      </c>
      <c r="R2527" t="s">
        <v>134</v>
      </c>
      <c r="S2527">
        <v>8</v>
      </c>
      <c r="T2527">
        <v>1</v>
      </c>
      <c r="U2527">
        <v>0</v>
      </c>
      <c r="V2527">
        <v>8</v>
      </c>
      <c r="W2527">
        <v>0</v>
      </c>
      <c r="X2527">
        <v>8</v>
      </c>
      <c r="Y2527">
        <v>8</v>
      </c>
      <c r="Z2527">
        <v>589.29</v>
      </c>
      <c r="AA2527" t="s">
        <v>46</v>
      </c>
      <c r="AB2527" t="s">
        <v>47</v>
      </c>
      <c r="AC2527" t="s">
        <v>135</v>
      </c>
      <c r="AE2527" s="39">
        <v>46231.283055555556</v>
      </c>
      <c r="AF2527" t="s">
        <v>784</v>
      </c>
      <c r="AG2527" t="str">
        <f t="shared" si="312"/>
        <v>Agosto-26</v>
      </c>
      <c r="AH2527" s="36">
        <f>_xlfn.XLOOKUP(AK2527,'Base de Preços'!P$7:P$3001,'Base de Preços'!J$7:J$3001,"",0)</f>
        <v>589.29</v>
      </c>
      <c r="AI2527" s="37">
        <f t="shared" si="313"/>
        <v>589.29</v>
      </c>
      <c r="AJ2527" t="str">
        <f>_xlfn.XLOOKUP(N2527,Agrupamentos!C$3:C$496,Agrupamentos!D$3:D$496,"",0)</f>
        <v>DIARIAS HOMEM</v>
      </c>
      <c r="AK2527" t="str">
        <f t="shared" si="314"/>
        <v>SERV GERAIS LAVOURA AGRICGN1410298</v>
      </c>
      <c r="AL2527" s="57" t="str">
        <f t="shared" si="315"/>
        <v>48314GN1410Trabalhador FlorestalGABRIEL GONCALVES PINHEIROSERV GERAIS LAVOURA AGRICMELANCIA - RRP002-01Principal1Agosto-260846231,283055555646230</v>
      </c>
      <c r="AM2527" s="79" t="str">
        <f t="shared" si="316"/>
        <v/>
      </c>
      <c r="AN2527" s="80" t="str">
        <f t="shared" si="317"/>
        <v/>
      </c>
      <c r="AO2527" s="36">
        <f t="shared" si="318"/>
        <v>589.29</v>
      </c>
      <c r="AP2527" s="83" t="str">
        <f t="shared" si="319"/>
        <v/>
      </c>
    </row>
    <row r="2528" spans="1:42" hidden="1">
      <c r="A2528">
        <v>48314</v>
      </c>
      <c r="B2528" s="38">
        <v>46230</v>
      </c>
      <c r="C2528" t="s">
        <v>714</v>
      </c>
      <c r="D2528" t="s">
        <v>105</v>
      </c>
      <c r="E2528" t="s">
        <v>106</v>
      </c>
      <c r="F2528" t="s">
        <v>59</v>
      </c>
      <c r="G2528">
        <v>8</v>
      </c>
      <c r="H2528" s="43">
        <v>11331</v>
      </c>
      <c r="I2528" t="s">
        <v>112</v>
      </c>
      <c r="J2528">
        <v>11362</v>
      </c>
      <c r="K2528" t="s">
        <v>131</v>
      </c>
      <c r="L2528" t="s">
        <v>131</v>
      </c>
      <c r="M2528">
        <v>1</v>
      </c>
      <c r="N2528" t="s">
        <v>109</v>
      </c>
      <c r="O2528" t="s">
        <v>64</v>
      </c>
      <c r="P2528">
        <v>855</v>
      </c>
      <c r="Q2528" t="s">
        <v>182</v>
      </c>
      <c r="R2528" t="s">
        <v>134</v>
      </c>
      <c r="S2528">
        <v>0</v>
      </c>
      <c r="T2528">
        <v>0</v>
      </c>
      <c r="U2528">
        <v>48</v>
      </c>
      <c r="V2528">
        <v>48</v>
      </c>
      <c r="W2528">
        <v>0</v>
      </c>
      <c r="X2528">
        <v>0</v>
      </c>
      <c r="Y2528">
        <v>0</v>
      </c>
      <c r="Z2528">
        <v>0</v>
      </c>
      <c r="AA2528" t="s">
        <v>46</v>
      </c>
      <c r="AB2528" t="s">
        <v>56</v>
      </c>
      <c r="AC2528" t="s">
        <v>135</v>
      </c>
      <c r="AD2528" t="s">
        <v>58</v>
      </c>
      <c r="AE2528" s="39">
        <v>46231.283055555556</v>
      </c>
      <c r="AF2528" t="s">
        <v>784</v>
      </c>
      <c r="AG2528" t="str">
        <f t="shared" si="312"/>
        <v>Agosto-26</v>
      </c>
      <c r="AH2528" s="36">
        <f>_xlfn.XLOOKUP(AK2528,'Base de Preços'!P$7:P$3001,'Base de Preços'!J$7:J$3001,"",0)</f>
        <v>0</v>
      </c>
      <c r="AI2528" s="37">
        <f t="shared" si="313"/>
        <v>0</v>
      </c>
      <c r="AJ2528" t="str">
        <f>_xlfn.XLOOKUP(N2528,Agrupamentos!C$3:C$496,Agrupamentos!D$3:D$496,"",0)</f>
        <v>APOIO E MANUTENÇÃO</v>
      </c>
      <c r="AK2528" t="str">
        <f t="shared" si="314"/>
        <v>APOIO E MANUTEÇÃO 1410GN14101</v>
      </c>
      <c r="AL2528" s="57" t="str">
        <f t="shared" si="315"/>
        <v>48314GN1410Operador de Trator de PneuGABRIEL GONCALVES PINHEIROAPOIO E MANUTEÇÃO 1410MELANCIA - RRP002-01Suporte0Agosto-26484846231,283055555646230</v>
      </c>
      <c r="AM2528" s="79" t="str">
        <f t="shared" si="316"/>
        <v/>
      </c>
      <c r="AN2528" s="80" t="str">
        <f t="shared" si="317"/>
        <v/>
      </c>
      <c r="AO2528" s="36">
        <f t="shared" si="318"/>
        <v>0</v>
      </c>
      <c r="AP2528" s="83" t="str">
        <f t="shared" si="319"/>
        <v/>
      </c>
    </row>
    <row r="2529" spans="1:42" hidden="1">
      <c r="A2529">
        <v>48314</v>
      </c>
      <c r="B2529" s="38">
        <v>46230</v>
      </c>
      <c r="C2529" t="s">
        <v>714</v>
      </c>
      <c r="D2529" t="s">
        <v>105</v>
      </c>
      <c r="E2529" t="s">
        <v>106</v>
      </c>
      <c r="F2529" t="s">
        <v>49</v>
      </c>
      <c r="G2529">
        <v>8</v>
      </c>
      <c r="H2529" s="43">
        <v>11331</v>
      </c>
      <c r="I2529" t="s">
        <v>112</v>
      </c>
      <c r="J2529">
        <v>11362</v>
      </c>
      <c r="K2529" t="s">
        <v>131</v>
      </c>
      <c r="L2529" t="s">
        <v>131</v>
      </c>
      <c r="M2529">
        <v>1</v>
      </c>
      <c r="N2529" t="s">
        <v>109</v>
      </c>
      <c r="O2529" t="s">
        <v>64</v>
      </c>
      <c r="P2529">
        <v>855</v>
      </c>
      <c r="Q2529" t="s">
        <v>182</v>
      </c>
      <c r="R2529" t="s">
        <v>134</v>
      </c>
      <c r="S2529">
        <v>0</v>
      </c>
      <c r="T2529">
        <v>0</v>
      </c>
      <c r="U2529">
        <v>8</v>
      </c>
      <c r="V2529">
        <v>8</v>
      </c>
      <c r="W2529">
        <v>0</v>
      </c>
      <c r="X2529">
        <v>0</v>
      </c>
      <c r="Y2529">
        <v>0</v>
      </c>
      <c r="Z2529">
        <v>0</v>
      </c>
      <c r="AA2529" t="s">
        <v>46</v>
      </c>
      <c r="AB2529" t="s">
        <v>56</v>
      </c>
      <c r="AC2529" t="s">
        <v>135</v>
      </c>
      <c r="AD2529" t="s">
        <v>58</v>
      </c>
      <c r="AE2529" s="39">
        <v>46231.283055555556</v>
      </c>
      <c r="AF2529" t="s">
        <v>784</v>
      </c>
      <c r="AG2529" t="str">
        <f t="shared" si="312"/>
        <v>Agosto-26</v>
      </c>
      <c r="AH2529" s="36">
        <f>_xlfn.XLOOKUP(AK2529,'Base de Preços'!P$7:P$3001,'Base de Preços'!J$7:J$3001,"",0)</f>
        <v>0</v>
      </c>
      <c r="AI2529" s="37">
        <f t="shared" si="313"/>
        <v>0</v>
      </c>
      <c r="AJ2529" t="str">
        <f>_xlfn.XLOOKUP(N2529,Agrupamentos!C$3:C$496,Agrupamentos!D$3:D$496,"",0)</f>
        <v>APOIO E MANUTENÇÃO</v>
      </c>
      <c r="AK2529" t="str">
        <f t="shared" si="314"/>
        <v>APOIO E MANUTEÇÃO 1410GN14101</v>
      </c>
      <c r="AL2529" s="57" t="str">
        <f t="shared" si="315"/>
        <v>48314GN1410Trabalhador FlorestalGABRIEL GONCALVES PINHEIROAPOIO E MANUTEÇÃO 1410MELANCIA - RRP002-01Suporte0Agosto-268846231,283055555646230</v>
      </c>
      <c r="AM2529" s="79" t="str">
        <f t="shared" si="316"/>
        <v/>
      </c>
      <c r="AN2529" s="80" t="str">
        <f t="shared" si="317"/>
        <v/>
      </c>
      <c r="AO2529" s="36">
        <f t="shared" si="318"/>
        <v>0</v>
      </c>
      <c r="AP2529" s="83" t="str">
        <f t="shared" si="319"/>
        <v/>
      </c>
    </row>
    <row r="2530" spans="1:42" hidden="1">
      <c r="A2530">
        <v>48323</v>
      </c>
      <c r="B2530" s="38">
        <v>46230</v>
      </c>
      <c r="C2530" t="s">
        <v>714</v>
      </c>
      <c r="D2530" t="s">
        <v>105</v>
      </c>
      <c r="E2530" t="s">
        <v>106</v>
      </c>
      <c r="F2530" t="s">
        <v>49</v>
      </c>
      <c r="G2530">
        <v>8</v>
      </c>
      <c r="H2530" s="43">
        <v>11331</v>
      </c>
      <c r="I2530" t="s">
        <v>112</v>
      </c>
      <c r="J2530">
        <v>11752</v>
      </c>
      <c r="K2530" t="s">
        <v>149</v>
      </c>
      <c r="L2530" t="s">
        <v>149</v>
      </c>
      <c r="M2530">
        <v>1</v>
      </c>
      <c r="N2530" t="s">
        <v>109</v>
      </c>
      <c r="O2530" t="s">
        <v>64</v>
      </c>
      <c r="P2530">
        <v>532</v>
      </c>
      <c r="Q2530" t="s">
        <v>117</v>
      </c>
      <c r="R2530" t="s">
        <v>122</v>
      </c>
      <c r="S2530">
        <v>0</v>
      </c>
      <c r="T2530">
        <v>0</v>
      </c>
      <c r="U2530">
        <v>18</v>
      </c>
      <c r="V2530">
        <v>18</v>
      </c>
      <c r="W2530">
        <v>0</v>
      </c>
      <c r="X2530">
        <v>0</v>
      </c>
      <c r="Y2530">
        <v>0</v>
      </c>
      <c r="Z2530">
        <v>0</v>
      </c>
      <c r="AA2530" t="s">
        <v>55</v>
      </c>
      <c r="AB2530" t="s">
        <v>56</v>
      </c>
      <c r="AC2530" t="s">
        <v>120</v>
      </c>
      <c r="AE2530" s="39">
        <v>46231.360127314816</v>
      </c>
      <c r="AG2530" t="str">
        <f t="shared" si="312"/>
        <v>Agosto-26</v>
      </c>
      <c r="AH2530" s="36">
        <f>_xlfn.XLOOKUP(AK2530,'Base de Preços'!P$7:P$3001,'Base de Preços'!J$7:J$3001,"",0)</f>
        <v>0</v>
      </c>
      <c r="AI2530" s="37">
        <f t="shared" si="313"/>
        <v>0</v>
      </c>
      <c r="AJ2530" t="str">
        <f>_xlfn.XLOOKUP(N2530,Agrupamentos!C$3:C$496,Agrupamentos!D$3:D$496,"",0)</f>
        <v>APOIO E MANUTENÇÃO</v>
      </c>
      <c r="AK2530" t="str">
        <f t="shared" si="314"/>
        <v>APOIO E MANUTEÇÃO 1410GN14101</v>
      </c>
      <c r="AL2530" s="57" t="str">
        <f t="shared" si="315"/>
        <v>48323GN1410Trabalhador FlorestalMATEUS SANCHES PERES BIENIEKAPOIO E MANUTEÇÃO 1410NOSSA SENHORA APARECIDA IX004-01Suporte0Agosto-26181846231,360127314846230</v>
      </c>
      <c r="AM2530" s="79" t="str">
        <f t="shared" si="316"/>
        <v/>
      </c>
      <c r="AN2530" s="80" t="str">
        <f t="shared" si="317"/>
        <v/>
      </c>
      <c r="AO2530" s="36">
        <f t="shared" si="318"/>
        <v>0</v>
      </c>
      <c r="AP2530" s="83" t="str">
        <f t="shared" si="319"/>
        <v/>
      </c>
    </row>
    <row r="2531" spans="1:42" hidden="1">
      <c r="A2531">
        <v>48323</v>
      </c>
      <c r="B2531" s="38">
        <v>46230</v>
      </c>
      <c r="C2531" t="s">
        <v>714</v>
      </c>
      <c r="D2531" t="s">
        <v>105</v>
      </c>
      <c r="E2531" t="s">
        <v>106</v>
      </c>
      <c r="F2531" t="s">
        <v>59</v>
      </c>
      <c r="G2531">
        <v>8</v>
      </c>
      <c r="H2531" s="43">
        <v>11331</v>
      </c>
      <c r="I2531" t="s">
        <v>112</v>
      </c>
      <c r="J2531">
        <v>11752</v>
      </c>
      <c r="K2531" t="s">
        <v>149</v>
      </c>
      <c r="L2531" t="s">
        <v>149</v>
      </c>
      <c r="M2531">
        <v>1</v>
      </c>
      <c r="N2531" t="s">
        <v>109</v>
      </c>
      <c r="O2531" t="s">
        <v>64</v>
      </c>
      <c r="P2531">
        <v>532</v>
      </c>
      <c r="Q2531" t="s">
        <v>117</v>
      </c>
      <c r="R2531" t="s">
        <v>122</v>
      </c>
      <c r="S2531">
        <v>0</v>
      </c>
      <c r="T2531">
        <v>0</v>
      </c>
      <c r="U2531">
        <v>32</v>
      </c>
      <c r="V2531">
        <v>32</v>
      </c>
      <c r="W2531">
        <v>0</v>
      </c>
      <c r="X2531">
        <v>0</v>
      </c>
      <c r="Y2531">
        <v>0</v>
      </c>
      <c r="Z2531">
        <v>0</v>
      </c>
      <c r="AA2531" t="s">
        <v>55</v>
      </c>
      <c r="AB2531" t="s">
        <v>56</v>
      </c>
      <c r="AC2531" t="s">
        <v>120</v>
      </c>
      <c r="AE2531" s="39">
        <v>46231.360127314816</v>
      </c>
      <c r="AG2531" t="str">
        <f t="shared" si="312"/>
        <v>Agosto-26</v>
      </c>
      <c r="AH2531" s="36">
        <f>_xlfn.XLOOKUP(AK2531,'Base de Preços'!P$7:P$3001,'Base de Preços'!J$7:J$3001,"",0)</f>
        <v>0</v>
      </c>
      <c r="AI2531" s="37">
        <f t="shared" si="313"/>
        <v>0</v>
      </c>
      <c r="AJ2531" t="str">
        <f>_xlfn.XLOOKUP(N2531,Agrupamentos!C$3:C$496,Agrupamentos!D$3:D$496,"",0)</f>
        <v>APOIO E MANUTENÇÃO</v>
      </c>
      <c r="AK2531" t="str">
        <f t="shared" si="314"/>
        <v>APOIO E MANUTEÇÃO 1410GN14101</v>
      </c>
      <c r="AL2531" s="57" t="str">
        <f t="shared" si="315"/>
        <v>48323GN1410Operador de Trator de PneuMATEUS SANCHES PERES BIENIEKAPOIO E MANUTEÇÃO 1410NOSSA SENHORA APARECIDA IX004-01Suporte0Agosto-26323246231,360127314846230</v>
      </c>
      <c r="AM2531" s="79" t="str">
        <f t="shared" si="316"/>
        <v/>
      </c>
      <c r="AN2531" s="80" t="str">
        <f t="shared" si="317"/>
        <v/>
      </c>
      <c r="AO2531" s="36">
        <f t="shared" si="318"/>
        <v>0</v>
      </c>
      <c r="AP2531" s="83" t="str">
        <f t="shared" si="319"/>
        <v/>
      </c>
    </row>
    <row r="2532" spans="1:42" hidden="1">
      <c r="A2532">
        <v>48323</v>
      </c>
      <c r="B2532" s="38">
        <v>46230</v>
      </c>
      <c r="C2532" t="s">
        <v>714</v>
      </c>
      <c r="D2532" t="s">
        <v>105</v>
      </c>
      <c r="E2532" t="s">
        <v>106</v>
      </c>
      <c r="F2532" t="s">
        <v>37</v>
      </c>
      <c r="G2532">
        <v>8</v>
      </c>
      <c r="H2532" s="43">
        <v>11331</v>
      </c>
      <c r="I2532" t="s">
        <v>112</v>
      </c>
      <c r="J2532">
        <v>11752</v>
      </c>
      <c r="K2532" t="s">
        <v>149</v>
      </c>
      <c r="L2532" t="s">
        <v>149</v>
      </c>
      <c r="M2532">
        <v>1</v>
      </c>
      <c r="N2532" t="s">
        <v>109</v>
      </c>
      <c r="O2532" t="s">
        <v>64</v>
      </c>
      <c r="P2532">
        <v>532</v>
      </c>
      <c r="Q2532" t="s">
        <v>117</v>
      </c>
      <c r="R2532" t="s">
        <v>122</v>
      </c>
      <c r="S2532">
        <v>0</v>
      </c>
      <c r="T2532">
        <v>0</v>
      </c>
      <c r="U2532">
        <v>8</v>
      </c>
      <c r="V2532">
        <v>8</v>
      </c>
      <c r="W2532">
        <v>0</v>
      </c>
      <c r="X2532">
        <v>0</v>
      </c>
      <c r="Y2532">
        <v>0</v>
      </c>
      <c r="Z2532">
        <v>0</v>
      </c>
      <c r="AA2532" t="s">
        <v>55</v>
      </c>
      <c r="AB2532" t="s">
        <v>47</v>
      </c>
      <c r="AC2532" t="s">
        <v>120</v>
      </c>
      <c r="AE2532" s="39">
        <v>46231.360127314816</v>
      </c>
      <c r="AG2532" t="str">
        <f t="shared" si="312"/>
        <v>Agosto-26</v>
      </c>
      <c r="AH2532" s="36">
        <f>_xlfn.XLOOKUP(AK2532,'Base de Preços'!P$7:P$3001,'Base de Preços'!J$7:J$3001,"",0)</f>
        <v>0</v>
      </c>
      <c r="AI2532" s="37">
        <f t="shared" si="313"/>
        <v>0</v>
      </c>
      <c r="AJ2532" t="str">
        <f>_xlfn.XLOOKUP(N2532,Agrupamentos!C$3:C$496,Agrupamentos!D$3:D$496,"",0)</f>
        <v>APOIO E MANUTENÇÃO</v>
      </c>
      <c r="AK2532" t="str">
        <f t="shared" si="314"/>
        <v>APOIO E MANUTEÇÃO 1410GN14101</v>
      </c>
      <c r="AL2532" s="57" t="str">
        <f t="shared" si="315"/>
        <v>48323GN1410MotoristaMATEUS SANCHES PERES BIENIEKAPOIO E MANUTEÇÃO 1410NOSSA SENHORA APARECIDA IX004-01Principal0Agosto-268846231,360127314846230</v>
      </c>
      <c r="AM2532" s="79" t="str">
        <f t="shared" si="316"/>
        <v/>
      </c>
      <c r="AN2532" s="80" t="str">
        <f t="shared" si="317"/>
        <v/>
      </c>
      <c r="AO2532" s="36">
        <f t="shared" si="318"/>
        <v>0</v>
      </c>
      <c r="AP2532" s="83" t="str">
        <f t="shared" si="319"/>
        <v/>
      </c>
    </row>
    <row r="2533" spans="1:42" hidden="1">
      <c r="A2533">
        <v>48324</v>
      </c>
      <c r="B2533" s="38">
        <v>46230</v>
      </c>
      <c r="C2533" t="s">
        <v>714</v>
      </c>
      <c r="D2533" t="s">
        <v>105</v>
      </c>
      <c r="E2533" t="s">
        <v>106</v>
      </c>
      <c r="F2533" t="s">
        <v>49</v>
      </c>
      <c r="G2533">
        <v>8</v>
      </c>
      <c r="H2533" s="43">
        <v>11065</v>
      </c>
      <c r="I2533" t="s">
        <v>107</v>
      </c>
      <c r="J2533">
        <v>11078</v>
      </c>
      <c r="K2533" t="s">
        <v>154</v>
      </c>
      <c r="L2533" t="s">
        <v>154</v>
      </c>
      <c r="M2533" t="s">
        <v>155</v>
      </c>
      <c r="N2533" t="s">
        <v>156</v>
      </c>
      <c r="O2533" t="s">
        <v>43</v>
      </c>
      <c r="P2533">
        <v>503</v>
      </c>
      <c r="Q2533" t="s">
        <v>181</v>
      </c>
      <c r="R2533" t="s">
        <v>436</v>
      </c>
      <c r="S2533">
        <v>32</v>
      </c>
      <c r="T2533">
        <v>1</v>
      </c>
      <c r="U2533">
        <v>0</v>
      </c>
      <c r="V2533">
        <v>32</v>
      </c>
      <c r="W2533">
        <v>0</v>
      </c>
      <c r="X2533">
        <v>32</v>
      </c>
      <c r="Y2533">
        <v>32</v>
      </c>
      <c r="Z2533" s="3">
        <v>3133.15</v>
      </c>
      <c r="AA2533" t="s">
        <v>55</v>
      </c>
      <c r="AB2533" t="s">
        <v>47</v>
      </c>
      <c r="AC2533" t="s">
        <v>159</v>
      </c>
      <c r="AD2533" t="s">
        <v>159</v>
      </c>
      <c r="AE2533" s="39">
        <v>46231.370497685188</v>
      </c>
      <c r="AG2533" t="str">
        <f t="shared" si="312"/>
        <v>Agosto-26</v>
      </c>
      <c r="AH2533" s="36">
        <f>_xlfn.XLOOKUP(AK2533,'Base de Preços'!P$7:P$3001,'Base de Preços'!J$7:J$3001,"",0)</f>
        <v>3133.15</v>
      </c>
      <c r="AI2533" s="37">
        <f t="shared" si="313"/>
        <v>3133.15</v>
      </c>
      <c r="AJ2533" t="str">
        <f>_xlfn.XLOOKUP(N2533,Agrupamentos!C$3:C$496,Agrupamentos!D$3:D$496,"",0)</f>
        <v>BRIGADINHA MSFL</v>
      </c>
      <c r="AK2533" t="str">
        <f t="shared" si="314"/>
        <v>EQUIPE DE BRIGADINHA FLORESTALGN1410IMP21</v>
      </c>
      <c r="AL2533" s="57" t="str">
        <f t="shared" si="315"/>
        <v>48324GN1410Trabalhador FlorestalNATAN SANTOS MORAISEQUIPE DE BRIGADINHA FLORESTALMÃE SANTA GLEBA A021-01Principal1Agosto-2603246231,370497685246230</v>
      </c>
      <c r="AM2533" s="79" t="str">
        <f t="shared" si="316"/>
        <v/>
      </c>
      <c r="AN2533" s="80" t="str">
        <f t="shared" si="317"/>
        <v/>
      </c>
      <c r="AO2533" s="36">
        <f t="shared" si="318"/>
        <v>3133.15</v>
      </c>
      <c r="AP2533" s="83" t="str">
        <f t="shared" si="319"/>
        <v/>
      </c>
    </row>
    <row r="2534" spans="1:42" hidden="1">
      <c r="A2534">
        <v>48324</v>
      </c>
      <c r="B2534" s="38">
        <v>46230</v>
      </c>
      <c r="C2534" t="s">
        <v>714</v>
      </c>
      <c r="D2534" t="s">
        <v>105</v>
      </c>
      <c r="E2534" t="s">
        <v>106</v>
      </c>
      <c r="F2534" t="s">
        <v>49</v>
      </c>
      <c r="G2534">
        <v>8</v>
      </c>
      <c r="H2534" s="43">
        <v>11065</v>
      </c>
      <c r="I2534" t="s">
        <v>107</v>
      </c>
      <c r="J2534">
        <v>11078</v>
      </c>
      <c r="K2534" t="s">
        <v>154</v>
      </c>
      <c r="L2534" t="s">
        <v>154</v>
      </c>
      <c r="M2534" t="s">
        <v>155</v>
      </c>
      <c r="N2534" t="s">
        <v>156</v>
      </c>
      <c r="O2534" t="s">
        <v>43</v>
      </c>
      <c r="P2534">
        <v>900</v>
      </c>
      <c r="Q2534" t="s">
        <v>173</v>
      </c>
      <c r="R2534" t="s">
        <v>104</v>
      </c>
      <c r="S2534">
        <v>24</v>
      </c>
      <c r="T2534">
        <v>1</v>
      </c>
      <c r="U2534">
        <v>0</v>
      </c>
      <c r="V2534">
        <v>24</v>
      </c>
      <c r="W2534">
        <v>0</v>
      </c>
      <c r="X2534">
        <v>24</v>
      </c>
      <c r="Y2534">
        <v>24</v>
      </c>
      <c r="Z2534" s="3">
        <v>3133.15</v>
      </c>
      <c r="AA2534" t="s">
        <v>55</v>
      </c>
      <c r="AB2534" t="s">
        <v>47</v>
      </c>
      <c r="AC2534" t="s">
        <v>159</v>
      </c>
      <c r="AD2534" t="s">
        <v>159</v>
      </c>
      <c r="AE2534" s="39">
        <v>46231.366990740738</v>
      </c>
      <c r="AG2534" t="str">
        <f t="shared" si="312"/>
        <v>Agosto-26</v>
      </c>
      <c r="AH2534" s="36">
        <f>_xlfn.XLOOKUP(AK2534,'Base de Preços'!P$7:P$3001,'Base de Preços'!J$7:J$3001,"",0)</f>
        <v>3133.15</v>
      </c>
      <c r="AI2534" s="37">
        <f t="shared" si="313"/>
        <v>3133.15</v>
      </c>
      <c r="AJ2534" t="str">
        <f>_xlfn.XLOOKUP(N2534,Agrupamentos!C$3:C$496,Agrupamentos!D$3:D$496,"",0)</f>
        <v>BRIGADINHA MSFL</v>
      </c>
      <c r="AK2534" t="str">
        <f t="shared" si="314"/>
        <v>EQUIPE DE BRIGADINHA FLORESTALGN1410IMP21</v>
      </c>
      <c r="AL2534" s="57" t="str">
        <f t="shared" si="315"/>
        <v>48324GN1410Trabalhador FlorestalNATAN SANTOS MORAISEQUIPE DE BRIGADINHA FLORESTALCAMPO ALEGRE - RRP007-01Principal1Agosto-2602446231,366990740746230</v>
      </c>
      <c r="AM2534" s="79" t="str">
        <f t="shared" si="316"/>
        <v/>
      </c>
      <c r="AN2534" s="80" t="str">
        <f t="shared" si="317"/>
        <v/>
      </c>
      <c r="AO2534" s="36">
        <f t="shared" si="318"/>
        <v>3133.15</v>
      </c>
      <c r="AP2534" s="83" t="str">
        <f t="shared" si="319"/>
        <v/>
      </c>
    </row>
    <row r="2535" spans="1:42" hidden="1">
      <c r="A2535">
        <v>48324</v>
      </c>
      <c r="B2535" s="38">
        <v>46230</v>
      </c>
      <c r="C2535" t="s">
        <v>714</v>
      </c>
      <c r="D2535" t="s">
        <v>105</v>
      </c>
      <c r="E2535" t="s">
        <v>106</v>
      </c>
      <c r="F2535" t="s">
        <v>153</v>
      </c>
      <c r="G2535">
        <v>8</v>
      </c>
      <c r="H2535" s="43">
        <v>11065</v>
      </c>
      <c r="I2535" t="s">
        <v>107</v>
      </c>
      <c r="J2535">
        <v>11078</v>
      </c>
      <c r="K2535" t="s">
        <v>154</v>
      </c>
      <c r="L2535" t="s">
        <v>154</v>
      </c>
      <c r="M2535" t="s">
        <v>155</v>
      </c>
      <c r="N2535" t="s">
        <v>156</v>
      </c>
      <c r="O2535" t="s">
        <v>43</v>
      </c>
      <c r="P2535">
        <v>503</v>
      </c>
      <c r="Q2535" t="s">
        <v>181</v>
      </c>
      <c r="R2535" t="s">
        <v>436</v>
      </c>
      <c r="S2535">
        <v>0</v>
      </c>
      <c r="T2535">
        <v>0</v>
      </c>
      <c r="U2535">
        <v>8</v>
      </c>
      <c r="V2535">
        <v>8</v>
      </c>
      <c r="W2535">
        <v>0</v>
      </c>
      <c r="X2535">
        <v>0</v>
      </c>
      <c r="Y2535">
        <v>0</v>
      </c>
      <c r="Z2535">
        <v>0</v>
      </c>
      <c r="AA2535" t="s">
        <v>55</v>
      </c>
      <c r="AB2535" t="s">
        <v>56</v>
      </c>
      <c r="AC2535" t="s">
        <v>159</v>
      </c>
      <c r="AD2535" t="s">
        <v>159</v>
      </c>
      <c r="AE2535" s="39">
        <v>46231.370752314811</v>
      </c>
      <c r="AG2535" t="str">
        <f t="shared" si="312"/>
        <v>Agosto-26</v>
      </c>
      <c r="AH2535" s="36">
        <f>_xlfn.XLOOKUP(AK2535,'Base de Preços'!P$7:P$3001,'Base de Preços'!J$7:J$3001,"",0)</f>
        <v>3133.15</v>
      </c>
      <c r="AI2535" s="37">
        <f t="shared" si="313"/>
        <v>0</v>
      </c>
      <c r="AJ2535" t="str">
        <f>_xlfn.XLOOKUP(N2535,Agrupamentos!C$3:C$496,Agrupamentos!D$3:D$496,"",0)</f>
        <v>BRIGADINHA MSFL</v>
      </c>
      <c r="AK2535" t="str">
        <f t="shared" si="314"/>
        <v>EQUIPE DE BRIGADINHA FLORESTALGN1410IMP21</v>
      </c>
      <c r="AL2535" s="57" t="str">
        <f t="shared" si="315"/>
        <v>48324GN1410Operador de Máquinas SêniorNATAN SANTOS MORAISEQUIPE DE BRIGADINHA FLORESTALMÃE SANTA GLEBA A021-01Suporte0Agosto-268846231,370752314846230</v>
      </c>
      <c r="AM2535" s="79" t="str">
        <f t="shared" si="316"/>
        <v/>
      </c>
      <c r="AN2535" s="80" t="str">
        <f t="shared" si="317"/>
        <v/>
      </c>
      <c r="AO2535" s="36">
        <f t="shared" si="318"/>
        <v>0</v>
      </c>
      <c r="AP2535" s="83" t="str">
        <f t="shared" si="319"/>
        <v/>
      </c>
    </row>
    <row r="2536" spans="1:42" hidden="1">
      <c r="A2536">
        <v>48324</v>
      </c>
      <c r="B2536" s="38">
        <v>46230</v>
      </c>
      <c r="C2536" t="s">
        <v>714</v>
      </c>
      <c r="D2536" t="s">
        <v>105</v>
      </c>
      <c r="E2536" t="s">
        <v>106</v>
      </c>
      <c r="F2536" t="s">
        <v>37</v>
      </c>
      <c r="G2536">
        <v>8</v>
      </c>
      <c r="H2536" s="43">
        <v>11065</v>
      </c>
      <c r="I2536" t="s">
        <v>107</v>
      </c>
      <c r="J2536">
        <v>11078</v>
      </c>
      <c r="K2536" t="s">
        <v>154</v>
      </c>
      <c r="L2536" t="s">
        <v>154</v>
      </c>
      <c r="M2536" t="s">
        <v>155</v>
      </c>
      <c r="N2536" t="s">
        <v>156</v>
      </c>
      <c r="O2536" t="s">
        <v>43</v>
      </c>
      <c r="P2536">
        <v>503</v>
      </c>
      <c r="Q2536" t="s">
        <v>181</v>
      </c>
      <c r="R2536" t="s">
        <v>436</v>
      </c>
      <c r="S2536">
        <v>8</v>
      </c>
      <c r="T2536">
        <v>0</v>
      </c>
      <c r="U2536">
        <v>8</v>
      </c>
      <c r="V2536">
        <v>16</v>
      </c>
      <c r="W2536">
        <v>0</v>
      </c>
      <c r="X2536">
        <v>0</v>
      </c>
      <c r="Y2536">
        <v>0</v>
      </c>
      <c r="Z2536">
        <v>0</v>
      </c>
      <c r="AA2536" t="s">
        <v>55</v>
      </c>
      <c r="AB2536" t="s">
        <v>77</v>
      </c>
      <c r="AC2536" t="s">
        <v>159</v>
      </c>
      <c r="AD2536" t="s">
        <v>159</v>
      </c>
      <c r="AE2536" s="39">
        <v>46231.370983796296</v>
      </c>
      <c r="AG2536" t="str">
        <f t="shared" si="312"/>
        <v>Agosto-26</v>
      </c>
      <c r="AH2536" s="36">
        <f>_xlfn.XLOOKUP(AK2536,'Base de Preços'!P$7:P$3001,'Base de Preços'!J$7:J$3001,"",0)</f>
        <v>3133.15</v>
      </c>
      <c r="AI2536" s="37">
        <f t="shared" si="313"/>
        <v>0</v>
      </c>
      <c r="AJ2536" t="str">
        <f>_xlfn.XLOOKUP(N2536,Agrupamentos!C$3:C$496,Agrupamentos!D$3:D$496,"",0)</f>
        <v>BRIGADINHA MSFL</v>
      </c>
      <c r="AK2536" t="str">
        <f t="shared" si="314"/>
        <v>EQUIPE DE BRIGADINHA FLORESTALGN1410IMP21</v>
      </c>
      <c r="AL2536" s="57" t="str">
        <f t="shared" si="315"/>
        <v>48324GN1410MotoristaNATAN SANTOS MORAISEQUIPE DE BRIGADINHA FLORESTALMÃE SANTA GLEBA A021-01Apoio0Agosto-2681646231,370983796346230</v>
      </c>
      <c r="AM2536" s="79" t="str">
        <f t="shared" si="316"/>
        <v/>
      </c>
      <c r="AN2536" s="80" t="str">
        <f t="shared" si="317"/>
        <v/>
      </c>
      <c r="AO2536" s="36">
        <f t="shared" si="318"/>
        <v>0</v>
      </c>
      <c r="AP2536" s="83" t="str">
        <f t="shared" si="319"/>
        <v/>
      </c>
    </row>
    <row r="2537" spans="1:42" hidden="1">
      <c r="A2537">
        <v>48324</v>
      </c>
      <c r="B2537" s="38">
        <v>46230</v>
      </c>
      <c r="C2537" t="s">
        <v>714</v>
      </c>
      <c r="D2537" t="s">
        <v>105</v>
      </c>
      <c r="E2537" t="s">
        <v>106</v>
      </c>
      <c r="F2537" t="s">
        <v>37</v>
      </c>
      <c r="G2537">
        <v>8</v>
      </c>
      <c r="H2537" s="43">
        <v>11065</v>
      </c>
      <c r="I2537" t="s">
        <v>107</v>
      </c>
      <c r="J2537">
        <v>11078</v>
      </c>
      <c r="K2537" t="s">
        <v>154</v>
      </c>
      <c r="L2537" t="s">
        <v>154</v>
      </c>
      <c r="M2537" t="s">
        <v>155</v>
      </c>
      <c r="N2537" t="s">
        <v>156</v>
      </c>
      <c r="O2537" t="s">
        <v>43</v>
      </c>
      <c r="P2537">
        <v>900</v>
      </c>
      <c r="Q2537" t="s">
        <v>173</v>
      </c>
      <c r="R2537" t="s">
        <v>104</v>
      </c>
      <c r="S2537">
        <v>0</v>
      </c>
      <c r="T2537">
        <v>0</v>
      </c>
      <c r="U2537">
        <v>8</v>
      </c>
      <c r="V2537">
        <v>8</v>
      </c>
      <c r="W2537">
        <v>0</v>
      </c>
      <c r="X2537">
        <v>0</v>
      </c>
      <c r="Y2537">
        <v>0</v>
      </c>
      <c r="Z2537">
        <v>0</v>
      </c>
      <c r="AA2537" t="s">
        <v>55</v>
      </c>
      <c r="AB2537" t="s">
        <v>77</v>
      </c>
      <c r="AC2537" t="s">
        <v>159</v>
      </c>
      <c r="AD2537" t="s">
        <v>159</v>
      </c>
      <c r="AE2537" s="39">
        <v>46231.36855324074</v>
      </c>
      <c r="AG2537" t="str">
        <f t="shared" si="312"/>
        <v>Agosto-26</v>
      </c>
      <c r="AH2537" s="36">
        <f>_xlfn.XLOOKUP(AK2537,'Base de Preços'!P$7:P$3001,'Base de Preços'!J$7:J$3001,"",0)</f>
        <v>3133.15</v>
      </c>
      <c r="AI2537" s="37">
        <f t="shared" si="313"/>
        <v>0</v>
      </c>
      <c r="AJ2537" t="str">
        <f>_xlfn.XLOOKUP(N2537,Agrupamentos!C$3:C$496,Agrupamentos!D$3:D$496,"",0)</f>
        <v>BRIGADINHA MSFL</v>
      </c>
      <c r="AK2537" t="str">
        <f t="shared" si="314"/>
        <v>EQUIPE DE BRIGADINHA FLORESTALGN1410IMP21</v>
      </c>
      <c r="AL2537" s="57" t="str">
        <f t="shared" si="315"/>
        <v>48324GN1410MotoristaNATAN SANTOS MORAISEQUIPE DE BRIGADINHA FLORESTALCAMPO ALEGRE - RRP007-01Apoio0Agosto-268846231,368553240746230</v>
      </c>
      <c r="AM2537" s="79" t="str">
        <f t="shared" si="316"/>
        <v/>
      </c>
      <c r="AN2537" s="80" t="str">
        <f t="shared" si="317"/>
        <v/>
      </c>
      <c r="AO2537" s="36">
        <f t="shared" si="318"/>
        <v>0</v>
      </c>
      <c r="AP2537" s="83" t="str">
        <f t="shared" si="319"/>
        <v/>
      </c>
    </row>
    <row r="2538" spans="1:42" hidden="1">
      <c r="A2538">
        <v>48331</v>
      </c>
      <c r="B2538" s="38">
        <v>46230</v>
      </c>
      <c r="C2538" t="s">
        <v>714</v>
      </c>
      <c r="D2538" t="s">
        <v>105</v>
      </c>
      <c r="E2538" t="s">
        <v>106</v>
      </c>
      <c r="F2538" t="s">
        <v>49</v>
      </c>
      <c r="G2538">
        <v>8</v>
      </c>
      <c r="H2538" s="43">
        <v>11065</v>
      </c>
      <c r="I2538" t="s">
        <v>107</v>
      </c>
      <c r="J2538">
        <v>11390</v>
      </c>
      <c r="K2538" t="s">
        <v>123</v>
      </c>
      <c r="L2538" t="s">
        <v>123</v>
      </c>
      <c r="M2538" t="s">
        <v>163</v>
      </c>
      <c r="N2538" t="s">
        <v>164</v>
      </c>
      <c r="O2538" t="s">
        <v>64</v>
      </c>
      <c r="P2538">
        <v>805</v>
      </c>
      <c r="Q2538" t="s">
        <v>126</v>
      </c>
      <c r="R2538" t="s">
        <v>151</v>
      </c>
      <c r="S2538">
        <v>92</v>
      </c>
      <c r="T2538">
        <v>51.16</v>
      </c>
      <c r="U2538">
        <v>0</v>
      </c>
      <c r="V2538">
        <v>92</v>
      </c>
      <c r="W2538">
        <v>1.5</v>
      </c>
      <c r="X2538">
        <v>1.8</v>
      </c>
      <c r="Y2538">
        <v>1.8</v>
      </c>
      <c r="Z2538">
        <v>111.8</v>
      </c>
      <c r="AA2538" t="s">
        <v>46</v>
      </c>
      <c r="AB2538" t="s">
        <v>47</v>
      </c>
      <c r="AC2538" t="s">
        <v>127</v>
      </c>
      <c r="AD2538" t="s">
        <v>58</v>
      </c>
      <c r="AE2538" s="39">
        <v>46231.432604166665</v>
      </c>
      <c r="AG2538" t="str">
        <f t="shared" si="312"/>
        <v>Agosto-26</v>
      </c>
      <c r="AH2538" s="36">
        <f>_xlfn.XLOOKUP(AK2538,'Base de Preços'!P$7:P$3001,'Base de Preços'!J$7:J$3001,"",0)</f>
        <v>142.5</v>
      </c>
      <c r="AI2538" s="37">
        <f t="shared" si="313"/>
        <v>7290.2999999999993</v>
      </c>
      <c r="AJ2538" t="str">
        <f>_xlfn.XLOOKUP(N2538,Agrupamentos!C$3:C$496,Agrupamentos!D$3:D$496,"",0)</f>
        <v>SERV COMB FORMIGA MANUAL 1 RUA AGRIC</v>
      </c>
      <c r="AK2538" t="str">
        <f t="shared" si="314"/>
        <v>SERV COMB FORMIGA MANUAL 1 RUA AGRICGN1410IMP103</v>
      </c>
      <c r="AL2538" s="57" t="str">
        <f t="shared" si="315"/>
        <v>48331GN1410Trabalhador FlorestalDIEMISSON DE ALMEIDA SANTOSSERV COMB FORMIGA MANUAL 1 RUA AGRICGUAÍRA - RRP009-01Principal51,16Agosto-2609246231,432604166746230</v>
      </c>
      <c r="AM2538" s="79">
        <f t="shared" si="316"/>
        <v>61.333333333333336</v>
      </c>
      <c r="AN2538" s="80">
        <f t="shared" si="317"/>
        <v>6857.0666666666666</v>
      </c>
      <c r="AO2538" s="36">
        <f t="shared" si="318"/>
        <v>5719.6879999999992</v>
      </c>
      <c r="AP2538" s="83">
        <f t="shared" si="319"/>
        <v>-1137.3786666666674</v>
      </c>
    </row>
    <row r="2539" spans="1:42" hidden="1">
      <c r="A2539">
        <v>48331</v>
      </c>
      <c r="B2539" s="38">
        <v>46230</v>
      </c>
      <c r="C2539" t="s">
        <v>714</v>
      </c>
      <c r="D2539" t="s">
        <v>105</v>
      </c>
      <c r="E2539" t="s">
        <v>106</v>
      </c>
      <c r="F2539" t="s">
        <v>49</v>
      </c>
      <c r="G2539">
        <v>8</v>
      </c>
      <c r="H2539" s="43">
        <v>11065</v>
      </c>
      <c r="I2539" t="s">
        <v>107</v>
      </c>
      <c r="J2539">
        <v>11390</v>
      </c>
      <c r="K2539" t="s">
        <v>123</v>
      </c>
      <c r="L2539" t="s">
        <v>123</v>
      </c>
      <c r="M2539" t="s">
        <v>163</v>
      </c>
      <c r="N2539" t="s">
        <v>164</v>
      </c>
      <c r="O2539" t="s">
        <v>64</v>
      </c>
      <c r="P2539">
        <v>805</v>
      </c>
      <c r="Q2539" t="s">
        <v>126</v>
      </c>
      <c r="R2539" t="s">
        <v>140</v>
      </c>
      <c r="S2539">
        <v>72</v>
      </c>
      <c r="T2539">
        <v>16.48</v>
      </c>
      <c r="U2539">
        <v>0</v>
      </c>
      <c r="V2539">
        <v>72</v>
      </c>
      <c r="W2539">
        <v>1.5</v>
      </c>
      <c r="X2539">
        <v>4.37</v>
      </c>
      <c r="Y2539">
        <v>4.37</v>
      </c>
      <c r="Z2539">
        <v>111.8</v>
      </c>
      <c r="AA2539" t="s">
        <v>46</v>
      </c>
      <c r="AB2539" t="s">
        <v>47</v>
      </c>
      <c r="AC2539" t="s">
        <v>127</v>
      </c>
      <c r="AD2539" t="s">
        <v>58</v>
      </c>
      <c r="AE2539" s="39">
        <v>46231.432893518519</v>
      </c>
      <c r="AG2539" t="str">
        <f t="shared" si="312"/>
        <v>Agosto-26</v>
      </c>
      <c r="AH2539" s="36">
        <f>_xlfn.XLOOKUP(AK2539,'Base de Preços'!P$7:P$3001,'Base de Preços'!J$7:J$3001,"",0)</f>
        <v>142.5</v>
      </c>
      <c r="AI2539" s="37">
        <f t="shared" si="313"/>
        <v>2348.4</v>
      </c>
      <c r="AJ2539" t="str">
        <f>_xlfn.XLOOKUP(N2539,Agrupamentos!C$3:C$496,Agrupamentos!D$3:D$496,"",0)</f>
        <v>SERV COMB FORMIGA MANUAL 1 RUA AGRIC</v>
      </c>
      <c r="AK2539" t="str">
        <f t="shared" si="314"/>
        <v>SERV COMB FORMIGA MANUAL 1 RUA AGRICGN1410IMP103</v>
      </c>
      <c r="AL2539" s="57" t="str">
        <f t="shared" si="315"/>
        <v>48331GN1410Trabalhador FlorestalDIEMISSON DE ALMEIDA SANTOSSERV COMB FORMIGA MANUAL 1 RUA AGRICGUAÍRA - RRP010-01Principal16,48Agosto-2607246231,432893518546230</v>
      </c>
      <c r="AM2539" s="79">
        <f t="shared" si="316"/>
        <v>48</v>
      </c>
      <c r="AN2539" s="80">
        <f t="shared" si="317"/>
        <v>5366.4</v>
      </c>
      <c r="AO2539" s="36">
        <f t="shared" si="318"/>
        <v>1842.4639999999999</v>
      </c>
      <c r="AP2539" s="83">
        <f t="shared" si="319"/>
        <v>-3523.9359999999997</v>
      </c>
    </row>
    <row r="2540" spans="1:42" hidden="1">
      <c r="A2540">
        <v>48331</v>
      </c>
      <c r="B2540" s="38">
        <v>46230</v>
      </c>
      <c r="C2540" t="s">
        <v>714</v>
      </c>
      <c r="D2540" t="s">
        <v>105</v>
      </c>
      <c r="E2540" t="s">
        <v>106</v>
      </c>
      <c r="F2540" t="s">
        <v>49</v>
      </c>
      <c r="G2540">
        <v>8</v>
      </c>
      <c r="H2540" s="43">
        <v>11065</v>
      </c>
      <c r="I2540" t="s">
        <v>107</v>
      </c>
      <c r="J2540">
        <v>11390</v>
      </c>
      <c r="K2540" t="s">
        <v>123</v>
      </c>
      <c r="L2540" t="s">
        <v>123</v>
      </c>
      <c r="M2540" t="s">
        <v>163</v>
      </c>
      <c r="N2540" t="s">
        <v>164</v>
      </c>
      <c r="O2540" t="s">
        <v>64</v>
      </c>
      <c r="P2540">
        <v>805</v>
      </c>
      <c r="Q2540" t="s">
        <v>126</v>
      </c>
      <c r="R2540" t="s">
        <v>170</v>
      </c>
      <c r="S2540">
        <v>76</v>
      </c>
      <c r="T2540">
        <v>40.57</v>
      </c>
      <c r="U2540">
        <v>0</v>
      </c>
      <c r="V2540">
        <v>76</v>
      </c>
      <c r="W2540">
        <v>1.5</v>
      </c>
      <c r="X2540">
        <v>1.87</v>
      </c>
      <c r="Y2540">
        <v>1.87</v>
      </c>
      <c r="Z2540">
        <v>111.8</v>
      </c>
      <c r="AA2540" t="s">
        <v>46</v>
      </c>
      <c r="AB2540" t="s">
        <v>47</v>
      </c>
      <c r="AC2540" t="s">
        <v>127</v>
      </c>
      <c r="AD2540" t="s">
        <v>58</v>
      </c>
      <c r="AE2540" s="39">
        <v>46231.433171296296</v>
      </c>
      <c r="AG2540" t="str">
        <f t="shared" si="312"/>
        <v>Agosto-26</v>
      </c>
      <c r="AH2540" s="36">
        <f>_xlfn.XLOOKUP(AK2540,'Base de Preços'!P$7:P$3001,'Base de Preços'!J$7:J$3001,"",0)</f>
        <v>142.5</v>
      </c>
      <c r="AI2540" s="37">
        <f t="shared" si="313"/>
        <v>5781.2250000000004</v>
      </c>
      <c r="AJ2540" t="str">
        <f>_xlfn.XLOOKUP(N2540,Agrupamentos!C$3:C$496,Agrupamentos!D$3:D$496,"",0)</f>
        <v>SERV COMB FORMIGA MANUAL 1 RUA AGRIC</v>
      </c>
      <c r="AK2540" t="str">
        <f t="shared" si="314"/>
        <v>SERV COMB FORMIGA MANUAL 1 RUA AGRICGN1410IMP103</v>
      </c>
      <c r="AL2540" s="57" t="str">
        <f t="shared" si="315"/>
        <v>48331GN1410Trabalhador FlorestalDIEMISSON DE ALMEIDA SANTOSSERV COMB FORMIGA MANUAL 1 RUA AGRICGUAÍRA - RRP011-01Principal40,57Agosto-2607646231,433171296346230</v>
      </c>
      <c r="AM2540" s="79">
        <f t="shared" si="316"/>
        <v>50.666666666666664</v>
      </c>
      <c r="AN2540" s="80">
        <f t="shared" si="317"/>
        <v>5664.5333333333328</v>
      </c>
      <c r="AO2540" s="36">
        <f t="shared" si="318"/>
        <v>4535.7259999999997</v>
      </c>
      <c r="AP2540" s="83">
        <f t="shared" si="319"/>
        <v>-1128.8073333333332</v>
      </c>
    </row>
    <row r="2541" spans="1:42" hidden="1">
      <c r="A2541">
        <v>48331</v>
      </c>
      <c r="B2541" s="38">
        <v>46230</v>
      </c>
      <c r="C2541" t="s">
        <v>714</v>
      </c>
      <c r="D2541" t="s">
        <v>105</v>
      </c>
      <c r="E2541" t="s">
        <v>106</v>
      </c>
      <c r="F2541" t="s">
        <v>37</v>
      </c>
      <c r="G2541">
        <v>8</v>
      </c>
      <c r="H2541" s="43">
        <v>11065</v>
      </c>
      <c r="I2541" t="s">
        <v>107</v>
      </c>
      <c r="J2541">
        <v>11390</v>
      </c>
      <c r="K2541" t="s">
        <v>123</v>
      </c>
      <c r="L2541" t="s">
        <v>123</v>
      </c>
      <c r="M2541" t="s">
        <v>163</v>
      </c>
      <c r="N2541" t="s">
        <v>164</v>
      </c>
      <c r="O2541" t="s">
        <v>64</v>
      </c>
      <c r="P2541">
        <v>805</v>
      </c>
      <c r="Q2541" t="s">
        <v>126</v>
      </c>
      <c r="R2541" t="s">
        <v>170</v>
      </c>
      <c r="S2541">
        <v>0</v>
      </c>
      <c r="T2541">
        <v>0</v>
      </c>
      <c r="U2541">
        <v>8</v>
      </c>
      <c r="V2541">
        <v>8</v>
      </c>
      <c r="W2541">
        <v>0.08</v>
      </c>
      <c r="X2541">
        <v>0</v>
      </c>
      <c r="Y2541">
        <v>0</v>
      </c>
      <c r="Z2541">
        <v>30.71</v>
      </c>
      <c r="AA2541" t="s">
        <v>55</v>
      </c>
      <c r="AB2541" t="s">
        <v>56</v>
      </c>
      <c r="AC2541" t="s">
        <v>127</v>
      </c>
      <c r="AD2541" t="s">
        <v>58</v>
      </c>
      <c r="AE2541" s="39">
        <v>46231.433634259258</v>
      </c>
      <c r="AG2541" t="str">
        <f t="shared" si="312"/>
        <v>Agosto-26</v>
      </c>
      <c r="AH2541" s="36">
        <f>_xlfn.XLOOKUP(AK2541,'Base de Preços'!P$7:P$3001,'Base de Preços'!J$7:J$3001,"",0)</f>
        <v>142.5</v>
      </c>
      <c r="AI2541" s="37">
        <f t="shared" si="313"/>
        <v>0</v>
      </c>
      <c r="AJ2541" t="str">
        <f>_xlfn.XLOOKUP(N2541,Agrupamentos!C$3:C$496,Agrupamentos!D$3:D$496,"",0)</f>
        <v>SERV COMB FORMIGA MANUAL 1 RUA AGRIC</v>
      </c>
      <c r="AK2541" t="str">
        <f t="shared" si="314"/>
        <v>SERV COMB FORMIGA MANUAL 1 RUA AGRICGN1410IMP103</v>
      </c>
      <c r="AL2541" s="57" t="str">
        <f t="shared" si="315"/>
        <v>48331GN1410MotoristaDIEMISSON DE ALMEIDA SANTOSSERV COMB FORMIGA MANUAL 1 RUA AGRICGUAÍRA - RRP011-01Suporte0Agosto-268846231,433634259346230</v>
      </c>
      <c r="AM2541" s="79">
        <f t="shared" si="316"/>
        <v>100</v>
      </c>
      <c r="AN2541" s="80">
        <f t="shared" si="317"/>
        <v>3071</v>
      </c>
      <c r="AO2541" s="36">
        <f t="shared" si="318"/>
        <v>0</v>
      </c>
      <c r="AP2541" s="83">
        <f t="shared" si="319"/>
        <v>-3071</v>
      </c>
    </row>
    <row r="2542" spans="1:42" hidden="1">
      <c r="A2542">
        <v>48279</v>
      </c>
      <c r="B2542" s="38">
        <v>46230</v>
      </c>
      <c r="C2542" t="s">
        <v>714</v>
      </c>
      <c r="D2542" t="s">
        <v>185</v>
      </c>
      <c r="E2542" t="s">
        <v>186</v>
      </c>
      <c r="F2542" t="s">
        <v>37</v>
      </c>
      <c r="G2542">
        <v>8</v>
      </c>
      <c r="H2542" s="43">
        <v>9241</v>
      </c>
      <c r="I2542" t="s">
        <v>189</v>
      </c>
      <c r="J2542" t="s">
        <v>39</v>
      </c>
      <c r="K2542" t="s">
        <v>40</v>
      </c>
      <c r="L2542" t="s">
        <v>190</v>
      </c>
      <c r="M2542">
        <v>43</v>
      </c>
      <c r="N2542" t="s">
        <v>42</v>
      </c>
      <c r="O2542" t="s">
        <v>64</v>
      </c>
      <c r="P2542">
        <v>390</v>
      </c>
      <c r="Q2542" t="s">
        <v>44</v>
      </c>
      <c r="R2542" t="s">
        <v>45</v>
      </c>
      <c r="S2542">
        <v>0</v>
      </c>
      <c r="T2542">
        <v>0</v>
      </c>
      <c r="U2542">
        <v>24</v>
      </c>
      <c r="V2542">
        <v>24</v>
      </c>
      <c r="W2542">
        <v>0</v>
      </c>
      <c r="X2542">
        <v>0</v>
      </c>
      <c r="Y2542">
        <v>0</v>
      </c>
      <c r="Z2542">
        <v>0</v>
      </c>
      <c r="AA2542" t="s">
        <v>46</v>
      </c>
      <c r="AB2542" t="s">
        <v>47</v>
      </c>
      <c r="AC2542" t="s">
        <v>48</v>
      </c>
      <c r="AD2542" t="s">
        <v>48</v>
      </c>
      <c r="AE2542" s="39">
        <v>46230.740243055552</v>
      </c>
      <c r="AG2542" t="str">
        <f t="shared" si="312"/>
        <v>Agosto-26</v>
      </c>
      <c r="AH2542" s="36">
        <f>_xlfn.XLOOKUP(AK2542,'Base de Preços'!P$7:P$3001,'Base de Preços'!J$7:J$3001,"",0)</f>
        <v>0</v>
      </c>
      <c r="AI2542" s="37">
        <f t="shared" si="313"/>
        <v>0</v>
      </c>
      <c r="AJ2542" t="str">
        <f>_xlfn.XLOOKUP(N2542,Agrupamentos!C$3:C$496,Agrupamentos!D$3:D$496,"",0)</f>
        <v>APOIO E MANUTENÇÃO</v>
      </c>
      <c r="AK2542" t="str">
        <f t="shared" si="314"/>
        <v>APOIO E MANUTEÇÃOGN140043</v>
      </c>
      <c r="AL2542" s="57" t="str">
        <f t="shared" si="315"/>
        <v>48279GN1400MotoristaGIOVANNI RODRIGUES BORGES MORAESAPOIO E MANUTEÇÃOPátio MST01Principal0Agosto-26242446230,740243055646230</v>
      </c>
      <c r="AM2542" s="79" t="str">
        <f t="shared" si="316"/>
        <v/>
      </c>
      <c r="AN2542" s="80" t="str">
        <f t="shared" si="317"/>
        <v/>
      </c>
      <c r="AO2542" s="36">
        <f t="shared" si="318"/>
        <v>0</v>
      </c>
      <c r="AP2542" s="83" t="str">
        <f t="shared" si="319"/>
        <v/>
      </c>
    </row>
    <row r="2543" spans="1:42" hidden="1">
      <c r="A2543">
        <v>48281</v>
      </c>
      <c r="B2543" s="38">
        <v>46230</v>
      </c>
      <c r="C2543" t="s">
        <v>714</v>
      </c>
      <c r="D2543" t="s">
        <v>185</v>
      </c>
      <c r="E2543" t="s">
        <v>186</v>
      </c>
      <c r="F2543" t="s">
        <v>49</v>
      </c>
      <c r="G2543">
        <v>8</v>
      </c>
      <c r="H2543" s="43" t="s">
        <v>100</v>
      </c>
      <c r="I2543" t="s">
        <v>101</v>
      </c>
      <c r="J2543" t="s">
        <v>50</v>
      </c>
      <c r="K2543" t="s">
        <v>51</v>
      </c>
      <c r="L2543" t="s">
        <v>187</v>
      </c>
      <c r="M2543">
        <v>43</v>
      </c>
      <c r="N2543" t="s">
        <v>42</v>
      </c>
      <c r="O2543" t="s">
        <v>64</v>
      </c>
      <c r="P2543">
        <v>997</v>
      </c>
      <c r="Q2543" t="s">
        <v>785</v>
      </c>
      <c r="R2543">
        <v>4</v>
      </c>
      <c r="S2543">
        <v>0</v>
      </c>
      <c r="T2543">
        <v>0</v>
      </c>
      <c r="U2543">
        <v>16</v>
      </c>
      <c r="V2543">
        <v>16</v>
      </c>
      <c r="W2543">
        <v>0</v>
      </c>
      <c r="X2543">
        <v>0</v>
      </c>
      <c r="Y2543">
        <v>0</v>
      </c>
      <c r="Z2543">
        <v>0</v>
      </c>
      <c r="AA2543" t="s">
        <v>55</v>
      </c>
      <c r="AB2543" t="s">
        <v>56</v>
      </c>
      <c r="AC2543" t="s">
        <v>57</v>
      </c>
      <c r="AD2543" t="s">
        <v>57</v>
      </c>
      <c r="AE2543" s="39">
        <v>46230.742627314816</v>
      </c>
      <c r="AG2543" t="str">
        <f t="shared" si="312"/>
        <v>Agosto-26</v>
      </c>
      <c r="AH2543" s="36">
        <f>_xlfn.XLOOKUP(AK2543,'Base de Preços'!P$7:P$3001,'Base de Preços'!J$7:J$3001,"",0)</f>
        <v>0</v>
      </c>
      <c r="AI2543" s="37">
        <f t="shared" si="313"/>
        <v>0</v>
      </c>
      <c r="AJ2543" t="str">
        <f>_xlfn.XLOOKUP(N2543,Agrupamentos!C$3:C$496,Agrupamentos!D$3:D$496,"",0)</f>
        <v>APOIO E MANUTENÇÃO</v>
      </c>
      <c r="AK2543" t="str">
        <f t="shared" si="314"/>
        <v>APOIO E MANUTEÇÃOGN140043</v>
      </c>
      <c r="AL2543" s="57" t="str">
        <f t="shared" si="315"/>
        <v>48281GN1400Trabalhador FlorestalLEANDRA DE MIRANDA SOUZA COSTAAPOIO E MANUTEÇÃOBARRA_DO_PORTO4Suporte0Agosto-26161646230,742627314846230</v>
      </c>
      <c r="AM2543" s="79" t="str">
        <f t="shared" si="316"/>
        <v/>
      </c>
      <c r="AN2543" s="80" t="str">
        <f t="shared" si="317"/>
        <v/>
      </c>
      <c r="AO2543" s="36">
        <f t="shared" si="318"/>
        <v>0</v>
      </c>
      <c r="AP2543" s="83" t="str">
        <f t="shared" si="319"/>
        <v/>
      </c>
    </row>
    <row r="2544" spans="1:42" hidden="1">
      <c r="A2544">
        <v>48281</v>
      </c>
      <c r="B2544" s="38">
        <v>46230</v>
      </c>
      <c r="C2544" t="s">
        <v>714</v>
      </c>
      <c r="D2544" t="s">
        <v>185</v>
      </c>
      <c r="E2544" t="s">
        <v>186</v>
      </c>
      <c r="F2544" t="s">
        <v>37</v>
      </c>
      <c r="G2544">
        <v>8</v>
      </c>
      <c r="H2544" s="43" t="s">
        <v>100</v>
      </c>
      <c r="I2544" t="s">
        <v>101</v>
      </c>
      <c r="J2544" t="s">
        <v>50</v>
      </c>
      <c r="K2544" t="s">
        <v>51</v>
      </c>
      <c r="L2544" t="s">
        <v>187</v>
      </c>
      <c r="M2544">
        <v>43</v>
      </c>
      <c r="N2544" t="s">
        <v>42</v>
      </c>
      <c r="O2544" t="s">
        <v>64</v>
      </c>
      <c r="P2544">
        <v>997</v>
      </c>
      <c r="Q2544" t="s">
        <v>785</v>
      </c>
      <c r="R2544">
        <v>4</v>
      </c>
      <c r="S2544">
        <v>0</v>
      </c>
      <c r="T2544">
        <v>0</v>
      </c>
      <c r="U2544">
        <v>8</v>
      </c>
      <c r="V2544">
        <v>8</v>
      </c>
      <c r="W2544">
        <v>0</v>
      </c>
      <c r="X2544">
        <v>0</v>
      </c>
      <c r="Y2544">
        <v>0</v>
      </c>
      <c r="Z2544">
        <v>0</v>
      </c>
      <c r="AA2544" t="s">
        <v>55</v>
      </c>
      <c r="AB2544" t="s">
        <v>47</v>
      </c>
      <c r="AC2544" t="s">
        <v>57</v>
      </c>
      <c r="AD2544" t="s">
        <v>57</v>
      </c>
      <c r="AE2544" s="39">
        <v>46230.742476851854</v>
      </c>
      <c r="AG2544" t="str">
        <f t="shared" si="312"/>
        <v>Agosto-26</v>
      </c>
      <c r="AH2544" s="36">
        <f>_xlfn.XLOOKUP(AK2544,'Base de Preços'!P$7:P$3001,'Base de Preços'!J$7:J$3001,"",0)</f>
        <v>0</v>
      </c>
      <c r="AI2544" s="37">
        <f t="shared" si="313"/>
        <v>0</v>
      </c>
      <c r="AJ2544" t="str">
        <f>_xlfn.XLOOKUP(N2544,Agrupamentos!C$3:C$496,Agrupamentos!D$3:D$496,"",0)</f>
        <v>APOIO E MANUTENÇÃO</v>
      </c>
      <c r="AK2544" t="str">
        <f t="shared" si="314"/>
        <v>APOIO E MANUTEÇÃOGN140043</v>
      </c>
      <c r="AL2544" s="57" t="str">
        <f t="shared" si="315"/>
        <v>48281GN1400MotoristaLEANDRA DE MIRANDA SOUZA COSTAAPOIO E MANUTEÇÃOBARRA_DO_PORTO4Principal0Agosto-268846230,742476851946230</v>
      </c>
      <c r="AM2544" s="79" t="str">
        <f t="shared" si="316"/>
        <v/>
      </c>
      <c r="AN2544" s="80" t="str">
        <f t="shared" si="317"/>
        <v/>
      </c>
      <c r="AO2544" s="36">
        <f t="shared" si="318"/>
        <v>0</v>
      </c>
      <c r="AP2544" s="83" t="str">
        <f t="shared" si="319"/>
        <v/>
      </c>
    </row>
    <row r="2545" spans="1:42" hidden="1">
      <c r="A2545">
        <v>48293</v>
      </c>
      <c r="B2545" s="38">
        <v>46230</v>
      </c>
      <c r="C2545" t="s">
        <v>714</v>
      </c>
      <c r="D2545" t="s">
        <v>185</v>
      </c>
      <c r="E2545" t="s">
        <v>186</v>
      </c>
      <c r="F2545" t="s">
        <v>49</v>
      </c>
      <c r="G2545">
        <v>8</v>
      </c>
      <c r="H2545" s="43">
        <v>10859</v>
      </c>
      <c r="I2545" t="s">
        <v>198</v>
      </c>
      <c r="J2545">
        <v>10093</v>
      </c>
      <c r="K2545" t="s">
        <v>199</v>
      </c>
      <c r="L2545" t="s">
        <v>199</v>
      </c>
      <c r="M2545" t="s">
        <v>786</v>
      </c>
      <c r="N2545" t="s">
        <v>341</v>
      </c>
      <c r="O2545" t="s">
        <v>64</v>
      </c>
      <c r="P2545">
        <v>607</v>
      </c>
      <c r="Q2545" t="s">
        <v>188</v>
      </c>
      <c r="R2545">
        <v>47</v>
      </c>
      <c r="S2545">
        <v>64</v>
      </c>
      <c r="T2545">
        <v>20</v>
      </c>
      <c r="U2545">
        <v>64</v>
      </c>
      <c r="V2545">
        <v>128</v>
      </c>
      <c r="W2545">
        <v>4.09</v>
      </c>
      <c r="X2545">
        <v>3.2</v>
      </c>
      <c r="Y2545">
        <v>6.4</v>
      </c>
      <c r="Z2545">
        <v>210.47</v>
      </c>
      <c r="AA2545" t="s">
        <v>55</v>
      </c>
      <c r="AB2545" t="s">
        <v>47</v>
      </c>
      <c r="AC2545" t="s">
        <v>202</v>
      </c>
      <c r="AD2545" t="s">
        <v>228</v>
      </c>
      <c r="AE2545" s="39">
        <v>46230.82607638889</v>
      </c>
      <c r="AG2545" t="str">
        <f t="shared" si="312"/>
        <v>Agosto-26</v>
      </c>
      <c r="AH2545" s="36">
        <f>_xlfn.XLOOKUP(AK2545,'Base de Preços'!P$7:P$3001,'Base de Preços'!J$7:J$3001,"",0)</f>
        <v>930</v>
      </c>
      <c r="AI2545" s="37">
        <f t="shared" si="313"/>
        <v>18600</v>
      </c>
      <c r="AJ2545" t="str">
        <f>_xlfn.XLOOKUP(N2545,Agrupamentos!C$3:C$496,Agrupamentos!D$3:D$496,"",0)</f>
        <v>IRRIGAÇÃO DE PLANTIO</v>
      </c>
      <c r="AK2545" t="str">
        <f t="shared" si="314"/>
        <v>3ª IRRIGAÇÃO DE PLANTIO 4 a 5 litros/planta+polímero,  tomadas d'água a 5 a 10km da operação, incluir captação de água.GN1400IMP15-B</v>
      </c>
      <c r="AL2545" s="57" t="str">
        <f t="shared" si="315"/>
        <v>48293GN1400Trabalhador FlorestalJONATHAN FONSECA DE OLIVEIRA3ª IRRIGAÇÃO DE PLANTIO 4 a 5 litros/planta+polímero,  tomadas d'água a 5 a 10km da operação, incluir captação de água.Selena47Principal20Agosto-266412846230,826076388946230</v>
      </c>
      <c r="AM2545" s="79">
        <f t="shared" si="316"/>
        <v>31.295843520782398</v>
      </c>
      <c r="AN2545" s="80">
        <f t="shared" si="317"/>
        <v>6586.836185819071</v>
      </c>
      <c r="AO2545" s="36">
        <f t="shared" si="318"/>
        <v>4209.3999999999996</v>
      </c>
      <c r="AP2545" s="83">
        <f t="shared" si="319"/>
        <v>-2377.4361858190714</v>
      </c>
    </row>
    <row r="2546" spans="1:42" hidden="1">
      <c r="A2546">
        <v>48293</v>
      </c>
      <c r="B2546" s="38">
        <v>46230</v>
      </c>
      <c r="C2546" t="s">
        <v>714</v>
      </c>
      <c r="D2546" t="s">
        <v>185</v>
      </c>
      <c r="E2546" t="s">
        <v>186</v>
      </c>
      <c r="F2546" t="s">
        <v>59</v>
      </c>
      <c r="G2546">
        <v>8</v>
      </c>
      <c r="H2546" s="43">
        <v>10859</v>
      </c>
      <c r="I2546" t="s">
        <v>198</v>
      </c>
      <c r="J2546">
        <v>10093</v>
      </c>
      <c r="K2546" t="s">
        <v>199</v>
      </c>
      <c r="L2546" t="s">
        <v>199</v>
      </c>
      <c r="M2546" t="s">
        <v>786</v>
      </c>
      <c r="N2546" t="s">
        <v>341</v>
      </c>
      <c r="O2546" t="s">
        <v>64</v>
      </c>
      <c r="P2546">
        <v>607</v>
      </c>
      <c r="Q2546" t="s">
        <v>188</v>
      </c>
      <c r="R2546">
        <v>47</v>
      </c>
      <c r="S2546">
        <v>4</v>
      </c>
      <c r="T2546">
        <v>20</v>
      </c>
      <c r="U2546">
        <v>4</v>
      </c>
      <c r="V2546">
        <v>8</v>
      </c>
      <c r="W2546">
        <v>0.82</v>
      </c>
      <c r="X2546">
        <v>0.2</v>
      </c>
      <c r="Y2546">
        <v>0.4</v>
      </c>
      <c r="Z2546">
        <v>520.12</v>
      </c>
      <c r="AA2546" t="s">
        <v>55</v>
      </c>
      <c r="AB2546" t="s">
        <v>56</v>
      </c>
      <c r="AC2546" t="s">
        <v>202</v>
      </c>
      <c r="AD2546" t="s">
        <v>228</v>
      </c>
      <c r="AE2546" s="39">
        <v>46230.82607638889</v>
      </c>
      <c r="AG2546" t="str">
        <f t="shared" si="312"/>
        <v>Agosto-26</v>
      </c>
      <c r="AH2546" s="36">
        <f>_xlfn.XLOOKUP(AK2546,'Base de Preços'!P$7:P$3001,'Base de Preços'!J$7:J$3001,"",0)</f>
        <v>930</v>
      </c>
      <c r="AI2546" s="37">
        <f t="shared" si="313"/>
        <v>0</v>
      </c>
      <c r="AJ2546" t="str">
        <f>_xlfn.XLOOKUP(N2546,Agrupamentos!C$3:C$496,Agrupamentos!D$3:D$496,"",0)</f>
        <v>IRRIGAÇÃO DE PLANTIO</v>
      </c>
      <c r="AK2546" t="str">
        <f t="shared" si="314"/>
        <v>3ª IRRIGAÇÃO DE PLANTIO 4 a 5 litros/planta+polímero,  tomadas d'água a 5 a 10km da operação, incluir captação de água.GN1400IMP15-B</v>
      </c>
      <c r="AL2546" s="57" t="str">
        <f t="shared" si="315"/>
        <v>48293GN1400Operador de Trator de PneuJONATHAN FONSECA DE OLIVEIRA3ª IRRIGAÇÃO DE PLANTIO 4 a 5 litros/planta+polímero,  tomadas d'água a 5 a 10km da operação, incluir captação de água.Selena47Suporte20Agosto-264846230,826076388946230</v>
      </c>
      <c r="AM2546" s="79">
        <f t="shared" si="316"/>
        <v>9.7560975609756095</v>
      </c>
      <c r="AN2546" s="80">
        <f t="shared" si="317"/>
        <v>5074.3414634146338</v>
      </c>
      <c r="AO2546" s="36">
        <f t="shared" si="318"/>
        <v>10402.4</v>
      </c>
      <c r="AP2546" s="83">
        <f t="shared" si="319"/>
        <v>5328.0585365853658</v>
      </c>
    </row>
    <row r="2547" spans="1:42" hidden="1">
      <c r="A2547">
        <v>48293</v>
      </c>
      <c r="B2547" s="38">
        <v>46230</v>
      </c>
      <c r="C2547" t="s">
        <v>714</v>
      </c>
      <c r="D2547" t="s">
        <v>185</v>
      </c>
      <c r="E2547" t="s">
        <v>186</v>
      </c>
      <c r="F2547" t="s">
        <v>92</v>
      </c>
      <c r="G2547">
        <v>8</v>
      </c>
      <c r="H2547" s="43">
        <v>10859</v>
      </c>
      <c r="I2547" t="s">
        <v>198</v>
      </c>
      <c r="J2547">
        <v>10093</v>
      </c>
      <c r="K2547" t="s">
        <v>199</v>
      </c>
      <c r="L2547" t="s">
        <v>199</v>
      </c>
      <c r="M2547" t="s">
        <v>786</v>
      </c>
      <c r="N2547" t="s">
        <v>341</v>
      </c>
      <c r="O2547" t="s">
        <v>64</v>
      </c>
      <c r="P2547">
        <v>607</v>
      </c>
      <c r="Q2547" t="s">
        <v>188</v>
      </c>
      <c r="R2547">
        <v>47</v>
      </c>
      <c r="S2547">
        <v>4</v>
      </c>
      <c r="T2547">
        <v>20</v>
      </c>
      <c r="U2547">
        <v>4</v>
      </c>
      <c r="V2547">
        <v>8</v>
      </c>
      <c r="W2547">
        <v>0.51</v>
      </c>
      <c r="X2547">
        <v>0.2</v>
      </c>
      <c r="Y2547">
        <v>0.4</v>
      </c>
      <c r="Z2547">
        <v>199.41</v>
      </c>
      <c r="AA2547" t="s">
        <v>55</v>
      </c>
      <c r="AB2547" t="s">
        <v>56</v>
      </c>
      <c r="AC2547" t="s">
        <v>202</v>
      </c>
      <c r="AD2547" t="s">
        <v>228</v>
      </c>
      <c r="AE2547" s="39">
        <v>46230.82607638889</v>
      </c>
      <c r="AG2547" t="str">
        <f t="shared" si="312"/>
        <v>Agosto-26</v>
      </c>
      <c r="AH2547" s="36">
        <f>_xlfn.XLOOKUP(AK2547,'Base de Preços'!P$7:P$3001,'Base de Preços'!J$7:J$3001,"",0)</f>
        <v>930</v>
      </c>
      <c r="AI2547" s="37">
        <f t="shared" si="313"/>
        <v>0</v>
      </c>
      <c r="AJ2547" t="str">
        <f>_xlfn.XLOOKUP(N2547,Agrupamentos!C$3:C$496,Agrupamentos!D$3:D$496,"",0)</f>
        <v>IRRIGAÇÃO DE PLANTIO</v>
      </c>
      <c r="AK2547" t="str">
        <f t="shared" si="314"/>
        <v>3ª IRRIGAÇÃO DE PLANTIO 4 a 5 litros/planta+polímero,  tomadas d'água a 5 a 10km da operação, incluir captação de água.GN1400IMP15-B</v>
      </c>
      <c r="AL2547" s="57" t="str">
        <f t="shared" si="315"/>
        <v>48293GN1400Motorista de Caminhão PipaJONATHAN FONSECA DE OLIVEIRA3ª IRRIGAÇÃO DE PLANTIO 4 a 5 litros/planta+polímero,  tomadas d'água a 5 a 10km da operação, incluir captação de água.Selena47Suporte20Agosto-264846230,826076388946230</v>
      </c>
      <c r="AM2547" s="79">
        <f t="shared" si="316"/>
        <v>15.686274509803921</v>
      </c>
      <c r="AN2547" s="80">
        <f t="shared" si="317"/>
        <v>3128</v>
      </c>
      <c r="AO2547" s="36">
        <f t="shared" si="318"/>
        <v>3988.2</v>
      </c>
      <c r="AP2547" s="83">
        <f t="shared" si="319"/>
        <v>860.19999999999982</v>
      </c>
    </row>
    <row r="2548" spans="1:42" hidden="1">
      <c r="A2548">
        <v>48297</v>
      </c>
      <c r="B2548" s="38">
        <v>46230</v>
      </c>
      <c r="C2548" t="s">
        <v>714</v>
      </c>
      <c r="D2548" t="s">
        <v>185</v>
      </c>
      <c r="E2548" t="s">
        <v>186</v>
      </c>
      <c r="F2548" t="s">
        <v>59</v>
      </c>
      <c r="G2548">
        <v>8</v>
      </c>
      <c r="H2548" s="43">
        <v>10859</v>
      </c>
      <c r="I2548" t="s">
        <v>198</v>
      </c>
      <c r="J2548">
        <v>10315</v>
      </c>
      <c r="K2548" t="s">
        <v>206</v>
      </c>
      <c r="L2548" t="s">
        <v>206</v>
      </c>
      <c r="M2548" t="s">
        <v>71</v>
      </c>
      <c r="N2548" t="s">
        <v>225</v>
      </c>
      <c r="O2548" t="s">
        <v>64</v>
      </c>
      <c r="P2548">
        <v>400</v>
      </c>
      <c r="Q2548" t="s">
        <v>233</v>
      </c>
      <c r="R2548">
        <v>372</v>
      </c>
      <c r="S2548">
        <v>8</v>
      </c>
      <c r="T2548">
        <v>12.06</v>
      </c>
      <c r="U2548">
        <v>8</v>
      </c>
      <c r="V2548">
        <v>16</v>
      </c>
      <c r="W2548">
        <v>0.4</v>
      </c>
      <c r="X2548">
        <v>0.66</v>
      </c>
      <c r="Y2548">
        <v>1.33</v>
      </c>
      <c r="Z2548">
        <v>124.6</v>
      </c>
      <c r="AA2548" t="s">
        <v>46</v>
      </c>
      <c r="AB2548" t="s">
        <v>77</v>
      </c>
      <c r="AC2548" t="s">
        <v>209</v>
      </c>
      <c r="AD2548" t="s">
        <v>228</v>
      </c>
      <c r="AE2548" s="39">
        <v>46230.859618055554</v>
      </c>
      <c r="AG2548" t="str">
        <f t="shared" si="312"/>
        <v>Agosto-26</v>
      </c>
      <c r="AH2548" s="36">
        <f>_xlfn.XLOOKUP(AK2548,'Base de Preços'!P$7:P$3001,'Base de Preços'!J$7:J$3001,"",0)</f>
        <v>446.88</v>
      </c>
      <c r="AI2548" s="37">
        <f t="shared" si="313"/>
        <v>0</v>
      </c>
      <c r="AJ2548" t="str">
        <f>_xlfn.XLOOKUP(N2548,Agrupamentos!C$3:C$496,Agrupamentos!D$3:D$496,"",0)</f>
        <v>REPLANTIO</v>
      </c>
      <c r="AK2548" t="str">
        <f t="shared" si="314"/>
        <v>REPLANTIOGN1400REF29</v>
      </c>
      <c r="AL2548" s="57" t="str">
        <f t="shared" si="315"/>
        <v>48297GN1400Operador de Trator de PneuANTONIO MARCIO PEREIRA DA SILVAREPLANTIORosa Maria372Apoio12,06Agosto-2681646230,859618055646230</v>
      </c>
      <c r="AM2548" s="79">
        <f t="shared" si="316"/>
        <v>40</v>
      </c>
      <c r="AN2548" s="80">
        <f t="shared" si="317"/>
        <v>4984</v>
      </c>
      <c r="AO2548" s="36">
        <f t="shared" si="318"/>
        <v>1502.6759999999999</v>
      </c>
      <c r="AP2548" s="83">
        <f t="shared" si="319"/>
        <v>-3481.3240000000001</v>
      </c>
    </row>
    <row r="2549" spans="1:42" hidden="1">
      <c r="A2549">
        <v>48297</v>
      </c>
      <c r="B2549" s="38">
        <v>46230</v>
      </c>
      <c r="C2549" t="s">
        <v>714</v>
      </c>
      <c r="D2549" t="s">
        <v>185</v>
      </c>
      <c r="E2549" t="s">
        <v>186</v>
      </c>
      <c r="F2549" t="s">
        <v>49</v>
      </c>
      <c r="G2549">
        <v>8</v>
      </c>
      <c r="H2549" s="43">
        <v>10859</v>
      </c>
      <c r="I2549" t="s">
        <v>198</v>
      </c>
      <c r="J2549">
        <v>10315</v>
      </c>
      <c r="K2549" t="s">
        <v>206</v>
      </c>
      <c r="L2549" t="s">
        <v>206</v>
      </c>
      <c r="M2549" t="s">
        <v>282</v>
      </c>
      <c r="N2549" t="s">
        <v>283</v>
      </c>
      <c r="O2549" t="s">
        <v>64</v>
      </c>
      <c r="P2549">
        <v>400</v>
      </c>
      <c r="Q2549" t="s">
        <v>233</v>
      </c>
      <c r="R2549">
        <v>372</v>
      </c>
      <c r="S2549">
        <v>20</v>
      </c>
      <c r="T2549">
        <v>12.06</v>
      </c>
      <c r="U2549">
        <v>0</v>
      </c>
      <c r="V2549">
        <v>20</v>
      </c>
      <c r="W2549">
        <v>2.69</v>
      </c>
      <c r="X2549">
        <v>1.66</v>
      </c>
      <c r="Y2549">
        <v>1.66</v>
      </c>
      <c r="Z2549">
        <v>272.89</v>
      </c>
      <c r="AA2549" t="s">
        <v>46</v>
      </c>
      <c r="AB2549" t="s">
        <v>47</v>
      </c>
      <c r="AC2549" t="s">
        <v>209</v>
      </c>
      <c r="AE2549" s="39">
        <v>46230.859618055554</v>
      </c>
      <c r="AG2549" t="str">
        <f t="shared" si="312"/>
        <v>Agosto-26</v>
      </c>
      <c r="AH2549" s="36">
        <f>_xlfn.XLOOKUP(AK2549,'Base de Preços'!P$7:P$3001,'Base de Preços'!J$7:J$3001,"",0)</f>
        <v>551.6</v>
      </c>
      <c r="AI2549" s="37">
        <f t="shared" si="313"/>
        <v>6652.2960000000003</v>
      </c>
      <c r="AJ2549" t="str">
        <f>_xlfn.XLOOKUP(N2549,Agrupamentos!C$3:C$496,Agrupamentos!D$3:D$496,"",0)</f>
        <v>IRRIGAÇÃO DE REPLANTIO</v>
      </c>
      <c r="AK2549" t="str">
        <f t="shared" si="314"/>
        <v>1ª IRRIGAÇÃO DE REPLANTIOGN1400REF32 - 01</v>
      </c>
      <c r="AL2549" s="57" t="str">
        <f t="shared" si="315"/>
        <v>48297GN1400Trabalhador FlorestalANTONIO MARCIO PEREIRA DA SILVA1ª IRRIGAÇÃO DE REPLANTIORosa Maria372Principal12,06Agosto-2602046230,859618055646230</v>
      </c>
      <c r="AM2549" s="79">
        <f t="shared" si="316"/>
        <v>7.4349442379182156</v>
      </c>
      <c r="AN2549" s="80">
        <f t="shared" si="317"/>
        <v>2028.9219330855017</v>
      </c>
      <c r="AO2549" s="36">
        <f t="shared" si="318"/>
        <v>3291.0533999999998</v>
      </c>
      <c r="AP2549" s="83">
        <f t="shared" si="319"/>
        <v>1262.1314669144981</v>
      </c>
    </row>
    <row r="2550" spans="1:42" hidden="1">
      <c r="A2550">
        <v>48297</v>
      </c>
      <c r="B2550" s="38">
        <v>46230</v>
      </c>
      <c r="C2550" t="s">
        <v>714</v>
      </c>
      <c r="D2550" t="s">
        <v>185</v>
      </c>
      <c r="E2550" t="s">
        <v>186</v>
      </c>
      <c r="F2550" t="s">
        <v>49</v>
      </c>
      <c r="G2550">
        <v>8</v>
      </c>
      <c r="H2550" s="43">
        <v>10859</v>
      </c>
      <c r="I2550" t="s">
        <v>198</v>
      </c>
      <c r="J2550">
        <v>10315</v>
      </c>
      <c r="K2550" t="s">
        <v>206</v>
      </c>
      <c r="L2550" t="s">
        <v>206</v>
      </c>
      <c r="M2550" t="s">
        <v>71</v>
      </c>
      <c r="N2550" t="s">
        <v>225</v>
      </c>
      <c r="O2550" t="s">
        <v>64</v>
      </c>
      <c r="P2550">
        <v>400</v>
      </c>
      <c r="Q2550" t="s">
        <v>233</v>
      </c>
      <c r="R2550">
        <v>372</v>
      </c>
      <c r="S2550">
        <v>33</v>
      </c>
      <c r="T2550">
        <v>12.06</v>
      </c>
      <c r="U2550">
        <v>0</v>
      </c>
      <c r="V2550">
        <v>33</v>
      </c>
      <c r="W2550">
        <v>3.18</v>
      </c>
      <c r="X2550">
        <v>2.74</v>
      </c>
      <c r="Y2550">
        <v>2.74</v>
      </c>
      <c r="Z2550">
        <v>322.27999999999997</v>
      </c>
      <c r="AA2550" t="s">
        <v>46</v>
      </c>
      <c r="AB2550" t="s">
        <v>47</v>
      </c>
      <c r="AC2550" t="s">
        <v>209</v>
      </c>
      <c r="AE2550" s="39">
        <v>46230.859618055554</v>
      </c>
      <c r="AG2550" t="str">
        <f t="shared" si="312"/>
        <v>Agosto-26</v>
      </c>
      <c r="AH2550" s="36">
        <f>_xlfn.XLOOKUP(AK2550,'Base de Preços'!P$7:P$3001,'Base de Preços'!J$7:J$3001,"",0)</f>
        <v>446.88</v>
      </c>
      <c r="AI2550" s="37">
        <f t="shared" si="313"/>
        <v>5389.3728000000001</v>
      </c>
      <c r="AJ2550" t="str">
        <f>_xlfn.XLOOKUP(N2550,Agrupamentos!C$3:C$496,Agrupamentos!D$3:D$496,"",0)</f>
        <v>REPLANTIO</v>
      </c>
      <c r="AK2550" t="str">
        <f t="shared" si="314"/>
        <v>REPLANTIOGN1400REF29</v>
      </c>
      <c r="AL2550" s="57" t="str">
        <f t="shared" si="315"/>
        <v>48297GN1400Trabalhador FlorestalANTONIO MARCIO PEREIRA DA SILVAREPLANTIORosa Maria372Principal12,06Agosto-2603346230,859618055646230</v>
      </c>
      <c r="AM2550" s="79">
        <f t="shared" si="316"/>
        <v>10.377358490566037</v>
      </c>
      <c r="AN2550" s="80">
        <f t="shared" si="317"/>
        <v>3344.4150943396221</v>
      </c>
      <c r="AO2550" s="36">
        <f t="shared" si="318"/>
        <v>3886.6967999999997</v>
      </c>
      <c r="AP2550" s="83">
        <f t="shared" si="319"/>
        <v>542.28170566037761</v>
      </c>
    </row>
    <row r="2551" spans="1:42" hidden="1">
      <c r="A2551">
        <v>48297</v>
      </c>
      <c r="B2551" s="38">
        <v>46230</v>
      </c>
      <c r="C2551" t="s">
        <v>714</v>
      </c>
      <c r="D2551" t="s">
        <v>185</v>
      </c>
      <c r="E2551" t="s">
        <v>186</v>
      </c>
      <c r="F2551" t="s">
        <v>49</v>
      </c>
      <c r="G2551">
        <v>8</v>
      </c>
      <c r="H2551" s="43">
        <v>10859</v>
      </c>
      <c r="I2551" t="s">
        <v>198</v>
      </c>
      <c r="J2551">
        <v>10315</v>
      </c>
      <c r="K2551" t="s">
        <v>206</v>
      </c>
      <c r="L2551" t="s">
        <v>206</v>
      </c>
      <c r="M2551" t="s">
        <v>319</v>
      </c>
      <c r="N2551" t="s">
        <v>320</v>
      </c>
      <c r="O2551" t="s">
        <v>64</v>
      </c>
      <c r="P2551">
        <v>400</v>
      </c>
      <c r="Q2551" t="s">
        <v>233</v>
      </c>
      <c r="R2551">
        <v>372</v>
      </c>
      <c r="S2551">
        <v>44</v>
      </c>
      <c r="T2551">
        <v>20</v>
      </c>
      <c r="U2551">
        <v>0</v>
      </c>
      <c r="V2551">
        <v>44</v>
      </c>
      <c r="W2551">
        <v>2.69</v>
      </c>
      <c r="X2551">
        <v>2.2000000000000002</v>
      </c>
      <c r="Y2551">
        <v>2.2000000000000002</v>
      </c>
      <c r="Z2551">
        <v>272.89</v>
      </c>
      <c r="AA2551" t="s">
        <v>55</v>
      </c>
      <c r="AB2551" t="s">
        <v>47</v>
      </c>
      <c r="AC2551" t="s">
        <v>209</v>
      </c>
      <c r="AE2551" s="39">
        <v>46230.859618055554</v>
      </c>
      <c r="AG2551" t="str">
        <f t="shared" si="312"/>
        <v>Agosto-26</v>
      </c>
      <c r="AH2551" s="36">
        <f>_xlfn.XLOOKUP(AK2551,'Base de Preços'!P$7:P$3001,'Base de Preços'!J$7:J$3001,"",0)</f>
        <v>551.6</v>
      </c>
      <c r="AI2551" s="37">
        <f t="shared" si="313"/>
        <v>11032</v>
      </c>
      <c r="AJ2551" t="str">
        <f>_xlfn.XLOOKUP(N2551,Agrupamentos!C$3:C$496,Agrupamentos!D$3:D$496,"",0)</f>
        <v>IRRIGAÇÃO DE REPLANTIO</v>
      </c>
      <c r="AK2551" t="str">
        <f t="shared" si="314"/>
        <v>3ª IRRIGAÇÃO DE REPLANTIOGN1400REF32 - 03</v>
      </c>
      <c r="AL2551" s="57" t="str">
        <f t="shared" si="315"/>
        <v>48297GN1400Trabalhador FlorestalANTONIO MARCIO PEREIRA DA SILVA3ª IRRIGAÇÃO DE REPLANTIORosa Maria372Principal20Agosto-2604446230,859618055646230</v>
      </c>
      <c r="AM2551" s="79">
        <f t="shared" si="316"/>
        <v>16.356877323420075</v>
      </c>
      <c r="AN2551" s="80">
        <f t="shared" si="317"/>
        <v>4463.628252788104</v>
      </c>
      <c r="AO2551" s="36">
        <f t="shared" si="318"/>
        <v>5457.7999999999993</v>
      </c>
      <c r="AP2551" s="83">
        <f t="shared" si="319"/>
        <v>994.17174721189531</v>
      </c>
    </row>
    <row r="2552" spans="1:42" hidden="1">
      <c r="A2552">
        <v>48297</v>
      </c>
      <c r="B2552" s="38">
        <v>46230</v>
      </c>
      <c r="C2552" t="s">
        <v>714</v>
      </c>
      <c r="D2552" t="s">
        <v>185</v>
      </c>
      <c r="E2552" t="s">
        <v>186</v>
      </c>
      <c r="F2552" t="s">
        <v>59</v>
      </c>
      <c r="G2552">
        <v>8</v>
      </c>
      <c r="H2552" s="43">
        <v>10859</v>
      </c>
      <c r="I2552" t="s">
        <v>198</v>
      </c>
      <c r="J2552">
        <v>10315</v>
      </c>
      <c r="K2552" t="s">
        <v>206</v>
      </c>
      <c r="L2552" t="s">
        <v>206</v>
      </c>
      <c r="M2552" t="s">
        <v>319</v>
      </c>
      <c r="N2552" t="s">
        <v>320</v>
      </c>
      <c r="O2552" t="s">
        <v>64</v>
      </c>
      <c r="P2552">
        <v>400</v>
      </c>
      <c r="Q2552" t="s">
        <v>233</v>
      </c>
      <c r="R2552">
        <v>372</v>
      </c>
      <c r="S2552">
        <v>5</v>
      </c>
      <c r="T2552">
        <v>20</v>
      </c>
      <c r="U2552">
        <v>0</v>
      </c>
      <c r="V2552">
        <v>5</v>
      </c>
      <c r="W2552">
        <v>0.54</v>
      </c>
      <c r="X2552">
        <v>0.25</v>
      </c>
      <c r="Y2552">
        <v>0.25</v>
      </c>
      <c r="Z2552">
        <v>207.97</v>
      </c>
      <c r="AA2552" t="s">
        <v>55</v>
      </c>
      <c r="AB2552" t="s">
        <v>77</v>
      </c>
      <c r="AC2552" t="s">
        <v>209</v>
      </c>
      <c r="AE2552" s="39">
        <v>46230.859618055554</v>
      </c>
      <c r="AG2552" t="str">
        <f t="shared" si="312"/>
        <v>Agosto-26</v>
      </c>
      <c r="AH2552" s="36">
        <f>_xlfn.XLOOKUP(AK2552,'Base de Preços'!P$7:P$3001,'Base de Preços'!J$7:J$3001,"",0)</f>
        <v>551.6</v>
      </c>
      <c r="AI2552" s="37">
        <f t="shared" si="313"/>
        <v>0</v>
      </c>
      <c r="AJ2552" t="str">
        <f>_xlfn.XLOOKUP(N2552,Agrupamentos!C$3:C$496,Agrupamentos!D$3:D$496,"",0)</f>
        <v>IRRIGAÇÃO DE REPLANTIO</v>
      </c>
      <c r="AK2552" t="str">
        <f t="shared" si="314"/>
        <v>3ª IRRIGAÇÃO DE REPLANTIOGN1400REF32 - 03</v>
      </c>
      <c r="AL2552" s="57" t="str">
        <f t="shared" si="315"/>
        <v>48297GN1400Operador de Trator de PneuANTONIO MARCIO PEREIRA DA SILVA3ª IRRIGAÇÃO DE REPLANTIORosa Maria372Apoio20Agosto-260546230,859618055646230</v>
      </c>
      <c r="AM2552" s="79">
        <f t="shared" si="316"/>
        <v>9.2592592592592595</v>
      </c>
      <c r="AN2552" s="80">
        <f t="shared" si="317"/>
        <v>1925.6481481481483</v>
      </c>
      <c r="AO2552" s="36">
        <f t="shared" si="318"/>
        <v>4159.3999999999996</v>
      </c>
      <c r="AP2552" s="83">
        <f t="shared" si="319"/>
        <v>2233.7518518518514</v>
      </c>
    </row>
    <row r="2553" spans="1:42" hidden="1">
      <c r="A2553">
        <v>48297</v>
      </c>
      <c r="B2553" s="38">
        <v>46230</v>
      </c>
      <c r="C2553" t="s">
        <v>714</v>
      </c>
      <c r="D2553" t="s">
        <v>185</v>
      </c>
      <c r="E2553" t="s">
        <v>186</v>
      </c>
      <c r="F2553" t="s">
        <v>37</v>
      </c>
      <c r="G2553">
        <v>8</v>
      </c>
      <c r="H2553" s="43">
        <v>10859</v>
      </c>
      <c r="I2553" t="s">
        <v>198</v>
      </c>
      <c r="J2553">
        <v>10315</v>
      </c>
      <c r="K2553" t="s">
        <v>206</v>
      </c>
      <c r="L2553" t="s">
        <v>206</v>
      </c>
      <c r="M2553" t="s">
        <v>319</v>
      </c>
      <c r="N2553" t="s">
        <v>320</v>
      </c>
      <c r="O2553" t="s">
        <v>64</v>
      </c>
      <c r="P2553">
        <v>400</v>
      </c>
      <c r="Q2553" t="s">
        <v>233</v>
      </c>
      <c r="R2553">
        <v>372</v>
      </c>
      <c r="S2553">
        <v>6</v>
      </c>
      <c r="T2553">
        <v>20</v>
      </c>
      <c r="U2553">
        <v>0</v>
      </c>
      <c r="V2553">
        <v>6</v>
      </c>
      <c r="W2553">
        <v>0.18</v>
      </c>
      <c r="X2553">
        <v>0.3</v>
      </c>
      <c r="Y2553">
        <v>0.3</v>
      </c>
      <c r="Z2553">
        <v>70.739999999999995</v>
      </c>
      <c r="AA2553" t="s">
        <v>55</v>
      </c>
      <c r="AB2553" t="s">
        <v>56</v>
      </c>
      <c r="AC2553" t="s">
        <v>209</v>
      </c>
      <c r="AE2553" s="39">
        <v>46230.859618055554</v>
      </c>
      <c r="AG2553" t="str">
        <f t="shared" si="312"/>
        <v>Agosto-26</v>
      </c>
      <c r="AH2553" s="36">
        <f>_xlfn.XLOOKUP(AK2553,'Base de Preços'!P$7:P$3001,'Base de Preços'!J$7:J$3001,"",0)</f>
        <v>551.6</v>
      </c>
      <c r="AI2553" s="37">
        <f t="shared" si="313"/>
        <v>0</v>
      </c>
      <c r="AJ2553" t="str">
        <f>_xlfn.XLOOKUP(N2553,Agrupamentos!C$3:C$496,Agrupamentos!D$3:D$496,"",0)</f>
        <v>IRRIGAÇÃO DE REPLANTIO</v>
      </c>
      <c r="AK2553" t="str">
        <f t="shared" si="314"/>
        <v>3ª IRRIGAÇÃO DE REPLANTIOGN1400REF32 - 03</v>
      </c>
      <c r="AL2553" s="57" t="str">
        <f t="shared" si="315"/>
        <v>48297GN1400MotoristaANTONIO MARCIO PEREIRA DA SILVA3ª IRRIGAÇÃO DE REPLANTIORosa Maria372Suporte20Agosto-260646230,859618055646230</v>
      </c>
      <c r="AM2553" s="79">
        <f t="shared" si="316"/>
        <v>33.333333333333336</v>
      </c>
      <c r="AN2553" s="80">
        <f t="shared" si="317"/>
        <v>2358</v>
      </c>
      <c r="AO2553" s="36">
        <f t="shared" si="318"/>
        <v>1414.8</v>
      </c>
      <c r="AP2553" s="83">
        <f t="shared" si="319"/>
        <v>-943.2</v>
      </c>
    </row>
    <row r="2554" spans="1:42" hidden="1">
      <c r="A2554">
        <v>48297</v>
      </c>
      <c r="B2554" s="38">
        <v>46230</v>
      </c>
      <c r="C2554" t="s">
        <v>714</v>
      </c>
      <c r="D2554" t="s">
        <v>185</v>
      </c>
      <c r="E2554" t="s">
        <v>186</v>
      </c>
      <c r="F2554" t="s">
        <v>37</v>
      </c>
      <c r="G2554">
        <v>8</v>
      </c>
      <c r="H2554" s="43">
        <v>10859</v>
      </c>
      <c r="I2554" t="s">
        <v>198</v>
      </c>
      <c r="J2554">
        <v>10315</v>
      </c>
      <c r="K2554" t="s">
        <v>206</v>
      </c>
      <c r="L2554" t="s">
        <v>206</v>
      </c>
      <c r="M2554">
        <v>43</v>
      </c>
      <c r="N2554" t="s">
        <v>42</v>
      </c>
      <c r="O2554" t="s">
        <v>64</v>
      </c>
      <c r="P2554">
        <v>400</v>
      </c>
      <c r="Q2554" t="s">
        <v>233</v>
      </c>
      <c r="R2554">
        <v>372</v>
      </c>
      <c r="S2554">
        <v>8</v>
      </c>
      <c r="T2554">
        <v>0</v>
      </c>
      <c r="U2554">
        <v>0</v>
      </c>
      <c r="V2554">
        <v>8</v>
      </c>
      <c r="W2554">
        <v>0</v>
      </c>
      <c r="X2554">
        <v>0</v>
      </c>
      <c r="Y2554">
        <v>0</v>
      </c>
      <c r="Z2554">
        <v>0</v>
      </c>
      <c r="AA2554" t="s">
        <v>55</v>
      </c>
      <c r="AB2554" t="s">
        <v>47</v>
      </c>
      <c r="AC2554" t="s">
        <v>209</v>
      </c>
      <c r="AE2554" s="39">
        <v>46230.859618055554</v>
      </c>
      <c r="AG2554" t="str">
        <f t="shared" si="312"/>
        <v>Agosto-26</v>
      </c>
      <c r="AH2554" s="36">
        <f>_xlfn.XLOOKUP(AK2554,'Base de Preços'!P$7:P$3001,'Base de Preços'!J$7:J$3001,"",0)</f>
        <v>0</v>
      </c>
      <c r="AI2554" s="37">
        <f t="shared" si="313"/>
        <v>0</v>
      </c>
      <c r="AJ2554" t="str">
        <f>_xlfn.XLOOKUP(N2554,Agrupamentos!C$3:C$496,Agrupamentos!D$3:D$496,"",0)</f>
        <v>APOIO E MANUTENÇÃO</v>
      </c>
      <c r="AK2554" t="str">
        <f t="shared" si="314"/>
        <v>APOIO E MANUTEÇÃOGN140043</v>
      </c>
      <c r="AL2554" s="57" t="str">
        <f t="shared" si="315"/>
        <v>48297GN1400MotoristaANTONIO MARCIO PEREIRA DA SILVAAPOIO E MANUTEÇÃORosa Maria372Principal0Agosto-260846230,859618055646230</v>
      </c>
      <c r="AM2554" s="79" t="str">
        <f t="shared" si="316"/>
        <v/>
      </c>
      <c r="AN2554" s="80" t="str">
        <f t="shared" si="317"/>
        <v/>
      </c>
      <c r="AO2554" s="36">
        <f t="shared" si="318"/>
        <v>0</v>
      </c>
      <c r="AP2554" s="83" t="str">
        <f t="shared" si="319"/>
        <v/>
      </c>
    </row>
    <row r="2555" spans="1:42" hidden="1">
      <c r="A2555">
        <v>48297</v>
      </c>
      <c r="B2555" s="38">
        <v>46230</v>
      </c>
      <c r="C2555" t="s">
        <v>714</v>
      </c>
      <c r="D2555" t="s">
        <v>185</v>
      </c>
      <c r="E2555" t="s">
        <v>186</v>
      </c>
      <c r="F2555" t="s">
        <v>59</v>
      </c>
      <c r="G2555">
        <v>8</v>
      </c>
      <c r="H2555" s="43">
        <v>10859</v>
      </c>
      <c r="I2555" t="s">
        <v>198</v>
      </c>
      <c r="J2555">
        <v>10315</v>
      </c>
      <c r="K2555" t="s">
        <v>206</v>
      </c>
      <c r="L2555" t="s">
        <v>206</v>
      </c>
      <c r="M2555" t="s">
        <v>282</v>
      </c>
      <c r="N2555" t="s">
        <v>283</v>
      </c>
      <c r="O2555" t="s">
        <v>64</v>
      </c>
      <c r="P2555">
        <v>400</v>
      </c>
      <c r="Q2555" t="s">
        <v>233</v>
      </c>
      <c r="R2555">
        <v>372</v>
      </c>
      <c r="S2555">
        <v>3</v>
      </c>
      <c r="T2555">
        <v>12.06</v>
      </c>
      <c r="U2555">
        <v>0</v>
      </c>
      <c r="V2555">
        <v>3</v>
      </c>
      <c r="W2555">
        <v>0.54</v>
      </c>
      <c r="X2555">
        <v>0.25</v>
      </c>
      <c r="Y2555">
        <v>0.25</v>
      </c>
      <c r="Z2555">
        <v>207.97</v>
      </c>
      <c r="AA2555" t="s">
        <v>46</v>
      </c>
      <c r="AB2555" t="s">
        <v>77</v>
      </c>
      <c r="AC2555" t="s">
        <v>209</v>
      </c>
      <c r="AE2555" s="39">
        <v>46230.859618055554</v>
      </c>
      <c r="AG2555" t="str">
        <f t="shared" si="312"/>
        <v>Agosto-26</v>
      </c>
      <c r="AH2555" s="36">
        <f>_xlfn.XLOOKUP(AK2555,'Base de Preços'!P$7:P$3001,'Base de Preços'!J$7:J$3001,"",0)</f>
        <v>551.6</v>
      </c>
      <c r="AI2555" s="37">
        <f t="shared" si="313"/>
        <v>0</v>
      </c>
      <c r="AJ2555" t="str">
        <f>_xlfn.XLOOKUP(N2555,Agrupamentos!C$3:C$496,Agrupamentos!D$3:D$496,"",0)</f>
        <v>IRRIGAÇÃO DE REPLANTIO</v>
      </c>
      <c r="AK2555" t="str">
        <f t="shared" si="314"/>
        <v>1ª IRRIGAÇÃO DE REPLANTIOGN1400REF32 - 01</v>
      </c>
      <c r="AL2555" s="57" t="str">
        <f t="shared" si="315"/>
        <v>48297GN1400Operador de Trator de PneuANTONIO MARCIO PEREIRA DA SILVA1ª IRRIGAÇÃO DE REPLANTIORosa Maria372Apoio12,06Agosto-260346230,859618055646230</v>
      </c>
      <c r="AM2555" s="79">
        <f t="shared" si="316"/>
        <v>5.5555555555555554</v>
      </c>
      <c r="AN2555" s="80">
        <f t="shared" si="317"/>
        <v>1155.3888888888889</v>
      </c>
      <c r="AO2555" s="36">
        <f t="shared" si="318"/>
        <v>2508.1181999999999</v>
      </c>
      <c r="AP2555" s="83">
        <f t="shared" si="319"/>
        <v>1352.729311111111</v>
      </c>
    </row>
    <row r="2556" spans="1:42" hidden="1">
      <c r="A2556">
        <v>48297</v>
      </c>
      <c r="B2556" s="38">
        <v>46230</v>
      </c>
      <c r="C2556" t="s">
        <v>714</v>
      </c>
      <c r="D2556" t="s">
        <v>185</v>
      </c>
      <c r="E2556" t="s">
        <v>186</v>
      </c>
      <c r="F2556" t="s">
        <v>37</v>
      </c>
      <c r="G2556">
        <v>8</v>
      </c>
      <c r="H2556" s="43">
        <v>10859</v>
      </c>
      <c r="I2556" t="s">
        <v>198</v>
      </c>
      <c r="J2556">
        <v>10315</v>
      </c>
      <c r="K2556" t="s">
        <v>206</v>
      </c>
      <c r="L2556" t="s">
        <v>206</v>
      </c>
      <c r="M2556" t="s">
        <v>282</v>
      </c>
      <c r="N2556" t="s">
        <v>283</v>
      </c>
      <c r="O2556" t="s">
        <v>64</v>
      </c>
      <c r="P2556">
        <v>400</v>
      </c>
      <c r="Q2556" t="s">
        <v>233</v>
      </c>
      <c r="R2556">
        <v>372</v>
      </c>
      <c r="S2556">
        <v>4</v>
      </c>
      <c r="T2556">
        <v>12.06</v>
      </c>
      <c r="U2556">
        <v>0</v>
      </c>
      <c r="V2556">
        <v>4</v>
      </c>
      <c r="W2556">
        <v>0.18</v>
      </c>
      <c r="X2556">
        <v>0.33</v>
      </c>
      <c r="Y2556">
        <v>0.33</v>
      </c>
      <c r="Z2556">
        <v>70.739999999999995</v>
      </c>
      <c r="AA2556" t="s">
        <v>46</v>
      </c>
      <c r="AB2556" t="s">
        <v>56</v>
      </c>
      <c r="AC2556" t="s">
        <v>209</v>
      </c>
      <c r="AE2556" s="39">
        <v>46230.859618055554</v>
      </c>
      <c r="AG2556" t="str">
        <f t="shared" si="312"/>
        <v>Agosto-26</v>
      </c>
      <c r="AH2556" s="36">
        <f>_xlfn.XLOOKUP(AK2556,'Base de Preços'!P$7:P$3001,'Base de Preços'!J$7:J$3001,"",0)</f>
        <v>551.6</v>
      </c>
      <c r="AI2556" s="37">
        <f t="shared" si="313"/>
        <v>0</v>
      </c>
      <c r="AJ2556" t="str">
        <f>_xlfn.XLOOKUP(N2556,Agrupamentos!C$3:C$496,Agrupamentos!D$3:D$496,"",0)</f>
        <v>IRRIGAÇÃO DE REPLANTIO</v>
      </c>
      <c r="AK2556" t="str">
        <f t="shared" si="314"/>
        <v>1ª IRRIGAÇÃO DE REPLANTIOGN1400REF32 - 01</v>
      </c>
      <c r="AL2556" s="57" t="str">
        <f t="shared" si="315"/>
        <v>48297GN1400MotoristaANTONIO MARCIO PEREIRA DA SILVA1ª IRRIGAÇÃO DE REPLANTIORosa Maria372Suporte12,06Agosto-260446230,859618055646230</v>
      </c>
      <c r="AM2556" s="79">
        <f t="shared" si="316"/>
        <v>22.222222222222221</v>
      </c>
      <c r="AN2556" s="80">
        <f t="shared" si="317"/>
        <v>1571.9999999999998</v>
      </c>
      <c r="AO2556" s="36">
        <f t="shared" si="318"/>
        <v>853.12439999999992</v>
      </c>
      <c r="AP2556" s="83">
        <f t="shared" si="319"/>
        <v>-718.87559999999985</v>
      </c>
    </row>
    <row r="2557" spans="1:42" hidden="1">
      <c r="A2557">
        <v>48300</v>
      </c>
      <c r="B2557" s="38">
        <v>46230</v>
      </c>
      <c r="C2557" t="s">
        <v>714</v>
      </c>
      <c r="D2557" t="s">
        <v>185</v>
      </c>
      <c r="E2557" t="s">
        <v>186</v>
      </c>
      <c r="F2557" t="s">
        <v>59</v>
      </c>
      <c r="G2557">
        <v>8</v>
      </c>
      <c r="H2557" s="43">
        <v>10665</v>
      </c>
      <c r="I2557" t="s">
        <v>191</v>
      </c>
      <c r="J2557">
        <v>10781</v>
      </c>
      <c r="K2557" t="s">
        <v>192</v>
      </c>
      <c r="L2557" t="s">
        <v>192</v>
      </c>
      <c r="M2557" t="s">
        <v>238</v>
      </c>
      <c r="N2557" t="s">
        <v>239</v>
      </c>
      <c r="O2557" t="s">
        <v>64</v>
      </c>
      <c r="P2557">
        <v>425</v>
      </c>
      <c r="Q2557" t="s">
        <v>236</v>
      </c>
      <c r="R2557">
        <v>84</v>
      </c>
      <c r="S2557">
        <v>4</v>
      </c>
      <c r="T2557">
        <v>55.05</v>
      </c>
      <c r="U2557">
        <v>12</v>
      </c>
      <c r="V2557">
        <v>16</v>
      </c>
      <c r="W2557">
        <v>0.47</v>
      </c>
      <c r="X2557">
        <v>7.0000000000000007E-2</v>
      </c>
      <c r="Y2557">
        <v>0.28999999999999998</v>
      </c>
      <c r="Z2557">
        <v>197.44</v>
      </c>
      <c r="AA2557" t="s">
        <v>46</v>
      </c>
      <c r="AB2557" t="s">
        <v>47</v>
      </c>
      <c r="AC2557" t="s">
        <v>195</v>
      </c>
      <c r="AD2557" t="s">
        <v>228</v>
      </c>
      <c r="AE2557" s="39">
        <v>46230.872766203705</v>
      </c>
      <c r="AF2557" t="s">
        <v>787</v>
      </c>
      <c r="AG2557" t="str">
        <f t="shared" si="312"/>
        <v>Agosto-26</v>
      </c>
      <c r="AH2557" s="36">
        <f>_xlfn.XLOOKUP(AK2557,'Base de Preços'!P$7:P$3001,'Base de Preços'!J$7:J$3001,"",0)</f>
        <v>216.98</v>
      </c>
      <c r="AI2557" s="37">
        <f t="shared" si="313"/>
        <v>11944.748999999998</v>
      </c>
      <c r="AJ2557" t="str">
        <f>_xlfn.XLOOKUP(N2557,Agrupamentos!C$3:C$496,Agrupamentos!D$3:D$496,"",0)</f>
        <v>COMBATE A FORMIGA MECANIZADO</v>
      </c>
      <c r="AK2557" t="str">
        <f t="shared" si="314"/>
        <v>COMBATE A FORMIGA PÓS PLANTIO MECANIZADO - 3 a 5kg/ha isca granulada ou MIPISGN1400REF17</v>
      </c>
      <c r="AL2557" s="57" t="str">
        <f t="shared" si="315"/>
        <v>48300GN1400Operador de Trator de PneuTHIAGO DE SOUZA AVELARCOMBATE A FORMIGA PÓS PLANTIO MECANIZADO - 3 a 5kg/ha isca granulada ou MIPISHemas São Jose84Principal55,05Agosto-26121646230,872766203746230</v>
      </c>
      <c r="AM2557" s="79">
        <f t="shared" si="316"/>
        <v>34.042553191489361</v>
      </c>
      <c r="AN2557" s="80">
        <f t="shared" si="317"/>
        <v>6721.3617021276596</v>
      </c>
      <c r="AO2557" s="36">
        <f t="shared" si="318"/>
        <v>10869.072</v>
      </c>
      <c r="AP2557" s="83">
        <f t="shared" si="319"/>
        <v>4147.7102978723406</v>
      </c>
    </row>
    <row r="2558" spans="1:42" hidden="1">
      <c r="A2558">
        <v>48300</v>
      </c>
      <c r="B2558" s="38">
        <v>46230</v>
      </c>
      <c r="C2558" t="s">
        <v>714</v>
      </c>
      <c r="D2558" t="s">
        <v>185</v>
      </c>
      <c r="E2558" t="s">
        <v>186</v>
      </c>
      <c r="F2558" t="s">
        <v>59</v>
      </c>
      <c r="G2558">
        <v>8</v>
      </c>
      <c r="H2558" s="43">
        <v>10665</v>
      </c>
      <c r="I2558" t="s">
        <v>191</v>
      </c>
      <c r="J2558">
        <v>10781</v>
      </c>
      <c r="K2558" t="s">
        <v>192</v>
      </c>
      <c r="L2558" t="s">
        <v>192</v>
      </c>
      <c r="M2558" t="s">
        <v>238</v>
      </c>
      <c r="N2558" t="s">
        <v>239</v>
      </c>
      <c r="O2558" t="s">
        <v>64</v>
      </c>
      <c r="P2558">
        <v>425</v>
      </c>
      <c r="Q2558" t="s">
        <v>236</v>
      </c>
      <c r="R2558">
        <v>85</v>
      </c>
      <c r="S2558">
        <v>8</v>
      </c>
      <c r="T2558">
        <v>26.28</v>
      </c>
      <c r="U2558">
        <v>9</v>
      </c>
      <c r="V2558">
        <v>17</v>
      </c>
      <c r="W2558">
        <v>0.47</v>
      </c>
      <c r="X2558">
        <v>0.3</v>
      </c>
      <c r="Y2558">
        <v>0.65</v>
      </c>
      <c r="Z2558">
        <v>197.44</v>
      </c>
      <c r="AA2558" t="s">
        <v>46</v>
      </c>
      <c r="AB2558" t="s">
        <v>47</v>
      </c>
      <c r="AC2558" t="s">
        <v>195</v>
      </c>
      <c r="AD2558" t="s">
        <v>228</v>
      </c>
      <c r="AE2558" s="39">
        <v>46230.872766203705</v>
      </c>
      <c r="AF2558" t="s">
        <v>787</v>
      </c>
      <c r="AG2558" t="str">
        <f t="shared" si="312"/>
        <v>Agosto-26</v>
      </c>
      <c r="AH2558" s="36">
        <f>_xlfn.XLOOKUP(AK2558,'Base de Preços'!P$7:P$3001,'Base de Preços'!J$7:J$3001,"",0)</f>
        <v>216.98</v>
      </c>
      <c r="AI2558" s="37">
        <f t="shared" si="313"/>
        <v>5702.2344000000003</v>
      </c>
      <c r="AJ2558" t="str">
        <f>_xlfn.XLOOKUP(N2558,Agrupamentos!C$3:C$496,Agrupamentos!D$3:D$496,"",0)</f>
        <v>COMBATE A FORMIGA MECANIZADO</v>
      </c>
      <c r="AK2558" t="str">
        <f t="shared" si="314"/>
        <v>COMBATE A FORMIGA PÓS PLANTIO MECANIZADO - 3 a 5kg/ha isca granulada ou MIPISGN1400REF17</v>
      </c>
      <c r="AL2558" s="57" t="str">
        <f t="shared" si="315"/>
        <v>48300GN1400Operador de Trator de PneuTHIAGO DE SOUZA AVELARCOMBATE A FORMIGA PÓS PLANTIO MECANIZADO - 3 a 5kg/ha isca granulada ou MIPISHemas São Jose85Principal26,28Agosto-2691746230,872766203746230</v>
      </c>
      <c r="AM2558" s="79">
        <f t="shared" si="316"/>
        <v>36.170212765957451</v>
      </c>
      <c r="AN2558" s="80">
        <f t="shared" si="317"/>
        <v>7141.4468085106391</v>
      </c>
      <c r="AO2558" s="36">
        <f t="shared" si="318"/>
        <v>5188.7232000000004</v>
      </c>
      <c r="AP2558" s="83">
        <f t="shared" si="319"/>
        <v>-1952.7236085106388</v>
      </c>
    </row>
    <row r="2559" spans="1:42" hidden="1">
      <c r="A2559">
        <v>48300</v>
      </c>
      <c r="B2559" s="38">
        <v>46230</v>
      </c>
      <c r="C2559" t="s">
        <v>714</v>
      </c>
      <c r="D2559" t="s">
        <v>185</v>
      </c>
      <c r="E2559" t="s">
        <v>186</v>
      </c>
      <c r="F2559" t="s">
        <v>49</v>
      </c>
      <c r="G2559">
        <v>8</v>
      </c>
      <c r="H2559" s="43">
        <v>10665</v>
      </c>
      <c r="I2559" t="s">
        <v>191</v>
      </c>
      <c r="J2559">
        <v>10781</v>
      </c>
      <c r="K2559" t="s">
        <v>192</v>
      </c>
      <c r="L2559" t="s">
        <v>192</v>
      </c>
      <c r="M2559">
        <v>43</v>
      </c>
      <c r="N2559" t="s">
        <v>42</v>
      </c>
      <c r="O2559" t="s">
        <v>64</v>
      </c>
      <c r="P2559">
        <v>425</v>
      </c>
      <c r="Q2559" t="s">
        <v>236</v>
      </c>
      <c r="R2559">
        <v>586</v>
      </c>
      <c r="S2559">
        <v>8</v>
      </c>
      <c r="T2559">
        <v>0</v>
      </c>
      <c r="U2559">
        <v>0</v>
      </c>
      <c r="V2559">
        <v>8</v>
      </c>
      <c r="W2559">
        <v>0</v>
      </c>
      <c r="X2559">
        <v>0</v>
      </c>
      <c r="Y2559">
        <v>0</v>
      </c>
      <c r="Z2559">
        <v>0</v>
      </c>
      <c r="AA2559" t="s">
        <v>46</v>
      </c>
      <c r="AB2559" t="s">
        <v>56</v>
      </c>
      <c r="AC2559" t="s">
        <v>195</v>
      </c>
      <c r="AE2559" s="39">
        <v>46230.872766203705</v>
      </c>
      <c r="AF2559" t="s">
        <v>787</v>
      </c>
      <c r="AG2559" t="str">
        <f t="shared" si="312"/>
        <v>Agosto-26</v>
      </c>
      <c r="AH2559" s="36">
        <f>_xlfn.XLOOKUP(AK2559,'Base de Preços'!P$7:P$3001,'Base de Preços'!J$7:J$3001,"",0)</f>
        <v>0</v>
      </c>
      <c r="AI2559" s="37">
        <f t="shared" si="313"/>
        <v>0</v>
      </c>
      <c r="AJ2559" t="str">
        <f>_xlfn.XLOOKUP(N2559,Agrupamentos!C$3:C$496,Agrupamentos!D$3:D$496,"",0)</f>
        <v>APOIO E MANUTENÇÃO</v>
      </c>
      <c r="AK2559" t="str">
        <f t="shared" si="314"/>
        <v>APOIO E MANUTEÇÃOGN140043</v>
      </c>
      <c r="AL2559" s="57" t="str">
        <f t="shared" si="315"/>
        <v>48300GN1400Trabalhador FlorestalTHIAGO DE SOUZA AVELARAPOIO E MANUTEÇÃOHemas São Jose586Suporte0Agosto-260846230,872766203746230</v>
      </c>
      <c r="AM2559" s="79" t="str">
        <f t="shared" si="316"/>
        <v/>
      </c>
      <c r="AN2559" s="80" t="str">
        <f t="shared" si="317"/>
        <v/>
      </c>
      <c r="AO2559" s="36">
        <f t="shared" si="318"/>
        <v>0</v>
      </c>
      <c r="AP2559" s="83" t="str">
        <f t="shared" si="319"/>
        <v/>
      </c>
    </row>
    <row r="2560" spans="1:42" hidden="1">
      <c r="A2560">
        <v>48303</v>
      </c>
      <c r="B2560" s="38">
        <v>46230</v>
      </c>
      <c r="C2560" t="s">
        <v>714</v>
      </c>
      <c r="D2560" t="s">
        <v>185</v>
      </c>
      <c r="E2560" t="s">
        <v>186</v>
      </c>
      <c r="F2560" t="s">
        <v>59</v>
      </c>
      <c r="G2560">
        <v>8</v>
      </c>
      <c r="H2560" s="43">
        <v>10859</v>
      </c>
      <c r="I2560" t="s">
        <v>198</v>
      </c>
      <c r="J2560">
        <v>11772</v>
      </c>
      <c r="K2560" t="s">
        <v>211</v>
      </c>
      <c r="L2560" t="s">
        <v>211</v>
      </c>
      <c r="M2560" t="s">
        <v>226</v>
      </c>
      <c r="N2560" t="s">
        <v>227</v>
      </c>
      <c r="O2560" t="s">
        <v>64</v>
      </c>
      <c r="P2560">
        <v>607</v>
      </c>
      <c r="Q2560" t="s">
        <v>188</v>
      </c>
      <c r="R2560">
        <v>44</v>
      </c>
      <c r="S2560">
        <v>8</v>
      </c>
      <c r="T2560">
        <v>15</v>
      </c>
      <c r="U2560">
        <v>8</v>
      </c>
      <c r="V2560">
        <v>16</v>
      </c>
      <c r="W2560">
        <v>0.48</v>
      </c>
      <c r="X2560">
        <v>0.53</v>
      </c>
      <c r="Y2560">
        <v>1.07</v>
      </c>
      <c r="Z2560">
        <v>185.69</v>
      </c>
      <c r="AA2560" t="s">
        <v>55</v>
      </c>
      <c r="AB2560" t="s">
        <v>56</v>
      </c>
      <c r="AC2560" t="s">
        <v>212</v>
      </c>
      <c r="AD2560" t="s">
        <v>228</v>
      </c>
      <c r="AE2560" s="39">
        <v>46230.903773148151</v>
      </c>
      <c r="AG2560" t="str">
        <f t="shared" si="312"/>
        <v>Agosto-26</v>
      </c>
      <c r="AH2560" s="36">
        <f>_xlfn.XLOOKUP(AK2560,'Base de Preços'!P$7:P$3001,'Base de Preços'!J$7:J$3001,"",0)</f>
        <v>492.5</v>
      </c>
      <c r="AI2560" s="37">
        <f t="shared" si="313"/>
        <v>0</v>
      </c>
      <c r="AJ2560" t="str">
        <f>_xlfn.XLOOKUP(N2560,Agrupamentos!C$3:C$496,Agrupamentos!D$3:D$496,"",0)</f>
        <v>IRRIGAÇÃO DE REPLANTIO</v>
      </c>
      <c r="AK2560" t="str">
        <f t="shared" si="314"/>
        <v>IRRIGAÇÃO DE REPLANTIOGN1400IMP32</v>
      </c>
      <c r="AL2560" s="57" t="str">
        <f t="shared" si="315"/>
        <v>48303GN1400Operador de Trator de PneuALCIMAR CONCEIÇAO DOS SANTOSIRRIGAÇÃO DE REPLANTIOSelena44Suporte15Agosto-2681646230,903773148246230</v>
      </c>
      <c r="AM2560" s="79">
        <f t="shared" si="316"/>
        <v>33.333333333333336</v>
      </c>
      <c r="AN2560" s="80">
        <f t="shared" si="317"/>
        <v>6189.666666666667</v>
      </c>
      <c r="AO2560" s="36">
        <f t="shared" si="318"/>
        <v>2785.35</v>
      </c>
      <c r="AP2560" s="83">
        <f t="shared" si="319"/>
        <v>-3404.3166666666671</v>
      </c>
    </row>
    <row r="2561" spans="1:42" hidden="1">
      <c r="A2561">
        <v>48303</v>
      </c>
      <c r="B2561" s="38">
        <v>46230</v>
      </c>
      <c r="C2561" t="s">
        <v>714</v>
      </c>
      <c r="D2561" t="s">
        <v>185</v>
      </c>
      <c r="E2561" t="s">
        <v>186</v>
      </c>
      <c r="F2561" t="s">
        <v>49</v>
      </c>
      <c r="G2561">
        <v>8</v>
      </c>
      <c r="H2561" s="43">
        <v>10859</v>
      </c>
      <c r="I2561" t="s">
        <v>198</v>
      </c>
      <c r="J2561">
        <v>11772</v>
      </c>
      <c r="K2561" t="s">
        <v>211</v>
      </c>
      <c r="L2561" t="s">
        <v>211</v>
      </c>
      <c r="M2561" t="s">
        <v>226</v>
      </c>
      <c r="N2561" t="s">
        <v>227</v>
      </c>
      <c r="O2561" t="s">
        <v>64</v>
      </c>
      <c r="P2561">
        <v>607</v>
      </c>
      <c r="Q2561" t="s">
        <v>188</v>
      </c>
      <c r="R2561">
        <v>44</v>
      </c>
      <c r="S2561">
        <v>56</v>
      </c>
      <c r="T2561">
        <v>15</v>
      </c>
      <c r="U2561">
        <v>0</v>
      </c>
      <c r="V2561">
        <v>56</v>
      </c>
      <c r="W2561">
        <v>2.4</v>
      </c>
      <c r="X2561">
        <v>3.73</v>
      </c>
      <c r="Y2561">
        <v>3.73</v>
      </c>
      <c r="Z2561">
        <v>243.65</v>
      </c>
      <c r="AA2561" t="s">
        <v>55</v>
      </c>
      <c r="AB2561" t="s">
        <v>47</v>
      </c>
      <c r="AC2561" t="s">
        <v>212</v>
      </c>
      <c r="AD2561" t="s">
        <v>228</v>
      </c>
      <c r="AE2561" s="39">
        <v>46230.903773148151</v>
      </c>
      <c r="AG2561" t="str">
        <f t="shared" si="312"/>
        <v>Agosto-26</v>
      </c>
      <c r="AH2561" s="36">
        <f>_xlfn.XLOOKUP(AK2561,'Base de Preços'!P$7:P$3001,'Base de Preços'!J$7:J$3001,"",0)</f>
        <v>492.5</v>
      </c>
      <c r="AI2561" s="37">
        <f t="shared" si="313"/>
        <v>7387.5</v>
      </c>
      <c r="AJ2561" t="str">
        <f>_xlfn.XLOOKUP(N2561,Agrupamentos!C$3:C$496,Agrupamentos!D$3:D$496,"",0)</f>
        <v>IRRIGAÇÃO DE REPLANTIO</v>
      </c>
      <c r="AK2561" t="str">
        <f t="shared" si="314"/>
        <v>IRRIGAÇÃO DE REPLANTIOGN1400IMP32</v>
      </c>
      <c r="AL2561" s="57" t="str">
        <f t="shared" si="315"/>
        <v>48303GN1400Trabalhador FlorestalALCIMAR CONCEIÇAO DOS SANTOSIRRIGAÇÃO DE REPLANTIOSelena44Principal15Agosto-2605646230,903773148246230</v>
      </c>
      <c r="AM2561" s="79">
        <f t="shared" si="316"/>
        <v>23.333333333333336</v>
      </c>
      <c r="AN2561" s="80">
        <f t="shared" si="317"/>
        <v>5685.166666666667</v>
      </c>
      <c r="AO2561" s="36">
        <f t="shared" si="318"/>
        <v>3654.75</v>
      </c>
      <c r="AP2561" s="83">
        <f t="shared" si="319"/>
        <v>-2030.416666666667</v>
      </c>
    </row>
    <row r="2562" spans="1:42" hidden="1">
      <c r="A2562">
        <v>48303</v>
      </c>
      <c r="B2562" s="38">
        <v>46230</v>
      </c>
      <c r="C2562" t="s">
        <v>714</v>
      </c>
      <c r="D2562" t="s">
        <v>185</v>
      </c>
      <c r="E2562" t="s">
        <v>186</v>
      </c>
      <c r="F2562" t="s">
        <v>49</v>
      </c>
      <c r="G2562">
        <v>8</v>
      </c>
      <c r="H2562" s="43">
        <v>10859</v>
      </c>
      <c r="I2562" t="s">
        <v>198</v>
      </c>
      <c r="J2562">
        <v>11772</v>
      </c>
      <c r="K2562" t="s">
        <v>211</v>
      </c>
      <c r="L2562" t="s">
        <v>211</v>
      </c>
      <c r="M2562">
        <v>7</v>
      </c>
      <c r="N2562" t="s">
        <v>225</v>
      </c>
      <c r="O2562" t="s">
        <v>64</v>
      </c>
      <c r="P2562">
        <v>607</v>
      </c>
      <c r="Q2562" t="s">
        <v>188</v>
      </c>
      <c r="R2562">
        <v>44</v>
      </c>
      <c r="S2562">
        <v>48</v>
      </c>
      <c r="T2562">
        <v>15</v>
      </c>
      <c r="U2562">
        <v>0</v>
      </c>
      <c r="V2562">
        <v>48</v>
      </c>
      <c r="W2562">
        <v>2.84</v>
      </c>
      <c r="X2562">
        <v>3.2</v>
      </c>
      <c r="Y2562">
        <v>3.2</v>
      </c>
      <c r="Z2562">
        <v>287.75</v>
      </c>
      <c r="AA2562" t="s">
        <v>55</v>
      </c>
      <c r="AB2562" t="s">
        <v>47</v>
      </c>
      <c r="AC2562" t="s">
        <v>212</v>
      </c>
      <c r="AE2562" s="39">
        <v>46230.903773148151</v>
      </c>
      <c r="AG2562" t="str">
        <f t="shared" si="312"/>
        <v>Agosto-26</v>
      </c>
      <c r="AH2562" s="36">
        <f>_xlfn.XLOOKUP(AK2562,'Base de Preços'!P$7:P$3001,'Base de Preços'!J$7:J$3001,"",0)</f>
        <v>399</v>
      </c>
      <c r="AI2562" s="37">
        <f t="shared" si="313"/>
        <v>5985</v>
      </c>
      <c r="AJ2562" t="str">
        <f>_xlfn.XLOOKUP(N2562,Agrupamentos!C$3:C$496,Agrupamentos!D$3:D$496,"",0)</f>
        <v>REPLANTIO</v>
      </c>
      <c r="AK2562" t="str">
        <f t="shared" si="314"/>
        <v>REPLANTIOGN14007</v>
      </c>
      <c r="AL2562" s="57" t="str">
        <f t="shared" si="315"/>
        <v>48303GN1400Trabalhador FlorestalALCIMAR CONCEIÇAO DOS SANTOSREPLANTIOSelena44Principal15Agosto-2604846230,903773148246230</v>
      </c>
      <c r="AM2562" s="79">
        <f t="shared" si="316"/>
        <v>16.901408450704228</v>
      </c>
      <c r="AN2562" s="80">
        <f t="shared" si="317"/>
        <v>4863.3802816901416</v>
      </c>
      <c r="AO2562" s="36">
        <f t="shared" si="318"/>
        <v>4316.25</v>
      </c>
      <c r="AP2562" s="83">
        <f t="shared" si="319"/>
        <v>-547.1302816901416</v>
      </c>
    </row>
    <row r="2563" spans="1:42" hidden="1">
      <c r="A2563">
        <v>48303</v>
      </c>
      <c r="B2563" s="38">
        <v>46230</v>
      </c>
      <c r="C2563" t="s">
        <v>714</v>
      </c>
      <c r="D2563" t="s">
        <v>185</v>
      </c>
      <c r="E2563" t="s">
        <v>186</v>
      </c>
      <c r="F2563" t="s">
        <v>37</v>
      </c>
      <c r="G2563">
        <v>8</v>
      </c>
      <c r="H2563" s="43">
        <v>10859</v>
      </c>
      <c r="I2563" t="s">
        <v>198</v>
      </c>
      <c r="J2563">
        <v>11772</v>
      </c>
      <c r="K2563" t="s">
        <v>211</v>
      </c>
      <c r="L2563" t="s">
        <v>211</v>
      </c>
      <c r="M2563">
        <v>43</v>
      </c>
      <c r="N2563" t="s">
        <v>42</v>
      </c>
      <c r="O2563" t="s">
        <v>64</v>
      </c>
      <c r="P2563">
        <v>607</v>
      </c>
      <c r="Q2563" t="s">
        <v>188</v>
      </c>
      <c r="R2563">
        <v>44</v>
      </c>
      <c r="S2563">
        <v>8</v>
      </c>
      <c r="T2563">
        <v>0</v>
      </c>
      <c r="U2563">
        <v>8</v>
      </c>
      <c r="V2563">
        <v>16</v>
      </c>
      <c r="W2563">
        <v>0</v>
      </c>
      <c r="X2563">
        <v>0</v>
      </c>
      <c r="Y2563">
        <v>0</v>
      </c>
      <c r="Z2563">
        <v>0</v>
      </c>
      <c r="AA2563" t="s">
        <v>55</v>
      </c>
      <c r="AB2563" t="s">
        <v>47</v>
      </c>
      <c r="AC2563" t="s">
        <v>212</v>
      </c>
      <c r="AD2563" t="s">
        <v>228</v>
      </c>
      <c r="AE2563" s="39">
        <v>46230.903773148151</v>
      </c>
      <c r="AG2563" t="str">
        <f t="shared" si="312"/>
        <v>Agosto-26</v>
      </c>
      <c r="AH2563" s="36">
        <f>_xlfn.XLOOKUP(AK2563,'Base de Preços'!P$7:P$3001,'Base de Preços'!J$7:J$3001,"",0)</f>
        <v>0</v>
      </c>
      <c r="AI2563" s="37">
        <f t="shared" si="313"/>
        <v>0</v>
      </c>
      <c r="AJ2563" t="str">
        <f>_xlfn.XLOOKUP(N2563,Agrupamentos!C$3:C$496,Agrupamentos!D$3:D$496,"",0)</f>
        <v>APOIO E MANUTENÇÃO</v>
      </c>
      <c r="AK2563" t="str">
        <f t="shared" si="314"/>
        <v>APOIO E MANUTEÇÃOGN140043</v>
      </c>
      <c r="AL2563" s="57" t="str">
        <f t="shared" si="315"/>
        <v>48303GN1400MotoristaALCIMAR CONCEIÇAO DOS SANTOSAPOIO E MANUTEÇÃOSelena44Principal0Agosto-2681646230,903773148246230</v>
      </c>
      <c r="AM2563" s="79" t="str">
        <f t="shared" si="316"/>
        <v/>
      </c>
      <c r="AN2563" s="80" t="str">
        <f t="shared" si="317"/>
        <v/>
      </c>
      <c r="AO2563" s="36">
        <f t="shared" si="318"/>
        <v>0</v>
      </c>
      <c r="AP2563" s="83" t="str">
        <f t="shared" si="319"/>
        <v/>
      </c>
    </row>
    <row r="2564" spans="1:42" hidden="1">
      <c r="A2564">
        <v>48306</v>
      </c>
      <c r="B2564" s="38">
        <v>46230</v>
      </c>
      <c r="C2564" t="s">
        <v>714</v>
      </c>
      <c r="D2564" t="s">
        <v>185</v>
      </c>
      <c r="E2564" t="s">
        <v>186</v>
      </c>
      <c r="F2564" t="s">
        <v>59</v>
      </c>
      <c r="G2564">
        <v>9</v>
      </c>
      <c r="H2564" s="43">
        <v>10859</v>
      </c>
      <c r="I2564" t="s">
        <v>198</v>
      </c>
      <c r="J2564">
        <v>9900</v>
      </c>
      <c r="K2564" t="s">
        <v>218</v>
      </c>
      <c r="L2564" t="s">
        <v>218</v>
      </c>
      <c r="M2564" t="s">
        <v>214</v>
      </c>
      <c r="N2564" t="s">
        <v>215</v>
      </c>
      <c r="O2564" t="s">
        <v>64</v>
      </c>
      <c r="P2564">
        <v>451</v>
      </c>
      <c r="Q2564" t="s">
        <v>722</v>
      </c>
      <c r="R2564">
        <v>29</v>
      </c>
      <c r="S2564">
        <v>9</v>
      </c>
      <c r="T2564">
        <v>40</v>
      </c>
      <c r="U2564">
        <v>9</v>
      </c>
      <c r="V2564">
        <v>18</v>
      </c>
      <c r="W2564">
        <v>0.38</v>
      </c>
      <c r="X2564">
        <v>0.23</v>
      </c>
      <c r="Y2564">
        <v>0.45</v>
      </c>
      <c r="Z2564">
        <v>159.09</v>
      </c>
      <c r="AA2564" t="s">
        <v>55</v>
      </c>
      <c r="AB2564" t="s">
        <v>47</v>
      </c>
      <c r="AC2564" t="s">
        <v>220</v>
      </c>
      <c r="AD2564" t="s">
        <v>228</v>
      </c>
      <c r="AE2564" s="39">
        <v>46230.931759259256</v>
      </c>
      <c r="AG2564" t="str">
        <f t="shared" si="312"/>
        <v>Agosto-26</v>
      </c>
      <c r="AH2564" s="36">
        <f>_xlfn.XLOOKUP(AK2564,'Base de Preços'!P$7:P$3001,'Base de Preços'!J$7:J$3001,"",0)</f>
        <v>193.73</v>
      </c>
      <c r="AI2564" s="37">
        <f t="shared" si="313"/>
        <v>7749.2</v>
      </c>
      <c r="AJ2564" t="str">
        <f>_xlfn.XLOOKUP(N2564,Agrupamentos!C$3:C$496,Agrupamentos!D$3:D$496,"",0)</f>
        <v>COMBATE A FORMIGA MECANIZADO</v>
      </c>
      <c r="AK2564" t="str">
        <f t="shared" si="314"/>
        <v>COMBATE A FORMIGA PÓS PLANTIO MECANIZADO- 3 a 5kg/ha isca granulada ou MIPISGN1400IMP17</v>
      </c>
      <c r="AL2564" s="57" t="str">
        <f t="shared" si="315"/>
        <v>48306GN1400Operador de Trator de PneuCARLOS ALVES DOS SANTOSCOMBATE A FORMIGA PÓS PLANTIO MECANIZADO- 3 a 5kg/ha isca granulada ou MIPISDOM ANTONIO29Principal40Agosto-2691846230,931759259346230</v>
      </c>
      <c r="AM2564" s="79">
        <f t="shared" si="316"/>
        <v>47.368421052631575</v>
      </c>
      <c r="AN2564" s="80">
        <f t="shared" si="317"/>
        <v>7535.8421052631575</v>
      </c>
      <c r="AO2564" s="36">
        <f t="shared" si="318"/>
        <v>6363.6</v>
      </c>
      <c r="AP2564" s="83">
        <f t="shared" si="319"/>
        <v>-1172.2421052631571</v>
      </c>
    </row>
    <row r="2565" spans="1:42" hidden="1">
      <c r="A2565">
        <v>48306</v>
      </c>
      <c r="B2565" s="38">
        <v>46230</v>
      </c>
      <c r="C2565" t="s">
        <v>714</v>
      </c>
      <c r="D2565" t="s">
        <v>185</v>
      </c>
      <c r="E2565" t="s">
        <v>186</v>
      </c>
      <c r="F2565" t="s">
        <v>59</v>
      </c>
      <c r="G2565">
        <v>9</v>
      </c>
      <c r="H2565" s="43">
        <v>10859</v>
      </c>
      <c r="I2565" t="s">
        <v>198</v>
      </c>
      <c r="J2565">
        <v>9900</v>
      </c>
      <c r="K2565" t="s">
        <v>218</v>
      </c>
      <c r="L2565" t="s">
        <v>218</v>
      </c>
      <c r="M2565" t="s">
        <v>214</v>
      </c>
      <c r="N2565" t="s">
        <v>215</v>
      </c>
      <c r="O2565" t="s">
        <v>64</v>
      </c>
      <c r="P2565">
        <v>451</v>
      </c>
      <c r="Q2565" t="s">
        <v>722</v>
      </c>
      <c r="R2565">
        <v>40</v>
      </c>
      <c r="S2565">
        <v>5</v>
      </c>
      <c r="T2565">
        <v>9.57</v>
      </c>
      <c r="U2565">
        <v>5</v>
      </c>
      <c r="V2565">
        <v>10</v>
      </c>
      <c r="W2565">
        <v>0.38</v>
      </c>
      <c r="X2565">
        <v>0.52</v>
      </c>
      <c r="Y2565">
        <v>1.04</v>
      </c>
      <c r="Z2565">
        <v>159.09</v>
      </c>
      <c r="AA2565" t="s">
        <v>46</v>
      </c>
      <c r="AB2565" t="s">
        <v>47</v>
      </c>
      <c r="AC2565" t="s">
        <v>220</v>
      </c>
      <c r="AE2565" s="39">
        <v>46230.931759259256</v>
      </c>
      <c r="AG2565" t="str">
        <f t="shared" si="312"/>
        <v>Agosto-26</v>
      </c>
      <c r="AH2565" s="36">
        <f>_xlfn.XLOOKUP(AK2565,'Base de Preços'!P$7:P$3001,'Base de Preços'!J$7:J$3001,"",0)</f>
        <v>193.73</v>
      </c>
      <c r="AI2565" s="37">
        <f t="shared" si="313"/>
        <v>1853.9961000000001</v>
      </c>
      <c r="AJ2565" t="str">
        <f>_xlfn.XLOOKUP(N2565,Agrupamentos!C$3:C$496,Agrupamentos!D$3:D$496,"",0)</f>
        <v>COMBATE A FORMIGA MECANIZADO</v>
      </c>
      <c r="AK2565" t="str">
        <f t="shared" si="314"/>
        <v>COMBATE A FORMIGA PÓS PLANTIO MECANIZADO- 3 a 5kg/ha isca granulada ou MIPISGN1400IMP17</v>
      </c>
      <c r="AL2565" s="57" t="str">
        <f t="shared" si="315"/>
        <v>48306GN1400Operador de Trator de PneuCARLOS ALVES DOS SANTOSCOMBATE A FORMIGA PÓS PLANTIO MECANIZADO- 3 a 5kg/ha isca granulada ou MIPISDOM ANTONIO40Principal9,57Agosto-2651046230,931759259346230</v>
      </c>
      <c r="AM2565" s="79">
        <f t="shared" si="316"/>
        <v>26.315789473684209</v>
      </c>
      <c r="AN2565" s="80">
        <f t="shared" si="317"/>
        <v>4186.5789473684208</v>
      </c>
      <c r="AO2565" s="36">
        <f t="shared" si="318"/>
        <v>1522.4913000000001</v>
      </c>
      <c r="AP2565" s="83">
        <f t="shared" si="319"/>
        <v>-2664.0876473684207</v>
      </c>
    </row>
    <row r="2566" spans="1:42" hidden="1">
      <c r="A2566">
        <v>48306</v>
      </c>
      <c r="B2566" s="38">
        <v>46230</v>
      </c>
      <c r="C2566" t="s">
        <v>714</v>
      </c>
      <c r="D2566" t="s">
        <v>185</v>
      </c>
      <c r="E2566" t="s">
        <v>186</v>
      </c>
      <c r="F2566" t="s">
        <v>49</v>
      </c>
      <c r="G2566">
        <v>9</v>
      </c>
      <c r="H2566" s="43">
        <v>10859</v>
      </c>
      <c r="I2566" t="s">
        <v>198</v>
      </c>
      <c r="J2566">
        <v>9900</v>
      </c>
      <c r="K2566" t="s">
        <v>218</v>
      </c>
      <c r="L2566" t="s">
        <v>218</v>
      </c>
      <c r="M2566">
        <v>43</v>
      </c>
      <c r="N2566" t="s">
        <v>42</v>
      </c>
      <c r="O2566" t="s">
        <v>64</v>
      </c>
      <c r="P2566">
        <v>451</v>
      </c>
      <c r="Q2566" t="s">
        <v>722</v>
      </c>
      <c r="R2566">
        <v>40</v>
      </c>
      <c r="S2566">
        <v>9</v>
      </c>
      <c r="T2566">
        <v>0</v>
      </c>
      <c r="U2566">
        <v>0</v>
      </c>
      <c r="V2566">
        <v>9</v>
      </c>
      <c r="W2566">
        <v>0</v>
      </c>
      <c r="X2566">
        <v>0</v>
      </c>
      <c r="Y2566">
        <v>0</v>
      </c>
      <c r="Z2566">
        <v>0</v>
      </c>
      <c r="AA2566" t="s">
        <v>46</v>
      </c>
      <c r="AB2566" t="s">
        <v>56</v>
      </c>
      <c r="AC2566" t="s">
        <v>220</v>
      </c>
      <c r="AE2566" s="39">
        <v>46230.931759259256</v>
      </c>
      <c r="AG2566" t="str">
        <f t="shared" ref="AG2566:AG2629" si="320">IF(B2566=0,"",PROPER(TEXT(IF(DAY(B2566)&gt;20,EDATE(B2566,1),B2566),"MMMM-aa")))</f>
        <v>Agosto-26</v>
      </c>
      <c r="AH2566" s="36">
        <f>_xlfn.XLOOKUP(AK2566,'Base de Preços'!P$7:P$3001,'Base de Preços'!J$7:J$3001,"",0)</f>
        <v>0</v>
      </c>
      <c r="AI2566" s="37">
        <f t="shared" ref="AI2566:AI2629" si="321">IF(AB2566="Principal",AH2566*T2566,0)</f>
        <v>0</v>
      </c>
      <c r="AJ2566" t="str">
        <f>_xlfn.XLOOKUP(N2566,Agrupamentos!C$3:C$496,Agrupamentos!D$3:D$496,"",0)</f>
        <v>APOIO E MANUTENÇÃO</v>
      </c>
      <c r="AK2566" t="str">
        <f t="shared" ref="AK2566:AK2629" si="322">N2566&amp;D2566&amp;M2566</f>
        <v>APOIO E MANUTEÇÃOGN140043</v>
      </c>
      <c r="AL2566" s="57" t="str">
        <f t="shared" ref="AL2566:AL2629" si="323">CONCATENATE(A2566,D2566,F2566,K2566,N2566,Q2566,R2566,AB2566,T2566,AG2566,U2566,V2566,AE2566,B2566)</f>
        <v>48306GN1400Trabalhador FlorestalCARLOS ALVES DOS SANTOSAPOIO E MANUTEÇÃODOM ANTONIO40Suporte0Agosto-260946230,931759259346230</v>
      </c>
      <c r="AM2566" s="79" t="str">
        <f t="shared" ref="AM2566:AM2629" si="324">IFERROR(V2566/W2566,"")</f>
        <v/>
      </c>
      <c r="AN2566" s="80" t="str">
        <f t="shared" ref="AN2566:AN2629" si="325">IFERROR(AM2566*Z2566,"")</f>
        <v/>
      </c>
      <c r="AO2566" s="36">
        <f t="shared" ref="AO2566:AO2629" si="326">Z2566*T2566</f>
        <v>0</v>
      </c>
      <c r="AP2566" s="83" t="str">
        <f t="shared" ref="AP2566:AP2629" si="327">IFERROR(AO2566-AN2566,"")</f>
        <v/>
      </c>
    </row>
    <row r="2567" spans="1:42" hidden="1">
      <c r="A2567">
        <v>48306</v>
      </c>
      <c r="B2567" s="38">
        <v>46230</v>
      </c>
      <c r="C2567" t="s">
        <v>714</v>
      </c>
      <c r="D2567" t="s">
        <v>185</v>
      </c>
      <c r="E2567" t="s">
        <v>186</v>
      </c>
      <c r="F2567" t="s">
        <v>59</v>
      </c>
      <c r="G2567">
        <v>9</v>
      </c>
      <c r="H2567" s="43">
        <v>10859</v>
      </c>
      <c r="I2567" t="s">
        <v>198</v>
      </c>
      <c r="J2567">
        <v>9900</v>
      </c>
      <c r="K2567" t="s">
        <v>218</v>
      </c>
      <c r="L2567" t="s">
        <v>218</v>
      </c>
      <c r="M2567" t="s">
        <v>214</v>
      </c>
      <c r="N2567" t="s">
        <v>215</v>
      </c>
      <c r="O2567" t="s">
        <v>64</v>
      </c>
      <c r="P2567">
        <v>451</v>
      </c>
      <c r="Q2567" t="s">
        <v>722</v>
      </c>
      <c r="R2567">
        <v>28</v>
      </c>
      <c r="S2567">
        <v>9</v>
      </c>
      <c r="T2567">
        <v>20.99</v>
      </c>
      <c r="U2567">
        <v>0</v>
      </c>
      <c r="V2567">
        <v>9</v>
      </c>
      <c r="W2567">
        <v>0.38</v>
      </c>
      <c r="X2567">
        <v>0.43</v>
      </c>
      <c r="Y2567">
        <v>0.43</v>
      </c>
      <c r="Z2567">
        <v>159.09</v>
      </c>
      <c r="AA2567" t="s">
        <v>46</v>
      </c>
      <c r="AB2567" t="s">
        <v>47</v>
      </c>
      <c r="AC2567" t="s">
        <v>220</v>
      </c>
      <c r="AE2567" s="39">
        <v>46230.931759259256</v>
      </c>
      <c r="AG2567" t="str">
        <f t="shared" si="320"/>
        <v>Agosto-26</v>
      </c>
      <c r="AH2567" s="36">
        <f>_xlfn.XLOOKUP(AK2567,'Base de Preços'!P$7:P$3001,'Base de Preços'!J$7:J$3001,"",0)</f>
        <v>193.73</v>
      </c>
      <c r="AI2567" s="37">
        <f t="shared" si="321"/>
        <v>4066.3926999999994</v>
      </c>
      <c r="AJ2567" t="str">
        <f>_xlfn.XLOOKUP(N2567,Agrupamentos!C$3:C$496,Agrupamentos!D$3:D$496,"",0)</f>
        <v>COMBATE A FORMIGA MECANIZADO</v>
      </c>
      <c r="AK2567" t="str">
        <f t="shared" si="322"/>
        <v>COMBATE A FORMIGA PÓS PLANTIO MECANIZADO- 3 a 5kg/ha isca granulada ou MIPISGN1400IMP17</v>
      </c>
      <c r="AL2567" s="57" t="str">
        <f t="shared" si="323"/>
        <v>48306GN1400Operador de Trator de PneuCARLOS ALVES DOS SANTOSCOMBATE A FORMIGA PÓS PLANTIO MECANIZADO- 3 a 5kg/ha isca granulada ou MIPISDOM ANTONIO28Principal20,99Agosto-260946230,931759259346230</v>
      </c>
      <c r="AM2567" s="79">
        <f t="shared" si="324"/>
        <v>23.684210526315788</v>
      </c>
      <c r="AN2567" s="80">
        <f t="shared" si="325"/>
        <v>3767.9210526315787</v>
      </c>
      <c r="AO2567" s="36">
        <f t="shared" si="326"/>
        <v>3339.2990999999997</v>
      </c>
      <c r="AP2567" s="83">
        <f t="shared" si="327"/>
        <v>-428.62195263157901</v>
      </c>
    </row>
    <row r="2568" spans="1:42" hidden="1">
      <c r="A2568">
        <v>48322</v>
      </c>
      <c r="B2568" s="38">
        <v>46230</v>
      </c>
      <c r="C2568" t="s">
        <v>714</v>
      </c>
      <c r="D2568" t="s">
        <v>185</v>
      </c>
      <c r="E2568" t="s">
        <v>186</v>
      </c>
      <c r="F2568" t="s">
        <v>59</v>
      </c>
      <c r="G2568">
        <v>10</v>
      </c>
      <c r="H2568" s="43">
        <v>10665</v>
      </c>
      <c r="I2568" t="s">
        <v>191</v>
      </c>
      <c r="J2568">
        <v>11034</v>
      </c>
      <c r="K2568" t="s">
        <v>213</v>
      </c>
      <c r="L2568" t="s">
        <v>213</v>
      </c>
      <c r="M2568" t="s">
        <v>214</v>
      </c>
      <c r="N2568" t="s">
        <v>215</v>
      </c>
      <c r="O2568" t="s">
        <v>64</v>
      </c>
      <c r="P2568">
        <v>930</v>
      </c>
      <c r="Q2568" t="s">
        <v>216</v>
      </c>
      <c r="R2568">
        <v>11</v>
      </c>
      <c r="S2568">
        <v>10</v>
      </c>
      <c r="T2568">
        <v>40.020000000000003</v>
      </c>
      <c r="U2568">
        <v>10</v>
      </c>
      <c r="V2568">
        <v>20</v>
      </c>
      <c r="W2568">
        <v>0.38</v>
      </c>
      <c r="X2568">
        <v>0.25</v>
      </c>
      <c r="Y2568">
        <v>0.5</v>
      </c>
      <c r="Z2568">
        <v>159.09</v>
      </c>
      <c r="AA2568" t="s">
        <v>46</v>
      </c>
      <c r="AB2568" t="s">
        <v>47</v>
      </c>
      <c r="AC2568" t="s">
        <v>217</v>
      </c>
      <c r="AD2568" t="s">
        <v>228</v>
      </c>
      <c r="AE2568" s="39">
        <v>46231.359131944446</v>
      </c>
      <c r="AF2568" t="s">
        <v>788</v>
      </c>
      <c r="AG2568" t="str">
        <f t="shared" si="320"/>
        <v>Agosto-26</v>
      </c>
      <c r="AH2568" s="36">
        <f>_xlfn.XLOOKUP(AK2568,'Base de Preços'!P$7:P$3001,'Base de Preços'!J$7:J$3001,"",0)</f>
        <v>193.73</v>
      </c>
      <c r="AI2568" s="37">
        <f t="shared" si="321"/>
        <v>7753.0745999999999</v>
      </c>
      <c r="AJ2568" t="str">
        <f>_xlfn.XLOOKUP(N2568,Agrupamentos!C$3:C$496,Agrupamentos!D$3:D$496,"",0)</f>
        <v>COMBATE A FORMIGA MECANIZADO</v>
      </c>
      <c r="AK2568" t="str">
        <f t="shared" si="322"/>
        <v>COMBATE A FORMIGA PÓS PLANTIO MECANIZADO- 3 a 5kg/ha isca granulada ou MIPISGN1400IMP17</v>
      </c>
      <c r="AL2568" s="57" t="str">
        <f t="shared" si="323"/>
        <v>48322GN1400Operador de Trator de PneuJOAO VITOR TONETO SILVACOMBATE A FORMIGA PÓS PLANTIO MECANIZADO- 3 a 5kg/ha isca granulada ou MIPISGARCA REAL11Principal40,02Agosto-26102046231,359131944446230</v>
      </c>
      <c r="AM2568" s="79">
        <f t="shared" si="324"/>
        <v>52.631578947368418</v>
      </c>
      <c r="AN2568" s="80">
        <f t="shared" si="325"/>
        <v>8373.1578947368416</v>
      </c>
      <c r="AO2568" s="36">
        <f t="shared" si="326"/>
        <v>6366.7818000000007</v>
      </c>
      <c r="AP2568" s="83">
        <f t="shared" si="327"/>
        <v>-2006.376094736841</v>
      </c>
    </row>
    <row r="2569" spans="1:42" hidden="1">
      <c r="A2569">
        <v>48322</v>
      </c>
      <c r="B2569" s="38">
        <v>46230</v>
      </c>
      <c r="C2569" t="s">
        <v>714</v>
      </c>
      <c r="D2569" t="s">
        <v>185</v>
      </c>
      <c r="E2569" t="s">
        <v>186</v>
      </c>
      <c r="F2569" t="s">
        <v>49</v>
      </c>
      <c r="G2569">
        <v>10</v>
      </c>
      <c r="H2569" s="43">
        <v>10665</v>
      </c>
      <c r="I2569" t="s">
        <v>191</v>
      </c>
      <c r="J2569">
        <v>11034</v>
      </c>
      <c r="K2569" t="s">
        <v>213</v>
      </c>
      <c r="L2569" t="s">
        <v>213</v>
      </c>
      <c r="M2569" t="s">
        <v>214</v>
      </c>
      <c r="N2569" t="s">
        <v>215</v>
      </c>
      <c r="O2569" t="s">
        <v>64</v>
      </c>
      <c r="P2569">
        <v>930</v>
      </c>
      <c r="Q2569" t="s">
        <v>216</v>
      </c>
      <c r="R2569">
        <v>11</v>
      </c>
      <c r="S2569">
        <v>10</v>
      </c>
      <c r="T2569">
        <v>40.020000000000003</v>
      </c>
      <c r="U2569">
        <v>0</v>
      </c>
      <c r="V2569">
        <v>10</v>
      </c>
      <c r="W2569">
        <v>0.13</v>
      </c>
      <c r="X2569">
        <v>0.25</v>
      </c>
      <c r="Y2569">
        <v>0.25</v>
      </c>
      <c r="Z2569">
        <v>18.850000000000001</v>
      </c>
      <c r="AA2569" t="s">
        <v>46</v>
      </c>
      <c r="AB2569" t="s">
        <v>56</v>
      </c>
      <c r="AC2569" t="s">
        <v>217</v>
      </c>
      <c r="AE2569" s="39">
        <v>46231.359131944446</v>
      </c>
      <c r="AF2569" t="s">
        <v>788</v>
      </c>
      <c r="AG2569" t="str">
        <f t="shared" si="320"/>
        <v>Agosto-26</v>
      </c>
      <c r="AH2569" s="36">
        <f>_xlfn.XLOOKUP(AK2569,'Base de Preços'!P$7:P$3001,'Base de Preços'!J$7:J$3001,"",0)</f>
        <v>193.73</v>
      </c>
      <c r="AI2569" s="37">
        <f t="shared" si="321"/>
        <v>0</v>
      </c>
      <c r="AJ2569" t="str">
        <f>_xlfn.XLOOKUP(N2569,Agrupamentos!C$3:C$496,Agrupamentos!D$3:D$496,"",0)</f>
        <v>COMBATE A FORMIGA MECANIZADO</v>
      </c>
      <c r="AK2569" t="str">
        <f t="shared" si="322"/>
        <v>COMBATE A FORMIGA PÓS PLANTIO MECANIZADO- 3 a 5kg/ha isca granulada ou MIPISGN1400IMP17</v>
      </c>
      <c r="AL2569" s="57" t="str">
        <f t="shared" si="323"/>
        <v>48322GN1400Trabalhador FlorestalJOAO VITOR TONETO SILVACOMBATE A FORMIGA PÓS PLANTIO MECANIZADO- 3 a 5kg/ha isca granulada ou MIPISGARCA REAL11Suporte40,02Agosto-2601046231,359131944446230</v>
      </c>
      <c r="AM2569" s="79">
        <f t="shared" si="324"/>
        <v>76.92307692307692</v>
      </c>
      <c r="AN2569" s="80">
        <f t="shared" si="325"/>
        <v>1450</v>
      </c>
      <c r="AO2569" s="36">
        <f t="shared" si="326"/>
        <v>754.37700000000007</v>
      </c>
      <c r="AP2569" s="83">
        <f t="shared" si="327"/>
        <v>-695.62299999999993</v>
      </c>
    </row>
    <row r="2570" spans="1:42" hidden="1">
      <c r="A2570">
        <v>48322</v>
      </c>
      <c r="B2570" s="38">
        <v>46230</v>
      </c>
      <c r="C2570" t="s">
        <v>714</v>
      </c>
      <c r="D2570" t="s">
        <v>185</v>
      </c>
      <c r="E2570" t="s">
        <v>186</v>
      </c>
      <c r="F2570" t="s">
        <v>59</v>
      </c>
      <c r="G2570">
        <v>10</v>
      </c>
      <c r="H2570" s="43">
        <v>10665</v>
      </c>
      <c r="I2570" t="s">
        <v>191</v>
      </c>
      <c r="J2570">
        <v>11034</v>
      </c>
      <c r="K2570" t="s">
        <v>213</v>
      </c>
      <c r="L2570" t="s">
        <v>213</v>
      </c>
      <c r="M2570" t="s">
        <v>214</v>
      </c>
      <c r="N2570" t="s">
        <v>215</v>
      </c>
      <c r="O2570" t="s">
        <v>64</v>
      </c>
      <c r="P2570">
        <v>930</v>
      </c>
      <c r="Q2570" t="s">
        <v>216</v>
      </c>
      <c r="R2570">
        <v>110</v>
      </c>
      <c r="S2570">
        <v>10</v>
      </c>
      <c r="T2570">
        <v>6.8</v>
      </c>
      <c r="U2570">
        <v>0</v>
      </c>
      <c r="V2570">
        <v>10</v>
      </c>
      <c r="W2570">
        <v>0.38</v>
      </c>
      <c r="X2570">
        <v>1.47</v>
      </c>
      <c r="Y2570">
        <v>1.47</v>
      </c>
      <c r="Z2570">
        <v>159.09</v>
      </c>
      <c r="AA2570" t="s">
        <v>46</v>
      </c>
      <c r="AB2570" t="s">
        <v>47</v>
      </c>
      <c r="AC2570" t="s">
        <v>217</v>
      </c>
      <c r="AE2570" s="39">
        <v>46231.359131944446</v>
      </c>
      <c r="AF2570" t="s">
        <v>788</v>
      </c>
      <c r="AG2570" t="str">
        <f t="shared" si="320"/>
        <v>Agosto-26</v>
      </c>
      <c r="AH2570" s="36">
        <f>_xlfn.XLOOKUP(AK2570,'Base de Preços'!P$7:P$3001,'Base de Preços'!J$7:J$3001,"",0)</f>
        <v>193.73</v>
      </c>
      <c r="AI2570" s="37">
        <f t="shared" si="321"/>
        <v>1317.3639999999998</v>
      </c>
      <c r="AJ2570" t="str">
        <f>_xlfn.XLOOKUP(N2570,Agrupamentos!C$3:C$496,Agrupamentos!D$3:D$496,"",0)</f>
        <v>COMBATE A FORMIGA MECANIZADO</v>
      </c>
      <c r="AK2570" t="str">
        <f t="shared" si="322"/>
        <v>COMBATE A FORMIGA PÓS PLANTIO MECANIZADO- 3 a 5kg/ha isca granulada ou MIPISGN1400IMP17</v>
      </c>
      <c r="AL2570" s="57" t="str">
        <f t="shared" si="323"/>
        <v>48322GN1400Operador de Trator de PneuJOAO VITOR TONETO SILVACOMBATE A FORMIGA PÓS PLANTIO MECANIZADO- 3 a 5kg/ha isca granulada ou MIPISGARCA REAL110Principal6,8Agosto-2601046231,359131944446230</v>
      </c>
      <c r="AM2570" s="79">
        <f t="shared" si="324"/>
        <v>26.315789473684209</v>
      </c>
      <c r="AN2570" s="80">
        <f t="shared" si="325"/>
        <v>4186.5789473684208</v>
      </c>
      <c r="AO2570" s="36">
        <f t="shared" si="326"/>
        <v>1081.8119999999999</v>
      </c>
      <c r="AP2570" s="83">
        <f t="shared" si="327"/>
        <v>-3104.7669473684209</v>
      </c>
    </row>
    <row r="2571" spans="1:42" hidden="1">
      <c r="A2571">
        <v>48322</v>
      </c>
      <c r="B2571" s="38">
        <v>46230</v>
      </c>
      <c r="C2571" t="s">
        <v>714</v>
      </c>
      <c r="D2571" t="s">
        <v>185</v>
      </c>
      <c r="E2571" t="s">
        <v>186</v>
      </c>
      <c r="F2571" t="s">
        <v>59</v>
      </c>
      <c r="G2571">
        <v>10</v>
      </c>
      <c r="H2571" s="43">
        <v>10665</v>
      </c>
      <c r="I2571" t="s">
        <v>191</v>
      </c>
      <c r="J2571">
        <v>11034</v>
      </c>
      <c r="K2571" t="s">
        <v>213</v>
      </c>
      <c r="L2571" t="s">
        <v>213</v>
      </c>
      <c r="M2571" t="s">
        <v>214</v>
      </c>
      <c r="N2571" t="s">
        <v>215</v>
      </c>
      <c r="O2571" t="s">
        <v>64</v>
      </c>
      <c r="P2571">
        <v>930</v>
      </c>
      <c r="Q2571" t="s">
        <v>216</v>
      </c>
      <c r="R2571">
        <v>25</v>
      </c>
      <c r="S2571">
        <v>10</v>
      </c>
      <c r="T2571">
        <v>43.89</v>
      </c>
      <c r="U2571">
        <v>0</v>
      </c>
      <c r="V2571">
        <v>10</v>
      </c>
      <c r="W2571">
        <v>0.38</v>
      </c>
      <c r="X2571">
        <v>0.23</v>
      </c>
      <c r="Y2571">
        <v>0.23</v>
      </c>
      <c r="Z2571">
        <v>159.09</v>
      </c>
      <c r="AA2571" t="s">
        <v>46</v>
      </c>
      <c r="AB2571" t="s">
        <v>47</v>
      </c>
      <c r="AC2571" t="s">
        <v>217</v>
      </c>
      <c r="AE2571" s="39">
        <v>46231.359131944446</v>
      </c>
      <c r="AF2571" t="s">
        <v>788</v>
      </c>
      <c r="AG2571" t="str">
        <f t="shared" si="320"/>
        <v>Agosto-26</v>
      </c>
      <c r="AH2571" s="36">
        <f>_xlfn.XLOOKUP(AK2571,'Base de Preços'!P$7:P$3001,'Base de Preços'!J$7:J$3001,"",0)</f>
        <v>193.73</v>
      </c>
      <c r="AI2571" s="37">
        <f t="shared" si="321"/>
        <v>8502.8096999999998</v>
      </c>
      <c r="AJ2571" t="str">
        <f>_xlfn.XLOOKUP(N2571,Agrupamentos!C$3:C$496,Agrupamentos!D$3:D$496,"",0)</f>
        <v>COMBATE A FORMIGA MECANIZADO</v>
      </c>
      <c r="AK2571" t="str">
        <f t="shared" si="322"/>
        <v>COMBATE A FORMIGA PÓS PLANTIO MECANIZADO- 3 a 5kg/ha isca granulada ou MIPISGN1400IMP17</v>
      </c>
      <c r="AL2571" s="57" t="str">
        <f t="shared" si="323"/>
        <v>48322GN1400Operador de Trator de PneuJOAO VITOR TONETO SILVACOMBATE A FORMIGA PÓS PLANTIO MECANIZADO- 3 a 5kg/ha isca granulada ou MIPISGARCA REAL25Principal43,89Agosto-2601046231,359131944446230</v>
      </c>
      <c r="AM2571" s="79">
        <f t="shared" si="324"/>
        <v>26.315789473684209</v>
      </c>
      <c r="AN2571" s="80">
        <f t="shared" si="325"/>
        <v>4186.5789473684208</v>
      </c>
      <c r="AO2571" s="36">
        <f t="shared" si="326"/>
        <v>6982.4601000000002</v>
      </c>
      <c r="AP2571" s="83">
        <f t="shared" si="327"/>
        <v>2795.8811526315794</v>
      </c>
    </row>
    <row r="2572" spans="1:42" hidden="1">
      <c r="A2572">
        <v>48322</v>
      </c>
      <c r="B2572" s="38">
        <v>46230</v>
      </c>
      <c r="C2572" t="s">
        <v>714</v>
      </c>
      <c r="D2572" t="s">
        <v>185</v>
      </c>
      <c r="E2572" t="s">
        <v>186</v>
      </c>
      <c r="F2572" t="s">
        <v>59</v>
      </c>
      <c r="G2572">
        <v>10</v>
      </c>
      <c r="H2572" s="43">
        <v>10665</v>
      </c>
      <c r="I2572" t="s">
        <v>191</v>
      </c>
      <c r="J2572">
        <v>11034</v>
      </c>
      <c r="K2572" t="s">
        <v>213</v>
      </c>
      <c r="L2572" t="s">
        <v>213</v>
      </c>
      <c r="M2572" t="s">
        <v>214</v>
      </c>
      <c r="N2572" t="s">
        <v>215</v>
      </c>
      <c r="O2572" t="s">
        <v>64</v>
      </c>
      <c r="P2572">
        <v>930</v>
      </c>
      <c r="Q2572" t="s">
        <v>216</v>
      </c>
      <c r="R2572">
        <v>99</v>
      </c>
      <c r="S2572">
        <v>10</v>
      </c>
      <c r="T2572">
        <v>17.739999999999998</v>
      </c>
      <c r="U2572">
        <v>0</v>
      </c>
      <c r="V2572">
        <v>10</v>
      </c>
      <c r="W2572">
        <v>0.38</v>
      </c>
      <c r="X2572">
        <v>0.56000000000000005</v>
      </c>
      <c r="Y2572">
        <v>0.56000000000000005</v>
      </c>
      <c r="Z2572">
        <v>159.09</v>
      </c>
      <c r="AA2572" t="s">
        <v>46</v>
      </c>
      <c r="AB2572" t="s">
        <v>47</v>
      </c>
      <c r="AC2572" t="s">
        <v>217</v>
      </c>
      <c r="AE2572" s="39">
        <v>46231.359131944446</v>
      </c>
      <c r="AF2572" t="s">
        <v>788</v>
      </c>
      <c r="AG2572" t="str">
        <f t="shared" si="320"/>
        <v>Agosto-26</v>
      </c>
      <c r="AH2572" s="36">
        <f>_xlfn.XLOOKUP(AK2572,'Base de Preços'!P$7:P$3001,'Base de Preços'!J$7:J$3001,"",0)</f>
        <v>193.73</v>
      </c>
      <c r="AI2572" s="37">
        <f t="shared" si="321"/>
        <v>3436.7701999999995</v>
      </c>
      <c r="AJ2572" t="str">
        <f>_xlfn.XLOOKUP(N2572,Agrupamentos!C$3:C$496,Agrupamentos!D$3:D$496,"",0)</f>
        <v>COMBATE A FORMIGA MECANIZADO</v>
      </c>
      <c r="AK2572" t="str">
        <f t="shared" si="322"/>
        <v>COMBATE A FORMIGA PÓS PLANTIO MECANIZADO- 3 a 5kg/ha isca granulada ou MIPISGN1400IMP17</v>
      </c>
      <c r="AL2572" s="57" t="str">
        <f t="shared" si="323"/>
        <v>48322GN1400Operador de Trator de PneuJOAO VITOR TONETO SILVACOMBATE A FORMIGA PÓS PLANTIO MECANIZADO- 3 a 5kg/ha isca granulada ou MIPISGARCA REAL99Principal17,74Agosto-2601046231,359131944446230</v>
      </c>
      <c r="AM2572" s="79">
        <f t="shared" si="324"/>
        <v>26.315789473684209</v>
      </c>
      <c r="AN2572" s="80">
        <f t="shared" si="325"/>
        <v>4186.5789473684208</v>
      </c>
      <c r="AO2572" s="36">
        <f t="shared" si="326"/>
        <v>2822.2565999999997</v>
      </c>
      <c r="AP2572" s="83">
        <f t="shared" si="327"/>
        <v>-1364.3223473684211</v>
      </c>
    </row>
    <row r="2573" spans="1:42" hidden="1">
      <c r="A2573">
        <v>48284</v>
      </c>
      <c r="B2573" s="38">
        <v>46230</v>
      </c>
      <c r="C2573" t="s">
        <v>714</v>
      </c>
      <c r="D2573" t="s">
        <v>250</v>
      </c>
      <c r="E2573" t="s">
        <v>251</v>
      </c>
      <c r="F2573" t="s">
        <v>37</v>
      </c>
      <c r="G2573">
        <v>8</v>
      </c>
      <c r="H2573" s="43">
        <v>9241</v>
      </c>
      <c r="I2573" t="s">
        <v>189</v>
      </c>
      <c r="J2573" t="s">
        <v>39</v>
      </c>
      <c r="K2573" t="s">
        <v>40</v>
      </c>
      <c r="L2573" t="s">
        <v>252</v>
      </c>
      <c r="M2573">
        <v>2</v>
      </c>
      <c r="N2573" t="s">
        <v>42</v>
      </c>
      <c r="O2573" t="s">
        <v>64</v>
      </c>
      <c r="P2573">
        <v>390</v>
      </c>
      <c r="Q2573" t="s">
        <v>44</v>
      </c>
      <c r="R2573" t="s">
        <v>45</v>
      </c>
      <c r="S2573">
        <v>8</v>
      </c>
      <c r="T2573">
        <v>0</v>
      </c>
      <c r="U2573">
        <v>24</v>
      </c>
      <c r="V2573">
        <v>32</v>
      </c>
      <c r="W2573">
        <v>0</v>
      </c>
      <c r="X2573">
        <v>0</v>
      </c>
      <c r="Y2573">
        <v>0</v>
      </c>
      <c r="Z2573">
        <v>0</v>
      </c>
      <c r="AA2573" t="s">
        <v>46</v>
      </c>
      <c r="AB2573" t="s">
        <v>56</v>
      </c>
      <c r="AC2573" t="s">
        <v>48</v>
      </c>
      <c r="AD2573" t="s">
        <v>228</v>
      </c>
      <c r="AE2573" s="39">
        <v>46230.750567129631</v>
      </c>
      <c r="AG2573" t="str">
        <f t="shared" si="320"/>
        <v>Agosto-26</v>
      </c>
      <c r="AH2573" s="36">
        <f>_xlfn.XLOOKUP(AK2573,'Base de Preços'!P$7:P$3001,'Base de Preços'!J$7:J$3001,"",0)</f>
        <v>0</v>
      </c>
      <c r="AI2573" s="37">
        <f t="shared" si="321"/>
        <v>0</v>
      </c>
      <c r="AJ2573" t="str">
        <f>_xlfn.XLOOKUP(N2573,Agrupamentos!C$3:C$496,Agrupamentos!D$3:D$496,"",0)</f>
        <v>APOIO E MANUTENÇÃO</v>
      </c>
      <c r="AK2573" t="str">
        <f t="shared" si="322"/>
        <v>APOIO E MANUTEÇÃOGN12702</v>
      </c>
      <c r="AL2573" s="57" t="str">
        <f t="shared" si="323"/>
        <v>48284GN1270MotoristaGIOVANNI RODRIGUES BORGES MORAESAPOIO E MANUTEÇÃOPátio MST01Suporte0Agosto-26243246230,750567129646230</v>
      </c>
      <c r="AM2573" s="79" t="str">
        <f t="shared" si="324"/>
        <v/>
      </c>
      <c r="AN2573" s="80" t="str">
        <f t="shared" si="325"/>
        <v/>
      </c>
      <c r="AO2573" s="36">
        <f t="shared" si="326"/>
        <v>0</v>
      </c>
      <c r="AP2573" s="83" t="str">
        <f t="shared" si="327"/>
        <v/>
      </c>
    </row>
    <row r="2574" spans="1:42" hidden="1">
      <c r="A2574">
        <v>48296</v>
      </c>
      <c r="B2574" s="38">
        <v>46230</v>
      </c>
      <c r="C2574" t="s">
        <v>714</v>
      </c>
      <c r="D2574" t="s">
        <v>250</v>
      </c>
      <c r="E2574" t="s">
        <v>251</v>
      </c>
      <c r="F2574" t="s">
        <v>49</v>
      </c>
      <c r="G2574">
        <v>8</v>
      </c>
      <c r="H2574" s="43">
        <v>11697</v>
      </c>
      <c r="I2574" t="s">
        <v>253</v>
      </c>
      <c r="J2574">
        <v>10837</v>
      </c>
      <c r="K2574" t="s">
        <v>254</v>
      </c>
      <c r="L2574" t="s">
        <v>254</v>
      </c>
      <c r="M2574">
        <v>70</v>
      </c>
      <c r="N2574" t="s">
        <v>255</v>
      </c>
      <c r="O2574" t="s">
        <v>64</v>
      </c>
      <c r="P2574">
        <v>262</v>
      </c>
      <c r="Q2574" t="s">
        <v>256</v>
      </c>
      <c r="R2574">
        <v>35</v>
      </c>
      <c r="S2574">
        <v>80</v>
      </c>
      <c r="T2574">
        <v>79.790000000000006</v>
      </c>
      <c r="U2574">
        <v>0</v>
      </c>
      <c r="V2574">
        <v>80</v>
      </c>
      <c r="W2574">
        <v>1.42</v>
      </c>
      <c r="X2574">
        <v>1</v>
      </c>
      <c r="Y2574">
        <v>1</v>
      </c>
      <c r="Z2574">
        <v>149.09</v>
      </c>
      <c r="AA2574" t="s">
        <v>46</v>
      </c>
      <c r="AB2574" t="s">
        <v>47</v>
      </c>
      <c r="AC2574" t="s">
        <v>257</v>
      </c>
      <c r="AE2574" s="39">
        <v>46230.858287037037</v>
      </c>
      <c r="AG2574" t="str">
        <f t="shared" si="320"/>
        <v>Agosto-26</v>
      </c>
      <c r="AH2574" s="36">
        <f>_xlfn.XLOOKUP(AK2574,'Base de Preços'!P$7:P$3001,'Base de Preços'!J$7:J$3001,"",0)</f>
        <v>152.18</v>
      </c>
      <c r="AI2574" s="37">
        <f t="shared" si="321"/>
        <v>12142.442200000001</v>
      </c>
      <c r="AJ2574" t="str">
        <f>_xlfn.XLOOKUP(N2574,Agrupamentos!C$3:C$496,Agrupamentos!D$3:D$496,"",0)</f>
        <v>COMBATE A FORMIGA MANUAL</v>
      </c>
      <c r="AK2574" t="str">
        <f t="shared" si="322"/>
        <v>COMBATE A FORMIGA MANUAL MANUTENÇÃO - ANO 01GN127070</v>
      </c>
      <c r="AL2574" s="57" t="str">
        <f t="shared" si="323"/>
        <v>48296GN1270Trabalhador FlorestalJEAN CARDOSO PAIVACOMBATE A FORMIGA MANUAL MANUTENÇÃO - ANO 01Fazenda Texas35Principal79,79Agosto-2608046230,85828703746230</v>
      </c>
      <c r="AM2574" s="79">
        <f t="shared" si="324"/>
        <v>56.338028169014088</v>
      </c>
      <c r="AN2574" s="80">
        <f t="shared" si="325"/>
        <v>8399.4366197183099</v>
      </c>
      <c r="AO2574" s="36">
        <f t="shared" si="326"/>
        <v>11895.891100000001</v>
      </c>
      <c r="AP2574" s="83">
        <f t="shared" si="327"/>
        <v>3496.4544802816908</v>
      </c>
    </row>
    <row r="2575" spans="1:42" hidden="1">
      <c r="A2575">
        <v>48296</v>
      </c>
      <c r="B2575" s="38">
        <v>46230</v>
      </c>
      <c r="C2575" t="s">
        <v>714</v>
      </c>
      <c r="D2575" t="s">
        <v>250</v>
      </c>
      <c r="E2575" t="s">
        <v>251</v>
      </c>
      <c r="F2575" t="s">
        <v>49</v>
      </c>
      <c r="G2575">
        <v>8</v>
      </c>
      <c r="H2575" s="43">
        <v>11697</v>
      </c>
      <c r="I2575" t="s">
        <v>253</v>
      </c>
      <c r="J2575">
        <v>10837</v>
      </c>
      <c r="K2575" t="s">
        <v>254</v>
      </c>
      <c r="L2575" t="s">
        <v>254</v>
      </c>
      <c r="M2575">
        <v>70</v>
      </c>
      <c r="N2575" t="s">
        <v>255</v>
      </c>
      <c r="O2575" t="s">
        <v>64</v>
      </c>
      <c r="P2575">
        <v>262</v>
      </c>
      <c r="Q2575" t="s">
        <v>256</v>
      </c>
      <c r="R2575">
        <v>22</v>
      </c>
      <c r="S2575">
        <v>56</v>
      </c>
      <c r="T2575">
        <v>51.42</v>
      </c>
      <c r="U2575">
        <v>0</v>
      </c>
      <c r="V2575">
        <v>56</v>
      </c>
      <c r="W2575">
        <v>1.42</v>
      </c>
      <c r="X2575">
        <v>1.0900000000000001</v>
      </c>
      <c r="Y2575">
        <v>1.0900000000000001</v>
      </c>
      <c r="Z2575">
        <v>149.09</v>
      </c>
      <c r="AA2575" t="s">
        <v>46</v>
      </c>
      <c r="AB2575" t="s">
        <v>47</v>
      </c>
      <c r="AC2575" t="s">
        <v>257</v>
      </c>
      <c r="AE2575" s="39">
        <v>46230.858287037037</v>
      </c>
      <c r="AG2575" t="str">
        <f t="shared" si="320"/>
        <v>Agosto-26</v>
      </c>
      <c r="AH2575" s="36">
        <f>_xlfn.XLOOKUP(AK2575,'Base de Preços'!P$7:P$3001,'Base de Preços'!J$7:J$3001,"",0)</f>
        <v>152.18</v>
      </c>
      <c r="AI2575" s="37">
        <f t="shared" si="321"/>
        <v>7825.0956000000006</v>
      </c>
      <c r="AJ2575" t="str">
        <f>_xlfn.XLOOKUP(N2575,Agrupamentos!C$3:C$496,Agrupamentos!D$3:D$496,"",0)</f>
        <v>COMBATE A FORMIGA MANUAL</v>
      </c>
      <c r="AK2575" t="str">
        <f t="shared" si="322"/>
        <v>COMBATE A FORMIGA MANUAL MANUTENÇÃO - ANO 01GN127070</v>
      </c>
      <c r="AL2575" s="57" t="str">
        <f t="shared" si="323"/>
        <v>48296GN1270Trabalhador FlorestalJEAN CARDOSO PAIVACOMBATE A FORMIGA MANUAL MANUTENÇÃO - ANO 01Fazenda Texas22Principal51,42Agosto-2605646230,85828703746230</v>
      </c>
      <c r="AM2575" s="79">
        <f t="shared" si="324"/>
        <v>39.436619718309863</v>
      </c>
      <c r="AN2575" s="80">
        <f t="shared" si="325"/>
        <v>5879.6056338028175</v>
      </c>
      <c r="AO2575" s="36">
        <f t="shared" si="326"/>
        <v>7666.2078000000001</v>
      </c>
      <c r="AP2575" s="83">
        <f t="shared" si="327"/>
        <v>1786.6021661971827</v>
      </c>
    </row>
    <row r="2576" spans="1:42" hidden="1">
      <c r="A2576">
        <v>48296</v>
      </c>
      <c r="B2576" s="38">
        <v>46230</v>
      </c>
      <c r="C2576" t="s">
        <v>714</v>
      </c>
      <c r="D2576" t="s">
        <v>250</v>
      </c>
      <c r="E2576" t="s">
        <v>251</v>
      </c>
      <c r="F2576" t="s">
        <v>49</v>
      </c>
      <c r="G2576">
        <v>8</v>
      </c>
      <c r="H2576" s="43">
        <v>11697</v>
      </c>
      <c r="I2576" t="s">
        <v>253</v>
      </c>
      <c r="J2576">
        <v>10837</v>
      </c>
      <c r="K2576" t="s">
        <v>254</v>
      </c>
      <c r="L2576" t="s">
        <v>254</v>
      </c>
      <c r="M2576">
        <v>70</v>
      </c>
      <c r="N2576" t="s">
        <v>255</v>
      </c>
      <c r="O2576" t="s">
        <v>64</v>
      </c>
      <c r="P2576">
        <v>262</v>
      </c>
      <c r="Q2576" t="s">
        <v>256</v>
      </c>
      <c r="R2576">
        <v>31</v>
      </c>
      <c r="S2576">
        <v>16</v>
      </c>
      <c r="T2576">
        <v>29.83</v>
      </c>
      <c r="U2576">
        <v>0</v>
      </c>
      <c r="V2576">
        <v>16</v>
      </c>
      <c r="W2576">
        <v>1.42</v>
      </c>
      <c r="X2576">
        <v>0.54</v>
      </c>
      <c r="Y2576">
        <v>0.54</v>
      </c>
      <c r="Z2576">
        <v>149.09</v>
      </c>
      <c r="AA2576" t="s">
        <v>46</v>
      </c>
      <c r="AB2576" t="s">
        <v>47</v>
      </c>
      <c r="AC2576" t="s">
        <v>257</v>
      </c>
      <c r="AE2576" s="39">
        <v>46230.858287037037</v>
      </c>
      <c r="AG2576" t="str">
        <f t="shared" si="320"/>
        <v>Agosto-26</v>
      </c>
      <c r="AH2576" s="36">
        <f>_xlfn.XLOOKUP(AK2576,'Base de Preços'!P$7:P$3001,'Base de Preços'!J$7:J$3001,"",0)</f>
        <v>152.18</v>
      </c>
      <c r="AI2576" s="37">
        <f t="shared" si="321"/>
        <v>4539.5294000000004</v>
      </c>
      <c r="AJ2576" t="str">
        <f>_xlfn.XLOOKUP(N2576,Agrupamentos!C$3:C$496,Agrupamentos!D$3:D$496,"",0)</f>
        <v>COMBATE A FORMIGA MANUAL</v>
      </c>
      <c r="AK2576" t="str">
        <f t="shared" si="322"/>
        <v>COMBATE A FORMIGA MANUAL MANUTENÇÃO - ANO 01GN127070</v>
      </c>
      <c r="AL2576" s="57" t="str">
        <f t="shared" si="323"/>
        <v>48296GN1270Trabalhador FlorestalJEAN CARDOSO PAIVACOMBATE A FORMIGA MANUAL MANUTENÇÃO - ANO 01Fazenda Texas31Principal29,83Agosto-2601646230,85828703746230</v>
      </c>
      <c r="AM2576" s="79">
        <f t="shared" si="324"/>
        <v>11.267605633802818</v>
      </c>
      <c r="AN2576" s="80">
        <f t="shared" si="325"/>
        <v>1679.8873239436621</v>
      </c>
      <c r="AO2576" s="36">
        <f t="shared" si="326"/>
        <v>4447.3546999999999</v>
      </c>
      <c r="AP2576" s="83">
        <f t="shared" si="327"/>
        <v>2767.4673760563378</v>
      </c>
    </row>
    <row r="2577" spans="1:42" hidden="1">
      <c r="A2577">
        <v>48296</v>
      </c>
      <c r="B2577" s="38">
        <v>46230</v>
      </c>
      <c r="C2577" t="s">
        <v>714</v>
      </c>
      <c r="D2577" t="s">
        <v>250</v>
      </c>
      <c r="E2577" t="s">
        <v>251</v>
      </c>
      <c r="F2577" t="s">
        <v>49</v>
      </c>
      <c r="G2577">
        <v>8</v>
      </c>
      <c r="H2577" s="43">
        <v>11697</v>
      </c>
      <c r="I2577" t="s">
        <v>253</v>
      </c>
      <c r="J2577">
        <v>10837</v>
      </c>
      <c r="K2577" t="s">
        <v>254</v>
      </c>
      <c r="L2577" t="s">
        <v>254</v>
      </c>
      <c r="M2577">
        <v>70</v>
      </c>
      <c r="N2577" t="s">
        <v>255</v>
      </c>
      <c r="O2577" t="s">
        <v>64</v>
      </c>
      <c r="P2577">
        <v>262</v>
      </c>
      <c r="Q2577" t="s">
        <v>256</v>
      </c>
      <c r="R2577">
        <v>23</v>
      </c>
      <c r="S2577">
        <v>56</v>
      </c>
      <c r="T2577">
        <v>52.26</v>
      </c>
      <c r="U2577">
        <v>0</v>
      </c>
      <c r="V2577">
        <v>56</v>
      </c>
      <c r="W2577">
        <v>1.42</v>
      </c>
      <c r="X2577">
        <v>1.07</v>
      </c>
      <c r="Y2577">
        <v>1.07</v>
      </c>
      <c r="Z2577">
        <v>149.09</v>
      </c>
      <c r="AA2577" t="s">
        <v>46</v>
      </c>
      <c r="AB2577" t="s">
        <v>47</v>
      </c>
      <c r="AC2577" t="s">
        <v>257</v>
      </c>
      <c r="AE2577" s="39">
        <v>46230.858287037037</v>
      </c>
      <c r="AG2577" t="str">
        <f t="shared" si="320"/>
        <v>Agosto-26</v>
      </c>
      <c r="AH2577" s="36">
        <f>_xlfn.XLOOKUP(AK2577,'Base de Preços'!P$7:P$3001,'Base de Preços'!J$7:J$3001,"",0)</f>
        <v>152.18</v>
      </c>
      <c r="AI2577" s="37">
        <f t="shared" si="321"/>
        <v>7952.9268000000002</v>
      </c>
      <c r="AJ2577" t="str">
        <f>_xlfn.XLOOKUP(N2577,Agrupamentos!C$3:C$496,Agrupamentos!D$3:D$496,"",0)</f>
        <v>COMBATE A FORMIGA MANUAL</v>
      </c>
      <c r="AK2577" t="str">
        <f t="shared" si="322"/>
        <v>COMBATE A FORMIGA MANUAL MANUTENÇÃO - ANO 01GN127070</v>
      </c>
      <c r="AL2577" s="57" t="str">
        <f t="shared" si="323"/>
        <v>48296GN1270Trabalhador FlorestalJEAN CARDOSO PAIVACOMBATE A FORMIGA MANUAL MANUTENÇÃO - ANO 01Fazenda Texas23Principal52,26Agosto-2605646230,85828703746230</v>
      </c>
      <c r="AM2577" s="79">
        <f t="shared" si="324"/>
        <v>39.436619718309863</v>
      </c>
      <c r="AN2577" s="80">
        <f t="shared" si="325"/>
        <v>5879.6056338028175</v>
      </c>
      <c r="AO2577" s="36">
        <f t="shared" si="326"/>
        <v>7791.4434000000001</v>
      </c>
      <c r="AP2577" s="83">
        <f t="shared" si="327"/>
        <v>1911.8377661971826</v>
      </c>
    </row>
    <row r="2578" spans="1:42" hidden="1">
      <c r="A2578">
        <v>48296</v>
      </c>
      <c r="B2578" s="38">
        <v>46230</v>
      </c>
      <c r="C2578" t="s">
        <v>714</v>
      </c>
      <c r="D2578" t="s">
        <v>250</v>
      </c>
      <c r="E2578" t="s">
        <v>251</v>
      </c>
      <c r="F2578" t="s">
        <v>37</v>
      </c>
      <c r="G2578">
        <v>8</v>
      </c>
      <c r="H2578" s="43">
        <v>11697</v>
      </c>
      <c r="I2578" t="s">
        <v>253</v>
      </c>
      <c r="J2578">
        <v>10837</v>
      </c>
      <c r="K2578" t="s">
        <v>254</v>
      </c>
      <c r="L2578" t="s">
        <v>254</v>
      </c>
      <c r="M2578">
        <v>2</v>
      </c>
      <c r="N2578" t="s">
        <v>42</v>
      </c>
      <c r="O2578" t="s">
        <v>64</v>
      </c>
      <c r="P2578">
        <v>262</v>
      </c>
      <c r="Q2578" t="s">
        <v>256</v>
      </c>
      <c r="R2578">
        <v>23</v>
      </c>
      <c r="S2578">
        <v>8</v>
      </c>
      <c r="T2578">
        <v>0</v>
      </c>
      <c r="U2578">
        <v>0</v>
      </c>
      <c r="V2578">
        <v>8</v>
      </c>
      <c r="W2578">
        <v>0</v>
      </c>
      <c r="X2578">
        <v>0</v>
      </c>
      <c r="Y2578">
        <v>0</v>
      </c>
      <c r="Z2578">
        <v>0</v>
      </c>
      <c r="AA2578" t="s">
        <v>46</v>
      </c>
      <c r="AB2578" t="s">
        <v>56</v>
      </c>
      <c r="AC2578" t="s">
        <v>257</v>
      </c>
      <c r="AE2578" s="39">
        <v>46230.858287037037</v>
      </c>
      <c r="AG2578" t="str">
        <f t="shared" si="320"/>
        <v>Agosto-26</v>
      </c>
      <c r="AH2578" s="36">
        <f>_xlfn.XLOOKUP(AK2578,'Base de Preços'!P$7:P$3001,'Base de Preços'!J$7:J$3001,"",0)</f>
        <v>0</v>
      </c>
      <c r="AI2578" s="37">
        <f t="shared" si="321"/>
        <v>0</v>
      </c>
      <c r="AJ2578" t="str">
        <f>_xlfn.XLOOKUP(N2578,Agrupamentos!C$3:C$496,Agrupamentos!D$3:D$496,"",0)</f>
        <v>APOIO E MANUTENÇÃO</v>
      </c>
      <c r="AK2578" t="str">
        <f t="shared" si="322"/>
        <v>APOIO E MANUTEÇÃOGN12702</v>
      </c>
      <c r="AL2578" s="57" t="str">
        <f t="shared" si="323"/>
        <v>48296GN1270MotoristaJEAN CARDOSO PAIVAAPOIO E MANUTEÇÃOFazenda Texas23Suporte0Agosto-260846230,85828703746230</v>
      </c>
      <c r="AM2578" s="79" t="str">
        <f t="shared" si="324"/>
        <v/>
      </c>
      <c r="AN2578" s="80" t="str">
        <f t="shared" si="325"/>
        <v/>
      </c>
      <c r="AO2578" s="36">
        <f t="shared" si="326"/>
        <v>0</v>
      </c>
      <c r="AP2578" s="83" t="str">
        <f t="shared" si="327"/>
        <v/>
      </c>
    </row>
    <row r="2579" spans="1:42" hidden="1">
      <c r="A2579">
        <v>48276</v>
      </c>
      <c r="B2579" s="38">
        <v>46230</v>
      </c>
      <c r="C2579" t="s">
        <v>714</v>
      </c>
      <c r="D2579" t="s">
        <v>36</v>
      </c>
      <c r="E2579" t="s">
        <v>3</v>
      </c>
      <c r="F2579" t="s">
        <v>37</v>
      </c>
      <c r="G2579">
        <v>8</v>
      </c>
      <c r="H2579" s="43">
        <v>11585</v>
      </c>
      <c r="I2579" t="s">
        <v>38</v>
      </c>
      <c r="J2579" t="s">
        <v>39</v>
      </c>
      <c r="K2579" t="s">
        <v>40</v>
      </c>
      <c r="L2579" t="s">
        <v>41</v>
      </c>
      <c r="M2579">
        <v>2</v>
      </c>
      <c r="N2579" t="s">
        <v>42</v>
      </c>
      <c r="O2579" t="s">
        <v>43</v>
      </c>
      <c r="P2579">
        <v>390</v>
      </c>
      <c r="Q2579" t="s">
        <v>44</v>
      </c>
      <c r="R2579" t="s">
        <v>45</v>
      </c>
      <c r="S2579">
        <v>0</v>
      </c>
      <c r="T2579">
        <v>0</v>
      </c>
      <c r="U2579">
        <v>16</v>
      </c>
      <c r="V2579">
        <v>16</v>
      </c>
      <c r="W2579">
        <v>0</v>
      </c>
      <c r="X2579">
        <v>0</v>
      </c>
      <c r="Y2579">
        <v>0</v>
      </c>
      <c r="Z2579">
        <v>0</v>
      </c>
      <c r="AA2579" t="s">
        <v>46</v>
      </c>
      <c r="AB2579" t="s">
        <v>47</v>
      </c>
      <c r="AC2579" t="s">
        <v>48</v>
      </c>
      <c r="AD2579" t="s">
        <v>48</v>
      </c>
      <c r="AE2579" s="39">
        <v>46230.724826388891</v>
      </c>
      <c r="AG2579" t="str">
        <f t="shared" si="320"/>
        <v>Agosto-26</v>
      </c>
      <c r="AH2579" s="36">
        <f>_xlfn.XLOOKUP(AK2579,'Base de Preços'!P$7:P$3001,'Base de Preços'!J$7:J$3001,"",0)</f>
        <v>0</v>
      </c>
      <c r="AI2579" s="37">
        <f t="shared" si="321"/>
        <v>0</v>
      </c>
      <c r="AJ2579" t="str">
        <f>_xlfn.XLOOKUP(N2579,Agrupamentos!C$3:C$496,Agrupamentos!D$3:D$496,"",0)</f>
        <v>APOIO E MANUTENÇÃO</v>
      </c>
      <c r="AK2579" t="str">
        <f t="shared" si="322"/>
        <v>APOIO E MANUTEÇÃOGN14212</v>
      </c>
      <c r="AL2579" s="57" t="str">
        <f t="shared" si="323"/>
        <v>48276GN1421MotoristaGIOVANNI RODRIGUES BORGES MORAESAPOIO E MANUTEÇÃOPátio MST01Principal0Agosto-26161646230,724826388946230</v>
      </c>
      <c r="AM2579" s="79" t="str">
        <f t="shared" si="324"/>
        <v/>
      </c>
      <c r="AN2579" s="80" t="str">
        <f t="shared" si="325"/>
        <v/>
      </c>
      <c r="AO2579" s="36">
        <f t="shared" si="326"/>
        <v>0</v>
      </c>
      <c r="AP2579" s="83" t="str">
        <f t="shared" si="327"/>
        <v/>
      </c>
    </row>
    <row r="2580" spans="1:42" hidden="1">
      <c r="A2580">
        <v>48280</v>
      </c>
      <c r="B2580" s="38">
        <v>46230</v>
      </c>
      <c r="C2580" t="s">
        <v>714</v>
      </c>
      <c r="D2580" t="s">
        <v>36</v>
      </c>
      <c r="E2580" t="s">
        <v>3</v>
      </c>
      <c r="F2580" t="s">
        <v>49</v>
      </c>
      <c r="G2580">
        <v>8</v>
      </c>
      <c r="H2580" s="43">
        <v>11585</v>
      </c>
      <c r="I2580" t="s">
        <v>38</v>
      </c>
      <c r="J2580" t="s">
        <v>50</v>
      </c>
      <c r="K2580" t="s">
        <v>51</v>
      </c>
      <c r="L2580" t="s">
        <v>52</v>
      </c>
      <c r="M2580">
        <v>2</v>
      </c>
      <c r="N2580" t="s">
        <v>42</v>
      </c>
      <c r="O2580" t="s">
        <v>43</v>
      </c>
      <c r="P2580">
        <v>511</v>
      </c>
      <c r="Q2580" t="s">
        <v>53</v>
      </c>
      <c r="R2580" t="s">
        <v>783</v>
      </c>
      <c r="S2580">
        <v>0</v>
      </c>
      <c r="T2580">
        <v>0</v>
      </c>
      <c r="U2580">
        <v>64</v>
      </c>
      <c r="V2580">
        <v>64</v>
      </c>
      <c r="W2580">
        <v>0</v>
      </c>
      <c r="X2580">
        <v>0</v>
      </c>
      <c r="Y2580">
        <v>0</v>
      </c>
      <c r="Z2580">
        <v>0</v>
      </c>
      <c r="AA2580" t="s">
        <v>55</v>
      </c>
      <c r="AB2580" t="s">
        <v>56</v>
      </c>
      <c r="AC2580" t="s">
        <v>57</v>
      </c>
      <c r="AD2580" t="s">
        <v>57</v>
      </c>
      <c r="AE2580" s="39">
        <v>46230.741655092592</v>
      </c>
      <c r="AG2580" t="str">
        <f t="shared" si="320"/>
        <v>Agosto-26</v>
      </c>
      <c r="AH2580" s="36">
        <f>_xlfn.XLOOKUP(AK2580,'Base de Preços'!P$7:P$3001,'Base de Preços'!J$7:J$3001,"",0)</f>
        <v>0</v>
      </c>
      <c r="AI2580" s="37">
        <f t="shared" si="321"/>
        <v>0</v>
      </c>
      <c r="AJ2580" t="str">
        <f>_xlfn.XLOOKUP(N2580,Agrupamentos!C$3:C$496,Agrupamentos!D$3:D$496,"",0)</f>
        <v>APOIO E MANUTENÇÃO</v>
      </c>
      <c r="AK2580" t="str">
        <f t="shared" si="322"/>
        <v>APOIO E MANUTEÇÃOGN14212</v>
      </c>
      <c r="AL2580" s="57" t="str">
        <f t="shared" si="323"/>
        <v>48280GN1421Trabalhador FlorestalLEANDRA DE MIRANDA SOUZA COSTAAPOIO E MANUTEÇÃOLAGEADO39ASuporte0Agosto-26646446230,741655092646230</v>
      </c>
      <c r="AM2580" s="79" t="str">
        <f t="shared" si="324"/>
        <v/>
      </c>
      <c r="AN2580" s="80" t="str">
        <f t="shared" si="325"/>
        <v/>
      </c>
      <c r="AO2580" s="36">
        <f t="shared" si="326"/>
        <v>0</v>
      </c>
      <c r="AP2580" s="83" t="str">
        <f t="shared" si="327"/>
        <v/>
      </c>
    </row>
    <row r="2581" spans="1:42" hidden="1">
      <c r="A2581">
        <v>48305</v>
      </c>
      <c r="B2581" s="38">
        <v>46230</v>
      </c>
      <c r="C2581" t="s">
        <v>714</v>
      </c>
      <c r="D2581" t="s">
        <v>36</v>
      </c>
      <c r="E2581" t="s">
        <v>3</v>
      </c>
      <c r="F2581" t="s">
        <v>59</v>
      </c>
      <c r="G2581">
        <v>8</v>
      </c>
      <c r="H2581" s="43">
        <v>11585</v>
      </c>
      <c r="I2581" t="s">
        <v>38</v>
      </c>
      <c r="J2581">
        <v>11807</v>
      </c>
      <c r="K2581" t="s">
        <v>84</v>
      </c>
      <c r="L2581" t="s">
        <v>84</v>
      </c>
      <c r="M2581" t="s">
        <v>94</v>
      </c>
      <c r="N2581" t="s">
        <v>95</v>
      </c>
      <c r="O2581" t="s">
        <v>64</v>
      </c>
      <c r="P2581">
        <v>528</v>
      </c>
      <c r="Q2581" t="s">
        <v>76</v>
      </c>
      <c r="R2581" t="s">
        <v>97</v>
      </c>
      <c r="S2581">
        <v>6</v>
      </c>
      <c r="T2581">
        <v>11</v>
      </c>
      <c r="U2581">
        <v>2</v>
      </c>
      <c r="V2581">
        <v>8</v>
      </c>
      <c r="W2581">
        <v>0.71</v>
      </c>
      <c r="X2581">
        <v>0.55000000000000004</v>
      </c>
      <c r="Y2581">
        <v>0.73</v>
      </c>
      <c r="Z2581">
        <v>211.49</v>
      </c>
      <c r="AA2581" t="s">
        <v>55</v>
      </c>
      <c r="AB2581" t="s">
        <v>56</v>
      </c>
      <c r="AC2581" t="s">
        <v>88</v>
      </c>
      <c r="AD2581" t="s">
        <v>58</v>
      </c>
      <c r="AE2581" s="39">
        <v>46230.926180555558</v>
      </c>
      <c r="AG2581" t="str">
        <f t="shared" si="320"/>
        <v>Agosto-26</v>
      </c>
      <c r="AH2581" s="36">
        <f>_xlfn.XLOOKUP(AK2581,'Base de Preços'!P$7:P$3001,'Base de Preços'!J$7:J$3001,"",0)</f>
        <v>623.57000000000005</v>
      </c>
      <c r="AI2581" s="37">
        <f t="shared" si="321"/>
        <v>0</v>
      </c>
      <c r="AJ2581" t="str">
        <f>_xlfn.XLOOKUP(N2581,Agrupamentos!C$3:C$496,Agrupamentos!D$3:D$496,"",0)</f>
        <v>IRRIGAÇÃO DE PLANTIO</v>
      </c>
      <c r="AK2581" t="str">
        <f t="shared" si="322"/>
        <v>2ª IRRIGAÇÃO DE PLANTIOGN1421REF322</v>
      </c>
      <c r="AL2581" s="57" t="str">
        <f t="shared" si="323"/>
        <v>48305GN1421Operador de Trator de PneuCASSIO EDUARDO VIEIRA SOARES2ª IRRIGAÇÃO DE PLANTIOMEL50ASuporte11Agosto-262846230,926180555646230</v>
      </c>
      <c r="AM2581" s="79">
        <f t="shared" si="324"/>
        <v>11.267605633802818</v>
      </c>
      <c r="AN2581" s="80">
        <f t="shared" si="325"/>
        <v>2382.9859154929582</v>
      </c>
      <c r="AO2581" s="36">
        <f t="shared" si="326"/>
        <v>2326.3900000000003</v>
      </c>
      <c r="AP2581" s="83">
        <f t="shared" si="327"/>
        <v>-56.595915492957829</v>
      </c>
    </row>
    <row r="2582" spans="1:42" hidden="1">
      <c r="A2582">
        <v>48305</v>
      </c>
      <c r="B2582" s="38">
        <v>46230</v>
      </c>
      <c r="C2582" t="s">
        <v>714</v>
      </c>
      <c r="D2582" t="s">
        <v>36</v>
      </c>
      <c r="E2582" t="s">
        <v>3</v>
      </c>
      <c r="F2582" t="s">
        <v>92</v>
      </c>
      <c r="G2582">
        <v>8</v>
      </c>
      <c r="H2582" s="43">
        <v>11585</v>
      </c>
      <c r="I2582" t="s">
        <v>38</v>
      </c>
      <c r="J2582">
        <v>11807</v>
      </c>
      <c r="K2582" t="s">
        <v>84</v>
      </c>
      <c r="L2582" t="s">
        <v>84</v>
      </c>
      <c r="M2582" t="s">
        <v>85</v>
      </c>
      <c r="N2582" t="s">
        <v>86</v>
      </c>
      <c r="O2582" t="s">
        <v>64</v>
      </c>
      <c r="P2582">
        <v>528</v>
      </c>
      <c r="Q2582" t="s">
        <v>76</v>
      </c>
      <c r="R2582">
        <v>50</v>
      </c>
      <c r="S2582">
        <v>4</v>
      </c>
      <c r="T2582">
        <v>12</v>
      </c>
      <c r="U2582">
        <v>0</v>
      </c>
      <c r="V2582">
        <v>4</v>
      </c>
      <c r="W2582">
        <v>0.36</v>
      </c>
      <c r="X2582">
        <v>0.33</v>
      </c>
      <c r="Y2582">
        <v>0.33</v>
      </c>
      <c r="Z2582">
        <v>127.29</v>
      </c>
      <c r="AA2582" t="s">
        <v>55</v>
      </c>
      <c r="AB2582" t="s">
        <v>77</v>
      </c>
      <c r="AC2582" t="s">
        <v>88</v>
      </c>
      <c r="AD2582" t="s">
        <v>58</v>
      </c>
      <c r="AE2582" s="39">
        <v>46230.926180555558</v>
      </c>
      <c r="AG2582" t="str">
        <f t="shared" si="320"/>
        <v>Agosto-26</v>
      </c>
      <c r="AH2582" s="36">
        <f>_xlfn.XLOOKUP(AK2582,'Base de Preços'!P$7:P$3001,'Base de Preços'!J$7:J$3001,"",0)</f>
        <v>623.57000000000005</v>
      </c>
      <c r="AI2582" s="37">
        <f t="shared" si="321"/>
        <v>0</v>
      </c>
      <c r="AJ2582" t="str">
        <f>_xlfn.XLOOKUP(N2582,Agrupamentos!C$3:C$496,Agrupamentos!D$3:D$496,"",0)</f>
        <v>IRRIGAÇÃO DE PLANTIO</v>
      </c>
      <c r="AK2582" t="str">
        <f t="shared" si="322"/>
        <v>3ª IRRIGAÇÃO DE PLANTIOGN1421REF324</v>
      </c>
      <c r="AL2582" s="57" t="str">
        <f t="shared" si="323"/>
        <v>48305GN1421Motorista de Caminhão PipaCASSIO EDUARDO VIEIRA SOARES3ª IRRIGAÇÃO DE PLANTIOMEL50Apoio12Agosto-260446230,926180555646230</v>
      </c>
      <c r="AM2582" s="79">
        <f t="shared" si="324"/>
        <v>11.111111111111111</v>
      </c>
      <c r="AN2582" s="80">
        <f t="shared" si="325"/>
        <v>1414.3333333333333</v>
      </c>
      <c r="AO2582" s="36">
        <f t="shared" si="326"/>
        <v>1527.48</v>
      </c>
      <c r="AP2582" s="83">
        <f t="shared" si="327"/>
        <v>113.14666666666676</v>
      </c>
    </row>
    <row r="2583" spans="1:42" hidden="1">
      <c r="A2583">
        <v>48305</v>
      </c>
      <c r="B2583" s="38">
        <v>46230</v>
      </c>
      <c r="C2583" t="s">
        <v>714</v>
      </c>
      <c r="D2583" t="s">
        <v>36</v>
      </c>
      <c r="E2583" t="s">
        <v>3</v>
      </c>
      <c r="F2583" t="s">
        <v>59</v>
      </c>
      <c r="G2583">
        <v>8</v>
      </c>
      <c r="H2583" s="43">
        <v>11585</v>
      </c>
      <c r="I2583" t="s">
        <v>38</v>
      </c>
      <c r="J2583">
        <v>11807</v>
      </c>
      <c r="K2583" t="s">
        <v>84</v>
      </c>
      <c r="L2583" t="s">
        <v>84</v>
      </c>
      <c r="M2583" t="s">
        <v>85</v>
      </c>
      <c r="N2583" t="s">
        <v>86</v>
      </c>
      <c r="O2583" t="s">
        <v>64</v>
      </c>
      <c r="P2583">
        <v>528</v>
      </c>
      <c r="Q2583" t="s">
        <v>76</v>
      </c>
      <c r="R2583">
        <v>50</v>
      </c>
      <c r="S2583">
        <v>6</v>
      </c>
      <c r="T2583">
        <v>12</v>
      </c>
      <c r="U2583">
        <v>2</v>
      </c>
      <c r="V2583">
        <v>8</v>
      </c>
      <c r="W2583">
        <v>0.71</v>
      </c>
      <c r="X2583">
        <v>0.5</v>
      </c>
      <c r="Y2583">
        <v>0.67</v>
      </c>
      <c r="Z2583">
        <v>211.49</v>
      </c>
      <c r="AA2583" t="s">
        <v>55</v>
      </c>
      <c r="AB2583" t="s">
        <v>56</v>
      </c>
      <c r="AC2583" t="s">
        <v>88</v>
      </c>
      <c r="AD2583" t="s">
        <v>58</v>
      </c>
      <c r="AE2583" s="39">
        <v>46230.926180555558</v>
      </c>
      <c r="AG2583" t="str">
        <f t="shared" si="320"/>
        <v>Agosto-26</v>
      </c>
      <c r="AH2583" s="36">
        <f>_xlfn.XLOOKUP(AK2583,'Base de Preços'!P$7:P$3001,'Base de Preços'!J$7:J$3001,"",0)</f>
        <v>623.57000000000005</v>
      </c>
      <c r="AI2583" s="37">
        <f t="shared" si="321"/>
        <v>0</v>
      </c>
      <c r="AJ2583" t="str">
        <f>_xlfn.XLOOKUP(N2583,Agrupamentos!C$3:C$496,Agrupamentos!D$3:D$496,"",0)</f>
        <v>IRRIGAÇÃO DE PLANTIO</v>
      </c>
      <c r="AK2583" t="str">
        <f t="shared" si="322"/>
        <v>3ª IRRIGAÇÃO DE PLANTIOGN1421REF324</v>
      </c>
      <c r="AL2583" s="57" t="str">
        <f t="shared" si="323"/>
        <v>48305GN1421Operador de Trator de PneuCASSIO EDUARDO VIEIRA SOARES3ª IRRIGAÇÃO DE PLANTIOMEL50Suporte12Agosto-262846230,926180555646230</v>
      </c>
      <c r="AM2583" s="79">
        <f t="shared" si="324"/>
        <v>11.267605633802818</v>
      </c>
      <c r="AN2583" s="80">
        <f t="shared" si="325"/>
        <v>2382.9859154929582</v>
      </c>
      <c r="AO2583" s="36">
        <f t="shared" si="326"/>
        <v>2537.88</v>
      </c>
      <c r="AP2583" s="83">
        <f t="shared" si="327"/>
        <v>154.89408450704195</v>
      </c>
    </row>
    <row r="2584" spans="1:42" hidden="1">
      <c r="A2584">
        <v>48305</v>
      </c>
      <c r="B2584" s="38">
        <v>46230</v>
      </c>
      <c r="C2584" t="s">
        <v>714</v>
      </c>
      <c r="D2584" t="s">
        <v>36</v>
      </c>
      <c r="E2584" t="s">
        <v>3</v>
      </c>
      <c r="F2584" t="s">
        <v>59</v>
      </c>
      <c r="G2584">
        <v>8</v>
      </c>
      <c r="H2584" s="43">
        <v>11585</v>
      </c>
      <c r="I2584" t="s">
        <v>38</v>
      </c>
      <c r="J2584">
        <v>11807</v>
      </c>
      <c r="K2584" t="s">
        <v>84</v>
      </c>
      <c r="L2584" t="s">
        <v>84</v>
      </c>
      <c r="M2584" t="s">
        <v>89</v>
      </c>
      <c r="N2584" t="s">
        <v>90</v>
      </c>
      <c r="O2584" t="s">
        <v>64</v>
      </c>
      <c r="P2584">
        <v>528</v>
      </c>
      <c r="Q2584" t="s">
        <v>76</v>
      </c>
      <c r="R2584" t="s">
        <v>97</v>
      </c>
      <c r="S2584">
        <v>6</v>
      </c>
      <c r="T2584">
        <v>12</v>
      </c>
      <c r="U2584">
        <v>2</v>
      </c>
      <c r="V2584">
        <v>8</v>
      </c>
      <c r="W2584">
        <v>0.71</v>
      </c>
      <c r="X2584">
        <v>0.5</v>
      </c>
      <c r="Y2584">
        <v>0.67</v>
      </c>
      <c r="Z2584">
        <v>211.49</v>
      </c>
      <c r="AA2584" t="s">
        <v>55</v>
      </c>
      <c r="AB2584" t="s">
        <v>56</v>
      </c>
      <c r="AC2584" t="s">
        <v>88</v>
      </c>
      <c r="AD2584" t="s">
        <v>58</v>
      </c>
      <c r="AE2584" s="39">
        <v>46230.926180555558</v>
      </c>
      <c r="AG2584" t="str">
        <f t="shared" si="320"/>
        <v>Agosto-26</v>
      </c>
      <c r="AH2584" s="36">
        <f>_xlfn.XLOOKUP(AK2584,'Base de Preços'!P$7:P$3001,'Base de Preços'!J$7:J$3001,"",0)</f>
        <v>623.57000000000005</v>
      </c>
      <c r="AI2584" s="37">
        <f t="shared" si="321"/>
        <v>0</v>
      </c>
      <c r="AJ2584" t="str">
        <f>_xlfn.XLOOKUP(N2584,Agrupamentos!C$3:C$496,Agrupamentos!D$3:D$496,"",0)</f>
        <v>IRRIGAÇÃO DE PLANTIO</v>
      </c>
      <c r="AK2584" t="str">
        <f t="shared" si="322"/>
        <v>1ª IRRIGAÇÃO DE PLANTIOGN1421REF320</v>
      </c>
      <c r="AL2584" s="57" t="str">
        <f t="shared" si="323"/>
        <v>48305GN1421Operador de Trator de PneuCASSIO EDUARDO VIEIRA SOARES1ª IRRIGAÇÃO DE PLANTIOMEL50ASuporte12Agosto-262846230,926180555646230</v>
      </c>
      <c r="AM2584" s="79">
        <f t="shared" si="324"/>
        <v>11.267605633802818</v>
      </c>
      <c r="AN2584" s="80">
        <f t="shared" si="325"/>
        <v>2382.9859154929582</v>
      </c>
      <c r="AO2584" s="36">
        <f t="shared" si="326"/>
        <v>2537.88</v>
      </c>
      <c r="AP2584" s="83">
        <f t="shared" si="327"/>
        <v>154.89408450704195</v>
      </c>
    </row>
    <row r="2585" spans="1:42" hidden="1">
      <c r="A2585">
        <v>48305</v>
      </c>
      <c r="B2585" s="38">
        <v>46230</v>
      </c>
      <c r="C2585" t="s">
        <v>714</v>
      </c>
      <c r="D2585" t="s">
        <v>36</v>
      </c>
      <c r="E2585" t="s">
        <v>3</v>
      </c>
      <c r="F2585" t="s">
        <v>49</v>
      </c>
      <c r="G2585">
        <v>8</v>
      </c>
      <c r="H2585" s="43">
        <v>11585</v>
      </c>
      <c r="I2585" t="s">
        <v>38</v>
      </c>
      <c r="J2585">
        <v>11807</v>
      </c>
      <c r="K2585" t="s">
        <v>84</v>
      </c>
      <c r="L2585" t="s">
        <v>84</v>
      </c>
      <c r="M2585" t="s">
        <v>94</v>
      </c>
      <c r="N2585" t="s">
        <v>95</v>
      </c>
      <c r="O2585" t="s">
        <v>64</v>
      </c>
      <c r="P2585">
        <v>528</v>
      </c>
      <c r="Q2585" t="s">
        <v>76</v>
      </c>
      <c r="R2585" t="s">
        <v>97</v>
      </c>
      <c r="S2585">
        <v>32</v>
      </c>
      <c r="T2585">
        <v>11</v>
      </c>
      <c r="U2585">
        <v>0</v>
      </c>
      <c r="V2585">
        <v>32</v>
      </c>
      <c r="W2585">
        <v>3.56</v>
      </c>
      <c r="X2585">
        <v>2.91</v>
      </c>
      <c r="Y2585">
        <v>2.91</v>
      </c>
      <c r="Z2585">
        <v>284.79000000000002</v>
      </c>
      <c r="AA2585" t="s">
        <v>55</v>
      </c>
      <c r="AB2585" t="s">
        <v>47</v>
      </c>
      <c r="AC2585" t="s">
        <v>88</v>
      </c>
      <c r="AD2585" t="s">
        <v>58</v>
      </c>
      <c r="AE2585" s="39">
        <v>46230.926180555558</v>
      </c>
      <c r="AG2585" t="str">
        <f t="shared" si="320"/>
        <v>Agosto-26</v>
      </c>
      <c r="AH2585" s="36">
        <f>_xlfn.XLOOKUP(AK2585,'Base de Preços'!P$7:P$3001,'Base de Preços'!J$7:J$3001,"",0)</f>
        <v>623.57000000000005</v>
      </c>
      <c r="AI2585" s="37">
        <f t="shared" si="321"/>
        <v>6859.27</v>
      </c>
      <c r="AJ2585" t="str">
        <f>_xlfn.XLOOKUP(N2585,Agrupamentos!C$3:C$496,Agrupamentos!D$3:D$496,"",0)</f>
        <v>IRRIGAÇÃO DE PLANTIO</v>
      </c>
      <c r="AK2585" t="str">
        <f t="shared" si="322"/>
        <v>2ª IRRIGAÇÃO DE PLANTIOGN1421REF322</v>
      </c>
      <c r="AL2585" s="57" t="str">
        <f t="shared" si="323"/>
        <v>48305GN1421Trabalhador FlorestalCASSIO EDUARDO VIEIRA SOARES2ª IRRIGAÇÃO DE PLANTIOMEL50APrincipal11Agosto-2603246230,926180555646230</v>
      </c>
      <c r="AM2585" s="79">
        <f t="shared" si="324"/>
        <v>8.9887640449438209</v>
      </c>
      <c r="AN2585" s="80">
        <f t="shared" si="325"/>
        <v>2559.910112359551</v>
      </c>
      <c r="AO2585" s="36">
        <f t="shared" si="326"/>
        <v>3132.69</v>
      </c>
      <c r="AP2585" s="83">
        <f t="shared" si="327"/>
        <v>572.77988764044903</v>
      </c>
    </row>
    <row r="2586" spans="1:42" hidden="1">
      <c r="A2586">
        <v>48305</v>
      </c>
      <c r="B2586" s="38">
        <v>46230</v>
      </c>
      <c r="C2586" t="s">
        <v>714</v>
      </c>
      <c r="D2586" t="s">
        <v>36</v>
      </c>
      <c r="E2586" t="s">
        <v>3</v>
      </c>
      <c r="F2586" t="s">
        <v>49</v>
      </c>
      <c r="G2586">
        <v>8</v>
      </c>
      <c r="H2586" s="43">
        <v>11585</v>
      </c>
      <c r="I2586" t="s">
        <v>38</v>
      </c>
      <c r="J2586">
        <v>11807</v>
      </c>
      <c r="K2586" t="s">
        <v>84</v>
      </c>
      <c r="L2586" t="s">
        <v>84</v>
      </c>
      <c r="M2586" t="s">
        <v>85</v>
      </c>
      <c r="N2586" t="s">
        <v>86</v>
      </c>
      <c r="O2586" t="s">
        <v>64</v>
      </c>
      <c r="P2586">
        <v>528</v>
      </c>
      <c r="Q2586" t="s">
        <v>76</v>
      </c>
      <c r="R2586">
        <v>50</v>
      </c>
      <c r="S2586">
        <v>24</v>
      </c>
      <c r="T2586">
        <v>12</v>
      </c>
      <c r="U2586">
        <v>0</v>
      </c>
      <c r="V2586">
        <v>24</v>
      </c>
      <c r="W2586">
        <v>3.56</v>
      </c>
      <c r="X2586">
        <v>2</v>
      </c>
      <c r="Y2586">
        <v>2</v>
      </c>
      <c r="Z2586">
        <v>284.79000000000002</v>
      </c>
      <c r="AA2586" t="s">
        <v>55</v>
      </c>
      <c r="AB2586" t="s">
        <v>47</v>
      </c>
      <c r="AC2586" t="s">
        <v>88</v>
      </c>
      <c r="AD2586" t="s">
        <v>58</v>
      </c>
      <c r="AE2586" s="39">
        <v>46230.926180555558</v>
      </c>
      <c r="AG2586" t="str">
        <f t="shared" si="320"/>
        <v>Agosto-26</v>
      </c>
      <c r="AH2586" s="36">
        <f>_xlfn.XLOOKUP(AK2586,'Base de Preços'!P$7:P$3001,'Base de Preços'!J$7:J$3001,"",0)</f>
        <v>623.57000000000005</v>
      </c>
      <c r="AI2586" s="37">
        <f t="shared" si="321"/>
        <v>7482.84</v>
      </c>
      <c r="AJ2586" t="str">
        <f>_xlfn.XLOOKUP(N2586,Agrupamentos!C$3:C$496,Agrupamentos!D$3:D$496,"",0)</f>
        <v>IRRIGAÇÃO DE PLANTIO</v>
      </c>
      <c r="AK2586" t="str">
        <f t="shared" si="322"/>
        <v>3ª IRRIGAÇÃO DE PLANTIOGN1421REF324</v>
      </c>
      <c r="AL2586" s="57" t="str">
        <f t="shared" si="323"/>
        <v>48305GN1421Trabalhador FlorestalCASSIO EDUARDO VIEIRA SOARES3ª IRRIGAÇÃO DE PLANTIOMEL50Principal12Agosto-2602446230,926180555646230</v>
      </c>
      <c r="AM2586" s="79">
        <f t="shared" si="324"/>
        <v>6.7415730337078648</v>
      </c>
      <c r="AN2586" s="80">
        <f t="shared" si="325"/>
        <v>1919.932584269663</v>
      </c>
      <c r="AO2586" s="36">
        <f t="shared" si="326"/>
        <v>3417.4800000000005</v>
      </c>
      <c r="AP2586" s="83">
        <f t="shared" si="327"/>
        <v>1497.5474157303374</v>
      </c>
    </row>
    <row r="2587" spans="1:42" hidden="1">
      <c r="A2587">
        <v>48305</v>
      </c>
      <c r="B2587" s="38">
        <v>46230</v>
      </c>
      <c r="C2587" t="s">
        <v>714</v>
      </c>
      <c r="D2587" t="s">
        <v>36</v>
      </c>
      <c r="E2587" t="s">
        <v>3</v>
      </c>
      <c r="F2587" t="s">
        <v>49</v>
      </c>
      <c r="G2587">
        <v>8</v>
      </c>
      <c r="H2587" s="43">
        <v>11585</v>
      </c>
      <c r="I2587" t="s">
        <v>38</v>
      </c>
      <c r="J2587">
        <v>11807</v>
      </c>
      <c r="K2587" t="s">
        <v>84</v>
      </c>
      <c r="L2587" t="s">
        <v>84</v>
      </c>
      <c r="M2587" t="s">
        <v>89</v>
      </c>
      <c r="N2587" t="s">
        <v>90</v>
      </c>
      <c r="O2587" t="s">
        <v>64</v>
      </c>
      <c r="P2587">
        <v>528</v>
      </c>
      <c r="Q2587" t="s">
        <v>76</v>
      </c>
      <c r="R2587" t="s">
        <v>97</v>
      </c>
      <c r="S2587">
        <v>32</v>
      </c>
      <c r="T2587">
        <v>12</v>
      </c>
      <c r="U2587">
        <v>0</v>
      </c>
      <c r="V2587">
        <v>32</v>
      </c>
      <c r="W2587">
        <v>3.56</v>
      </c>
      <c r="X2587">
        <v>2.67</v>
      </c>
      <c r="Y2587">
        <v>2.67</v>
      </c>
      <c r="Z2587">
        <v>284.79000000000002</v>
      </c>
      <c r="AA2587" t="s">
        <v>55</v>
      </c>
      <c r="AB2587" t="s">
        <v>47</v>
      </c>
      <c r="AC2587" t="s">
        <v>88</v>
      </c>
      <c r="AD2587" t="s">
        <v>58</v>
      </c>
      <c r="AE2587" s="39">
        <v>46230.926180555558</v>
      </c>
      <c r="AG2587" t="str">
        <f t="shared" si="320"/>
        <v>Agosto-26</v>
      </c>
      <c r="AH2587" s="36">
        <f>_xlfn.XLOOKUP(AK2587,'Base de Preços'!P$7:P$3001,'Base de Preços'!J$7:J$3001,"",0)</f>
        <v>623.57000000000005</v>
      </c>
      <c r="AI2587" s="37">
        <f t="shared" si="321"/>
        <v>7482.84</v>
      </c>
      <c r="AJ2587" t="str">
        <f>_xlfn.XLOOKUP(N2587,Agrupamentos!C$3:C$496,Agrupamentos!D$3:D$496,"",0)</f>
        <v>IRRIGAÇÃO DE PLANTIO</v>
      </c>
      <c r="AK2587" t="str">
        <f t="shared" si="322"/>
        <v>1ª IRRIGAÇÃO DE PLANTIOGN1421REF320</v>
      </c>
      <c r="AL2587" s="57" t="str">
        <f t="shared" si="323"/>
        <v>48305GN1421Trabalhador FlorestalCASSIO EDUARDO VIEIRA SOARES1ª IRRIGAÇÃO DE PLANTIOMEL50APrincipal12Agosto-2603246230,926180555646230</v>
      </c>
      <c r="AM2587" s="79">
        <f t="shared" si="324"/>
        <v>8.9887640449438209</v>
      </c>
      <c r="AN2587" s="80">
        <f t="shared" si="325"/>
        <v>2559.910112359551</v>
      </c>
      <c r="AO2587" s="36">
        <f t="shared" si="326"/>
        <v>3417.4800000000005</v>
      </c>
      <c r="AP2587" s="83">
        <f t="shared" si="327"/>
        <v>857.56988764044945</v>
      </c>
    </row>
    <row r="2588" spans="1:42" hidden="1">
      <c r="A2588">
        <v>48305</v>
      </c>
      <c r="B2588" s="38">
        <v>46230</v>
      </c>
      <c r="C2588" t="s">
        <v>714</v>
      </c>
      <c r="D2588" t="s">
        <v>36</v>
      </c>
      <c r="E2588" t="s">
        <v>3</v>
      </c>
      <c r="F2588" t="s">
        <v>92</v>
      </c>
      <c r="G2588">
        <v>8</v>
      </c>
      <c r="H2588" s="43">
        <v>11585</v>
      </c>
      <c r="I2588" t="s">
        <v>38</v>
      </c>
      <c r="J2588">
        <v>11807</v>
      </c>
      <c r="K2588" t="s">
        <v>84</v>
      </c>
      <c r="L2588" t="s">
        <v>84</v>
      </c>
      <c r="M2588" t="s">
        <v>94</v>
      </c>
      <c r="N2588" t="s">
        <v>95</v>
      </c>
      <c r="O2588" t="s">
        <v>64</v>
      </c>
      <c r="P2588">
        <v>528</v>
      </c>
      <c r="Q2588" t="s">
        <v>76</v>
      </c>
      <c r="R2588" t="s">
        <v>97</v>
      </c>
      <c r="S2588">
        <v>4</v>
      </c>
      <c r="T2588">
        <v>11</v>
      </c>
      <c r="U2588">
        <v>0</v>
      </c>
      <c r="V2588">
        <v>4</v>
      </c>
      <c r="W2588">
        <v>0.36</v>
      </c>
      <c r="X2588">
        <v>0.36</v>
      </c>
      <c r="Y2588">
        <v>0.36</v>
      </c>
      <c r="Z2588">
        <v>127.29</v>
      </c>
      <c r="AA2588" t="s">
        <v>55</v>
      </c>
      <c r="AB2588" t="s">
        <v>77</v>
      </c>
      <c r="AC2588" t="s">
        <v>88</v>
      </c>
      <c r="AD2588" t="s">
        <v>58</v>
      </c>
      <c r="AE2588" s="39">
        <v>46230.926180555558</v>
      </c>
      <c r="AG2588" t="str">
        <f t="shared" si="320"/>
        <v>Agosto-26</v>
      </c>
      <c r="AH2588" s="36">
        <f>_xlfn.XLOOKUP(AK2588,'Base de Preços'!P$7:P$3001,'Base de Preços'!J$7:J$3001,"",0)</f>
        <v>623.57000000000005</v>
      </c>
      <c r="AI2588" s="37">
        <f t="shared" si="321"/>
        <v>0</v>
      </c>
      <c r="AJ2588" t="str">
        <f>_xlfn.XLOOKUP(N2588,Agrupamentos!C$3:C$496,Agrupamentos!D$3:D$496,"",0)</f>
        <v>IRRIGAÇÃO DE PLANTIO</v>
      </c>
      <c r="AK2588" t="str">
        <f t="shared" si="322"/>
        <v>2ª IRRIGAÇÃO DE PLANTIOGN1421REF322</v>
      </c>
      <c r="AL2588" s="57" t="str">
        <f t="shared" si="323"/>
        <v>48305GN1421Motorista de Caminhão PipaCASSIO EDUARDO VIEIRA SOARES2ª IRRIGAÇÃO DE PLANTIOMEL50AApoio11Agosto-260446230,926180555646230</v>
      </c>
      <c r="AM2588" s="79">
        <f t="shared" si="324"/>
        <v>11.111111111111111</v>
      </c>
      <c r="AN2588" s="80">
        <f t="shared" si="325"/>
        <v>1414.3333333333333</v>
      </c>
      <c r="AO2588" s="36">
        <f t="shared" si="326"/>
        <v>1400.19</v>
      </c>
      <c r="AP2588" s="83">
        <f t="shared" si="327"/>
        <v>-14.143333333333203</v>
      </c>
    </row>
    <row r="2589" spans="1:42" hidden="1">
      <c r="A2589">
        <v>48308</v>
      </c>
      <c r="B2589" s="38">
        <v>46230</v>
      </c>
      <c r="C2589" t="s">
        <v>714</v>
      </c>
      <c r="D2589" t="s">
        <v>36</v>
      </c>
      <c r="E2589" t="s">
        <v>3</v>
      </c>
      <c r="F2589" t="s">
        <v>59</v>
      </c>
      <c r="G2589">
        <v>8</v>
      </c>
      <c r="H2589" s="43">
        <v>10061</v>
      </c>
      <c r="I2589" t="s">
        <v>60</v>
      </c>
      <c r="J2589">
        <v>11778</v>
      </c>
      <c r="K2589" t="s">
        <v>61</v>
      </c>
      <c r="L2589" t="s">
        <v>61</v>
      </c>
      <c r="M2589" t="s">
        <v>541</v>
      </c>
      <c r="N2589" t="s">
        <v>542</v>
      </c>
      <c r="O2589" t="s">
        <v>64</v>
      </c>
      <c r="P2589">
        <v>528</v>
      </c>
      <c r="Q2589" t="s">
        <v>76</v>
      </c>
      <c r="R2589">
        <v>51</v>
      </c>
      <c r="S2589">
        <v>4</v>
      </c>
      <c r="T2589">
        <v>1.8</v>
      </c>
      <c r="U2589">
        <v>4</v>
      </c>
      <c r="V2589">
        <v>8</v>
      </c>
      <c r="W2589">
        <v>1.38</v>
      </c>
      <c r="X2589">
        <v>2.2200000000000002</v>
      </c>
      <c r="Y2589">
        <v>4.4400000000000004</v>
      </c>
      <c r="Z2589">
        <v>825.63</v>
      </c>
      <c r="AA2589" t="s">
        <v>55</v>
      </c>
      <c r="AB2589" t="s">
        <v>47</v>
      </c>
      <c r="AC2589" t="s">
        <v>65</v>
      </c>
      <c r="AD2589" t="s">
        <v>58</v>
      </c>
      <c r="AE2589" s="39">
        <v>46231.39671296296</v>
      </c>
      <c r="AG2589" t="str">
        <f t="shared" si="320"/>
        <v>Agosto-26</v>
      </c>
      <c r="AH2589" s="36">
        <f>_xlfn.XLOOKUP(AK2589,'Base de Preços'!P$7:P$3001,'Base de Preços'!J$7:J$3001,"",0)</f>
        <v>1100</v>
      </c>
      <c r="AI2589" s="37">
        <f t="shared" si="321"/>
        <v>1980</v>
      </c>
      <c r="AJ2589" t="str">
        <f>_xlfn.XLOOKUP(N2589,Agrupamentos!C$3:C$496,Agrupamentos!D$3:D$496,"",0)</f>
        <v>SUBSOSALGEM</v>
      </c>
      <c r="AK2589" t="str">
        <f t="shared" si="322"/>
        <v>SUBSOLAGEM EM ÁREA DE REFORMAGN1421REF56</v>
      </c>
      <c r="AL2589" s="57" t="str">
        <f t="shared" si="323"/>
        <v>48308GN1421Operador de Trator de PneuJORDAN HUGO MIGUEL DA SILVASUBSOLAGEM EM ÁREA DE REFORMAMEL51Principal1,8Agosto-264846231,39671296346230</v>
      </c>
      <c r="AM2589" s="79">
        <f t="shared" si="324"/>
        <v>5.7971014492753632</v>
      </c>
      <c r="AN2589" s="80">
        <f t="shared" si="325"/>
        <v>4786.2608695652179</v>
      </c>
      <c r="AO2589" s="36">
        <f t="shared" si="326"/>
        <v>1486.134</v>
      </c>
      <c r="AP2589" s="83">
        <f t="shared" si="327"/>
        <v>-3300.1268695652179</v>
      </c>
    </row>
    <row r="2590" spans="1:42" hidden="1">
      <c r="A2590">
        <v>48308</v>
      </c>
      <c r="B2590" s="38">
        <v>46230</v>
      </c>
      <c r="C2590" t="s">
        <v>714</v>
      </c>
      <c r="D2590" t="s">
        <v>36</v>
      </c>
      <c r="E2590" t="s">
        <v>3</v>
      </c>
      <c r="F2590" t="s">
        <v>59</v>
      </c>
      <c r="G2590">
        <v>8</v>
      </c>
      <c r="H2590" s="43">
        <v>10061</v>
      </c>
      <c r="I2590" t="s">
        <v>60</v>
      </c>
      <c r="J2590">
        <v>11778</v>
      </c>
      <c r="K2590" t="s">
        <v>61</v>
      </c>
      <c r="L2590" t="s">
        <v>61</v>
      </c>
      <c r="M2590" t="s">
        <v>62</v>
      </c>
      <c r="N2590" t="s">
        <v>63</v>
      </c>
      <c r="O2590" t="s">
        <v>64</v>
      </c>
      <c r="P2590">
        <v>511</v>
      </c>
      <c r="Q2590" t="s">
        <v>53</v>
      </c>
      <c r="R2590">
        <v>16</v>
      </c>
      <c r="S2590">
        <v>13</v>
      </c>
      <c r="T2590">
        <v>8</v>
      </c>
      <c r="U2590">
        <v>19</v>
      </c>
      <c r="V2590">
        <v>32</v>
      </c>
      <c r="W2590">
        <v>1.24</v>
      </c>
      <c r="X2590">
        <v>1.63</v>
      </c>
      <c r="Y2590">
        <v>4</v>
      </c>
      <c r="Z2590" s="3">
        <v>1000</v>
      </c>
      <c r="AA2590" t="s">
        <v>55</v>
      </c>
      <c r="AB2590" t="s">
        <v>47</v>
      </c>
      <c r="AC2590" t="s">
        <v>65</v>
      </c>
      <c r="AD2590" t="s">
        <v>58</v>
      </c>
      <c r="AE2590" s="39">
        <v>46230.94425925926</v>
      </c>
      <c r="AG2590" t="str">
        <f t="shared" si="320"/>
        <v>Agosto-26</v>
      </c>
      <c r="AH2590" s="36">
        <f>_xlfn.XLOOKUP(AK2590,'Base de Preços'!P$7:P$3001,'Base de Preços'!J$7:J$3001,"",0)</f>
        <v>1000</v>
      </c>
      <c r="AI2590" s="37">
        <f t="shared" si="321"/>
        <v>8000</v>
      </c>
      <c r="AJ2590" t="str">
        <f>_xlfn.XLOOKUP(N2590,Agrupamentos!C$3:C$496,Agrupamentos!D$3:D$496,"",0)</f>
        <v>REBAIXAMENTO TOCO</v>
      </c>
      <c r="AK2590" t="str">
        <f t="shared" si="322"/>
        <v>REBAIXAMENTO MECANIZADO DE BROTAÇÃO E TOCOS DE EUCALIPTOGN1421REF54</v>
      </c>
      <c r="AL2590" s="57" t="str">
        <f t="shared" si="323"/>
        <v>48308GN1421Operador de Trator de PneuJORDAN HUGO MIGUEL DA SILVAREBAIXAMENTO MECANIZADO DE BROTAÇÃO E TOCOS DE EUCALIPTOLAGEADO16Principal8Agosto-26193246230,944259259346230</v>
      </c>
      <c r="AM2590" s="79">
        <f t="shared" si="324"/>
        <v>25.806451612903228</v>
      </c>
      <c r="AN2590" s="80">
        <f t="shared" si="325"/>
        <v>25806.451612903227</v>
      </c>
      <c r="AO2590" s="36">
        <f t="shared" si="326"/>
        <v>8000</v>
      </c>
      <c r="AP2590" s="83">
        <f t="shared" si="327"/>
        <v>-17806.451612903227</v>
      </c>
    </row>
    <row r="2591" spans="1:42" hidden="1">
      <c r="A2591">
        <v>48310</v>
      </c>
      <c r="B2591" s="38">
        <v>46230</v>
      </c>
      <c r="C2591" t="s">
        <v>714</v>
      </c>
      <c r="D2591" t="s">
        <v>36</v>
      </c>
      <c r="E2591" t="s">
        <v>3</v>
      </c>
      <c r="F2591" t="s">
        <v>59</v>
      </c>
      <c r="G2591">
        <v>8</v>
      </c>
      <c r="H2591" s="43">
        <v>11585</v>
      </c>
      <c r="I2591" t="s">
        <v>38</v>
      </c>
      <c r="J2591">
        <v>11750</v>
      </c>
      <c r="K2591" t="s">
        <v>73</v>
      </c>
      <c r="L2591" t="s">
        <v>73</v>
      </c>
      <c r="M2591" t="s">
        <v>74</v>
      </c>
      <c r="N2591" t="s">
        <v>75</v>
      </c>
      <c r="O2591" t="s">
        <v>64</v>
      </c>
      <c r="P2591">
        <v>528</v>
      </c>
      <c r="Q2591" t="s">
        <v>76</v>
      </c>
      <c r="R2591" t="s">
        <v>97</v>
      </c>
      <c r="S2591">
        <v>8</v>
      </c>
      <c r="T2591">
        <v>12</v>
      </c>
      <c r="U2591">
        <v>0</v>
      </c>
      <c r="V2591">
        <v>8</v>
      </c>
      <c r="W2591">
        <v>0.8</v>
      </c>
      <c r="X2591">
        <v>0.67</v>
      </c>
      <c r="Y2591">
        <v>0.67</v>
      </c>
      <c r="Z2591">
        <v>211.64</v>
      </c>
      <c r="AA2591" t="s">
        <v>55</v>
      </c>
      <c r="AB2591" t="s">
        <v>77</v>
      </c>
      <c r="AC2591" t="s">
        <v>78</v>
      </c>
      <c r="AE2591" s="39">
        <v>46231.035590277781</v>
      </c>
      <c r="AG2591" t="str">
        <f t="shared" si="320"/>
        <v>Agosto-26</v>
      </c>
      <c r="AH2591" s="36">
        <f>_xlfn.XLOOKUP(AK2591,'Base de Preços'!P$7:P$3001,'Base de Preços'!J$7:J$3001,"",0)</f>
        <v>856.15</v>
      </c>
      <c r="AI2591" s="37">
        <f t="shared" si="321"/>
        <v>0</v>
      </c>
      <c r="AJ2591" t="str">
        <f>_xlfn.XLOOKUP(N2591,Agrupamentos!C$3:C$496,Agrupamentos!D$3:D$496,"",0)</f>
        <v>PLANTIO</v>
      </c>
      <c r="AK2591" t="str">
        <f t="shared" si="322"/>
        <v>PLANTIO SEMI-MECANIZADO ATÉ 1.300 MUDASGN1421REF78</v>
      </c>
      <c r="AL2591" s="57" t="str">
        <f t="shared" si="323"/>
        <v>48310GN1421Operador de Trator de PneuPAULO RENATO DOS SANTOS SILVAPLANTIO SEMI-MECANIZADO ATÉ 1.300 MUDASMEL50AApoio12Agosto-260846231,035590277846230</v>
      </c>
      <c r="AM2591" s="79">
        <f t="shared" si="324"/>
        <v>10</v>
      </c>
      <c r="AN2591" s="80">
        <f t="shared" si="325"/>
        <v>2116.3999999999996</v>
      </c>
      <c r="AO2591" s="36">
        <f t="shared" si="326"/>
        <v>2539.6799999999998</v>
      </c>
      <c r="AP2591" s="83">
        <f t="shared" si="327"/>
        <v>423.2800000000002</v>
      </c>
    </row>
    <row r="2592" spans="1:42" hidden="1">
      <c r="A2592">
        <v>48310</v>
      </c>
      <c r="B2592" s="38">
        <v>46230</v>
      </c>
      <c r="C2592" t="s">
        <v>714</v>
      </c>
      <c r="D2592" t="s">
        <v>36</v>
      </c>
      <c r="E2592" t="s">
        <v>3</v>
      </c>
      <c r="F2592" t="s">
        <v>49</v>
      </c>
      <c r="G2592">
        <v>8</v>
      </c>
      <c r="H2592" s="43">
        <v>11585</v>
      </c>
      <c r="I2592" t="s">
        <v>38</v>
      </c>
      <c r="J2592">
        <v>11750</v>
      </c>
      <c r="K2592" t="s">
        <v>73</v>
      </c>
      <c r="L2592" t="s">
        <v>73</v>
      </c>
      <c r="M2592" t="s">
        <v>74</v>
      </c>
      <c r="N2592" t="s">
        <v>75</v>
      </c>
      <c r="O2592" t="s">
        <v>64</v>
      </c>
      <c r="P2592">
        <v>528</v>
      </c>
      <c r="Q2592" t="s">
        <v>76</v>
      </c>
      <c r="R2592" t="s">
        <v>97</v>
      </c>
      <c r="S2592">
        <v>154</v>
      </c>
      <c r="T2592">
        <v>12</v>
      </c>
      <c r="U2592">
        <v>0</v>
      </c>
      <c r="V2592">
        <v>154</v>
      </c>
      <c r="W2592">
        <v>8.0399999999999991</v>
      </c>
      <c r="X2592">
        <v>12.83</v>
      </c>
      <c r="Y2592">
        <v>12.83</v>
      </c>
      <c r="Z2592">
        <v>644.51</v>
      </c>
      <c r="AA2592" t="s">
        <v>55</v>
      </c>
      <c r="AB2592" t="s">
        <v>47</v>
      </c>
      <c r="AC2592" t="s">
        <v>78</v>
      </c>
      <c r="AD2592" t="s">
        <v>58</v>
      </c>
      <c r="AE2592" s="39">
        <v>46231.035590277781</v>
      </c>
      <c r="AG2592" t="str">
        <f t="shared" si="320"/>
        <v>Agosto-26</v>
      </c>
      <c r="AH2592" s="36">
        <f>_xlfn.XLOOKUP(AK2592,'Base de Preços'!P$7:P$3001,'Base de Preços'!J$7:J$3001,"",0)</f>
        <v>856.15</v>
      </c>
      <c r="AI2592" s="37">
        <f t="shared" si="321"/>
        <v>10273.799999999999</v>
      </c>
      <c r="AJ2592" t="str">
        <f>_xlfn.XLOOKUP(N2592,Agrupamentos!C$3:C$496,Agrupamentos!D$3:D$496,"",0)</f>
        <v>PLANTIO</v>
      </c>
      <c r="AK2592" t="str">
        <f t="shared" si="322"/>
        <v>PLANTIO SEMI-MECANIZADO ATÉ 1.300 MUDASGN1421REF78</v>
      </c>
      <c r="AL2592" s="57" t="str">
        <f t="shared" si="323"/>
        <v>48310GN1421Trabalhador FlorestalPAULO RENATO DOS SANTOS SILVAPLANTIO SEMI-MECANIZADO ATÉ 1.300 MUDASMEL50APrincipal12Agosto-26015446231,035590277846230</v>
      </c>
      <c r="AM2592" s="79">
        <f t="shared" si="324"/>
        <v>19.154228855721396</v>
      </c>
      <c r="AN2592" s="80">
        <f t="shared" si="325"/>
        <v>12345.092039800997</v>
      </c>
      <c r="AO2592" s="36">
        <f t="shared" si="326"/>
        <v>7734.12</v>
      </c>
      <c r="AP2592" s="83">
        <f t="shared" si="327"/>
        <v>-4610.9720398009968</v>
      </c>
    </row>
    <row r="2593" spans="1:42" hidden="1">
      <c r="A2593">
        <v>48328</v>
      </c>
      <c r="B2593" s="38">
        <v>46230</v>
      </c>
      <c r="C2593" t="s">
        <v>714</v>
      </c>
      <c r="D2593" t="s">
        <v>36</v>
      </c>
      <c r="E2593" t="s">
        <v>3</v>
      </c>
      <c r="F2593" t="s">
        <v>37</v>
      </c>
      <c r="G2593">
        <v>8</v>
      </c>
      <c r="H2593" s="43">
        <v>11585</v>
      </c>
      <c r="I2593" t="s">
        <v>38</v>
      </c>
      <c r="J2593">
        <v>11737</v>
      </c>
      <c r="K2593" t="s">
        <v>79</v>
      </c>
      <c r="L2593" t="s">
        <v>79</v>
      </c>
      <c r="M2593">
        <v>2</v>
      </c>
      <c r="N2593" t="s">
        <v>42</v>
      </c>
      <c r="O2593" t="s">
        <v>43</v>
      </c>
      <c r="P2593">
        <v>528</v>
      </c>
      <c r="Q2593" t="s">
        <v>76</v>
      </c>
      <c r="R2593">
        <v>2</v>
      </c>
      <c r="S2593">
        <v>8</v>
      </c>
      <c r="T2593">
        <v>0</v>
      </c>
      <c r="U2593">
        <v>0</v>
      </c>
      <c r="V2593">
        <v>8</v>
      </c>
      <c r="W2593">
        <v>0</v>
      </c>
      <c r="X2593">
        <v>0</v>
      </c>
      <c r="Y2593">
        <v>0</v>
      </c>
      <c r="Z2593">
        <v>0</v>
      </c>
      <c r="AA2593" t="s">
        <v>55</v>
      </c>
      <c r="AB2593" t="s">
        <v>47</v>
      </c>
      <c r="AC2593" t="s">
        <v>83</v>
      </c>
      <c r="AD2593" t="s">
        <v>58</v>
      </c>
      <c r="AE2593" s="39">
        <v>46231.402488425927</v>
      </c>
      <c r="AG2593" t="str">
        <f t="shared" si="320"/>
        <v>Agosto-26</v>
      </c>
      <c r="AH2593" s="36">
        <f>_xlfn.XLOOKUP(AK2593,'Base de Preços'!P$7:P$3001,'Base de Preços'!J$7:J$3001,"",0)</f>
        <v>0</v>
      </c>
      <c r="AI2593" s="37">
        <f t="shared" si="321"/>
        <v>0</v>
      </c>
      <c r="AJ2593" t="str">
        <f>_xlfn.XLOOKUP(N2593,Agrupamentos!C$3:C$496,Agrupamentos!D$3:D$496,"",0)</f>
        <v>APOIO E MANUTENÇÃO</v>
      </c>
      <c r="AK2593" t="str">
        <f t="shared" si="322"/>
        <v>APOIO E MANUTEÇÃOGN14212</v>
      </c>
      <c r="AL2593" s="57" t="str">
        <f t="shared" si="323"/>
        <v>48328GN1421MotoristaCARLOS EDUARDO DE ARRUDAAPOIO E MANUTEÇÃOMEL2Principal0Agosto-260846231,402488425946230</v>
      </c>
      <c r="AM2593" s="79" t="str">
        <f t="shared" si="324"/>
        <v/>
      </c>
      <c r="AN2593" s="80" t="str">
        <f t="shared" si="325"/>
        <v/>
      </c>
      <c r="AO2593" s="36">
        <f t="shared" si="326"/>
        <v>0</v>
      </c>
      <c r="AP2593" s="83" t="str">
        <f t="shared" si="327"/>
        <v/>
      </c>
    </row>
    <row r="2594" spans="1:42" hidden="1">
      <c r="A2594">
        <v>48329</v>
      </c>
      <c r="B2594" s="38">
        <v>46230</v>
      </c>
      <c r="C2594" t="s">
        <v>714</v>
      </c>
      <c r="D2594" t="s">
        <v>36</v>
      </c>
      <c r="E2594" t="s">
        <v>3</v>
      </c>
      <c r="F2594" t="s">
        <v>70</v>
      </c>
      <c r="G2594">
        <v>8</v>
      </c>
      <c r="H2594" s="43">
        <v>10061</v>
      </c>
      <c r="I2594" t="s">
        <v>60</v>
      </c>
      <c r="J2594">
        <v>11071</v>
      </c>
      <c r="K2594" t="s">
        <v>66</v>
      </c>
      <c r="L2594" t="s">
        <v>66</v>
      </c>
      <c r="M2594" t="s">
        <v>71</v>
      </c>
      <c r="N2594" t="s">
        <v>72</v>
      </c>
      <c r="O2594" t="s">
        <v>64</v>
      </c>
      <c r="P2594">
        <v>511</v>
      </c>
      <c r="Q2594" t="s">
        <v>53</v>
      </c>
      <c r="R2594">
        <v>29</v>
      </c>
      <c r="S2594">
        <v>4</v>
      </c>
      <c r="T2594">
        <v>4</v>
      </c>
      <c r="U2594">
        <v>4</v>
      </c>
      <c r="V2594">
        <v>8</v>
      </c>
      <c r="W2594">
        <v>0.78</v>
      </c>
      <c r="X2594">
        <v>1</v>
      </c>
      <c r="Y2594">
        <v>2</v>
      </c>
      <c r="Z2594">
        <v>580</v>
      </c>
      <c r="AA2594" t="s">
        <v>55</v>
      </c>
      <c r="AB2594" t="s">
        <v>47</v>
      </c>
      <c r="AC2594" t="s">
        <v>69</v>
      </c>
      <c r="AD2594" t="s">
        <v>69</v>
      </c>
      <c r="AE2594" s="39">
        <v>46231.40766203704</v>
      </c>
      <c r="AG2594" t="str">
        <f t="shared" si="320"/>
        <v>Agosto-26</v>
      </c>
      <c r="AH2594" s="36">
        <f>_xlfn.XLOOKUP(AK2594,'Base de Preços'!P$7:P$3001,'Base de Preços'!J$7:J$3001,"",0)</f>
        <v>580</v>
      </c>
      <c r="AI2594" s="37">
        <f t="shared" si="321"/>
        <v>2320</v>
      </c>
      <c r="AJ2594" t="str">
        <f>_xlfn.XLOOKUP(N2594,Agrupamentos!C$3:C$496,Agrupamentos!D$3:D$496,"",0)</f>
        <v>TRITURAÇÃO COM PÁ CARREGADEIRA/ ROLO FACA</v>
      </c>
      <c r="AK2594" t="str">
        <f t="shared" si="322"/>
        <v>TRITURAÇÃO COM PÁ CARREGADEIRAGN1421REF29</v>
      </c>
      <c r="AL2594" s="57" t="str">
        <f t="shared" si="323"/>
        <v>48329GN1421Operador de Pá CarregadeiraLUCAS CARDOSO PINTOTRITURAÇÃO COM PÁ CARREGADEIRALAGEADO29Principal4Agosto-264846231,40766203746230</v>
      </c>
      <c r="AM2594" s="79">
        <f t="shared" si="324"/>
        <v>10.256410256410255</v>
      </c>
      <c r="AN2594" s="80">
        <f t="shared" si="325"/>
        <v>5948.7179487179483</v>
      </c>
      <c r="AO2594" s="36">
        <f t="shared" si="326"/>
        <v>2320</v>
      </c>
      <c r="AP2594" s="83">
        <f t="shared" si="327"/>
        <v>-3628.7179487179483</v>
      </c>
    </row>
    <row r="2595" spans="1:42" hidden="1">
      <c r="A2595">
        <v>48329</v>
      </c>
      <c r="B2595" s="38">
        <v>46230</v>
      </c>
      <c r="C2595" t="s">
        <v>714</v>
      </c>
      <c r="D2595" t="s">
        <v>36</v>
      </c>
      <c r="E2595" t="s">
        <v>3</v>
      </c>
      <c r="F2595" t="s">
        <v>59</v>
      </c>
      <c r="G2595">
        <v>8</v>
      </c>
      <c r="H2595" s="43">
        <v>10061</v>
      </c>
      <c r="I2595" t="s">
        <v>60</v>
      </c>
      <c r="J2595">
        <v>11071</v>
      </c>
      <c r="K2595" t="s">
        <v>66</v>
      </c>
      <c r="L2595" t="s">
        <v>66</v>
      </c>
      <c r="M2595" t="s">
        <v>67</v>
      </c>
      <c r="N2595" t="s">
        <v>68</v>
      </c>
      <c r="O2595" t="s">
        <v>64</v>
      </c>
      <c r="P2595">
        <v>511</v>
      </c>
      <c r="Q2595" t="s">
        <v>53</v>
      </c>
      <c r="R2595">
        <v>1</v>
      </c>
      <c r="S2595">
        <v>9</v>
      </c>
      <c r="T2595">
        <v>19</v>
      </c>
      <c r="U2595">
        <v>8</v>
      </c>
      <c r="V2595">
        <v>17</v>
      </c>
      <c r="W2595">
        <v>0.41</v>
      </c>
      <c r="X2595">
        <v>0.47</v>
      </c>
      <c r="Y2595">
        <v>0.89</v>
      </c>
      <c r="Z2595">
        <v>148.68</v>
      </c>
      <c r="AA2595" t="s">
        <v>55</v>
      </c>
      <c r="AB2595" t="s">
        <v>47</v>
      </c>
      <c r="AC2595" t="s">
        <v>69</v>
      </c>
      <c r="AD2595" t="s">
        <v>69</v>
      </c>
      <c r="AE2595" s="39">
        <v>46231.408321759256</v>
      </c>
      <c r="AG2595" t="str">
        <f t="shared" si="320"/>
        <v>Agosto-26</v>
      </c>
      <c r="AH2595" s="36">
        <f>_xlfn.XLOOKUP(AK2595,'Base de Preços'!P$7:P$3001,'Base de Preços'!J$7:J$3001,"",0)</f>
        <v>205</v>
      </c>
      <c r="AI2595" s="37">
        <f t="shared" si="321"/>
        <v>3895</v>
      </c>
      <c r="AJ2595" t="str">
        <f>_xlfn.XLOOKUP(N2595,Agrupamentos!C$3:C$496,Agrupamentos!D$3:D$496,"",0)</f>
        <v>CALGESSO</v>
      </c>
      <c r="AK2595" t="str">
        <f t="shared" si="322"/>
        <v>APLICAÇÃO DE CALGESSO - ATÉ 1.500 KGGN1421REF328</v>
      </c>
      <c r="AL2595" s="57" t="str">
        <f t="shared" si="323"/>
        <v>48329GN1421Operador de Trator de PneuLUCAS CARDOSO PINTOAPLICAÇÃO DE CALGESSO - ATÉ 1.500 KGLAGEADO1Principal19Agosto-2681746231,408321759346230</v>
      </c>
      <c r="AM2595" s="79">
        <f t="shared" si="324"/>
        <v>41.463414634146346</v>
      </c>
      <c r="AN2595" s="80">
        <f t="shared" si="325"/>
        <v>6164.7804878048792</v>
      </c>
      <c r="AO2595" s="36">
        <f t="shared" si="326"/>
        <v>2824.92</v>
      </c>
      <c r="AP2595" s="83">
        <f t="shared" si="327"/>
        <v>-3339.8604878048791</v>
      </c>
    </row>
    <row r="2596" spans="1:42" hidden="1">
      <c r="A2596">
        <v>48329</v>
      </c>
      <c r="B2596" s="38">
        <v>46230</v>
      </c>
      <c r="C2596" t="s">
        <v>714</v>
      </c>
      <c r="D2596" t="s">
        <v>36</v>
      </c>
      <c r="E2596" t="s">
        <v>3</v>
      </c>
      <c r="F2596" t="s">
        <v>37</v>
      </c>
      <c r="G2596">
        <v>8</v>
      </c>
      <c r="H2596" s="43">
        <v>10061</v>
      </c>
      <c r="I2596" t="s">
        <v>60</v>
      </c>
      <c r="J2596">
        <v>11071</v>
      </c>
      <c r="K2596" t="s">
        <v>66</v>
      </c>
      <c r="L2596" t="s">
        <v>66</v>
      </c>
      <c r="M2596">
        <v>2</v>
      </c>
      <c r="N2596" t="s">
        <v>42</v>
      </c>
      <c r="O2596" t="s">
        <v>43</v>
      </c>
      <c r="P2596">
        <v>511</v>
      </c>
      <c r="Q2596" t="s">
        <v>53</v>
      </c>
      <c r="R2596">
        <v>1</v>
      </c>
      <c r="S2596">
        <v>0</v>
      </c>
      <c r="T2596">
        <v>0</v>
      </c>
      <c r="U2596">
        <v>8</v>
      </c>
      <c r="V2596">
        <v>8</v>
      </c>
      <c r="W2596">
        <v>0</v>
      </c>
      <c r="X2596">
        <v>0</v>
      </c>
      <c r="Y2596">
        <v>0</v>
      </c>
      <c r="Z2596">
        <v>0</v>
      </c>
      <c r="AA2596" t="s">
        <v>55</v>
      </c>
      <c r="AB2596" t="s">
        <v>47</v>
      </c>
      <c r="AC2596" t="s">
        <v>69</v>
      </c>
      <c r="AD2596" t="s">
        <v>58</v>
      </c>
      <c r="AE2596" s="39">
        <v>46231.41778935185</v>
      </c>
      <c r="AG2596" t="str">
        <f t="shared" si="320"/>
        <v>Agosto-26</v>
      </c>
      <c r="AH2596" s="36">
        <f>_xlfn.XLOOKUP(AK2596,'Base de Preços'!P$7:P$3001,'Base de Preços'!J$7:J$3001,"",0)</f>
        <v>0</v>
      </c>
      <c r="AI2596" s="37">
        <f t="shared" si="321"/>
        <v>0</v>
      </c>
      <c r="AJ2596" t="str">
        <f>_xlfn.XLOOKUP(N2596,Agrupamentos!C$3:C$496,Agrupamentos!D$3:D$496,"",0)</f>
        <v>APOIO E MANUTENÇÃO</v>
      </c>
      <c r="AK2596" t="str">
        <f t="shared" si="322"/>
        <v>APOIO E MANUTEÇÃOGN14212</v>
      </c>
      <c r="AL2596" s="57" t="str">
        <f t="shared" si="323"/>
        <v>48329GN1421MotoristaLUCAS CARDOSO PINTOAPOIO E MANUTEÇÃOLAGEADO1Principal0Agosto-268846231,417789351846230</v>
      </c>
      <c r="AM2596" s="79" t="str">
        <f t="shared" si="324"/>
        <v/>
      </c>
      <c r="AN2596" s="80" t="str">
        <f t="shared" si="325"/>
        <v/>
      </c>
      <c r="AO2596" s="36">
        <f t="shared" si="326"/>
        <v>0</v>
      </c>
      <c r="AP2596" s="83" t="str">
        <f t="shared" si="327"/>
        <v/>
      </c>
    </row>
    <row r="2597" spans="1:42" hidden="1">
      <c r="A2597">
        <v>48352</v>
      </c>
      <c r="B2597" s="38">
        <v>46231</v>
      </c>
      <c r="C2597" t="s">
        <v>781</v>
      </c>
      <c r="D2597" t="s">
        <v>725</v>
      </c>
      <c r="E2597" t="s">
        <v>726</v>
      </c>
      <c r="F2597" t="s">
        <v>92</v>
      </c>
      <c r="G2597">
        <v>8</v>
      </c>
      <c r="H2597" s="43">
        <v>10964</v>
      </c>
      <c r="I2597" t="s">
        <v>727</v>
      </c>
      <c r="J2597">
        <v>11929</v>
      </c>
      <c r="K2597" t="s">
        <v>739</v>
      </c>
      <c r="L2597" t="s">
        <v>739</v>
      </c>
      <c r="M2597" t="s">
        <v>740</v>
      </c>
      <c r="N2597" t="s">
        <v>741</v>
      </c>
      <c r="O2597" t="s">
        <v>64</v>
      </c>
      <c r="P2597">
        <v>953</v>
      </c>
      <c r="Q2597" t="s">
        <v>731</v>
      </c>
      <c r="R2597">
        <v>52</v>
      </c>
      <c r="S2597">
        <v>8</v>
      </c>
      <c r="T2597">
        <v>0</v>
      </c>
      <c r="U2597">
        <v>0</v>
      </c>
      <c r="V2597">
        <v>8</v>
      </c>
      <c r="W2597">
        <v>0.17</v>
      </c>
      <c r="X2597">
        <v>0</v>
      </c>
      <c r="Y2597">
        <v>0</v>
      </c>
      <c r="Z2597">
        <v>71.66</v>
      </c>
      <c r="AA2597" t="s">
        <v>55</v>
      </c>
      <c r="AB2597" t="s">
        <v>77</v>
      </c>
      <c r="AC2597" t="s">
        <v>742</v>
      </c>
      <c r="AD2597" t="s">
        <v>120</v>
      </c>
      <c r="AE2597" s="39">
        <v>46232.398842592593</v>
      </c>
      <c r="AG2597" t="str">
        <f t="shared" si="320"/>
        <v>Agosto-26</v>
      </c>
      <c r="AH2597" s="36">
        <f>_xlfn.XLOOKUP(AK2597,'Base de Preços'!P$7:P$3001,'Base de Preços'!J$7:J$3001,"",0)</f>
        <v>265.83999999999997</v>
      </c>
      <c r="AI2597" s="37">
        <f t="shared" si="321"/>
        <v>0</v>
      </c>
      <c r="AJ2597" t="str">
        <f>_xlfn.XLOOKUP(N2597,Agrupamentos!C$3:C$496,Agrupamentos!D$3:D$496,"",0)</f>
        <v>HERBICIDA ENTRE LINHA</v>
      </c>
      <c r="AK2597" t="str">
        <f t="shared" si="322"/>
        <v>CAPINA QUIMICA ENTRELINHA 2 RUAS (6M)GN1430REF319</v>
      </c>
      <c r="AL2597" s="57" t="str">
        <f t="shared" si="323"/>
        <v>48352GN1430Motorista de Caminhão PipaMARCIO APARECIDO FOGAÇACAPINA QUIMICA ENTRELINHA 2 RUAS (6M)Santa fé - BTC52Apoio0Agosto-260846232,398842592646231</v>
      </c>
      <c r="AM2597" s="79">
        <f t="shared" si="324"/>
        <v>47.058823529411761</v>
      </c>
      <c r="AN2597" s="80">
        <f t="shared" si="325"/>
        <v>3372.2352941176468</v>
      </c>
      <c r="AO2597" s="36">
        <f t="shared" si="326"/>
        <v>0</v>
      </c>
      <c r="AP2597" s="83">
        <f t="shared" si="327"/>
        <v>-3372.2352941176468</v>
      </c>
    </row>
    <row r="2598" spans="1:42" hidden="1">
      <c r="A2598">
        <v>48352</v>
      </c>
      <c r="B2598" s="38">
        <v>46231</v>
      </c>
      <c r="C2598" t="s">
        <v>781</v>
      </c>
      <c r="D2598" t="s">
        <v>725</v>
      </c>
      <c r="E2598" t="s">
        <v>726</v>
      </c>
      <c r="F2598" t="s">
        <v>59</v>
      </c>
      <c r="G2598">
        <v>8</v>
      </c>
      <c r="H2598" s="43">
        <v>10964</v>
      </c>
      <c r="I2598" t="s">
        <v>727</v>
      </c>
      <c r="J2598">
        <v>11929</v>
      </c>
      <c r="K2598" t="s">
        <v>739</v>
      </c>
      <c r="L2598" t="s">
        <v>739</v>
      </c>
      <c r="M2598" t="s">
        <v>740</v>
      </c>
      <c r="N2598" t="s">
        <v>741</v>
      </c>
      <c r="O2598" t="s">
        <v>64</v>
      </c>
      <c r="P2598">
        <v>953</v>
      </c>
      <c r="Q2598" t="s">
        <v>731</v>
      </c>
      <c r="R2598">
        <v>25</v>
      </c>
      <c r="S2598">
        <v>3</v>
      </c>
      <c r="T2598">
        <v>7</v>
      </c>
      <c r="U2598">
        <v>13</v>
      </c>
      <c r="V2598">
        <v>16</v>
      </c>
      <c r="W2598">
        <v>0.5</v>
      </c>
      <c r="X2598">
        <v>0.43</v>
      </c>
      <c r="Y2598">
        <v>2.29</v>
      </c>
      <c r="Z2598">
        <v>169.8</v>
      </c>
      <c r="AA2598" t="s">
        <v>55</v>
      </c>
      <c r="AB2598" t="s">
        <v>47</v>
      </c>
      <c r="AC2598" t="s">
        <v>742</v>
      </c>
      <c r="AE2598" s="39">
        <v>46231.788101851853</v>
      </c>
      <c r="AG2598" t="str">
        <f t="shared" si="320"/>
        <v>Agosto-26</v>
      </c>
      <c r="AH2598" s="36">
        <f>_xlfn.XLOOKUP(AK2598,'Base de Preços'!P$7:P$3001,'Base de Preços'!J$7:J$3001,"",0)</f>
        <v>265.83999999999997</v>
      </c>
      <c r="AI2598" s="37">
        <f t="shared" si="321"/>
        <v>1860.8799999999999</v>
      </c>
      <c r="AJ2598" t="str">
        <f>_xlfn.XLOOKUP(N2598,Agrupamentos!C$3:C$496,Agrupamentos!D$3:D$496,"",0)</f>
        <v>HERBICIDA ENTRE LINHA</v>
      </c>
      <c r="AK2598" t="str">
        <f t="shared" si="322"/>
        <v>CAPINA QUIMICA ENTRELINHA 2 RUAS (6M)GN1430REF319</v>
      </c>
      <c r="AL2598" s="57" t="str">
        <f t="shared" si="323"/>
        <v>48352GN1430Operador de Trator de PneuMARCIO APARECIDO FOGAÇACAPINA QUIMICA ENTRELINHA 2 RUAS (6M)Santa fé - BTC25Principal7Agosto-26131646231,788101851946231</v>
      </c>
      <c r="AM2598" s="79">
        <f t="shared" si="324"/>
        <v>32</v>
      </c>
      <c r="AN2598" s="80">
        <f t="shared" si="325"/>
        <v>5433.6</v>
      </c>
      <c r="AO2598" s="36">
        <f t="shared" si="326"/>
        <v>1188.6000000000001</v>
      </c>
      <c r="AP2598" s="83">
        <f t="shared" si="327"/>
        <v>-4245</v>
      </c>
    </row>
    <row r="2599" spans="1:42" hidden="1">
      <c r="A2599">
        <v>48352</v>
      </c>
      <c r="B2599" s="38">
        <v>46231</v>
      </c>
      <c r="C2599" t="s">
        <v>781</v>
      </c>
      <c r="D2599" t="s">
        <v>725</v>
      </c>
      <c r="E2599" t="s">
        <v>726</v>
      </c>
      <c r="F2599" t="s">
        <v>59</v>
      </c>
      <c r="G2599">
        <v>8</v>
      </c>
      <c r="H2599" s="43">
        <v>10964</v>
      </c>
      <c r="I2599" t="s">
        <v>727</v>
      </c>
      <c r="J2599">
        <v>11929</v>
      </c>
      <c r="K2599" t="s">
        <v>739</v>
      </c>
      <c r="L2599" t="s">
        <v>739</v>
      </c>
      <c r="M2599" t="s">
        <v>729</v>
      </c>
      <c r="N2599" t="s">
        <v>730</v>
      </c>
      <c r="O2599" t="s">
        <v>64</v>
      </c>
      <c r="P2599">
        <v>953</v>
      </c>
      <c r="Q2599" t="s">
        <v>731</v>
      </c>
      <c r="R2599" s="4">
        <v>46038</v>
      </c>
      <c r="S2599">
        <v>7</v>
      </c>
      <c r="T2599">
        <v>7</v>
      </c>
      <c r="U2599">
        <v>9</v>
      </c>
      <c r="V2599">
        <v>16</v>
      </c>
      <c r="W2599">
        <v>0.87</v>
      </c>
      <c r="X2599">
        <v>1</v>
      </c>
      <c r="Y2599">
        <v>2.29</v>
      </c>
      <c r="Z2599">
        <v>329.68</v>
      </c>
      <c r="AA2599" t="s">
        <v>46</v>
      </c>
      <c r="AB2599" t="s">
        <v>47</v>
      </c>
      <c r="AC2599" t="s">
        <v>742</v>
      </c>
      <c r="AD2599" t="s">
        <v>120</v>
      </c>
      <c r="AE2599" s="39">
        <v>46231.788101851853</v>
      </c>
      <c r="AG2599" t="str">
        <f t="shared" si="320"/>
        <v>Agosto-26</v>
      </c>
      <c r="AH2599" s="36">
        <f>_xlfn.XLOOKUP(AK2599,'Base de Preços'!P$7:P$3001,'Base de Preços'!J$7:J$3001,"",0)</f>
        <v>464.12</v>
      </c>
      <c r="AI2599" s="37">
        <f t="shared" si="321"/>
        <v>3248.84</v>
      </c>
      <c r="AJ2599" t="str">
        <f>_xlfn.XLOOKUP(N2599,Agrupamentos!C$3:C$496,Agrupamentos!D$3:D$496,"",0)</f>
        <v>ADUBAÇÃO MECANIZADA</v>
      </c>
      <c r="AK2599" t="str">
        <f t="shared" si="322"/>
        <v>2 ADUBAÇÃO COBERTURA MECANIZADA IIGN1430REF121</v>
      </c>
      <c r="AL2599" s="57" t="str">
        <f t="shared" si="323"/>
        <v>48352GN1430Operador de Trator de PneuMARCIO APARECIDO FOGAÇA2 ADUBAÇÃO COBERTURA MECANIZADA IISanta fé - BTC46038Principal7Agosto-2691646231,788101851946231</v>
      </c>
      <c r="AM2599" s="79">
        <f t="shared" si="324"/>
        <v>18.390804597701148</v>
      </c>
      <c r="AN2599" s="80">
        <f t="shared" si="325"/>
        <v>6063.0804597701144</v>
      </c>
      <c r="AO2599" s="36">
        <f t="shared" si="326"/>
        <v>2307.7600000000002</v>
      </c>
      <c r="AP2599" s="83">
        <f t="shared" si="327"/>
        <v>-3755.3204597701142</v>
      </c>
    </row>
    <row r="2600" spans="1:42" hidden="1">
      <c r="A2600">
        <v>48373</v>
      </c>
      <c r="B2600" s="38">
        <v>46231</v>
      </c>
      <c r="C2600" t="s">
        <v>781</v>
      </c>
      <c r="D2600" t="s">
        <v>725</v>
      </c>
      <c r="E2600" t="s">
        <v>726</v>
      </c>
      <c r="F2600" t="s">
        <v>59</v>
      </c>
      <c r="G2600">
        <v>8</v>
      </c>
      <c r="H2600" s="43">
        <v>10964</v>
      </c>
      <c r="I2600" t="s">
        <v>727</v>
      </c>
      <c r="J2600">
        <v>11846</v>
      </c>
      <c r="K2600" t="s">
        <v>728</v>
      </c>
      <c r="L2600" t="s">
        <v>728</v>
      </c>
      <c r="M2600">
        <v>2</v>
      </c>
      <c r="N2600" t="s">
        <v>736</v>
      </c>
      <c r="O2600" t="s">
        <v>64</v>
      </c>
      <c r="P2600">
        <v>981</v>
      </c>
      <c r="Q2600" t="s">
        <v>782</v>
      </c>
      <c r="R2600">
        <v>2</v>
      </c>
      <c r="S2600">
        <v>8</v>
      </c>
      <c r="T2600">
        <v>0</v>
      </c>
      <c r="U2600">
        <v>8</v>
      </c>
      <c r="V2600">
        <v>16</v>
      </c>
      <c r="W2600">
        <v>0</v>
      </c>
      <c r="X2600">
        <v>0</v>
      </c>
      <c r="Y2600">
        <v>0</v>
      </c>
      <c r="Z2600">
        <v>0</v>
      </c>
      <c r="AA2600" t="s">
        <v>55</v>
      </c>
      <c r="AB2600" t="s">
        <v>56</v>
      </c>
      <c r="AC2600" t="s">
        <v>732</v>
      </c>
      <c r="AE2600" s="39">
        <v>46232.226400462961</v>
      </c>
      <c r="AG2600" t="str">
        <f t="shared" si="320"/>
        <v>Agosto-26</v>
      </c>
      <c r="AH2600" s="36">
        <f>_xlfn.XLOOKUP(AK2600,'Base de Preços'!P$7:P$3001,'Base de Preços'!J$7:J$3001,"",0)</f>
        <v>0</v>
      </c>
      <c r="AI2600" s="37">
        <f t="shared" si="321"/>
        <v>0</v>
      </c>
      <c r="AJ2600" t="str">
        <f>_xlfn.XLOOKUP(N2600,Agrupamentos!C$3:C$496,Agrupamentos!D$3:D$496,"",0)</f>
        <v>APOIO E MANUTENÇÃO</v>
      </c>
      <c r="AK2600" t="str">
        <f t="shared" si="322"/>
        <v>APOIO E MANUTENÇÃO 1430GN14302</v>
      </c>
      <c r="AL2600" s="57" t="str">
        <f t="shared" si="323"/>
        <v>48373GN1430Operador de Trator de PneuYURI RIBEIRO DE OLIVEIRAAPOIO E MANUTENÇÃO 1430F21 - SÃO FRANCISCO DE ASSIS2Suporte0Agosto-2681646232,22640046346231</v>
      </c>
      <c r="AM2600" s="79" t="str">
        <f t="shared" si="324"/>
        <v/>
      </c>
      <c r="AN2600" s="80" t="str">
        <f t="shared" si="325"/>
        <v/>
      </c>
      <c r="AO2600" s="36">
        <f t="shared" si="326"/>
        <v>0</v>
      </c>
      <c r="AP2600" s="83" t="str">
        <f t="shared" si="327"/>
        <v/>
      </c>
    </row>
    <row r="2601" spans="1:42" hidden="1">
      <c r="A2601">
        <v>48373</v>
      </c>
      <c r="B2601" s="38">
        <v>46231</v>
      </c>
      <c r="C2601" t="s">
        <v>781</v>
      </c>
      <c r="D2601" t="s">
        <v>725</v>
      </c>
      <c r="E2601" t="s">
        <v>726</v>
      </c>
      <c r="F2601" t="s">
        <v>59</v>
      </c>
      <c r="G2601">
        <v>8</v>
      </c>
      <c r="H2601" s="43">
        <v>10964</v>
      </c>
      <c r="I2601" t="s">
        <v>727</v>
      </c>
      <c r="J2601">
        <v>11846</v>
      </c>
      <c r="K2601" t="s">
        <v>728</v>
      </c>
      <c r="L2601" t="s">
        <v>728</v>
      </c>
      <c r="M2601" t="s">
        <v>746</v>
      </c>
      <c r="N2601" t="s">
        <v>747</v>
      </c>
      <c r="O2601" t="s">
        <v>64</v>
      </c>
      <c r="P2601">
        <v>981</v>
      </c>
      <c r="Q2601" t="s">
        <v>782</v>
      </c>
      <c r="R2601">
        <v>2</v>
      </c>
      <c r="S2601">
        <v>7</v>
      </c>
      <c r="T2601">
        <v>8.64</v>
      </c>
      <c r="U2601">
        <v>1</v>
      </c>
      <c r="V2601">
        <v>8</v>
      </c>
      <c r="W2601">
        <v>0.47</v>
      </c>
      <c r="X2601">
        <v>0.81</v>
      </c>
      <c r="Y2601">
        <v>0.93</v>
      </c>
      <c r="Z2601">
        <v>208.9</v>
      </c>
      <c r="AA2601" t="s">
        <v>46</v>
      </c>
      <c r="AB2601" t="s">
        <v>47</v>
      </c>
      <c r="AC2601" t="s">
        <v>732</v>
      </c>
      <c r="AE2601" s="39">
        <v>46232.226400462961</v>
      </c>
      <c r="AG2601" t="str">
        <f t="shared" si="320"/>
        <v>Agosto-26</v>
      </c>
      <c r="AH2601" s="36">
        <f>_xlfn.XLOOKUP(AK2601,'Base de Preços'!P$7:P$3001,'Base de Preços'!J$7:J$3001,"",0)</f>
        <v>280.86</v>
      </c>
      <c r="AI2601" s="37">
        <f t="shared" si="321"/>
        <v>2426.6304000000005</v>
      </c>
      <c r="AJ2601" t="str">
        <f>_xlfn.XLOOKUP(N2601,Agrupamentos!C$3:C$496,Agrupamentos!D$3:D$496,"",0)</f>
        <v>CALAGEM MECANIZADA</v>
      </c>
      <c r="AK2601" t="str">
        <f t="shared" si="322"/>
        <v>CALAGEM MECANIZADAGN1430REF107</v>
      </c>
      <c r="AL2601" s="57" t="str">
        <f t="shared" si="323"/>
        <v>48373GN1430Operador de Trator de PneuYURI RIBEIRO DE OLIVEIRACALAGEM MECANIZADAF21 - SÃO FRANCISCO DE ASSIS2Principal8,64Agosto-261846232,22640046346231</v>
      </c>
      <c r="AM2601" s="79">
        <f t="shared" si="324"/>
        <v>17.021276595744681</v>
      </c>
      <c r="AN2601" s="80">
        <f t="shared" si="325"/>
        <v>3555.744680851064</v>
      </c>
      <c r="AO2601" s="36">
        <f t="shared" si="326"/>
        <v>1804.8960000000002</v>
      </c>
      <c r="AP2601" s="83">
        <f t="shared" si="327"/>
        <v>-1750.8486808510638</v>
      </c>
    </row>
    <row r="2602" spans="1:42" hidden="1">
      <c r="A2602">
        <v>48386</v>
      </c>
      <c r="B2602" s="38">
        <v>46231</v>
      </c>
      <c r="C2602" t="s">
        <v>781</v>
      </c>
      <c r="D2602" t="s">
        <v>725</v>
      </c>
      <c r="E2602" t="s">
        <v>726</v>
      </c>
      <c r="F2602" t="s">
        <v>59</v>
      </c>
      <c r="G2602">
        <v>8</v>
      </c>
      <c r="H2602" s="43" t="s">
        <v>733</v>
      </c>
      <c r="I2602" t="s">
        <v>734</v>
      </c>
      <c r="J2602">
        <v>11752</v>
      </c>
      <c r="K2602" t="s">
        <v>149</v>
      </c>
      <c r="L2602" t="s">
        <v>738</v>
      </c>
      <c r="M2602">
        <v>2</v>
      </c>
      <c r="N2602" t="s">
        <v>736</v>
      </c>
      <c r="O2602" t="s">
        <v>64</v>
      </c>
      <c r="P2602">
        <v>981</v>
      </c>
      <c r="Q2602" t="s">
        <v>782</v>
      </c>
      <c r="R2602">
        <v>6</v>
      </c>
      <c r="S2602">
        <v>0</v>
      </c>
      <c r="T2602">
        <v>0</v>
      </c>
      <c r="U2602">
        <v>8</v>
      </c>
      <c r="V2602">
        <v>8</v>
      </c>
      <c r="W2602">
        <v>0</v>
      </c>
      <c r="X2602">
        <v>0</v>
      </c>
      <c r="Y2602">
        <v>0</v>
      </c>
      <c r="Z2602">
        <v>0</v>
      </c>
      <c r="AA2602" t="s">
        <v>55</v>
      </c>
      <c r="AB2602" t="s">
        <v>56</v>
      </c>
      <c r="AC2602" t="s">
        <v>120</v>
      </c>
      <c r="AD2602" t="s">
        <v>120</v>
      </c>
      <c r="AE2602" s="39">
        <v>46232.401203703703</v>
      </c>
      <c r="AG2602" t="str">
        <f t="shared" si="320"/>
        <v>Agosto-26</v>
      </c>
      <c r="AH2602" s="36">
        <f>_xlfn.XLOOKUP(AK2602,'Base de Preços'!P$7:P$3001,'Base de Preços'!J$7:J$3001,"",0)</f>
        <v>0</v>
      </c>
      <c r="AI2602" s="37">
        <f t="shared" si="321"/>
        <v>0</v>
      </c>
      <c r="AJ2602" t="str">
        <f>_xlfn.XLOOKUP(N2602,Agrupamentos!C$3:C$496,Agrupamentos!D$3:D$496,"",0)</f>
        <v>APOIO E MANUTENÇÃO</v>
      </c>
      <c r="AK2602" t="str">
        <f t="shared" si="322"/>
        <v>APOIO E MANUTENÇÃO 1430GN14302</v>
      </c>
      <c r="AL2602" s="57" t="str">
        <f t="shared" si="323"/>
        <v>48386GN1430Operador de Trator de PneuMATEUS SANCHES PERES BIENIEKAPOIO E MANUTENÇÃO 1430F21 - SÃO FRANCISCO DE ASSIS6Suporte0Agosto-268846232,401203703746231</v>
      </c>
      <c r="AM2602" s="79" t="str">
        <f t="shared" si="324"/>
        <v/>
      </c>
      <c r="AN2602" s="80" t="str">
        <f t="shared" si="325"/>
        <v/>
      </c>
      <c r="AO2602" s="36">
        <f t="shared" si="326"/>
        <v>0</v>
      </c>
      <c r="AP2602" s="83" t="str">
        <f t="shared" si="327"/>
        <v/>
      </c>
    </row>
    <row r="2603" spans="1:42" hidden="1">
      <c r="A2603">
        <v>48387</v>
      </c>
      <c r="B2603" s="38">
        <v>46231</v>
      </c>
      <c r="C2603" t="s">
        <v>781</v>
      </c>
      <c r="D2603" t="s">
        <v>725</v>
      </c>
      <c r="E2603" t="s">
        <v>726</v>
      </c>
      <c r="F2603" t="s">
        <v>59</v>
      </c>
      <c r="G2603">
        <v>8</v>
      </c>
      <c r="H2603" s="43" t="s">
        <v>733</v>
      </c>
      <c r="I2603" t="s">
        <v>734</v>
      </c>
      <c r="J2603">
        <v>11752</v>
      </c>
      <c r="K2603" t="s">
        <v>149</v>
      </c>
      <c r="L2603" t="s">
        <v>735</v>
      </c>
      <c r="M2603">
        <v>2</v>
      </c>
      <c r="N2603" t="s">
        <v>736</v>
      </c>
      <c r="O2603" t="s">
        <v>64</v>
      </c>
      <c r="P2603">
        <v>981</v>
      </c>
      <c r="Q2603" t="s">
        <v>782</v>
      </c>
      <c r="R2603">
        <v>6</v>
      </c>
      <c r="S2603">
        <v>0</v>
      </c>
      <c r="T2603">
        <v>0</v>
      </c>
      <c r="U2603">
        <v>8</v>
      </c>
      <c r="V2603">
        <v>8</v>
      </c>
      <c r="W2603">
        <v>0</v>
      </c>
      <c r="X2603">
        <v>0</v>
      </c>
      <c r="Y2603">
        <v>0</v>
      </c>
      <c r="Z2603">
        <v>0</v>
      </c>
      <c r="AA2603" t="s">
        <v>55</v>
      </c>
      <c r="AB2603" t="s">
        <v>56</v>
      </c>
      <c r="AC2603" t="s">
        <v>120</v>
      </c>
      <c r="AD2603" t="s">
        <v>120</v>
      </c>
      <c r="AE2603" s="39">
        <v>46232.408182870371</v>
      </c>
      <c r="AG2603" t="str">
        <f t="shared" si="320"/>
        <v>Agosto-26</v>
      </c>
      <c r="AH2603" s="36">
        <f>_xlfn.XLOOKUP(AK2603,'Base de Preços'!P$7:P$3001,'Base de Preços'!J$7:J$3001,"",0)</f>
        <v>0</v>
      </c>
      <c r="AI2603" s="37">
        <f t="shared" si="321"/>
        <v>0</v>
      </c>
      <c r="AJ2603" t="str">
        <f>_xlfn.XLOOKUP(N2603,Agrupamentos!C$3:C$496,Agrupamentos!D$3:D$496,"",0)</f>
        <v>APOIO E MANUTENÇÃO</v>
      </c>
      <c r="AK2603" t="str">
        <f t="shared" si="322"/>
        <v>APOIO E MANUTENÇÃO 1430GN14302</v>
      </c>
      <c r="AL2603" s="57" t="str">
        <f t="shared" si="323"/>
        <v>48387GN1430Operador de Trator de PneuMATEUS SANCHES PERES BIENIEKAPOIO E MANUTENÇÃO 1430F21 - SÃO FRANCISCO DE ASSIS6Suporte0Agosto-268846232,408182870446231</v>
      </c>
      <c r="AM2603" s="79" t="str">
        <f t="shared" si="324"/>
        <v/>
      </c>
      <c r="AN2603" s="80" t="str">
        <f t="shared" si="325"/>
        <v/>
      </c>
      <c r="AO2603" s="36">
        <f t="shared" si="326"/>
        <v>0</v>
      </c>
      <c r="AP2603" s="83" t="str">
        <f t="shared" si="327"/>
        <v/>
      </c>
    </row>
    <row r="2604" spans="1:42" hidden="1">
      <c r="A2604">
        <v>48387</v>
      </c>
      <c r="B2604" s="38">
        <v>46231</v>
      </c>
      <c r="C2604" t="s">
        <v>781</v>
      </c>
      <c r="D2604" t="s">
        <v>725</v>
      </c>
      <c r="E2604" t="s">
        <v>726</v>
      </c>
      <c r="F2604" t="s">
        <v>49</v>
      </c>
      <c r="G2604">
        <v>8</v>
      </c>
      <c r="H2604" s="43" t="s">
        <v>733</v>
      </c>
      <c r="I2604" t="s">
        <v>734</v>
      </c>
      <c r="J2604">
        <v>11752</v>
      </c>
      <c r="K2604" t="s">
        <v>149</v>
      </c>
      <c r="L2604" t="s">
        <v>735</v>
      </c>
      <c r="M2604">
        <v>2</v>
      </c>
      <c r="N2604" t="s">
        <v>736</v>
      </c>
      <c r="O2604" t="s">
        <v>64</v>
      </c>
      <c r="P2604">
        <v>981</v>
      </c>
      <c r="Q2604" t="s">
        <v>782</v>
      </c>
      <c r="R2604">
        <v>6</v>
      </c>
      <c r="S2604">
        <v>0</v>
      </c>
      <c r="T2604">
        <v>0</v>
      </c>
      <c r="U2604">
        <v>80</v>
      </c>
      <c r="V2604">
        <v>80</v>
      </c>
      <c r="W2604">
        <v>0</v>
      </c>
      <c r="X2604">
        <v>0</v>
      </c>
      <c r="Y2604">
        <v>0</v>
      </c>
      <c r="Z2604">
        <v>0</v>
      </c>
      <c r="AA2604" t="s">
        <v>55</v>
      </c>
      <c r="AB2604" t="s">
        <v>56</v>
      </c>
      <c r="AC2604" t="s">
        <v>120</v>
      </c>
      <c r="AD2604" t="s">
        <v>120</v>
      </c>
      <c r="AE2604" s="39">
        <v>46232.40792824074</v>
      </c>
      <c r="AG2604" t="str">
        <f t="shared" si="320"/>
        <v>Agosto-26</v>
      </c>
      <c r="AH2604" s="36">
        <f>_xlfn.XLOOKUP(AK2604,'Base de Preços'!P$7:P$3001,'Base de Preços'!J$7:J$3001,"",0)</f>
        <v>0</v>
      </c>
      <c r="AI2604" s="37">
        <f t="shared" si="321"/>
        <v>0</v>
      </c>
      <c r="AJ2604" t="str">
        <f>_xlfn.XLOOKUP(N2604,Agrupamentos!C$3:C$496,Agrupamentos!D$3:D$496,"",0)</f>
        <v>APOIO E MANUTENÇÃO</v>
      </c>
      <c r="AK2604" t="str">
        <f t="shared" si="322"/>
        <v>APOIO E MANUTENÇÃO 1430GN14302</v>
      </c>
      <c r="AL2604" s="57" t="str">
        <f t="shared" si="323"/>
        <v>48387GN1430Trabalhador FlorestalMATEUS SANCHES PERES BIENIEKAPOIO E MANUTENÇÃO 1430F21 - SÃO FRANCISCO DE ASSIS6Suporte0Agosto-26808046232,407928240746231</v>
      </c>
      <c r="AM2604" s="79" t="str">
        <f t="shared" si="324"/>
        <v/>
      </c>
      <c r="AN2604" s="80" t="str">
        <f t="shared" si="325"/>
        <v/>
      </c>
      <c r="AO2604" s="36">
        <f t="shared" si="326"/>
        <v>0</v>
      </c>
      <c r="AP2604" s="83" t="str">
        <f t="shared" si="327"/>
        <v/>
      </c>
    </row>
    <row r="2605" spans="1:42" hidden="1">
      <c r="A2605">
        <v>48345</v>
      </c>
      <c r="B2605" s="38">
        <v>46231</v>
      </c>
      <c r="C2605" t="s">
        <v>714</v>
      </c>
      <c r="D2605" t="s">
        <v>98</v>
      </c>
      <c r="E2605" t="s">
        <v>99</v>
      </c>
      <c r="F2605" t="s">
        <v>37</v>
      </c>
      <c r="G2605">
        <v>8</v>
      </c>
      <c r="H2605" s="43" t="s">
        <v>100</v>
      </c>
      <c r="I2605" t="s">
        <v>101</v>
      </c>
      <c r="J2605" t="s">
        <v>50</v>
      </c>
      <c r="K2605" t="s">
        <v>51</v>
      </c>
      <c r="L2605" t="s">
        <v>102</v>
      </c>
      <c r="M2605">
        <v>2</v>
      </c>
      <c r="N2605" t="s">
        <v>42</v>
      </c>
      <c r="O2605" t="s">
        <v>64</v>
      </c>
      <c r="P2605">
        <v>809</v>
      </c>
      <c r="Q2605" t="s">
        <v>475</v>
      </c>
      <c r="R2605" t="s">
        <v>122</v>
      </c>
      <c r="S2605">
        <v>0</v>
      </c>
      <c r="T2605">
        <v>0</v>
      </c>
      <c r="U2605">
        <v>16</v>
      </c>
      <c r="V2605">
        <v>16</v>
      </c>
      <c r="W2605">
        <v>0</v>
      </c>
      <c r="X2605">
        <v>0</v>
      </c>
      <c r="Y2605">
        <v>0</v>
      </c>
      <c r="Z2605">
        <v>0</v>
      </c>
      <c r="AA2605" t="s">
        <v>55</v>
      </c>
      <c r="AB2605" t="s">
        <v>47</v>
      </c>
      <c r="AC2605" t="s">
        <v>57</v>
      </c>
      <c r="AD2605" t="s">
        <v>57</v>
      </c>
      <c r="AE2605" s="39">
        <v>46231.733912037038</v>
      </c>
      <c r="AG2605" t="str">
        <f t="shared" si="320"/>
        <v>Agosto-26</v>
      </c>
      <c r="AH2605" s="36">
        <f>_xlfn.XLOOKUP(AK2605,'Base de Preços'!P$7:P$3001,'Base de Preços'!J$7:J$3001,"",0)</f>
        <v>0</v>
      </c>
      <c r="AI2605" s="37">
        <f t="shared" si="321"/>
        <v>0</v>
      </c>
      <c r="AJ2605" t="str">
        <f>_xlfn.XLOOKUP(N2605,Agrupamentos!C$3:C$496,Agrupamentos!D$3:D$496,"",0)</f>
        <v>APOIO E MANUTENÇÃO</v>
      </c>
      <c r="AK2605" t="str">
        <f t="shared" si="322"/>
        <v>APOIO E MANUTEÇÃOGN14202</v>
      </c>
      <c r="AL2605" s="57" t="str">
        <f t="shared" si="323"/>
        <v>48345GN1420MotoristaLEANDRA DE MIRANDA SOUZA COSTAAPOIO E MANUTEÇÃOAZINHEIRA GLEBA A - ANR004-01Principal0Agosto-26161646231,73391203746231</v>
      </c>
      <c r="AM2605" s="79" t="str">
        <f t="shared" si="324"/>
        <v/>
      </c>
      <c r="AN2605" s="80" t="str">
        <f t="shared" si="325"/>
        <v/>
      </c>
      <c r="AO2605" s="36">
        <f t="shared" si="326"/>
        <v>0</v>
      </c>
      <c r="AP2605" s="83" t="str">
        <f t="shared" si="327"/>
        <v/>
      </c>
    </row>
    <row r="2606" spans="1:42" hidden="1">
      <c r="A2606">
        <v>48345</v>
      </c>
      <c r="B2606" s="38">
        <v>46231</v>
      </c>
      <c r="C2606" t="s">
        <v>714</v>
      </c>
      <c r="D2606" t="s">
        <v>98</v>
      </c>
      <c r="E2606" t="s">
        <v>99</v>
      </c>
      <c r="F2606" t="s">
        <v>49</v>
      </c>
      <c r="G2606">
        <v>8</v>
      </c>
      <c r="H2606" s="43" t="s">
        <v>100</v>
      </c>
      <c r="I2606" t="s">
        <v>101</v>
      </c>
      <c r="J2606" t="s">
        <v>50</v>
      </c>
      <c r="K2606" t="s">
        <v>51</v>
      </c>
      <c r="L2606" t="s">
        <v>102</v>
      </c>
      <c r="M2606">
        <v>2</v>
      </c>
      <c r="N2606" t="s">
        <v>42</v>
      </c>
      <c r="O2606" t="s">
        <v>64</v>
      </c>
      <c r="P2606">
        <v>809</v>
      </c>
      <c r="Q2606" t="s">
        <v>475</v>
      </c>
      <c r="R2606" t="s">
        <v>122</v>
      </c>
      <c r="S2606">
        <v>0</v>
      </c>
      <c r="T2606">
        <v>0</v>
      </c>
      <c r="U2606">
        <v>16</v>
      </c>
      <c r="V2606">
        <v>16</v>
      </c>
      <c r="W2606">
        <v>0</v>
      </c>
      <c r="X2606">
        <v>0</v>
      </c>
      <c r="Y2606">
        <v>0</v>
      </c>
      <c r="Z2606">
        <v>0</v>
      </c>
      <c r="AA2606" t="s">
        <v>55</v>
      </c>
      <c r="AB2606" t="s">
        <v>56</v>
      </c>
      <c r="AC2606" t="s">
        <v>57</v>
      </c>
      <c r="AD2606" t="s">
        <v>57</v>
      </c>
      <c r="AE2606" s="39">
        <v>46231.734027777777</v>
      </c>
      <c r="AG2606" t="str">
        <f t="shared" si="320"/>
        <v>Agosto-26</v>
      </c>
      <c r="AH2606" s="36">
        <f>_xlfn.XLOOKUP(AK2606,'Base de Preços'!P$7:P$3001,'Base de Preços'!J$7:J$3001,"",0)</f>
        <v>0</v>
      </c>
      <c r="AI2606" s="37">
        <f t="shared" si="321"/>
        <v>0</v>
      </c>
      <c r="AJ2606" t="str">
        <f>_xlfn.XLOOKUP(N2606,Agrupamentos!C$3:C$496,Agrupamentos!D$3:D$496,"",0)</f>
        <v>APOIO E MANUTENÇÃO</v>
      </c>
      <c r="AK2606" t="str">
        <f t="shared" si="322"/>
        <v>APOIO E MANUTEÇÃOGN14202</v>
      </c>
      <c r="AL2606" s="57" t="str">
        <f t="shared" si="323"/>
        <v>48345GN1420Trabalhador FlorestalLEANDRA DE MIRANDA SOUZA COSTAAPOIO E MANUTEÇÃOAZINHEIRA GLEBA A - ANR004-01Suporte0Agosto-26161646231,734027777846231</v>
      </c>
      <c r="AM2606" s="79" t="str">
        <f t="shared" si="324"/>
        <v/>
      </c>
      <c r="AN2606" s="80" t="str">
        <f t="shared" si="325"/>
        <v/>
      </c>
      <c r="AO2606" s="36">
        <f t="shared" si="326"/>
        <v>0</v>
      </c>
      <c r="AP2606" s="83" t="str">
        <f t="shared" si="327"/>
        <v/>
      </c>
    </row>
    <row r="2607" spans="1:42" hidden="1">
      <c r="A2607">
        <v>48340</v>
      </c>
      <c r="B2607" s="38">
        <v>46231</v>
      </c>
      <c r="C2607" t="s">
        <v>714</v>
      </c>
      <c r="D2607" t="s">
        <v>105</v>
      </c>
      <c r="E2607" t="s">
        <v>106</v>
      </c>
      <c r="F2607" t="s">
        <v>49</v>
      </c>
      <c r="G2607">
        <v>8</v>
      </c>
      <c r="H2607" s="43">
        <v>11065</v>
      </c>
      <c r="I2607" t="s">
        <v>107</v>
      </c>
      <c r="J2607" t="s">
        <v>50</v>
      </c>
      <c r="K2607" t="s">
        <v>51</v>
      </c>
      <c r="L2607" t="s">
        <v>108</v>
      </c>
      <c r="M2607">
        <v>1</v>
      </c>
      <c r="N2607" t="s">
        <v>109</v>
      </c>
      <c r="O2607" t="s">
        <v>64</v>
      </c>
      <c r="P2607">
        <v>942</v>
      </c>
      <c r="Q2607" t="s">
        <v>495</v>
      </c>
      <c r="R2607" t="s">
        <v>401</v>
      </c>
      <c r="S2607">
        <v>0</v>
      </c>
      <c r="T2607">
        <v>0</v>
      </c>
      <c r="U2607">
        <v>16</v>
      </c>
      <c r="V2607">
        <v>16</v>
      </c>
      <c r="W2607">
        <v>0</v>
      </c>
      <c r="X2607">
        <v>0</v>
      </c>
      <c r="Y2607">
        <v>0</v>
      </c>
      <c r="Z2607">
        <v>0</v>
      </c>
      <c r="AA2607" t="s">
        <v>55</v>
      </c>
      <c r="AB2607" t="s">
        <v>56</v>
      </c>
      <c r="AC2607" t="s">
        <v>57</v>
      </c>
      <c r="AD2607" t="s">
        <v>57</v>
      </c>
      <c r="AE2607" s="39">
        <v>46231.730185185188</v>
      </c>
      <c r="AG2607" t="str">
        <f t="shared" si="320"/>
        <v>Agosto-26</v>
      </c>
      <c r="AH2607" s="36">
        <f>_xlfn.XLOOKUP(AK2607,'Base de Preços'!P$7:P$3001,'Base de Preços'!J$7:J$3001,"",0)</f>
        <v>0</v>
      </c>
      <c r="AI2607" s="37">
        <f t="shared" si="321"/>
        <v>0</v>
      </c>
      <c r="AJ2607" t="str">
        <f>_xlfn.XLOOKUP(N2607,Agrupamentos!C$3:C$496,Agrupamentos!D$3:D$496,"",0)</f>
        <v>APOIO E MANUTENÇÃO</v>
      </c>
      <c r="AK2607" t="str">
        <f t="shared" si="322"/>
        <v>APOIO E MANUTEÇÃO 1410GN14101</v>
      </c>
      <c r="AL2607" s="57" t="str">
        <f t="shared" si="323"/>
        <v>48340GN1410Trabalhador FlorestalLEANDRA DE MIRANDA SOUZA COSTAAPOIO E MANUTEÇÃO 1410ESTÂNCIA CLEMENTINA - ANR022-01Suporte0Agosto-26161646231,730185185246231</v>
      </c>
      <c r="AM2607" s="79" t="str">
        <f t="shared" si="324"/>
        <v/>
      </c>
      <c r="AN2607" s="80" t="str">
        <f t="shared" si="325"/>
        <v/>
      </c>
      <c r="AO2607" s="36">
        <f t="shared" si="326"/>
        <v>0</v>
      </c>
      <c r="AP2607" s="83" t="str">
        <f t="shared" si="327"/>
        <v/>
      </c>
    </row>
    <row r="2608" spans="1:42" hidden="1">
      <c r="A2608">
        <v>48371</v>
      </c>
      <c r="B2608" s="38">
        <v>46231</v>
      </c>
      <c r="C2608" t="s">
        <v>714</v>
      </c>
      <c r="D2608" t="s">
        <v>105</v>
      </c>
      <c r="E2608" t="s">
        <v>106</v>
      </c>
      <c r="F2608" t="s">
        <v>59</v>
      </c>
      <c r="G2608">
        <v>8</v>
      </c>
      <c r="H2608" s="43">
        <v>11331</v>
      </c>
      <c r="I2608" t="s">
        <v>112</v>
      </c>
      <c r="J2608">
        <v>11838</v>
      </c>
      <c r="K2608" t="s">
        <v>113</v>
      </c>
      <c r="L2608" t="s">
        <v>114</v>
      </c>
      <c r="M2608" t="s">
        <v>177</v>
      </c>
      <c r="N2608" t="s">
        <v>178</v>
      </c>
      <c r="O2608" t="s">
        <v>64</v>
      </c>
      <c r="P2608">
        <v>934</v>
      </c>
      <c r="Q2608" t="s">
        <v>711</v>
      </c>
      <c r="R2608" t="s">
        <v>165</v>
      </c>
      <c r="S2608">
        <v>8</v>
      </c>
      <c r="T2608">
        <v>20.95</v>
      </c>
      <c r="U2608">
        <v>8</v>
      </c>
      <c r="V2608">
        <v>16</v>
      </c>
      <c r="W2608">
        <v>0.5</v>
      </c>
      <c r="X2608">
        <v>0.38</v>
      </c>
      <c r="Y2608">
        <v>0.76</v>
      </c>
      <c r="Z2608">
        <v>142.15</v>
      </c>
      <c r="AA2608" t="s">
        <v>46</v>
      </c>
      <c r="AB2608" t="s">
        <v>47</v>
      </c>
      <c r="AC2608" t="s">
        <v>119</v>
      </c>
      <c r="AD2608" t="s">
        <v>58</v>
      </c>
      <c r="AE2608" s="39">
        <v>46232.201678240737</v>
      </c>
      <c r="AG2608" t="str">
        <f t="shared" si="320"/>
        <v>Agosto-26</v>
      </c>
      <c r="AH2608" s="36">
        <f>_xlfn.XLOOKUP(AK2608,'Base de Preços'!P$7:P$3001,'Base de Preços'!J$7:J$3001,"",0)</f>
        <v>204.96</v>
      </c>
      <c r="AI2608" s="37">
        <f t="shared" si="321"/>
        <v>4293.9120000000003</v>
      </c>
      <c r="AJ2608" t="str">
        <f>_xlfn.XLOOKUP(N2608,Agrupamentos!C$3:C$496,Agrupamentos!D$3:D$496,"",0)</f>
        <v>HERBICIDA MEC</v>
      </c>
      <c r="AK2608" t="str">
        <f t="shared" si="322"/>
        <v>SERV CAP QUIM MEC AREA TOTAL AGRIC POSGN1410IMP98</v>
      </c>
      <c r="AL2608" s="57" t="str">
        <f t="shared" si="323"/>
        <v>48371GN1410Operador de Trator de PneuRENILDO DA CONCEICAO OLIVEIRASERV CAP QUIM MEC AREA TOTAL AGRIC POSRIBEIRÃO CLARO E RECREIO GLEBA C - RRP006-01Principal20,95Agosto-2681646232,201678240746231</v>
      </c>
      <c r="AM2608" s="79">
        <f t="shared" si="324"/>
        <v>32</v>
      </c>
      <c r="AN2608" s="80">
        <f t="shared" si="325"/>
        <v>4548.8</v>
      </c>
      <c r="AO2608" s="36">
        <f t="shared" si="326"/>
        <v>2978.0425</v>
      </c>
      <c r="AP2608" s="83">
        <f t="shared" si="327"/>
        <v>-1570.7575000000002</v>
      </c>
    </row>
    <row r="2609" spans="1:42" hidden="1">
      <c r="A2609">
        <v>48371</v>
      </c>
      <c r="B2609" s="38">
        <v>46231</v>
      </c>
      <c r="C2609" t="s">
        <v>714</v>
      </c>
      <c r="D2609" t="s">
        <v>105</v>
      </c>
      <c r="E2609" t="s">
        <v>106</v>
      </c>
      <c r="F2609" t="s">
        <v>37</v>
      </c>
      <c r="G2609">
        <v>8</v>
      </c>
      <c r="H2609" s="43">
        <v>11331</v>
      </c>
      <c r="I2609" t="s">
        <v>112</v>
      </c>
      <c r="J2609">
        <v>11838</v>
      </c>
      <c r="K2609" t="s">
        <v>113</v>
      </c>
      <c r="L2609" t="s">
        <v>114</v>
      </c>
      <c r="M2609">
        <v>1</v>
      </c>
      <c r="N2609" t="s">
        <v>109</v>
      </c>
      <c r="O2609" t="s">
        <v>64</v>
      </c>
      <c r="P2609">
        <v>934</v>
      </c>
      <c r="Q2609" t="s">
        <v>711</v>
      </c>
      <c r="R2609" t="s">
        <v>165</v>
      </c>
      <c r="S2609">
        <v>7</v>
      </c>
      <c r="T2609">
        <v>0</v>
      </c>
      <c r="U2609">
        <v>1</v>
      </c>
      <c r="V2609">
        <v>8</v>
      </c>
      <c r="W2609">
        <v>0</v>
      </c>
      <c r="X2609">
        <v>0</v>
      </c>
      <c r="Y2609">
        <v>0</v>
      </c>
      <c r="Z2609">
        <v>0</v>
      </c>
      <c r="AA2609" t="s">
        <v>46</v>
      </c>
      <c r="AB2609" t="s">
        <v>47</v>
      </c>
      <c r="AC2609" t="s">
        <v>119</v>
      </c>
      <c r="AD2609" t="s">
        <v>58</v>
      </c>
      <c r="AE2609" s="39">
        <v>46232.201678240737</v>
      </c>
      <c r="AG2609" t="str">
        <f t="shared" si="320"/>
        <v>Agosto-26</v>
      </c>
      <c r="AH2609" s="36">
        <f>_xlfn.XLOOKUP(AK2609,'Base de Preços'!P$7:P$3001,'Base de Preços'!J$7:J$3001,"",0)</f>
        <v>0</v>
      </c>
      <c r="AI2609" s="37">
        <f t="shared" si="321"/>
        <v>0</v>
      </c>
      <c r="AJ2609" t="str">
        <f>_xlfn.XLOOKUP(N2609,Agrupamentos!C$3:C$496,Agrupamentos!D$3:D$496,"",0)</f>
        <v>APOIO E MANUTENÇÃO</v>
      </c>
      <c r="AK2609" t="str">
        <f t="shared" si="322"/>
        <v>APOIO E MANUTEÇÃO 1410GN14101</v>
      </c>
      <c r="AL2609" s="57" t="str">
        <f t="shared" si="323"/>
        <v>48371GN1410MotoristaRENILDO DA CONCEICAO OLIVEIRAAPOIO E MANUTEÇÃO 1410RIBEIRÃO CLARO E RECREIO GLEBA C - RRP006-01Principal0Agosto-261846232,201678240746231</v>
      </c>
      <c r="AM2609" s="79" t="str">
        <f t="shared" si="324"/>
        <v/>
      </c>
      <c r="AN2609" s="80" t="str">
        <f t="shared" si="325"/>
        <v/>
      </c>
      <c r="AO2609" s="36">
        <f t="shared" si="326"/>
        <v>0</v>
      </c>
      <c r="AP2609" s="83" t="str">
        <f t="shared" si="327"/>
        <v/>
      </c>
    </row>
    <row r="2610" spans="1:42" hidden="1">
      <c r="A2610">
        <v>48371</v>
      </c>
      <c r="B2610" s="38">
        <v>46231</v>
      </c>
      <c r="C2610" t="s">
        <v>714</v>
      </c>
      <c r="D2610" t="s">
        <v>105</v>
      </c>
      <c r="E2610" t="s">
        <v>106</v>
      </c>
      <c r="F2610" t="s">
        <v>49</v>
      </c>
      <c r="G2610">
        <v>8</v>
      </c>
      <c r="H2610" s="43">
        <v>11331</v>
      </c>
      <c r="I2610" t="s">
        <v>112</v>
      </c>
      <c r="J2610">
        <v>11838</v>
      </c>
      <c r="K2610" t="s">
        <v>113</v>
      </c>
      <c r="L2610" t="s">
        <v>114</v>
      </c>
      <c r="M2610" t="s">
        <v>177</v>
      </c>
      <c r="N2610" t="s">
        <v>178</v>
      </c>
      <c r="O2610" t="s">
        <v>64</v>
      </c>
      <c r="P2610">
        <v>934</v>
      </c>
      <c r="Q2610" t="s">
        <v>711</v>
      </c>
      <c r="R2610" t="s">
        <v>165</v>
      </c>
      <c r="S2610">
        <v>7</v>
      </c>
      <c r="T2610">
        <v>20.95</v>
      </c>
      <c r="U2610">
        <v>1</v>
      </c>
      <c r="V2610">
        <v>8</v>
      </c>
      <c r="W2610">
        <v>0.1</v>
      </c>
      <c r="X2610">
        <v>0.33</v>
      </c>
      <c r="Y2610">
        <v>0.38</v>
      </c>
      <c r="Z2610">
        <v>11.21</v>
      </c>
      <c r="AA2610" t="s">
        <v>46</v>
      </c>
      <c r="AB2610" t="s">
        <v>56</v>
      </c>
      <c r="AC2610" t="s">
        <v>119</v>
      </c>
      <c r="AD2610" t="s">
        <v>58</v>
      </c>
      <c r="AE2610" s="39">
        <v>46232.201678240737</v>
      </c>
      <c r="AG2610" t="str">
        <f t="shared" si="320"/>
        <v>Agosto-26</v>
      </c>
      <c r="AH2610" s="36">
        <f>_xlfn.XLOOKUP(AK2610,'Base de Preços'!P$7:P$3001,'Base de Preços'!J$7:J$3001,"",0)</f>
        <v>204.96</v>
      </c>
      <c r="AI2610" s="37">
        <f t="shared" si="321"/>
        <v>0</v>
      </c>
      <c r="AJ2610" t="str">
        <f>_xlfn.XLOOKUP(N2610,Agrupamentos!C$3:C$496,Agrupamentos!D$3:D$496,"",0)</f>
        <v>HERBICIDA MEC</v>
      </c>
      <c r="AK2610" t="str">
        <f t="shared" si="322"/>
        <v>SERV CAP QUIM MEC AREA TOTAL AGRIC POSGN1410IMP98</v>
      </c>
      <c r="AL2610" s="57" t="str">
        <f t="shared" si="323"/>
        <v>48371GN1410Trabalhador FlorestalRENILDO DA CONCEICAO OLIVEIRASERV CAP QUIM MEC AREA TOTAL AGRIC POSRIBEIRÃO CLARO E RECREIO GLEBA C - RRP006-01Suporte20,95Agosto-261846232,201678240746231</v>
      </c>
      <c r="AM2610" s="79">
        <f t="shared" si="324"/>
        <v>80</v>
      </c>
      <c r="AN2610" s="80">
        <f t="shared" si="325"/>
        <v>896.80000000000007</v>
      </c>
      <c r="AO2610" s="36">
        <f t="shared" si="326"/>
        <v>234.84950000000001</v>
      </c>
      <c r="AP2610" s="83">
        <f t="shared" si="327"/>
        <v>-661.95050000000003</v>
      </c>
    </row>
    <row r="2611" spans="1:42" hidden="1">
      <c r="A2611">
        <v>48374</v>
      </c>
      <c r="B2611" s="38">
        <v>46231</v>
      </c>
      <c r="C2611" t="s">
        <v>714</v>
      </c>
      <c r="D2611" t="s">
        <v>105</v>
      </c>
      <c r="E2611" t="s">
        <v>106</v>
      </c>
      <c r="F2611" t="s">
        <v>49</v>
      </c>
      <c r="G2611">
        <v>8</v>
      </c>
      <c r="H2611" s="43">
        <v>11065</v>
      </c>
      <c r="I2611" t="s">
        <v>107</v>
      </c>
      <c r="J2611">
        <v>11392</v>
      </c>
      <c r="K2611" t="s">
        <v>142</v>
      </c>
      <c r="L2611" t="s">
        <v>142</v>
      </c>
      <c r="M2611">
        <v>298</v>
      </c>
      <c r="N2611" t="s">
        <v>132</v>
      </c>
      <c r="O2611" t="s">
        <v>43</v>
      </c>
      <c r="P2611">
        <v>820</v>
      </c>
      <c r="Q2611" t="s">
        <v>144</v>
      </c>
      <c r="R2611" t="s">
        <v>122</v>
      </c>
      <c r="S2611">
        <v>10</v>
      </c>
      <c r="T2611">
        <v>1</v>
      </c>
      <c r="U2611">
        <v>0</v>
      </c>
      <c r="V2611">
        <v>10</v>
      </c>
      <c r="W2611">
        <v>0</v>
      </c>
      <c r="X2611">
        <v>10</v>
      </c>
      <c r="Y2611">
        <v>10</v>
      </c>
      <c r="Z2611">
        <v>589.29</v>
      </c>
      <c r="AA2611" t="s">
        <v>46</v>
      </c>
      <c r="AB2611" t="s">
        <v>47</v>
      </c>
      <c r="AC2611" t="s">
        <v>145</v>
      </c>
      <c r="AD2611" t="s">
        <v>58</v>
      </c>
      <c r="AE2611" s="39">
        <v>46232.267881944441</v>
      </c>
      <c r="AG2611" t="str">
        <f t="shared" si="320"/>
        <v>Agosto-26</v>
      </c>
      <c r="AH2611" s="36">
        <f>_xlfn.XLOOKUP(AK2611,'Base de Preços'!P$7:P$3001,'Base de Preços'!J$7:J$3001,"",0)</f>
        <v>589.29</v>
      </c>
      <c r="AI2611" s="37">
        <f t="shared" si="321"/>
        <v>589.29</v>
      </c>
      <c r="AJ2611" t="str">
        <f>_xlfn.XLOOKUP(N2611,Agrupamentos!C$3:C$496,Agrupamentos!D$3:D$496,"",0)</f>
        <v>DIARIAS HOMEM</v>
      </c>
      <c r="AK2611" t="str">
        <f t="shared" si="322"/>
        <v>SERV GERAIS LAVOURA AGRICGN1410298</v>
      </c>
      <c r="AL2611" s="57" t="str">
        <f t="shared" si="323"/>
        <v>48374GN1410Trabalhador FlorestalDOUGLAS BOTELHO GOMESSERV GERAIS LAVOURA AGRICNOSSA SENHORA APARECIDA IX - CPG004-01Principal1Agosto-2601046232,267881944446231</v>
      </c>
      <c r="AM2611" s="79" t="str">
        <f t="shared" si="324"/>
        <v/>
      </c>
      <c r="AN2611" s="80" t="str">
        <f t="shared" si="325"/>
        <v/>
      </c>
      <c r="AO2611" s="36">
        <f t="shared" si="326"/>
        <v>589.29</v>
      </c>
      <c r="AP2611" s="83" t="str">
        <f t="shared" si="327"/>
        <v/>
      </c>
    </row>
    <row r="2612" spans="1:42" hidden="1">
      <c r="A2612">
        <v>48374</v>
      </c>
      <c r="B2612" s="38">
        <v>46231</v>
      </c>
      <c r="C2612" t="s">
        <v>714</v>
      </c>
      <c r="D2612" t="s">
        <v>105</v>
      </c>
      <c r="E2612" t="s">
        <v>106</v>
      </c>
      <c r="F2612" t="s">
        <v>49</v>
      </c>
      <c r="G2612">
        <v>8</v>
      </c>
      <c r="H2612" s="43">
        <v>11065</v>
      </c>
      <c r="I2612" t="s">
        <v>107</v>
      </c>
      <c r="J2612">
        <v>11392</v>
      </c>
      <c r="K2612" t="s">
        <v>142</v>
      </c>
      <c r="L2612" t="s">
        <v>142</v>
      </c>
      <c r="M2612" t="s">
        <v>146</v>
      </c>
      <c r="N2612" t="s">
        <v>147</v>
      </c>
      <c r="O2612" t="s">
        <v>64</v>
      </c>
      <c r="P2612">
        <v>820</v>
      </c>
      <c r="Q2612" t="s">
        <v>144</v>
      </c>
      <c r="R2612" t="s">
        <v>122</v>
      </c>
      <c r="S2612">
        <v>40</v>
      </c>
      <c r="T2612">
        <v>7.16</v>
      </c>
      <c r="U2612">
        <v>0</v>
      </c>
      <c r="V2612">
        <v>40</v>
      </c>
      <c r="W2612">
        <v>3.57</v>
      </c>
      <c r="X2612">
        <v>5.59</v>
      </c>
      <c r="Y2612">
        <v>5.59</v>
      </c>
      <c r="Z2612">
        <v>269.95999999999998</v>
      </c>
      <c r="AA2612" t="s">
        <v>55</v>
      </c>
      <c r="AB2612" t="s">
        <v>47</v>
      </c>
      <c r="AC2612" t="s">
        <v>145</v>
      </c>
      <c r="AE2612" s="39">
        <v>46232.267881944441</v>
      </c>
      <c r="AG2612" t="str">
        <f t="shared" si="320"/>
        <v>Agosto-26</v>
      </c>
      <c r="AH2612" s="36">
        <f>_xlfn.XLOOKUP(AK2612,'Base de Preços'!P$7:P$3001,'Base de Preços'!J$7:J$3001,"",0)</f>
        <v>618.69000000000005</v>
      </c>
      <c r="AI2612" s="37">
        <f t="shared" si="321"/>
        <v>4429.8204000000005</v>
      </c>
      <c r="AJ2612" t="str">
        <f>_xlfn.XLOOKUP(N2612,Agrupamentos!C$3:C$496,Agrupamentos!D$3:D$496,"",0)</f>
        <v>IRRIGAÇÃO DE PLANTIO</v>
      </c>
      <c r="AK2612" t="str">
        <f t="shared" si="322"/>
        <v>2ª SERV IRRIGACAO NIVEL 1 AGRIC - TRANSPORTE ATÉ 5,0GN1410336-2</v>
      </c>
      <c r="AL2612" s="57" t="str">
        <f t="shared" si="323"/>
        <v>48374GN1410Trabalhador FlorestalDOUGLAS BOTELHO GOMES2ª SERV IRRIGACAO NIVEL 1 AGRIC - TRANSPORTE ATÉ 5,0NOSSA SENHORA APARECIDA IX - CPG004-01Principal7,16Agosto-2604046232,267881944446231</v>
      </c>
      <c r="AM2612" s="79">
        <f t="shared" si="324"/>
        <v>11.204481792717088</v>
      </c>
      <c r="AN2612" s="80">
        <f t="shared" si="325"/>
        <v>3024.7619047619046</v>
      </c>
      <c r="AO2612" s="36">
        <f t="shared" si="326"/>
        <v>1932.9135999999999</v>
      </c>
      <c r="AP2612" s="83">
        <f t="shared" si="327"/>
        <v>-1091.8483047619047</v>
      </c>
    </row>
    <row r="2613" spans="1:42" hidden="1">
      <c r="A2613">
        <v>48374</v>
      </c>
      <c r="B2613" s="38">
        <v>46231</v>
      </c>
      <c r="C2613" t="s">
        <v>714</v>
      </c>
      <c r="D2613" t="s">
        <v>105</v>
      </c>
      <c r="E2613" t="s">
        <v>106</v>
      </c>
      <c r="F2613" t="s">
        <v>49</v>
      </c>
      <c r="G2613">
        <v>8</v>
      </c>
      <c r="H2613" s="43">
        <v>11065</v>
      </c>
      <c r="I2613" t="s">
        <v>107</v>
      </c>
      <c r="J2613">
        <v>11392</v>
      </c>
      <c r="K2613" t="s">
        <v>142</v>
      </c>
      <c r="L2613" t="s">
        <v>142</v>
      </c>
      <c r="M2613">
        <v>298</v>
      </c>
      <c r="N2613" t="s">
        <v>132</v>
      </c>
      <c r="O2613" t="s">
        <v>43</v>
      </c>
      <c r="P2613">
        <v>820</v>
      </c>
      <c r="Q2613" t="s">
        <v>144</v>
      </c>
      <c r="R2613" t="s">
        <v>118</v>
      </c>
      <c r="S2613">
        <v>10</v>
      </c>
      <c r="T2613">
        <v>1</v>
      </c>
      <c r="U2613">
        <v>0</v>
      </c>
      <c r="V2613">
        <v>10</v>
      </c>
      <c r="W2613">
        <v>0</v>
      </c>
      <c r="X2613">
        <v>10</v>
      </c>
      <c r="Y2613">
        <v>10</v>
      </c>
      <c r="Z2613">
        <v>589.29</v>
      </c>
      <c r="AA2613" t="s">
        <v>46</v>
      </c>
      <c r="AB2613" t="s">
        <v>47</v>
      </c>
      <c r="AC2613" t="s">
        <v>145</v>
      </c>
      <c r="AE2613" s="39">
        <v>46232.267881944441</v>
      </c>
      <c r="AG2613" t="str">
        <f t="shared" si="320"/>
        <v>Agosto-26</v>
      </c>
      <c r="AH2613" s="36">
        <f>_xlfn.XLOOKUP(AK2613,'Base de Preços'!P$7:P$3001,'Base de Preços'!J$7:J$3001,"",0)</f>
        <v>589.29</v>
      </c>
      <c r="AI2613" s="37">
        <f t="shared" si="321"/>
        <v>589.29</v>
      </c>
      <c r="AJ2613" t="str">
        <f>_xlfn.XLOOKUP(N2613,Agrupamentos!C$3:C$496,Agrupamentos!D$3:D$496,"",0)</f>
        <v>DIARIAS HOMEM</v>
      </c>
      <c r="AK2613" t="str">
        <f t="shared" si="322"/>
        <v>SERV GERAIS LAVOURA AGRICGN1410298</v>
      </c>
      <c r="AL2613" s="57" t="str">
        <f t="shared" si="323"/>
        <v>48374GN1410Trabalhador FlorestalDOUGLAS BOTELHO GOMESSERV GERAIS LAVOURA AGRICNOSSA SENHORA APARECIDA IX - CPG003-01Principal1Agosto-2601046232,267881944446231</v>
      </c>
      <c r="AM2613" s="79" t="str">
        <f t="shared" si="324"/>
        <v/>
      </c>
      <c r="AN2613" s="80" t="str">
        <f t="shared" si="325"/>
        <v/>
      </c>
      <c r="AO2613" s="36">
        <f t="shared" si="326"/>
        <v>589.29</v>
      </c>
      <c r="AP2613" s="83" t="str">
        <f t="shared" si="327"/>
        <v/>
      </c>
    </row>
    <row r="2614" spans="1:42" hidden="1">
      <c r="A2614">
        <v>48374</v>
      </c>
      <c r="B2614" s="38">
        <v>46231</v>
      </c>
      <c r="C2614" t="s">
        <v>714</v>
      </c>
      <c r="D2614" t="s">
        <v>105</v>
      </c>
      <c r="E2614" t="s">
        <v>106</v>
      </c>
      <c r="F2614" t="s">
        <v>49</v>
      </c>
      <c r="G2614">
        <v>8</v>
      </c>
      <c r="H2614" s="43">
        <v>11065</v>
      </c>
      <c r="I2614" t="s">
        <v>107</v>
      </c>
      <c r="J2614">
        <v>11392</v>
      </c>
      <c r="K2614" t="s">
        <v>142</v>
      </c>
      <c r="L2614" t="s">
        <v>142</v>
      </c>
      <c r="M2614">
        <v>478</v>
      </c>
      <c r="N2614" t="s">
        <v>143</v>
      </c>
      <c r="O2614" t="s">
        <v>64</v>
      </c>
      <c r="P2614">
        <v>820</v>
      </c>
      <c r="Q2614" t="s">
        <v>144</v>
      </c>
      <c r="R2614" t="s">
        <v>122</v>
      </c>
      <c r="S2614">
        <v>136</v>
      </c>
      <c r="T2614">
        <v>10.039999999999999</v>
      </c>
      <c r="U2614">
        <v>0</v>
      </c>
      <c r="V2614">
        <v>136</v>
      </c>
      <c r="W2614">
        <v>11.26</v>
      </c>
      <c r="X2614">
        <v>13.55</v>
      </c>
      <c r="Y2614">
        <v>13.55</v>
      </c>
      <c r="Z2614">
        <v>851.63</v>
      </c>
      <c r="AA2614" t="s">
        <v>55</v>
      </c>
      <c r="AB2614" t="s">
        <v>47</v>
      </c>
      <c r="AC2614" t="s">
        <v>145</v>
      </c>
      <c r="AE2614" s="39">
        <v>46232.267881944441</v>
      </c>
      <c r="AG2614" t="str">
        <f t="shared" si="320"/>
        <v>Agosto-26</v>
      </c>
      <c r="AH2614" s="36">
        <f>_xlfn.XLOOKUP(AK2614,'Base de Preços'!P$7:P$3001,'Base de Preços'!J$7:J$3001,"",0)</f>
        <v>1235.0899999999999</v>
      </c>
      <c r="AI2614" s="37">
        <f t="shared" si="321"/>
        <v>12400.303599999997</v>
      </c>
      <c r="AJ2614" t="str">
        <f>_xlfn.XLOOKUP(N2614,Agrupamentos!C$3:C$496,Agrupamentos!D$3:D$496,"",0)</f>
        <v>IRRIGAÇÃO DE PLANTIO</v>
      </c>
      <c r="AK2614" t="str">
        <f t="shared" si="322"/>
        <v>SERV PLANTIO IRRIGADO NIVEL 1 AGRIC - TRANSPORTE ATÉ 5 KMGN1410478</v>
      </c>
      <c r="AL2614" s="57" t="str">
        <f t="shared" si="323"/>
        <v>48374GN1410Trabalhador FlorestalDOUGLAS BOTELHO GOMESSERV PLANTIO IRRIGADO NIVEL 1 AGRIC - TRANSPORTE ATÉ 5 KMNOSSA SENHORA APARECIDA IX - CPG004-01Principal10,04Agosto-26013646232,267881944446231</v>
      </c>
      <c r="AM2614" s="79">
        <f t="shared" si="324"/>
        <v>12.078152753108348</v>
      </c>
      <c r="AN2614" s="80">
        <f t="shared" si="325"/>
        <v>10286.117229129663</v>
      </c>
      <c r="AO2614" s="36">
        <f t="shared" si="326"/>
        <v>8550.3651999999984</v>
      </c>
      <c r="AP2614" s="83">
        <f t="shared" si="327"/>
        <v>-1735.7520291296642</v>
      </c>
    </row>
    <row r="2615" spans="1:42" hidden="1">
      <c r="A2615">
        <v>48374</v>
      </c>
      <c r="B2615" s="38">
        <v>46231</v>
      </c>
      <c r="C2615" t="s">
        <v>714</v>
      </c>
      <c r="D2615" t="s">
        <v>105</v>
      </c>
      <c r="E2615" t="s">
        <v>106</v>
      </c>
      <c r="F2615" t="s">
        <v>59</v>
      </c>
      <c r="G2615">
        <v>8</v>
      </c>
      <c r="H2615" s="43">
        <v>11065</v>
      </c>
      <c r="I2615" t="s">
        <v>107</v>
      </c>
      <c r="J2615">
        <v>11392</v>
      </c>
      <c r="K2615" t="s">
        <v>142</v>
      </c>
      <c r="L2615" t="s">
        <v>142</v>
      </c>
      <c r="M2615">
        <v>478</v>
      </c>
      <c r="N2615" t="s">
        <v>143</v>
      </c>
      <c r="O2615" t="s">
        <v>64</v>
      </c>
      <c r="P2615">
        <v>820</v>
      </c>
      <c r="Q2615" t="s">
        <v>144</v>
      </c>
      <c r="R2615" t="s">
        <v>122</v>
      </c>
      <c r="S2615">
        <v>9</v>
      </c>
      <c r="T2615">
        <v>10.039999999999999</v>
      </c>
      <c r="U2615">
        <v>7</v>
      </c>
      <c r="V2615">
        <v>16</v>
      </c>
      <c r="W2615">
        <v>0.74</v>
      </c>
      <c r="X2615">
        <v>0.9</v>
      </c>
      <c r="Y2615">
        <v>1.59</v>
      </c>
      <c r="Z2615">
        <v>239.79</v>
      </c>
      <c r="AA2615" t="s">
        <v>55</v>
      </c>
      <c r="AB2615" t="s">
        <v>56</v>
      </c>
      <c r="AC2615" t="s">
        <v>145</v>
      </c>
      <c r="AE2615" s="39">
        <v>46232.267881944441</v>
      </c>
      <c r="AG2615" t="str">
        <f t="shared" si="320"/>
        <v>Agosto-26</v>
      </c>
      <c r="AH2615" s="36">
        <f>_xlfn.XLOOKUP(AK2615,'Base de Preços'!P$7:P$3001,'Base de Preços'!J$7:J$3001,"",0)</f>
        <v>1235.0899999999999</v>
      </c>
      <c r="AI2615" s="37">
        <f t="shared" si="321"/>
        <v>0</v>
      </c>
      <c r="AJ2615" t="str">
        <f>_xlfn.XLOOKUP(N2615,Agrupamentos!C$3:C$496,Agrupamentos!D$3:D$496,"",0)</f>
        <v>IRRIGAÇÃO DE PLANTIO</v>
      </c>
      <c r="AK2615" t="str">
        <f t="shared" si="322"/>
        <v>SERV PLANTIO IRRIGADO NIVEL 1 AGRIC - TRANSPORTE ATÉ 5 KMGN1410478</v>
      </c>
      <c r="AL2615" s="57" t="str">
        <f t="shared" si="323"/>
        <v>48374GN1410Operador de Trator de PneuDOUGLAS BOTELHO GOMESSERV PLANTIO IRRIGADO NIVEL 1 AGRIC - TRANSPORTE ATÉ 5 KMNOSSA SENHORA APARECIDA IX - CPG004-01Suporte10,04Agosto-2671646232,267881944446231</v>
      </c>
      <c r="AM2615" s="79">
        <f t="shared" si="324"/>
        <v>21.621621621621621</v>
      </c>
      <c r="AN2615" s="80">
        <f t="shared" si="325"/>
        <v>5184.6486486486483</v>
      </c>
      <c r="AO2615" s="36">
        <f t="shared" si="326"/>
        <v>2407.4915999999998</v>
      </c>
      <c r="AP2615" s="83">
        <f t="shared" si="327"/>
        <v>-2777.1570486486485</v>
      </c>
    </row>
    <row r="2616" spans="1:42" hidden="1">
      <c r="A2616">
        <v>48374</v>
      </c>
      <c r="B2616" s="38">
        <v>46231</v>
      </c>
      <c r="C2616" t="s">
        <v>714</v>
      </c>
      <c r="D2616" t="s">
        <v>105</v>
      </c>
      <c r="E2616" t="s">
        <v>106</v>
      </c>
      <c r="F2616" t="s">
        <v>59</v>
      </c>
      <c r="G2616">
        <v>8</v>
      </c>
      <c r="H2616" s="43">
        <v>11065</v>
      </c>
      <c r="I2616" t="s">
        <v>107</v>
      </c>
      <c r="J2616">
        <v>11392</v>
      </c>
      <c r="K2616" t="s">
        <v>142</v>
      </c>
      <c r="L2616" t="s">
        <v>142</v>
      </c>
      <c r="M2616" t="s">
        <v>146</v>
      </c>
      <c r="N2616" t="s">
        <v>147</v>
      </c>
      <c r="O2616" t="s">
        <v>64</v>
      </c>
      <c r="P2616">
        <v>820</v>
      </c>
      <c r="Q2616" t="s">
        <v>144</v>
      </c>
      <c r="R2616" t="s">
        <v>118</v>
      </c>
      <c r="S2616">
        <v>3</v>
      </c>
      <c r="T2616">
        <v>4</v>
      </c>
      <c r="U2616">
        <v>21</v>
      </c>
      <c r="V2616">
        <v>24</v>
      </c>
      <c r="W2616">
        <v>0.71</v>
      </c>
      <c r="X2616">
        <v>0.75</v>
      </c>
      <c r="Y2616">
        <v>6</v>
      </c>
      <c r="Z2616">
        <v>211.36</v>
      </c>
      <c r="AA2616" t="s">
        <v>55</v>
      </c>
      <c r="AB2616" t="s">
        <v>77</v>
      </c>
      <c r="AC2616" t="s">
        <v>145</v>
      </c>
      <c r="AE2616" s="39">
        <v>46232.267881944441</v>
      </c>
      <c r="AG2616" t="str">
        <f t="shared" si="320"/>
        <v>Agosto-26</v>
      </c>
      <c r="AH2616" s="36">
        <f>_xlfn.XLOOKUP(AK2616,'Base de Preços'!P$7:P$3001,'Base de Preços'!J$7:J$3001,"",0)</f>
        <v>618.69000000000005</v>
      </c>
      <c r="AI2616" s="37">
        <f t="shared" si="321"/>
        <v>0</v>
      </c>
      <c r="AJ2616" t="str">
        <f>_xlfn.XLOOKUP(N2616,Agrupamentos!C$3:C$496,Agrupamentos!D$3:D$496,"",0)</f>
        <v>IRRIGAÇÃO DE PLANTIO</v>
      </c>
      <c r="AK2616" t="str">
        <f t="shared" si="322"/>
        <v>2ª SERV IRRIGACAO NIVEL 1 AGRIC - TRANSPORTE ATÉ 5,0GN1410336-2</v>
      </c>
      <c r="AL2616" s="57" t="str">
        <f t="shared" si="323"/>
        <v>48374GN1410Operador de Trator de PneuDOUGLAS BOTELHO GOMES2ª SERV IRRIGACAO NIVEL 1 AGRIC - TRANSPORTE ATÉ 5,0NOSSA SENHORA APARECIDA IX - CPG003-01Apoio4Agosto-26212446232,267881944446231</v>
      </c>
      <c r="AM2616" s="79">
        <f t="shared" si="324"/>
        <v>33.802816901408455</v>
      </c>
      <c r="AN2616" s="80">
        <f t="shared" si="325"/>
        <v>7144.5633802816919</v>
      </c>
      <c r="AO2616" s="36">
        <f t="shared" si="326"/>
        <v>845.44</v>
      </c>
      <c r="AP2616" s="83">
        <f t="shared" si="327"/>
        <v>-6299.1233802816914</v>
      </c>
    </row>
    <row r="2617" spans="1:42" hidden="1">
      <c r="A2617">
        <v>48374</v>
      </c>
      <c r="B2617" s="38">
        <v>46231</v>
      </c>
      <c r="C2617" t="s">
        <v>714</v>
      </c>
      <c r="D2617" t="s">
        <v>105</v>
      </c>
      <c r="E2617" t="s">
        <v>106</v>
      </c>
      <c r="F2617" t="s">
        <v>59</v>
      </c>
      <c r="G2617">
        <v>8</v>
      </c>
      <c r="H2617" s="43">
        <v>11065</v>
      </c>
      <c r="I2617" t="s">
        <v>107</v>
      </c>
      <c r="J2617">
        <v>11392</v>
      </c>
      <c r="K2617" t="s">
        <v>142</v>
      </c>
      <c r="L2617" t="s">
        <v>142</v>
      </c>
      <c r="M2617" t="s">
        <v>146</v>
      </c>
      <c r="N2617" t="s">
        <v>147</v>
      </c>
      <c r="O2617" t="s">
        <v>64</v>
      </c>
      <c r="P2617">
        <v>820</v>
      </c>
      <c r="Q2617" t="s">
        <v>144</v>
      </c>
      <c r="R2617" t="s">
        <v>122</v>
      </c>
      <c r="S2617">
        <v>5</v>
      </c>
      <c r="T2617">
        <v>7.16</v>
      </c>
      <c r="U2617">
        <v>3</v>
      </c>
      <c r="V2617">
        <v>8</v>
      </c>
      <c r="W2617">
        <v>0.71</v>
      </c>
      <c r="X2617">
        <v>0.7</v>
      </c>
      <c r="Y2617">
        <v>1.1200000000000001</v>
      </c>
      <c r="Z2617">
        <v>211.36</v>
      </c>
      <c r="AA2617" t="s">
        <v>55</v>
      </c>
      <c r="AB2617" t="s">
        <v>77</v>
      </c>
      <c r="AC2617" t="s">
        <v>145</v>
      </c>
      <c r="AE2617" s="39">
        <v>46232.267881944441</v>
      </c>
      <c r="AG2617" t="str">
        <f t="shared" si="320"/>
        <v>Agosto-26</v>
      </c>
      <c r="AH2617" s="36">
        <f>_xlfn.XLOOKUP(AK2617,'Base de Preços'!P$7:P$3001,'Base de Preços'!J$7:J$3001,"",0)</f>
        <v>618.69000000000005</v>
      </c>
      <c r="AI2617" s="37">
        <f t="shared" si="321"/>
        <v>0</v>
      </c>
      <c r="AJ2617" t="str">
        <f>_xlfn.XLOOKUP(N2617,Agrupamentos!C$3:C$496,Agrupamentos!D$3:D$496,"",0)</f>
        <v>IRRIGAÇÃO DE PLANTIO</v>
      </c>
      <c r="AK2617" t="str">
        <f t="shared" si="322"/>
        <v>2ª SERV IRRIGACAO NIVEL 1 AGRIC - TRANSPORTE ATÉ 5,0GN1410336-2</v>
      </c>
      <c r="AL2617" s="57" t="str">
        <f t="shared" si="323"/>
        <v>48374GN1410Operador de Trator de PneuDOUGLAS BOTELHO GOMES2ª SERV IRRIGACAO NIVEL 1 AGRIC - TRANSPORTE ATÉ 5,0NOSSA SENHORA APARECIDA IX - CPG004-01Apoio7,16Agosto-263846232,267881944446231</v>
      </c>
      <c r="AM2617" s="79">
        <f t="shared" si="324"/>
        <v>11.267605633802818</v>
      </c>
      <c r="AN2617" s="80">
        <f t="shared" si="325"/>
        <v>2381.5211267605637</v>
      </c>
      <c r="AO2617" s="36">
        <f t="shared" si="326"/>
        <v>1513.3376000000001</v>
      </c>
      <c r="AP2617" s="83">
        <f t="shared" si="327"/>
        <v>-868.18352676056361</v>
      </c>
    </row>
    <row r="2618" spans="1:42" hidden="1">
      <c r="A2618">
        <v>48374</v>
      </c>
      <c r="B2618" s="38">
        <v>46231</v>
      </c>
      <c r="C2618" t="s">
        <v>714</v>
      </c>
      <c r="D2618" t="s">
        <v>105</v>
      </c>
      <c r="E2618" t="s">
        <v>106</v>
      </c>
      <c r="F2618" t="s">
        <v>49</v>
      </c>
      <c r="G2618">
        <v>8</v>
      </c>
      <c r="H2618" s="43">
        <v>11065</v>
      </c>
      <c r="I2618" t="s">
        <v>107</v>
      </c>
      <c r="J2618">
        <v>11392</v>
      </c>
      <c r="K2618" t="s">
        <v>142</v>
      </c>
      <c r="L2618" t="s">
        <v>142</v>
      </c>
      <c r="M2618" t="s">
        <v>146</v>
      </c>
      <c r="N2618" t="s">
        <v>147</v>
      </c>
      <c r="O2618" t="s">
        <v>64</v>
      </c>
      <c r="P2618">
        <v>820</v>
      </c>
      <c r="Q2618" t="s">
        <v>144</v>
      </c>
      <c r="R2618" t="s">
        <v>118</v>
      </c>
      <c r="S2618">
        <v>40</v>
      </c>
      <c r="T2618">
        <v>4</v>
      </c>
      <c r="U2618">
        <v>0</v>
      </c>
      <c r="V2618">
        <v>40</v>
      </c>
      <c r="W2618">
        <v>3.57</v>
      </c>
      <c r="X2618">
        <v>10</v>
      </c>
      <c r="Y2618">
        <v>10</v>
      </c>
      <c r="Z2618">
        <v>269.95999999999998</v>
      </c>
      <c r="AA2618" t="s">
        <v>55</v>
      </c>
      <c r="AB2618" t="s">
        <v>47</v>
      </c>
      <c r="AC2618" t="s">
        <v>145</v>
      </c>
      <c r="AE2618" s="39">
        <v>46232.267881944441</v>
      </c>
      <c r="AG2618" t="str">
        <f t="shared" si="320"/>
        <v>Agosto-26</v>
      </c>
      <c r="AH2618" s="36">
        <f>_xlfn.XLOOKUP(AK2618,'Base de Preços'!P$7:P$3001,'Base de Preços'!J$7:J$3001,"",0)</f>
        <v>618.69000000000005</v>
      </c>
      <c r="AI2618" s="37">
        <f t="shared" si="321"/>
        <v>2474.7600000000002</v>
      </c>
      <c r="AJ2618" t="str">
        <f>_xlfn.XLOOKUP(N2618,Agrupamentos!C$3:C$496,Agrupamentos!D$3:D$496,"",0)</f>
        <v>IRRIGAÇÃO DE PLANTIO</v>
      </c>
      <c r="AK2618" t="str">
        <f t="shared" si="322"/>
        <v>2ª SERV IRRIGACAO NIVEL 1 AGRIC - TRANSPORTE ATÉ 5,0GN1410336-2</v>
      </c>
      <c r="AL2618" s="57" t="str">
        <f t="shared" si="323"/>
        <v>48374GN1410Trabalhador FlorestalDOUGLAS BOTELHO GOMES2ª SERV IRRIGACAO NIVEL 1 AGRIC - TRANSPORTE ATÉ 5,0NOSSA SENHORA APARECIDA IX - CPG003-01Principal4Agosto-2604046232,267881944446231</v>
      </c>
      <c r="AM2618" s="79">
        <f t="shared" si="324"/>
        <v>11.204481792717088</v>
      </c>
      <c r="AN2618" s="80">
        <f t="shared" si="325"/>
        <v>3024.7619047619046</v>
      </c>
      <c r="AO2618" s="36">
        <f t="shared" si="326"/>
        <v>1079.8399999999999</v>
      </c>
      <c r="AP2618" s="83">
        <f t="shared" si="327"/>
        <v>-1944.9219047619047</v>
      </c>
    </row>
    <row r="2619" spans="1:42" hidden="1">
      <c r="A2619">
        <v>48374</v>
      </c>
      <c r="B2619" s="38">
        <v>46231</v>
      </c>
      <c r="C2619" t="s">
        <v>714</v>
      </c>
      <c r="D2619" t="s">
        <v>105</v>
      </c>
      <c r="E2619" t="s">
        <v>106</v>
      </c>
      <c r="F2619" t="s">
        <v>37</v>
      </c>
      <c r="G2619">
        <v>8</v>
      </c>
      <c r="H2619" s="43">
        <v>11065</v>
      </c>
      <c r="I2619" t="s">
        <v>107</v>
      </c>
      <c r="J2619">
        <v>11392</v>
      </c>
      <c r="K2619" t="s">
        <v>142</v>
      </c>
      <c r="L2619" t="s">
        <v>142</v>
      </c>
      <c r="M2619">
        <v>1</v>
      </c>
      <c r="N2619" t="s">
        <v>109</v>
      </c>
      <c r="O2619" t="s">
        <v>64</v>
      </c>
      <c r="P2619">
        <v>820</v>
      </c>
      <c r="Q2619" t="s">
        <v>144</v>
      </c>
      <c r="R2619" t="s">
        <v>122</v>
      </c>
      <c r="S2619">
        <v>24</v>
      </c>
      <c r="T2619">
        <v>0</v>
      </c>
      <c r="U2619">
        <v>0</v>
      </c>
      <c r="V2619">
        <v>24</v>
      </c>
      <c r="W2619">
        <v>0</v>
      </c>
      <c r="X2619">
        <v>0</v>
      </c>
      <c r="Y2619">
        <v>0</v>
      </c>
      <c r="Z2619">
        <v>0</v>
      </c>
      <c r="AA2619" t="s">
        <v>46</v>
      </c>
      <c r="AB2619" t="s">
        <v>47</v>
      </c>
      <c r="AC2619" t="s">
        <v>145</v>
      </c>
      <c r="AE2619" s="39">
        <v>46232.267881944441</v>
      </c>
      <c r="AG2619" t="str">
        <f t="shared" si="320"/>
        <v>Agosto-26</v>
      </c>
      <c r="AH2619" s="36">
        <f>_xlfn.XLOOKUP(AK2619,'Base de Preços'!P$7:P$3001,'Base de Preços'!J$7:J$3001,"",0)</f>
        <v>0</v>
      </c>
      <c r="AI2619" s="37">
        <f t="shared" si="321"/>
        <v>0</v>
      </c>
      <c r="AJ2619" t="str">
        <f>_xlfn.XLOOKUP(N2619,Agrupamentos!C$3:C$496,Agrupamentos!D$3:D$496,"",0)</f>
        <v>APOIO E MANUTENÇÃO</v>
      </c>
      <c r="AK2619" t="str">
        <f t="shared" si="322"/>
        <v>APOIO E MANUTEÇÃO 1410GN14101</v>
      </c>
      <c r="AL2619" s="57" t="str">
        <f t="shared" si="323"/>
        <v>48374GN1410MotoristaDOUGLAS BOTELHO GOMESAPOIO E MANUTEÇÃO 1410NOSSA SENHORA APARECIDA IX - CPG004-01Principal0Agosto-2602446232,267881944446231</v>
      </c>
      <c r="AM2619" s="79" t="str">
        <f t="shared" si="324"/>
        <v/>
      </c>
      <c r="AN2619" s="80" t="str">
        <f t="shared" si="325"/>
        <v/>
      </c>
      <c r="AO2619" s="36">
        <f t="shared" si="326"/>
        <v>0</v>
      </c>
      <c r="AP2619" s="83" t="str">
        <f t="shared" si="327"/>
        <v/>
      </c>
    </row>
    <row r="2620" spans="1:42" hidden="1">
      <c r="A2620">
        <v>48375</v>
      </c>
      <c r="B2620" s="38">
        <v>46231</v>
      </c>
      <c r="C2620" t="s">
        <v>714</v>
      </c>
      <c r="D2620" t="s">
        <v>105</v>
      </c>
      <c r="E2620" t="s">
        <v>106</v>
      </c>
      <c r="F2620" t="s">
        <v>59</v>
      </c>
      <c r="G2620">
        <v>8</v>
      </c>
      <c r="H2620" s="43">
        <v>11331</v>
      </c>
      <c r="I2620" t="s">
        <v>112</v>
      </c>
      <c r="J2620">
        <v>11362</v>
      </c>
      <c r="K2620" t="s">
        <v>131</v>
      </c>
      <c r="L2620" t="s">
        <v>131</v>
      </c>
      <c r="M2620">
        <v>1</v>
      </c>
      <c r="N2620" t="s">
        <v>109</v>
      </c>
      <c r="O2620" t="s">
        <v>64</v>
      </c>
      <c r="P2620">
        <v>855</v>
      </c>
      <c r="Q2620" t="s">
        <v>182</v>
      </c>
      <c r="R2620" t="s">
        <v>134</v>
      </c>
      <c r="S2620">
        <v>0</v>
      </c>
      <c r="T2620">
        <v>0</v>
      </c>
      <c r="U2620">
        <v>52</v>
      </c>
      <c r="V2620">
        <v>52</v>
      </c>
      <c r="W2620">
        <v>0</v>
      </c>
      <c r="X2620">
        <v>0</v>
      </c>
      <c r="Y2620">
        <v>0</v>
      </c>
      <c r="Z2620">
        <v>0</v>
      </c>
      <c r="AA2620" t="s">
        <v>46</v>
      </c>
      <c r="AB2620" t="s">
        <v>56</v>
      </c>
      <c r="AC2620" t="s">
        <v>135</v>
      </c>
      <c r="AD2620" t="s">
        <v>58</v>
      </c>
      <c r="AE2620" s="39">
        <v>46232.298877314817</v>
      </c>
      <c r="AF2620" t="s">
        <v>804</v>
      </c>
      <c r="AG2620" t="str">
        <f t="shared" si="320"/>
        <v>Agosto-26</v>
      </c>
      <c r="AH2620" s="36">
        <f>_xlfn.XLOOKUP(AK2620,'Base de Preços'!P$7:P$3001,'Base de Preços'!J$7:J$3001,"",0)</f>
        <v>0</v>
      </c>
      <c r="AI2620" s="37">
        <f t="shared" si="321"/>
        <v>0</v>
      </c>
      <c r="AJ2620" t="str">
        <f>_xlfn.XLOOKUP(N2620,Agrupamentos!C$3:C$496,Agrupamentos!D$3:D$496,"",0)</f>
        <v>APOIO E MANUTENÇÃO</v>
      </c>
      <c r="AK2620" t="str">
        <f t="shared" si="322"/>
        <v>APOIO E MANUTEÇÃO 1410GN14101</v>
      </c>
      <c r="AL2620" s="57" t="str">
        <f t="shared" si="323"/>
        <v>48375GN1410Operador de Trator de PneuGABRIEL GONCALVES PINHEIROAPOIO E MANUTEÇÃO 1410MELANCIA - RRP002-01Suporte0Agosto-26525246232,298877314846231</v>
      </c>
      <c r="AM2620" s="79" t="str">
        <f t="shared" si="324"/>
        <v/>
      </c>
      <c r="AN2620" s="80" t="str">
        <f t="shared" si="325"/>
        <v/>
      </c>
      <c r="AO2620" s="36">
        <f t="shared" si="326"/>
        <v>0</v>
      </c>
      <c r="AP2620" s="83" t="str">
        <f t="shared" si="327"/>
        <v/>
      </c>
    </row>
    <row r="2621" spans="1:42" hidden="1">
      <c r="A2621">
        <v>48375</v>
      </c>
      <c r="B2621" s="38">
        <v>46231</v>
      </c>
      <c r="C2621" t="s">
        <v>714</v>
      </c>
      <c r="D2621" t="s">
        <v>105</v>
      </c>
      <c r="E2621" t="s">
        <v>106</v>
      </c>
      <c r="F2621" t="s">
        <v>49</v>
      </c>
      <c r="G2621">
        <v>8</v>
      </c>
      <c r="H2621" s="43">
        <v>11331</v>
      </c>
      <c r="I2621" t="s">
        <v>112</v>
      </c>
      <c r="J2621">
        <v>11362</v>
      </c>
      <c r="K2621" t="s">
        <v>131</v>
      </c>
      <c r="L2621" t="s">
        <v>131</v>
      </c>
      <c r="M2621">
        <v>298</v>
      </c>
      <c r="N2621" t="s">
        <v>132</v>
      </c>
      <c r="O2621" t="s">
        <v>43</v>
      </c>
      <c r="P2621">
        <v>855</v>
      </c>
      <c r="Q2621" t="s">
        <v>182</v>
      </c>
      <c r="R2621" t="s">
        <v>134</v>
      </c>
      <c r="S2621">
        <v>8</v>
      </c>
      <c r="T2621">
        <v>1</v>
      </c>
      <c r="U2621">
        <v>0</v>
      </c>
      <c r="V2621">
        <v>8</v>
      </c>
      <c r="W2621">
        <v>0</v>
      </c>
      <c r="X2621">
        <v>8</v>
      </c>
      <c r="Y2621">
        <v>8</v>
      </c>
      <c r="Z2621">
        <v>589.29</v>
      </c>
      <c r="AA2621" t="s">
        <v>46</v>
      </c>
      <c r="AB2621" t="s">
        <v>47</v>
      </c>
      <c r="AC2621" t="s">
        <v>135</v>
      </c>
      <c r="AD2621" t="s">
        <v>58</v>
      </c>
      <c r="AE2621" s="39">
        <v>46232.298877314817</v>
      </c>
      <c r="AF2621" t="s">
        <v>804</v>
      </c>
      <c r="AG2621" t="str">
        <f t="shared" si="320"/>
        <v>Agosto-26</v>
      </c>
      <c r="AH2621" s="36">
        <f>_xlfn.XLOOKUP(AK2621,'Base de Preços'!P$7:P$3001,'Base de Preços'!J$7:J$3001,"",0)</f>
        <v>589.29</v>
      </c>
      <c r="AI2621" s="37">
        <f t="shared" si="321"/>
        <v>589.29</v>
      </c>
      <c r="AJ2621" t="str">
        <f>_xlfn.XLOOKUP(N2621,Agrupamentos!C$3:C$496,Agrupamentos!D$3:D$496,"",0)</f>
        <v>DIARIAS HOMEM</v>
      </c>
      <c r="AK2621" t="str">
        <f t="shared" si="322"/>
        <v>SERV GERAIS LAVOURA AGRICGN1410298</v>
      </c>
      <c r="AL2621" s="57" t="str">
        <f t="shared" si="323"/>
        <v>48375GN1410Trabalhador FlorestalGABRIEL GONCALVES PINHEIROSERV GERAIS LAVOURA AGRICMELANCIA - RRP002-01Principal1Agosto-260846232,298877314846231</v>
      </c>
      <c r="AM2621" s="79" t="str">
        <f t="shared" si="324"/>
        <v/>
      </c>
      <c r="AN2621" s="80" t="str">
        <f t="shared" si="325"/>
        <v/>
      </c>
      <c r="AO2621" s="36">
        <f t="shared" si="326"/>
        <v>589.29</v>
      </c>
      <c r="AP2621" s="83" t="str">
        <f t="shared" si="327"/>
        <v/>
      </c>
    </row>
    <row r="2622" spans="1:42" hidden="1">
      <c r="A2622">
        <v>48375</v>
      </c>
      <c r="B2622" s="38">
        <v>46231</v>
      </c>
      <c r="C2622" t="s">
        <v>714</v>
      </c>
      <c r="D2622" t="s">
        <v>105</v>
      </c>
      <c r="E2622" t="s">
        <v>106</v>
      </c>
      <c r="F2622" t="s">
        <v>37</v>
      </c>
      <c r="G2622">
        <v>8</v>
      </c>
      <c r="H2622" s="43">
        <v>11331</v>
      </c>
      <c r="I2622" t="s">
        <v>112</v>
      </c>
      <c r="J2622">
        <v>11362</v>
      </c>
      <c r="K2622" t="s">
        <v>131</v>
      </c>
      <c r="L2622" t="s">
        <v>131</v>
      </c>
      <c r="M2622">
        <v>1</v>
      </c>
      <c r="N2622" t="s">
        <v>109</v>
      </c>
      <c r="O2622" t="s">
        <v>64</v>
      </c>
      <c r="P2622">
        <v>855</v>
      </c>
      <c r="Q2622" t="s">
        <v>182</v>
      </c>
      <c r="R2622" t="s">
        <v>134</v>
      </c>
      <c r="S2622">
        <v>5</v>
      </c>
      <c r="T2622">
        <v>0</v>
      </c>
      <c r="U2622">
        <v>5</v>
      </c>
      <c r="V2622">
        <v>10</v>
      </c>
      <c r="W2622">
        <v>0</v>
      </c>
      <c r="X2622">
        <v>0</v>
      </c>
      <c r="Y2622">
        <v>0</v>
      </c>
      <c r="Z2622">
        <v>0</v>
      </c>
      <c r="AA2622" t="s">
        <v>46</v>
      </c>
      <c r="AB2622" t="s">
        <v>47</v>
      </c>
      <c r="AC2622" t="s">
        <v>135</v>
      </c>
      <c r="AD2622" t="s">
        <v>58</v>
      </c>
      <c r="AE2622" s="39">
        <v>46232.298877314817</v>
      </c>
      <c r="AF2622" t="s">
        <v>804</v>
      </c>
      <c r="AG2622" t="str">
        <f t="shared" si="320"/>
        <v>Agosto-26</v>
      </c>
      <c r="AH2622" s="36">
        <f>_xlfn.XLOOKUP(AK2622,'Base de Preços'!P$7:P$3001,'Base de Preços'!J$7:J$3001,"",0)</f>
        <v>0</v>
      </c>
      <c r="AI2622" s="37">
        <f t="shared" si="321"/>
        <v>0</v>
      </c>
      <c r="AJ2622" t="str">
        <f>_xlfn.XLOOKUP(N2622,Agrupamentos!C$3:C$496,Agrupamentos!D$3:D$496,"",0)</f>
        <v>APOIO E MANUTENÇÃO</v>
      </c>
      <c r="AK2622" t="str">
        <f t="shared" si="322"/>
        <v>APOIO E MANUTEÇÃO 1410GN14101</v>
      </c>
      <c r="AL2622" s="57" t="str">
        <f t="shared" si="323"/>
        <v>48375GN1410MotoristaGABRIEL GONCALVES PINHEIROAPOIO E MANUTEÇÃO 1410MELANCIA - RRP002-01Principal0Agosto-2651046232,298877314846231</v>
      </c>
      <c r="AM2622" s="79" t="str">
        <f t="shared" si="324"/>
        <v/>
      </c>
      <c r="AN2622" s="80" t="str">
        <f t="shared" si="325"/>
        <v/>
      </c>
      <c r="AO2622" s="36">
        <f t="shared" si="326"/>
        <v>0</v>
      </c>
      <c r="AP2622" s="83" t="str">
        <f t="shared" si="327"/>
        <v/>
      </c>
    </row>
    <row r="2623" spans="1:42" hidden="1">
      <c r="A2623">
        <v>48375</v>
      </c>
      <c r="B2623" s="38">
        <v>46231</v>
      </c>
      <c r="C2623" t="s">
        <v>714</v>
      </c>
      <c r="D2623" t="s">
        <v>105</v>
      </c>
      <c r="E2623" t="s">
        <v>106</v>
      </c>
      <c r="F2623" t="s">
        <v>49</v>
      </c>
      <c r="G2623">
        <v>8</v>
      </c>
      <c r="H2623" s="43">
        <v>11331</v>
      </c>
      <c r="I2623" t="s">
        <v>112</v>
      </c>
      <c r="J2623">
        <v>11362</v>
      </c>
      <c r="K2623" t="s">
        <v>131</v>
      </c>
      <c r="L2623" t="s">
        <v>131</v>
      </c>
      <c r="M2623">
        <v>1</v>
      </c>
      <c r="N2623" t="s">
        <v>109</v>
      </c>
      <c r="O2623" t="s">
        <v>64</v>
      </c>
      <c r="P2623">
        <v>855</v>
      </c>
      <c r="Q2623" t="s">
        <v>182</v>
      </c>
      <c r="R2623" t="s">
        <v>134</v>
      </c>
      <c r="S2623">
        <v>10</v>
      </c>
      <c r="T2623">
        <v>0</v>
      </c>
      <c r="U2623">
        <v>0</v>
      </c>
      <c r="V2623">
        <v>10</v>
      </c>
      <c r="W2623">
        <v>0</v>
      </c>
      <c r="X2623">
        <v>0</v>
      </c>
      <c r="Y2623">
        <v>0</v>
      </c>
      <c r="Z2623">
        <v>0</v>
      </c>
      <c r="AA2623" t="s">
        <v>46</v>
      </c>
      <c r="AB2623" t="s">
        <v>56</v>
      </c>
      <c r="AC2623" t="s">
        <v>135</v>
      </c>
      <c r="AD2623" t="s">
        <v>58</v>
      </c>
      <c r="AE2623" s="39">
        <v>46232.298877314817</v>
      </c>
      <c r="AF2623" t="s">
        <v>804</v>
      </c>
      <c r="AG2623" t="str">
        <f t="shared" si="320"/>
        <v>Agosto-26</v>
      </c>
      <c r="AH2623" s="36">
        <f>_xlfn.XLOOKUP(AK2623,'Base de Preços'!P$7:P$3001,'Base de Preços'!J$7:J$3001,"",0)</f>
        <v>0</v>
      </c>
      <c r="AI2623" s="37">
        <f t="shared" si="321"/>
        <v>0</v>
      </c>
      <c r="AJ2623" t="str">
        <f>_xlfn.XLOOKUP(N2623,Agrupamentos!C$3:C$496,Agrupamentos!D$3:D$496,"",0)</f>
        <v>APOIO E MANUTENÇÃO</v>
      </c>
      <c r="AK2623" t="str">
        <f t="shared" si="322"/>
        <v>APOIO E MANUTEÇÃO 1410GN14101</v>
      </c>
      <c r="AL2623" s="57" t="str">
        <f t="shared" si="323"/>
        <v>48375GN1410Trabalhador FlorestalGABRIEL GONCALVES PINHEIROAPOIO E MANUTEÇÃO 1410MELANCIA - RRP002-01Suporte0Agosto-2601046232,298877314846231</v>
      </c>
      <c r="AM2623" s="79" t="str">
        <f t="shared" si="324"/>
        <v/>
      </c>
      <c r="AN2623" s="80" t="str">
        <f t="shared" si="325"/>
        <v/>
      </c>
      <c r="AO2623" s="36">
        <f t="shared" si="326"/>
        <v>0</v>
      </c>
      <c r="AP2623" s="83" t="str">
        <f t="shared" si="327"/>
        <v/>
      </c>
    </row>
    <row r="2624" spans="1:42" hidden="1">
      <c r="A2624">
        <v>48381</v>
      </c>
      <c r="B2624" s="38">
        <v>46231</v>
      </c>
      <c r="C2624" t="s">
        <v>714</v>
      </c>
      <c r="D2624" t="s">
        <v>105</v>
      </c>
      <c r="E2624" t="s">
        <v>106</v>
      </c>
      <c r="F2624" t="s">
        <v>49</v>
      </c>
      <c r="G2624">
        <v>8</v>
      </c>
      <c r="H2624" s="43">
        <v>11331</v>
      </c>
      <c r="I2624" t="s">
        <v>112</v>
      </c>
      <c r="J2624">
        <v>11752</v>
      </c>
      <c r="K2624" t="s">
        <v>149</v>
      </c>
      <c r="L2624" t="s">
        <v>149</v>
      </c>
      <c r="M2624" t="s">
        <v>115</v>
      </c>
      <c r="N2624" t="s">
        <v>116</v>
      </c>
      <c r="O2624" t="s">
        <v>64</v>
      </c>
      <c r="P2624">
        <v>532</v>
      </c>
      <c r="Q2624" t="s">
        <v>117</v>
      </c>
      <c r="R2624" t="s">
        <v>158</v>
      </c>
      <c r="S2624">
        <v>20</v>
      </c>
      <c r="T2624">
        <v>20</v>
      </c>
      <c r="U2624">
        <v>0</v>
      </c>
      <c r="V2624">
        <v>20</v>
      </c>
      <c r="W2624">
        <v>0.08</v>
      </c>
      <c r="X2624">
        <v>1</v>
      </c>
      <c r="Y2624">
        <v>1</v>
      </c>
      <c r="Z2624">
        <v>10.130000000000001</v>
      </c>
      <c r="AA2624" t="s">
        <v>55</v>
      </c>
      <c r="AB2624" t="s">
        <v>56</v>
      </c>
      <c r="AC2624" t="s">
        <v>120</v>
      </c>
      <c r="AE2624" s="39">
        <v>46232.379293981481</v>
      </c>
      <c r="AG2624" t="str">
        <f t="shared" si="320"/>
        <v>Agosto-26</v>
      </c>
      <c r="AH2624" s="36">
        <f>_xlfn.XLOOKUP(AK2624,'Base de Preços'!P$7:P$3001,'Base de Preços'!J$7:J$3001,"",0)</f>
        <v>212.62</v>
      </c>
      <c r="AI2624" s="37">
        <f t="shared" si="321"/>
        <v>0</v>
      </c>
      <c r="AJ2624" t="str">
        <f>_xlfn.XLOOKUP(N2624,Agrupamentos!C$3:C$496,Agrupamentos!D$3:D$496,"",0)</f>
        <v>HERBICIDA MEC</v>
      </c>
      <c r="AK2624" t="str">
        <f t="shared" si="322"/>
        <v>SERV CAP QUIM PRE EMERG 3 LINHASGN1410IMP97</v>
      </c>
      <c r="AL2624" s="57" t="str">
        <f t="shared" si="323"/>
        <v>48381GN1410Trabalhador FlorestalMATEUS SANCHES PERES BIENIEKSERV CAP QUIM PRE EMERG 3 LINHASNOSSA SENHORA APARECIDA IX001-01Suporte20Agosto-2602046232,379293981546231</v>
      </c>
      <c r="AM2624" s="79">
        <f t="shared" si="324"/>
        <v>250</v>
      </c>
      <c r="AN2624" s="80">
        <f t="shared" si="325"/>
        <v>2532.5</v>
      </c>
      <c r="AO2624" s="36">
        <f t="shared" si="326"/>
        <v>202.60000000000002</v>
      </c>
      <c r="AP2624" s="83">
        <f t="shared" si="327"/>
        <v>-2329.9</v>
      </c>
    </row>
    <row r="2625" spans="1:42" hidden="1">
      <c r="A2625">
        <v>48381</v>
      </c>
      <c r="B2625" s="38">
        <v>46231</v>
      </c>
      <c r="C2625" t="s">
        <v>714</v>
      </c>
      <c r="D2625" t="s">
        <v>105</v>
      </c>
      <c r="E2625" t="s">
        <v>106</v>
      </c>
      <c r="F2625" t="s">
        <v>37</v>
      </c>
      <c r="G2625">
        <v>8</v>
      </c>
      <c r="H2625" s="43">
        <v>11331</v>
      </c>
      <c r="I2625" t="s">
        <v>112</v>
      </c>
      <c r="J2625">
        <v>11752</v>
      </c>
      <c r="K2625" t="s">
        <v>149</v>
      </c>
      <c r="L2625" t="s">
        <v>149</v>
      </c>
      <c r="M2625" t="s">
        <v>115</v>
      </c>
      <c r="N2625" t="s">
        <v>116</v>
      </c>
      <c r="O2625" t="s">
        <v>64</v>
      </c>
      <c r="P2625">
        <v>532</v>
      </c>
      <c r="Q2625" t="s">
        <v>117</v>
      </c>
      <c r="R2625" t="s">
        <v>158</v>
      </c>
      <c r="S2625">
        <v>8</v>
      </c>
      <c r="T2625">
        <v>20</v>
      </c>
      <c r="U2625">
        <v>2</v>
      </c>
      <c r="V2625">
        <v>10</v>
      </c>
      <c r="W2625">
        <v>0.14000000000000001</v>
      </c>
      <c r="X2625">
        <v>0.4</v>
      </c>
      <c r="Y2625">
        <v>0.5</v>
      </c>
      <c r="Z2625">
        <v>58.86</v>
      </c>
      <c r="AA2625" t="s">
        <v>55</v>
      </c>
      <c r="AB2625" t="s">
        <v>77</v>
      </c>
      <c r="AC2625" t="s">
        <v>120</v>
      </c>
      <c r="AE2625" s="39">
        <v>46232.379293981481</v>
      </c>
      <c r="AG2625" t="str">
        <f t="shared" si="320"/>
        <v>Agosto-26</v>
      </c>
      <c r="AH2625" s="36">
        <f>_xlfn.XLOOKUP(AK2625,'Base de Preços'!P$7:P$3001,'Base de Preços'!J$7:J$3001,"",0)</f>
        <v>212.62</v>
      </c>
      <c r="AI2625" s="37">
        <f t="shared" si="321"/>
        <v>0</v>
      </c>
      <c r="AJ2625" t="str">
        <f>_xlfn.XLOOKUP(N2625,Agrupamentos!C$3:C$496,Agrupamentos!D$3:D$496,"",0)</f>
        <v>HERBICIDA MEC</v>
      </c>
      <c r="AK2625" t="str">
        <f t="shared" si="322"/>
        <v>SERV CAP QUIM PRE EMERG 3 LINHASGN1410IMP97</v>
      </c>
      <c r="AL2625" s="57" t="str">
        <f t="shared" si="323"/>
        <v>48381GN1410MotoristaMATEUS SANCHES PERES BIENIEKSERV CAP QUIM PRE EMERG 3 LINHASNOSSA SENHORA APARECIDA IX001-01Apoio20Agosto-2621046232,379293981546231</v>
      </c>
      <c r="AM2625" s="79">
        <f t="shared" si="324"/>
        <v>71.428571428571416</v>
      </c>
      <c r="AN2625" s="80">
        <f t="shared" si="325"/>
        <v>4204.2857142857138</v>
      </c>
      <c r="AO2625" s="36">
        <f t="shared" si="326"/>
        <v>1177.2</v>
      </c>
      <c r="AP2625" s="83">
        <f t="shared" si="327"/>
        <v>-3027.0857142857139</v>
      </c>
    </row>
    <row r="2626" spans="1:42" hidden="1">
      <c r="A2626">
        <v>48381</v>
      </c>
      <c r="B2626" s="38">
        <v>46231</v>
      </c>
      <c r="C2626" t="s">
        <v>714</v>
      </c>
      <c r="D2626" t="s">
        <v>105</v>
      </c>
      <c r="E2626" t="s">
        <v>106</v>
      </c>
      <c r="F2626" t="s">
        <v>59</v>
      </c>
      <c r="G2626">
        <v>8</v>
      </c>
      <c r="H2626" s="43">
        <v>11331</v>
      </c>
      <c r="I2626" t="s">
        <v>112</v>
      </c>
      <c r="J2626">
        <v>11752</v>
      </c>
      <c r="K2626" t="s">
        <v>149</v>
      </c>
      <c r="L2626" t="s">
        <v>149</v>
      </c>
      <c r="M2626" t="s">
        <v>115</v>
      </c>
      <c r="N2626" t="s">
        <v>116</v>
      </c>
      <c r="O2626" t="s">
        <v>64</v>
      </c>
      <c r="P2626">
        <v>532</v>
      </c>
      <c r="Q2626" t="s">
        <v>117</v>
      </c>
      <c r="R2626" t="s">
        <v>121</v>
      </c>
      <c r="S2626">
        <v>0</v>
      </c>
      <c r="T2626">
        <v>15</v>
      </c>
      <c r="U2626">
        <v>30</v>
      </c>
      <c r="V2626">
        <v>30</v>
      </c>
      <c r="W2626">
        <v>0.42</v>
      </c>
      <c r="X2626">
        <v>0</v>
      </c>
      <c r="Y2626">
        <v>2</v>
      </c>
      <c r="Z2626">
        <v>143.63999999999999</v>
      </c>
      <c r="AA2626" t="s">
        <v>55</v>
      </c>
      <c r="AB2626" t="s">
        <v>47</v>
      </c>
      <c r="AC2626" t="s">
        <v>120</v>
      </c>
      <c r="AD2626" t="s">
        <v>120</v>
      </c>
      <c r="AE2626" s="39">
        <v>46232.379293981481</v>
      </c>
      <c r="AG2626" t="str">
        <f t="shared" si="320"/>
        <v>Agosto-26</v>
      </c>
      <c r="AH2626" s="36">
        <f>_xlfn.XLOOKUP(AK2626,'Base de Preços'!P$7:P$3001,'Base de Preços'!J$7:J$3001,"",0)</f>
        <v>212.62</v>
      </c>
      <c r="AI2626" s="37">
        <f t="shared" si="321"/>
        <v>3189.3</v>
      </c>
      <c r="AJ2626" t="str">
        <f>_xlfn.XLOOKUP(N2626,Agrupamentos!C$3:C$496,Agrupamentos!D$3:D$496,"",0)</f>
        <v>HERBICIDA MEC</v>
      </c>
      <c r="AK2626" t="str">
        <f t="shared" si="322"/>
        <v>SERV CAP QUIM PRE EMERG 3 LINHASGN1410IMP97</v>
      </c>
      <c r="AL2626" s="57" t="str">
        <f t="shared" si="323"/>
        <v>48381GN1410Operador de Trator de PneuMATEUS SANCHES PERES BIENIEKSERV CAP QUIM PRE EMERG 3 LINHASNOSSA SENHORA APARECIDA IX002-02Principal15Agosto-26303046232,379293981546231</v>
      </c>
      <c r="AM2626" s="79">
        <f t="shared" si="324"/>
        <v>71.428571428571431</v>
      </c>
      <c r="AN2626" s="80">
        <f t="shared" si="325"/>
        <v>10260</v>
      </c>
      <c r="AO2626" s="36">
        <f t="shared" si="326"/>
        <v>2154.6</v>
      </c>
      <c r="AP2626" s="83">
        <f t="shared" si="327"/>
        <v>-8105.4</v>
      </c>
    </row>
    <row r="2627" spans="1:42" hidden="1">
      <c r="A2627">
        <v>48381</v>
      </c>
      <c r="B2627" s="38">
        <v>46231</v>
      </c>
      <c r="C2627" t="s">
        <v>714</v>
      </c>
      <c r="D2627" t="s">
        <v>105</v>
      </c>
      <c r="E2627" t="s">
        <v>106</v>
      </c>
      <c r="F2627" t="s">
        <v>59</v>
      </c>
      <c r="G2627">
        <v>8</v>
      </c>
      <c r="H2627" s="43">
        <v>11331</v>
      </c>
      <c r="I2627" t="s">
        <v>112</v>
      </c>
      <c r="J2627">
        <v>11752</v>
      </c>
      <c r="K2627" t="s">
        <v>149</v>
      </c>
      <c r="L2627" t="s">
        <v>149</v>
      </c>
      <c r="M2627" t="s">
        <v>115</v>
      </c>
      <c r="N2627" t="s">
        <v>116</v>
      </c>
      <c r="O2627" t="s">
        <v>64</v>
      </c>
      <c r="P2627">
        <v>532</v>
      </c>
      <c r="Q2627" t="s">
        <v>117</v>
      </c>
      <c r="R2627" t="s">
        <v>158</v>
      </c>
      <c r="S2627">
        <v>4</v>
      </c>
      <c r="T2627">
        <v>20</v>
      </c>
      <c r="U2627">
        <v>4</v>
      </c>
      <c r="V2627">
        <v>8</v>
      </c>
      <c r="W2627">
        <v>0.42</v>
      </c>
      <c r="X2627">
        <v>0.2</v>
      </c>
      <c r="Y2627">
        <v>0.4</v>
      </c>
      <c r="Z2627">
        <v>143.63999999999999</v>
      </c>
      <c r="AA2627" t="s">
        <v>55</v>
      </c>
      <c r="AB2627" t="s">
        <v>47</v>
      </c>
      <c r="AC2627" t="s">
        <v>120</v>
      </c>
      <c r="AD2627" t="s">
        <v>58</v>
      </c>
      <c r="AE2627" s="39">
        <v>46232.379293981481</v>
      </c>
      <c r="AG2627" t="str">
        <f t="shared" si="320"/>
        <v>Agosto-26</v>
      </c>
      <c r="AH2627" s="36">
        <f>_xlfn.XLOOKUP(AK2627,'Base de Preços'!P$7:P$3001,'Base de Preços'!J$7:J$3001,"",0)</f>
        <v>212.62</v>
      </c>
      <c r="AI2627" s="37">
        <f t="shared" si="321"/>
        <v>4252.3999999999996</v>
      </c>
      <c r="AJ2627" t="str">
        <f>_xlfn.XLOOKUP(N2627,Agrupamentos!C$3:C$496,Agrupamentos!D$3:D$496,"",0)</f>
        <v>HERBICIDA MEC</v>
      </c>
      <c r="AK2627" t="str">
        <f t="shared" si="322"/>
        <v>SERV CAP QUIM PRE EMERG 3 LINHASGN1410IMP97</v>
      </c>
      <c r="AL2627" s="57" t="str">
        <f t="shared" si="323"/>
        <v>48381GN1410Operador de Trator de PneuMATEUS SANCHES PERES BIENIEKSERV CAP QUIM PRE EMERG 3 LINHASNOSSA SENHORA APARECIDA IX001-01Principal20Agosto-264846232,379293981546231</v>
      </c>
      <c r="AM2627" s="79">
        <f t="shared" si="324"/>
        <v>19.047619047619047</v>
      </c>
      <c r="AN2627" s="80">
        <f t="shared" si="325"/>
        <v>2735.9999999999995</v>
      </c>
      <c r="AO2627" s="36">
        <f t="shared" si="326"/>
        <v>2872.7999999999997</v>
      </c>
      <c r="AP2627" s="83">
        <f t="shared" si="327"/>
        <v>136.80000000000018</v>
      </c>
    </row>
    <row r="2628" spans="1:42" hidden="1">
      <c r="A2628">
        <v>48382</v>
      </c>
      <c r="B2628" s="38">
        <v>46231</v>
      </c>
      <c r="C2628" t="s">
        <v>714</v>
      </c>
      <c r="D2628" t="s">
        <v>105</v>
      </c>
      <c r="E2628" t="s">
        <v>106</v>
      </c>
      <c r="F2628" t="s">
        <v>37</v>
      </c>
      <c r="G2628">
        <v>8</v>
      </c>
      <c r="H2628" s="43">
        <v>11065</v>
      </c>
      <c r="I2628" t="s">
        <v>107</v>
      </c>
      <c r="J2628">
        <v>11078</v>
      </c>
      <c r="K2628" t="s">
        <v>154</v>
      </c>
      <c r="L2628" t="s">
        <v>154</v>
      </c>
      <c r="M2628" t="s">
        <v>155</v>
      </c>
      <c r="N2628" t="s">
        <v>156</v>
      </c>
      <c r="O2628" t="s">
        <v>43</v>
      </c>
      <c r="P2628">
        <v>731</v>
      </c>
      <c r="Q2628" t="s">
        <v>157</v>
      </c>
      <c r="R2628" t="s">
        <v>134</v>
      </c>
      <c r="S2628">
        <v>4</v>
      </c>
      <c r="T2628">
        <v>0</v>
      </c>
      <c r="U2628">
        <v>12</v>
      </c>
      <c r="V2628">
        <v>16</v>
      </c>
      <c r="W2628">
        <v>0</v>
      </c>
      <c r="X2628">
        <v>0</v>
      </c>
      <c r="Y2628">
        <v>0</v>
      </c>
      <c r="Z2628">
        <v>0</v>
      </c>
      <c r="AA2628" t="s">
        <v>55</v>
      </c>
      <c r="AB2628" t="s">
        <v>77</v>
      </c>
      <c r="AC2628" t="s">
        <v>159</v>
      </c>
      <c r="AD2628" t="s">
        <v>159</v>
      </c>
      <c r="AE2628" s="39">
        <v>46232.399074074077</v>
      </c>
      <c r="AG2628" t="str">
        <f t="shared" si="320"/>
        <v>Agosto-26</v>
      </c>
      <c r="AH2628" s="36">
        <f>_xlfn.XLOOKUP(AK2628,'Base de Preços'!P$7:P$3001,'Base de Preços'!J$7:J$3001,"",0)</f>
        <v>3133.15</v>
      </c>
      <c r="AI2628" s="37">
        <f t="shared" si="321"/>
        <v>0</v>
      </c>
      <c r="AJ2628" t="str">
        <f>_xlfn.XLOOKUP(N2628,Agrupamentos!C$3:C$496,Agrupamentos!D$3:D$496,"",0)</f>
        <v>BRIGADINHA MSFL</v>
      </c>
      <c r="AK2628" t="str">
        <f t="shared" si="322"/>
        <v>EQUIPE DE BRIGADINHA FLORESTALGN1410IMP21</v>
      </c>
      <c r="AL2628" s="57" t="str">
        <f t="shared" si="323"/>
        <v>48382GN1410MotoristaNATAN SANTOS MORAISEQUIPE DE BRIGADINHA FLORESTALCACHOEIRA DO PONTAL GLEBA B - CPG002-01Apoio0Agosto-26121646232,399074074146231</v>
      </c>
      <c r="AM2628" s="79" t="str">
        <f t="shared" si="324"/>
        <v/>
      </c>
      <c r="AN2628" s="80" t="str">
        <f t="shared" si="325"/>
        <v/>
      </c>
      <c r="AO2628" s="36">
        <f t="shared" si="326"/>
        <v>0</v>
      </c>
      <c r="AP2628" s="83" t="str">
        <f t="shared" si="327"/>
        <v/>
      </c>
    </row>
    <row r="2629" spans="1:42" hidden="1">
      <c r="A2629">
        <v>48382</v>
      </c>
      <c r="B2629" s="38">
        <v>46231</v>
      </c>
      <c r="C2629" t="s">
        <v>714</v>
      </c>
      <c r="D2629" t="s">
        <v>105</v>
      </c>
      <c r="E2629" t="s">
        <v>106</v>
      </c>
      <c r="F2629" t="s">
        <v>49</v>
      </c>
      <c r="G2629">
        <v>8</v>
      </c>
      <c r="H2629" s="43">
        <v>11065</v>
      </c>
      <c r="I2629" t="s">
        <v>107</v>
      </c>
      <c r="J2629">
        <v>11078</v>
      </c>
      <c r="K2629" t="s">
        <v>154</v>
      </c>
      <c r="L2629" t="s">
        <v>154</v>
      </c>
      <c r="M2629" t="s">
        <v>155</v>
      </c>
      <c r="N2629" t="s">
        <v>156</v>
      </c>
      <c r="O2629" t="s">
        <v>43</v>
      </c>
      <c r="P2629">
        <v>731</v>
      </c>
      <c r="Q2629" t="s">
        <v>157</v>
      </c>
      <c r="R2629" t="s">
        <v>134</v>
      </c>
      <c r="S2629">
        <v>32</v>
      </c>
      <c r="T2629">
        <v>1</v>
      </c>
      <c r="U2629">
        <v>0</v>
      </c>
      <c r="V2629">
        <v>32</v>
      </c>
      <c r="W2629">
        <v>0</v>
      </c>
      <c r="X2629">
        <v>32</v>
      </c>
      <c r="Y2629">
        <v>32</v>
      </c>
      <c r="Z2629" s="3">
        <v>3133.15</v>
      </c>
      <c r="AA2629" t="s">
        <v>55</v>
      </c>
      <c r="AB2629" t="s">
        <v>47</v>
      </c>
      <c r="AC2629" t="s">
        <v>159</v>
      </c>
      <c r="AD2629" t="s">
        <v>58</v>
      </c>
      <c r="AE2629" s="39">
        <v>46232.398738425924</v>
      </c>
      <c r="AG2629" t="str">
        <f t="shared" si="320"/>
        <v>Agosto-26</v>
      </c>
      <c r="AH2629" s="36">
        <f>_xlfn.XLOOKUP(AK2629,'Base de Preços'!P$7:P$3001,'Base de Preços'!J$7:J$3001,"",0)</f>
        <v>3133.15</v>
      </c>
      <c r="AI2629" s="37">
        <f t="shared" si="321"/>
        <v>3133.15</v>
      </c>
      <c r="AJ2629" t="str">
        <f>_xlfn.XLOOKUP(N2629,Agrupamentos!C$3:C$496,Agrupamentos!D$3:D$496,"",0)</f>
        <v>BRIGADINHA MSFL</v>
      </c>
      <c r="AK2629" t="str">
        <f t="shared" si="322"/>
        <v>EQUIPE DE BRIGADINHA FLORESTALGN1410IMP21</v>
      </c>
      <c r="AL2629" s="57" t="str">
        <f t="shared" si="323"/>
        <v>48382GN1410Trabalhador FlorestalNATAN SANTOS MORAISEQUIPE DE BRIGADINHA FLORESTALCACHOEIRA DO PONTAL GLEBA B - CPG002-01Principal1Agosto-2603246232,398738425946231</v>
      </c>
      <c r="AM2629" s="79" t="str">
        <f t="shared" si="324"/>
        <v/>
      </c>
      <c r="AN2629" s="80" t="str">
        <f t="shared" si="325"/>
        <v/>
      </c>
      <c r="AO2629" s="36">
        <f t="shared" si="326"/>
        <v>3133.15</v>
      </c>
      <c r="AP2629" s="83" t="str">
        <f t="shared" si="327"/>
        <v/>
      </c>
    </row>
    <row r="2630" spans="1:42" hidden="1">
      <c r="A2630">
        <v>48382</v>
      </c>
      <c r="B2630" s="38">
        <v>46231</v>
      </c>
      <c r="C2630" t="s">
        <v>714</v>
      </c>
      <c r="D2630" t="s">
        <v>105</v>
      </c>
      <c r="E2630" t="s">
        <v>106</v>
      </c>
      <c r="F2630" t="s">
        <v>37</v>
      </c>
      <c r="G2630">
        <v>8</v>
      </c>
      <c r="H2630" s="43">
        <v>11065</v>
      </c>
      <c r="I2630" t="s">
        <v>107</v>
      </c>
      <c r="J2630">
        <v>11078</v>
      </c>
      <c r="K2630" t="s">
        <v>154</v>
      </c>
      <c r="L2630" t="s">
        <v>154</v>
      </c>
      <c r="M2630" t="s">
        <v>155</v>
      </c>
      <c r="N2630" t="s">
        <v>156</v>
      </c>
      <c r="O2630" t="s">
        <v>43</v>
      </c>
      <c r="P2630">
        <v>900</v>
      </c>
      <c r="Q2630" t="s">
        <v>173</v>
      </c>
      <c r="R2630" t="s">
        <v>151</v>
      </c>
      <c r="S2630">
        <v>0</v>
      </c>
      <c r="T2630">
        <v>0</v>
      </c>
      <c r="U2630">
        <v>8</v>
      </c>
      <c r="V2630">
        <v>8</v>
      </c>
      <c r="W2630">
        <v>0</v>
      </c>
      <c r="X2630">
        <v>0</v>
      </c>
      <c r="Y2630">
        <v>0</v>
      </c>
      <c r="Z2630">
        <v>0</v>
      </c>
      <c r="AA2630" t="s">
        <v>55</v>
      </c>
      <c r="AB2630" t="s">
        <v>77</v>
      </c>
      <c r="AC2630" t="s">
        <v>159</v>
      </c>
      <c r="AD2630" t="s">
        <v>159</v>
      </c>
      <c r="AE2630" s="39">
        <v>46232.3981712963</v>
      </c>
      <c r="AG2630" t="str">
        <f t="shared" ref="AG2630:AG2693" si="328">IF(B2630=0,"",PROPER(TEXT(IF(DAY(B2630)&gt;20,EDATE(B2630,1),B2630),"MMMM-aa")))</f>
        <v>Agosto-26</v>
      </c>
      <c r="AH2630" s="36">
        <f>_xlfn.XLOOKUP(AK2630,'Base de Preços'!P$7:P$3001,'Base de Preços'!J$7:J$3001,"",0)</f>
        <v>3133.15</v>
      </c>
      <c r="AI2630" s="37">
        <f t="shared" ref="AI2630:AI2693" si="329">IF(AB2630="Principal",AH2630*T2630,0)</f>
        <v>0</v>
      </c>
      <c r="AJ2630" t="str">
        <f>_xlfn.XLOOKUP(N2630,Agrupamentos!C$3:C$496,Agrupamentos!D$3:D$496,"",0)</f>
        <v>BRIGADINHA MSFL</v>
      </c>
      <c r="AK2630" t="str">
        <f t="shared" ref="AK2630:AK2693" si="330">N2630&amp;D2630&amp;M2630</f>
        <v>EQUIPE DE BRIGADINHA FLORESTALGN1410IMP21</v>
      </c>
      <c r="AL2630" s="57" t="str">
        <f t="shared" ref="AL2630:AL2693" si="331">CONCATENATE(A2630,D2630,F2630,K2630,N2630,Q2630,R2630,AB2630,T2630,AG2630,U2630,V2630,AE2630,B2630)</f>
        <v>48382GN1410MotoristaNATAN SANTOS MORAISEQUIPE DE BRIGADINHA FLORESTALCAMPO ALEGRE - RRP009-01Apoio0Agosto-268846232,398171296346231</v>
      </c>
      <c r="AM2630" s="79" t="str">
        <f t="shared" ref="AM2630:AM2693" si="332">IFERROR(V2630/W2630,"")</f>
        <v/>
      </c>
      <c r="AN2630" s="80" t="str">
        <f t="shared" ref="AN2630:AN2693" si="333">IFERROR(AM2630*Z2630,"")</f>
        <v/>
      </c>
      <c r="AO2630" s="36">
        <f t="shared" ref="AO2630:AO2693" si="334">Z2630*T2630</f>
        <v>0</v>
      </c>
      <c r="AP2630" s="83" t="str">
        <f t="shared" ref="AP2630:AP2693" si="335">IFERROR(AO2630-AN2630,"")</f>
        <v/>
      </c>
    </row>
    <row r="2631" spans="1:42" hidden="1">
      <c r="A2631">
        <v>48382</v>
      </c>
      <c r="B2631" s="38">
        <v>46231</v>
      </c>
      <c r="C2631" t="s">
        <v>714</v>
      </c>
      <c r="D2631" t="s">
        <v>105</v>
      </c>
      <c r="E2631" t="s">
        <v>106</v>
      </c>
      <c r="F2631" t="s">
        <v>153</v>
      </c>
      <c r="G2631">
        <v>8</v>
      </c>
      <c r="H2631" s="43">
        <v>11065</v>
      </c>
      <c r="I2631" t="s">
        <v>107</v>
      </c>
      <c r="J2631">
        <v>11078</v>
      </c>
      <c r="K2631" t="s">
        <v>154</v>
      </c>
      <c r="L2631" t="s">
        <v>154</v>
      </c>
      <c r="M2631" t="s">
        <v>155</v>
      </c>
      <c r="N2631" t="s">
        <v>156</v>
      </c>
      <c r="O2631" t="s">
        <v>43</v>
      </c>
      <c r="P2631">
        <v>731</v>
      </c>
      <c r="Q2631" t="s">
        <v>157</v>
      </c>
      <c r="R2631" t="s">
        <v>134</v>
      </c>
      <c r="S2631">
        <v>0</v>
      </c>
      <c r="T2631">
        <v>0</v>
      </c>
      <c r="U2631">
        <v>8</v>
      </c>
      <c r="V2631">
        <v>8</v>
      </c>
      <c r="W2631">
        <v>0</v>
      </c>
      <c r="X2631">
        <v>0</v>
      </c>
      <c r="Y2631">
        <v>0</v>
      </c>
      <c r="Z2631">
        <v>0</v>
      </c>
      <c r="AA2631" t="s">
        <v>55</v>
      </c>
      <c r="AB2631" t="s">
        <v>56</v>
      </c>
      <c r="AC2631" t="s">
        <v>159</v>
      </c>
      <c r="AD2631" t="s">
        <v>159</v>
      </c>
      <c r="AE2631" s="39">
        <v>46232.398912037039</v>
      </c>
      <c r="AG2631" t="str">
        <f t="shared" si="328"/>
        <v>Agosto-26</v>
      </c>
      <c r="AH2631" s="36">
        <f>_xlfn.XLOOKUP(AK2631,'Base de Preços'!P$7:P$3001,'Base de Preços'!J$7:J$3001,"",0)</f>
        <v>3133.15</v>
      </c>
      <c r="AI2631" s="37">
        <f t="shared" si="329"/>
        <v>0</v>
      </c>
      <c r="AJ2631" t="str">
        <f>_xlfn.XLOOKUP(N2631,Agrupamentos!C$3:C$496,Agrupamentos!D$3:D$496,"",0)</f>
        <v>BRIGADINHA MSFL</v>
      </c>
      <c r="AK2631" t="str">
        <f t="shared" si="330"/>
        <v>EQUIPE DE BRIGADINHA FLORESTALGN1410IMP21</v>
      </c>
      <c r="AL2631" s="57" t="str">
        <f t="shared" si="331"/>
        <v>48382GN1410Operador de Máquinas SêniorNATAN SANTOS MORAISEQUIPE DE BRIGADINHA FLORESTALCACHOEIRA DO PONTAL GLEBA B - CPG002-01Suporte0Agosto-268846232,39891203746231</v>
      </c>
      <c r="AM2631" s="79" t="str">
        <f t="shared" si="332"/>
        <v/>
      </c>
      <c r="AN2631" s="80" t="str">
        <f t="shared" si="333"/>
        <v/>
      </c>
      <c r="AO2631" s="36">
        <f t="shared" si="334"/>
        <v>0</v>
      </c>
      <c r="AP2631" s="83" t="str">
        <f t="shared" si="335"/>
        <v/>
      </c>
    </row>
    <row r="2632" spans="1:42" hidden="1">
      <c r="A2632">
        <v>48382</v>
      </c>
      <c r="B2632" s="38">
        <v>46231</v>
      </c>
      <c r="C2632" t="s">
        <v>714</v>
      </c>
      <c r="D2632" t="s">
        <v>105</v>
      </c>
      <c r="E2632" t="s">
        <v>106</v>
      </c>
      <c r="F2632" t="s">
        <v>49</v>
      </c>
      <c r="G2632">
        <v>8</v>
      </c>
      <c r="H2632" s="43">
        <v>11065</v>
      </c>
      <c r="I2632" t="s">
        <v>107</v>
      </c>
      <c r="J2632">
        <v>11078</v>
      </c>
      <c r="K2632" t="s">
        <v>154</v>
      </c>
      <c r="L2632" t="s">
        <v>154</v>
      </c>
      <c r="M2632" t="s">
        <v>155</v>
      </c>
      <c r="N2632" t="s">
        <v>156</v>
      </c>
      <c r="O2632" t="s">
        <v>43</v>
      </c>
      <c r="P2632">
        <v>900</v>
      </c>
      <c r="Q2632" t="s">
        <v>173</v>
      </c>
      <c r="R2632" t="s">
        <v>151</v>
      </c>
      <c r="S2632">
        <v>24</v>
      </c>
      <c r="T2632">
        <v>1</v>
      </c>
      <c r="U2632">
        <v>0</v>
      </c>
      <c r="V2632">
        <v>24</v>
      </c>
      <c r="W2632">
        <v>0</v>
      </c>
      <c r="X2632">
        <v>24</v>
      </c>
      <c r="Y2632">
        <v>24</v>
      </c>
      <c r="Z2632" s="3">
        <v>3133.15</v>
      </c>
      <c r="AA2632" t="s">
        <v>55</v>
      </c>
      <c r="AB2632" t="s">
        <v>47</v>
      </c>
      <c r="AC2632" t="s">
        <v>159</v>
      </c>
      <c r="AD2632" t="s">
        <v>159</v>
      </c>
      <c r="AE2632" s="39">
        <v>46232.397650462961</v>
      </c>
      <c r="AG2632" t="str">
        <f t="shared" si="328"/>
        <v>Agosto-26</v>
      </c>
      <c r="AH2632" s="36">
        <f>_xlfn.XLOOKUP(AK2632,'Base de Preços'!P$7:P$3001,'Base de Preços'!J$7:J$3001,"",0)</f>
        <v>3133.15</v>
      </c>
      <c r="AI2632" s="37">
        <f t="shared" si="329"/>
        <v>3133.15</v>
      </c>
      <c r="AJ2632" t="str">
        <f>_xlfn.XLOOKUP(N2632,Agrupamentos!C$3:C$496,Agrupamentos!D$3:D$496,"",0)</f>
        <v>BRIGADINHA MSFL</v>
      </c>
      <c r="AK2632" t="str">
        <f t="shared" si="330"/>
        <v>EQUIPE DE BRIGADINHA FLORESTALGN1410IMP21</v>
      </c>
      <c r="AL2632" s="57" t="str">
        <f t="shared" si="331"/>
        <v>48382GN1410Trabalhador FlorestalNATAN SANTOS MORAISEQUIPE DE BRIGADINHA FLORESTALCAMPO ALEGRE - RRP009-01Principal1Agosto-2602446232,39765046346231</v>
      </c>
      <c r="AM2632" s="79" t="str">
        <f t="shared" si="332"/>
        <v/>
      </c>
      <c r="AN2632" s="80" t="str">
        <f t="shared" si="333"/>
        <v/>
      </c>
      <c r="AO2632" s="36">
        <f t="shared" si="334"/>
        <v>3133.15</v>
      </c>
      <c r="AP2632" s="83" t="str">
        <f t="shared" si="335"/>
        <v/>
      </c>
    </row>
    <row r="2633" spans="1:42" hidden="1">
      <c r="A2633">
        <v>48342</v>
      </c>
      <c r="B2633" s="38">
        <v>46231</v>
      </c>
      <c r="C2633" t="s">
        <v>714</v>
      </c>
      <c r="D2633" t="s">
        <v>185</v>
      </c>
      <c r="E2633" t="s">
        <v>186</v>
      </c>
      <c r="F2633" t="s">
        <v>37</v>
      </c>
      <c r="G2633">
        <v>8</v>
      </c>
      <c r="H2633" s="43" t="s">
        <v>100</v>
      </c>
      <c r="I2633" t="s">
        <v>101</v>
      </c>
      <c r="J2633" t="s">
        <v>50</v>
      </c>
      <c r="K2633" t="s">
        <v>51</v>
      </c>
      <c r="L2633" t="s">
        <v>187</v>
      </c>
      <c r="M2633">
        <v>43</v>
      </c>
      <c r="N2633" t="s">
        <v>42</v>
      </c>
      <c r="O2633" t="s">
        <v>64</v>
      </c>
      <c r="P2633">
        <v>1026</v>
      </c>
      <c r="Q2633" t="s">
        <v>805</v>
      </c>
      <c r="R2633">
        <v>2</v>
      </c>
      <c r="S2633">
        <v>0</v>
      </c>
      <c r="T2633">
        <v>0</v>
      </c>
      <c r="U2633">
        <v>8</v>
      </c>
      <c r="V2633">
        <v>8</v>
      </c>
      <c r="W2633">
        <v>0</v>
      </c>
      <c r="X2633">
        <v>0</v>
      </c>
      <c r="Y2633">
        <v>0</v>
      </c>
      <c r="Z2633">
        <v>0</v>
      </c>
      <c r="AA2633" t="s">
        <v>55</v>
      </c>
      <c r="AB2633" t="s">
        <v>47</v>
      </c>
      <c r="AC2633" t="s">
        <v>57</v>
      </c>
      <c r="AD2633" t="s">
        <v>57</v>
      </c>
      <c r="AE2633" s="39">
        <v>46231.732395833336</v>
      </c>
      <c r="AG2633" t="str">
        <f t="shared" si="328"/>
        <v>Agosto-26</v>
      </c>
      <c r="AH2633" s="36">
        <f>_xlfn.XLOOKUP(AK2633,'Base de Preços'!P$7:P$3001,'Base de Preços'!J$7:J$3001,"",0)</f>
        <v>0</v>
      </c>
      <c r="AI2633" s="37">
        <f t="shared" si="329"/>
        <v>0</v>
      </c>
      <c r="AJ2633" t="str">
        <f>_xlfn.XLOOKUP(N2633,Agrupamentos!C$3:C$496,Agrupamentos!D$3:D$496,"",0)</f>
        <v>APOIO E MANUTENÇÃO</v>
      </c>
      <c r="AK2633" t="str">
        <f t="shared" si="330"/>
        <v>APOIO E MANUTEÇÃOGN140043</v>
      </c>
      <c r="AL2633" s="57" t="str">
        <f t="shared" si="331"/>
        <v>48342GN1400MotoristaLEANDRA DE MIRANDA SOUZA COSTAAPOIO E MANUTEÇÃOCEU AZUL2Principal0Agosto-268846231,732395833346231</v>
      </c>
      <c r="AM2633" s="79" t="str">
        <f t="shared" si="332"/>
        <v/>
      </c>
      <c r="AN2633" s="80" t="str">
        <f t="shared" si="333"/>
        <v/>
      </c>
      <c r="AO2633" s="36">
        <f t="shared" si="334"/>
        <v>0</v>
      </c>
      <c r="AP2633" s="83" t="str">
        <f t="shared" si="335"/>
        <v/>
      </c>
    </row>
    <row r="2634" spans="1:42" hidden="1">
      <c r="A2634">
        <v>48342</v>
      </c>
      <c r="B2634" s="38">
        <v>46231</v>
      </c>
      <c r="C2634" t="s">
        <v>714</v>
      </c>
      <c r="D2634" t="s">
        <v>185</v>
      </c>
      <c r="E2634" t="s">
        <v>186</v>
      </c>
      <c r="F2634" t="s">
        <v>49</v>
      </c>
      <c r="G2634">
        <v>8</v>
      </c>
      <c r="H2634" s="43" t="s">
        <v>100</v>
      </c>
      <c r="I2634" t="s">
        <v>101</v>
      </c>
      <c r="J2634" t="s">
        <v>50</v>
      </c>
      <c r="K2634" t="s">
        <v>51</v>
      </c>
      <c r="L2634" t="s">
        <v>187</v>
      </c>
      <c r="M2634">
        <v>43</v>
      </c>
      <c r="N2634" t="s">
        <v>42</v>
      </c>
      <c r="O2634" t="s">
        <v>64</v>
      </c>
      <c r="P2634">
        <v>1026</v>
      </c>
      <c r="Q2634" t="s">
        <v>805</v>
      </c>
      <c r="R2634">
        <v>2</v>
      </c>
      <c r="S2634">
        <v>0</v>
      </c>
      <c r="T2634">
        <v>0</v>
      </c>
      <c r="U2634">
        <v>16</v>
      </c>
      <c r="V2634">
        <v>16</v>
      </c>
      <c r="W2634">
        <v>0</v>
      </c>
      <c r="X2634">
        <v>0</v>
      </c>
      <c r="Y2634">
        <v>0</v>
      </c>
      <c r="Z2634">
        <v>0</v>
      </c>
      <c r="AA2634" t="s">
        <v>55</v>
      </c>
      <c r="AB2634" t="s">
        <v>56</v>
      </c>
      <c r="AC2634" t="s">
        <v>57</v>
      </c>
      <c r="AD2634" t="s">
        <v>57</v>
      </c>
      <c r="AE2634" s="39">
        <v>46231.732546296298</v>
      </c>
      <c r="AG2634" t="str">
        <f t="shared" si="328"/>
        <v>Agosto-26</v>
      </c>
      <c r="AH2634" s="36">
        <f>_xlfn.XLOOKUP(AK2634,'Base de Preços'!P$7:P$3001,'Base de Preços'!J$7:J$3001,"",0)</f>
        <v>0</v>
      </c>
      <c r="AI2634" s="37">
        <f t="shared" si="329"/>
        <v>0</v>
      </c>
      <c r="AJ2634" t="str">
        <f>_xlfn.XLOOKUP(N2634,Agrupamentos!C$3:C$496,Agrupamentos!D$3:D$496,"",0)</f>
        <v>APOIO E MANUTENÇÃO</v>
      </c>
      <c r="AK2634" t="str">
        <f t="shared" si="330"/>
        <v>APOIO E MANUTEÇÃOGN140043</v>
      </c>
      <c r="AL2634" s="57" t="str">
        <f t="shared" si="331"/>
        <v>48342GN1400Trabalhador FlorestalLEANDRA DE MIRANDA SOUZA COSTAAPOIO E MANUTEÇÃOCEU AZUL2Suporte0Agosto-26161646231,732546296346231</v>
      </c>
      <c r="AM2634" s="79" t="str">
        <f t="shared" si="332"/>
        <v/>
      </c>
      <c r="AN2634" s="80" t="str">
        <f t="shared" si="333"/>
        <v/>
      </c>
      <c r="AO2634" s="36">
        <f t="shared" si="334"/>
        <v>0</v>
      </c>
      <c r="AP2634" s="83" t="str">
        <f t="shared" si="335"/>
        <v/>
      </c>
    </row>
    <row r="2635" spans="1:42" hidden="1">
      <c r="A2635">
        <v>48346</v>
      </c>
      <c r="B2635" s="38">
        <v>46231</v>
      </c>
      <c r="C2635" t="s">
        <v>714</v>
      </c>
      <c r="D2635" t="s">
        <v>185</v>
      </c>
      <c r="E2635" t="s">
        <v>186</v>
      </c>
      <c r="F2635" t="s">
        <v>37</v>
      </c>
      <c r="G2635">
        <v>8</v>
      </c>
      <c r="H2635" s="43">
        <v>9241</v>
      </c>
      <c r="I2635" t="s">
        <v>189</v>
      </c>
      <c r="J2635" t="s">
        <v>39</v>
      </c>
      <c r="K2635" t="s">
        <v>40</v>
      </c>
      <c r="L2635" t="s">
        <v>190</v>
      </c>
      <c r="M2635">
        <v>43</v>
      </c>
      <c r="N2635" t="s">
        <v>42</v>
      </c>
      <c r="O2635" t="s">
        <v>64</v>
      </c>
      <c r="P2635">
        <v>390</v>
      </c>
      <c r="Q2635" t="s">
        <v>44</v>
      </c>
      <c r="R2635" t="s">
        <v>45</v>
      </c>
      <c r="S2635">
        <v>8</v>
      </c>
      <c r="T2635">
        <v>0</v>
      </c>
      <c r="U2635">
        <v>8</v>
      </c>
      <c r="V2635">
        <v>16</v>
      </c>
      <c r="W2635">
        <v>0</v>
      </c>
      <c r="X2635">
        <v>0</v>
      </c>
      <c r="Y2635">
        <v>0</v>
      </c>
      <c r="Z2635">
        <v>0</v>
      </c>
      <c r="AA2635" t="s">
        <v>46</v>
      </c>
      <c r="AB2635" t="s">
        <v>47</v>
      </c>
      <c r="AC2635" t="s">
        <v>48</v>
      </c>
      <c r="AD2635" t="s">
        <v>228</v>
      </c>
      <c r="AE2635" s="39">
        <v>46231.735578703701</v>
      </c>
      <c r="AG2635" t="str">
        <f t="shared" si="328"/>
        <v>Agosto-26</v>
      </c>
      <c r="AH2635" s="36">
        <f>_xlfn.XLOOKUP(AK2635,'Base de Preços'!P$7:P$3001,'Base de Preços'!J$7:J$3001,"",0)</f>
        <v>0</v>
      </c>
      <c r="AI2635" s="37">
        <f t="shared" si="329"/>
        <v>0</v>
      </c>
      <c r="AJ2635" t="str">
        <f>_xlfn.XLOOKUP(N2635,Agrupamentos!C$3:C$496,Agrupamentos!D$3:D$496,"",0)</f>
        <v>APOIO E MANUTENÇÃO</v>
      </c>
      <c r="AK2635" t="str">
        <f t="shared" si="330"/>
        <v>APOIO E MANUTEÇÃOGN140043</v>
      </c>
      <c r="AL2635" s="57" t="str">
        <f t="shared" si="331"/>
        <v>48346GN1400MotoristaGIOVANNI RODRIGUES BORGES MORAESAPOIO E MANUTEÇÃOPátio MST01Principal0Agosto-2681646231,735578703746231</v>
      </c>
      <c r="AM2635" s="79" t="str">
        <f t="shared" si="332"/>
        <v/>
      </c>
      <c r="AN2635" s="80" t="str">
        <f t="shared" si="333"/>
        <v/>
      </c>
      <c r="AO2635" s="36">
        <f t="shared" si="334"/>
        <v>0</v>
      </c>
      <c r="AP2635" s="83" t="str">
        <f t="shared" si="335"/>
        <v/>
      </c>
    </row>
    <row r="2636" spans="1:42" hidden="1">
      <c r="A2636">
        <v>48354</v>
      </c>
      <c r="B2636" s="38">
        <v>46231</v>
      </c>
      <c r="C2636" t="s">
        <v>714</v>
      </c>
      <c r="D2636" t="s">
        <v>185</v>
      </c>
      <c r="E2636" t="s">
        <v>186</v>
      </c>
      <c r="F2636" t="s">
        <v>49</v>
      </c>
      <c r="G2636">
        <v>8</v>
      </c>
      <c r="H2636" s="43">
        <v>10859</v>
      </c>
      <c r="I2636" t="s">
        <v>198</v>
      </c>
      <c r="J2636">
        <v>10093</v>
      </c>
      <c r="K2636" t="s">
        <v>199</v>
      </c>
      <c r="L2636" t="s">
        <v>199</v>
      </c>
      <c r="M2636" t="s">
        <v>246</v>
      </c>
      <c r="N2636" t="s">
        <v>247</v>
      </c>
      <c r="O2636" t="s">
        <v>64</v>
      </c>
      <c r="P2636">
        <v>607</v>
      </c>
      <c r="Q2636" t="s">
        <v>188</v>
      </c>
      <c r="R2636">
        <v>47</v>
      </c>
      <c r="S2636">
        <v>56</v>
      </c>
      <c r="T2636">
        <v>13.02</v>
      </c>
      <c r="U2636">
        <v>0</v>
      </c>
      <c r="V2636">
        <v>56</v>
      </c>
      <c r="W2636">
        <v>4.58</v>
      </c>
      <c r="X2636">
        <v>4.3</v>
      </c>
      <c r="Y2636">
        <v>4.3</v>
      </c>
      <c r="Z2636">
        <v>235.73</v>
      </c>
      <c r="AA2636" t="s">
        <v>46</v>
      </c>
      <c r="AB2636" t="s">
        <v>47</v>
      </c>
      <c r="AC2636" t="s">
        <v>202</v>
      </c>
      <c r="AE2636" s="39">
        <v>46231.806990740741</v>
      </c>
      <c r="AG2636" t="str">
        <f t="shared" si="328"/>
        <v>Agosto-26</v>
      </c>
      <c r="AH2636" s="36">
        <f>_xlfn.XLOOKUP(AK2636,'Base de Preços'!P$7:P$3001,'Base de Preços'!J$7:J$3001,"",0)</f>
        <v>1041.5999999999999</v>
      </c>
      <c r="AI2636" s="37">
        <f t="shared" si="329"/>
        <v>13561.631999999998</v>
      </c>
      <c r="AJ2636" t="str">
        <f>_xlfn.XLOOKUP(N2636,Agrupamentos!C$3:C$496,Agrupamentos!D$3:D$496,"",0)</f>
        <v>IRRIGAÇÃO DE PLANTIO</v>
      </c>
      <c r="AK2636" t="str">
        <f t="shared" si="330"/>
        <v>2ª Irrigação de Plantio 4 a 5L/Planta+Polímero, tomadas d'água a 5 a 10KM da Operação, incluindo captação de águaGN1400REF15</v>
      </c>
      <c r="AL2636" s="57" t="str">
        <f t="shared" si="331"/>
        <v>48354GN1400Trabalhador FlorestalJONATHAN FONSECA DE OLIVEIRA2ª Irrigação de Plantio 4 a 5L/Planta+Polímero, tomadas d'água a 5 a 10KM da Operação, incluindo captação de águaSelena47Principal13,02Agosto-2605646231,806990740746231</v>
      </c>
      <c r="AM2636" s="79">
        <f t="shared" si="332"/>
        <v>12.22707423580786</v>
      </c>
      <c r="AN2636" s="80">
        <f t="shared" si="333"/>
        <v>2882.2882096069866</v>
      </c>
      <c r="AO2636" s="36">
        <f t="shared" si="334"/>
        <v>3069.2045999999996</v>
      </c>
      <c r="AP2636" s="83">
        <f t="shared" si="335"/>
        <v>186.91639039301299</v>
      </c>
    </row>
    <row r="2637" spans="1:42" hidden="1">
      <c r="A2637">
        <v>48354</v>
      </c>
      <c r="B2637" s="38">
        <v>46231</v>
      </c>
      <c r="C2637" t="s">
        <v>714</v>
      </c>
      <c r="D2637" t="s">
        <v>185</v>
      </c>
      <c r="E2637" t="s">
        <v>186</v>
      </c>
      <c r="F2637" t="s">
        <v>92</v>
      </c>
      <c r="G2637">
        <v>8</v>
      </c>
      <c r="H2637" s="43">
        <v>10859</v>
      </c>
      <c r="I2637" t="s">
        <v>198</v>
      </c>
      <c r="J2637">
        <v>10093</v>
      </c>
      <c r="K2637" t="s">
        <v>199</v>
      </c>
      <c r="L2637" t="s">
        <v>199</v>
      </c>
      <c r="M2637" t="s">
        <v>246</v>
      </c>
      <c r="N2637" t="s">
        <v>247</v>
      </c>
      <c r="O2637" t="s">
        <v>64</v>
      </c>
      <c r="P2637">
        <v>607</v>
      </c>
      <c r="Q2637" t="s">
        <v>188</v>
      </c>
      <c r="R2637">
        <v>47</v>
      </c>
      <c r="S2637">
        <v>8</v>
      </c>
      <c r="T2637">
        <v>13.02</v>
      </c>
      <c r="U2637">
        <v>0</v>
      </c>
      <c r="V2637">
        <v>8</v>
      </c>
      <c r="W2637">
        <v>0.56999999999999995</v>
      </c>
      <c r="X2637">
        <v>0.61</v>
      </c>
      <c r="Y2637">
        <v>0.61</v>
      </c>
      <c r="Z2637">
        <v>223.34</v>
      </c>
      <c r="AA2637" t="s">
        <v>46</v>
      </c>
      <c r="AB2637" t="s">
        <v>56</v>
      </c>
      <c r="AC2637" t="s">
        <v>202</v>
      </c>
      <c r="AE2637" s="39">
        <v>46231.806990740741</v>
      </c>
      <c r="AG2637" t="str">
        <f t="shared" si="328"/>
        <v>Agosto-26</v>
      </c>
      <c r="AH2637" s="36">
        <f>_xlfn.XLOOKUP(AK2637,'Base de Preços'!P$7:P$3001,'Base de Preços'!J$7:J$3001,"",0)</f>
        <v>1041.5999999999999</v>
      </c>
      <c r="AI2637" s="37">
        <f t="shared" si="329"/>
        <v>0</v>
      </c>
      <c r="AJ2637" t="str">
        <f>_xlfn.XLOOKUP(N2637,Agrupamentos!C$3:C$496,Agrupamentos!D$3:D$496,"",0)</f>
        <v>IRRIGAÇÃO DE PLANTIO</v>
      </c>
      <c r="AK2637" t="str">
        <f t="shared" si="330"/>
        <v>2ª Irrigação de Plantio 4 a 5L/Planta+Polímero, tomadas d'água a 5 a 10KM da Operação, incluindo captação de águaGN1400REF15</v>
      </c>
      <c r="AL2637" s="57" t="str">
        <f t="shared" si="331"/>
        <v>48354GN1400Motorista de Caminhão PipaJONATHAN FONSECA DE OLIVEIRA2ª Irrigação de Plantio 4 a 5L/Planta+Polímero, tomadas d'água a 5 a 10KM da Operação, incluindo captação de águaSelena47Suporte13,02Agosto-260846231,806990740746231</v>
      </c>
      <c r="AM2637" s="79">
        <f t="shared" si="332"/>
        <v>14.035087719298247</v>
      </c>
      <c r="AN2637" s="80">
        <f t="shared" si="333"/>
        <v>3134.5964912280706</v>
      </c>
      <c r="AO2637" s="36">
        <f t="shared" si="334"/>
        <v>2907.8867999999998</v>
      </c>
      <c r="AP2637" s="83">
        <f t="shared" si="335"/>
        <v>-226.70969122807082</v>
      </c>
    </row>
    <row r="2638" spans="1:42" hidden="1">
      <c r="A2638">
        <v>48354</v>
      </c>
      <c r="B2638" s="38">
        <v>46231</v>
      </c>
      <c r="C2638" t="s">
        <v>714</v>
      </c>
      <c r="D2638" t="s">
        <v>185</v>
      </c>
      <c r="E2638" t="s">
        <v>186</v>
      </c>
      <c r="F2638" t="s">
        <v>59</v>
      </c>
      <c r="G2638">
        <v>8</v>
      </c>
      <c r="H2638" s="43">
        <v>10859</v>
      </c>
      <c r="I2638" t="s">
        <v>198</v>
      </c>
      <c r="J2638">
        <v>10093</v>
      </c>
      <c r="K2638" t="s">
        <v>199</v>
      </c>
      <c r="L2638" t="s">
        <v>199</v>
      </c>
      <c r="M2638" t="s">
        <v>786</v>
      </c>
      <c r="N2638" t="s">
        <v>341</v>
      </c>
      <c r="O2638" t="s">
        <v>64</v>
      </c>
      <c r="P2638">
        <v>607</v>
      </c>
      <c r="Q2638" t="s">
        <v>188</v>
      </c>
      <c r="R2638">
        <v>38</v>
      </c>
      <c r="S2638">
        <v>4</v>
      </c>
      <c r="T2638">
        <v>20</v>
      </c>
      <c r="U2638">
        <v>0</v>
      </c>
      <c r="V2638">
        <v>4</v>
      </c>
      <c r="W2638">
        <v>0.82</v>
      </c>
      <c r="X2638">
        <v>0.2</v>
      </c>
      <c r="Y2638">
        <v>0.2</v>
      </c>
      <c r="Z2638">
        <v>520.12</v>
      </c>
      <c r="AA2638" t="s">
        <v>55</v>
      </c>
      <c r="AB2638" t="s">
        <v>56</v>
      </c>
      <c r="AC2638" t="s">
        <v>202</v>
      </c>
      <c r="AE2638" s="39">
        <v>46231.806990740741</v>
      </c>
      <c r="AG2638" t="str">
        <f t="shared" si="328"/>
        <v>Agosto-26</v>
      </c>
      <c r="AH2638" s="36">
        <f>_xlfn.XLOOKUP(AK2638,'Base de Preços'!P$7:P$3001,'Base de Preços'!J$7:J$3001,"",0)</f>
        <v>930</v>
      </c>
      <c r="AI2638" s="37">
        <f t="shared" si="329"/>
        <v>0</v>
      </c>
      <c r="AJ2638" t="str">
        <f>_xlfn.XLOOKUP(N2638,Agrupamentos!C$3:C$496,Agrupamentos!D$3:D$496,"",0)</f>
        <v>IRRIGAÇÃO DE PLANTIO</v>
      </c>
      <c r="AK2638" t="str">
        <f t="shared" si="330"/>
        <v>3ª IRRIGAÇÃO DE PLANTIO 4 a 5 litros/planta+polímero,  tomadas d'água a 5 a 10km da operação, incluir captação de água.GN1400IMP15-B</v>
      </c>
      <c r="AL2638" s="57" t="str">
        <f t="shared" si="331"/>
        <v>48354GN1400Operador de Trator de PneuJONATHAN FONSECA DE OLIVEIRA3ª IRRIGAÇÃO DE PLANTIO 4 a 5 litros/planta+polímero,  tomadas d'água a 5 a 10km da operação, incluir captação de água.Selena38Suporte20Agosto-260446231,806990740746231</v>
      </c>
      <c r="AM2638" s="79">
        <f t="shared" si="332"/>
        <v>4.8780487804878048</v>
      </c>
      <c r="AN2638" s="80">
        <f t="shared" si="333"/>
        <v>2537.1707317073169</v>
      </c>
      <c r="AO2638" s="36">
        <f t="shared" si="334"/>
        <v>10402.4</v>
      </c>
      <c r="AP2638" s="83">
        <f t="shared" si="335"/>
        <v>7865.2292682926827</v>
      </c>
    </row>
    <row r="2639" spans="1:42" hidden="1">
      <c r="A2639">
        <v>48354</v>
      </c>
      <c r="B2639" s="38">
        <v>46231</v>
      </c>
      <c r="C2639" t="s">
        <v>714</v>
      </c>
      <c r="D2639" t="s">
        <v>185</v>
      </c>
      <c r="E2639" t="s">
        <v>186</v>
      </c>
      <c r="F2639" t="s">
        <v>49</v>
      </c>
      <c r="G2639">
        <v>8</v>
      </c>
      <c r="H2639" s="43">
        <v>10859</v>
      </c>
      <c r="I2639" t="s">
        <v>198</v>
      </c>
      <c r="J2639">
        <v>10093</v>
      </c>
      <c r="K2639" t="s">
        <v>199</v>
      </c>
      <c r="L2639" t="s">
        <v>199</v>
      </c>
      <c r="M2639" t="s">
        <v>786</v>
      </c>
      <c r="N2639" t="s">
        <v>341</v>
      </c>
      <c r="O2639" t="s">
        <v>64</v>
      </c>
      <c r="P2639">
        <v>607</v>
      </c>
      <c r="Q2639" t="s">
        <v>188</v>
      </c>
      <c r="R2639">
        <v>38</v>
      </c>
      <c r="S2639">
        <v>88</v>
      </c>
      <c r="T2639">
        <v>20</v>
      </c>
      <c r="U2639">
        <v>0</v>
      </c>
      <c r="V2639">
        <v>88</v>
      </c>
      <c r="W2639">
        <v>4.09</v>
      </c>
      <c r="X2639">
        <v>4.4000000000000004</v>
      </c>
      <c r="Y2639">
        <v>4.4000000000000004</v>
      </c>
      <c r="Z2639">
        <v>210.47</v>
      </c>
      <c r="AA2639" t="s">
        <v>55</v>
      </c>
      <c r="AB2639" t="s">
        <v>47</v>
      </c>
      <c r="AC2639" t="s">
        <v>202</v>
      </c>
      <c r="AD2639" t="s">
        <v>228</v>
      </c>
      <c r="AE2639" s="39">
        <v>46231.806990740741</v>
      </c>
      <c r="AG2639" t="str">
        <f t="shared" si="328"/>
        <v>Agosto-26</v>
      </c>
      <c r="AH2639" s="36">
        <f>_xlfn.XLOOKUP(AK2639,'Base de Preços'!P$7:P$3001,'Base de Preços'!J$7:J$3001,"",0)</f>
        <v>930</v>
      </c>
      <c r="AI2639" s="37">
        <f t="shared" si="329"/>
        <v>18600</v>
      </c>
      <c r="AJ2639" t="str">
        <f>_xlfn.XLOOKUP(N2639,Agrupamentos!C$3:C$496,Agrupamentos!D$3:D$496,"",0)</f>
        <v>IRRIGAÇÃO DE PLANTIO</v>
      </c>
      <c r="AK2639" t="str">
        <f t="shared" si="330"/>
        <v>3ª IRRIGAÇÃO DE PLANTIO 4 a 5 litros/planta+polímero,  tomadas d'água a 5 a 10km da operação, incluir captação de água.GN1400IMP15-B</v>
      </c>
      <c r="AL2639" s="57" t="str">
        <f t="shared" si="331"/>
        <v>48354GN1400Trabalhador FlorestalJONATHAN FONSECA DE OLIVEIRA3ª IRRIGAÇÃO DE PLANTIO 4 a 5 litros/planta+polímero,  tomadas d'água a 5 a 10km da operação, incluir captação de água.Selena38Principal20Agosto-2608846231,806990740746231</v>
      </c>
      <c r="AM2639" s="79">
        <f t="shared" si="332"/>
        <v>21.515892420537899</v>
      </c>
      <c r="AN2639" s="80">
        <f t="shared" si="333"/>
        <v>4528.4498777506114</v>
      </c>
      <c r="AO2639" s="36">
        <f t="shared" si="334"/>
        <v>4209.3999999999996</v>
      </c>
      <c r="AP2639" s="83">
        <f t="shared" si="335"/>
        <v>-319.04987775061181</v>
      </c>
    </row>
    <row r="2640" spans="1:42" hidden="1">
      <c r="A2640">
        <v>48354</v>
      </c>
      <c r="B2640" s="38">
        <v>46231</v>
      </c>
      <c r="C2640" t="s">
        <v>714</v>
      </c>
      <c r="D2640" t="s">
        <v>185</v>
      </c>
      <c r="E2640" t="s">
        <v>186</v>
      </c>
      <c r="F2640" t="s">
        <v>59</v>
      </c>
      <c r="G2640">
        <v>8</v>
      </c>
      <c r="H2640" s="43">
        <v>10859</v>
      </c>
      <c r="I2640" t="s">
        <v>198</v>
      </c>
      <c r="J2640">
        <v>10093</v>
      </c>
      <c r="K2640" t="s">
        <v>199</v>
      </c>
      <c r="L2640" t="s">
        <v>199</v>
      </c>
      <c r="M2640" t="s">
        <v>246</v>
      </c>
      <c r="N2640" t="s">
        <v>247</v>
      </c>
      <c r="O2640" t="s">
        <v>64</v>
      </c>
      <c r="P2640">
        <v>607</v>
      </c>
      <c r="Q2640" t="s">
        <v>188</v>
      </c>
      <c r="R2640">
        <v>47</v>
      </c>
      <c r="S2640">
        <v>4</v>
      </c>
      <c r="T2640">
        <v>13.02</v>
      </c>
      <c r="U2640">
        <v>0</v>
      </c>
      <c r="V2640">
        <v>4</v>
      </c>
      <c r="W2640">
        <v>0.92</v>
      </c>
      <c r="X2640">
        <v>0.31</v>
      </c>
      <c r="Y2640">
        <v>0.31</v>
      </c>
      <c r="Z2640">
        <v>582.53</v>
      </c>
      <c r="AA2640" t="s">
        <v>46</v>
      </c>
      <c r="AB2640" t="s">
        <v>77</v>
      </c>
      <c r="AC2640" t="s">
        <v>202</v>
      </c>
      <c r="AE2640" s="39">
        <v>46231.806990740741</v>
      </c>
      <c r="AG2640" t="str">
        <f t="shared" si="328"/>
        <v>Agosto-26</v>
      </c>
      <c r="AH2640" s="36">
        <f>_xlfn.XLOOKUP(AK2640,'Base de Preços'!P$7:P$3001,'Base de Preços'!J$7:J$3001,"",0)</f>
        <v>1041.5999999999999</v>
      </c>
      <c r="AI2640" s="37">
        <f t="shared" si="329"/>
        <v>0</v>
      </c>
      <c r="AJ2640" t="str">
        <f>_xlfn.XLOOKUP(N2640,Agrupamentos!C$3:C$496,Agrupamentos!D$3:D$496,"",0)</f>
        <v>IRRIGAÇÃO DE PLANTIO</v>
      </c>
      <c r="AK2640" t="str">
        <f t="shared" si="330"/>
        <v>2ª Irrigação de Plantio 4 a 5L/Planta+Polímero, tomadas d'água a 5 a 10KM da Operação, incluindo captação de águaGN1400REF15</v>
      </c>
      <c r="AL2640" s="57" t="str">
        <f t="shared" si="331"/>
        <v>48354GN1400Operador de Trator de PneuJONATHAN FONSECA DE OLIVEIRA2ª Irrigação de Plantio 4 a 5L/Planta+Polímero, tomadas d'água a 5 a 10KM da Operação, incluindo captação de águaSelena47Apoio13,02Agosto-260446231,806990740746231</v>
      </c>
      <c r="AM2640" s="79">
        <f t="shared" si="332"/>
        <v>4.3478260869565215</v>
      </c>
      <c r="AN2640" s="80">
        <f t="shared" si="333"/>
        <v>2532.7391304347825</v>
      </c>
      <c r="AO2640" s="36">
        <f t="shared" si="334"/>
        <v>7584.5405999999994</v>
      </c>
      <c r="AP2640" s="83">
        <f t="shared" si="335"/>
        <v>5051.8014695652164</v>
      </c>
    </row>
    <row r="2641" spans="1:42" hidden="1">
      <c r="A2641">
        <v>48356</v>
      </c>
      <c r="B2641" s="38">
        <v>46231</v>
      </c>
      <c r="C2641" t="s">
        <v>714</v>
      </c>
      <c r="D2641" t="s">
        <v>185</v>
      </c>
      <c r="E2641" t="s">
        <v>186</v>
      </c>
      <c r="F2641" t="s">
        <v>59</v>
      </c>
      <c r="G2641">
        <v>8</v>
      </c>
      <c r="H2641" s="43">
        <v>10859</v>
      </c>
      <c r="I2641" t="s">
        <v>198</v>
      </c>
      <c r="J2641">
        <v>10315</v>
      </c>
      <c r="K2641" t="s">
        <v>206</v>
      </c>
      <c r="L2641" t="s">
        <v>206</v>
      </c>
      <c r="M2641" t="s">
        <v>301</v>
      </c>
      <c r="N2641" t="s">
        <v>302</v>
      </c>
      <c r="O2641" t="s">
        <v>64</v>
      </c>
      <c r="P2641">
        <v>400</v>
      </c>
      <c r="Q2641" t="s">
        <v>233</v>
      </c>
      <c r="R2641">
        <v>372</v>
      </c>
      <c r="S2641">
        <v>5</v>
      </c>
      <c r="T2641">
        <v>12.06</v>
      </c>
      <c r="U2641">
        <v>0</v>
      </c>
      <c r="V2641">
        <v>5</v>
      </c>
      <c r="W2641">
        <v>0.54</v>
      </c>
      <c r="X2641">
        <v>0.41</v>
      </c>
      <c r="Y2641">
        <v>0.41</v>
      </c>
      <c r="Z2641">
        <v>207.97</v>
      </c>
      <c r="AA2641" t="s">
        <v>46</v>
      </c>
      <c r="AB2641" t="s">
        <v>77</v>
      </c>
      <c r="AC2641" t="s">
        <v>209</v>
      </c>
      <c r="AD2641" t="s">
        <v>228</v>
      </c>
      <c r="AE2641" s="39">
        <v>46231.849398148152</v>
      </c>
      <c r="AG2641" t="str">
        <f t="shared" si="328"/>
        <v>Agosto-26</v>
      </c>
      <c r="AH2641" s="36">
        <f>_xlfn.XLOOKUP(AK2641,'Base de Preços'!P$7:P$3001,'Base de Preços'!J$7:J$3001,"",0)</f>
        <v>551.6</v>
      </c>
      <c r="AI2641" s="37">
        <f t="shared" si="329"/>
        <v>0</v>
      </c>
      <c r="AJ2641" t="str">
        <f>_xlfn.XLOOKUP(N2641,Agrupamentos!C$3:C$496,Agrupamentos!D$3:D$496,"",0)</f>
        <v>IRRIGAÇÃO DE REPLANTIO</v>
      </c>
      <c r="AK2641" t="str">
        <f t="shared" si="330"/>
        <v>2ª IRRIGAÇÃO DE REPLANTIOGN1400REF32 - 02</v>
      </c>
      <c r="AL2641" s="57" t="str">
        <f t="shared" si="331"/>
        <v>48356GN1400Operador de Trator de PneuANTONIO MARCIO PEREIRA DA SILVA2ª IRRIGAÇÃO DE REPLANTIORosa Maria372Apoio12,06Agosto-260546231,849398148246231</v>
      </c>
      <c r="AM2641" s="79">
        <f t="shared" si="332"/>
        <v>9.2592592592592595</v>
      </c>
      <c r="AN2641" s="80">
        <f t="shared" si="333"/>
        <v>1925.6481481481483</v>
      </c>
      <c r="AO2641" s="36">
        <f t="shared" si="334"/>
        <v>2508.1181999999999</v>
      </c>
      <c r="AP2641" s="83">
        <f t="shared" si="335"/>
        <v>582.47005185185162</v>
      </c>
    </row>
    <row r="2642" spans="1:42" hidden="1">
      <c r="A2642">
        <v>48356</v>
      </c>
      <c r="B2642" s="38">
        <v>46231</v>
      </c>
      <c r="C2642" t="s">
        <v>714</v>
      </c>
      <c r="D2642" t="s">
        <v>185</v>
      </c>
      <c r="E2642" t="s">
        <v>186</v>
      </c>
      <c r="F2642" t="s">
        <v>37</v>
      </c>
      <c r="G2642">
        <v>8</v>
      </c>
      <c r="H2642" s="43">
        <v>10859</v>
      </c>
      <c r="I2642" t="s">
        <v>198</v>
      </c>
      <c r="J2642">
        <v>10315</v>
      </c>
      <c r="K2642" t="s">
        <v>206</v>
      </c>
      <c r="L2642" t="s">
        <v>206</v>
      </c>
      <c r="M2642">
        <v>43</v>
      </c>
      <c r="N2642" t="s">
        <v>42</v>
      </c>
      <c r="O2642" t="s">
        <v>64</v>
      </c>
      <c r="P2642">
        <v>400</v>
      </c>
      <c r="Q2642" t="s">
        <v>233</v>
      </c>
      <c r="R2642">
        <v>378</v>
      </c>
      <c r="S2642">
        <v>8</v>
      </c>
      <c r="T2642">
        <v>0</v>
      </c>
      <c r="U2642">
        <v>0</v>
      </c>
      <c r="V2642">
        <v>8</v>
      </c>
      <c r="W2642">
        <v>0</v>
      </c>
      <c r="X2642">
        <v>0</v>
      </c>
      <c r="Y2642">
        <v>0</v>
      </c>
      <c r="Z2642">
        <v>0</v>
      </c>
      <c r="AA2642" t="s">
        <v>55</v>
      </c>
      <c r="AB2642" t="s">
        <v>47</v>
      </c>
      <c r="AC2642" t="s">
        <v>209</v>
      </c>
      <c r="AE2642" s="39">
        <v>46231.849398148152</v>
      </c>
      <c r="AG2642" t="str">
        <f t="shared" si="328"/>
        <v>Agosto-26</v>
      </c>
      <c r="AH2642" s="36">
        <f>_xlfn.XLOOKUP(AK2642,'Base de Preços'!P$7:P$3001,'Base de Preços'!J$7:J$3001,"",0)</f>
        <v>0</v>
      </c>
      <c r="AI2642" s="37">
        <f t="shared" si="329"/>
        <v>0</v>
      </c>
      <c r="AJ2642" t="str">
        <f>_xlfn.XLOOKUP(N2642,Agrupamentos!C$3:C$496,Agrupamentos!D$3:D$496,"",0)</f>
        <v>APOIO E MANUTENÇÃO</v>
      </c>
      <c r="AK2642" t="str">
        <f t="shared" si="330"/>
        <v>APOIO E MANUTEÇÃOGN140043</v>
      </c>
      <c r="AL2642" s="57" t="str">
        <f t="shared" si="331"/>
        <v>48356GN1400MotoristaANTONIO MARCIO PEREIRA DA SILVAAPOIO E MANUTEÇÃORosa Maria378Principal0Agosto-260846231,849398148246231</v>
      </c>
      <c r="AM2642" s="79" t="str">
        <f t="shared" si="332"/>
        <v/>
      </c>
      <c r="AN2642" s="80" t="str">
        <f t="shared" si="333"/>
        <v/>
      </c>
      <c r="AO2642" s="36">
        <f t="shared" si="334"/>
        <v>0</v>
      </c>
      <c r="AP2642" s="83" t="str">
        <f t="shared" si="335"/>
        <v/>
      </c>
    </row>
    <row r="2643" spans="1:42" hidden="1">
      <c r="A2643">
        <v>48356</v>
      </c>
      <c r="B2643" s="38">
        <v>46231</v>
      </c>
      <c r="C2643" t="s">
        <v>714</v>
      </c>
      <c r="D2643" t="s">
        <v>185</v>
      </c>
      <c r="E2643" t="s">
        <v>186</v>
      </c>
      <c r="F2643" t="s">
        <v>59</v>
      </c>
      <c r="G2643">
        <v>8</v>
      </c>
      <c r="H2643" s="43">
        <v>10859</v>
      </c>
      <c r="I2643" t="s">
        <v>198</v>
      </c>
      <c r="J2643">
        <v>10315</v>
      </c>
      <c r="K2643" t="s">
        <v>206</v>
      </c>
      <c r="L2643" t="s">
        <v>206</v>
      </c>
      <c r="M2643" t="s">
        <v>282</v>
      </c>
      <c r="N2643" t="s">
        <v>283</v>
      </c>
      <c r="O2643" t="s">
        <v>64</v>
      </c>
      <c r="P2643">
        <v>400</v>
      </c>
      <c r="Q2643" t="s">
        <v>233</v>
      </c>
      <c r="R2643">
        <v>378</v>
      </c>
      <c r="S2643">
        <v>3</v>
      </c>
      <c r="T2643">
        <v>8</v>
      </c>
      <c r="U2643">
        <v>0</v>
      </c>
      <c r="V2643">
        <v>3</v>
      </c>
      <c r="W2643">
        <v>0.54</v>
      </c>
      <c r="X2643">
        <v>0.38</v>
      </c>
      <c r="Y2643">
        <v>0.38</v>
      </c>
      <c r="Z2643">
        <v>207.97</v>
      </c>
      <c r="AA2643" t="s">
        <v>55</v>
      </c>
      <c r="AB2643" t="s">
        <v>77</v>
      </c>
      <c r="AC2643" t="s">
        <v>209</v>
      </c>
      <c r="AE2643" s="39">
        <v>46231.849398148152</v>
      </c>
      <c r="AG2643" t="str">
        <f t="shared" si="328"/>
        <v>Agosto-26</v>
      </c>
      <c r="AH2643" s="36">
        <f>_xlfn.XLOOKUP(AK2643,'Base de Preços'!P$7:P$3001,'Base de Preços'!J$7:J$3001,"",0)</f>
        <v>551.6</v>
      </c>
      <c r="AI2643" s="37">
        <f t="shared" si="329"/>
        <v>0</v>
      </c>
      <c r="AJ2643" t="str">
        <f>_xlfn.XLOOKUP(N2643,Agrupamentos!C$3:C$496,Agrupamentos!D$3:D$496,"",0)</f>
        <v>IRRIGAÇÃO DE REPLANTIO</v>
      </c>
      <c r="AK2643" t="str">
        <f t="shared" si="330"/>
        <v>1ª IRRIGAÇÃO DE REPLANTIOGN1400REF32 - 01</v>
      </c>
      <c r="AL2643" s="57" t="str">
        <f t="shared" si="331"/>
        <v>48356GN1400Operador de Trator de PneuANTONIO MARCIO PEREIRA DA SILVA1ª IRRIGAÇÃO DE REPLANTIORosa Maria378Apoio8Agosto-260346231,849398148246231</v>
      </c>
      <c r="AM2643" s="79">
        <f t="shared" si="332"/>
        <v>5.5555555555555554</v>
      </c>
      <c r="AN2643" s="80">
        <f t="shared" si="333"/>
        <v>1155.3888888888889</v>
      </c>
      <c r="AO2643" s="36">
        <f t="shared" si="334"/>
        <v>1663.76</v>
      </c>
      <c r="AP2643" s="83">
        <f t="shared" si="335"/>
        <v>508.37111111111108</v>
      </c>
    </row>
    <row r="2644" spans="1:42" hidden="1">
      <c r="A2644">
        <v>48356</v>
      </c>
      <c r="B2644" s="38">
        <v>46231</v>
      </c>
      <c r="C2644" t="s">
        <v>714</v>
      </c>
      <c r="D2644" t="s">
        <v>185</v>
      </c>
      <c r="E2644" t="s">
        <v>186</v>
      </c>
      <c r="F2644" t="s">
        <v>49</v>
      </c>
      <c r="G2644">
        <v>8</v>
      </c>
      <c r="H2644" s="43">
        <v>10859</v>
      </c>
      <c r="I2644" t="s">
        <v>198</v>
      </c>
      <c r="J2644">
        <v>10315</v>
      </c>
      <c r="K2644" t="s">
        <v>206</v>
      </c>
      <c r="L2644" t="s">
        <v>206</v>
      </c>
      <c r="M2644" t="s">
        <v>301</v>
      </c>
      <c r="N2644" t="s">
        <v>302</v>
      </c>
      <c r="O2644" t="s">
        <v>64</v>
      </c>
      <c r="P2644">
        <v>400</v>
      </c>
      <c r="Q2644" t="s">
        <v>233</v>
      </c>
      <c r="R2644">
        <v>372</v>
      </c>
      <c r="S2644">
        <v>45</v>
      </c>
      <c r="T2644">
        <v>12.06</v>
      </c>
      <c r="U2644">
        <v>0</v>
      </c>
      <c r="V2644">
        <v>45</v>
      </c>
      <c r="W2644">
        <v>2.69</v>
      </c>
      <c r="X2644">
        <v>3.73</v>
      </c>
      <c r="Y2644">
        <v>3.73</v>
      </c>
      <c r="Z2644">
        <v>272.89</v>
      </c>
      <c r="AA2644" t="s">
        <v>46</v>
      </c>
      <c r="AB2644" t="s">
        <v>47</v>
      </c>
      <c r="AC2644" t="s">
        <v>209</v>
      </c>
      <c r="AE2644" s="39">
        <v>46231.849398148152</v>
      </c>
      <c r="AG2644" t="str">
        <f t="shared" si="328"/>
        <v>Agosto-26</v>
      </c>
      <c r="AH2644" s="36">
        <f>_xlfn.XLOOKUP(AK2644,'Base de Preços'!P$7:P$3001,'Base de Preços'!J$7:J$3001,"",0)</f>
        <v>551.6</v>
      </c>
      <c r="AI2644" s="37">
        <f t="shared" si="329"/>
        <v>6652.2960000000003</v>
      </c>
      <c r="AJ2644" t="str">
        <f>_xlfn.XLOOKUP(N2644,Agrupamentos!C$3:C$496,Agrupamentos!D$3:D$496,"",0)</f>
        <v>IRRIGAÇÃO DE REPLANTIO</v>
      </c>
      <c r="AK2644" t="str">
        <f t="shared" si="330"/>
        <v>2ª IRRIGAÇÃO DE REPLANTIOGN1400REF32 - 02</v>
      </c>
      <c r="AL2644" s="57" t="str">
        <f t="shared" si="331"/>
        <v>48356GN1400Trabalhador FlorestalANTONIO MARCIO PEREIRA DA SILVA2ª IRRIGAÇÃO DE REPLANTIORosa Maria372Principal12,06Agosto-2604546231,849398148246231</v>
      </c>
      <c r="AM2644" s="79">
        <f t="shared" si="332"/>
        <v>16.728624535315987</v>
      </c>
      <c r="AN2644" s="80">
        <f t="shared" si="333"/>
        <v>4565.0743494423796</v>
      </c>
      <c r="AO2644" s="36">
        <f t="shared" si="334"/>
        <v>3291.0533999999998</v>
      </c>
      <c r="AP2644" s="83">
        <f t="shared" si="335"/>
        <v>-1274.0209494423798</v>
      </c>
    </row>
    <row r="2645" spans="1:42" hidden="1">
      <c r="A2645">
        <v>48356</v>
      </c>
      <c r="B2645" s="38">
        <v>46231</v>
      </c>
      <c r="C2645" t="s">
        <v>714</v>
      </c>
      <c r="D2645" t="s">
        <v>185</v>
      </c>
      <c r="E2645" t="s">
        <v>186</v>
      </c>
      <c r="F2645" t="s">
        <v>37</v>
      </c>
      <c r="G2645">
        <v>8</v>
      </c>
      <c r="H2645" s="43">
        <v>10859</v>
      </c>
      <c r="I2645" t="s">
        <v>198</v>
      </c>
      <c r="J2645">
        <v>10315</v>
      </c>
      <c r="K2645" t="s">
        <v>206</v>
      </c>
      <c r="L2645" t="s">
        <v>206</v>
      </c>
      <c r="M2645" t="s">
        <v>301</v>
      </c>
      <c r="N2645" t="s">
        <v>302</v>
      </c>
      <c r="O2645" t="s">
        <v>64</v>
      </c>
      <c r="P2645">
        <v>400</v>
      </c>
      <c r="Q2645" t="s">
        <v>233</v>
      </c>
      <c r="R2645">
        <v>372</v>
      </c>
      <c r="S2645">
        <v>4</v>
      </c>
      <c r="T2645">
        <v>12.06</v>
      </c>
      <c r="U2645">
        <v>1</v>
      </c>
      <c r="V2645">
        <v>5</v>
      </c>
      <c r="W2645">
        <v>0.18</v>
      </c>
      <c r="X2645">
        <v>0.33</v>
      </c>
      <c r="Y2645">
        <v>0.41</v>
      </c>
      <c r="Z2645">
        <v>70.739999999999995</v>
      </c>
      <c r="AA2645" t="s">
        <v>46</v>
      </c>
      <c r="AB2645" t="s">
        <v>56</v>
      </c>
      <c r="AC2645" t="s">
        <v>209</v>
      </c>
      <c r="AD2645" t="s">
        <v>228</v>
      </c>
      <c r="AE2645" s="39">
        <v>46231.849398148152</v>
      </c>
      <c r="AG2645" t="str">
        <f t="shared" si="328"/>
        <v>Agosto-26</v>
      </c>
      <c r="AH2645" s="36">
        <f>_xlfn.XLOOKUP(AK2645,'Base de Preços'!P$7:P$3001,'Base de Preços'!J$7:J$3001,"",0)</f>
        <v>551.6</v>
      </c>
      <c r="AI2645" s="37">
        <f t="shared" si="329"/>
        <v>0</v>
      </c>
      <c r="AJ2645" t="str">
        <f>_xlfn.XLOOKUP(N2645,Agrupamentos!C$3:C$496,Agrupamentos!D$3:D$496,"",0)</f>
        <v>IRRIGAÇÃO DE REPLANTIO</v>
      </c>
      <c r="AK2645" t="str">
        <f t="shared" si="330"/>
        <v>2ª IRRIGAÇÃO DE REPLANTIOGN1400REF32 - 02</v>
      </c>
      <c r="AL2645" s="57" t="str">
        <f t="shared" si="331"/>
        <v>48356GN1400MotoristaANTONIO MARCIO PEREIRA DA SILVA2ª IRRIGAÇÃO DE REPLANTIORosa Maria372Suporte12,06Agosto-261546231,849398148246231</v>
      </c>
      <c r="AM2645" s="79">
        <f t="shared" si="332"/>
        <v>27.777777777777779</v>
      </c>
      <c r="AN2645" s="80">
        <f t="shared" si="333"/>
        <v>1965</v>
      </c>
      <c r="AO2645" s="36">
        <f t="shared" si="334"/>
        <v>853.12439999999992</v>
      </c>
      <c r="AP2645" s="83">
        <f t="shared" si="335"/>
        <v>-1111.8756000000001</v>
      </c>
    </row>
    <row r="2646" spans="1:42" hidden="1">
      <c r="A2646">
        <v>48356</v>
      </c>
      <c r="B2646" s="38">
        <v>46231</v>
      </c>
      <c r="C2646" t="s">
        <v>714</v>
      </c>
      <c r="D2646" t="s">
        <v>185</v>
      </c>
      <c r="E2646" t="s">
        <v>186</v>
      </c>
      <c r="F2646" t="s">
        <v>49</v>
      </c>
      <c r="G2646">
        <v>8</v>
      </c>
      <c r="H2646" s="43">
        <v>10859</v>
      </c>
      <c r="I2646" t="s">
        <v>198</v>
      </c>
      <c r="J2646">
        <v>10315</v>
      </c>
      <c r="K2646" t="s">
        <v>206</v>
      </c>
      <c r="L2646" t="s">
        <v>206</v>
      </c>
      <c r="M2646" t="s">
        <v>71</v>
      </c>
      <c r="N2646" t="s">
        <v>225</v>
      </c>
      <c r="O2646" t="s">
        <v>64</v>
      </c>
      <c r="P2646">
        <v>400</v>
      </c>
      <c r="Q2646" t="s">
        <v>233</v>
      </c>
      <c r="R2646">
        <v>378</v>
      </c>
      <c r="S2646">
        <v>33</v>
      </c>
      <c r="T2646">
        <v>8</v>
      </c>
      <c r="U2646">
        <v>0</v>
      </c>
      <c r="V2646">
        <v>33</v>
      </c>
      <c r="W2646">
        <v>3.18</v>
      </c>
      <c r="X2646">
        <v>4.13</v>
      </c>
      <c r="Y2646">
        <v>4.13</v>
      </c>
      <c r="Z2646">
        <v>322.27999999999997</v>
      </c>
      <c r="AA2646" t="s">
        <v>55</v>
      </c>
      <c r="AB2646" t="s">
        <v>47</v>
      </c>
      <c r="AC2646" t="s">
        <v>209</v>
      </c>
      <c r="AE2646" s="39">
        <v>46231.849398148152</v>
      </c>
      <c r="AG2646" t="str">
        <f t="shared" si="328"/>
        <v>Agosto-26</v>
      </c>
      <c r="AH2646" s="36">
        <f>_xlfn.XLOOKUP(AK2646,'Base de Preços'!P$7:P$3001,'Base de Preços'!J$7:J$3001,"",0)</f>
        <v>446.88</v>
      </c>
      <c r="AI2646" s="37">
        <f t="shared" si="329"/>
        <v>3575.04</v>
      </c>
      <c r="AJ2646" t="str">
        <f>_xlfn.XLOOKUP(N2646,Agrupamentos!C$3:C$496,Agrupamentos!D$3:D$496,"",0)</f>
        <v>REPLANTIO</v>
      </c>
      <c r="AK2646" t="str">
        <f t="shared" si="330"/>
        <v>REPLANTIOGN1400REF29</v>
      </c>
      <c r="AL2646" s="57" t="str">
        <f t="shared" si="331"/>
        <v>48356GN1400Trabalhador FlorestalANTONIO MARCIO PEREIRA DA SILVAREPLANTIORosa Maria378Principal8Agosto-2603346231,849398148246231</v>
      </c>
      <c r="AM2646" s="79">
        <f t="shared" si="332"/>
        <v>10.377358490566037</v>
      </c>
      <c r="AN2646" s="80">
        <f t="shared" si="333"/>
        <v>3344.4150943396221</v>
      </c>
      <c r="AO2646" s="36">
        <f t="shared" si="334"/>
        <v>2578.2399999999998</v>
      </c>
      <c r="AP2646" s="83">
        <f t="shared" si="335"/>
        <v>-766.17509433962232</v>
      </c>
    </row>
    <row r="2647" spans="1:42" hidden="1">
      <c r="A2647">
        <v>48356</v>
      </c>
      <c r="B2647" s="38">
        <v>46231</v>
      </c>
      <c r="C2647" t="s">
        <v>714</v>
      </c>
      <c r="D2647" t="s">
        <v>185</v>
      </c>
      <c r="E2647" t="s">
        <v>186</v>
      </c>
      <c r="F2647" t="s">
        <v>37</v>
      </c>
      <c r="G2647">
        <v>8</v>
      </c>
      <c r="H2647" s="43">
        <v>10859</v>
      </c>
      <c r="I2647" t="s">
        <v>198</v>
      </c>
      <c r="J2647">
        <v>10315</v>
      </c>
      <c r="K2647" t="s">
        <v>206</v>
      </c>
      <c r="L2647" t="s">
        <v>206</v>
      </c>
      <c r="M2647" t="s">
        <v>282</v>
      </c>
      <c r="N2647" t="s">
        <v>283</v>
      </c>
      <c r="O2647" t="s">
        <v>64</v>
      </c>
      <c r="P2647">
        <v>400</v>
      </c>
      <c r="Q2647" t="s">
        <v>233</v>
      </c>
      <c r="R2647">
        <v>378</v>
      </c>
      <c r="S2647">
        <v>4</v>
      </c>
      <c r="T2647">
        <v>8</v>
      </c>
      <c r="U2647">
        <v>0</v>
      </c>
      <c r="V2647">
        <v>4</v>
      </c>
      <c r="W2647">
        <v>0.18</v>
      </c>
      <c r="X2647">
        <v>0.5</v>
      </c>
      <c r="Y2647">
        <v>0.5</v>
      </c>
      <c r="Z2647">
        <v>70.739999999999995</v>
      </c>
      <c r="AA2647" t="s">
        <v>55</v>
      </c>
      <c r="AB2647" t="s">
        <v>56</v>
      </c>
      <c r="AC2647" t="s">
        <v>209</v>
      </c>
      <c r="AE2647" s="39">
        <v>46231.849398148152</v>
      </c>
      <c r="AG2647" t="str">
        <f t="shared" si="328"/>
        <v>Agosto-26</v>
      </c>
      <c r="AH2647" s="36">
        <f>_xlfn.XLOOKUP(AK2647,'Base de Preços'!P$7:P$3001,'Base de Preços'!J$7:J$3001,"",0)</f>
        <v>551.6</v>
      </c>
      <c r="AI2647" s="37">
        <f t="shared" si="329"/>
        <v>0</v>
      </c>
      <c r="AJ2647" t="str">
        <f>_xlfn.XLOOKUP(N2647,Agrupamentos!C$3:C$496,Agrupamentos!D$3:D$496,"",0)</f>
        <v>IRRIGAÇÃO DE REPLANTIO</v>
      </c>
      <c r="AK2647" t="str">
        <f t="shared" si="330"/>
        <v>1ª IRRIGAÇÃO DE REPLANTIOGN1400REF32 - 01</v>
      </c>
      <c r="AL2647" s="57" t="str">
        <f t="shared" si="331"/>
        <v>48356GN1400MotoristaANTONIO MARCIO PEREIRA DA SILVA1ª IRRIGAÇÃO DE REPLANTIORosa Maria378Suporte8Agosto-260446231,849398148246231</v>
      </c>
      <c r="AM2647" s="79">
        <f t="shared" si="332"/>
        <v>22.222222222222221</v>
      </c>
      <c r="AN2647" s="80">
        <f t="shared" si="333"/>
        <v>1571.9999999999998</v>
      </c>
      <c r="AO2647" s="36">
        <f t="shared" si="334"/>
        <v>565.91999999999996</v>
      </c>
      <c r="AP2647" s="83">
        <f t="shared" si="335"/>
        <v>-1006.0799999999998</v>
      </c>
    </row>
    <row r="2648" spans="1:42" hidden="1">
      <c r="A2648">
        <v>48356</v>
      </c>
      <c r="B2648" s="38">
        <v>46231</v>
      </c>
      <c r="C2648" t="s">
        <v>714</v>
      </c>
      <c r="D2648" t="s">
        <v>185</v>
      </c>
      <c r="E2648" t="s">
        <v>186</v>
      </c>
      <c r="F2648" t="s">
        <v>49</v>
      </c>
      <c r="G2648">
        <v>8</v>
      </c>
      <c r="H2648" s="43">
        <v>10859</v>
      </c>
      <c r="I2648" t="s">
        <v>198</v>
      </c>
      <c r="J2648">
        <v>10315</v>
      </c>
      <c r="K2648" t="s">
        <v>206</v>
      </c>
      <c r="L2648" t="s">
        <v>206</v>
      </c>
      <c r="M2648" t="s">
        <v>282</v>
      </c>
      <c r="N2648" t="s">
        <v>283</v>
      </c>
      <c r="O2648" t="s">
        <v>64</v>
      </c>
      <c r="P2648">
        <v>400</v>
      </c>
      <c r="Q2648" t="s">
        <v>233</v>
      </c>
      <c r="R2648">
        <v>378</v>
      </c>
      <c r="S2648">
        <v>20</v>
      </c>
      <c r="T2648">
        <v>8</v>
      </c>
      <c r="U2648">
        <v>0</v>
      </c>
      <c r="V2648">
        <v>20</v>
      </c>
      <c r="W2648">
        <v>2.69</v>
      </c>
      <c r="X2648">
        <v>2.5</v>
      </c>
      <c r="Y2648">
        <v>2.5</v>
      </c>
      <c r="Z2648">
        <v>272.89</v>
      </c>
      <c r="AA2648" t="s">
        <v>55</v>
      </c>
      <c r="AB2648" t="s">
        <v>47</v>
      </c>
      <c r="AC2648" t="s">
        <v>209</v>
      </c>
      <c r="AE2648" s="39">
        <v>46231.849398148152</v>
      </c>
      <c r="AG2648" t="str">
        <f t="shared" si="328"/>
        <v>Agosto-26</v>
      </c>
      <c r="AH2648" s="36">
        <f>_xlfn.XLOOKUP(AK2648,'Base de Preços'!P$7:P$3001,'Base de Preços'!J$7:J$3001,"",0)</f>
        <v>551.6</v>
      </c>
      <c r="AI2648" s="37">
        <f t="shared" si="329"/>
        <v>4412.8</v>
      </c>
      <c r="AJ2648" t="str">
        <f>_xlfn.XLOOKUP(N2648,Agrupamentos!C$3:C$496,Agrupamentos!D$3:D$496,"",0)</f>
        <v>IRRIGAÇÃO DE REPLANTIO</v>
      </c>
      <c r="AK2648" t="str">
        <f t="shared" si="330"/>
        <v>1ª IRRIGAÇÃO DE REPLANTIOGN1400REF32 - 01</v>
      </c>
      <c r="AL2648" s="57" t="str">
        <f t="shared" si="331"/>
        <v>48356GN1400Trabalhador FlorestalANTONIO MARCIO PEREIRA DA SILVA1ª IRRIGAÇÃO DE REPLANTIORosa Maria378Principal8Agosto-2602046231,849398148246231</v>
      </c>
      <c r="AM2648" s="79">
        <f t="shared" si="332"/>
        <v>7.4349442379182156</v>
      </c>
      <c r="AN2648" s="80">
        <f t="shared" si="333"/>
        <v>2028.9219330855017</v>
      </c>
      <c r="AO2648" s="36">
        <f t="shared" si="334"/>
        <v>2183.12</v>
      </c>
      <c r="AP2648" s="83">
        <f t="shared" si="335"/>
        <v>154.19806691449821</v>
      </c>
    </row>
    <row r="2649" spans="1:42" hidden="1">
      <c r="A2649">
        <v>48356</v>
      </c>
      <c r="B2649" s="38">
        <v>46231</v>
      </c>
      <c r="C2649" t="s">
        <v>714</v>
      </c>
      <c r="D2649" t="s">
        <v>185</v>
      </c>
      <c r="E2649" t="s">
        <v>186</v>
      </c>
      <c r="F2649" t="s">
        <v>59</v>
      </c>
      <c r="G2649">
        <v>8</v>
      </c>
      <c r="H2649" s="43">
        <v>10859</v>
      </c>
      <c r="I2649" t="s">
        <v>198</v>
      </c>
      <c r="J2649">
        <v>10315</v>
      </c>
      <c r="K2649" t="s">
        <v>206</v>
      </c>
      <c r="L2649" t="s">
        <v>206</v>
      </c>
      <c r="M2649" t="s">
        <v>71</v>
      </c>
      <c r="N2649" t="s">
        <v>225</v>
      </c>
      <c r="O2649" t="s">
        <v>64</v>
      </c>
      <c r="P2649">
        <v>400</v>
      </c>
      <c r="Q2649" t="s">
        <v>233</v>
      </c>
      <c r="R2649">
        <v>378</v>
      </c>
      <c r="S2649">
        <v>8</v>
      </c>
      <c r="T2649">
        <v>8</v>
      </c>
      <c r="U2649">
        <v>0</v>
      </c>
      <c r="V2649">
        <v>8</v>
      </c>
      <c r="W2649">
        <v>0.4</v>
      </c>
      <c r="X2649">
        <v>1</v>
      </c>
      <c r="Y2649">
        <v>1</v>
      </c>
      <c r="Z2649">
        <v>124.6</v>
      </c>
      <c r="AA2649" t="s">
        <v>55</v>
      </c>
      <c r="AB2649" t="s">
        <v>77</v>
      </c>
      <c r="AC2649" t="s">
        <v>209</v>
      </c>
      <c r="AE2649" s="39">
        <v>46231.849398148152</v>
      </c>
      <c r="AG2649" t="str">
        <f t="shared" si="328"/>
        <v>Agosto-26</v>
      </c>
      <c r="AH2649" s="36">
        <f>_xlfn.XLOOKUP(AK2649,'Base de Preços'!P$7:P$3001,'Base de Preços'!J$7:J$3001,"",0)</f>
        <v>446.88</v>
      </c>
      <c r="AI2649" s="37">
        <f t="shared" si="329"/>
        <v>0</v>
      </c>
      <c r="AJ2649" t="str">
        <f>_xlfn.XLOOKUP(N2649,Agrupamentos!C$3:C$496,Agrupamentos!D$3:D$496,"",0)</f>
        <v>REPLANTIO</v>
      </c>
      <c r="AK2649" t="str">
        <f t="shared" si="330"/>
        <v>REPLANTIOGN1400REF29</v>
      </c>
      <c r="AL2649" s="57" t="str">
        <f t="shared" si="331"/>
        <v>48356GN1400Operador de Trator de PneuANTONIO MARCIO PEREIRA DA SILVAREPLANTIORosa Maria378Apoio8Agosto-260846231,849398148246231</v>
      </c>
      <c r="AM2649" s="79">
        <f t="shared" si="332"/>
        <v>20</v>
      </c>
      <c r="AN2649" s="80">
        <f t="shared" si="333"/>
        <v>2492</v>
      </c>
      <c r="AO2649" s="36">
        <f t="shared" si="334"/>
        <v>996.8</v>
      </c>
      <c r="AP2649" s="83">
        <f t="shared" si="335"/>
        <v>-1495.2</v>
      </c>
    </row>
    <row r="2650" spans="1:42" hidden="1">
      <c r="A2650">
        <v>48357</v>
      </c>
      <c r="B2650" s="38">
        <v>46231</v>
      </c>
      <c r="C2650" t="s">
        <v>714</v>
      </c>
      <c r="D2650" t="s">
        <v>185</v>
      </c>
      <c r="E2650" t="s">
        <v>186</v>
      </c>
      <c r="F2650" t="s">
        <v>59</v>
      </c>
      <c r="G2650">
        <v>9</v>
      </c>
      <c r="H2650" s="43">
        <v>10859</v>
      </c>
      <c r="I2650" t="s">
        <v>198</v>
      </c>
      <c r="J2650">
        <v>9900</v>
      </c>
      <c r="K2650" t="s">
        <v>218</v>
      </c>
      <c r="L2650" t="s">
        <v>218</v>
      </c>
      <c r="M2650" t="s">
        <v>214</v>
      </c>
      <c r="N2650" t="s">
        <v>215</v>
      </c>
      <c r="O2650" t="s">
        <v>64</v>
      </c>
      <c r="P2650">
        <v>451</v>
      </c>
      <c r="Q2650" t="s">
        <v>722</v>
      </c>
      <c r="R2650">
        <v>29</v>
      </c>
      <c r="S2650">
        <v>9</v>
      </c>
      <c r="T2650">
        <v>17.68</v>
      </c>
      <c r="U2650">
        <v>0</v>
      </c>
      <c r="V2650">
        <v>9</v>
      </c>
      <c r="W2650">
        <v>0.38</v>
      </c>
      <c r="X2650">
        <v>0.51</v>
      </c>
      <c r="Y2650">
        <v>0.51</v>
      </c>
      <c r="Z2650">
        <v>159.09</v>
      </c>
      <c r="AA2650" t="s">
        <v>46</v>
      </c>
      <c r="AB2650" t="s">
        <v>47</v>
      </c>
      <c r="AC2650" t="s">
        <v>220</v>
      </c>
      <c r="AE2650" s="39">
        <v>46231.854247685187</v>
      </c>
      <c r="AG2650" t="str">
        <f t="shared" si="328"/>
        <v>Agosto-26</v>
      </c>
      <c r="AH2650" s="36">
        <f>_xlfn.XLOOKUP(AK2650,'Base de Preços'!P$7:P$3001,'Base de Preços'!J$7:J$3001,"",0)</f>
        <v>193.73</v>
      </c>
      <c r="AI2650" s="37">
        <f t="shared" si="329"/>
        <v>3425.1463999999996</v>
      </c>
      <c r="AJ2650" t="str">
        <f>_xlfn.XLOOKUP(N2650,Agrupamentos!C$3:C$496,Agrupamentos!D$3:D$496,"",0)</f>
        <v>COMBATE A FORMIGA MECANIZADO</v>
      </c>
      <c r="AK2650" t="str">
        <f t="shared" si="330"/>
        <v>COMBATE A FORMIGA PÓS PLANTIO MECANIZADO- 3 a 5kg/ha isca granulada ou MIPISGN1400IMP17</v>
      </c>
      <c r="AL2650" s="57" t="str">
        <f t="shared" si="331"/>
        <v>48357GN1400Operador de Trator de PneuCARLOS ALVES DOS SANTOSCOMBATE A FORMIGA PÓS PLANTIO MECANIZADO- 3 a 5kg/ha isca granulada ou MIPISDOM ANTONIO29Principal17,68Agosto-260946231,854247685246231</v>
      </c>
      <c r="AM2650" s="79">
        <f t="shared" si="332"/>
        <v>23.684210526315788</v>
      </c>
      <c r="AN2650" s="80">
        <f t="shared" si="333"/>
        <v>3767.9210526315787</v>
      </c>
      <c r="AO2650" s="36">
        <f t="shared" si="334"/>
        <v>2812.7112000000002</v>
      </c>
      <c r="AP2650" s="83">
        <f t="shared" si="335"/>
        <v>-955.20985263157854</v>
      </c>
    </row>
    <row r="2651" spans="1:42" hidden="1">
      <c r="A2651">
        <v>48357</v>
      </c>
      <c r="B2651" s="38">
        <v>46231</v>
      </c>
      <c r="C2651" t="s">
        <v>714</v>
      </c>
      <c r="D2651" t="s">
        <v>185</v>
      </c>
      <c r="E2651" t="s">
        <v>186</v>
      </c>
      <c r="F2651" t="s">
        <v>59</v>
      </c>
      <c r="G2651">
        <v>9</v>
      </c>
      <c r="H2651" s="43">
        <v>10859</v>
      </c>
      <c r="I2651" t="s">
        <v>198</v>
      </c>
      <c r="J2651">
        <v>9900</v>
      </c>
      <c r="K2651" t="s">
        <v>218</v>
      </c>
      <c r="L2651" t="s">
        <v>218</v>
      </c>
      <c r="M2651" t="s">
        <v>214</v>
      </c>
      <c r="N2651" t="s">
        <v>215</v>
      </c>
      <c r="O2651" t="s">
        <v>64</v>
      </c>
      <c r="P2651">
        <v>451</v>
      </c>
      <c r="Q2651" t="s">
        <v>722</v>
      </c>
      <c r="R2651">
        <v>26</v>
      </c>
      <c r="S2651">
        <v>1</v>
      </c>
      <c r="T2651">
        <v>5.78</v>
      </c>
      <c r="U2651">
        <v>9</v>
      </c>
      <c r="V2651">
        <v>10</v>
      </c>
      <c r="W2651">
        <v>0.38</v>
      </c>
      <c r="X2651">
        <v>0.17</v>
      </c>
      <c r="Y2651">
        <v>1.73</v>
      </c>
      <c r="Z2651">
        <v>159.09</v>
      </c>
      <c r="AA2651" t="s">
        <v>46</v>
      </c>
      <c r="AB2651" t="s">
        <v>47</v>
      </c>
      <c r="AC2651" t="s">
        <v>220</v>
      </c>
      <c r="AE2651" s="39">
        <v>46231.854247685187</v>
      </c>
      <c r="AG2651" t="str">
        <f t="shared" si="328"/>
        <v>Agosto-26</v>
      </c>
      <c r="AH2651" s="36">
        <f>_xlfn.XLOOKUP(AK2651,'Base de Preços'!P$7:P$3001,'Base de Preços'!J$7:J$3001,"",0)</f>
        <v>193.73</v>
      </c>
      <c r="AI2651" s="37">
        <f t="shared" si="329"/>
        <v>1119.7593999999999</v>
      </c>
      <c r="AJ2651" t="str">
        <f>_xlfn.XLOOKUP(N2651,Agrupamentos!C$3:C$496,Agrupamentos!D$3:D$496,"",0)</f>
        <v>COMBATE A FORMIGA MECANIZADO</v>
      </c>
      <c r="AK2651" t="str">
        <f t="shared" si="330"/>
        <v>COMBATE A FORMIGA PÓS PLANTIO MECANIZADO- 3 a 5kg/ha isca granulada ou MIPISGN1400IMP17</v>
      </c>
      <c r="AL2651" s="57" t="str">
        <f t="shared" si="331"/>
        <v>48357GN1400Operador de Trator de PneuCARLOS ALVES DOS SANTOSCOMBATE A FORMIGA PÓS PLANTIO MECANIZADO- 3 a 5kg/ha isca granulada ou MIPISDOM ANTONIO26Principal5,78Agosto-2691046231,854247685246231</v>
      </c>
      <c r="AM2651" s="79">
        <f t="shared" si="332"/>
        <v>26.315789473684209</v>
      </c>
      <c r="AN2651" s="80">
        <f t="shared" si="333"/>
        <v>4186.5789473684208</v>
      </c>
      <c r="AO2651" s="36">
        <f t="shared" si="334"/>
        <v>919.54020000000003</v>
      </c>
      <c r="AP2651" s="83">
        <f t="shared" si="335"/>
        <v>-3267.0387473684209</v>
      </c>
    </row>
    <row r="2652" spans="1:42" hidden="1">
      <c r="A2652">
        <v>48357</v>
      </c>
      <c r="B2652" s="38">
        <v>46231</v>
      </c>
      <c r="C2652" t="s">
        <v>714</v>
      </c>
      <c r="D2652" t="s">
        <v>185</v>
      </c>
      <c r="E2652" t="s">
        <v>186</v>
      </c>
      <c r="F2652" t="s">
        <v>49</v>
      </c>
      <c r="G2652">
        <v>9</v>
      </c>
      <c r="H2652" s="43">
        <v>10859</v>
      </c>
      <c r="I2652" t="s">
        <v>198</v>
      </c>
      <c r="J2652">
        <v>9900</v>
      </c>
      <c r="K2652" t="s">
        <v>218</v>
      </c>
      <c r="L2652" t="s">
        <v>218</v>
      </c>
      <c r="M2652">
        <v>43</v>
      </c>
      <c r="N2652" t="s">
        <v>42</v>
      </c>
      <c r="O2652" t="s">
        <v>64</v>
      </c>
      <c r="P2652">
        <v>451</v>
      </c>
      <c r="Q2652" t="s">
        <v>722</v>
      </c>
      <c r="R2652">
        <v>26</v>
      </c>
      <c r="S2652">
        <v>9</v>
      </c>
      <c r="T2652">
        <v>0</v>
      </c>
      <c r="U2652">
        <v>0</v>
      </c>
      <c r="V2652">
        <v>9</v>
      </c>
      <c r="W2652">
        <v>0</v>
      </c>
      <c r="X2652">
        <v>0</v>
      </c>
      <c r="Y2652">
        <v>0</v>
      </c>
      <c r="Z2652">
        <v>0</v>
      </c>
      <c r="AA2652" t="s">
        <v>46</v>
      </c>
      <c r="AB2652" t="s">
        <v>56</v>
      </c>
      <c r="AC2652" t="s">
        <v>220</v>
      </c>
      <c r="AE2652" s="39">
        <v>46231.854247685187</v>
      </c>
      <c r="AG2652" t="str">
        <f t="shared" si="328"/>
        <v>Agosto-26</v>
      </c>
      <c r="AH2652" s="36">
        <f>_xlfn.XLOOKUP(AK2652,'Base de Preços'!P$7:P$3001,'Base de Preços'!J$7:J$3001,"",0)</f>
        <v>0</v>
      </c>
      <c r="AI2652" s="37">
        <f t="shared" si="329"/>
        <v>0</v>
      </c>
      <c r="AJ2652" t="str">
        <f>_xlfn.XLOOKUP(N2652,Agrupamentos!C$3:C$496,Agrupamentos!D$3:D$496,"",0)</f>
        <v>APOIO E MANUTENÇÃO</v>
      </c>
      <c r="AK2652" t="str">
        <f t="shared" si="330"/>
        <v>APOIO E MANUTEÇÃOGN140043</v>
      </c>
      <c r="AL2652" s="57" t="str">
        <f t="shared" si="331"/>
        <v>48357GN1400Trabalhador FlorestalCARLOS ALVES DOS SANTOSAPOIO E MANUTEÇÃODOM ANTONIO26Suporte0Agosto-260946231,854247685246231</v>
      </c>
      <c r="AM2652" s="79" t="str">
        <f t="shared" si="332"/>
        <v/>
      </c>
      <c r="AN2652" s="80" t="str">
        <f t="shared" si="333"/>
        <v/>
      </c>
      <c r="AO2652" s="36">
        <f t="shared" si="334"/>
        <v>0</v>
      </c>
      <c r="AP2652" s="83" t="str">
        <f t="shared" si="335"/>
        <v/>
      </c>
    </row>
    <row r="2653" spans="1:42" hidden="1">
      <c r="A2653">
        <v>48357</v>
      </c>
      <c r="B2653" s="38">
        <v>46231</v>
      </c>
      <c r="C2653" t="s">
        <v>714</v>
      </c>
      <c r="D2653" t="s">
        <v>185</v>
      </c>
      <c r="E2653" t="s">
        <v>186</v>
      </c>
      <c r="F2653" t="s">
        <v>59</v>
      </c>
      <c r="G2653">
        <v>9</v>
      </c>
      <c r="H2653" s="43">
        <v>10859</v>
      </c>
      <c r="I2653" t="s">
        <v>198</v>
      </c>
      <c r="J2653">
        <v>9900</v>
      </c>
      <c r="K2653" t="s">
        <v>218</v>
      </c>
      <c r="L2653" t="s">
        <v>218</v>
      </c>
      <c r="M2653" t="s">
        <v>214</v>
      </c>
      <c r="N2653" t="s">
        <v>215</v>
      </c>
      <c r="O2653" t="s">
        <v>64</v>
      </c>
      <c r="P2653">
        <v>451</v>
      </c>
      <c r="Q2653" t="s">
        <v>722</v>
      </c>
      <c r="R2653">
        <v>30</v>
      </c>
      <c r="S2653">
        <v>9</v>
      </c>
      <c r="T2653">
        <v>37.46</v>
      </c>
      <c r="U2653">
        <v>0</v>
      </c>
      <c r="V2653">
        <v>9</v>
      </c>
      <c r="W2653">
        <v>0.38</v>
      </c>
      <c r="X2653">
        <v>0.24</v>
      </c>
      <c r="Y2653">
        <v>0.24</v>
      </c>
      <c r="Z2653">
        <v>159.09</v>
      </c>
      <c r="AA2653" t="s">
        <v>55</v>
      </c>
      <c r="AB2653" t="s">
        <v>47</v>
      </c>
      <c r="AC2653" t="s">
        <v>220</v>
      </c>
      <c r="AE2653" s="39">
        <v>46231.854247685187</v>
      </c>
      <c r="AG2653" t="str">
        <f t="shared" si="328"/>
        <v>Agosto-26</v>
      </c>
      <c r="AH2653" s="36">
        <f>_xlfn.XLOOKUP(AK2653,'Base de Preços'!P$7:P$3001,'Base de Preços'!J$7:J$3001,"",0)</f>
        <v>193.73</v>
      </c>
      <c r="AI2653" s="37">
        <f t="shared" si="329"/>
        <v>7257.1257999999998</v>
      </c>
      <c r="AJ2653" t="str">
        <f>_xlfn.XLOOKUP(N2653,Agrupamentos!C$3:C$496,Agrupamentos!D$3:D$496,"",0)</f>
        <v>COMBATE A FORMIGA MECANIZADO</v>
      </c>
      <c r="AK2653" t="str">
        <f t="shared" si="330"/>
        <v>COMBATE A FORMIGA PÓS PLANTIO MECANIZADO- 3 a 5kg/ha isca granulada ou MIPISGN1400IMP17</v>
      </c>
      <c r="AL2653" s="57" t="str">
        <f t="shared" si="331"/>
        <v>48357GN1400Operador de Trator de PneuCARLOS ALVES DOS SANTOSCOMBATE A FORMIGA PÓS PLANTIO MECANIZADO- 3 a 5kg/ha isca granulada ou MIPISDOM ANTONIO30Principal37,46Agosto-260946231,854247685246231</v>
      </c>
      <c r="AM2653" s="79">
        <f t="shared" si="332"/>
        <v>23.684210526315788</v>
      </c>
      <c r="AN2653" s="80">
        <f t="shared" si="333"/>
        <v>3767.9210526315787</v>
      </c>
      <c r="AO2653" s="36">
        <f t="shared" si="334"/>
        <v>5959.5114000000003</v>
      </c>
      <c r="AP2653" s="83">
        <f t="shared" si="335"/>
        <v>2191.5903473684216</v>
      </c>
    </row>
    <row r="2654" spans="1:42" hidden="1">
      <c r="A2654">
        <v>48363</v>
      </c>
      <c r="B2654" s="38">
        <v>46231</v>
      </c>
      <c r="C2654" t="s">
        <v>714</v>
      </c>
      <c r="D2654" t="s">
        <v>185</v>
      </c>
      <c r="E2654" t="s">
        <v>186</v>
      </c>
      <c r="F2654" t="s">
        <v>59</v>
      </c>
      <c r="G2654">
        <v>8</v>
      </c>
      <c r="H2654" s="43">
        <v>10665</v>
      </c>
      <c r="I2654" t="s">
        <v>191</v>
      </c>
      <c r="J2654">
        <v>10781</v>
      </c>
      <c r="K2654" t="s">
        <v>192</v>
      </c>
      <c r="L2654" t="s">
        <v>192</v>
      </c>
      <c r="M2654" t="s">
        <v>238</v>
      </c>
      <c r="N2654" t="s">
        <v>239</v>
      </c>
      <c r="O2654" t="s">
        <v>64</v>
      </c>
      <c r="P2654">
        <v>425</v>
      </c>
      <c r="Q2654" t="s">
        <v>236</v>
      </c>
      <c r="R2654">
        <v>88</v>
      </c>
      <c r="S2654">
        <v>4</v>
      </c>
      <c r="T2654">
        <v>15</v>
      </c>
      <c r="U2654">
        <v>16</v>
      </c>
      <c r="V2654">
        <v>20</v>
      </c>
      <c r="W2654">
        <v>0.47</v>
      </c>
      <c r="X2654">
        <v>0.27</v>
      </c>
      <c r="Y2654">
        <v>1.33</v>
      </c>
      <c r="Z2654">
        <v>197.44</v>
      </c>
      <c r="AA2654" t="s">
        <v>46</v>
      </c>
      <c r="AB2654" t="s">
        <v>47</v>
      </c>
      <c r="AC2654" t="s">
        <v>195</v>
      </c>
      <c r="AE2654" s="39">
        <v>46231.916192129633</v>
      </c>
      <c r="AF2654" t="s">
        <v>806</v>
      </c>
      <c r="AG2654" t="str">
        <f t="shared" si="328"/>
        <v>Agosto-26</v>
      </c>
      <c r="AH2654" s="36">
        <f>_xlfn.XLOOKUP(AK2654,'Base de Preços'!P$7:P$3001,'Base de Preços'!J$7:J$3001,"",0)</f>
        <v>216.98</v>
      </c>
      <c r="AI2654" s="37">
        <f t="shared" si="329"/>
        <v>3254.7</v>
      </c>
      <c r="AJ2654" t="str">
        <f>_xlfn.XLOOKUP(N2654,Agrupamentos!C$3:C$496,Agrupamentos!D$3:D$496,"",0)</f>
        <v>COMBATE A FORMIGA MECANIZADO</v>
      </c>
      <c r="AK2654" t="str">
        <f t="shared" si="330"/>
        <v>COMBATE A FORMIGA PÓS PLANTIO MECANIZADO - 3 a 5kg/ha isca granulada ou MIPISGN1400REF17</v>
      </c>
      <c r="AL2654" s="57" t="str">
        <f t="shared" si="331"/>
        <v>48363GN1400Operador de Trator de PneuTHIAGO DE SOUZA AVELARCOMBATE A FORMIGA PÓS PLANTIO MECANIZADO - 3 a 5kg/ha isca granulada ou MIPISHemas São Jose88Principal15Agosto-26162046231,916192129646231</v>
      </c>
      <c r="AM2654" s="79">
        <f t="shared" si="332"/>
        <v>42.553191489361701</v>
      </c>
      <c r="AN2654" s="80">
        <f t="shared" si="333"/>
        <v>8401.7021276595751</v>
      </c>
      <c r="AO2654" s="36">
        <f t="shared" si="334"/>
        <v>2961.6</v>
      </c>
      <c r="AP2654" s="83">
        <f t="shared" si="335"/>
        <v>-5440.1021276595748</v>
      </c>
    </row>
    <row r="2655" spans="1:42" hidden="1">
      <c r="A2655">
        <v>48363</v>
      </c>
      <c r="B2655" s="38">
        <v>46231</v>
      </c>
      <c r="C2655" t="s">
        <v>714</v>
      </c>
      <c r="D2655" t="s">
        <v>185</v>
      </c>
      <c r="E2655" t="s">
        <v>186</v>
      </c>
      <c r="F2655" t="s">
        <v>59</v>
      </c>
      <c r="G2655">
        <v>8</v>
      </c>
      <c r="H2655" s="43">
        <v>10665</v>
      </c>
      <c r="I2655" t="s">
        <v>191</v>
      </c>
      <c r="J2655">
        <v>10781</v>
      </c>
      <c r="K2655" t="s">
        <v>192</v>
      </c>
      <c r="L2655" t="s">
        <v>192</v>
      </c>
      <c r="M2655" t="s">
        <v>238</v>
      </c>
      <c r="N2655" t="s">
        <v>239</v>
      </c>
      <c r="O2655" t="s">
        <v>64</v>
      </c>
      <c r="P2655">
        <v>425</v>
      </c>
      <c r="Q2655" t="s">
        <v>236</v>
      </c>
      <c r="R2655">
        <v>82</v>
      </c>
      <c r="S2655">
        <v>8</v>
      </c>
      <c r="T2655">
        <v>41.15</v>
      </c>
      <c r="U2655">
        <v>0</v>
      </c>
      <c r="V2655">
        <v>8</v>
      </c>
      <c r="W2655">
        <v>0.47</v>
      </c>
      <c r="X2655">
        <v>0.19</v>
      </c>
      <c r="Y2655">
        <v>0.19</v>
      </c>
      <c r="Z2655">
        <v>197.44</v>
      </c>
      <c r="AA2655" t="s">
        <v>46</v>
      </c>
      <c r="AB2655" t="s">
        <v>47</v>
      </c>
      <c r="AC2655" t="s">
        <v>195</v>
      </c>
      <c r="AE2655" s="39">
        <v>46231.916192129633</v>
      </c>
      <c r="AF2655" t="s">
        <v>806</v>
      </c>
      <c r="AG2655" t="str">
        <f t="shared" si="328"/>
        <v>Agosto-26</v>
      </c>
      <c r="AH2655" s="36">
        <f>_xlfn.XLOOKUP(AK2655,'Base de Preços'!P$7:P$3001,'Base de Preços'!J$7:J$3001,"",0)</f>
        <v>216.98</v>
      </c>
      <c r="AI2655" s="37">
        <f t="shared" si="329"/>
        <v>8928.726999999999</v>
      </c>
      <c r="AJ2655" t="str">
        <f>_xlfn.XLOOKUP(N2655,Agrupamentos!C$3:C$496,Agrupamentos!D$3:D$496,"",0)</f>
        <v>COMBATE A FORMIGA MECANIZADO</v>
      </c>
      <c r="AK2655" t="str">
        <f t="shared" si="330"/>
        <v>COMBATE A FORMIGA PÓS PLANTIO MECANIZADO - 3 a 5kg/ha isca granulada ou MIPISGN1400REF17</v>
      </c>
      <c r="AL2655" s="57" t="str">
        <f t="shared" si="331"/>
        <v>48363GN1400Operador de Trator de PneuTHIAGO DE SOUZA AVELARCOMBATE A FORMIGA PÓS PLANTIO MECANIZADO - 3 a 5kg/ha isca granulada ou MIPISHemas São Jose82Principal41,15Agosto-260846231,916192129646231</v>
      </c>
      <c r="AM2655" s="79">
        <f t="shared" si="332"/>
        <v>17.021276595744681</v>
      </c>
      <c r="AN2655" s="80">
        <f t="shared" si="333"/>
        <v>3360.6808510638298</v>
      </c>
      <c r="AO2655" s="36">
        <f t="shared" si="334"/>
        <v>8124.6559999999999</v>
      </c>
      <c r="AP2655" s="83">
        <f t="shared" si="335"/>
        <v>4763.9751489361697</v>
      </c>
    </row>
    <row r="2656" spans="1:42" hidden="1">
      <c r="A2656">
        <v>48363</v>
      </c>
      <c r="B2656" s="38">
        <v>46231</v>
      </c>
      <c r="C2656" t="s">
        <v>714</v>
      </c>
      <c r="D2656" t="s">
        <v>185</v>
      </c>
      <c r="E2656" t="s">
        <v>186</v>
      </c>
      <c r="F2656" t="s">
        <v>49</v>
      </c>
      <c r="G2656">
        <v>8</v>
      </c>
      <c r="H2656" s="43">
        <v>10665</v>
      </c>
      <c r="I2656" t="s">
        <v>191</v>
      </c>
      <c r="J2656">
        <v>10781</v>
      </c>
      <c r="K2656" t="s">
        <v>192</v>
      </c>
      <c r="L2656" t="s">
        <v>192</v>
      </c>
      <c r="M2656">
        <v>43</v>
      </c>
      <c r="N2656" t="s">
        <v>42</v>
      </c>
      <c r="O2656" t="s">
        <v>64</v>
      </c>
      <c r="P2656">
        <v>425</v>
      </c>
      <c r="Q2656" t="s">
        <v>236</v>
      </c>
      <c r="R2656">
        <v>586</v>
      </c>
      <c r="S2656">
        <v>8</v>
      </c>
      <c r="T2656">
        <v>0</v>
      </c>
      <c r="U2656">
        <v>0</v>
      </c>
      <c r="V2656">
        <v>8</v>
      </c>
      <c r="W2656">
        <v>0</v>
      </c>
      <c r="X2656">
        <v>0</v>
      </c>
      <c r="Y2656">
        <v>0</v>
      </c>
      <c r="Z2656">
        <v>0</v>
      </c>
      <c r="AA2656" t="s">
        <v>46</v>
      </c>
      <c r="AB2656" t="s">
        <v>56</v>
      </c>
      <c r="AC2656" t="s">
        <v>195</v>
      </c>
      <c r="AE2656" s="39">
        <v>46231.916192129633</v>
      </c>
      <c r="AF2656" t="s">
        <v>806</v>
      </c>
      <c r="AG2656" t="str">
        <f t="shared" si="328"/>
        <v>Agosto-26</v>
      </c>
      <c r="AH2656" s="36">
        <f>_xlfn.XLOOKUP(AK2656,'Base de Preços'!P$7:P$3001,'Base de Preços'!J$7:J$3001,"",0)</f>
        <v>0</v>
      </c>
      <c r="AI2656" s="37">
        <f t="shared" si="329"/>
        <v>0</v>
      </c>
      <c r="AJ2656" t="str">
        <f>_xlfn.XLOOKUP(N2656,Agrupamentos!C$3:C$496,Agrupamentos!D$3:D$496,"",0)</f>
        <v>APOIO E MANUTENÇÃO</v>
      </c>
      <c r="AK2656" t="str">
        <f t="shared" si="330"/>
        <v>APOIO E MANUTEÇÃOGN140043</v>
      </c>
      <c r="AL2656" s="57" t="str">
        <f t="shared" si="331"/>
        <v>48363GN1400Trabalhador FlorestalTHIAGO DE SOUZA AVELARAPOIO E MANUTEÇÃOHemas São Jose586Suporte0Agosto-260846231,916192129646231</v>
      </c>
      <c r="AM2656" s="79" t="str">
        <f t="shared" si="332"/>
        <v/>
      </c>
      <c r="AN2656" s="80" t="str">
        <f t="shared" si="333"/>
        <v/>
      </c>
      <c r="AO2656" s="36">
        <f t="shared" si="334"/>
        <v>0</v>
      </c>
      <c r="AP2656" s="83" t="str">
        <f t="shared" si="335"/>
        <v/>
      </c>
    </row>
    <row r="2657" spans="1:42" hidden="1">
      <c r="A2657">
        <v>48363</v>
      </c>
      <c r="B2657" s="38">
        <v>46231</v>
      </c>
      <c r="C2657" t="s">
        <v>714</v>
      </c>
      <c r="D2657" t="s">
        <v>185</v>
      </c>
      <c r="E2657" t="s">
        <v>186</v>
      </c>
      <c r="F2657" t="s">
        <v>59</v>
      </c>
      <c r="G2657">
        <v>8</v>
      </c>
      <c r="H2657" s="43">
        <v>10665</v>
      </c>
      <c r="I2657" t="s">
        <v>191</v>
      </c>
      <c r="J2657">
        <v>10781</v>
      </c>
      <c r="K2657" t="s">
        <v>192</v>
      </c>
      <c r="L2657" t="s">
        <v>192</v>
      </c>
      <c r="M2657" t="s">
        <v>238</v>
      </c>
      <c r="N2657" t="s">
        <v>239</v>
      </c>
      <c r="O2657" t="s">
        <v>64</v>
      </c>
      <c r="P2657">
        <v>425</v>
      </c>
      <c r="Q2657" t="s">
        <v>236</v>
      </c>
      <c r="R2657">
        <v>83</v>
      </c>
      <c r="S2657">
        <v>4</v>
      </c>
      <c r="T2657">
        <v>27.97</v>
      </c>
      <c r="U2657">
        <v>0</v>
      </c>
      <c r="V2657">
        <v>4</v>
      </c>
      <c r="W2657">
        <v>0.47</v>
      </c>
      <c r="X2657">
        <v>0.14000000000000001</v>
      </c>
      <c r="Y2657">
        <v>0.14000000000000001</v>
      </c>
      <c r="Z2657">
        <v>197.44</v>
      </c>
      <c r="AA2657" t="s">
        <v>46</v>
      </c>
      <c r="AB2657" t="s">
        <v>47</v>
      </c>
      <c r="AC2657" t="s">
        <v>195</v>
      </c>
      <c r="AE2657" s="39">
        <v>46231.916192129633</v>
      </c>
      <c r="AF2657" t="s">
        <v>806</v>
      </c>
      <c r="AG2657" t="str">
        <f t="shared" si="328"/>
        <v>Agosto-26</v>
      </c>
      <c r="AH2657" s="36">
        <f>_xlfn.XLOOKUP(AK2657,'Base de Preços'!P$7:P$3001,'Base de Preços'!J$7:J$3001,"",0)</f>
        <v>216.98</v>
      </c>
      <c r="AI2657" s="37">
        <f t="shared" si="329"/>
        <v>6068.9305999999997</v>
      </c>
      <c r="AJ2657" t="str">
        <f>_xlfn.XLOOKUP(N2657,Agrupamentos!C$3:C$496,Agrupamentos!D$3:D$496,"",0)</f>
        <v>COMBATE A FORMIGA MECANIZADO</v>
      </c>
      <c r="AK2657" t="str">
        <f t="shared" si="330"/>
        <v>COMBATE A FORMIGA PÓS PLANTIO MECANIZADO - 3 a 5kg/ha isca granulada ou MIPISGN1400REF17</v>
      </c>
      <c r="AL2657" s="57" t="str">
        <f t="shared" si="331"/>
        <v>48363GN1400Operador de Trator de PneuTHIAGO DE SOUZA AVELARCOMBATE A FORMIGA PÓS PLANTIO MECANIZADO - 3 a 5kg/ha isca granulada ou MIPISHemas São Jose83Principal27,97Agosto-260446231,916192129646231</v>
      </c>
      <c r="AM2657" s="79">
        <f t="shared" si="332"/>
        <v>8.5106382978723403</v>
      </c>
      <c r="AN2657" s="80">
        <f t="shared" si="333"/>
        <v>1680.3404255319149</v>
      </c>
      <c r="AO2657" s="36">
        <f t="shared" si="334"/>
        <v>5522.3967999999995</v>
      </c>
      <c r="AP2657" s="83">
        <f t="shared" si="335"/>
        <v>3842.0563744680849</v>
      </c>
    </row>
    <row r="2658" spans="1:42" hidden="1">
      <c r="A2658">
        <v>48365</v>
      </c>
      <c r="B2658" s="38">
        <v>46231</v>
      </c>
      <c r="C2658" t="s">
        <v>714</v>
      </c>
      <c r="D2658" t="s">
        <v>185</v>
      </c>
      <c r="E2658" t="s">
        <v>186</v>
      </c>
      <c r="F2658" t="s">
        <v>37</v>
      </c>
      <c r="G2658">
        <v>8</v>
      </c>
      <c r="H2658" s="43">
        <v>10859</v>
      </c>
      <c r="I2658" t="s">
        <v>198</v>
      </c>
      <c r="J2658">
        <v>11772</v>
      </c>
      <c r="K2658" t="s">
        <v>211</v>
      </c>
      <c r="L2658" t="s">
        <v>211</v>
      </c>
      <c r="M2658">
        <v>43</v>
      </c>
      <c r="N2658" t="s">
        <v>42</v>
      </c>
      <c r="O2658" t="s">
        <v>64</v>
      </c>
      <c r="P2658">
        <v>607</v>
      </c>
      <c r="Q2658" t="s">
        <v>188</v>
      </c>
      <c r="R2658">
        <v>44</v>
      </c>
      <c r="S2658">
        <v>8</v>
      </c>
      <c r="T2658">
        <v>0</v>
      </c>
      <c r="U2658">
        <v>0</v>
      </c>
      <c r="V2658">
        <v>8</v>
      </c>
      <c r="W2658">
        <v>0</v>
      </c>
      <c r="X2658">
        <v>0</v>
      </c>
      <c r="Y2658">
        <v>0</v>
      </c>
      <c r="Z2658">
        <v>0</v>
      </c>
      <c r="AA2658" t="s">
        <v>46</v>
      </c>
      <c r="AB2658" t="s">
        <v>47</v>
      </c>
      <c r="AC2658" t="s">
        <v>212</v>
      </c>
      <c r="AE2658" s="39">
        <v>46231.929652777777</v>
      </c>
      <c r="AG2658" t="str">
        <f t="shared" si="328"/>
        <v>Agosto-26</v>
      </c>
      <c r="AH2658" s="36">
        <f>_xlfn.XLOOKUP(AK2658,'Base de Preços'!P$7:P$3001,'Base de Preços'!J$7:J$3001,"",0)</f>
        <v>0</v>
      </c>
      <c r="AI2658" s="37">
        <f t="shared" si="329"/>
        <v>0</v>
      </c>
      <c r="AJ2658" t="str">
        <f>_xlfn.XLOOKUP(N2658,Agrupamentos!C$3:C$496,Agrupamentos!D$3:D$496,"",0)</f>
        <v>APOIO E MANUTENÇÃO</v>
      </c>
      <c r="AK2658" t="str">
        <f t="shared" si="330"/>
        <v>APOIO E MANUTEÇÃOGN140043</v>
      </c>
      <c r="AL2658" s="57" t="str">
        <f t="shared" si="331"/>
        <v>48365GN1400MotoristaALCIMAR CONCEIÇAO DOS SANTOSAPOIO E MANUTEÇÃOSelena44Principal0Agosto-260846231,929652777846231</v>
      </c>
      <c r="AM2658" s="79" t="str">
        <f t="shared" si="332"/>
        <v/>
      </c>
      <c r="AN2658" s="80" t="str">
        <f t="shared" si="333"/>
        <v/>
      </c>
      <c r="AO2658" s="36">
        <f t="shared" si="334"/>
        <v>0</v>
      </c>
      <c r="AP2658" s="83" t="str">
        <f t="shared" si="335"/>
        <v/>
      </c>
    </row>
    <row r="2659" spans="1:42" hidden="1">
      <c r="A2659">
        <v>48365</v>
      </c>
      <c r="B2659" s="38">
        <v>46231</v>
      </c>
      <c r="C2659" t="s">
        <v>714</v>
      </c>
      <c r="D2659" t="s">
        <v>185</v>
      </c>
      <c r="E2659" t="s">
        <v>186</v>
      </c>
      <c r="F2659" t="s">
        <v>49</v>
      </c>
      <c r="G2659">
        <v>8</v>
      </c>
      <c r="H2659" s="43">
        <v>10859</v>
      </c>
      <c r="I2659" t="s">
        <v>198</v>
      </c>
      <c r="J2659">
        <v>11772</v>
      </c>
      <c r="K2659" t="s">
        <v>211</v>
      </c>
      <c r="L2659" t="s">
        <v>211</v>
      </c>
      <c r="M2659" t="s">
        <v>248</v>
      </c>
      <c r="N2659" t="s">
        <v>249</v>
      </c>
      <c r="O2659" t="s">
        <v>64</v>
      </c>
      <c r="P2659">
        <v>607</v>
      </c>
      <c r="Q2659" t="s">
        <v>188</v>
      </c>
      <c r="R2659">
        <v>37</v>
      </c>
      <c r="S2659">
        <v>16</v>
      </c>
      <c r="T2659">
        <v>44.13</v>
      </c>
      <c r="U2659">
        <v>0</v>
      </c>
      <c r="V2659">
        <v>16</v>
      </c>
      <c r="W2659">
        <v>1.32</v>
      </c>
      <c r="X2659">
        <v>0.36</v>
      </c>
      <c r="Y2659">
        <v>0.36</v>
      </c>
      <c r="Z2659">
        <v>132.53</v>
      </c>
      <c r="AA2659" t="s">
        <v>46</v>
      </c>
      <c r="AB2659" t="s">
        <v>47</v>
      </c>
      <c r="AC2659" t="s">
        <v>212</v>
      </c>
      <c r="AE2659" s="39">
        <v>46231.929652777777</v>
      </c>
      <c r="AG2659" t="str">
        <f t="shared" si="328"/>
        <v>Agosto-26</v>
      </c>
      <c r="AH2659" s="36">
        <f>_xlfn.XLOOKUP(AK2659,'Base de Preços'!P$7:P$3001,'Base de Preços'!J$7:J$3001,"",0)</f>
        <v>177.9</v>
      </c>
      <c r="AI2659" s="37">
        <f t="shared" si="329"/>
        <v>7850.7270000000008</v>
      </c>
      <c r="AJ2659" t="str">
        <f>_xlfn.XLOOKUP(N2659,Agrupamentos!C$3:C$496,Agrupamentos!D$3:D$496,"",0)</f>
        <v>COMBATE A FORMIGA MANUAL</v>
      </c>
      <c r="AK2659" t="str">
        <f t="shared" si="330"/>
        <v>COMBATE A FORMIGA PÓS PLANTIO MANUAL - 3 a 5kg/ha isca granulada ou MIPISGN1400IMP16</v>
      </c>
      <c r="AL2659" s="57" t="str">
        <f t="shared" si="331"/>
        <v>48365GN1400Trabalhador FlorestalALCIMAR CONCEIÇAO DOS SANTOSCOMBATE A FORMIGA PÓS PLANTIO MANUAL - 3 a 5kg/ha isca granulada ou MIPISSelena37Principal44,13Agosto-2601646231,929652777846231</v>
      </c>
      <c r="AM2659" s="79">
        <f t="shared" si="332"/>
        <v>12.121212121212121</v>
      </c>
      <c r="AN2659" s="80">
        <f t="shared" si="333"/>
        <v>1606.4242424242425</v>
      </c>
      <c r="AO2659" s="36">
        <f t="shared" si="334"/>
        <v>5848.5489000000007</v>
      </c>
      <c r="AP2659" s="83">
        <f t="shared" si="335"/>
        <v>4242.1246575757577</v>
      </c>
    </row>
    <row r="2660" spans="1:42" hidden="1">
      <c r="A2660">
        <v>48365</v>
      </c>
      <c r="B2660" s="38">
        <v>46231</v>
      </c>
      <c r="C2660" t="s">
        <v>714</v>
      </c>
      <c r="D2660" t="s">
        <v>185</v>
      </c>
      <c r="E2660" t="s">
        <v>186</v>
      </c>
      <c r="F2660" t="s">
        <v>49</v>
      </c>
      <c r="G2660">
        <v>8</v>
      </c>
      <c r="H2660" s="43">
        <v>10859</v>
      </c>
      <c r="I2660" t="s">
        <v>198</v>
      </c>
      <c r="J2660">
        <v>11772</v>
      </c>
      <c r="K2660" t="s">
        <v>211</v>
      </c>
      <c r="L2660" t="s">
        <v>211</v>
      </c>
      <c r="M2660" t="s">
        <v>248</v>
      </c>
      <c r="N2660" t="s">
        <v>249</v>
      </c>
      <c r="O2660" t="s">
        <v>64</v>
      </c>
      <c r="P2660">
        <v>607</v>
      </c>
      <c r="Q2660" t="s">
        <v>188</v>
      </c>
      <c r="R2660">
        <v>36</v>
      </c>
      <c r="S2660">
        <v>24</v>
      </c>
      <c r="T2660">
        <v>22.2</v>
      </c>
      <c r="U2660">
        <v>0</v>
      </c>
      <c r="V2660">
        <v>24</v>
      </c>
      <c r="W2660">
        <v>1.32</v>
      </c>
      <c r="X2660">
        <v>1.08</v>
      </c>
      <c r="Y2660">
        <v>1.08</v>
      </c>
      <c r="Z2660">
        <v>132.53</v>
      </c>
      <c r="AA2660" t="s">
        <v>46</v>
      </c>
      <c r="AB2660" t="s">
        <v>47</v>
      </c>
      <c r="AC2660" t="s">
        <v>212</v>
      </c>
      <c r="AD2660" t="s">
        <v>228</v>
      </c>
      <c r="AE2660" s="39">
        <v>46231.929652777777</v>
      </c>
      <c r="AG2660" t="str">
        <f t="shared" si="328"/>
        <v>Agosto-26</v>
      </c>
      <c r="AH2660" s="36">
        <f>_xlfn.XLOOKUP(AK2660,'Base de Preços'!P$7:P$3001,'Base de Preços'!J$7:J$3001,"",0)</f>
        <v>177.9</v>
      </c>
      <c r="AI2660" s="37">
        <f t="shared" si="329"/>
        <v>3949.38</v>
      </c>
      <c r="AJ2660" t="str">
        <f>_xlfn.XLOOKUP(N2660,Agrupamentos!C$3:C$496,Agrupamentos!D$3:D$496,"",0)</f>
        <v>COMBATE A FORMIGA MANUAL</v>
      </c>
      <c r="AK2660" t="str">
        <f t="shared" si="330"/>
        <v>COMBATE A FORMIGA PÓS PLANTIO MANUAL - 3 a 5kg/ha isca granulada ou MIPISGN1400IMP16</v>
      </c>
      <c r="AL2660" s="57" t="str">
        <f t="shared" si="331"/>
        <v>48365GN1400Trabalhador FlorestalALCIMAR CONCEIÇAO DOS SANTOSCOMBATE A FORMIGA PÓS PLANTIO MANUAL - 3 a 5kg/ha isca granulada ou MIPISSelena36Principal22,2Agosto-2602446231,929652777846231</v>
      </c>
      <c r="AM2660" s="79">
        <f t="shared" si="332"/>
        <v>18.18181818181818</v>
      </c>
      <c r="AN2660" s="80">
        <f t="shared" si="333"/>
        <v>2409.6363636363635</v>
      </c>
      <c r="AO2660" s="36">
        <f t="shared" si="334"/>
        <v>2942.1659999999997</v>
      </c>
      <c r="AP2660" s="83">
        <f t="shared" si="335"/>
        <v>532.5296363636362</v>
      </c>
    </row>
    <row r="2661" spans="1:42" hidden="1">
      <c r="A2661">
        <v>48365</v>
      </c>
      <c r="B2661" s="38">
        <v>46231</v>
      </c>
      <c r="C2661" t="s">
        <v>714</v>
      </c>
      <c r="D2661" t="s">
        <v>185</v>
      </c>
      <c r="E2661" t="s">
        <v>186</v>
      </c>
      <c r="F2661" t="s">
        <v>49</v>
      </c>
      <c r="G2661">
        <v>8</v>
      </c>
      <c r="H2661" s="43">
        <v>10859</v>
      </c>
      <c r="I2661" t="s">
        <v>198</v>
      </c>
      <c r="J2661">
        <v>11772</v>
      </c>
      <c r="K2661" t="s">
        <v>211</v>
      </c>
      <c r="L2661" t="s">
        <v>211</v>
      </c>
      <c r="M2661" t="s">
        <v>226</v>
      </c>
      <c r="N2661" t="s">
        <v>227</v>
      </c>
      <c r="O2661" t="s">
        <v>64</v>
      </c>
      <c r="P2661">
        <v>607</v>
      </c>
      <c r="Q2661" t="s">
        <v>188</v>
      </c>
      <c r="R2661">
        <v>44</v>
      </c>
      <c r="S2661">
        <v>32</v>
      </c>
      <c r="T2661">
        <v>15</v>
      </c>
      <c r="U2661">
        <v>0</v>
      </c>
      <c r="V2661">
        <v>32</v>
      </c>
      <c r="W2661">
        <v>2.4</v>
      </c>
      <c r="X2661">
        <v>2.13</v>
      </c>
      <c r="Y2661">
        <v>2.13</v>
      </c>
      <c r="Z2661">
        <v>243.65</v>
      </c>
      <c r="AA2661" t="s">
        <v>46</v>
      </c>
      <c r="AB2661" t="s">
        <v>47</v>
      </c>
      <c r="AC2661" t="s">
        <v>212</v>
      </c>
      <c r="AE2661" s="39">
        <v>46231.929652777777</v>
      </c>
      <c r="AG2661" t="str">
        <f t="shared" si="328"/>
        <v>Agosto-26</v>
      </c>
      <c r="AH2661" s="36">
        <f>_xlfn.XLOOKUP(AK2661,'Base de Preços'!P$7:P$3001,'Base de Preços'!J$7:J$3001,"",0)</f>
        <v>492.5</v>
      </c>
      <c r="AI2661" s="37">
        <f t="shared" si="329"/>
        <v>7387.5</v>
      </c>
      <c r="AJ2661" t="str">
        <f>_xlfn.XLOOKUP(N2661,Agrupamentos!C$3:C$496,Agrupamentos!D$3:D$496,"",0)</f>
        <v>IRRIGAÇÃO DE REPLANTIO</v>
      </c>
      <c r="AK2661" t="str">
        <f t="shared" si="330"/>
        <v>IRRIGAÇÃO DE REPLANTIOGN1400IMP32</v>
      </c>
      <c r="AL2661" s="57" t="str">
        <f t="shared" si="331"/>
        <v>48365GN1400Trabalhador FlorestalALCIMAR CONCEIÇAO DOS SANTOSIRRIGAÇÃO DE REPLANTIOSelena44Principal15Agosto-2603246231,929652777846231</v>
      </c>
      <c r="AM2661" s="79">
        <f t="shared" si="332"/>
        <v>13.333333333333334</v>
      </c>
      <c r="AN2661" s="80">
        <f t="shared" si="333"/>
        <v>3248.666666666667</v>
      </c>
      <c r="AO2661" s="36">
        <f t="shared" si="334"/>
        <v>3654.75</v>
      </c>
      <c r="AP2661" s="83">
        <f t="shared" si="335"/>
        <v>406.08333333333303</v>
      </c>
    </row>
    <row r="2662" spans="1:42" hidden="1">
      <c r="A2662">
        <v>48365</v>
      </c>
      <c r="B2662" s="38">
        <v>46231</v>
      </c>
      <c r="C2662" t="s">
        <v>714</v>
      </c>
      <c r="D2662" t="s">
        <v>185</v>
      </c>
      <c r="E2662" t="s">
        <v>186</v>
      </c>
      <c r="F2662" t="s">
        <v>59</v>
      </c>
      <c r="G2662">
        <v>8</v>
      </c>
      <c r="H2662" s="43">
        <v>10859</v>
      </c>
      <c r="I2662" t="s">
        <v>198</v>
      </c>
      <c r="J2662">
        <v>11772</v>
      </c>
      <c r="K2662" t="s">
        <v>211</v>
      </c>
      <c r="L2662" t="s">
        <v>211</v>
      </c>
      <c r="M2662" t="s">
        <v>226</v>
      </c>
      <c r="N2662" t="s">
        <v>227</v>
      </c>
      <c r="O2662" t="s">
        <v>64</v>
      </c>
      <c r="P2662">
        <v>607</v>
      </c>
      <c r="Q2662" t="s">
        <v>188</v>
      </c>
      <c r="R2662">
        <v>44</v>
      </c>
      <c r="S2662">
        <v>16</v>
      </c>
      <c r="T2662">
        <v>15</v>
      </c>
      <c r="U2662">
        <v>0</v>
      </c>
      <c r="V2662">
        <v>16</v>
      </c>
      <c r="W2662">
        <v>0.48</v>
      </c>
      <c r="X2662">
        <v>1.07</v>
      </c>
      <c r="Y2662">
        <v>1.07</v>
      </c>
      <c r="Z2662">
        <v>185.69</v>
      </c>
      <c r="AA2662" t="s">
        <v>46</v>
      </c>
      <c r="AB2662" t="s">
        <v>56</v>
      </c>
      <c r="AC2662" t="s">
        <v>212</v>
      </c>
      <c r="AE2662" s="39">
        <v>46231.929652777777</v>
      </c>
      <c r="AG2662" t="str">
        <f t="shared" si="328"/>
        <v>Agosto-26</v>
      </c>
      <c r="AH2662" s="36">
        <f>_xlfn.XLOOKUP(AK2662,'Base de Preços'!P$7:P$3001,'Base de Preços'!J$7:J$3001,"",0)</f>
        <v>492.5</v>
      </c>
      <c r="AI2662" s="37">
        <f t="shared" si="329"/>
        <v>0</v>
      </c>
      <c r="AJ2662" t="str">
        <f>_xlfn.XLOOKUP(N2662,Agrupamentos!C$3:C$496,Agrupamentos!D$3:D$496,"",0)</f>
        <v>IRRIGAÇÃO DE REPLANTIO</v>
      </c>
      <c r="AK2662" t="str">
        <f t="shared" si="330"/>
        <v>IRRIGAÇÃO DE REPLANTIOGN1400IMP32</v>
      </c>
      <c r="AL2662" s="57" t="str">
        <f t="shared" si="331"/>
        <v>48365GN1400Operador de Trator de PneuALCIMAR CONCEIÇAO DOS SANTOSIRRIGAÇÃO DE REPLANTIOSelena44Suporte15Agosto-2601646231,929652777846231</v>
      </c>
      <c r="AM2662" s="79">
        <f t="shared" si="332"/>
        <v>33.333333333333336</v>
      </c>
      <c r="AN2662" s="80">
        <f t="shared" si="333"/>
        <v>6189.666666666667</v>
      </c>
      <c r="AO2662" s="36">
        <f t="shared" si="334"/>
        <v>2785.35</v>
      </c>
      <c r="AP2662" s="83">
        <f t="shared" si="335"/>
        <v>-3404.3166666666671</v>
      </c>
    </row>
    <row r="2663" spans="1:42" hidden="1">
      <c r="A2663">
        <v>48365</v>
      </c>
      <c r="B2663" s="38">
        <v>46231</v>
      </c>
      <c r="C2663" t="s">
        <v>714</v>
      </c>
      <c r="D2663" t="s">
        <v>185</v>
      </c>
      <c r="E2663" t="s">
        <v>186</v>
      </c>
      <c r="F2663" t="s">
        <v>49</v>
      </c>
      <c r="G2663">
        <v>8</v>
      </c>
      <c r="H2663" s="43">
        <v>10859</v>
      </c>
      <c r="I2663" t="s">
        <v>198</v>
      </c>
      <c r="J2663">
        <v>11772</v>
      </c>
      <c r="K2663" t="s">
        <v>211</v>
      </c>
      <c r="L2663" t="s">
        <v>211</v>
      </c>
      <c r="M2663" t="s">
        <v>224</v>
      </c>
      <c r="N2663" t="s">
        <v>225</v>
      </c>
      <c r="O2663" t="s">
        <v>64</v>
      </c>
      <c r="P2663">
        <v>607</v>
      </c>
      <c r="Q2663" t="s">
        <v>188</v>
      </c>
      <c r="R2663">
        <v>44</v>
      </c>
      <c r="S2663">
        <v>24</v>
      </c>
      <c r="T2663">
        <v>15</v>
      </c>
      <c r="U2663">
        <v>0</v>
      </c>
      <c r="V2663">
        <v>24</v>
      </c>
      <c r="W2663">
        <v>2.84</v>
      </c>
      <c r="X2663">
        <v>1.6</v>
      </c>
      <c r="Y2663">
        <v>1.6</v>
      </c>
      <c r="Z2663">
        <v>287.75</v>
      </c>
      <c r="AA2663" t="s">
        <v>46</v>
      </c>
      <c r="AB2663" t="s">
        <v>47</v>
      </c>
      <c r="AC2663" t="s">
        <v>212</v>
      </c>
      <c r="AE2663" s="39">
        <v>46231.929652777777</v>
      </c>
      <c r="AG2663" t="str">
        <f t="shared" si="328"/>
        <v>Agosto-26</v>
      </c>
      <c r="AH2663" s="36">
        <f>_xlfn.XLOOKUP(AK2663,'Base de Preços'!P$7:P$3001,'Base de Preços'!J$7:J$3001,"",0)</f>
        <v>399</v>
      </c>
      <c r="AI2663" s="37">
        <f t="shared" si="329"/>
        <v>5985</v>
      </c>
      <c r="AJ2663" t="str">
        <f>_xlfn.XLOOKUP(N2663,Agrupamentos!C$3:C$496,Agrupamentos!D$3:D$496,"",0)</f>
        <v>REPLANTIO</v>
      </c>
      <c r="AK2663" t="str">
        <f t="shared" si="330"/>
        <v>REPLANTIOGN1400IMP29</v>
      </c>
      <c r="AL2663" s="57" t="str">
        <f t="shared" si="331"/>
        <v>48365GN1400Trabalhador FlorestalALCIMAR CONCEIÇAO DOS SANTOSREPLANTIOSelena44Principal15Agosto-2602446231,929652777846231</v>
      </c>
      <c r="AM2663" s="79">
        <f t="shared" si="332"/>
        <v>8.4507042253521139</v>
      </c>
      <c r="AN2663" s="80">
        <f t="shared" si="333"/>
        <v>2431.6901408450708</v>
      </c>
      <c r="AO2663" s="36">
        <f t="shared" si="334"/>
        <v>4316.25</v>
      </c>
      <c r="AP2663" s="83">
        <f t="shared" si="335"/>
        <v>1884.5598591549292</v>
      </c>
    </row>
    <row r="2664" spans="1:42" hidden="1">
      <c r="A2664">
        <v>48378</v>
      </c>
      <c r="B2664" s="38">
        <v>46231</v>
      </c>
      <c r="C2664" t="s">
        <v>714</v>
      </c>
      <c r="D2664" t="s">
        <v>185</v>
      </c>
      <c r="E2664" t="s">
        <v>186</v>
      </c>
      <c r="F2664" t="s">
        <v>59</v>
      </c>
      <c r="G2664">
        <v>10</v>
      </c>
      <c r="H2664" s="43">
        <v>10665</v>
      </c>
      <c r="I2664" t="s">
        <v>191</v>
      </c>
      <c r="J2664">
        <v>11034</v>
      </c>
      <c r="K2664" t="s">
        <v>213</v>
      </c>
      <c r="L2664" t="s">
        <v>213</v>
      </c>
      <c r="M2664" t="s">
        <v>214</v>
      </c>
      <c r="N2664" t="s">
        <v>215</v>
      </c>
      <c r="O2664" t="s">
        <v>64</v>
      </c>
      <c r="P2664">
        <v>930</v>
      </c>
      <c r="Q2664" t="s">
        <v>216</v>
      </c>
      <c r="R2664">
        <v>64</v>
      </c>
      <c r="S2664">
        <v>9</v>
      </c>
      <c r="T2664">
        <v>35.22</v>
      </c>
      <c r="U2664">
        <v>1</v>
      </c>
      <c r="V2664">
        <v>10</v>
      </c>
      <c r="W2664">
        <v>0.38</v>
      </c>
      <c r="X2664">
        <v>0.26</v>
      </c>
      <c r="Y2664">
        <v>0.28000000000000003</v>
      </c>
      <c r="Z2664">
        <v>159.09</v>
      </c>
      <c r="AA2664" t="s">
        <v>46</v>
      </c>
      <c r="AB2664" t="s">
        <v>47</v>
      </c>
      <c r="AC2664" t="s">
        <v>217</v>
      </c>
      <c r="AD2664" t="s">
        <v>228</v>
      </c>
      <c r="AE2664" s="39">
        <v>46232.362546296295</v>
      </c>
      <c r="AG2664" t="str">
        <f t="shared" si="328"/>
        <v>Agosto-26</v>
      </c>
      <c r="AH2664" s="36">
        <f>_xlfn.XLOOKUP(AK2664,'Base de Preços'!P$7:P$3001,'Base de Preços'!J$7:J$3001,"",0)</f>
        <v>193.73</v>
      </c>
      <c r="AI2664" s="37">
        <f t="shared" si="329"/>
        <v>6823.1705999999995</v>
      </c>
      <c r="AJ2664" t="str">
        <f>_xlfn.XLOOKUP(N2664,Agrupamentos!C$3:C$496,Agrupamentos!D$3:D$496,"",0)</f>
        <v>COMBATE A FORMIGA MECANIZADO</v>
      </c>
      <c r="AK2664" t="str">
        <f t="shared" si="330"/>
        <v>COMBATE A FORMIGA PÓS PLANTIO MECANIZADO- 3 a 5kg/ha isca granulada ou MIPISGN1400IMP17</v>
      </c>
      <c r="AL2664" s="57" t="str">
        <f t="shared" si="331"/>
        <v>48378GN1400Operador de Trator de PneuJOAO VITOR TONETO SILVACOMBATE A FORMIGA PÓS PLANTIO MECANIZADO- 3 a 5kg/ha isca granulada ou MIPISGARCA REAL64Principal35,22Agosto-2611046232,362546296346231</v>
      </c>
      <c r="AM2664" s="79">
        <f t="shared" si="332"/>
        <v>26.315789473684209</v>
      </c>
      <c r="AN2664" s="80">
        <f t="shared" si="333"/>
        <v>4186.5789473684208</v>
      </c>
      <c r="AO2664" s="36">
        <f t="shared" si="334"/>
        <v>5603.1498000000001</v>
      </c>
      <c r="AP2664" s="83">
        <f t="shared" si="335"/>
        <v>1416.5708526315793</v>
      </c>
    </row>
    <row r="2665" spans="1:42" hidden="1">
      <c r="A2665">
        <v>48378</v>
      </c>
      <c r="B2665" s="38">
        <v>46231</v>
      </c>
      <c r="C2665" t="s">
        <v>714</v>
      </c>
      <c r="D2665" t="s">
        <v>185</v>
      </c>
      <c r="E2665" t="s">
        <v>186</v>
      </c>
      <c r="F2665" t="s">
        <v>49</v>
      </c>
      <c r="G2665">
        <v>10</v>
      </c>
      <c r="H2665" s="43">
        <v>10665</v>
      </c>
      <c r="I2665" t="s">
        <v>191</v>
      </c>
      <c r="J2665">
        <v>11034</v>
      </c>
      <c r="K2665" t="s">
        <v>213</v>
      </c>
      <c r="L2665" t="s">
        <v>213</v>
      </c>
      <c r="M2665" t="s">
        <v>214</v>
      </c>
      <c r="N2665" t="s">
        <v>215</v>
      </c>
      <c r="O2665" t="s">
        <v>64</v>
      </c>
      <c r="P2665">
        <v>930</v>
      </c>
      <c r="Q2665" t="s">
        <v>216</v>
      </c>
      <c r="R2665">
        <v>24</v>
      </c>
      <c r="S2665">
        <v>10</v>
      </c>
      <c r="T2665">
        <v>58.75</v>
      </c>
      <c r="U2665">
        <v>0</v>
      </c>
      <c r="V2665">
        <v>10</v>
      </c>
      <c r="W2665">
        <v>0.13</v>
      </c>
      <c r="X2665">
        <v>0.17</v>
      </c>
      <c r="Y2665">
        <v>0.17</v>
      </c>
      <c r="Z2665">
        <v>18.850000000000001</v>
      </c>
      <c r="AA2665" t="s">
        <v>46</v>
      </c>
      <c r="AB2665" t="s">
        <v>56</v>
      </c>
      <c r="AC2665" t="s">
        <v>217</v>
      </c>
      <c r="AE2665" s="39">
        <v>46232.362546296295</v>
      </c>
      <c r="AG2665" t="str">
        <f t="shared" si="328"/>
        <v>Agosto-26</v>
      </c>
      <c r="AH2665" s="36">
        <f>_xlfn.XLOOKUP(AK2665,'Base de Preços'!P$7:P$3001,'Base de Preços'!J$7:J$3001,"",0)</f>
        <v>193.73</v>
      </c>
      <c r="AI2665" s="37">
        <f t="shared" si="329"/>
        <v>0</v>
      </c>
      <c r="AJ2665" t="str">
        <f>_xlfn.XLOOKUP(N2665,Agrupamentos!C$3:C$496,Agrupamentos!D$3:D$496,"",0)</f>
        <v>COMBATE A FORMIGA MECANIZADO</v>
      </c>
      <c r="AK2665" t="str">
        <f t="shared" si="330"/>
        <v>COMBATE A FORMIGA PÓS PLANTIO MECANIZADO- 3 a 5kg/ha isca granulada ou MIPISGN1400IMP17</v>
      </c>
      <c r="AL2665" s="57" t="str">
        <f t="shared" si="331"/>
        <v>48378GN1400Trabalhador FlorestalJOAO VITOR TONETO SILVACOMBATE A FORMIGA PÓS PLANTIO MECANIZADO- 3 a 5kg/ha isca granulada ou MIPISGARCA REAL24Suporte58,75Agosto-2601046232,362546296346231</v>
      </c>
      <c r="AM2665" s="79">
        <f t="shared" si="332"/>
        <v>76.92307692307692</v>
      </c>
      <c r="AN2665" s="80">
        <f t="shared" si="333"/>
        <v>1450</v>
      </c>
      <c r="AO2665" s="36">
        <f t="shared" si="334"/>
        <v>1107.4375</v>
      </c>
      <c r="AP2665" s="83">
        <f t="shared" si="335"/>
        <v>-342.5625</v>
      </c>
    </row>
    <row r="2666" spans="1:42" hidden="1">
      <c r="A2666">
        <v>48378</v>
      </c>
      <c r="B2666" s="38">
        <v>46231</v>
      </c>
      <c r="C2666" t="s">
        <v>714</v>
      </c>
      <c r="D2666" t="s">
        <v>185</v>
      </c>
      <c r="E2666" t="s">
        <v>186</v>
      </c>
      <c r="F2666" t="s">
        <v>59</v>
      </c>
      <c r="G2666">
        <v>10</v>
      </c>
      <c r="H2666" s="43">
        <v>10665</v>
      </c>
      <c r="I2666" t="s">
        <v>191</v>
      </c>
      <c r="J2666">
        <v>11034</v>
      </c>
      <c r="K2666" t="s">
        <v>213</v>
      </c>
      <c r="L2666" t="s">
        <v>213</v>
      </c>
      <c r="M2666" t="s">
        <v>214</v>
      </c>
      <c r="N2666" t="s">
        <v>215</v>
      </c>
      <c r="O2666" t="s">
        <v>64</v>
      </c>
      <c r="P2666">
        <v>930</v>
      </c>
      <c r="Q2666" t="s">
        <v>216</v>
      </c>
      <c r="R2666">
        <v>24</v>
      </c>
      <c r="S2666">
        <v>9</v>
      </c>
      <c r="T2666">
        <v>58.75</v>
      </c>
      <c r="U2666">
        <v>11</v>
      </c>
      <c r="V2666">
        <v>20</v>
      </c>
      <c r="W2666">
        <v>0.38</v>
      </c>
      <c r="X2666">
        <v>0.15</v>
      </c>
      <c r="Y2666">
        <v>0.34</v>
      </c>
      <c r="Z2666">
        <v>159.09</v>
      </c>
      <c r="AA2666" t="s">
        <v>46</v>
      </c>
      <c r="AB2666" t="s">
        <v>47</v>
      </c>
      <c r="AC2666" t="s">
        <v>217</v>
      </c>
      <c r="AE2666" s="39">
        <v>46232.362546296295</v>
      </c>
      <c r="AG2666" t="str">
        <f t="shared" si="328"/>
        <v>Agosto-26</v>
      </c>
      <c r="AH2666" s="36">
        <f>_xlfn.XLOOKUP(AK2666,'Base de Preços'!P$7:P$3001,'Base de Preços'!J$7:J$3001,"",0)</f>
        <v>193.73</v>
      </c>
      <c r="AI2666" s="37">
        <f t="shared" si="329"/>
        <v>11381.637499999999</v>
      </c>
      <c r="AJ2666" t="str">
        <f>_xlfn.XLOOKUP(N2666,Agrupamentos!C$3:C$496,Agrupamentos!D$3:D$496,"",0)</f>
        <v>COMBATE A FORMIGA MECANIZADO</v>
      </c>
      <c r="AK2666" t="str">
        <f t="shared" si="330"/>
        <v>COMBATE A FORMIGA PÓS PLANTIO MECANIZADO- 3 a 5kg/ha isca granulada ou MIPISGN1400IMP17</v>
      </c>
      <c r="AL2666" s="57" t="str">
        <f t="shared" si="331"/>
        <v>48378GN1400Operador de Trator de PneuJOAO VITOR TONETO SILVACOMBATE A FORMIGA PÓS PLANTIO MECANIZADO- 3 a 5kg/ha isca granulada ou MIPISGARCA REAL24Principal58,75Agosto-26112046232,362546296346231</v>
      </c>
      <c r="AM2666" s="79">
        <f t="shared" si="332"/>
        <v>52.631578947368418</v>
      </c>
      <c r="AN2666" s="80">
        <f t="shared" si="333"/>
        <v>8373.1578947368416</v>
      </c>
      <c r="AO2666" s="36">
        <f t="shared" si="334"/>
        <v>9346.5375000000004</v>
      </c>
      <c r="AP2666" s="83">
        <f t="shared" si="335"/>
        <v>973.37960526315874</v>
      </c>
    </row>
    <row r="2667" spans="1:42" hidden="1">
      <c r="A2667">
        <v>48378</v>
      </c>
      <c r="B2667" s="38">
        <v>46231</v>
      </c>
      <c r="C2667" t="s">
        <v>714</v>
      </c>
      <c r="D2667" t="s">
        <v>185</v>
      </c>
      <c r="E2667" t="s">
        <v>186</v>
      </c>
      <c r="F2667" t="s">
        <v>59</v>
      </c>
      <c r="G2667">
        <v>10</v>
      </c>
      <c r="H2667" s="43">
        <v>10665</v>
      </c>
      <c r="I2667" t="s">
        <v>191</v>
      </c>
      <c r="J2667">
        <v>11034</v>
      </c>
      <c r="K2667" t="s">
        <v>213</v>
      </c>
      <c r="L2667" t="s">
        <v>213</v>
      </c>
      <c r="M2667" t="s">
        <v>214</v>
      </c>
      <c r="N2667" t="s">
        <v>215</v>
      </c>
      <c r="O2667" t="s">
        <v>64</v>
      </c>
      <c r="P2667">
        <v>930</v>
      </c>
      <c r="Q2667" t="s">
        <v>216</v>
      </c>
      <c r="R2667">
        <v>26</v>
      </c>
      <c r="S2667">
        <v>9</v>
      </c>
      <c r="T2667">
        <v>42.2</v>
      </c>
      <c r="U2667">
        <v>21</v>
      </c>
      <c r="V2667">
        <v>30</v>
      </c>
      <c r="W2667">
        <v>0.38</v>
      </c>
      <c r="X2667">
        <v>0.21</v>
      </c>
      <c r="Y2667">
        <v>0.71</v>
      </c>
      <c r="Z2667">
        <v>159.09</v>
      </c>
      <c r="AA2667" t="s">
        <v>55</v>
      </c>
      <c r="AB2667" t="s">
        <v>47</v>
      </c>
      <c r="AC2667" t="s">
        <v>217</v>
      </c>
      <c r="AD2667" t="s">
        <v>228</v>
      </c>
      <c r="AE2667" s="39">
        <v>46232.362546296295</v>
      </c>
      <c r="AG2667" t="str">
        <f t="shared" si="328"/>
        <v>Agosto-26</v>
      </c>
      <c r="AH2667" s="36">
        <f>_xlfn.XLOOKUP(AK2667,'Base de Preços'!P$7:P$3001,'Base de Preços'!J$7:J$3001,"",0)</f>
        <v>193.73</v>
      </c>
      <c r="AI2667" s="37">
        <f t="shared" si="329"/>
        <v>8175.4059999999999</v>
      </c>
      <c r="AJ2667" t="str">
        <f>_xlfn.XLOOKUP(N2667,Agrupamentos!C$3:C$496,Agrupamentos!D$3:D$496,"",0)</f>
        <v>COMBATE A FORMIGA MECANIZADO</v>
      </c>
      <c r="AK2667" t="str">
        <f t="shared" si="330"/>
        <v>COMBATE A FORMIGA PÓS PLANTIO MECANIZADO- 3 a 5kg/ha isca granulada ou MIPISGN1400IMP17</v>
      </c>
      <c r="AL2667" s="57" t="str">
        <f t="shared" si="331"/>
        <v>48378GN1400Operador de Trator de PneuJOAO VITOR TONETO SILVACOMBATE A FORMIGA PÓS PLANTIO MECANIZADO- 3 a 5kg/ha isca granulada ou MIPISGARCA REAL26Principal42,2Agosto-26213046232,362546296346231</v>
      </c>
      <c r="AM2667" s="79">
        <f t="shared" si="332"/>
        <v>78.94736842105263</v>
      </c>
      <c r="AN2667" s="80">
        <f t="shared" si="333"/>
        <v>12559.736842105263</v>
      </c>
      <c r="AO2667" s="36">
        <f t="shared" si="334"/>
        <v>6713.5980000000009</v>
      </c>
      <c r="AP2667" s="83">
        <f t="shared" si="335"/>
        <v>-5846.1388421052625</v>
      </c>
    </row>
    <row r="2668" spans="1:42" hidden="1">
      <c r="A2668">
        <v>48348</v>
      </c>
      <c r="B2668" s="38">
        <v>46231</v>
      </c>
      <c r="C2668" t="s">
        <v>714</v>
      </c>
      <c r="D2668" t="s">
        <v>250</v>
      </c>
      <c r="E2668" t="s">
        <v>251</v>
      </c>
      <c r="F2668" t="s">
        <v>37</v>
      </c>
      <c r="G2668">
        <v>8</v>
      </c>
      <c r="H2668" s="43">
        <v>9241</v>
      </c>
      <c r="I2668" t="s">
        <v>189</v>
      </c>
      <c r="J2668" t="s">
        <v>39</v>
      </c>
      <c r="K2668" t="s">
        <v>40</v>
      </c>
      <c r="L2668" t="s">
        <v>252</v>
      </c>
      <c r="M2668">
        <v>2</v>
      </c>
      <c r="N2668" t="s">
        <v>42</v>
      </c>
      <c r="O2668" t="s">
        <v>64</v>
      </c>
      <c r="P2668">
        <v>390</v>
      </c>
      <c r="Q2668" t="s">
        <v>44</v>
      </c>
      <c r="R2668" t="s">
        <v>45</v>
      </c>
      <c r="S2668">
        <v>24</v>
      </c>
      <c r="T2668">
        <v>0</v>
      </c>
      <c r="U2668">
        <v>8</v>
      </c>
      <c r="V2668">
        <v>32</v>
      </c>
      <c r="W2668">
        <v>0</v>
      </c>
      <c r="X2668">
        <v>0</v>
      </c>
      <c r="Y2668">
        <v>0</v>
      </c>
      <c r="Z2668">
        <v>0</v>
      </c>
      <c r="AA2668" t="s">
        <v>46</v>
      </c>
      <c r="AB2668" t="s">
        <v>56</v>
      </c>
      <c r="AC2668" t="s">
        <v>48</v>
      </c>
      <c r="AD2668" t="s">
        <v>228</v>
      </c>
      <c r="AE2668" s="39">
        <v>46231.748495370368</v>
      </c>
      <c r="AG2668" t="str">
        <f t="shared" si="328"/>
        <v>Agosto-26</v>
      </c>
      <c r="AH2668" s="36">
        <f>_xlfn.XLOOKUP(AK2668,'Base de Preços'!P$7:P$3001,'Base de Preços'!J$7:J$3001,"",0)</f>
        <v>0</v>
      </c>
      <c r="AI2668" s="37">
        <f t="shared" si="329"/>
        <v>0</v>
      </c>
      <c r="AJ2668" t="str">
        <f>_xlfn.XLOOKUP(N2668,Agrupamentos!C$3:C$496,Agrupamentos!D$3:D$496,"",0)</f>
        <v>APOIO E MANUTENÇÃO</v>
      </c>
      <c r="AK2668" t="str">
        <f t="shared" si="330"/>
        <v>APOIO E MANUTEÇÃOGN12702</v>
      </c>
      <c r="AL2668" s="57" t="str">
        <f t="shared" si="331"/>
        <v>48348GN1270MotoristaGIOVANNI RODRIGUES BORGES MORAESAPOIO E MANUTEÇÃOPátio MST01Suporte0Agosto-2683246231,748495370446231</v>
      </c>
      <c r="AM2668" s="79" t="str">
        <f t="shared" si="332"/>
        <v/>
      </c>
      <c r="AN2668" s="80" t="str">
        <f t="shared" si="333"/>
        <v/>
      </c>
      <c r="AO2668" s="36">
        <f t="shared" si="334"/>
        <v>0</v>
      </c>
      <c r="AP2668" s="83" t="str">
        <f t="shared" si="335"/>
        <v/>
      </c>
    </row>
    <row r="2669" spans="1:42" hidden="1">
      <c r="A2669">
        <v>48360</v>
      </c>
      <c r="B2669" s="38">
        <v>46231</v>
      </c>
      <c r="C2669" t="s">
        <v>714</v>
      </c>
      <c r="D2669" t="s">
        <v>250</v>
      </c>
      <c r="E2669" t="s">
        <v>251</v>
      </c>
      <c r="F2669" t="s">
        <v>49</v>
      </c>
      <c r="G2669">
        <v>10</v>
      </c>
      <c r="H2669" s="43">
        <v>11697</v>
      </c>
      <c r="I2669" t="s">
        <v>253</v>
      </c>
      <c r="J2669">
        <v>10837</v>
      </c>
      <c r="K2669" t="s">
        <v>254</v>
      </c>
      <c r="L2669" t="s">
        <v>254</v>
      </c>
      <c r="M2669">
        <v>70</v>
      </c>
      <c r="N2669" t="s">
        <v>255</v>
      </c>
      <c r="O2669" t="s">
        <v>64</v>
      </c>
      <c r="P2669">
        <v>262</v>
      </c>
      <c r="Q2669" t="s">
        <v>256</v>
      </c>
      <c r="R2669">
        <v>24</v>
      </c>
      <c r="S2669">
        <v>70</v>
      </c>
      <c r="T2669">
        <v>62.56</v>
      </c>
      <c r="U2669">
        <v>0</v>
      </c>
      <c r="V2669">
        <v>70</v>
      </c>
      <c r="W2669">
        <v>1.42</v>
      </c>
      <c r="X2669">
        <v>1.1200000000000001</v>
      </c>
      <c r="Y2669">
        <v>1.1200000000000001</v>
      </c>
      <c r="Z2669">
        <v>149.09</v>
      </c>
      <c r="AA2669" t="s">
        <v>46</v>
      </c>
      <c r="AB2669" t="s">
        <v>47</v>
      </c>
      <c r="AC2669" t="s">
        <v>257</v>
      </c>
      <c r="AE2669" s="39">
        <v>46231.888668981483</v>
      </c>
      <c r="AG2669" t="str">
        <f t="shared" si="328"/>
        <v>Agosto-26</v>
      </c>
      <c r="AH2669" s="36">
        <f>_xlfn.XLOOKUP(AK2669,'Base de Preços'!P$7:P$3001,'Base de Preços'!J$7:J$3001,"",0)</f>
        <v>152.18</v>
      </c>
      <c r="AI2669" s="37">
        <f t="shared" si="329"/>
        <v>9520.3808000000008</v>
      </c>
      <c r="AJ2669" t="str">
        <f>_xlfn.XLOOKUP(N2669,Agrupamentos!C$3:C$496,Agrupamentos!D$3:D$496,"",0)</f>
        <v>COMBATE A FORMIGA MANUAL</v>
      </c>
      <c r="AK2669" t="str">
        <f t="shared" si="330"/>
        <v>COMBATE A FORMIGA MANUAL MANUTENÇÃO - ANO 01GN127070</v>
      </c>
      <c r="AL2669" s="57" t="str">
        <f t="shared" si="331"/>
        <v>48360GN1270Trabalhador FlorestalJEAN CARDOSO PAIVACOMBATE A FORMIGA MANUAL MANUTENÇÃO - ANO 01Fazenda Texas24Principal62,56Agosto-2607046231,888668981546231</v>
      </c>
      <c r="AM2669" s="79">
        <f t="shared" si="332"/>
        <v>49.295774647887328</v>
      </c>
      <c r="AN2669" s="80">
        <f t="shared" si="333"/>
        <v>7349.5070422535218</v>
      </c>
      <c r="AO2669" s="36">
        <f t="shared" si="334"/>
        <v>9327.0704000000005</v>
      </c>
      <c r="AP2669" s="83">
        <f t="shared" si="335"/>
        <v>1977.5633577464787</v>
      </c>
    </row>
    <row r="2670" spans="1:42" hidden="1">
      <c r="A2670">
        <v>48360</v>
      </c>
      <c r="B2670" s="38">
        <v>46231</v>
      </c>
      <c r="C2670" t="s">
        <v>714</v>
      </c>
      <c r="D2670" t="s">
        <v>250</v>
      </c>
      <c r="E2670" t="s">
        <v>251</v>
      </c>
      <c r="F2670" t="s">
        <v>37</v>
      </c>
      <c r="G2670">
        <v>10</v>
      </c>
      <c r="H2670" s="43">
        <v>11697</v>
      </c>
      <c r="I2670" t="s">
        <v>253</v>
      </c>
      <c r="J2670">
        <v>10837</v>
      </c>
      <c r="K2670" t="s">
        <v>254</v>
      </c>
      <c r="L2670" t="s">
        <v>254</v>
      </c>
      <c r="M2670">
        <v>2</v>
      </c>
      <c r="N2670" t="s">
        <v>42</v>
      </c>
      <c r="O2670" t="s">
        <v>64</v>
      </c>
      <c r="P2670">
        <v>262</v>
      </c>
      <c r="Q2670" t="s">
        <v>256</v>
      </c>
      <c r="R2670">
        <v>24</v>
      </c>
      <c r="S2670">
        <v>10</v>
      </c>
      <c r="T2670">
        <v>0</v>
      </c>
      <c r="U2670">
        <v>0</v>
      </c>
      <c r="V2670">
        <v>10</v>
      </c>
      <c r="W2670">
        <v>0</v>
      </c>
      <c r="X2670">
        <v>0</v>
      </c>
      <c r="Y2670">
        <v>0</v>
      </c>
      <c r="Z2670">
        <v>0</v>
      </c>
      <c r="AA2670" t="s">
        <v>46</v>
      </c>
      <c r="AB2670" t="s">
        <v>56</v>
      </c>
      <c r="AC2670" t="s">
        <v>257</v>
      </c>
      <c r="AE2670" s="39">
        <v>46231.888668981483</v>
      </c>
      <c r="AG2670" t="str">
        <f t="shared" si="328"/>
        <v>Agosto-26</v>
      </c>
      <c r="AH2670" s="36">
        <f>_xlfn.XLOOKUP(AK2670,'Base de Preços'!P$7:P$3001,'Base de Preços'!J$7:J$3001,"",0)</f>
        <v>0</v>
      </c>
      <c r="AI2670" s="37">
        <f t="shared" si="329"/>
        <v>0</v>
      </c>
      <c r="AJ2670" t="str">
        <f>_xlfn.XLOOKUP(N2670,Agrupamentos!C$3:C$496,Agrupamentos!D$3:D$496,"",0)</f>
        <v>APOIO E MANUTENÇÃO</v>
      </c>
      <c r="AK2670" t="str">
        <f t="shared" si="330"/>
        <v>APOIO E MANUTEÇÃOGN12702</v>
      </c>
      <c r="AL2670" s="57" t="str">
        <f t="shared" si="331"/>
        <v>48360GN1270MotoristaJEAN CARDOSO PAIVAAPOIO E MANUTEÇÃOFazenda Texas24Suporte0Agosto-2601046231,888668981546231</v>
      </c>
      <c r="AM2670" s="79" t="str">
        <f t="shared" si="332"/>
        <v/>
      </c>
      <c r="AN2670" s="80" t="str">
        <f t="shared" si="333"/>
        <v/>
      </c>
      <c r="AO2670" s="36">
        <f t="shared" si="334"/>
        <v>0</v>
      </c>
      <c r="AP2670" s="83" t="str">
        <f t="shared" si="335"/>
        <v/>
      </c>
    </row>
    <row r="2671" spans="1:42" hidden="1">
      <c r="A2671">
        <v>48360</v>
      </c>
      <c r="B2671" s="38">
        <v>46231</v>
      </c>
      <c r="C2671" t="s">
        <v>714</v>
      </c>
      <c r="D2671" t="s">
        <v>250</v>
      </c>
      <c r="E2671" t="s">
        <v>251</v>
      </c>
      <c r="F2671" t="s">
        <v>49</v>
      </c>
      <c r="G2671">
        <v>10</v>
      </c>
      <c r="H2671" s="43">
        <v>11697</v>
      </c>
      <c r="I2671" t="s">
        <v>253</v>
      </c>
      <c r="J2671">
        <v>10837</v>
      </c>
      <c r="K2671" t="s">
        <v>254</v>
      </c>
      <c r="L2671" t="s">
        <v>254</v>
      </c>
      <c r="M2671">
        <v>70</v>
      </c>
      <c r="N2671" t="s">
        <v>255</v>
      </c>
      <c r="O2671" t="s">
        <v>64</v>
      </c>
      <c r="P2671">
        <v>262</v>
      </c>
      <c r="Q2671" t="s">
        <v>256</v>
      </c>
      <c r="R2671">
        <v>32</v>
      </c>
      <c r="S2671">
        <v>30</v>
      </c>
      <c r="T2671">
        <v>29.94</v>
      </c>
      <c r="U2671">
        <v>0</v>
      </c>
      <c r="V2671">
        <v>30</v>
      </c>
      <c r="W2671">
        <v>1.42</v>
      </c>
      <c r="X2671">
        <v>1</v>
      </c>
      <c r="Y2671">
        <v>1</v>
      </c>
      <c r="Z2671">
        <v>149.09</v>
      </c>
      <c r="AA2671" t="s">
        <v>46</v>
      </c>
      <c r="AB2671" t="s">
        <v>47</v>
      </c>
      <c r="AC2671" t="s">
        <v>257</v>
      </c>
      <c r="AE2671" s="39">
        <v>46231.888668981483</v>
      </c>
      <c r="AG2671" t="str">
        <f t="shared" si="328"/>
        <v>Agosto-26</v>
      </c>
      <c r="AH2671" s="36">
        <f>_xlfn.XLOOKUP(AK2671,'Base de Preços'!P$7:P$3001,'Base de Preços'!J$7:J$3001,"",0)</f>
        <v>152.18</v>
      </c>
      <c r="AI2671" s="37">
        <f t="shared" si="329"/>
        <v>4556.2692000000006</v>
      </c>
      <c r="AJ2671" t="str">
        <f>_xlfn.XLOOKUP(N2671,Agrupamentos!C$3:C$496,Agrupamentos!D$3:D$496,"",0)</f>
        <v>COMBATE A FORMIGA MANUAL</v>
      </c>
      <c r="AK2671" t="str">
        <f t="shared" si="330"/>
        <v>COMBATE A FORMIGA MANUAL MANUTENÇÃO - ANO 01GN127070</v>
      </c>
      <c r="AL2671" s="57" t="str">
        <f t="shared" si="331"/>
        <v>48360GN1270Trabalhador FlorestalJEAN CARDOSO PAIVACOMBATE A FORMIGA MANUAL MANUTENÇÃO - ANO 01Fazenda Texas32Principal29,94Agosto-2603046231,888668981546231</v>
      </c>
      <c r="AM2671" s="79">
        <f t="shared" si="332"/>
        <v>21.126760563380284</v>
      </c>
      <c r="AN2671" s="80">
        <f t="shared" si="333"/>
        <v>3149.7887323943664</v>
      </c>
      <c r="AO2671" s="36">
        <f t="shared" si="334"/>
        <v>4463.7546000000002</v>
      </c>
      <c r="AP2671" s="83">
        <f t="shared" si="335"/>
        <v>1313.9658676056338</v>
      </c>
    </row>
    <row r="2672" spans="1:42" hidden="1">
      <c r="A2672">
        <v>48360</v>
      </c>
      <c r="B2672" s="38">
        <v>46231</v>
      </c>
      <c r="C2672" t="s">
        <v>714</v>
      </c>
      <c r="D2672" t="s">
        <v>250</v>
      </c>
      <c r="E2672" t="s">
        <v>251</v>
      </c>
      <c r="F2672" t="s">
        <v>49</v>
      </c>
      <c r="G2672">
        <v>10</v>
      </c>
      <c r="H2672" s="43">
        <v>11697</v>
      </c>
      <c r="I2672" t="s">
        <v>253</v>
      </c>
      <c r="J2672">
        <v>10837</v>
      </c>
      <c r="K2672" t="s">
        <v>254</v>
      </c>
      <c r="L2672" t="s">
        <v>254</v>
      </c>
      <c r="M2672">
        <v>70</v>
      </c>
      <c r="N2672" t="s">
        <v>255</v>
      </c>
      <c r="O2672" t="s">
        <v>64</v>
      </c>
      <c r="P2672">
        <v>262</v>
      </c>
      <c r="Q2672" t="s">
        <v>256</v>
      </c>
      <c r="R2672">
        <v>25</v>
      </c>
      <c r="S2672">
        <v>70</v>
      </c>
      <c r="T2672">
        <v>68.63</v>
      </c>
      <c r="U2672">
        <v>0</v>
      </c>
      <c r="V2672">
        <v>70</v>
      </c>
      <c r="W2672">
        <v>1.42</v>
      </c>
      <c r="X2672">
        <v>1.02</v>
      </c>
      <c r="Y2672">
        <v>1.02</v>
      </c>
      <c r="Z2672">
        <v>149.09</v>
      </c>
      <c r="AA2672" t="s">
        <v>46</v>
      </c>
      <c r="AB2672" t="s">
        <v>47</v>
      </c>
      <c r="AC2672" t="s">
        <v>257</v>
      </c>
      <c r="AE2672" s="39">
        <v>46231.888668981483</v>
      </c>
      <c r="AG2672" t="str">
        <f t="shared" si="328"/>
        <v>Agosto-26</v>
      </c>
      <c r="AH2672" s="36">
        <f>_xlfn.XLOOKUP(AK2672,'Base de Preços'!P$7:P$3001,'Base de Preços'!J$7:J$3001,"",0)</f>
        <v>152.18</v>
      </c>
      <c r="AI2672" s="37">
        <f t="shared" si="329"/>
        <v>10444.1134</v>
      </c>
      <c r="AJ2672" t="str">
        <f>_xlfn.XLOOKUP(N2672,Agrupamentos!C$3:C$496,Agrupamentos!D$3:D$496,"",0)</f>
        <v>COMBATE A FORMIGA MANUAL</v>
      </c>
      <c r="AK2672" t="str">
        <f t="shared" si="330"/>
        <v>COMBATE A FORMIGA MANUAL MANUTENÇÃO - ANO 01GN127070</v>
      </c>
      <c r="AL2672" s="57" t="str">
        <f t="shared" si="331"/>
        <v>48360GN1270Trabalhador FlorestalJEAN CARDOSO PAIVACOMBATE A FORMIGA MANUAL MANUTENÇÃO - ANO 01Fazenda Texas25Principal68,63Agosto-2607046231,888668981546231</v>
      </c>
      <c r="AM2672" s="79">
        <f t="shared" si="332"/>
        <v>49.295774647887328</v>
      </c>
      <c r="AN2672" s="80">
        <f t="shared" si="333"/>
        <v>7349.5070422535218</v>
      </c>
      <c r="AO2672" s="36">
        <f t="shared" si="334"/>
        <v>10232.046699999999</v>
      </c>
      <c r="AP2672" s="83">
        <f t="shared" si="335"/>
        <v>2882.5396577464771</v>
      </c>
    </row>
    <row r="2673" spans="1:42" hidden="1">
      <c r="A2673">
        <v>48360</v>
      </c>
      <c r="B2673" s="38">
        <v>46231</v>
      </c>
      <c r="C2673" t="s">
        <v>714</v>
      </c>
      <c r="D2673" t="s">
        <v>250</v>
      </c>
      <c r="E2673" t="s">
        <v>251</v>
      </c>
      <c r="F2673" t="s">
        <v>49</v>
      </c>
      <c r="G2673">
        <v>10</v>
      </c>
      <c r="H2673" s="43">
        <v>11697</v>
      </c>
      <c r="I2673" t="s">
        <v>253</v>
      </c>
      <c r="J2673">
        <v>10837</v>
      </c>
      <c r="K2673" t="s">
        <v>254</v>
      </c>
      <c r="L2673" t="s">
        <v>254</v>
      </c>
      <c r="M2673">
        <v>70</v>
      </c>
      <c r="N2673" t="s">
        <v>255</v>
      </c>
      <c r="O2673" t="s">
        <v>64</v>
      </c>
      <c r="P2673">
        <v>262</v>
      </c>
      <c r="Q2673" t="s">
        <v>256</v>
      </c>
      <c r="R2673">
        <v>33</v>
      </c>
      <c r="S2673">
        <v>60</v>
      </c>
      <c r="T2673">
        <v>61.73</v>
      </c>
      <c r="U2673">
        <v>0</v>
      </c>
      <c r="V2673">
        <v>60</v>
      </c>
      <c r="W2673">
        <v>1.42</v>
      </c>
      <c r="X2673">
        <v>0.97</v>
      </c>
      <c r="Y2673">
        <v>0.97</v>
      </c>
      <c r="Z2673">
        <v>149.09</v>
      </c>
      <c r="AA2673" t="s">
        <v>46</v>
      </c>
      <c r="AB2673" t="s">
        <v>47</v>
      </c>
      <c r="AC2673" t="s">
        <v>257</v>
      </c>
      <c r="AE2673" s="39">
        <v>46231.888668981483</v>
      </c>
      <c r="AG2673" t="str">
        <f t="shared" si="328"/>
        <v>Agosto-26</v>
      </c>
      <c r="AH2673" s="36">
        <f>_xlfn.XLOOKUP(AK2673,'Base de Preços'!P$7:P$3001,'Base de Preços'!J$7:J$3001,"",0)</f>
        <v>152.18</v>
      </c>
      <c r="AI2673" s="37">
        <f t="shared" si="329"/>
        <v>9394.0714000000007</v>
      </c>
      <c r="AJ2673" t="str">
        <f>_xlfn.XLOOKUP(N2673,Agrupamentos!C$3:C$496,Agrupamentos!D$3:D$496,"",0)</f>
        <v>COMBATE A FORMIGA MANUAL</v>
      </c>
      <c r="AK2673" t="str">
        <f t="shared" si="330"/>
        <v>COMBATE A FORMIGA MANUAL MANUTENÇÃO - ANO 01GN127070</v>
      </c>
      <c r="AL2673" s="57" t="str">
        <f t="shared" si="331"/>
        <v>48360GN1270Trabalhador FlorestalJEAN CARDOSO PAIVACOMBATE A FORMIGA MANUAL MANUTENÇÃO - ANO 01Fazenda Texas33Principal61,73Agosto-2606046231,888668981546231</v>
      </c>
      <c r="AM2673" s="79">
        <f t="shared" si="332"/>
        <v>42.253521126760567</v>
      </c>
      <c r="AN2673" s="80">
        <f t="shared" si="333"/>
        <v>6299.5774647887329</v>
      </c>
      <c r="AO2673" s="36">
        <f t="shared" si="334"/>
        <v>9203.3256999999994</v>
      </c>
      <c r="AP2673" s="83">
        <f t="shared" si="335"/>
        <v>2903.7482352112665</v>
      </c>
    </row>
    <row r="2674" spans="1:42" hidden="1">
      <c r="A2674">
        <v>48339</v>
      </c>
      <c r="B2674" s="38">
        <v>46231</v>
      </c>
      <c r="C2674" t="s">
        <v>714</v>
      </c>
      <c r="D2674" t="s">
        <v>36</v>
      </c>
      <c r="E2674" t="s">
        <v>3</v>
      </c>
      <c r="F2674" t="s">
        <v>37</v>
      </c>
      <c r="G2674">
        <v>8</v>
      </c>
      <c r="H2674" s="43">
        <v>11585</v>
      </c>
      <c r="I2674" t="s">
        <v>38</v>
      </c>
      <c r="J2674" t="s">
        <v>39</v>
      </c>
      <c r="K2674" t="s">
        <v>40</v>
      </c>
      <c r="L2674" t="s">
        <v>41</v>
      </c>
      <c r="M2674">
        <v>2</v>
      </c>
      <c r="N2674" t="s">
        <v>42</v>
      </c>
      <c r="O2674" t="s">
        <v>43</v>
      </c>
      <c r="P2674">
        <v>390</v>
      </c>
      <c r="Q2674" t="s">
        <v>44</v>
      </c>
      <c r="R2674" t="s">
        <v>45</v>
      </c>
      <c r="S2674">
        <v>8</v>
      </c>
      <c r="T2674">
        <v>0</v>
      </c>
      <c r="U2674">
        <v>8</v>
      </c>
      <c r="V2674">
        <v>16</v>
      </c>
      <c r="W2674">
        <v>0</v>
      </c>
      <c r="X2674">
        <v>0</v>
      </c>
      <c r="Y2674">
        <v>0</v>
      </c>
      <c r="Z2674">
        <v>0</v>
      </c>
      <c r="AA2674" t="s">
        <v>46</v>
      </c>
      <c r="AB2674" t="s">
        <v>47</v>
      </c>
      <c r="AC2674" t="s">
        <v>48</v>
      </c>
      <c r="AD2674" t="s">
        <v>58</v>
      </c>
      <c r="AE2674" s="39">
        <v>46231.722268518519</v>
      </c>
      <c r="AG2674" t="str">
        <f t="shared" si="328"/>
        <v>Agosto-26</v>
      </c>
      <c r="AH2674" s="36">
        <f>_xlfn.XLOOKUP(AK2674,'Base de Preços'!P$7:P$3001,'Base de Preços'!J$7:J$3001,"",0)</f>
        <v>0</v>
      </c>
      <c r="AI2674" s="37">
        <f t="shared" si="329"/>
        <v>0</v>
      </c>
      <c r="AJ2674" t="str">
        <f>_xlfn.XLOOKUP(N2674,Agrupamentos!C$3:C$496,Agrupamentos!D$3:D$496,"",0)</f>
        <v>APOIO E MANUTENÇÃO</v>
      </c>
      <c r="AK2674" t="str">
        <f t="shared" si="330"/>
        <v>APOIO E MANUTEÇÃOGN14212</v>
      </c>
      <c r="AL2674" s="57" t="str">
        <f t="shared" si="331"/>
        <v>48339GN1421MotoristaGIOVANNI RODRIGUES BORGES MORAESAPOIO E MANUTEÇÃOPátio MST01Principal0Agosto-2681646231,722268518546231</v>
      </c>
      <c r="AM2674" s="79" t="str">
        <f t="shared" si="332"/>
        <v/>
      </c>
      <c r="AN2674" s="80" t="str">
        <f t="shared" si="333"/>
        <v/>
      </c>
      <c r="AO2674" s="36">
        <f t="shared" si="334"/>
        <v>0</v>
      </c>
      <c r="AP2674" s="83" t="str">
        <f t="shared" si="335"/>
        <v/>
      </c>
    </row>
    <row r="2675" spans="1:42" hidden="1">
      <c r="A2675">
        <v>48341</v>
      </c>
      <c r="B2675" s="38">
        <v>46231</v>
      </c>
      <c r="C2675" t="s">
        <v>714</v>
      </c>
      <c r="D2675" t="s">
        <v>36</v>
      </c>
      <c r="E2675" t="s">
        <v>3</v>
      </c>
      <c r="F2675" t="s">
        <v>49</v>
      </c>
      <c r="G2675">
        <v>8</v>
      </c>
      <c r="H2675" s="43">
        <v>11585</v>
      </c>
      <c r="I2675" t="s">
        <v>38</v>
      </c>
      <c r="J2675" t="s">
        <v>50</v>
      </c>
      <c r="K2675" t="s">
        <v>51</v>
      </c>
      <c r="L2675" t="s">
        <v>52</v>
      </c>
      <c r="M2675">
        <v>2</v>
      </c>
      <c r="N2675" t="s">
        <v>42</v>
      </c>
      <c r="O2675" t="s">
        <v>43</v>
      </c>
      <c r="P2675">
        <v>390</v>
      </c>
      <c r="Q2675" t="s">
        <v>44</v>
      </c>
      <c r="R2675" t="s">
        <v>45</v>
      </c>
      <c r="S2675">
        <v>0</v>
      </c>
      <c r="T2675">
        <v>0</v>
      </c>
      <c r="U2675">
        <v>64</v>
      </c>
      <c r="V2675">
        <v>64</v>
      </c>
      <c r="W2675">
        <v>0</v>
      </c>
      <c r="X2675">
        <v>0</v>
      </c>
      <c r="Y2675">
        <v>0</v>
      </c>
      <c r="Z2675">
        <v>0</v>
      </c>
      <c r="AA2675" t="s">
        <v>55</v>
      </c>
      <c r="AB2675" t="s">
        <v>56</v>
      </c>
      <c r="AC2675" t="s">
        <v>57</v>
      </c>
      <c r="AD2675" t="s">
        <v>57</v>
      </c>
      <c r="AE2675" s="39">
        <v>46231.731400462966</v>
      </c>
      <c r="AG2675" t="str">
        <f t="shared" si="328"/>
        <v>Agosto-26</v>
      </c>
      <c r="AH2675" s="36">
        <f>_xlfn.XLOOKUP(AK2675,'Base de Preços'!P$7:P$3001,'Base de Preços'!J$7:J$3001,"",0)</f>
        <v>0</v>
      </c>
      <c r="AI2675" s="37">
        <f t="shared" si="329"/>
        <v>0</v>
      </c>
      <c r="AJ2675" t="str">
        <f>_xlfn.XLOOKUP(N2675,Agrupamentos!C$3:C$496,Agrupamentos!D$3:D$496,"",0)</f>
        <v>APOIO E MANUTENÇÃO</v>
      </c>
      <c r="AK2675" t="str">
        <f t="shared" si="330"/>
        <v>APOIO E MANUTEÇÃOGN14212</v>
      </c>
      <c r="AL2675" s="57" t="str">
        <f t="shared" si="331"/>
        <v>48341GN1421Trabalhador FlorestalLEANDRA DE MIRANDA SOUZA COSTAAPOIO E MANUTEÇÃOPátio MST01Suporte0Agosto-26646446231,73140046346231</v>
      </c>
      <c r="AM2675" s="79" t="str">
        <f t="shared" si="332"/>
        <v/>
      </c>
      <c r="AN2675" s="80" t="str">
        <f t="shared" si="333"/>
        <v/>
      </c>
      <c r="AO2675" s="36">
        <f t="shared" si="334"/>
        <v>0</v>
      </c>
      <c r="AP2675" s="83" t="str">
        <f t="shared" si="335"/>
        <v/>
      </c>
    </row>
    <row r="2676" spans="1:42" hidden="1">
      <c r="A2676">
        <v>48361</v>
      </c>
      <c r="B2676" s="38">
        <v>46231</v>
      </c>
      <c r="C2676" t="s">
        <v>714</v>
      </c>
      <c r="D2676" t="s">
        <v>36</v>
      </c>
      <c r="E2676" t="s">
        <v>3</v>
      </c>
      <c r="F2676" t="s">
        <v>59</v>
      </c>
      <c r="G2676">
        <v>8</v>
      </c>
      <c r="H2676" s="43">
        <v>10061</v>
      </c>
      <c r="I2676" t="s">
        <v>60</v>
      </c>
      <c r="J2676">
        <v>11778</v>
      </c>
      <c r="K2676" t="s">
        <v>61</v>
      </c>
      <c r="L2676" t="s">
        <v>61</v>
      </c>
      <c r="M2676" t="s">
        <v>62</v>
      </c>
      <c r="N2676" t="s">
        <v>63</v>
      </c>
      <c r="O2676" t="s">
        <v>64</v>
      </c>
      <c r="P2676">
        <v>511</v>
      </c>
      <c r="Q2676" t="s">
        <v>53</v>
      </c>
      <c r="R2676">
        <v>16</v>
      </c>
      <c r="S2676">
        <v>14</v>
      </c>
      <c r="T2676">
        <v>6</v>
      </c>
      <c r="U2676">
        <v>19</v>
      </c>
      <c r="V2676">
        <v>33</v>
      </c>
      <c r="W2676">
        <v>1.24</v>
      </c>
      <c r="X2676">
        <v>2.33</v>
      </c>
      <c r="Y2676">
        <v>5.5</v>
      </c>
      <c r="Z2676" s="3">
        <v>1000</v>
      </c>
      <c r="AA2676" t="s">
        <v>55</v>
      </c>
      <c r="AB2676" t="s">
        <v>47</v>
      </c>
      <c r="AC2676" t="s">
        <v>65</v>
      </c>
      <c r="AD2676" t="s">
        <v>58</v>
      </c>
      <c r="AE2676" s="39">
        <v>46231.907824074071</v>
      </c>
      <c r="AG2676" t="str">
        <f t="shared" si="328"/>
        <v>Agosto-26</v>
      </c>
      <c r="AH2676" s="36">
        <f>_xlfn.XLOOKUP(AK2676,'Base de Preços'!P$7:P$3001,'Base de Preços'!J$7:J$3001,"",0)</f>
        <v>1000</v>
      </c>
      <c r="AI2676" s="37">
        <f t="shared" si="329"/>
        <v>6000</v>
      </c>
      <c r="AJ2676" t="str">
        <f>_xlfn.XLOOKUP(N2676,Agrupamentos!C$3:C$496,Agrupamentos!D$3:D$496,"",0)</f>
        <v>REBAIXAMENTO TOCO</v>
      </c>
      <c r="AK2676" t="str">
        <f t="shared" si="330"/>
        <v>REBAIXAMENTO MECANIZADO DE BROTAÇÃO E TOCOS DE EUCALIPTOGN1421REF54</v>
      </c>
      <c r="AL2676" s="57" t="str">
        <f t="shared" si="331"/>
        <v>48361GN1421Operador de Trator de PneuJORDAN HUGO MIGUEL DA SILVAREBAIXAMENTO MECANIZADO DE BROTAÇÃO E TOCOS DE EUCALIPTOLAGEADO16Principal6Agosto-26193346231,907824074146231</v>
      </c>
      <c r="AM2676" s="79">
        <f t="shared" si="332"/>
        <v>26.612903225806452</v>
      </c>
      <c r="AN2676" s="80">
        <f t="shared" si="333"/>
        <v>26612.903225806451</v>
      </c>
      <c r="AO2676" s="36">
        <f t="shared" si="334"/>
        <v>6000</v>
      </c>
      <c r="AP2676" s="83">
        <f t="shared" si="335"/>
        <v>-20612.903225806451</v>
      </c>
    </row>
    <row r="2677" spans="1:42" hidden="1">
      <c r="A2677">
        <v>48362</v>
      </c>
      <c r="B2677" s="38">
        <v>46231</v>
      </c>
      <c r="C2677" t="s">
        <v>714</v>
      </c>
      <c r="D2677" t="s">
        <v>36</v>
      </c>
      <c r="E2677" t="s">
        <v>3</v>
      </c>
      <c r="F2677" t="s">
        <v>92</v>
      </c>
      <c r="G2677">
        <v>8</v>
      </c>
      <c r="H2677" s="43">
        <v>11585</v>
      </c>
      <c r="I2677" t="s">
        <v>38</v>
      </c>
      <c r="J2677">
        <v>11807</v>
      </c>
      <c r="K2677" t="s">
        <v>84</v>
      </c>
      <c r="L2677" t="s">
        <v>84</v>
      </c>
      <c r="M2677" t="s">
        <v>89</v>
      </c>
      <c r="N2677" t="s">
        <v>90</v>
      </c>
      <c r="O2677" t="s">
        <v>64</v>
      </c>
      <c r="P2677">
        <v>528</v>
      </c>
      <c r="Q2677" t="s">
        <v>76</v>
      </c>
      <c r="R2677" t="s">
        <v>97</v>
      </c>
      <c r="S2677">
        <v>8</v>
      </c>
      <c r="T2677">
        <v>4</v>
      </c>
      <c r="U2677">
        <v>0</v>
      </c>
      <c r="V2677">
        <v>8</v>
      </c>
      <c r="W2677">
        <v>0.36</v>
      </c>
      <c r="X2677">
        <v>2</v>
      </c>
      <c r="Y2677">
        <v>2</v>
      </c>
      <c r="Z2677">
        <v>127.29</v>
      </c>
      <c r="AA2677" t="s">
        <v>55</v>
      </c>
      <c r="AB2677" t="s">
        <v>77</v>
      </c>
      <c r="AC2677" t="s">
        <v>88</v>
      </c>
      <c r="AE2677" s="39">
        <v>46231.914618055554</v>
      </c>
      <c r="AG2677" t="str">
        <f t="shared" si="328"/>
        <v>Agosto-26</v>
      </c>
      <c r="AH2677" s="36">
        <f>_xlfn.XLOOKUP(AK2677,'Base de Preços'!P$7:P$3001,'Base de Preços'!J$7:J$3001,"",0)</f>
        <v>623.57000000000005</v>
      </c>
      <c r="AI2677" s="37">
        <f t="shared" si="329"/>
        <v>0</v>
      </c>
      <c r="AJ2677" t="str">
        <f>_xlfn.XLOOKUP(N2677,Agrupamentos!C$3:C$496,Agrupamentos!D$3:D$496,"",0)</f>
        <v>IRRIGAÇÃO DE PLANTIO</v>
      </c>
      <c r="AK2677" t="str">
        <f t="shared" si="330"/>
        <v>1ª IRRIGAÇÃO DE PLANTIOGN1421REF320</v>
      </c>
      <c r="AL2677" s="57" t="str">
        <f t="shared" si="331"/>
        <v>48362GN1421Motorista de Caminhão PipaCASSIO EDUARDO VIEIRA SOARES1ª IRRIGAÇÃO DE PLANTIOMEL50AApoio4Agosto-260846231,914618055646231</v>
      </c>
      <c r="AM2677" s="79">
        <f t="shared" si="332"/>
        <v>22.222222222222221</v>
      </c>
      <c r="AN2677" s="80">
        <f t="shared" si="333"/>
        <v>2828.6666666666665</v>
      </c>
      <c r="AO2677" s="36">
        <f t="shared" si="334"/>
        <v>509.16</v>
      </c>
      <c r="AP2677" s="83">
        <f t="shared" si="335"/>
        <v>-2319.5066666666667</v>
      </c>
    </row>
    <row r="2678" spans="1:42" hidden="1">
      <c r="A2678">
        <v>48362</v>
      </c>
      <c r="B2678" s="38">
        <v>46231</v>
      </c>
      <c r="C2678" t="s">
        <v>714</v>
      </c>
      <c r="D2678" t="s">
        <v>36</v>
      </c>
      <c r="E2678" t="s">
        <v>3</v>
      </c>
      <c r="F2678" t="s">
        <v>49</v>
      </c>
      <c r="G2678">
        <v>8</v>
      </c>
      <c r="H2678" s="43">
        <v>11585</v>
      </c>
      <c r="I2678" t="s">
        <v>38</v>
      </c>
      <c r="J2678">
        <v>11807</v>
      </c>
      <c r="K2678" t="s">
        <v>84</v>
      </c>
      <c r="L2678" t="s">
        <v>84</v>
      </c>
      <c r="M2678" t="s">
        <v>89</v>
      </c>
      <c r="N2678" t="s">
        <v>90</v>
      </c>
      <c r="O2678" t="s">
        <v>64</v>
      </c>
      <c r="P2678">
        <v>528</v>
      </c>
      <c r="Q2678" t="s">
        <v>76</v>
      </c>
      <c r="R2678" t="s">
        <v>97</v>
      </c>
      <c r="S2678">
        <v>24</v>
      </c>
      <c r="T2678">
        <v>4</v>
      </c>
      <c r="U2678">
        <v>0</v>
      </c>
      <c r="V2678">
        <v>24</v>
      </c>
      <c r="W2678">
        <v>3.56</v>
      </c>
      <c r="X2678">
        <v>6</v>
      </c>
      <c r="Y2678">
        <v>6</v>
      </c>
      <c r="Z2678">
        <v>284.79000000000002</v>
      </c>
      <c r="AA2678" t="s">
        <v>55</v>
      </c>
      <c r="AB2678" t="s">
        <v>47</v>
      </c>
      <c r="AC2678" t="s">
        <v>88</v>
      </c>
      <c r="AD2678" t="s">
        <v>58</v>
      </c>
      <c r="AE2678" s="39">
        <v>46231.914618055554</v>
      </c>
      <c r="AG2678" t="str">
        <f t="shared" si="328"/>
        <v>Agosto-26</v>
      </c>
      <c r="AH2678" s="36">
        <f>_xlfn.XLOOKUP(AK2678,'Base de Preços'!P$7:P$3001,'Base de Preços'!J$7:J$3001,"",0)</f>
        <v>623.57000000000005</v>
      </c>
      <c r="AI2678" s="37">
        <f t="shared" si="329"/>
        <v>2494.2800000000002</v>
      </c>
      <c r="AJ2678" t="str">
        <f>_xlfn.XLOOKUP(N2678,Agrupamentos!C$3:C$496,Agrupamentos!D$3:D$496,"",0)</f>
        <v>IRRIGAÇÃO DE PLANTIO</v>
      </c>
      <c r="AK2678" t="str">
        <f t="shared" si="330"/>
        <v>1ª IRRIGAÇÃO DE PLANTIOGN1421REF320</v>
      </c>
      <c r="AL2678" s="57" t="str">
        <f t="shared" si="331"/>
        <v>48362GN1421Trabalhador FlorestalCASSIO EDUARDO VIEIRA SOARES1ª IRRIGAÇÃO DE PLANTIOMEL50APrincipal4Agosto-2602446231,914618055646231</v>
      </c>
      <c r="AM2678" s="79">
        <f t="shared" si="332"/>
        <v>6.7415730337078648</v>
      </c>
      <c r="AN2678" s="80">
        <f t="shared" si="333"/>
        <v>1919.932584269663</v>
      </c>
      <c r="AO2678" s="36">
        <f t="shared" si="334"/>
        <v>1139.1600000000001</v>
      </c>
      <c r="AP2678" s="83">
        <f t="shared" si="335"/>
        <v>-780.77258426966296</v>
      </c>
    </row>
    <row r="2679" spans="1:42" hidden="1">
      <c r="A2679">
        <v>48362</v>
      </c>
      <c r="B2679" s="38">
        <v>46231</v>
      </c>
      <c r="C2679" t="s">
        <v>714</v>
      </c>
      <c r="D2679" t="s">
        <v>36</v>
      </c>
      <c r="E2679" t="s">
        <v>3</v>
      </c>
      <c r="F2679" t="s">
        <v>59</v>
      </c>
      <c r="G2679">
        <v>8</v>
      </c>
      <c r="H2679" s="43">
        <v>11585</v>
      </c>
      <c r="I2679" t="s">
        <v>38</v>
      </c>
      <c r="J2679">
        <v>11807</v>
      </c>
      <c r="K2679" t="s">
        <v>84</v>
      </c>
      <c r="L2679" t="s">
        <v>84</v>
      </c>
      <c r="M2679" t="s">
        <v>89</v>
      </c>
      <c r="N2679" t="s">
        <v>90</v>
      </c>
      <c r="O2679" t="s">
        <v>64</v>
      </c>
      <c r="P2679">
        <v>528</v>
      </c>
      <c r="Q2679" t="s">
        <v>76</v>
      </c>
      <c r="R2679" t="s">
        <v>97</v>
      </c>
      <c r="S2679">
        <v>3</v>
      </c>
      <c r="T2679">
        <v>4</v>
      </c>
      <c r="U2679">
        <v>5</v>
      </c>
      <c r="V2679">
        <v>8</v>
      </c>
      <c r="W2679">
        <v>0.71</v>
      </c>
      <c r="X2679">
        <v>0.75</v>
      </c>
      <c r="Y2679">
        <v>2</v>
      </c>
      <c r="Z2679">
        <v>211.49</v>
      </c>
      <c r="AA2679" t="s">
        <v>55</v>
      </c>
      <c r="AB2679" t="s">
        <v>56</v>
      </c>
      <c r="AC2679" t="s">
        <v>88</v>
      </c>
      <c r="AE2679" s="39">
        <v>46231.914618055554</v>
      </c>
      <c r="AG2679" t="str">
        <f t="shared" si="328"/>
        <v>Agosto-26</v>
      </c>
      <c r="AH2679" s="36">
        <f>_xlfn.XLOOKUP(AK2679,'Base de Preços'!P$7:P$3001,'Base de Preços'!J$7:J$3001,"",0)</f>
        <v>623.57000000000005</v>
      </c>
      <c r="AI2679" s="37">
        <f t="shared" si="329"/>
        <v>0</v>
      </c>
      <c r="AJ2679" t="str">
        <f>_xlfn.XLOOKUP(N2679,Agrupamentos!C$3:C$496,Agrupamentos!D$3:D$496,"",0)</f>
        <v>IRRIGAÇÃO DE PLANTIO</v>
      </c>
      <c r="AK2679" t="str">
        <f t="shared" si="330"/>
        <v>1ª IRRIGAÇÃO DE PLANTIOGN1421REF320</v>
      </c>
      <c r="AL2679" s="57" t="str">
        <f t="shared" si="331"/>
        <v>48362GN1421Operador de Trator de PneuCASSIO EDUARDO VIEIRA SOARES1ª IRRIGAÇÃO DE PLANTIOMEL50ASuporte4Agosto-265846231,914618055646231</v>
      </c>
      <c r="AM2679" s="79">
        <f t="shared" si="332"/>
        <v>11.267605633802818</v>
      </c>
      <c r="AN2679" s="80">
        <f t="shared" si="333"/>
        <v>2382.9859154929582</v>
      </c>
      <c r="AO2679" s="36">
        <f t="shared" si="334"/>
        <v>845.96</v>
      </c>
      <c r="AP2679" s="83">
        <f t="shared" si="335"/>
        <v>-1537.0259154929581</v>
      </c>
    </row>
    <row r="2680" spans="1:42" hidden="1">
      <c r="A2680">
        <v>48362</v>
      </c>
      <c r="B2680" s="38">
        <v>46231</v>
      </c>
      <c r="C2680" t="s">
        <v>714</v>
      </c>
      <c r="D2680" t="s">
        <v>36</v>
      </c>
      <c r="E2680" t="s">
        <v>3</v>
      </c>
      <c r="F2680" t="s">
        <v>59</v>
      </c>
      <c r="G2680">
        <v>8</v>
      </c>
      <c r="H2680" s="43">
        <v>11585</v>
      </c>
      <c r="I2680" t="s">
        <v>38</v>
      </c>
      <c r="J2680">
        <v>11807</v>
      </c>
      <c r="K2680" t="s">
        <v>84</v>
      </c>
      <c r="L2680" t="s">
        <v>84</v>
      </c>
      <c r="M2680" t="s">
        <v>85</v>
      </c>
      <c r="N2680" t="s">
        <v>86</v>
      </c>
      <c r="O2680" t="s">
        <v>64</v>
      </c>
      <c r="P2680">
        <v>528</v>
      </c>
      <c r="Q2680" t="s">
        <v>76</v>
      </c>
      <c r="R2680">
        <v>50</v>
      </c>
      <c r="S2680">
        <v>6</v>
      </c>
      <c r="T2680">
        <v>9.36</v>
      </c>
      <c r="U2680">
        <v>10</v>
      </c>
      <c r="V2680">
        <v>16</v>
      </c>
      <c r="W2680">
        <v>0.71</v>
      </c>
      <c r="X2680">
        <v>0.64</v>
      </c>
      <c r="Y2680">
        <v>1.71</v>
      </c>
      <c r="Z2680">
        <v>211.49</v>
      </c>
      <c r="AA2680" t="s">
        <v>46</v>
      </c>
      <c r="AB2680" t="s">
        <v>56</v>
      </c>
      <c r="AC2680" t="s">
        <v>88</v>
      </c>
      <c r="AD2680" t="s">
        <v>58</v>
      </c>
      <c r="AE2680" s="39">
        <v>46231.914618055554</v>
      </c>
      <c r="AG2680" t="str">
        <f t="shared" si="328"/>
        <v>Agosto-26</v>
      </c>
      <c r="AH2680" s="36">
        <f>_xlfn.XLOOKUP(AK2680,'Base de Preços'!P$7:P$3001,'Base de Preços'!J$7:J$3001,"",0)</f>
        <v>623.57000000000005</v>
      </c>
      <c r="AI2680" s="37">
        <f t="shared" si="329"/>
        <v>0</v>
      </c>
      <c r="AJ2680" t="str">
        <f>_xlfn.XLOOKUP(N2680,Agrupamentos!C$3:C$496,Agrupamentos!D$3:D$496,"",0)</f>
        <v>IRRIGAÇÃO DE PLANTIO</v>
      </c>
      <c r="AK2680" t="str">
        <f t="shared" si="330"/>
        <v>3ª IRRIGAÇÃO DE PLANTIOGN1421REF324</v>
      </c>
      <c r="AL2680" s="57" t="str">
        <f t="shared" si="331"/>
        <v>48362GN1421Operador de Trator de PneuCASSIO EDUARDO VIEIRA SOARES3ª IRRIGAÇÃO DE PLANTIOMEL50Suporte9,36Agosto-26101646231,914618055646231</v>
      </c>
      <c r="AM2680" s="79">
        <f t="shared" si="332"/>
        <v>22.535211267605636</v>
      </c>
      <c r="AN2680" s="80">
        <f t="shared" si="333"/>
        <v>4765.9718309859163</v>
      </c>
      <c r="AO2680" s="36">
        <f t="shared" si="334"/>
        <v>1979.5463999999999</v>
      </c>
      <c r="AP2680" s="83">
        <f t="shared" si="335"/>
        <v>-2786.4254309859161</v>
      </c>
    </row>
    <row r="2681" spans="1:42" hidden="1">
      <c r="A2681">
        <v>48362</v>
      </c>
      <c r="B2681" s="38">
        <v>46231</v>
      </c>
      <c r="C2681" t="s">
        <v>714</v>
      </c>
      <c r="D2681" t="s">
        <v>36</v>
      </c>
      <c r="E2681" t="s">
        <v>3</v>
      </c>
      <c r="F2681" t="s">
        <v>49</v>
      </c>
      <c r="G2681">
        <v>8</v>
      </c>
      <c r="H2681" s="43">
        <v>11585</v>
      </c>
      <c r="I2681" t="s">
        <v>38</v>
      </c>
      <c r="J2681">
        <v>11807</v>
      </c>
      <c r="K2681" t="s">
        <v>84</v>
      </c>
      <c r="L2681" t="s">
        <v>84</v>
      </c>
      <c r="M2681" t="s">
        <v>85</v>
      </c>
      <c r="N2681" t="s">
        <v>86</v>
      </c>
      <c r="O2681" t="s">
        <v>64</v>
      </c>
      <c r="P2681">
        <v>528</v>
      </c>
      <c r="Q2681" t="s">
        <v>76</v>
      </c>
      <c r="R2681">
        <v>50</v>
      </c>
      <c r="S2681">
        <v>24</v>
      </c>
      <c r="T2681">
        <v>9.36</v>
      </c>
      <c r="U2681">
        <v>0</v>
      </c>
      <c r="V2681">
        <v>24</v>
      </c>
      <c r="W2681">
        <v>3.56</v>
      </c>
      <c r="X2681">
        <v>2.56</v>
      </c>
      <c r="Y2681">
        <v>2.56</v>
      </c>
      <c r="Z2681">
        <v>284.79000000000002</v>
      </c>
      <c r="AA2681" t="s">
        <v>46</v>
      </c>
      <c r="AB2681" t="s">
        <v>47</v>
      </c>
      <c r="AC2681" t="s">
        <v>88</v>
      </c>
      <c r="AD2681" t="s">
        <v>58</v>
      </c>
      <c r="AE2681" s="39">
        <v>46231.914618055554</v>
      </c>
      <c r="AG2681" t="str">
        <f t="shared" si="328"/>
        <v>Agosto-26</v>
      </c>
      <c r="AH2681" s="36">
        <f>_xlfn.XLOOKUP(AK2681,'Base de Preços'!P$7:P$3001,'Base de Preços'!J$7:J$3001,"",0)</f>
        <v>623.57000000000005</v>
      </c>
      <c r="AI2681" s="37">
        <f t="shared" si="329"/>
        <v>5836.6152000000002</v>
      </c>
      <c r="AJ2681" t="str">
        <f>_xlfn.XLOOKUP(N2681,Agrupamentos!C$3:C$496,Agrupamentos!D$3:D$496,"",0)</f>
        <v>IRRIGAÇÃO DE PLANTIO</v>
      </c>
      <c r="AK2681" t="str">
        <f t="shared" si="330"/>
        <v>3ª IRRIGAÇÃO DE PLANTIOGN1421REF324</v>
      </c>
      <c r="AL2681" s="57" t="str">
        <f t="shared" si="331"/>
        <v>48362GN1421Trabalhador FlorestalCASSIO EDUARDO VIEIRA SOARES3ª IRRIGAÇÃO DE PLANTIOMEL50Principal9,36Agosto-2602446231,914618055646231</v>
      </c>
      <c r="AM2681" s="79">
        <f t="shared" si="332"/>
        <v>6.7415730337078648</v>
      </c>
      <c r="AN2681" s="80">
        <f t="shared" si="333"/>
        <v>1919.932584269663</v>
      </c>
      <c r="AO2681" s="36">
        <f t="shared" si="334"/>
        <v>2665.6343999999999</v>
      </c>
      <c r="AP2681" s="83">
        <f t="shared" si="335"/>
        <v>745.70181573033688</v>
      </c>
    </row>
    <row r="2682" spans="1:42" hidden="1">
      <c r="A2682">
        <v>48368</v>
      </c>
      <c r="B2682" s="38">
        <v>46231</v>
      </c>
      <c r="C2682" t="s">
        <v>714</v>
      </c>
      <c r="D2682" t="s">
        <v>36</v>
      </c>
      <c r="E2682" t="s">
        <v>3</v>
      </c>
      <c r="F2682" t="s">
        <v>37</v>
      </c>
      <c r="G2682">
        <v>8</v>
      </c>
      <c r="H2682" s="43">
        <v>10061</v>
      </c>
      <c r="I2682" t="s">
        <v>60</v>
      </c>
      <c r="J2682">
        <v>11071</v>
      </c>
      <c r="K2682" t="s">
        <v>66</v>
      </c>
      <c r="L2682" t="s">
        <v>66</v>
      </c>
      <c r="M2682" t="s">
        <v>541</v>
      </c>
      <c r="N2682" t="s">
        <v>542</v>
      </c>
      <c r="O2682" t="s">
        <v>64</v>
      </c>
      <c r="P2682">
        <v>528</v>
      </c>
      <c r="Q2682" t="s">
        <v>76</v>
      </c>
      <c r="R2682">
        <v>51</v>
      </c>
      <c r="S2682">
        <v>0</v>
      </c>
      <c r="T2682">
        <v>0</v>
      </c>
      <c r="U2682">
        <v>8</v>
      </c>
      <c r="V2682">
        <v>8</v>
      </c>
      <c r="W2682">
        <v>0.46</v>
      </c>
      <c r="X2682">
        <v>0</v>
      </c>
      <c r="Y2682">
        <v>0</v>
      </c>
      <c r="Z2682">
        <v>209.59</v>
      </c>
      <c r="AA2682" t="s">
        <v>46</v>
      </c>
      <c r="AB2682" t="s">
        <v>56</v>
      </c>
      <c r="AC2682" t="s">
        <v>69</v>
      </c>
      <c r="AD2682" t="s">
        <v>58</v>
      </c>
      <c r="AE2682" s="39">
        <v>46231.968541666669</v>
      </c>
      <c r="AG2682" t="str">
        <f t="shared" si="328"/>
        <v>Agosto-26</v>
      </c>
      <c r="AH2682" s="36">
        <f>_xlfn.XLOOKUP(AK2682,'Base de Preços'!P$7:P$3001,'Base de Preços'!J$7:J$3001,"",0)</f>
        <v>1100</v>
      </c>
      <c r="AI2682" s="37">
        <f t="shared" si="329"/>
        <v>0</v>
      </c>
      <c r="AJ2682" t="str">
        <f>_xlfn.XLOOKUP(N2682,Agrupamentos!C$3:C$496,Agrupamentos!D$3:D$496,"",0)</f>
        <v>SUBSOSALGEM</v>
      </c>
      <c r="AK2682" t="str">
        <f t="shared" si="330"/>
        <v>SUBSOLAGEM EM ÁREA DE REFORMAGN1421REF56</v>
      </c>
      <c r="AL2682" s="57" t="str">
        <f t="shared" si="331"/>
        <v>48368GN1421MotoristaLUCAS CARDOSO PINTOSUBSOLAGEM EM ÁREA DE REFORMAMEL51Suporte0Agosto-268846231,968541666746231</v>
      </c>
      <c r="AM2682" s="79">
        <f t="shared" si="332"/>
        <v>17.391304347826086</v>
      </c>
      <c r="AN2682" s="80">
        <f t="shared" si="333"/>
        <v>3645.0434782608695</v>
      </c>
      <c r="AO2682" s="36">
        <f t="shared" si="334"/>
        <v>0</v>
      </c>
      <c r="AP2682" s="83">
        <f t="shared" si="335"/>
        <v>-3645.0434782608695</v>
      </c>
    </row>
    <row r="2683" spans="1:42" hidden="1">
      <c r="A2683">
        <v>48368</v>
      </c>
      <c r="B2683" s="38">
        <v>46231</v>
      </c>
      <c r="C2683" t="s">
        <v>714</v>
      </c>
      <c r="D2683" t="s">
        <v>36</v>
      </c>
      <c r="E2683" t="s">
        <v>3</v>
      </c>
      <c r="F2683" t="s">
        <v>59</v>
      </c>
      <c r="G2683">
        <v>8</v>
      </c>
      <c r="H2683" s="43">
        <v>10061</v>
      </c>
      <c r="I2683" t="s">
        <v>60</v>
      </c>
      <c r="J2683">
        <v>11071</v>
      </c>
      <c r="K2683" t="s">
        <v>66</v>
      </c>
      <c r="L2683" t="s">
        <v>66</v>
      </c>
      <c r="M2683" t="s">
        <v>541</v>
      </c>
      <c r="N2683" t="s">
        <v>542</v>
      </c>
      <c r="O2683" t="s">
        <v>64</v>
      </c>
      <c r="P2683">
        <v>528</v>
      </c>
      <c r="Q2683" t="s">
        <v>76</v>
      </c>
      <c r="R2683">
        <v>52</v>
      </c>
      <c r="S2683">
        <v>2</v>
      </c>
      <c r="T2683">
        <v>2.4</v>
      </c>
      <c r="U2683">
        <v>1</v>
      </c>
      <c r="V2683">
        <v>3</v>
      </c>
      <c r="W2683">
        <v>1.38</v>
      </c>
      <c r="X2683">
        <v>0.83</v>
      </c>
      <c r="Y2683">
        <v>1.25</v>
      </c>
      <c r="Z2683">
        <v>825.63</v>
      </c>
      <c r="AA2683" t="s">
        <v>55</v>
      </c>
      <c r="AB2683" t="s">
        <v>47</v>
      </c>
      <c r="AC2683" t="s">
        <v>69</v>
      </c>
      <c r="AE2683" s="39">
        <v>46231.968541666669</v>
      </c>
      <c r="AG2683" t="str">
        <f t="shared" si="328"/>
        <v>Agosto-26</v>
      </c>
      <c r="AH2683" s="36">
        <f>_xlfn.XLOOKUP(AK2683,'Base de Preços'!P$7:P$3001,'Base de Preços'!J$7:J$3001,"",0)</f>
        <v>1100</v>
      </c>
      <c r="AI2683" s="37">
        <f t="shared" si="329"/>
        <v>2640</v>
      </c>
      <c r="AJ2683" t="str">
        <f>_xlfn.XLOOKUP(N2683,Agrupamentos!C$3:C$496,Agrupamentos!D$3:D$496,"",0)</f>
        <v>SUBSOSALGEM</v>
      </c>
      <c r="AK2683" t="str">
        <f t="shared" si="330"/>
        <v>SUBSOLAGEM EM ÁREA DE REFORMAGN1421REF56</v>
      </c>
      <c r="AL2683" s="57" t="str">
        <f t="shared" si="331"/>
        <v>48368GN1421Operador de Trator de PneuLUCAS CARDOSO PINTOSUBSOLAGEM EM ÁREA DE REFORMAMEL52Principal2,4Agosto-261346231,968541666746231</v>
      </c>
      <c r="AM2683" s="79">
        <f t="shared" si="332"/>
        <v>2.1739130434782612</v>
      </c>
      <c r="AN2683" s="80">
        <f t="shared" si="333"/>
        <v>1794.8478260869567</v>
      </c>
      <c r="AO2683" s="36">
        <f t="shared" si="334"/>
        <v>1981.5119999999999</v>
      </c>
      <c r="AP2683" s="83">
        <f t="shared" si="335"/>
        <v>186.66417391304321</v>
      </c>
    </row>
    <row r="2684" spans="1:42" hidden="1">
      <c r="A2684">
        <v>48368</v>
      </c>
      <c r="B2684" s="38">
        <v>46231</v>
      </c>
      <c r="C2684" t="s">
        <v>714</v>
      </c>
      <c r="D2684" t="s">
        <v>36</v>
      </c>
      <c r="E2684" t="s">
        <v>3</v>
      </c>
      <c r="F2684" t="s">
        <v>59</v>
      </c>
      <c r="G2684">
        <v>8</v>
      </c>
      <c r="H2684" s="43">
        <v>10061</v>
      </c>
      <c r="I2684" t="s">
        <v>60</v>
      </c>
      <c r="J2684">
        <v>11071</v>
      </c>
      <c r="K2684" t="s">
        <v>66</v>
      </c>
      <c r="L2684" t="s">
        <v>66</v>
      </c>
      <c r="M2684" t="s">
        <v>67</v>
      </c>
      <c r="N2684" t="s">
        <v>68</v>
      </c>
      <c r="O2684" t="s">
        <v>64</v>
      </c>
      <c r="P2684">
        <v>511</v>
      </c>
      <c r="Q2684" t="s">
        <v>53</v>
      </c>
      <c r="R2684">
        <v>1</v>
      </c>
      <c r="S2684">
        <v>6</v>
      </c>
      <c r="T2684">
        <v>23</v>
      </c>
      <c r="U2684">
        <v>3</v>
      </c>
      <c r="V2684">
        <v>9</v>
      </c>
      <c r="W2684">
        <v>0.41</v>
      </c>
      <c r="X2684">
        <v>0.26</v>
      </c>
      <c r="Y2684">
        <v>0.39</v>
      </c>
      <c r="Z2684">
        <v>148.68</v>
      </c>
      <c r="AA2684" t="s">
        <v>55</v>
      </c>
      <c r="AB2684" t="s">
        <v>47</v>
      </c>
      <c r="AC2684" t="s">
        <v>69</v>
      </c>
      <c r="AE2684" s="39">
        <v>46231.968541666669</v>
      </c>
      <c r="AG2684" t="str">
        <f t="shared" si="328"/>
        <v>Agosto-26</v>
      </c>
      <c r="AH2684" s="36">
        <f>_xlfn.XLOOKUP(AK2684,'Base de Preços'!P$7:P$3001,'Base de Preços'!J$7:J$3001,"",0)</f>
        <v>205</v>
      </c>
      <c r="AI2684" s="37">
        <f t="shared" si="329"/>
        <v>4715</v>
      </c>
      <c r="AJ2684" t="str">
        <f>_xlfn.XLOOKUP(N2684,Agrupamentos!C$3:C$496,Agrupamentos!D$3:D$496,"",0)</f>
        <v>CALGESSO</v>
      </c>
      <c r="AK2684" t="str">
        <f t="shared" si="330"/>
        <v>APLICAÇÃO DE CALGESSO - ATÉ 1.500 KGGN1421REF328</v>
      </c>
      <c r="AL2684" s="57" t="str">
        <f t="shared" si="331"/>
        <v>48368GN1421Operador de Trator de PneuLUCAS CARDOSO PINTOAPLICAÇÃO DE CALGESSO - ATÉ 1.500 KGLAGEADO1Principal23Agosto-263946231,968541666746231</v>
      </c>
      <c r="AM2684" s="79">
        <f t="shared" si="332"/>
        <v>21.951219512195124</v>
      </c>
      <c r="AN2684" s="80">
        <f t="shared" si="333"/>
        <v>3263.707317073171</v>
      </c>
      <c r="AO2684" s="36">
        <f t="shared" si="334"/>
        <v>3419.6400000000003</v>
      </c>
      <c r="AP2684" s="83">
        <f t="shared" si="335"/>
        <v>155.93268292682933</v>
      </c>
    </row>
    <row r="2685" spans="1:42" hidden="1">
      <c r="A2685">
        <v>48368</v>
      </c>
      <c r="B2685" s="38">
        <v>46231</v>
      </c>
      <c r="C2685" t="s">
        <v>714</v>
      </c>
      <c r="D2685" t="s">
        <v>36</v>
      </c>
      <c r="E2685" t="s">
        <v>3</v>
      </c>
      <c r="F2685" t="s">
        <v>59</v>
      </c>
      <c r="G2685">
        <v>8</v>
      </c>
      <c r="H2685" s="43">
        <v>10061</v>
      </c>
      <c r="I2685" t="s">
        <v>60</v>
      </c>
      <c r="J2685">
        <v>11071</v>
      </c>
      <c r="K2685" t="s">
        <v>66</v>
      </c>
      <c r="L2685" t="s">
        <v>66</v>
      </c>
      <c r="M2685" t="s">
        <v>541</v>
      </c>
      <c r="N2685" t="s">
        <v>542</v>
      </c>
      <c r="O2685" t="s">
        <v>64</v>
      </c>
      <c r="P2685">
        <v>528</v>
      </c>
      <c r="Q2685" t="s">
        <v>76</v>
      </c>
      <c r="R2685">
        <v>51</v>
      </c>
      <c r="S2685">
        <v>4</v>
      </c>
      <c r="T2685">
        <v>6.46</v>
      </c>
      <c r="U2685">
        <v>1</v>
      </c>
      <c r="V2685">
        <v>5</v>
      </c>
      <c r="W2685">
        <v>1.38</v>
      </c>
      <c r="X2685">
        <v>0.74</v>
      </c>
      <c r="Y2685">
        <v>0.93</v>
      </c>
      <c r="Z2685">
        <v>825.63</v>
      </c>
      <c r="AA2685" t="s">
        <v>46</v>
      </c>
      <c r="AB2685" t="s">
        <v>47</v>
      </c>
      <c r="AC2685" t="s">
        <v>69</v>
      </c>
      <c r="AE2685" s="39">
        <v>46231.968541666669</v>
      </c>
      <c r="AG2685" t="str">
        <f t="shared" si="328"/>
        <v>Agosto-26</v>
      </c>
      <c r="AH2685" s="36">
        <f>_xlfn.XLOOKUP(AK2685,'Base de Preços'!P$7:P$3001,'Base de Preços'!J$7:J$3001,"",0)</f>
        <v>1100</v>
      </c>
      <c r="AI2685" s="37">
        <f t="shared" si="329"/>
        <v>7106</v>
      </c>
      <c r="AJ2685" t="str">
        <f>_xlfn.XLOOKUP(N2685,Agrupamentos!C$3:C$496,Agrupamentos!D$3:D$496,"",0)</f>
        <v>SUBSOSALGEM</v>
      </c>
      <c r="AK2685" t="str">
        <f t="shared" si="330"/>
        <v>SUBSOLAGEM EM ÁREA DE REFORMAGN1421REF56</v>
      </c>
      <c r="AL2685" s="57" t="str">
        <f t="shared" si="331"/>
        <v>48368GN1421Operador de Trator de PneuLUCAS CARDOSO PINTOSUBSOLAGEM EM ÁREA DE REFORMAMEL51Principal6,46Agosto-261546231,968541666746231</v>
      </c>
      <c r="AM2685" s="79">
        <f t="shared" si="332"/>
        <v>3.6231884057971016</v>
      </c>
      <c r="AN2685" s="80">
        <f t="shared" si="333"/>
        <v>2991.413043478261</v>
      </c>
      <c r="AO2685" s="36">
        <f t="shared" si="334"/>
        <v>5333.5698000000002</v>
      </c>
      <c r="AP2685" s="83">
        <f t="shared" si="335"/>
        <v>2342.1567565217392</v>
      </c>
    </row>
    <row r="2686" spans="1:42" hidden="1">
      <c r="A2686">
        <v>48368</v>
      </c>
      <c r="B2686" s="38">
        <v>46231</v>
      </c>
      <c r="C2686" t="s">
        <v>714</v>
      </c>
      <c r="D2686" t="s">
        <v>36</v>
      </c>
      <c r="E2686" t="s">
        <v>3</v>
      </c>
      <c r="F2686" t="s">
        <v>70</v>
      </c>
      <c r="G2686">
        <v>8</v>
      </c>
      <c r="H2686" s="43">
        <v>10061</v>
      </c>
      <c r="I2686" t="s">
        <v>60</v>
      </c>
      <c r="J2686">
        <v>11071</v>
      </c>
      <c r="K2686" t="s">
        <v>66</v>
      </c>
      <c r="L2686" t="s">
        <v>66</v>
      </c>
      <c r="M2686" t="s">
        <v>71</v>
      </c>
      <c r="N2686" t="s">
        <v>72</v>
      </c>
      <c r="O2686" t="s">
        <v>64</v>
      </c>
      <c r="P2686">
        <v>511</v>
      </c>
      <c r="Q2686" t="s">
        <v>53</v>
      </c>
      <c r="R2686">
        <v>29</v>
      </c>
      <c r="S2686">
        <v>0</v>
      </c>
      <c r="T2686">
        <v>0</v>
      </c>
      <c r="U2686">
        <v>16</v>
      </c>
      <c r="V2686">
        <v>16</v>
      </c>
      <c r="W2686">
        <v>0.78</v>
      </c>
      <c r="X2686">
        <v>0</v>
      </c>
      <c r="Y2686">
        <v>0</v>
      </c>
      <c r="Z2686">
        <v>580</v>
      </c>
      <c r="AA2686" t="s">
        <v>55</v>
      </c>
      <c r="AB2686" t="s">
        <v>47</v>
      </c>
      <c r="AC2686" t="s">
        <v>69</v>
      </c>
      <c r="AE2686" s="39">
        <v>46231.968541666669</v>
      </c>
      <c r="AG2686" t="str">
        <f t="shared" si="328"/>
        <v>Agosto-26</v>
      </c>
      <c r="AH2686" s="36">
        <f>_xlfn.XLOOKUP(AK2686,'Base de Preços'!P$7:P$3001,'Base de Preços'!J$7:J$3001,"",0)</f>
        <v>580</v>
      </c>
      <c r="AI2686" s="37">
        <f t="shared" si="329"/>
        <v>0</v>
      </c>
      <c r="AJ2686" t="str">
        <f>_xlfn.XLOOKUP(N2686,Agrupamentos!C$3:C$496,Agrupamentos!D$3:D$496,"",0)</f>
        <v>TRITURAÇÃO COM PÁ CARREGADEIRA/ ROLO FACA</v>
      </c>
      <c r="AK2686" t="str">
        <f t="shared" si="330"/>
        <v>TRITURAÇÃO COM PÁ CARREGADEIRAGN1421REF29</v>
      </c>
      <c r="AL2686" s="57" t="str">
        <f t="shared" si="331"/>
        <v>48368GN1421Operador de Pá CarregadeiraLUCAS CARDOSO PINTOTRITURAÇÃO COM PÁ CARREGADEIRALAGEADO29Principal0Agosto-26161646231,968541666746231</v>
      </c>
      <c r="AM2686" s="79">
        <f t="shared" si="332"/>
        <v>20.512820512820511</v>
      </c>
      <c r="AN2686" s="80">
        <f t="shared" si="333"/>
        <v>11897.435897435897</v>
      </c>
      <c r="AO2686" s="36">
        <f t="shared" si="334"/>
        <v>0</v>
      </c>
      <c r="AP2686" s="83">
        <f t="shared" si="335"/>
        <v>-11897.435897435897</v>
      </c>
    </row>
    <row r="2687" spans="1:42" hidden="1">
      <c r="A2687">
        <v>48369</v>
      </c>
      <c r="B2687" s="38">
        <v>46231</v>
      </c>
      <c r="C2687" t="s">
        <v>714</v>
      </c>
      <c r="D2687" t="s">
        <v>36</v>
      </c>
      <c r="E2687" t="s">
        <v>3</v>
      </c>
      <c r="F2687" t="s">
        <v>49</v>
      </c>
      <c r="G2687">
        <v>8</v>
      </c>
      <c r="H2687" s="43">
        <v>11585</v>
      </c>
      <c r="I2687" t="s">
        <v>38</v>
      </c>
      <c r="J2687">
        <v>11737</v>
      </c>
      <c r="K2687" t="s">
        <v>79</v>
      </c>
      <c r="L2687" t="s">
        <v>79</v>
      </c>
      <c r="M2687" t="s">
        <v>80</v>
      </c>
      <c r="N2687" t="s">
        <v>81</v>
      </c>
      <c r="O2687" t="s">
        <v>64</v>
      </c>
      <c r="P2687">
        <v>510</v>
      </c>
      <c r="Q2687" t="s">
        <v>82</v>
      </c>
      <c r="R2687">
        <v>62</v>
      </c>
      <c r="S2687">
        <v>64</v>
      </c>
      <c r="T2687">
        <v>28.67</v>
      </c>
      <c r="U2687">
        <v>0</v>
      </c>
      <c r="V2687">
        <v>64</v>
      </c>
      <c r="W2687">
        <v>1.4</v>
      </c>
      <c r="X2687">
        <v>2.23</v>
      </c>
      <c r="Y2687">
        <v>2.23</v>
      </c>
      <c r="Z2687">
        <v>110.99</v>
      </c>
      <c r="AA2687" t="s">
        <v>55</v>
      </c>
      <c r="AB2687" t="s">
        <v>47</v>
      </c>
      <c r="AC2687" t="s">
        <v>83</v>
      </c>
      <c r="AD2687" t="s">
        <v>58</v>
      </c>
      <c r="AE2687" s="39">
        <v>46231.992627314816</v>
      </c>
      <c r="AG2687" t="str">
        <f t="shared" si="328"/>
        <v>Agosto-26</v>
      </c>
      <c r="AH2687" s="36">
        <f>_xlfn.XLOOKUP(AK2687,'Base de Preços'!P$7:P$3001,'Base de Preços'!J$7:J$3001,"",0)</f>
        <v>138.51</v>
      </c>
      <c r="AI2687" s="37">
        <f t="shared" si="329"/>
        <v>3971.0817000000002</v>
      </c>
      <c r="AJ2687" t="str">
        <f>_xlfn.XLOOKUP(N2687,Agrupamentos!C$3:C$496,Agrupamentos!D$3:D$496,"",0)</f>
        <v>COMBATE A FORMIGA ANUAL</v>
      </c>
      <c r="AK2687" t="str">
        <f t="shared" si="330"/>
        <v>COMBATE A FORMIGA ANUALGN1421REF015</v>
      </c>
      <c r="AL2687" s="57" t="str">
        <f t="shared" si="331"/>
        <v>48369GN1421Trabalhador FlorestalCARLOS EDUARDO DE ARRUDACOMBATE A FORMIGA ANUALCAMPO NOVO62Principal28,67Agosto-2606446231,992627314846231</v>
      </c>
      <c r="AM2687" s="79">
        <f t="shared" si="332"/>
        <v>45.714285714285715</v>
      </c>
      <c r="AN2687" s="80">
        <f t="shared" si="333"/>
        <v>5073.8285714285712</v>
      </c>
      <c r="AO2687" s="36">
        <f t="shared" si="334"/>
        <v>3182.0833000000002</v>
      </c>
      <c r="AP2687" s="83">
        <f t="shared" si="335"/>
        <v>-1891.745271428571</v>
      </c>
    </row>
    <row r="2688" spans="1:42" hidden="1">
      <c r="A2688">
        <v>48369</v>
      </c>
      <c r="B2688" s="38">
        <v>46231</v>
      </c>
      <c r="C2688" t="s">
        <v>714</v>
      </c>
      <c r="D2688" t="s">
        <v>36</v>
      </c>
      <c r="E2688" t="s">
        <v>3</v>
      </c>
      <c r="F2688" t="s">
        <v>49</v>
      </c>
      <c r="G2688">
        <v>8</v>
      </c>
      <c r="H2688" s="43">
        <v>11585</v>
      </c>
      <c r="I2688" t="s">
        <v>38</v>
      </c>
      <c r="J2688">
        <v>11737</v>
      </c>
      <c r="K2688" t="s">
        <v>79</v>
      </c>
      <c r="L2688" t="s">
        <v>79</v>
      </c>
      <c r="M2688" t="s">
        <v>80</v>
      </c>
      <c r="N2688" t="s">
        <v>81</v>
      </c>
      <c r="O2688" t="s">
        <v>64</v>
      </c>
      <c r="P2688">
        <v>510</v>
      </c>
      <c r="Q2688" t="s">
        <v>82</v>
      </c>
      <c r="R2688">
        <v>63</v>
      </c>
      <c r="S2688">
        <v>72</v>
      </c>
      <c r="T2688">
        <v>46.33</v>
      </c>
      <c r="U2688">
        <v>0</v>
      </c>
      <c r="V2688">
        <v>72</v>
      </c>
      <c r="W2688">
        <v>1.4</v>
      </c>
      <c r="X2688">
        <v>1.55</v>
      </c>
      <c r="Y2688">
        <v>1.55</v>
      </c>
      <c r="Z2688">
        <v>110.99</v>
      </c>
      <c r="AA2688" t="s">
        <v>46</v>
      </c>
      <c r="AB2688" t="s">
        <v>47</v>
      </c>
      <c r="AC2688" t="s">
        <v>83</v>
      </c>
      <c r="AD2688" t="s">
        <v>58</v>
      </c>
      <c r="AE2688" s="39">
        <v>46231.992627314816</v>
      </c>
      <c r="AG2688" t="str">
        <f t="shared" si="328"/>
        <v>Agosto-26</v>
      </c>
      <c r="AH2688" s="36">
        <f>_xlfn.XLOOKUP(AK2688,'Base de Preços'!P$7:P$3001,'Base de Preços'!J$7:J$3001,"",0)</f>
        <v>138.51</v>
      </c>
      <c r="AI2688" s="37">
        <f t="shared" si="329"/>
        <v>6417.1682999999994</v>
      </c>
      <c r="AJ2688" t="str">
        <f>_xlfn.XLOOKUP(N2688,Agrupamentos!C$3:C$496,Agrupamentos!D$3:D$496,"",0)</f>
        <v>COMBATE A FORMIGA ANUAL</v>
      </c>
      <c r="AK2688" t="str">
        <f t="shared" si="330"/>
        <v>COMBATE A FORMIGA ANUALGN1421REF015</v>
      </c>
      <c r="AL2688" s="57" t="str">
        <f t="shared" si="331"/>
        <v>48369GN1421Trabalhador FlorestalCARLOS EDUARDO DE ARRUDACOMBATE A FORMIGA ANUALCAMPO NOVO63Principal46,33Agosto-2607246231,992627314846231</v>
      </c>
      <c r="AM2688" s="79">
        <f t="shared" si="332"/>
        <v>51.428571428571431</v>
      </c>
      <c r="AN2688" s="80">
        <f t="shared" si="333"/>
        <v>5708.0571428571429</v>
      </c>
      <c r="AO2688" s="36">
        <f t="shared" si="334"/>
        <v>5142.1666999999998</v>
      </c>
      <c r="AP2688" s="83">
        <f t="shared" si="335"/>
        <v>-565.89044285714317</v>
      </c>
    </row>
    <row r="2689" spans="1:42" hidden="1">
      <c r="A2689">
        <v>48369</v>
      </c>
      <c r="B2689" s="38">
        <v>46231</v>
      </c>
      <c r="C2689" t="s">
        <v>714</v>
      </c>
      <c r="D2689" t="s">
        <v>36</v>
      </c>
      <c r="E2689" t="s">
        <v>3</v>
      </c>
      <c r="F2689" t="s">
        <v>37</v>
      </c>
      <c r="G2689">
        <v>8</v>
      </c>
      <c r="H2689" s="43">
        <v>11585</v>
      </c>
      <c r="I2689" t="s">
        <v>38</v>
      </c>
      <c r="J2689">
        <v>11737</v>
      </c>
      <c r="K2689" t="s">
        <v>79</v>
      </c>
      <c r="L2689" t="s">
        <v>79</v>
      </c>
      <c r="M2689">
        <v>2</v>
      </c>
      <c r="N2689" t="s">
        <v>42</v>
      </c>
      <c r="O2689" t="s">
        <v>43</v>
      </c>
      <c r="P2689">
        <v>510</v>
      </c>
      <c r="Q2689" t="s">
        <v>82</v>
      </c>
      <c r="R2689">
        <v>63</v>
      </c>
      <c r="S2689">
        <v>8</v>
      </c>
      <c r="T2689">
        <v>46.33</v>
      </c>
      <c r="U2689">
        <v>0</v>
      </c>
      <c r="V2689">
        <v>8</v>
      </c>
      <c r="W2689">
        <v>0</v>
      </c>
      <c r="X2689">
        <v>0.17</v>
      </c>
      <c r="Y2689">
        <v>0.17</v>
      </c>
      <c r="Z2689">
        <v>0</v>
      </c>
      <c r="AA2689" t="s">
        <v>46</v>
      </c>
      <c r="AB2689" t="s">
        <v>47</v>
      </c>
      <c r="AC2689" t="s">
        <v>83</v>
      </c>
      <c r="AE2689" s="39">
        <v>46231.992627314816</v>
      </c>
      <c r="AG2689" t="str">
        <f t="shared" si="328"/>
        <v>Agosto-26</v>
      </c>
      <c r="AH2689" s="36">
        <f>_xlfn.XLOOKUP(AK2689,'Base de Preços'!P$7:P$3001,'Base de Preços'!J$7:J$3001,"",0)</f>
        <v>0</v>
      </c>
      <c r="AI2689" s="37">
        <f t="shared" si="329"/>
        <v>0</v>
      </c>
      <c r="AJ2689" t="str">
        <f>_xlfn.XLOOKUP(N2689,Agrupamentos!C$3:C$496,Agrupamentos!D$3:D$496,"",0)</f>
        <v>APOIO E MANUTENÇÃO</v>
      </c>
      <c r="AK2689" t="str">
        <f t="shared" si="330"/>
        <v>APOIO E MANUTEÇÃOGN14212</v>
      </c>
      <c r="AL2689" s="57" t="str">
        <f t="shared" si="331"/>
        <v>48369GN1421MotoristaCARLOS EDUARDO DE ARRUDAAPOIO E MANUTEÇÃOCAMPO NOVO63Principal46,33Agosto-260846231,992627314846231</v>
      </c>
      <c r="AM2689" s="79" t="str">
        <f t="shared" si="332"/>
        <v/>
      </c>
      <c r="AN2689" s="80" t="str">
        <f t="shared" si="333"/>
        <v/>
      </c>
      <c r="AO2689" s="36">
        <f t="shared" si="334"/>
        <v>0</v>
      </c>
      <c r="AP2689" s="83" t="str">
        <f t="shared" si="335"/>
        <v/>
      </c>
    </row>
    <row r="2690" spans="1:42" hidden="1">
      <c r="A2690">
        <v>48370</v>
      </c>
      <c r="B2690" s="38">
        <v>46231</v>
      </c>
      <c r="C2690" t="s">
        <v>714</v>
      </c>
      <c r="D2690" t="s">
        <v>36</v>
      </c>
      <c r="E2690" t="s">
        <v>3</v>
      </c>
      <c r="F2690" t="s">
        <v>59</v>
      </c>
      <c r="G2690">
        <v>8</v>
      </c>
      <c r="H2690" s="43">
        <v>11585</v>
      </c>
      <c r="I2690" t="s">
        <v>38</v>
      </c>
      <c r="J2690">
        <v>11750</v>
      </c>
      <c r="K2690" t="s">
        <v>73</v>
      </c>
      <c r="L2690" t="s">
        <v>73</v>
      </c>
      <c r="M2690" t="s">
        <v>74</v>
      </c>
      <c r="N2690" t="s">
        <v>75</v>
      </c>
      <c r="O2690" t="s">
        <v>64</v>
      </c>
      <c r="P2690">
        <v>528</v>
      </c>
      <c r="Q2690" t="s">
        <v>76</v>
      </c>
      <c r="R2690" t="s">
        <v>97</v>
      </c>
      <c r="S2690">
        <v>5</v>
      </c>
      <c r="T2690">
        <v>4</v>
      </c>
      <c r="U2690">
        <v>3</v>
      </c>
      <c r="V2690">
        <v>8</v>
      </c>
      <c r="W2690">
        <v>0.8</v>
      </c>
      <c r="X2690">
        <v>1.25</v>
      </c>
      <c r="Y2690">
        <v>2</v>
      </c>
      <c r="Z2690">
        <v>211.64</v>
      </c>
      <c r="AA2690" t="s">
        <v>55</v>
      </c>
      <c r="AB2690" t="s">
        <v>77</v>
      </c>
      <c r="AC2690" t="s">
        <v>78</v>
      </c>
      <c r="AE2690" s="39">
        <v>46231.998981481483</v>
      </c>
      <c r="AG2690" t="str">
        <f t="shared" si="328"/>
        <v>Agosto-26</v>
      </c>
      <c r="AH2690" s="36">
        <f>_xlfn.XLOOKUP(AK2690,'Base de Preços'!P$7:P$3001,'Base de Preços'!J$7:J$3001,"",0)</f>
        <v>856.15</v>
      </c>
      <c r="AI2690" s="37">
        <f t="shared" si="329"/>
        <v>0</v>
      </c>
      <c r="AJ2690" t="str">
        <f>_xlfn.XLOOKUP(N2690,Agrupamentos!C$3:C$496,Agrupamentos!D$3:D$496,"",0)</f>
        <v>PLANTIO</v>
      </c>
      <c r="AK2690" t="str">
        <f t="shared" si="330"/>
        <v>PLANTIO SEMI-MECANIZADO ATÉ 1.300 MUDASGN1421REF78</v>
      </c>
      <c r="AL2690" s="57" t="str">
        <f t="shared" si="331"/>
        <v>48370GN1421Operador de Trator de PneuPAULO RENATO DOS SANTOS SILVAPLANTIO SEMI-MECANIZADO ATÉ 1.300 MUDASMEL50AApoio4Agosto-263846231,998981481546231</v>
      </c>
      <c r="AM2690" s="79">
        <f t="shared" si="332"/>
        <v>10</v>
      </c>
      <c r="AN2690" s="80">
        <f t="shared" si="333"/>
        <v>2116.3999999999996</v>
      </c>
      <c r="AO2690" s="36">
        <f t="shared" si="334"/>
        <v>846.56</v>
      </c>
      <c r="AP2690" s="83">
        <f t="shared" si="335"/>
        <v>-1269.8399999999997</v>
      </c>
    </row>
    <row r="2691" spans="1:42" hidden="1">
      <c r="A2691">
        <v>48370</v>
      </c>
      <c r="B2691" s="38">
        <v>46231</v>
      </c>
      <c r="C2691" t="s">
        <v>714</v>
      </c>
      <c r="D2691" t="s">
        <v>36</v>
      </c>
      <c r="E2691" t="s">
        <v>3</v>
      </c>
      <c r="F2691" t="s">
        <v>49</v>
      </c>
      <c r="G2691">
        <v>8</v>
      </c>
      <c r="H2691" s="43">
        <v>11585</v>
      </c>
      <c r="I2691" t="s">
        <v>38</v>
      </c>
      <c r="J2691">
        <v>11750</v>
      </c>
      <c r="K2691" t="s">
        <v>73</v>
      </c>
      <c r="L2691" t="s">
        <v>73</v>
      </c>
      <c r="M2691" t="s">
        <v>74</v>
      </c>
      <c r="N2691" t="s">
        <v>75</v>
      </c>
      <c r="O2691" t="s">
        <v>64</v>
      </c>
      <c r="P2691">
        <v>528</v>
      </c>
      <c r="Q2691" t="s">
        <v>76</v>
      </c>
      <c r="R2691" t="s">
        <v>97</v>
      </c>
      <c r="S2691">
        <v>72</v>
      </c>
      <c r="T2691">
        <v>4</v>
      </c>
      <c r="U2691">
        <v>0</v>
      </c>
      <c r="V2691">
        <v>72</v>
      </c>
      <c r="W2691">
        <v>8.0399999999999991</v>
      </c>
      <c r="X2691">
        <v>18</v>
      </c>
      <c r="Y2691">
        <v>18</v>
      </c>
      <c r="Z2691">
        <v>644.51</v>
      </c>
      <c r="AA2691" t="s">
        <v>55</v>
      </c>
      <c r="AB2691" t="s">
        <v>47</v>
      </c>
      <c r="AC2691" t="s">
        <v>78</v>
      </c>
      <c r="AD2691" t="s">
        <v>58</v>
      </c>
      <c r="AE2691" s="39">
        <v>46231.998981481483</v>
      </c>
      <c r="AG2691" t="str">
        <f t="shared" si="328"/>
        <v>Agosto-26</v>
      </c>
      <c r="AH2691" s="36">
        <f>_xlfn.XLOOKUP(AK2691,'Base de Preços'!P$7:P$3001,'Base de Preços'!J$7:J$3001,"",0)</f>
        <v>856.15</v>
      </c>
      <c r="AI2691" s="37">
        <f t="shared" si="329"/>
        <v>3424.6</v>
      </c>
      <c r="AJ2691" t="str">
        <f>_xlfn.XLOOKUP(N2691,Agrupamentos!C$3:C$496,Agrupamentos!D$3:D$496,"",0)</f>
        <v>PLANTIO</v>
      </c>
      <c r="AK2691" t="str">
        <f t="shared" si="330"/>
        <v>PLANTIO SEMI-MECANIZADO ATÉ 1.300 MUDASGN1421REF78</v>
      </c>
      <c r="AL2691" s="57" t="str">
        <f t="shared" si="331"/>
        <v>48370GN1421Trabalhador FlorestalPAULO RENATO DOS SANTOS SILVAPLANTIO SEMI-MECANIZADO ATÉ 1.300 MUDASMEL50APrincipal4Agosto-2607246231,998981481546231</v>
      </c>
      <c r="AM2691" s="79">
        <f t="shared" si="332"/>
        <v>8.9552238805970159</v>
      </c>
      <c r="AN2691" s="80">
        <f t="shared" si="333"/>
        <v>5771.7313432835826</v>
      </c>
      <c r="AO2691" s="36">
        <f t="shared" si="334"/>
        <v>2578.04</v>
      </c>
      <c r="AP2691" s="83">
        <f t="shared" si="335"/>
        <v>-3193.6913432835827</v>
      </c>
    </row>
    <row r="2692" spans="1:42" hidden="1">
      <c r="A2692">
        <v>48402</v>
      </c>
      <c r="B2692" s="38">
        <v>46232</v>
      </c>
      <c r="C2692" t="s">
        <v>781</v>
      </c>
      <c r="D2692" t="s">
        <v>725</v>
      </c>
      <c r="E2692" t="s">
        <v>726</v>
      </c>
      <c r="F2692" t="s">
        <v>59</v>
      </c>
      <c r="G2692">
        <v>8</v>
      </c>
      <c r="H2692" s="43">
        <v>10964</v>
      </c>
      <c r="I2692" t="s">
        <v>727</v>
      </c>
      <c r="J2692">
        <v>11929</v>
      </c>
      <c r="K2692" t="s">
        <v>739</v>
      </c>
      <c r="L2692" t="s">
        <v>739</v>
      </c>
      <c r="M2692" t="s">
        <v>740</v>
      </c>
      <c r="N2692" t="s">
        <v>741</v>
      </c>
      <c r="O2692" t="s">
        <v>64</v>
      </c>
      <c r="P2692">
        <v>953</v>
      </c>
      <c r="Q2692" t="s">
        <v>731</v>
      </c>
      <c r="R2692">
        <v>25</v>
      </c>
      <c r="S2692">
        <v>5</v>
      </c>
      <c r="T2692">
        <v>8</v>
      </c>
      <c r="U2692">
        <v>0</v>
      </c>
      <c r="V2692">
        <v>5</v>
      </c>
      <c r="W2692">
        <v>0.5</v>
      </c>
      <c r="X2692">
        <v>0.63</v>
      </c>
      <c r="Y2692">
        <v>0.63</v>
      </c>
      <c r="Z2692">
        <v>169.8</v>
      </c>
      <c r="AA2692" t="s">
        <v>55</v>
      </c>
      <c r="AB2692" t="s">
        <v>47</v>
      </c>
      <c r="AC2692" t="s">
        <v>742</v>
      </c>
      <c r="AD2692" t="s">
        <v>120</v>
      </c>
      <c r="AE2692" s="39">
        <v>46232.775347222225</v>
      </c>
      <c r="AG2692" t="str">
        <f t="shared" si="328"/>
        <v>Agosto-26</v>
      </c>
      <c r="AH2692" s="36">
        <f>_xlfn.XLOOKUP(AK2692,'Base de Preços'!P$7:P$3001,'Base de Preços'!J$7:J$3001,"",0)</f>
        <v>265.83999999999997</v>
      </c>
      <c r="AI2692" s="37">
        <f t="shared" si="329"/>
        <v>2126.7199999999998</v>
      </c>
      <c r="AJ2692" t="str">
        <f>_xlfn.XLOOKUP(N2692,Agrupamentos!C$3:C$496,Agrupamentos!D$3:D$496,"",0)</f>
        <v>HERBICIDA ENTRE LINHA</v>
      </c>
      <c r="AK2692" t="str">
        <f t="shared" si="330"/>
        <v>CAPINA QUIMICA ENTRELINHA 2 RUAS (6M)GN1430REF319</v>
      </c>
      <c r="AL2692" s="57" t="str">
        <f t="shared" si="331"/>
        <v>48402GN1430Operador de Trator de PneuMARCIO APARECIDO FOGAÇACAPINA QUIMICA ENTRELINHA 2 RUAS (6M)Santa fé - BTC25Principal8Agosto-260546232,775347222246232</v>
      </c>
      <c r="AM2692" s="79">
        <f t="shared" si="332"/>
        <v>10</v>
      </c>
      <c r="AN2692" s="80">
        <f t="shared" si="333"/>
        <v>1698</v>
      </c>
      <c r="AO2692" s="36">
        <f t="shared" si="334"/>
        <v>1358.4</v>
      </c>
      <c r="AP2692" s="83">
        <f t="shared" si="335"/>
        <v>-339.59999999999991</v>
      </c>
    </row>
    <row r="2693" spans="1:42" hidden="1">
      <c r="A2693">
        <v>48402</v>
      </c>
      <c r="B2693" s="38">
        <v>46232</v>
      </c>
      <c r="C2693" t="s">
        <v>781</v>
      </c>
      <c r="D2693" t="s">
        <v>725</v>
      </c>
      <c r="E2693" t="s">
        <v>726</v>
      </c>
      <c r="F2693" t="s">
        <v>59</v>
      </c>
      <c r="G2693">
        <v>8</v>
      </c>
      <c r="H2693" s="43">
        <v>10964</v>
      </c>
      <c r="I2693" t="s">
        <v>727</v>
      </c>
      <c r="J2693">
        <v>11929</v>
      </c>
      <c r="K2693" t="s">
        <v>739</v>
      </c>
      <c r="L2693" t="s">
        <v>739</v>
      </c>
      <c r="M2693" t="s">
        <v>729</v>
      </c>
      <c r="N2693" t="s">
        <v>730</v>
      </c>
      <c r="O2693" t="s">
        <v>64</v>
      </c>
      <c r="P2693">
        <v>953</v>
      </c>
      <c r="Q2693" t="s">
        <v>731</v>
      </c>
      <c r="R2693">
        <v>15</v>
      </c>
      <c r="S2693">
        <v>10.5</v>
      </c>
      <c r="T2693">
        <v>30</v>
      </c>
      <c r="U2693">
        <v>16.5</v>
      </c>
      <c r="V2693">
        <v>27</v>
      </c>
      <c r="W2693">
        <v>0.87</v>
      </c>
      <c r="X2693">
        <v>0.35</v>
      </c>
      <c r="Y2693">
        <v>0.9</v>
      </c>
      <c r="Z2693">
        <v>329.68</v>
      </c>
      <c r="AA2693" t="s">
        <v>55</v>
      </c>
      <c r="AB2693" t="s">
        <v>47</v>
      </c>
      <c r="AC2693" t="s">
        <v>742</v>
      </c>
      <c r="AD2693" t="s">
        <v>120</v>
      </c>
      <c r="AE2693" s="39">
        <v>46232.775347222225</v>
      </c>
      <c r="AG2693" t="str">
        <f t="shared" si="328"/>
        <v>Agosto-26</v>
      </c>
      <c r="AH2693" s="36">
        <f>_xlfn.XLOOKUP(AK2693,'Base de Preços'!P$7:P$3001,'Base de Preços'!J$7:J$3001,"",0)</f>
        <v>464.12</v>
      </c>
      <c r="AI2693" s="37">
        <f t="shared" si="329"/>
        <v>13923.6</v>
      </c>
      <c r="AJ2693" t="str">
        <f>_xlfn.XLOOKUP(N2693,Agrupamentos!C$3:C$496,Agrupamentos!D$3:D$496,"",0)</f>
        <v>ADUBAÇÃO MECANIZADA</v>
      </c>
      <c r="AK2693" t="str">
        <f t="shared" si="330"/>
        <v>2 ADUBAÇÃO COBERTURA MECANIZADA IIGN1430REF121</v>
      </c>
      <c r="AL2693" s="57" t="str">
        <f t="shared" si="331"/>
        <v>48402GN1430Operador de Trator de PneuMARCIO APARECIDO FOGAÇA2 ADUBAÇÃO COBERTURA MECANIZADA IISanta fé - BTC15Principal30Agosto-2616,52746232,775347222246232</v>
      </c>
      <c r="AM2693" s="79">
        <f t="shared" si="332"/>
        <v>31.03448275862069</v>
      </c>
      <c r="AN2693" s="80">
        <f t="shared" si="333"/>
        <v>10231.448275862069</v>
      </c>
      <c r="AO2693" s="36">
        <f t="shared" si="334"/>
        <v>9890.4</v>
      </c>
      <c r="AP2693" s="83">
        <f t="shared" si="335"/>
        <v>-341.0482758620692</v>
      </c>
    </row>
    <row r="2694" spans="1:42" hidden="1">
      <c r="A2694">
        <v>48402</v>
      </c>
      <c r="B2694" s="38">
        <v>46232</v>
      </c>
      <c r="C2694" t="s">
        <v>781</v>
      </c>
      <c r="D2694" t="s">
        <v>725</v>
      </c>
      <c r="E2694" t="s">
        <v>726</v>
      </c>
      <c r="F2694" t="s">
        <v>37</v>
      </c>
      <c r="G2694">
        <v>8</v>
      </c>
      <c r="H2694" s="43">
        <v>10964</v>
      </c>
      <c r="I2694" t="s">
        <v>727</v>
      </c>
      <c r="J2694">
        <v>11929</v>
      </c>
      <c r="K2694" t="s">
        <v>739</v>
      </c>
      <c r="L2694" t="s">
        <v>739</v>
      </c>
      <c r="M2694">
        <v>2</v>
      </c>
      <c r="N2694" t="s">
        <v>736</v>
      </c>
      <c r="O2694" t="s">
        <v>64</v>
      </c>
      <c r="P2694">
        <v>981</v>
      </c>
      <c r="Q2694" t="s">
        <v>782</v>
      </c>
      <c r="R2694">
        <v>6</v>
      </c>
      <c r="S2694">
        <v>8</v>
      </c>
      <c r="T2694">
        <v>0</v>
      </c>
      <c r="U2694">
        <v>0</v>
      </c>
      <c r="V2694">
        <v>8</v>
      </c>
      <c r="W2694">
        <v>0</v>
      </c>
      <c r="X2694">
        <v>0</v>
      </c>
      <c r="Y2694">
        <v>0</v>
      </c>
      <c r="Z2694">
        <v>0</v>
      </c>
      <c r="AA2694" t="s">
        <v>55</v>
      </c>
      <c r="AB2694" t="s">
        <v>47</v>
      </c>
      <c r="AC2694" t="s">
        <v>742</v>
      </c>
      <c r="AD2694" t="s">
        <v>120</v>
      </c>
      <c r="AE2694" s="39">
        <v>46233.385196759256</v>
      </c>
      <c r="AG2694" t="str">
        <f t="shared" ref="AG2694:AG2757" si="336">IF(B2694=0,"",PROPER(TEXT(IF(DAY(B2694)&gt;20,EDATE(B2694,1),B2694),"MMMM-aa")))</f>
        <v>Agosto-26</v>
      </c>
      <c r="AH2694" s="36">
        <f>_xlfn.XLOOKUP(AK2694,'Base de Preços'!P$7:P$3001,'Base de Preços'!J$7:J$3001,"",0)</f>
        <v>0</v>
      </c>
      <c r="AI2694" s="37">
        <f t="shared" ref="AI2694:AI2757" si="337">IF(AB2694="Principal",AH2694*T2694,0)</f>
        <v>0</v>
      </c>
      <c r="AJ2694" t="str">
        <f>_xlfn.XLOOKUP(N2694,Agrupamentos!C$3:C$496,Agrupamentos!D$3:D$496,"",0)</f>
        <v>APOIO E MANUTENÇÃO</v>
      </c>
      <c r="AK2694" t="str">
        <f t="shared" ref="AK2694:AK2757" si="338">N2694&amp;D2694&amp;M2694</f>
        <v>APOIO E MANUTENÇÃO 1430GN14302</v>
      </c>
      <c r="AL2694" s="57" t="str">
        <f t="shared" ref="AL2694:AL2757" si="339">CONCATENATE(A2694,D2694,F2694,K2694,N2694,Q2694,R2694,AB2694,T2694,AG2694,U2694,V2694,AE2694,B2694)</f>
        <v>48402GN1430MotoristaMARCIO APARECIDO FOGAÇAAPOIO E MANUTENÇÃO 1430F21 - SÃO FRANCISCO DE ASSIS6Principal0Agosto-260846233,385196759346232</v>
      </c>
      <c r="AM2694" s="79" t="str">
        <f t="shared" ref="AM2694:AM2757" si="340">IFERROR(V2694/W2694,"")</f>
        <v/>
      </c>
      <c r="AN2694" s="80" t="str">
        <f t="shared" ref="AN2694:AN2757" si="341">IFERROR(AM2694*Z2694,"")</f>
        <v/>
      </c>
      <c r="AO2694" s="36">
        <f t="shared" ref="AO2694:AO2757" si="342">Z2694*T2694</f>
        <v>0</v>
      </c>
      <c r="AP2694" s="83" t="str">
        <f t="shared" ref="AP2694:AP2757" si="343">IFERROR(AO2694-AN2694,"")</f>
        <v/>
      </c>
    </row>
    <row r="2695" spans="1:42" hidden="1">
      <c r="A2695">
        <v>48430</v>
      </c>
      <c r="B2695" s="38">
        <v>46232</v>
      </c>
      <c r="C2695" t="s">
        <v>781</v>
      </c>
      <c r="D2695" t="s">
        <v>725</v>
      </c>
      <c r="E2695" t="s">
        <v>726</v>
      </c>
      <c r="F2695" t="s">
        <v>59</v>
      </c>
      <c r="G2695">
        <v>8</v>
      </c>
      <c r="H2695" s="43" t="s">
        <v>733</v>
      </c>
      <c r="I2695" t="s">
        <v>734</v>
      </c>
      <c r="J2695">
        <v>11752</v>
      </c>
      <c r="K2695" t="s">
        <v>149</v>
      </c>
      <c r="L2695" t="s">
        <v>738</v>
      </c>
      <c r="M2695">
        <v>2</v>
      </c>
      <c r="N2695" t="s">
        <v>736</v>
      </c>
      <c r="O2695" t="s">
        <v>64</v>
      </c>
      <c r="P2695">
        <v>981</v>
      </c>
      <c r="Q2695" t="s">
        <v>782</v>
      </c>
      <c r="R2695">
        <v>6</v>
      </c>
      <c r="S2695">
        <v>0</v>
      </c>
      <c r="T2695">
        <v>0</v>
      </c>
      <c r="U2695">
        <v>8</v>
      </c>
      <c r="V2695">
        <v>8</v>
      </c>
      <c r="W2695">
        <v>0</v>
      </c>
      <c r="X2695">
        <v>0</v>
      </c>
      <c r="Y2695">
        <v>0</v>
      </c>
      <c r="Z2695">
        <v>0</v>
      </c>
      <c r="AA2695" t="s">
        <v>55</v>
      </c>
      <c r="AB2695" t="s">
        <v>56</v>
      </c>
      <c r="AC2695" t="s">
        <v>120</v>
      </c>
      <c r="AD2695" t="s">
        <v>120</v>
      </c>
      <c r="AE2695" s="39">
        <v>46233.358553240738</v>
      </c>
      <c r="AG2695" t="str">
        <f t="shared" si="336"/>
        <v>Agosto-26</v>
      </c>
      <c r="AH2695" s="36">
        <f>_xlfn.XLOOKUP(AK2695,'Base de Preços'!P$7:P$3001,'Base de Preços'!J$7:J$3001,"",0)</f>
        <v>0</v>
      </c>
      <c r="AI2695" s="37">
        <f t="shared" si="337"/>
        <v>0</v>
      </c>
      <c r="AJ2695" t="str">
        <f>_xlfn.XLOOKUP(N2695,Agrupamentos!C$3:C$496,Agrupamentos!D$3:D$496,"",0)</f>
        <v>APOIO E MANUTENÇÃO</v>
      </c>
      <c r="AK2695" t="str">
        <f t="shared" si="338"/>
        <v>APOIO E MANUTENÇÃO 1430GN14302</v>
      </c>
      <c r="AL2695" s="57" t="str">
        <f t="shared" si="339"/>
        <v>48430GN1430Operador de Trator de PneuMATEUS SANCHES PERES BIENIEKAPOIO E MANUTENÇÃO 1430F21 - SÃO FRANCISCO DE ASSIS6Suporte0Agosto-268846233,358553240746232</v>
      </c>
      <c r="AM2695" s="79" t="str">
        <f t="shared" si="340"/>
        <v/>
      </c>
      <c r="AN2695" s="80" t="str">
        <f t="shared" si="341"/>
        <v/>
      </c>
      <c r="AO2695" s="36">
        <f t="shared" si="342"/>
        <v>0</v>
      </c>
      <c r="AP2695" s="83" t="str">
        <f t="shared" si="343"/>
        <v/>
      </c>
    </row>
    <row r="2696" spans="1:42" hidden="1">
      <c r="A2696">
        <v>48435</v>
      </c>
      <c r="B2696" s="38">
        <v>46232</v>
      </c>
      <c r="C2696" t="s">
        <v>781</v>
      </c>
      <c r="D2696" t="s">
        <v>725</v>
      </c>
      <c r="E2696" t="s">
        <v>726</v>
      </c>
      <c r="F2696" t="s">
        <v>49</v>
      </c>
      <c r="G2696">
        <v>8</v>
      </c>
      <c r="H2696" s="43" t="s">
        <v>733</v>
      </c>
      <c r="I2696" t="s">
        <v>734</v>
      </c>
      <c r="J2696">
        <v>11752</v>
      </c>
      <c r="K2696" t="s">
        <v>149</v>
      </c>
      <c r="L2696" t="s">
        <v>735</v>
      </c>
      <c r="M2696">
        <v>2</v>
      </c>
      <c r="N2696" t="s">
        <v>736</v>
      </c>
      <c r="O2696" t="s">
        <v>64</v>
      </c>
      <c r="P2696">
        <v>981</v>
      </c>
      <c r="Q2696" t="s">
        <v>782</v>
      </c>
      <c r="R2696">
        <v>6</v>
      </c>
      <c r="S2696">
        <v>0</v>
      </c>
      <c r="T2696">
        <v>0</v>
      </c>
      <c r="U2696">
        <v>80</v>
      </c>
      <c r="V2696">
        <v>80</v>
      </c>
      <c r="W2696">
        <v>0</v>
      </c>
      <c r="X2696">
        <v>0</v>
      </c>
      <c r="Y2696">
        <v>0</v>
      </c>
      <c r="Z2696">
        <v>0</v>
      </c>
      <c r="AA2696" t="s">
        <v>55</v>
      </c>
      <c r="AB2696" t="s">
        <v>56</v>
      </c>
      <c r="AC2696" t="s">
        <v>120</v>
      </c>
      <c r="AD2696" t="s">
        <v>120</v>
      </c>
      <c r="AE2696" s="39">
        <v>46233.37090277778</v>
      </c>
      <c r="AG2696" t="str">
        <f t="shared" si="336"/>
        <v>Agosto-26</v>
      </c>
      <c r="AH2696" s="36">
        <f>_xlfn.XLOOKUP(AK2696,'Base de Preços'!P$7:P$3001,'Base de Preços'!J$7:J$3001,"",0)</f>
        <v>0</v>
      </c>
      <c r="AI2696" s="37">
        <f t="shared" si="337"/>
        <v>0</v>
      </c>
      <c r="AJ2696" t="str">
        <f>_xlfn.XLOOKUP(N2696,Agrupamentos!C$3:C$496,Agrupamentos!D$3:D$496,"",0)</f>
        <v>APOIO E MANUTENÇÃO</v>
      </c>
      <c r="AK2696" t="str">
        <f t="shared" si="338"/>
        <v>APOIO E MANUTENÇÃO 1430GN14302</v>
      </c>
      <c r="AL2696" s="57" t="str">
        <f t="shared" si="339"/>
        <v>48435GN1430Trabalhador FlorestalMATEUS SANCHES PERES BIENIEKAPOIO E MANUTENÇÃO 1430F21 - SÃO FRANCISCO DE ASSIS6Suporte0Agosto-26808046233,370902777846232</v>
      </c>
      <c r="AM2696" s="79" t="str">
        <f t="shared" si="340"/>
        <v/>
      </c>
      <c r="AN2696" s="80" t="str">
        <f t="shared" si="341"/>
        <v/>
      </c>
      <c r="AO2696" s="36">
        <f t="shared" si="342"/>
        <v>0</v>
      </c>
      <c r="AP2696" s="83" t="str">
        <f t="shared" si="343"/>
        <v/>
      </c>
    </row>
    <row r="2697" spans="1:42" hidden="1">
      <c r="A2697">
        <v>48437</v>
      </c>
      <c r="B2697" s="38">
        <v>46232</v>
      </c>
      <c r="C2697" t="s">
        <v>781</v>
      </c>
      <c r="D2697" t="s">
        <v>725</v>
      </c>
      <c r="E2697" t="s">
        <v>726</v>
      </c>
      <c r="F2697" t="s">
        <v>59</v>
      </c>
      <c r="G2697">
        <v>8</v>
      </c>
      <c r="H2697" s="43">
        <v>10964</v>
      </c>
      <c r="I2697" t="s">
        <v>727</v>
      </c>
      <c r="J2697">
        <v>11846</v>
      </c>
      <c r="K2697" t="s">
        <v>728</v>
      </c>
      <c r="L2697" t="s">
        <v>728</v>
      </c>
      <c r="M2697">
        <v>2</v>
      </c>
      <c r="N2697" t="s">
        <v>736</v>
      </c>
      <c r="O2697" t="s">
        <v>64</v>
      </c>
      <c r="P2697">
        <v>981</v>
      </c>
      <c r="Q2697" t="s">
        <v>782</v>
      </c>
      <c r="R2697">
        <v>6</v>
      </c>
      <c r="S2697">
        <v>0</v>
      </c>
      <c r="T2697">
        <v>0</v>
      </c>
      <c r="U2697">
        <v>24</v>
      </c>
      <c r="V2697">
        <v>24</v>
      </c>
      <c r="W2697">
        <v>0</v>
      </c>
      <c r="X2697">
        <v>0</v>
      </c>
      <c r="Y2697">
        <v>0</v>
      </c>
      <c r="Z2697">
        <v>0</v>
      </c>
      <c r="AA2697" t="s">
        <v>55</v>
      </c>
      <c r="AB2697" t="s">
        <v>56</v>
      </c>
      <c r="AC2697" t="s">
        <v>732</v>
      </c>
      <c r="AE2697" s="39">
        <v>46233.371377314812</v>
      </c>
      <c r="AG2697" t="str">
        <f t="shared" si="336"/>
        <v>Agosto-26</v>
      </c>
      <c r="AH2697" s="36">
        <f>_xlfn.XLOOKUP(AK2697,'Base de Preços'!P$7:P$3001,'Base de Preços'!J$7:J$3001,"",0)</f>
        <v>0</v>
      </c>
      <c r="AI2697" s="37">
        <f t="shared" si="337"/>
        <v>0</v>
      </c>
      <c r="AJ2697" t="str">
        <f>_xlfn.XLOOKUP(N2697,Agrupamentos!C$3:C$496,Agrupamentos!D$3:D$496,"",0)</f>
        <v>APOIO E MANUTENÇÃO</v>
      </c>
      <c r="AK2697" t="str">
        <f t="shared" si="338"/>
        <v>APOIO E MANUTENÇÃO 1430GN14302</v>
      </c>
      <c r="AL2697" s="57" t="str">
        <f t="shared" si="339"/>
        <v>48437GN1430Operador de Trator de PneuYURI RIBEIRO DE OLIVEIRAAPOIO E MANUTENÇÃO 1430F21 - SÃO FRANCISCO DE ASSIS6Suporte0Agosto-26242446233,371377314846232</v>
      </c>
      <c r="AM2697" s="79" t="str">
        <f t="shared" si="340"/>
        <v/>
      </c>
      <c r="AN2697" s="80" t="str">
        <f t="shared" si="341"/>
        <v/>
      </c>
      <c r="AO2697" s="36">
        <f t="shared" si="342"/>
        <v>0</v>
      </c>
      <c r="AP2697" s="83" t="str">
        <f t="shared" si="343"/>
        <v/>
      </c>
    </row>
    <row r="2698" spans="1:42" hidden="1">
      <c r="A2698">
        <v>48418</v>
      </c>
      <c r="B2698" s="38">
        <v>46232</v>
      </c>
      <c r="C2698" t="s">
        <v>714</v>
      </c>
      <c r="D2698" t="s">
        <v>36</v>
      </c>
      <c r="E2698" t="s">
        <v>3</v>
      </c>
      <c r="F2698" t="s">
        <v>37</v>
      </c>
      <c r="G2698">
        <v>8</v>
      </c>
      <c r="H2698" s="43">
        <v>10061</v>
      </c>
      <c r="I2698" t="s">
        <v>60</v>
      </c>
      <c r="J2698">
        <v>11071</v>
      </c>
      <c r="K2698" t="s">
        <v>66</v>
      </c>
      <c r="L2698" t="s">
        <v>66</v>
      </c>
      <c r="M2698" t="s">
        <v>541</v>
      </c>
      <c r="N2698" t="s">
        <v>542</v>
      </c>
      <c r="O2698" t="s">
        <v>64</v>
      </c>
      <c r="P2698">
        <v>528</v>
      </c>
      <c r="Q2698" t="s">
        <v>76</v>
      </c>
      <c r="R2698">
        <v>52</v>
      </c>
      <c r="S2698">
        <v>0</v>
      </c>
      <c r="T2698">
        <v>8.1999999999999993</v>
      </c>
      <c r="U2698">
        <v>9</v>
      </c>
      <c r="V2698">
        <v>9</v>
      </c>
      <c r="W2698">
        <v>0.46</v>
      </c>
      <c r="X2698">
        <v>0</v>
      </c>
      <c r="Y2698">
        <v>1.1000000000000001</v>
      </c>
      <c r="Z2698">
        <v>209.59</v>
      </c>
      <c r="AA2698" t="s">
        <v>55</v>
      </c>
      <c r="AB2698" t="s">
        <v>56</v>
      </c>
      <c r="AC2698" t="s">
        <v>69</v>
      </c>
      <c r="AD2698" t="s">
        <v>58</v>
      </c>
      <c r="AE2698" s="39">
        <v>46232.992060185185</v>
      </c>
      <c r="AG2698" t="str">
        <f t="shared" si="336"/>
        <v>Agosto-26</v>
      </c>
      <c r="AH2698" s="36">
        <f>_xlfn.XLOOKUP(AK2698,'Base de Preços'!P$7:P$3001,'Base de Preços'!J$7:J$3001,"",0)</f>
        <v>1100</v>
      </c>
      <c r="AI2698" s="37">
        <f t="shared" si="337"/>
        <v>0</v>
      </c>
      <c r="AJ2698" t="str">
        <f>_xlfn.XLOOKUP(N2698,Agrupamentos!C$3:C$496,Agrupamentos!D$3:D$496,"",0)</f>
        <v>SUBSOSALGEM</v>
      </c>
      <c r="AK2698" t="str">
        <f t="shared" si="338"/>
        <v>SUBSOLAGEM EM ÁREA DE REFORMAGN1421REF56</v>
      </c>
      <c r="AL2698" s="57" t="str">
        <f t="shared" si="339"/>
        <v>48418GN1421MotoristaLUCAS CARDOSO PINTOSUBSOLAGEM EM ÁREA DE REFORMAMEL52Suporte8,2Agosto-269946232,992060185246232</v>
      </c>
      <c r="AM2698" s="79">
        <f t="shared" si="340"/>
        <v>19.565217391304348</v>
      </c>
      <c r="AN2698" s="80">
        <f t="shared" si="341"/>
        <v>4100.673913043478</v>
      </c>
      <c r="AO2698" s="36">
        <f t="shared" si="342"/>
        <v>1718.6379999999999</v>
      </c>
      <c r="AP2698" s="83">
        <f t="shared" si="343"/>
        <v>-2382.0359130434781</v>
      </c>
    </row>
    <row r="2699" spans="1:42" hidden="1">
      <c r="A2699">
        <v>48418</v>
      </c>
      <c r="B2699" s="38">
        <v>46232</v>
      </c>
      <c r="C2699" t="s">
        <v>714</v>
      </c>
      <c r="D2699" t="s">
        <v>36</v>
      </c>
      <c r="E2699" t="s">
        <v>3</v>
      </c>
      <c r="F2699" t="s">
        <v>59</v>
      </c>
      <c r="G2699">
        <v>8</v>
      </c>
      <c r="H2699" s="43">
        <v>10061</v>
      </c>
      <c r="I2699" t="s">
        <v>60</v>
      </c>
      <c r="J2699">
        <v>11071</v>
      </c>
      <c r="K2699" t="s">
        <v>66</v>
      </c>
      <c r="L2699" t="s">
        <v>66</v>
      </c>
      <c r="M2699" t="s">
        <v>67</v>
      </c>
      <c r="N2699" t="s">
        <v>68</v>
      </c>
      <c r="O2699" t="s">
        <v>64</v>
      </c>
      <c r="P2699">
        <v>511</v>
      </c>
      <c r="Q2699" t="s">
        <v>53</v>
      </c>
      <c r="R2699">
        <v>16</v>
      </c>
      <c r="S2699">
        <v>4</v>
      </c>
      <c r="T2699">
        <v>10</v>
      </c>
      <c r="U2699">
        <v>4</v>
      </c>
      <c r="V2699">
        <v>8</v>
      </c>
      <c r="W2699">
        <v>0.41</v>
      </c>
      <c r="X2699">
        <v>0.4</v>
      </c>
      <c r="Y2699">
        <v>0.8</v>
      </c>
      <c r="Z2699">
        <v>148.68</v>
      </c>
      <c r="AA2699" t="s">
        <v>55</v>
      </c>
      <c r="AB2699" t="s">
        <v>47</v>
      </c>
      <c r="AC2699" t="s">
        <v>69</v>
      </c>
      <c r="AE2699" s="39">
        <v>46232.992060185185</v>
      </c>
      <c r="AG2699" t="str">
        <f t="shared" si="336"/>
        <v>Agosto-26</v>
      </c>
      <c r="AH2699" s="36">
        <f>_xlfn.XLOOKUP(AK2699,'Base de Preços'!P$7:P$3001,'Base de Preços'!J$7:J$3001,"",0)</f>
        <v>205</v>
      </c>
      <c r="AI2699" s="37">
        <f t="shared" si="337"/>
        <v>2050</v>
      </c>
      <c r="AJ2699" t="str">
        <f>_xlfn.XLOOKUP(N2699,Agrupamentos!C$3:C$496,Agrupamentos!D$3:D$496,"",0)</f>
        <v>CALGESSO</v>
      </c>
      <c r="AK2699" t="str">
        <f t="shared" si="338"/>
        <v>APLICAÇÃO DE CALGESSO - ATÉ 1.500 KGGN1421REF328</v>
      </c>
      <c r="AL2699" s="57" t="str">
        <f t="shared" si="339"/>
        <v>48418GN1421Operador de Trator de PneuLUCAS CARDOSO PINTOAPLICAÇÃO DE CALGESSO - ATÉ 1.500 KGLAGEADO16Principal10Agosto-264846232,992060185246232</v>
      </c>
      <c r="AM2699" s="79">
        <f t="shared" si="340"/>
        <v>19.512195121951219</v>
      </c>
      <c r="AN2699" s="80">
        <f t="shared" si="341"/>
        <v>2901.0731707317073</v>
      </c>
      <c r="AO2699" s="36">
        <f t="shared" si="342"/>
        <v>1486.8000000000002</v>
      </c>
      <c r="AP2699" s="83">
        <f t="shared" si="343"/>
        <v>-1414.2731707317071</v>
      </c>
    </row>
    <row r="2700" spans="1:42" hidden="1">
      <c r="A2700">
        <v>48418</v>
      </c>
      <c r="B2700" s="38">
        <v>46232</v>
      </c>
      <c r="C2700" t="s">
        <v>714</v>
      </c>
      <c r="D2700" t="s">
        <v>36</v>
      </c>
      <c r="E2700" t="s">
        <v>3</v>
      </c>
      <c r="F2700" t="s">
        <v>59</v>
      </c>
      <c r="G2700">
        <v>8</v>
      </c>
      <c r="H2700" s="43">
        <v>10061</v>
      </c>
      <c r="I2700" t="s">
        <v>60</v>
      </c>
      <c r="J2700">
        <v>11071</v>
      </c>
      <c r="K2700" t="s">
        <v>66</v>
      </c>
      <c r="L2700" t="s">
        <v>66</v>
      </c>
      <c r="M2700" t="s">
        <v>541</v>
      </c>
      <c r="N2700" t="s">
        <v>542</v>
      </c>
      <c r="O2700" t="s">
        <v>64</v>
      </c>
      <c r="P2700">
        <v>528</v>
      </c>
      <c r="Q2700" t="s">
        <v>76</v>
      </c>
      <c r="R2700">
        <v>52</v>
      </c>
      <c r="S2700">
        <v>9</v>
      </c>
      <c r="T2700">
        <v>8.1999999999999993</v>
      </c>
      <c r="U2700">
        <v>0</v>
      </c>
      <c r="V2700">
        <v>9</v>
      </c>
      <c r="W2700">
        <v>1.38</v>
      </c>
      <c r="X2700">
        <v>1.1000000000000001</v>
      </c>
      <c r="Y2700">
        <v>1.1000000000000001</v>
      </c>
      <c r="Z2700">
        <v>825.63</v>
      </c>
      <c r="AA2700" t="s">
        <v>55</v>
      </c>
      <c r="AB2700" t="s">
        <v>47</v>
      </c>
      <c r="AC2700" t="s">
        <v>69</v>
      </c>
      <c r="AE2700" s="39">
        <v>46232.992060185185</v>
      </c>
      <c r="AG2700" t="str">
        <f t="shared" si="336"/>
        <v>Agosto-26</v>
      </c>
      <c r="AH2700" s="36">
        <f>_xlfn.XLOOKUP(AK2700,'Base de Preços'!P$7:P$3001,'Base de Preços'!J$7:J$3001,"",0)</f>
        <v>1100</v>
      </c>
      <c r="AI2700" s="37">
        <f t="shared" si="337"/>
        <v>9020</v>
      </c>
      <c r="AJ2700" t="str">
        <f>_xlfn.XLOOKUP(N2700,Agrupamentos!C$3:C$496,Agrupamentos!D$3:D$496,"",0)</f>
        <v>SUBSOSALGEM</v>
      </c>
      <c r="AK2700" t="str">
        <f t="shared" si="338"/>
        <v>SUBSOLAGEM EM ÁREA DE REFORMAGN1421REF56</v>
      </c>
      <c r="AL2700" s="57" t="str">
        <f t="shared" si="339"/>
        <v>48418GN1421Operador de Trator de PneuLUCAS CARDOSO PINTOSUBSOLAGEM EM ÁREA DE REFORMAMEL52Principal8,2Agosto-260946232,992060185246232</v>
      </c>
      <c r="AM2700" s="79">
        <f t="shared" si="340"/>
        <v>6.5217391304347831</v>
      </c>
      <c r="AN2700" s="80">
        <f t="shared" si="341"/>
        <v>5384.54347826087</v>
      </c>
      <c r="AO2700" s="36">
        <f t="shared" si="342"/>
        <v>6770.1659999999993</v>
      </c>
      <c r="AP2700" s="83">
        <f t="shared" si="343"/>
        <v>1385.6225217391293</v>
      </c>
    </row>
    <row r="2701" spans="1:42" hidden="1">
      <c r="A2701">
        <v>48418</v>
      </c>
      <c r="B2701" s="38">
        <v>46232</v>
      </c>
      <c r="C2701" t="s">
        <v>714</v>
      </c>
      <c r="D2701" t="s">
        <v>36</v>
      </c>
      <c r="E2701" t="s">
        <v>3</v>
      </c>
      <c r="F2701" t="s">
        <v>70</v>
      </c>
      <c r="G2701">
        <v>8</v>
      </c>
      <c r="H2701" s="43">
        <v>10061</v>
      </c>
      <c r="I2701" t="s">
        <v>60</v>
      </c>
      <c r="J2701">
        <v>11071</v>
      </c>
      <c r="K2701" t="s">
        <v>66</v>
      </c>
      <c r="L2701" t="s">
        <v>66</v>
      </c>
      <c r="M2701" t="s">
        <v>71</v>
      </c>
      <c r="N2701" t="s">
        <v>72</v>
      </c>
      <c r="O2701" t="s">
        <v>64</v>
      </c>
      <c r="P2701">
        <v>511</v>
      </c>
      <c r="Q2701" t="s">
        <v>53</v>
      </c>
      <c r="R2701">
        <v>29</v>
      </c>
      <c r="S2701">
        <v>3</v>
      </c>
      <c r="T2701">
        <v>4.05</v>
      </c>
      <c r="U2701">
        <v>5</v>
      </c>
      <c r="V2701">
        <v>8</v>
      </c>
      <c r="W2701">
        <v>0.78</v>
      </c>
      <c r="X2701">
        <v>0.74</v>
      </c>
      <c r="Y2701">
        <v>1.98</v>
      </c>
      <c r="Z2701">
        <v>580</v>
      </c>
      <c r="AA2701" t="s">
        <v>55</v>
      </c>
      <c r="AB2701" t="s">
        <v>47</v>
      </c>
      <c r="AC2701" t="s">
        <v>69</v>
      </c>
      <c r="AE2701" s="39">
        <v>46232.992060185185</v>
      </c>
      <c r="AG2701" t="str">
        <f t="shared" si="336"/>
        <v>Agosto-26</v>
      </c>
      <c r="AH2701" s="36">
        <f>_xlfn.XLOOKUP(AK2701,'Base de Preços'!P$7:P$3001,'Base de Preços'!J$7:J$3001,"",0)</f>
        <v>580</v>
      </c>
      <c r="AI2701" s="37">
        <f t="shared" si="337"/>
        <v>2349</v>
      </c>
      <c r="AJ2701" t="str">
        <f>_xlfn.XLOOKUP(N2701,Agrupamentos!C$3:C$496,Agrupamentos!D$3:D$496,"",0)</f>
        <v>TRITURAÇÃO COM PÁ CARREGADEIRA/ ROLO FACA</v>
      </c>
      <c r="AK2701" t="str">
        <f t="shared" si="338"/>
        <v>TRITURAÇÃO COM PÁ CARREGADEIRAGN1421REF29</v>
      </c>
      <c r="AL2701" s="57" t="str">
        <f t="shared" si="339"/>
        <v>48418GN1421Operador de Pá CarregadeiraLUCAS CARDOSO PINTOTRITURAÇÃO COM PÁ CARREGADEIRALAGEADO29Principal4,05Agosto-265846232,992060185246232</v>
      </c>
      <c r="AM2701" s="79">
        <f t="shared" si="340"/>
        <v>10.256410256410255</v>
      </c>
      <c r="AN2701" s="80">
        <f t="shared" si="341"/>
        <v>5948.7179487179483</v>
      </c>
      <c r="AO2701" s="36">
        <f t="shared" si="342"/>
        <v>2349</v>
      </c>
      <c r="AP2701" s="83">
        <f t="shared" si="343"/>
        <v>-3599.7179487179483</v>
      </c>
    </row>
    <row r="2702" spans="1:42" hidden="1">
      <c r="A2702">
        <v>48418</v>
      </c>
      <c r="B2702" s="38">
        <v>46232</v>
      </c>
      <c r="C2702" t="s">
        <v>714</v>
      </c>
      <c r="D2702" t="s">
        <v>36</v>
      </c>
      <c r="E2702" t="s">
        <v>3</v>
      </c>
      <c r="F2702" t="s">
        <v>59</v>
      </c>
      <c r="G2702">
        <v>8</v>
      </c>
      <c r="H2702" s="43">
        <v>10061</v>
      </c>
      <c r="I2702" t="s">
        <v>60</v>
      </c>
      <c r="J2702">
        <v>11071</v>
      </c>
      <c r="K2702" t="s">
        <v>66</v>
      </c>
      <c r="L2702" t="s">
        <v>66</v>
      </c>
      <c r="M2702" t="s">
        <v>67</v>
      </c>
      <c r="N2702" t="s">
        <v>68</v>
      </c>
      <c r="O2702" t="s">
        <v>64</v>
      </c>
      <c r="P2702">
        <v>511</v>
      </c>
      <c r="Q2702" t="s">
        <v>53</v>
      </c>
      <c r="R2702">
        <v>1</v>
      </c>
      <c r="S2702">
        <v>4</v>
      </c>
      <c r="T2702">
        <v>12.85</v>
      </c>
      <c r="U2702">
        <v>4</v>
      </c>
      <c r="V2702">
        <v>8</v>
      </c>
      <c r="W2702">
        <v>0.41</v>
      </c>
      <c r="X2702">
        <v>0.31</v>
      </c>
      <c r="Y2702">
        <v>0.62</v>
      </c>
      <c r="Z2702">
        <v>148.68</v>
      </c>
      <c r="AA2702" t="s">
        <v>46</v>
      </c>
      <c r="AB2702" t="s">
        <v>47</v>
      </c>
      <c r="AC2702" t="s">
        <v>69</v>
      </c>
      <c r="AE2702" s="39">
        <v>46232.992060185185</v>
      </c>
      <c r="AG2702" t="str">
        <f t="shared" si="336"/>
        <v>Agosto-26</v>
      </c>
      <c r="AH2702" s="36">
        <f>_xlfn.XLOOKUP(AK2702,'Base de Preços'!P$7:P$3001,'Base de Preços'!J$7:J$3001,"",0)</f>
        <v>205</v>
      </c>
      <c r="AI2702" s="37">
        <f t="shared" si="337"/>
        <v>2634.25</v>
      </c>
      <c r="AJ2702" t="str">
        <f>_xlfn.XLOOKUP(N2702,Agrupamentos!C$3:C$496,Agrupamentos!D$3:D$496,"",0)</f>
        <v>CALGESSO</v>
      </c>
      <c r="AK2702" t="str">
        <f t="shared" si="338"/>
        <v>APLICAÇÃO DE CALGESSO - ATÉ 1.500 KGGN1421REF328</v>
      </c>
      <c r="AL2702" s="57" t="str">
        <f t="shared" si="339"/>
        <v>48418GN1421Operador de Trator de PneuLUCAS CARDOSO PINTOAPLICAÇÃO DE CALGESSO - ATÉ 1.500 KGLAGEADO1Principal12,85Agosto-264846232,992060185246232</v>
      </c>
      <c r="AM2702" s="79">
        <f t="shared" si="340"/>
        <v>19.512195121951219</v>
      </c>
      <c r="AN2702" s="80">
        <f t="shared" si="341"/>
        <v>2901.0731707317073</v>
      </c>
      <c r="AO2702" s="36">
        <f t="shared" si="342"/>
        <v>1910.538</v>
      </c>
      <c r="AP2702" s="83">
        <f t="shared" si="343"/>
        <v>-990.53517073170724</v>
      </c>
    </row>
    <row r="2703" spans="1:42" hidden="1">
      <c r="A2703">
        <v>48419</v>
      </c>
      <c r="B2703" s="38">
        <v>46232</v>
      </c>
      <c r="C2703" t="s">
        <v>714</v>
      </c>
      <c r="D2703" t="s">
        <v>36</v>
      </c>
      <c r="E2703" t="s">
        <v>3</v>
      </c>
      <c r="F2703" t="s">
        <v>49</v>
      </c>
      <c r="G2703">
        <v>8</v>
      </c>
      <c r="H2703" s="43">
        <v>11585</v>
      </c>
      <c r="I2703" t="s">
        <v>38</v>
      </c>
      <c r="J2703">
        <v>11737</v>
      </c>
      <c r="K2703" t="s">
        <v>79</v>
      </c>
      <c r="L2703" t="s">
        <v>79</v>
      </c>
      <c r="M2703" t="s">
        <v>74</v>
      </c>
      <c r="N2703" t="s">
        <v>75</v>
      </c>
      <c r="O2703" t="s">
        <v>64</v>
      </c>
      <c r="P2703">
        <v>528</v>
      </c>
      <c r="Q2703" t="s">
        <v>76</v>
      </c>
      <c r="R2703" t="s">
        <v>552</v>
      </c>
      <c r="S2703">
        <v>24</v>
      </c>
      <c r="T2703">
        <v>2.5</v>
      </c>
      <c r="U2703">
        <v>0</v>
      </c>
      <c r="V2703">
        <v>24</v>
      </c>
      <c r="W2703">
        <v>8.0399999999999991</v>
      </c>
      <c r="X2703">
        <v>9.6</v>
      </c>
      <c r="Y2703">
        <v>9.6</v>
      </c>
      <c r="Z2703">
        <v>644.51</v>
      </c>
      <c r="AA2703" t="s">
        <v>55</v>
      </c>
      <c r="AB2703" t="s">
        <v>47</v>
      </c>
      <c r="AC2703" t="s">
        <v>83</v>
      </c>
      <c r="AE2703" s="39">
        <v>46233.000289351854</v>
      </c>
      <c r="AG2703" t="str">
        <f t="shared" si="336"/>
        <v>Agosto-26</v>
      </c>
      <c r="AH2703" s="36">
        <f>_xlfn.XLOOKUP(AK2703,'Base de Preços'!P$7:P$3001,'Base de Preços'!J$7:J$3001,"",0)</f>
        <v>856.15</v>
      </c>
      <c r="AI2703" s="37">
        <f t="shared" si="337"/>
        <v>2140.375</v>
      </c>
      <c r="AJ2703" t="str">
        <f>_xlfn.XLOOKUP(N2703,Agrupamentos!C$3:C$496,Agrupamentos!D$3:D$496,"",0)</f>
        <v>PLANTIO</v>
      </c>
      <c r="AK2703" t="str">
        <f t="shared" si="338"/>
        <v>PLANTIO SEMI-MECANIZADO ATÉ 1.300 MUDASGN1421REF78</v>
      </c>
      <c r="AL2703" s="57" t="str">
        <f t="shared" si="339"/>
        <v>48419GN1421Trabalhador FlorestalCARLOS EDUARDO DE ARRUDAPLANTIO SEMI-MECANIZADO ATÉ 1.300 MUDASMEL50BPrincipal2,5Agosto-2602446233,000289351946232</v>
      </c>
      <c r="AM2703" s="79">
        <f t="shared" si="340"/>
        <v>2.9850746268656718</v>
      </c>
      <c r="AN2703" s="80">
        <f t="shared" si="341"/>
        <v>1923.9104477611941</v>
      </c>
      <c r="AO2703" s="36">
        <f t="shared" si="342"/>
        <v>1611.2750000000001</v>
      </c>
      <c r="AP2703" s="83">
        <f t="shared" si="343"/>
        <v>-312.63544776119397</v>
      </c>
    </row>
    <row r="2704" spans="1:42" hidden="1">
      <c r="A2704">
        <v>48419</v>
      </c>
      <c r="B2704" s="38">
        <v>46232</v>
      </c>
      <c r="C2704" t="s">
        <v>714</v>
      </c>
      <c r="D2704" t="s">
        <v>36</v>
      </c>
      <c r="E2704" t="s">
        <v>3</v>
      </c>
      <c r="F2704" t="s">
        <v>49</v>
      </c>
      <c r="G2704">
        <v>8</v>
      </c>
      <c r="H2704" s="43">
        <v>11585</v>
      </c>
      <c r="I2704" t="s">
        <v>38</v>
      </c>
      <c r="J2704">
        <v>11737</v>
      </c>
      <c r="K2704" t="s">
        <v>79</v>
      </c>
      <c r="L2704" t="s">
        <v>79</v>
      </c>
      <c r="M2704" t="s">
        <v>74</v>
      </c>
      <c r="N2704" t="s">
        <v>75</v>
      </c>
      <c r="O2704" t="s">
        <v>64</v>
      </c>
      <c r="P2704">
        <v>528</v>
      </c>
      <c r="Q2704" t="s">
        <v>76</v>
      </c>
      <c r="R2704" t="s">
        <v>97</v>
      </c>
      <c r="S2704">
        <v>40</v>
      </c>
      <c r="T2704">
        <v>8.07</v>
      </c>
      <c r="U2704">
        <v>0</v>
      </c>
      <c r="V2704">
        <v>40</v>
      </c>
      <c r="W2704">
        <v>8.0399999999999991</v>
      </c>
      <c r="X2704">
        <v>4.96</v>
      </c>
      <c r="Y2704">
        <v>4.96</v>
      </c>
      <c r="Z2704">
        <v>644.51</v>
      </c>
      <c r="AA2704" t="s">
        <v>46</v>
      </c>
      <c r="AB2704" t="s">
        <v>47</v>
      </c>
      <c r="AC2704" t="s">
        <v>83</v>
      </c>
      <c r="AE2704" s="39">
        <v>46233.000289351854</v>
      </c>
      <c r="AG2704" t="str">
        <f t="shared" si="336"/>
        <v>Agosto-26</v>
      </c>
      <c r="AH2704" s="36">
        <f>_xlfn.XLOOKUP(AK2704,'Base de Preços'!P$7:P$3001,'Base de Preços'!J$7:J$3001,"",0)</f>
        <v>856.15</v>
      </c>
      <c r="AI2704" s="37">
        <f t="shared" si="337"/>
        <v>6909.1305000000002</v>
      </c>
      <c r="AJ2704" t="str">
        <f>_xlfn.XLOOKUP(N2704,Agrupamentos!C$3:C$496,Agrupamentos!D$3:D$496,"",0)</f>
        <v>PLANTIO</v>
      </c>
      <c r="AK2704" t="str">
        <f t="shared" si="338"/>
        <v>PLANTIO SEMI-MECANIZADO ATÉ 1.300 MUDASGN1421REF78</v>
      </c>
      <c r="AL2704" s="57" t="str">
        <f t="shared" si="339"/>
        <v>48419GN1421Trabalhador FlorestalCARLOS EDUARDO DE ARRUDAPLANTIO SEMI-MECANIZADO ATÉ 1.300 MUDASMEL50APrincipal8,07Agosto-2604046233,000289351946232</v>
      </c>
      <c r="AM2704" s="79">
        <f t="shared" si="340"/>
        <v>4.9751243781094532</v>
      </c>
      <c r="AN2704" s="80">
        <f t="shared" si="341"/>
        <v>3206.5174129353236</v>
      </c>
      <c r="AO2704" s="36">
        <f t="shared" si="342"/>
        <v>5201.1957000000002</v>
      </c>
      <c r="AP2704" s="83">
        <f t="shared" si="343"/>
        <v>1994.6782870646766</v>
      </c>
    </row>
    <row r="2705" spans="1:42" hidden="1">
      <c r="A2705">
        <v>48419</v>
      </c>
      <c r="B2705" s="38">
        <v>46232</v>
      </c>
      <c r="C2705" t="s">
        <v>714</v>
      </c>
      <c r="D2705" t="s">
        <v>36</v>
      </c>
      <c r="E2705" t="s">
        <v>3</v>
      </c>
      <c r="F2705" t="s">
        <v>37</v>
      </c>
      <c r="G2705">
        <v>8</v>
      </c>
      <c r="H2705" s="43">
        <v>11585</v>
      </c>
      <c r="I2705" t="s">
        <v>38</v>
      </c>
      <c r="J2705">
        <v>11737</v>
      </c>
      <c r="K2705" t="s">
        <v>79</v>
      </c>
      <c r="L2705" t="s">
        <v>79</v>
      </c>
      <c r="M2705" t="s">
        <v>80</v>
      </c>
      <c r="N2705" t="s">
        <v>81</v>
      </c>
      <c r="O2705" t="s">
        <v>64</v>
      </c>
      <c r="P2705">
        <v>510</v>
      </c>
      <c r="Q2705" t="s">
        <v>82</v>
      </c>
      <c r="R2705">
        <v>62</v>
      </c>
      <c r="S2705">
        <v>8</v>
      </c>
      <c r="T2705">
        <v>58.74</v>
      </c>
      <c r="U2705">
        <v>0</v>
      </c>
      <c r="V2705">
        <v>8</v>
      </c>
      <c r="W2705">
        <v>7.0000000000000007E-2</v>
      </c>
      <c r="X2705">
        <v>0.14000000000000001</v>
      </c>
      <c r="Y2705">
        <v>0.14000000000000001</v>
      </c>
      <c r="Z2705">
        <v>27.52</v>
      </c>
      <c r="AA2705" t="s">
        <v>55</v>
      </c>
      <c r="AB2705" t="s">
        <v>77</v>
      </c>
      <c r="AC2705" t="s">
        <v>83</v>
      </c>
      <c r="AE2705" s="39">
        <v>46233.000289351854</v>
      </c>
      <c r="AG2705" t="str">
        <f t="shared" si="336"/>
        <v>Agosto-26</v>
      </c>
      <c r="AH2705" s="36">
        <f>_xlfn.XLOOKUP(AK2705,'Base de Preços'!P$7:P$3001,'Base de Preços'!J$7:J$3001,"",0)</f>
        <v>138.51</v>
      </c>
      <c r="AI2705" s="37">
        <f t="shared" si="337"/>
        <v>0</v>
      </c>
      <c r="AJ2705" t="str">
        <f>_xlfn.XLOOKUP(N2705,Agrupamentos!C$3:C$496,Agrupamentos!D$3:D$496,"",0)</f>
        <v>COMBATE A FORMIGA ANUAL</v>
      </c>
      <c r="AK2705" t="str">
        <f t="shared" si="338"/>
        <v>COMBATE A FORMIGA ANUALGN1421REF015</v>
      </c>
      <c r="AL2705" s="57" t="str">
        <f t="shared" si="339"/>
        <v>48419GN1421MotoristaCARLOS EDUARDO DE ARRUDACOMBATE A FORMIGA ANUALCAMPO NOVO62Apoio58,74Agosto-260846233,000289351946232</v>
      </c>
      <c r="AM2705" s="79">
        <f t="shared" si="340"/>
        <v>114.28571428571428</v>
      </c>
      <c r="AN2705" s="80">
        <f t="shared" si="341"/>
        <v>3145.1428571428569</v>
      </c>
      <c r="AO2705" s="36">
        <f t="shared" si="342"/>
        <v>1616.5248000000001</v>
      </c>
      <c r="AP2705" s="83">
        <f t="shared" si="343"/>
        <v>-1528.6180571428567</v>
      </c>
    </row>
    <row r="2706" spans="1:42" hidden="1">
      <c r="A2706">
        <v>48419</v>
      </c>
      <c r="B2706" s="38">
        <v>46232</v>
      </c>
      <c r="C2706" t="s">
        <v>714</v>
      </c>
      <c r="D2706" t="s">
        <v>36</v>
      </c>
      <c r="E2706" t="s">
        <v>3</v>
      </c>
      <c r="F2706" t="s">
        <v>49</v>
      </c>
      <c r="G2706">
        <v>8</v>
      </c>
      <c r="H2706" s="43">
        <v>11585</v>
      </c>
      <c r="I2706" t="s">
        <v>38</v>
      </c>
      <c r="J2706">
        <v>11737</v>
      </c>
      <c r="K2706" t="s">
        <v>79</v>
      </c>
      <c r="L2706" t="s">
        <v>79</v>
      </c>
      <c r="M2706" t="s">
        <v>80</v>
      </c>
      <c r="N2706" t="s">
        <v>81</v>
      </c>
      <c r="O2706" t="s">
        <v>64</v>
      </c>
      <c r="P2706">
        <v>510</v>
      </c>
      <c r="Q2706" t="s">
        <v>82</v>
      </c>
      <c r="R2706">
        <v>62</v>
      </c>
      <c r="S2706">
        <v>80</v>
      </c>
      <c r="T2706">
        <v>58.74</v>
      </c>
      <c r="U2706">
        <v>0</v>
      </c>
      <c r="V2706">
        <v>80</v>
      </c>
      <c r="W2706">
        <v>1.4</v>
      </c>
      <c r="X2706">
        <v>1.36</v>
      </c>
      <c r="Y2706">
        <v>1.36</v>
      </c>
      <c r="Z2706">
        <v>110.99</v>
      </c>
      <c r="AA2706" t="s">
        <v>55</v>
      </c>
      <c r="AB2706" t="s">
        <v>47</v>
      </c>
      <c r="AC2706" t="s">
        <v>83</v>
      </c>
      <c r="AE2706" s="39">
        <v>46233.000289351854</v>
      </c>
      <c r="AG2706" t="str">
        <f t="shared" si="336"/>
        <v>Agosto-26</v>
      </c>
      <c r="AH2706" s="36">
        <f>_xlfn.XLOOKUP(AK2706,'Base de Preços'!P$7:P$3001,'Base de Preços'!J$7:J$3001,"",0)</f>
        <v>138.51</v>
      </c>
      <c r="AI2706" s="37">
        <f t="shared" si="337"/>
        <v>8136.0774000000001</v>
      </c>
      <c r="AJ2706" t="str">
        <f>_xlfn.XLOOKUP(N2706,Agrupamentos!C$3:C$496,Agrupamentos!D$3:D$496,"",0)</f>
        <v>COMBATE A FORMIGA ANUAL</v>
      </c>
      <c r="AK2706" t="str">
        <f t="shared" si="338"/>
        <v>COMBATE A FORMIGA ANUALGN1421REF015</v>
      </c>
      <c r="AL2706" s="57" t="str">
        <f t="shared" si="339"/>
        <v>48419GN1421Trabalhador FlorestalCARLOS EDUARDO DE ARRUDACOMBATE A FORMIGA ANUALCAMPO NOVO62Principal58,74Agosto-2608046233,000289351946232</v>
      </c>
      <c r="AM2706" s="79">
        <f t="shared" si="340"/>
        <v>57.142857142857146</v>
      </c>
      <c r="AN2706" s="80">
        <f t="shared" si="341"/>
        <v>6342.2857142857147</v>
      </c>
      <c r="AO2706" s="36">
        <f t="shared" si="342"/>
        <v>6519.5526</v>
      </c>
      <c r="AP2706" s="83">
        <f t="shared" si="343"/>
        <v>177.26688571428531</v>
      </c>
    </row>
    <row r="2707" spans="1:42" hidden="1">
      <c r="A2707">
        <v>48419</v>
      </c>
      <c r="B2707" s="38">
        <v>46232</v>
      </c>
      <c r="C2707" t="s">
        <v>714</v>
      </c>
      <c r="D2707" t="s">
        <v>36</v>
      </c>
      <c r="E2707" t="s">
        <v>3</v>
      </c>
      <c r="F2707" t="s">
        <v>59</v>
      </c>
      <c r="G2707">
        <v>8</v>
      </c>
      <c r="H2707" s="43">
        <v>11585</v>
      </c>
      <c r="I2707" t="s">
        <v>38</v>
      </c>
      <c r="J2707">
        <v>11737</v>
      </c>
      <c r="K2707" t="s">
        <v>79</v>
      </c>
      <c r="L2707" t="s">
        <v>79</v>
      </c>
      <c r="M2707" t="s">
        <v>74</v>
      </c>
      <c r="N2707" t="s">
        <v>75</v>
      </c>
      <c r="O2707" t="s">
        <v>64</v>
      </c>
      <c r="P2707">
        <v>528</v>
      </c>
      <c r="Q2707" t="s">
        <v>76</v>
      </c>
      <c r="R2707" t="s">
        <v>97</v>
      </c>
      <c r="S2707">
        <v>5</v>
      </c>
      <c r="T2707">
        <v>8.07</v>
      </c>
      <c r="U2707">
        <v>3</v>
      </c>
      <c r="V2707">
        <v>8</v>
      </c>
      <c r="W2707">
        <v>0.8</v>
      </c>
      <c r="X2707">
        <v>0.62</v>
      </c>
      <c r="Y2707">
        <v>0.99</v>
      </c>
      <c r="Z2707">
        <v>211.64</v>
      </c>
      <c r="AA2707" t="s">
        <v>46</v>
      </c>
      <c r="AB2707" t="s">
        <v>77</v>
      </c>
      <c r="AC2707" t="s">
        <v>83</v>
      </c>
      <c r="AE2707" s="39">
        <v>46233.000289351854</v>
      </c>
      <c r="AG2707" t="str">
        <f t="shared" si="336"/>
        <v>Agosto-26</v>
      </c>
      <c r="AH2707" s="36">
        <f>_xlfn.XLOOKUP(AK2707,'Base de Preços'!P$7:P$3001,'Base de Preços'!J$7:J$3001,"",0)</f>
        <v>856.15</v>
      </c>
      <c r="AI2707" s="37">
        <f t="shared" si="337"/>
        <v>0</v>
      </c>
      <c r="AJ2707" t="str">
        <f>_xlfn.XLOOKUP(N2707,Agrupamentos!C$3:C$496,Agrupamentos!D$3:D$496,"",0)</f>
        <v>PLANTIO</v>
      </c>
      <c r="AK2707" t="str">
        <f t="shared" si="338"/>
        <v>PLANTIO SEMI-MECANIZADO ATÉ 1.300 MUDASGN1421REF78</v>
      </c>
      <c r="AL2707" s="57" t="str">
        <f t="shared" si="339"/>
        <v>48419GN1421Operador de Trator de PneuCARLOS EDUARDO DE ARRUDAPLANTIO SEMI-MECANIZADO ATÉ 1.300 MUDASMEL50AApoio8,07Agosto-263846233,000289351946232</v>
      </c>
      <c r="AM2707" s="79">
        <f t="shared" si="340"/>
        <v>10</v>
      </c>
      <c r="AN2707" s="80">
        <f t="shared" si="341"/>
        <v>2116.3999999999996</v>
      </c>
      <c r="AO2707" s="36">
        <f t="shared" si="342"/>
        <v>1707.9348</v>
      </c>
      <c r="AP2707" s="83">
        <f t="shared" si="343"/>
        <v>-408.46519999999964</v>
      </c>
    </row>
    <row r="2708" spans="1:42" hidden="1">
      <c r="A2708">
        <v>48425</v>
      </c>
      <c r="B2708" s="38">
        <v>46232</v>
      </c>
      <c r="C2708" t="s">
        <v>714</v>
      </c>
      <c r="D2708" t="s">
        <v>36</v>
      </c>
      <c r="E2708" t="s">
        <v>3</v>
      </c>
      <c r="F2708" t="s">
        <v>37</v>
      </c>
      <c r="G2708">
        <v>8</v>
      </c>
      <c r="H2708" s="43">
        <v>11585</v>
      </c>
      <c r="I2708" t="s">
        <v>38</v>
      </c>
      <c r="J2708" t="s">
        <v>39</v>
      </c>
      <c r="K2708" t="s">
        <v>40</v>
      </c>
      <c r="L2708" t="s">
        <v>41</v>
      </c>
      <c r="M2708">
        <v>2</v>
      </c>
      <c r="N2708" t="s">
        <v>42</v>
      </c>
      <c r="O2708" t="s">
        <v>43</v>
      </c>
      <c r="P2708">
        <v>390</v>
      </c>
      <c r="Q2708" t="s">
        <v>44</v>
      </c>
      <c r="R2708" t="s">
        <v>45</v>
      </c>
      <c r="S2708">
        <v>8</v>
      </c>
      <c r="T2708">
        <v>0</v>
      </c>
      <c r="U2708">
        <v>8</v>
      </c>
      <c r="V2708">
        <v>16</v>
      </c>
      <c r="W2708">
        <v>0</v>
      </c>
      <c r="X2708">
        <v>0</v>
      </c>
      <c r="Y2708">
        <v>0</v>
      </c>
      <c r="Z2708">
        <v>0</v>
      </c>
      <c r="AA2708" t="s">
        <v>46</v>
      </c>
      <c r="AB2708" t="s">
        <v>47</v>
      </c>
      <c r="AC2708" t="s">
        <v>267</v>
      </c>
      <c r="AD2708" t="s">
        <v>267</v>
      </c>
      <c r="AE2708" s="39">
        <v>46233.345914351848</v>
      </c>
      <c r="AG2708" t="str">
        <f t="shared" si="336"/>
        <v>Agosto-26</v>
      </c>
      <c r="AH2708" s="36">
        <f>_xlfn.XLOOKUP(AK2708,'Base de Preços'!P$7:P$3001,'Base de Preços'!J$7:J$3001,"",0)</f>
        <v>0</v>
      </c>
      <c r="AI2708" s="37">
        <f t="shared" si="337"/>
        <v>0</v>
      </c>
      <c r="AJ2708" t="str">
        <f>_xlfn.XLOOKUP(N2708,Agrupamentos!C$3:C$496,Agrupamentos!D$3:D$496,"",0)</f>
        <v>APOIO E MANUTENÇÃO</v>
      </c>
      <c r="AK2708" t="str">
        <f t="shared" si="338"/>
        <v>APOIO E MANUTEÇÃOGN14212</v>
      </c>
      <c r="AL2708" s="57" t="str">
        <f t="shared" si="339"/>
        <v>48425GN1421MotoristaGIOVANNI RODRIGUES BORGES MORAESAPOIO E MANUTEÇÃOPátio MST01Principal0Agosto-2681646233,345914351846232</v>
      </c>
      <c r="AM2708" s="79" t="str">
        <f t="shared" si="340"/>
        <v/>
      </c>
      <c r="AN2708" s="80" t="str">
        <f t="shared" si="341"/>
        <v/>
      </c>
      <c r="AO2708" s="36">
        <f t="shared" si="342"/>
        <v>0</v>
      </c>
      <c r="AP2708" s="83" t="str">
        <f t="shared" si="343"/>
        <v/>
      </c>
    </row>
    <row r="2709" spans="1:42" hidden="1">
      <c r="A2709">
        <v>48432</v>
      </c>
      <c r="B2709" s="38">
        <v>46232</v>
      </c>
      <c r="C2709" t="s">
        <v>714</v>
      </c>
      <c r="D2709" t="s">
        <v>36</v>
      </c>
      <c r="E2709" t="s">
        <v>3</v>
      </c>
      <c r="F2709" t="s">
        <v>49</v>
      </c>
      <c r="G2709">
        <v>8</v>
      </c>
      <c r="H2709" s="43">
        <v>11585</v>
      </c>
      <c r="I2709" t="s">
        <v>38</v>
      </c>
      <c r="J2709">
        <v>11807</v>
      </c>
      <c r="K2709" t="s">
        <v>84</v>
      </c>
      <c r="L2709" t="s">
        <v>84</v>
      </c>
      <c r="M2709" t="s">
        <v>89</v>
      </c>
      <c r="N2709" t="s">
        <v>90</v>
      </c>
      <c r="O2709" t="s">
        <v>64</v>
      </c>
      <c r="P2709">
        <v>528</v>
      </c>
      <c r="Q2709" t="s">
        <v>76</v>
      </c>
      <c r="R2709" t="s">
        <v>97</v>
      </c>
      <c r="S2709">
        <v>20</v>
      </c>
      <c r="T2709">
        <v>8.07</v>
      </c>
      <c r="U2709">
        <v>0</v>
      </c>
      <c r="V2709">
        <v>20</v>
      </c>
      <c r="W2709">
        <v>3.56</v>
      </c>
      <c r="X2709">
        <v>2.48</v>
      </c>
      <c r="Y2709">
        <v>2.48</v>
      </c>
      <c r="Z2709">
        <v>284.79000000000002</v>
      </c>
      <c r="AA2709" t="s">
        <v>46</v>
      </c>
      <c r="AB2709" t="s">
        <v>47</v>
      </c>
      <c r="AC2709" t="s">
        <v>88</v>
      </c>
      <c r="AD2709" t="s">
        <v>88</v>
      </c>
      <c r="AE2709" s="39">
        <v>46233.374340277776</v>
      </c>
      <c r="AG2709" t="str">
        <f t="shared" si="336"/>
        <v>Agosto-26</v>
      </c>
      <c r="AH2709" s="36">
        <f>_xlfn.XLOOKUP(AK2709,'Base de Preços'!P$7:P$3001,'Base de Preços'!J$7:J$3001,"",0)</f>
        <v>623.57000000000005</v>
      </c>
      <c r="AI2709" s="37">
        <f t="shared" si="337"/>
        <v>5032.2099000000007</v>
      </c>
      <c r="AJ2709" t="str">
        <f>_xlfn.XLOOKUP(N2709,Agrupamentos!C$3:C$496,Agrupamentos!D$3:D$496,"",0)</f>
        <v>IRRIGAÇÃO DE PLANTIO</v>
      </c>
      <c r="AK2709" t="str">
        <f t="shared" si="338"/>
        <v>1ª IRRIGAÇÃO DE PLANTIOGN1421REF320</v>
      </c>
      <c r="AL2709" s="57" t="str">
        <f t="shared" si="339"/>
        <v>48432GN1421Trabalhador FlorestalCASSIO EDUARDO VIEIRA SOARES1ª IRRIGAÇÃO DE PLANTIOMEL50APrincipal8,07Agosto-2602046233,374340277846232</v>
      </c>
      <c r="AM2709" s="79">
        <f t="shared" si="340"/>
        <v>5.6179775280898872</v>
      </c>
      <c r="AN2709" s="80">
        <f t="shared" si="341"/>
        <v>1599.943820224719</v>
      </c>
      <c r="AO2709" s="36">
        <f t="shared" si="342"/>
        <v>2298.2553000000003</v>
      </c>
      <c r="AP2709" s="83">
        <f t="shared" si="343"/>
        <v>698.31147977528121</v>
      </c>
    </row>
    <row r="2710" spans="1:42" hidden="1">
      <c r="A2710">
        <v>48432</v>
      </c>
      <c r="B2710" s="38">
        <v>46232</v>
      </c>
      <c r="C2710" t="s">
        <v>714</v>
      </c>
      <c r="D2710" t="s">
        <v>36</v>
      </c>
      <c r="E2710" t="s">
        <v>3</v>
      </c>
      <c r="F2710" t="s">
        <v>49</v>
      </c>
      <c r="G2710">
        <v>8</v>
      </c>
      <c r="H2710" s="43">
        <v>11585</v>
      </c>
      <c r="I2710" t="s">
        <v>38</v>
      </c>
      <c r="J2710">
        <v>11807</v>
      </c>
      <c r="K2710" t="s">
        <v>84</v>
      </c>
      <c r="L2710" t="s">
        <v>84</v>
      </c>
      <c r="M2710" t="s">
        <v>85</v>
      </c>
      <c r="N2710" t="s">
        <v>86</v>
      </c>
      <c r="O2710" t="s">
        <v>64</v>
      </c>
      <c r="P2710">
        <v>528</v>
      </c>
      <c r="Q2710" t="s">
        <v>76</v>
      </c>
      <c r="R2710" t="s">
        <v>97</v>
      </c>
      <c r="S2710">
        <v>40</v>
      </c>
      <c r="T2710">
        <v>12</v>
      </c>
      <c r="U2710">
        <v>0</v>
      </c>
      <c r="V2710">
        <v>40</v>
      </c>
      <c r="W2710">
        <v>3.56</v>
      </c>
      <c r="X2710">
        <v>3.33</v>
      </c>
      <c r="Y2710">
        <v>3.33</v>
      </c>
      <c r="Z2710">
        <v>284.79000000000002</v>
      </c>
      <c r="AA2710" t="s">
        <v>55</v>
      </c>
      <c r="AB2710" t="s">
        <v>47</v>
      </c>
      <c r="AC2710" t="s">
        <v>88</v>
      </c>
      <c r="AD2710" t="s">
        <v>88</v>
      </c>
      <c r="AE2710" s="39">
        <v>46233.372708333336</v>
      </c>
      <c r="AG2710" t="str">
        <f t="shared" si="336"/>
        <v>Agosto-26</v>
      </c>
      <c r="AH2710" s="36">
        <f>_xlfn.XLOOKUP(AK2710,'Base de Preços'!P$7:P$3001,'Base de Preços'!J$7:J$3001,"",0)</f>
        <v>623.57000000000005</v>
      </c>
      <c r="AI2710" s="37">
        <f t="shared" si="337"/>
        <v>7482.84</v>
      </c>
      <c r="AJ2710" t="str">
        <f>_xlfn.XLOOKUP(N2710,Agrupamentos!C$3:C$496,Agrupamentos!D$3:D$496,"",0)</f>
        <v>IRRIGAÇÃO DE PLANTIO</v>
      </c>
      <c r="AK2710" t="str">
        <f t="shared" si="338"/>
        <v>3ª IRRIGAÇÃO DE PLANTIOGN1421REF324</v>
      </c>
      <c r="AL2710" s="57" t="str">
        <f t="shared" si="339"/>
        <v>48432GN1421Trabalhador FlorestalCASSIO EDUARDO VIEIRA SOARES3ª IRRIGAÇÃO DE PLANTIOMEL50APrincipal12Agosto-2604046233,372708333346232</v>
      </c>
      <c r="AM2710" s="79">
        <f t="shared" si="340"/>
        <v>11.235955056179774</v>
      </c>
      <c r="AN2710" s="80">
        <f t="shared" si="341"/>
        <v>3199.8876404494381</v>
      </c>
      <c r="AO2710" s="36">
        <f t="shared" si="342"/>
        <v>3417.4800000000005</v>
      </c>
      <c r="AP2710" s="83">
        <f t="shared" si="343"/>
        <v>217.59235955056238</v>
      </c>
    </row>
    <row r="2711" spans="1:42" hidden="1">
      <c r="A2711">
        <v>48432</v>
      </c>
      <c r="B2711" s="38">
        <v>46232</v>
      </c>
      <c r="C2711" t="s">
        <v>714</v>
      </c>
      <c r="D2711" t="s">
        <v>36</v>
      </c>
      <c r="E2711" t="s">
        <v>3</v>
      </c>
      <c r="F2711" t="s">
        <v>92</v>
      </c>
      <c r="G2711">
        <v>8</v>
      </c>
      <c r="H2711" s="43">
        <v>11585</v>
      </c>
      <c r="I2711" t="s">
        <v>38</v>
      </c>
      <c r="J2711">
        <v>11807</v>
      </c>
      <c r="K2711" t="s">
        <v>84</v>
      </c>
      <c r="L2711" t="s">
        <v>84</v>
      </c>
      <c r="M2711" t="s">
        <v>89</v>
      </c>
      <c r="N2711" t="s">
        <v>90</v>
      </c>
      <c r="O2711" t="s">
        <v>64</v>
      </c>
      <c r="P2711">
        <v>528</v>
      </c>
      <c r="Q2711" t="s">
        <v>76</v>
      </c>
      <c r="R2711" t="s">
        <v>97</v>
      </c>
      <c r="S2711">
        <v>4</v>
      </c>
      <c r="T2711">
        <v>8.07</v>
      </c>
      <c r="U2711">
        <v>0</v>
      </c>
      <c r="V2711">
        <v>4</v>
      </c>
      <c r="W2711">
        <v>0.36</v>
      </c>
      <c r="X2711">
        <v>0.5</v>
      </c>
      <c r="Y2711">
        <v>0.5</v>
      </c>
      <c r="Z2711">
        <v>127.29</v>
      </c>
      <c r="AA2711" t="s">
        <v>46</v>
      </c>
      <c r="AB2711" t="s">
        <v>77</v>
      </c>
      <c r="AC2711" t="s">
        <v>88</v>
      </c>
      <c r="AD2711" t="s">
        <v>88</v>
      </c>
      <c r="AE2711" s="39">
        <v>46233.375138888892</v>
      </c>
      <c r="AG2711" t="str">
        <f t="shared" si="336"/>
        <v>Agosto-26</v>
      </c>
      <c r="AH2711" s="36">
        <f>_xlfn.XLOOKUP(AK2711,'Base de Preços'!P$7:P$3001,'Base de Preços'!J$7:J$3001,"",0)</f>
        <v>623.57000000000005</v>
      </c>
      <c r="AI2711" s="37">
        <f t="shared" si="337"/>
        <v>0</v>
      </c>
      <c r="AJ2711" t="str">
        <f>_xlfn.XLOOKUP(N2711,Agrupamentos!C$3:C$496,Agrupamentos!D$3:D$496,"",0)</f>
        <v>IRRIGAÇÃO DE PLANTIO</v>
      </c>
      <c r="AK2711" t="str">
        <f t="shared" si="338"/>
        <v>1ª IRRIGAÇÃO DE PLANTIOGN1421REF320</v>
      </c>
      <c r="AL2711" s="57" t="str">
        <f t="shared" si="339"/>
        <v>48432GN1421Motorista de Caminhão PipaCASSIO EDUARDO VIEIRA SOARES1ª IRRIGAÇÃO DE PLANTIOMEL50AApoio8,07Agosto-260446233,375138888946232</v>
      </c>
      <c r="AM2711" s="79">
        <f t="shared" si="340"/>
        <v>11.111111111111111</v>
      </c>
      <c r="AN2711" s="80">
        <f t="shared" si="341"/>
        <v>1414.3333333333333</v>
      </c>
      <c r="AO2711" s="36">
        <f t="shared" si="342"/>
        <v>1027.2303000000002</v>
      </c>
      <c r="AP2711" s="83">
        <f t="shared" si="343"/>
        <v>-387.10303333333309</v>
      </c>
    </row>
    <row r="2712" spans="1:42" hidden="1">
      <c r="A2712">
        <v>48432</v>
      </c>
      <c r="B2712" s="38">
        <v>46232</v>
      </c>
      <c r="C2712" t="s">
        <v>714</v>
      </c>
      <c r="D2712" t="s">
        <v>36</v>
      </c>
      <c r="E2712" t="s">
        <v>3</v>
      </c>
      <c r="F2712" t="s">
        <v>59</v>
      </c>
      <c r="G2712">
        <v>8</v>
      </c>
      <c r="H2712" s="43">
        <v>11585</v>
      </c>
      <c r="I2712" t="s">
        <v>38</v>
      </c>
      <c r="J2712">
        <v>11807</v>
      </c>
      <c r="K2712" t="s">
        <v>84</v>
      </c>
      <c r="L2712" t="s">
        <v>84</v>
      </c>
      <c r="M2712" t="s">
        <v>94</v>
      </c>
      <c r="N2712" t="s">
        <v>95</v>
      </c>
      <c r="O2712" t="s">
        <v>64</v>
      </c>
      <c r="P2712">
        <v>528</v>
      </c>
      <c r="Q2712" t="s">
        <v>76</v>
      </c>
      <c r="R2712" t="s">
        <v>97</v>
      </c>
      <c r="S2712">
        <v>4</v>
      </c>
      <c r="T2712">
        <v>6</v>
      </c>
      <c r="U2712">
        <v>4</v>
      </c>
      <c r="V2712">
        <v>8</v>
      </c>
      <c r="W2712">
        <v>0.71</v>
      </c>
      <c r="X2712">
        <v>0.67</v>
      </c>
      <c r="Y2712">
        <v>1.33</v>
      </c>
      <c r="Z2712">
        <v>211.49</v>
      </c>
      <c r="AA2712" t="s">
        <v>55</v>
      </c>
      <c r="AB2712" t="s">
        <v>56</v>
      </c>
      <c r="AC2712" t="s">
        <v>88</v>
      </c>
      <c r="AD2712" t="s">
        <v>88</v>
      </c>
      <c r="AE2712" s="39">
        <v>46233.373599537037</v>
      </c>
      <c r="AG2712" t="str">
        <f t="shared" si="336"/>
        <v>Agosto-26</v>
      </c>
      <c r="AH2712" s="36">
        <f>_xlfn.XLOOKUP(AK2712,'Base de Preços'!P$7:P$3001,'Base de Preços'!J$7:J$3001,"",0)</f>
        <v>623.57000000000005</v>
      </c>
      <c r="AI2712" s="37">
        <f t="shared" si="337"/>
        <v>0</v>
      </c>
      <c r="AJ2712" t="str">
        <f>_xlfn.XLOOKUP(N2712,Agrupamentos!C$3:C$496,Agrupamentos!D$3:D$496,"",0)</f>
        <v>IRRIGAÇÃO DE PLANTIO</v>
      </c>
      <c r="AK2712" t="str">
        <f t="shared" si="338"/>
        <v>2ª IRRIGAÇÃO DE PLANTIOGN1421REF322</v>
      </c>
      <c r="AL2712" s="57" t="str">
        <f t="shared" si="339"/>
        <v>48432GN1421Operador de Trator de PneuCASSIO EDUARDO VIEIRA SOARES2ª IRRIGAÇÃO DE PLANTIOMEL50ASuporte6Agosto-264846233,37359953746232</v>
      </c>
      <c r="AM2712" s="79">
        <f t="shared" si="340"/>
        <v>11.267605633802818</v>
      </c>
      <c r="AN2712" s="80">
        <f t="shared" si="341"/>
        <v>2382.9859154929582</v>
      </c>
      <c r="AO2712" s="36">
        <f t="shared" si="342"/>
        <v>1268.94</v>
      </c>
      <c r="AP2712" s="83">
        <f t="shared" si="343"/>
        <v>-1114.0459154929581</v>
      </c>
    </row>
    <row r="2713" spans="1:42" hidden="1">
      <c r="A2713">
        <v>48432</v>
      </c>
      <c r="B2713" s="38">
        <v>46232</v>
      </c>
      <c r="C2713" t="s">
        <v>714</v>
      </c>
      <c r="D2713" t="s">
        <v>36</v>
      </c>
      <c r="E2713" t="s">
        <v>3</v>
      </c>
      <c r="F2713" t="s">
        <v>49</v>
      </c>
      <c r="G2713">
        <v>8</v>
      </c>
      <c r="H2713" s="43">
        <v>11585</v>
      </c>
      <c r="I2713" t="s">
        <v>38</v>
      </c>
      <c r="J2713">
        <v>11807</v>
      </c>
      <c r="K2713" t="s">
        <v>84</v>
      </c>
      <c r="L2713" t="s">
        <v>84</v>
      </c>
      <c r="M2713" t="s">
        <v>94</v>
      </c>
      <c r="N2713" t="s">
        <v>95</v>
      </c>
      <c r="O2713" t="s">
        <v>64</v>
      </c>
      <c r="P2713">
        <v>528</v>
      </c>
      <c r="Q2713" t="s">
        <v>76</v>
      </c>
      <c r="R2713" t="s">
        <v>97</v>
      </c>
      <c r="S2713">
        <v>40</v>
      </c>
      <c r="T2713">
        <v>6</v>
      </c>
      <c r="U2713">
        <v>0</v>
      </c>
      <c r="V2713">
        <v>40</v>
      </c>
      <c r="W2713">
        <v>3.56</v>
      </c>
      <c r="X2713">
        <v>6.67</v>
      </c>
      <c r="Y2713">
        <v>6.67</v>
      </c>
      <c r="Z2713">
        <v>284.79000000000002</v>
      </c>
      <c r="AA2713" t="s">
        <v>55</v>
      </c>
      <c r="AB2713" t="s">
        <v>47</v>
      </c>
      <c r="AC2713" t="s">
        <v>88</v>
      </c>
      <c r="AD2713" t="s">
        <v>88</v>
      </c>
      <c r="AE2713" s="39">
        <v>46233.373877314814</v>
      </c>
      <c r="AG2713" t="str">
        <f t="shared" si="336"/>
        <v>Agosto-26</v>
      </c>
      <c r="AH2713" s="36">
        <f>_xlfn.XLOOKUP(AK2713,'Base de Preços'!P$7:P$3001,'Base de Preços'!J$7:J$3001,"",0)</f>
        <v>623.57000000000005</v>
      </c>
      <c r="AI2713" s="37">
        <f t="shared" si="337"/>
        <v>3741.42</v>
      </c>
      <c r="AJ2713" t="str">
        <f>_xlfn.XLOOKUP(N2713,Agrupamentos!C$3:C$496,Agrupamentos!D$3:D$496,"",0)</f>
        <v>IRRIGAÇÃO DE PLANTIO</v>
      </c>
      <c r="AK2713" t="str">
        <f t="shared" si="338"/>
        <v>2ª IRRIGAÇÃO DE PLANTIOGN1421REF322</v>
      </c>
      <c r="AL2713" s="57" t="str">
        <f t="shared" si="339"/>
        <v>48432GN1421Trabalhador FlorestalCASSIO EDUARDO VIEIRA SOARES2ª IRRIGAÇÃO DE PLANTIOMEL50APrincipal6Agosto-2604046233,373877314846232</v>
      </c>
      <c r="AM2713" s="79">
        <f t="shared" si="340"/>
        <v>11.235955056179774</v>
      </c>
      <c r="AN2713" s="80">
        <f t="shared" si="341"/>
        <v>3199.8876404494381</v>
      </c>
      <c r="AO2713" s="36">
        <f t="shared" si="342"/>
        <v>1708.7400000000002</v>
      </c>
      <c r="AP2713" s="83">
        <f t="shared" si="343"/>
        <v>-1491.1476404494379</v>
      </c>
    </row>
    <row r="2714" spans="1:42" hidden="1">
      <c r="A2714">
        <v>48432</v>
      </c>
      <c r="B2714" s="38">
        <v>46232</v>
      </c>
      <c r="C2714" t="s">
        <v>714</v>
      </c>
      <c r="D2714" t="s">
        <v>36</v>
      </c>
      <c r="E2714" t="s">
        <v>3</v>
      </c>
      <c r="F2714" t="s">
        <v>92</v>
      </c>
      <c r="G2714">
        <v>8</v>
      </c>
      <c r="H2714" s="43">
        <v>11585</v>
      </c>
      <c r="I2714" t="s">
        <v>38</v>
      </c>
      <c r="J2714">
        <v>11807</v>
      </c>
      <c r="K2714" t="s">
        <v>84</v>
      </c>
      <c r="L2714" t="s">
        <v>84</v>
      </c>
      <c r="M2714" t="s">
        <v>85</v>
      </c>
      <c r="N2714" t="s">
        <v>86</v>
      </c>
      <c r="O2714" t="s">
        <v>64</v>
      </c>
      <c r="P2714">
        <v>528</v>
      </c>
      <c r="Q2714" t="s">
        <v>76</v>
      </c>
      <c r="R2714" t="s">
        <v>97</v>
      </c>
      <c r="S2714">
        <v>4</v>
      </c>
      <c r="T2714">
        <v>12</v>
      </c>
      <c r="U2714">
        <v>0</v>
      </c>
      <c r="V2714">
        <v>4</v>
      </c>
      <c r="W2714">
        <v>0.36</v>
      </c>
      <c r="X2714">
        <v>0.33</v>
      </c>
      <c r="Y2714">
        <v>0.33</v>
      </c>
      <c r="Z2714">
        <v>127.29</v>
      </c>
      <c r="AA2714" t="s">
        <v>55</v>
      </c>
      <c r="AB2714" t="s">
        <v>77</v>
      </c>
      <c r="AC2714" t="s">
        <v>88</v>
      </c>
      <c r="AD2714" t="s">
        <v>88</v>
      </c>
      <c r="AE2714" s="39">
        <v>46233.373148148145</v>
      </c>
      <c r="AG2714" t="str">
        <f t="shared" si="336"/>
        <v>Agosto-26</v>
      </c>
      <c r="AH2714" s="36">
        <f>_xlfn.XLOOKUP(AK2714,'Base de Preços'!P$7:P$3001,'Base de Preços'!J$7:J$3001,"",0)</f>
        <v>623.57000000000005</v>
      </c>
      <c r="AI2714" s="37">
        <f t="shared" si="337"/>
        <v>0</v>
      </c>
      <c r="AJ2714" t="str">
        <f>_xlfn.XLOOKUP(N2714,Agrupamentos!C$3:C$496,Agrupamentos!D$3:D$496,"",0)</f>
        <v>IRRIGAÇÃO DE PLANTIO</v>
      </c>
      <c r="AK2714" t="str">
        <f t="shared" si="338"/>
        <v>3ª IRRIGAÇÃO DE PLANTIOGN1421REF324</v>
      </c>
      <c r="AL2714" s="57" t="str">
        <f t="shared" si="339"/>
        <v>48432GN1421Motorista de Caminhão PipaCASSIO EDUARDO VIEIRA SOARES3ª IRRIGAÇÃO DE PLANTIOMEL50AApoio12Agosto-260446233,373148148146232</v>
      </c>
      <c r="AM2714" s="79">
        <f t="shared" si="340"/>
        <v>11.111111111111111</v>
      </c>
      <c r="AN2714" s="80">
        <f t="shared" si="341"/>
        <v>1414.3333333333333</v>
      </c>
      <c r="AO2714" s="36">
        <f t="shared" si="342"/>
        <v>1527.48</v>
      </c>
      <c r="AP2714" s="83">
        <f t="shared" si="343"/>
        <v>113.14666666666676</v>
      </c>
    </row>
    <row r="2715" spans="1:42" hidden="1">
      <c r="A2715">
        <v>48432</v>
      </c>
      <c r="B2715" s="38">
        <v>46232</v>
      </c>
      <c r="C2715" t="s">
        <v>714</v>
      </c>
      <c r="D2715" t="s">
        <v>36</v>
      </c>
      <c r="E2715" t="s">
        <v>3</v>
      </c>
      <c r="F2715" t="s">
        <v>59</v>
      </c>
      <c r="G2715">
        <v>8</v>
      </c>
      <c r="H2715" s="43">
        <v>11585</v>
      </c>
      <c r="I2715" t="s">
        <v>38</v>
      </c>
      <c r="J2715">
        <v>11807</v>
      </c>
      <c r="K2715" t="s">
        <v>84</v>
      </c>
      <c r="L2715" t="s">
        <v>84</v>
      </c>
      <c r="M2715" t="s">
        <v>85</v>
      </c>
      <c r="N2715" t="s">
        <v>86</v>
      </c>
      <c r="O2715" t="s">
        <v>64</v>
      </c>
      <c r="P2715">
        <v>528</v>
      </c>
      <c r="Q2715" t="s">
        <v>76</v>
      </c>
      <c r="R2715" t="s">
        <v>97</v>
      </c>
      <c r="S2715">
        <v>6</v>
      </c>
      <c r="T2715">
        <v>12</v>
      </c>
      <c r="U2715">
        <v>2</v>
      </c>
      <c r="V2715">
        <v>8</v>
      </c>
      <c r="W2715">
        <v>0.71</v>
      </c>
      <c r="X2715">
        <v>0.5</v>
      </c>
      <c r="Y2715">
        <v>0.67</v>
      </c>
      <c r="Z2715">
        <v>211.49</v>
      </c>
      <c r="AA2715" t="s">
        <v>55</v>
      </c>
      <c r="AB2715" t="s">
        <v>56</v>
      </c>
      <c r="AC2715" t="s">
        <v>88</v>
      </c>
      <c r="AD2715" t="s">
        <v>88</v>
      </c>
      <c r="AE2715" s="39">
        <v>46233.37295138889</v>
      </c>
      <c r="AG2715" t="str">
        <f t="shared" si="336"/>
        <v>Agosto-26</v>
      </c>
      <c r="AH2715" s="36">
        <f>_xlfn.XLOOKUP(AK2715,'Base de Preços'!P$7:P$3001,'Base de Preços'!J$7:J$3001,"",0)</f>
        <v>623.57000000000005</v>
      </c>
      <c r="AI2715" s="37">
        <f t="shared" si="337"/>
        <v>0</v>
      </c>
      <c r="AJ2715" t="str">
        <f>_xlfn.XLOOKUP(N2715,Agrupamentos!C$3:C$496,Agrupamentos!D$3:D$496,"",0)</f>
        <v>IRRIGAÇÃO DE PLANTIO</v>
      </c>
      <c r="AK2715" t="str">
        <f t="shared" si="338"/>
        <v>3ª IRRIGAÇÃO DE PLANTIOGN1421REF324</v>
      </c>
      <c r="AL2715" s="57" t="str">
        <f t="shared" si="339"/>
        <v>48432GN1421Operador de Trator de PneuCASSIO EDUARDO VIEIRA SOARES3ª IRRIGAÇÃO DE PLANTIOMEL50ASuporte12Agosto-262846233,372951388946232</v>
      </c>
      <c r="AM2715" s="79">
        <f t="shared" si="340"/>
        <v>11.267605633802818</v>
      </c>
      <c r="AN2715" s="80">
        <f t="shared" si="341"/>
        <v>2382.9859154929582</v>
      </c>
      <c r="AO2715" s="36">
        <f t="shared" si="342"/>
        <v>2537.88</v>
      </c>
      <c r="AP2715" s="83">
        <f t="shared" si="343"/>
        <v>154.89408450704195</v>
      </c>
    </row>
    <row r="2716" spans="1:42" hidden="1">
      <c r="A2716">
        <v>48432</v>
      </c>
      <c r="B2716" s="38">
        <v>46232</v>
      </c>
      <c r="C2716" t="s">
        <v>714</v>
      </c>
      <c r="D2716" t="s">
        <v>36</v>
      </c>
      <c r="E2716" t="s">
        <v>3</v>
      </c>
      <c r="F2716" t="s">
        <v>49</v>
      </c>
      <c r="G2716">
        <v>8</v>
      </c>
      <c r="H2716" s="43">
        <v>11585</v>
      </c>
      <c r="I2716" t="s">
        <v>38</v>
      </c>
      <c r="J2716">
        <v>11807</v>
      </c>
      <c r="K2716" t="s">
        <v>84</v>
      </c>
      <c r="L2716" t="s">
        <v>84</v>
      </c>
      <c r="M2716" t="s">
        <v>89</v>
      </c>
      <c r="N2716" t="s">
        <v>90</v>
      </c>
      <c r="O2716" t="s">
        <v>64</v>
      </c>
      <c r="P2716">
        <v>528</v>
      </c>
      <c r="Q2716" t="s">
        <v>76</v>
      </c>
      <c r="R2716" t="s">
        <v>552</v>
      </c>
      <c r="S2716">
        <v>20</v>
      </c>
      <c r="T2716">
        <v>2.63</v>
      </c>
      <c r="U2716">
        <v>0</v>
      </c>
      <c r="V2716">
        <v>20</v>
      </c>
      <c r="W2716">
        <v>3.56</v>
      </c>
      <c r="X2716">
        <v>7.6</v>
      </c>
      <c r="Y2716">
        <v>7.6</v>
      </c>
      <c r="Z2716">
        <v>284.79000000000002</v>
      </c>
      <c r="AA2716" t="s">
        <v>55</v>
      </c>
      <c r="AB2716" t="s">
        <v>47</v>
      </c>
      <c r="AC2716" t="s">
        <v>88</v>
      </c>
      <c r="AD2716" t="s">
        <v>58</v>
      </c>
      <c r="AE2716" s="39">
        <v>46233.375648148147</v>
      </c>
      <c r="AG2716" t="str">
        <f t="shared" si="336"/>
        <v>Agosto-26</v>
      </c>
      <c r="AH2716" s="36">
        <f>_xlfn.XLOOKUP(AK2716,'Base de Preços'!P$7:P$3001,'Base de Preços'!J$7:J$3001,"",0)</f>
        <v>623.57000000000005</v>
      </c>
      <c r="AI2716" s="37">
        <f t="shared" si="337"/>
        <v>1639.9891</v>
      </c>
      <c r="AJ2716" t="str">
        <f>_xlfn.XLOOKUP(N2716,Agrupamentos!C$3:C$496,Agrupamentos!D$3:D$496,"",0)</f>
        <v>IRRIGAÇÃO DE PLANTIO</v>
      </c>
      <c r="AK2716" t="str">
        <f t="shared" si="338"/>
        <v>1ª IRRIGAÇÃO DE PLANTIOGN1421REF320</v>
      </c>
      <c r="AL2716" s="57" t="str">
        <f t="shared" si="339"/>
        <v>48432GN1421Trabalhador FlorestalCASSIO EDUARDO VIEIRA SOARES1ª IRRIGAÇÃO DE PLANTIOMEL50BPrincipal2,63Agosto-2602046233,375648148146232</v>
      </c>
      <c r="AM2716" s="79">
        <f t="shared" si="340"/>
        <v>5.6179775280898872</v>
      </c>
      <c r="AN2716" s="80">
        <f t="shared" si="341"/>
        <v>1599.943820224719</v>
      </c>
      <c r="AO2716" s="36">
        <f t="shared" si="342"/>
        <v>748.99770000000001</v>
      </c>
      <c r="AP2716" s="83">
        <f t="shared" si="343"/>
        <v>-850.94612022471904</v>
      </c>
    </row>
    <row r="2717" spans="1:42" hidden="1">
      <c r="A2717">
        <v>48432</v>
      </c>
      <c r="B2717" s="38">
        <v>46232</v>
      </c>
      <c r="C2717" t="s">
        <v>714</v>
      </c>
      <c r="D2717" t="s">
        <v>36</v>
      </c>
      <c r="E2717" t="s">
        <v>3</v>
      </c>
      <c r="F2717" t="s">
        <v>59</v>
      </c>
      <c r="G2717">
        <v>8</v>
      </c>
      <c r="H2717" s="43">
        <v>11585</v>
      </c>
      <c r="I2717" t="s">
        <v>38</v>
      </c>
      <c r="J2717">
        <v>11807</v>
      </c>
      <c r="K2717" t="s">
        <v>84</v>
      </c>
      <c r="L2717" t="s">
        <v>84</v>
      </c>
      <c r="M2717" t="s">
        <v>89</v>
      </c>
      <c r="N2717" t="s">
        <v>90</v>
      </c>
      <c r="O2717" t="s">
        <v>64</v>
      </c>
      <c r="P2717">
        <v>528</v>
      </c>
      <c r="Q2717" t="s">
        <v>76</v>
      </c>
      <c r="R2717" t="s">
        <v>97</v>
      </c>
      <c r="S2717">
        <v>6</v>
      </c>
      <c r="T2717">
        <v>8.07</v>
      </c>
      <c r="U2717">
        <v>2</v>
      </c>
      <c r="V2717">
        <v>8</v>
      </c>
      <c r="W2717">
        <v>0.71</v>
      </c>
      <c r="X2717">
        <v>0.74</v>
      </c>
      <c r="Y2717">
        <v>0.99</v>
      </c>
      <c r="Z2717">
        <v>211.49</v>
      </c>
      <c r="AA2717" t="s">
        <v>46</v>
      </c>
      <c r="AB2717" t="s">
        <v>56</v>
      </c>
      <c r="AC2717" t="s">
        <v>88</v>
      </c>
      <c r="AD2717" t="s">
        <v>58</v>
      </c>
      <c r="AE2717" s="39">
        <v>46233.374861111108</v>
      </c>
      <c r="AG2717" t="str">
        <f t="shared" si="336"/>
        <v>Agosto-26</v>
      </c>
      <c r="AH2717" s="36">
        <f>_xlfn.XLOOKUP(AK2717,'Base de Preços'!P$7:P$3001,'Base de Preços'!J$7:J$3001,"",0)</f>
        <v>623.57000000000005</v>
      </c>
      <c r="AI2717" s="37">
        <f t="shared" si="337"/>
        <v>0</v>
      </c>
      <c r="AJ2717" t="str">
        <f>_xlfn.XLOOKUP(N2717,Agrupamentos!C$3:C$496,Agrupamentos!D$3:D$496,"",0)</f>
        <v>IRRIGAÇÃO DE PLANTIO</v>
      </c>
      <c r="AK2717" t="str">
        <f t="shared" si="338"/>
        <v>1ª IRRIGAÇÃO DE PLANTIOGN1421REF320</v>
      </c>
      <c r="AL2717" s="57" t="str">
        <f t="shared" si="339"/>
        <v>48432GN1421Operador de Trator de PneuCASSIO EDUARDO VIEIRA SOARES1ª IRRIGAÇÃO DE PLANTIOMEL50ASuporte8,07Agosto-262846233,374861111146232</v>
      </c>
      <c r="AM2717" s="79">
        <f t="shared" si="340"/>
        <v>11.267605633802818</v>
      </c>
      <c r="AN2717" s="80">
        <f t="shared" si="341"/>
        <v>2382.9859154929582</v>
      </c>
      <c r="AO2717" s="36">
        <f t="shared" si="342"/>
        <v>1706.7243000000001</v>
      </c>
      <c r="AP2717" s="83">
        <f t="shared" si="343"/>
        <v>-676.26161549295807</v>
      </c>
    </row>
    <row r="2718" spans="1:42" hidden="1">
      <c r="A2718">
        <v>48433</v>
      </c>
      <c r="B2718" s="38">
        <v>46232</v>
      </c>
      <c r="C2718" t="s">
        <v>714</v>
      </c>
      <c r="D2718" t="s">
        <v>36</v>
      </c>
      <c r="E2718" t="s">
        <v>3</v>
      </c>
      <c r="F2718" t="s">
        <v>59</v>
      </c>
      <c r="G2718">
        <v>8</v>
      </c>
      <c r="H2718" s="43">
        <v>10061</v>
      </c>
      <c r="I2718" t="s">
        <v>60</v>
      </c>
      <c r="J2718">
        <v>11778</v>
      </c>
      <c r="K2718" t="s">
        <v>61</v>
      </c>
      <c r="L2718" t="s">
        <v>61</v>
      </c>
      <c r="M2718" t="s">
        <v>62</v>
      </c>
      <c r="N2718" t="s">
        <v>63</v>
      </c>
      <c r="O2718" t="s">
        <v>64</v>
      </c>
      <c r="P2718">
        <v>511</v>
      </c>
      <c r="Q2718" t="s">
        <v>53</v>
      </c>
      <c r="R2718">
        <v>17</v>
      </c>
      <c r="S2718">
        <v>7</v>
      </c>
      <c r="T2718">
        <v>4</v>
      </c>
      <c r="U2718">
        <v>25</v>
      </c>
      <c r="V2718">
        <v>32</v>
      </c>
      <c r="W2718">
        <v>1.24</v>
      </c>
      <c r="X2718">
        <v>1.75</v>
      </c>
      <c r="Y2718">
        <v>8</v>
      </c>
      <c r="Z2718" s="3">
        <v>1000</v>
      </c>
      <c r="AA2718" t="s">
        <v>55</v>
      </c>
      <c r="AB2718" t="s">
        <v>47</v>
      </c>
      <c r="AC2718" t="s">
        <v>65</v>
      </c>
      <c r="AD2718" t="s">
        <v>58</v>
      </c>
      <c r="AE2718" s="39">
        <v>46233.365034722221</v>
      </c>
      <c r="AG2718" t="str">
        <f t="shared" si="336"/>
        <v>Agosto-26</v>
      </c>
      <c r="AH2718" s="36">
        <f>_xlfn.XLOOKUP(AK2718,'Base de Preços'!P$7:P$3001,'Base de Preços'!J$7:J$3001,"",0)</f>
        <v>1000</v>
      </c>
      <c r="AI2718" s="37">
        <f t="shared" si="337"/>
        <v>4000</v>
      </c>
      <c r="AJ2718" t="str">
        <f>_xlfn.XLOOKUP(N2718,Agrupamentos!C$3:C$496,Agrupamentos!D$3:D$496,"",0)</f>
        <v>REBAIXAMENTO TOCO</v>
      </c>
      <c r="AK2718" t="str">
        <f t="shared" si="338"/>
        <v>REBAIXAMENTO MECANIZADO DE BROTAÇÃO E TOCOS DE EUCALIPTOGN1421REF54</v>
      </c>
      <c r="AL2718" s="57" t="str">
        <f t="shared" si="339"/>
        <v>48433GN1421Operador de Trator de PneuJORDAN HUGO MIGUEL DA SILVAREBAIXAMENTO MECANIZADO DE BROTAÇÃO E TOCOS DE EUCALIPTOLAGEADO17Principal4Agosto-26253246233,365034722246232</v>
      </c>
      <c r="AM2718" s="79">
        <f t="shared" si="340"/>
        <v>25.806451612903228</v>
      </c>
      <c r="AN2718" s="80">
        <f t="shared" si="341"/>
        <v>25806.451612903227</v>
      </c>
      <c r="AO2718" s="36">
        <f t="shared" si="342"/>
        <v>4000</v>
      </c>
      <c r="AP2718" s="83">
        <f t="shared" si="343"/>
        <v>-21806.451612903227</v>
      </c>
    </row>
    <row r="2719" spans="1:42" hidden="1">
      <c r="A2719">
        <v>48439</v>
      </c>
      <c r="B2719" s="38">
        <v>46232</v>
      </c>
      <c r="C2719" t="s">
        <v>714</v>
      </c>
      <c r="D2719" t="s">
        <v>36</v>
      </c>
      <c r="E2719" t="s">
        <v>3</v>
      </c>
      <c r="F2719" t="s">
        <v>49</v>
      </c>
      <c r="G2719">
        <v>8</v>
      </c>
      <c r="H2719" s="43">
        <v>11585</v>
      </c>
      <c r="I2719" t="s">
        <v>38</v>
      </c>
      <c r="J2719" t="s">
        <v>50</v>
      </c>
      <c r="K2719" t="s">
        <v>51</v>
      </c>
      <c r="L2719" t="s">
        <v>52</v>
      </c>
      <c r="M2719">
        <v>2</v>
      </c>
      <c r="N2719" t="s">
        <v>42</v>
      </c>
      <c r="O2719" t="s">
        <v>43</v>
      </c>
      <c r="P2719">
        <v>528</v>
      </c>
      <c r="Q2719" t="s">
        <v>76</v>
      </c>
      <c r="R2719">
        <v>2</v>
      </c>
      <c r="S2719">
        <v>0</v>
      </c>
      <c r="T2719">
        <v>0</v>
      </c>
      <c r="U2719">
        <v>56</v>
      </c>
      <c r="V2719">
        <v>56</v>
      </c>
      <c r="W2719">
        <v>0</v>
      </c>
      <c r="X2719">
        <v>0</v>
      </c>
      <c r="Y2719">
        <v>0</v>
      </c>
      <c r="Z2719">
        <v>0</v>
      </c>
      <c r="AA2719" t="s">
        <v>55</v>
      </c>
      <c r="AB2719" t="s">
        <v>56</v>
      </c>
      <c r="AC2719" t="s">
        <v>58</v>
      </c>
      <c r="AD2719" t="s">
        <v>58</v>
      </c>
      <c r="AE2719" s="39">
        <v>46233.388460648152</v>
      </c>
      <c r="AG2719" t="str">
        <f t="shared" si="336"/>
        <v>Agosto-26</v>
      </c>
      <c r="AH2719" s="36">
        <f>_xlfn.XLOOKUP(AK2719,'Base de Preços'!P$7:P$3001,'Base de Preços'!J$7:J$3001,"",0)</f>
        <v>0</v>
      </c>
      <c r="AI2719" s="37">
        <f t="shared" si="337"/>
        <v>0</v>
      </c>
      <c r="AJ2719" t="str">
        <f>_xlfn.XLOOKUP(N2719,Agrupamentos!C$3:C$496,Agrupamentos!D$3:D$496,"",0)</f>
        <v>APOIO E MANUTENÇÃO</v>
      </c>
      <c r="AK2719" t="str">
        <f t="shared" si="338"/>
        <v>APOIO E MANUTEÇÃOGN14212</v>
      </c>
      <c r="AL2719" s="57" t="str">
        <f t="shared" si="339"/>
        <v>48439GN1421Trabalhador FlorestalLEANDRA DE MIRANDA SOUZA COSTAAPOIO E MANUTEÇÃOMEL2Suporte0Agosto-26565646233,388460648246232</v>
      </c>
      <c r="AM2719" s="79" t="str">
        <f t="shared" si="340"/>
        <v/>
      </c>
      <c r="AN2719" s="80" t="str">
        <f t="shared" si="341"/>
        <v/>
      </c>
      <c r="AO2719" s="36">
        <f t="shared" si="342"/>
        <v>0</v>
      </c>
      <c r="AP2719" s="83" t="str">
        <f t="shared" si="343"/>
        <v/>
      </c>
    </row>
    <row r="2720" spans="1:42" hidden="1">
      <c r="A2720">
        <v>48416</v>
      </c>
      <c r="B2720" s="38">
        <v>46232</v>
      </c>
      <c r="C2720" t="s">
        <v>714</v>
      </c>
      <c r="D2720" t="s">
        <v>105</v>
      </c>
      <c r="E2720" t="s">
        <v>106</v>
      </c>
      <c r="F2720" t="s">
        <v>49</v>
      </c>
      <c r="G2720">
        <v>8</v>
      </c>
      <c r="H2720" s="43">
        <v>11065</v>
      </c>
      <c r="I2720" t="s">
        <v>107</v>
      </c>
      <c r="J2720">
        <v>11390</v>
      </c>
      <c r="K2720" t="s">
        <v>123</v>
      </c>
      <c r="L2720" t="s">
        <v>123</v>
      </c>
      <c r="M2720" t="s">
        <v>124</v>
      </c>
      <c r="N2720" t="s">
        <v>125</v>
      </c>
      <c r="O2720" t="s">
        <v>64</v>
      </c>
      <c r="P2720">
        <v>805</v>
      </c>
      <c r="Q2720" t="s">
        <v>126</v>
      </c>
      <c r="R2720" t="s">
        <v>158</v>
      </c>
      <c r="S2720">
        <v>108</v>
      </c>
      <c r="T2720">
        <v>24.31</v>
      </c>
      <c r="U2720">
        <v>0</v>
      </c>
      <c r="V2720">
        <v>108</v>
      </c>
      <c r="W2720">
        <v>1.51</v>
      </c>
      <c r="X2720">
        <v>4.4400000000000004</v>
      </c>
      <c r="Y2720">
        <v>4.4400000000000004</v>
      </c>
      <c r="Z2720">
        <v>112.28</v>
      </c>
      <c r="AA2720" t="s">
        <v>46</v>
      </c>
      <c r="AB2720" t="s">
        <v>47</v>
      </c>
      <c r="AC2720" t="s">
        <v>127</v>
      </c>
      <c r="AD2720" t="s">
        <v>58</v>
      </c>
      <c r="AE2720" s="39">
        <v>46232.960659722223</v>
      </c>
      <c r="AG2720" t="str">
        <f t="shared" si="336"/>
        <v>Agosto-26</v>
      </c>
      <c r="AH2720" s="36">
        <f>_xlfn.XLOOKUP(AK2720,'Base de Preços'!P$7:P$3001,'Base de Preços'!J$7:J$3001,"",0)</f>
        <v>143.12</v>
      </c>
      <c r="AI2720" s="37">
        <f t="shared" si="337"/>
        <v>3479.2471999999998</v>
      </c>
      <c r="AJ2720" t="str">
        <f>_xlfn.XLOOKUP(N2720,Agrupamentos!C$3:C$496,Agrupamentos!D$3:D$496,"",0)</f>
        <v>COMB FORMIGA MANUAL SISTEMATICO</v>
      </c>
      <c r="AK2720" t="str">
        <f t="shared" si="338"/>
        <v>SERV COMB FORMIGA MANUAL SISTEMATICOGN1410IMP179</v>
      </c>
      <c r="AL2720" s="57" t="str">
        <f t="shared" si="339"/>
        <v>48416GN1410Trabalhador FlorestalDIEMISSON DE ALMEIDA SANTOSSERV COMB FORMIGA MANUAL SISTEMATICOGUAÍRA - RRP001-01Principal24,31Agosto-26010846232,960659722246232</v>
      </c>
      <c r="AM2720" s="79">
        <f t="shared" si="340"/>
        <v>71.523178807947019</v>
      </c>
      <c r="AN2720" s="80">
        <f t="shared" si="341"/>
        <v>8030.622516556291</v>
      </c>
      <c r="AO2720" s="36">
        <f t="shared" si="342"/>
        <v>2729.5268000000001</v>
      </c>
      <c r="AP2720" s="83">
        <f t="shared" si="343"/>
        <v>-5301.0957165562904</v>
      </c>
    </row>
    <row r="2721" spans="1:42" hidden="1">
      <c r="A2721">
        <v>48416</v>
      </c>
      <c r="B2721" s="38">
        <v>46232</v>
      </c>
      <c r="C2721" t="s">
        <v>714</v>
      </c>
      <c r="D2721" t="s">
        <v>105</v>
      </c>
      <c r="E2721" t="s">
        <v>106</v>
      </c>
      <c r="F2721" t="s">
        <v>49</v>
      </c>
      <c r="G2721">
        <v>8</v>
      </c>
      <c r="H2721" s="43">
        <v>11065</v>
      </c>
      <c r="I2721" t="s">
        <v>107</v>
      </c>
      <c r="J2721">
        <v>11390</v>
      </c>
      <c r="K2721" t="s">
        <v>123</v>
      </c>
      <c r="L2721" t="s">
        <v>123</v>
      </c>
      <c r="M2721" t="s">
        <v>124</v>
      </c>
      <c r="N2721" t="s">
        <v>125</v>
      </c>
      <c r="O2721" t="s">
        <v>64</v>
      </c>
      <c r="P2721">
        <v>805</v>
      </c>
      <c r="Q2721" t="s">
        <v>126</v>
      </c>
      <c r="R2721" t="s">
        <v>118</v>
      </c>
      <c r="S2721">
        <v>120</v>
      </c>
      <c r="T2721">
        <v>50</v>
      </c>
      <c r="U2721">
        <v>0</v>
      </c>
      <c r="V2721">
        <v>120</v>
      </c>
      <c r="W2721">
        <v>1.51</v>
      </c>
      <c r="X2721">
        <v>2.4</v>
      </c>
      <c r="Y2721">
        <v>2.4</v>
      </c>
      <c r="Z2721">
        <v>112.28</v>
      </c>
      <c r="AA2721" t="s">
        <v>55</v>
      </c>
      <c r="AB2721" t="s">
        <v>47</v>
      </c>
      <c r="AC2721" t="s">
        <v>127</v>
      </c>
      <c r="AE2721" s="39">
        <v>46232.960659722223</v>
      </c>
      <c r="AG2721" t="str">
        <f t="shared" si="336"/>
        <v>Agosto-26</v>
      </c>
      <c r="AH2721" s="36">
        <f>_xlfn.XLOOKUP(AK2721,'Base de Preços'!P$7:P$3001,'Base de Preços'!J$7:J$3001,"",0)</f>
        <v>143.12</v>
      </c>
      <c r="AI2721" s="37">
        <f t="shared" si="337"/>
        <v>7156</v>
      </c>
      <c r="AJ2721" t="str">
        <f>_xlfn.XLOOKUP(N2721,Agrupamentos!C$3:C$496,Agrupamentos!D$3:D$496,"",0)</f>
        <v>COMB FORMIGA MANUAL SISTEMATICO</v>
      </c>
      <c r="AK2721" t="str">
        <f t="shared" si="338"/>
        <v>SERV COMB FORMIGA MANUAL SISTEMATICOGN1410IMP179</v>
      </c>
      <c r="AL2721" s="57" t="str">
        <f t="shared" si="339"/>
        <v>48416GN1410Trabalhador FlorestalDIEMISSON DE ALMEIDA SANTOSSERV COMB FORMIGA MANUAL SISTEMATICOGUAÍRA - RRP003-01Principal50Agosto-26012046232,960659722246232</v>
      </c>
      <c r="AM2721" s="79">
        <f t="shared" si="340"/>
        <v>79.47019867549669</v>
      </c>
      <c r="AN2721" s="80">
        <f t="shared" si="341"/>
        <v>8922.9139072847684</v>
      </c>
      <c r="AO2721" s="36">
        <f t="shared" si="342"/>
        <v>5614</v>
      </c>
      <c r="AP2721" s="83">
        <f t="shared" si="343"/>
        <v>-3308.9139072847684</v>
      </c>
    </row>
    <row r="2722" spans="1:42" hidden="1">
      <c r="A2722">
        <v>48416</v>
      </c>
      <c r="B2722" s="38">
        <v>46232</v>
      </c>
      <c r="C2722" t="s">
        <v>714</v>
      </c>
      <c r="D2722" t="s">
        <v>105</v>
      </c>
      <c r="E2722" t="s">
        <v>106</v>
      </c>
      <c r="F2722" t="s">
        <v>59</v>
      </c>
      <c r="G2722">
        <v>8</v>
      </c>
      <c r="H2722" s="43">
        <v>11065</v>
      </c>
      <c r="I2722" t="s">
        <v>107</v>
      </c>
      <c r="J2722">
        <v>11390</v>
      </c>
      <c r="K2722" t="s">
        <v>123</v>
      </c>
      <c r="L2722" t="s">
        <v>123</v>
      </c>
      <c r="M2722">
        <v>1</v>
      </c>
      <c r="N2722" t="s">
        <v>109</v>
      </c>
      <c r="O2722" t="s">
        <v>64</v>
      </c>
      <c r="P2722">
        <v>805</v>
      </c>
      <c r="Q2722" t="s">
        <v>126</v>
      </c>
      <c r="R2722" t="s">
        <v>118</v>
      </c>
      <c r="S2722">
        <v>0</v>
      </c>
      <c r="T2722">
        <v>0</v>
      </c>
      <c r="U2722">
        <v>10</v>
      </c>
      <c r="V2722">
        <v>10</v>
      </c>
      <c r="W2722">
        <v>0</v>
      </c>
      <c r="X2722">
        <v>0</v>
      </c>
      <c r="Y2722">
        <v>0</v>
      </c>
      <c r="Z2722">
        <v>0</v>
      </c>
      <c r="AA2722" t="s">
        <v>55</v>
      </c>
      <c r="AB2722" t="s">
        <v>56</v>
      </c>
      <c r="AC2722" t="s">
        <v>127</v>
      </c>
      <c r="AD2722" t="s">
        <v>58</v>
      </c>
      <c r="AE2722" s="39">
        <v>46233.419756944444</v>
      </c>
      <c r="AG2722" t="str">
        <f t="shared" si="336"/>
        <v>Agosto-26</v>
      </c>
      <c r="AH2722" s="36">
        <f>_xlfn.XLOOKUP(AK2722,'Base de Preços'!P$7:P$3001,'Base de Preços'!J$7:J$3001,"",0)</f>
        <v>0</v>
      </c>
      <c r="AI2722" s="37">
        <f t="shared" si="337"/>
        <v>0</v>
      </c>
      <c r="AJ2722" t="str">
        <f>_xlfn.XLOOKUP(N2722,Agrupamentos!C$3:C$496,Agrupamentos!D$3:D$496,"",0)</f>
        <v>APOIO E MANUTENÇÃO</v>
      </c>
      <c r="AK2722" t="str">
        <f t="shared" si="338"/>
        <v>APOIO E MANUTEÇÃO 1410GN14101</v>
      </c>
      <c r="AL2722" s="57" t="str">
        <f t="shared" si="339"/>
        <v>48416GN1410Operador de Trator de PneuDIEMISSON DE ALMEIDA SANTOSAPOIO E MANUTEÇÃO 1410GUAÍRA - RRP003-01Suporte0Agosto-26101046233,419756944446232</v>
      </c>
      <c r="AM2722" s="79" t="str">
        <f t="shared" si="340"/>
        <v/>
      </c>
      <c r="AN2722" s="80" t="str">
        <f t="shared" si="341"/>
        <v/>
      </c>
      <c r="AO2722" s="36">
        <f t="shared" si="342"/>
        <v>0</v>
      </c>
      <c r="AP2722" s="83" t="str">
        <f t="shared" si="343"/>
        <v/>
      </c>
    </row>
    <row r="2723" spans="1:42" hidden="1">
      <c r="A2723">
        <v>48416</v>
      </c>
      <c r="B2723" s="38">
        <v>46232</v>
      </c>
      <c r="C2723" t="s">
        <v>714</v>
      </c>
      <c r="D2723" t="s">
        <v>105</v>
      </c>
      <c r="E2723" t="s">
        <v>106</v>
      </c>
      <c r="F2723" t="s">
        <v>37</v>
      </c>
      <c r="G2723">
        <v>8</v>
      </c>
      <c r="H2723" s="43">
        <v>11065</v>
      </c>
      <c r="I2723" t="s">
        <v>107</v>
      </c>
      <c r="J2723">
        <v>11390</v>
      </c>
      <c r="K2723" t="s">
        <v>123</v>
      </c>
      <c r="L2723" t="s">
        <v>123</v>
      </c>
      <c r="M2723">
        <v>1</v>
      </c>
      <c r="N2723" t="s">
        <v>109</v>
      </c>
      <c r="O2723" t="s">
        <v>64</v>
      </c>
      <c r="P2723">
        <v>805</v>
      </c>
      <c r="Q2723" t="s">
        <v>126</v>
      </c>
      <c r="R2723" t="s">
        <v>118</v>
      </c>
      <c r="S2723">
        <v>8</v>
      </c>
      <c r="T2723">
        <v>0</v>
      </c>
      <c r="U2723">
        <v>0</v>
      </c>
      <c r="V2723">
        <v>8</v>
      </c>
      <c r="W2723">
        <v>0</v>
      </c>
      <c r="X2723">
        <v>0</v>
      </c>
      <c r="Y2723">
        <v>0</v>
      </c>
      <c r="Z2723">
        <v>0</v>
      </c>
      <c r="AA2723" t="s">
        <v>55</v>
      </c>
      <c r="AB2723" t="s">
        <v>47</v>
      </c>
      <c r="AC2723" t="s">
        <v>127</v>
      </c>
      <c r="AD2723" t="s">
        <v>58</v>
      </c>
      <c r="AE2723" s="39">
        <v>46232.960659722223</v>
      </c>
      <c r="AG2723" t="str">
        <f t="shared" si="336"/>
        <v>Agosto-26</v>
      </c>
      <c r="AH2723" s="36">
        <f>_xlfn.XLOOKUP(AK2723,'Base de Preços'!P$7:P$3001,'Base de Preços'!J$7:J$3001,"",0)</f>
        <v>0</v>
      </c>
      <c r="AI2723" s="37">
        <f t="shared" si="337"/>
        <v>0</v>
      </c>
      <c r="AJ2723" t="str">
        <f>_xlfn.XLOOKUP(N2723,Agrupamentos!C$3:C$496,Agrupamentos!D$3:D$496,"",0)</f>
        <v>APOIO E MANUTENÇÃO</v>
      </c>
      <c r="AK2723" t="str">
        <f t="shared" si="338"/>
        <v>APOIO E MANUTEÇÃO 1410GN14101</v>
      </c>
      <c r="AL2723" s="57" t="str">
        <f t="shared" si="339"/>
        <v>48416GN1410MotoristaDIEMISSON DE ALMEIDA SANTOSAPOIO E MANUTEÇÃO 1410GUAÍRA - RRP003-01Principal0Agosto-260846232,960659722246232</v>
      </c>
      <c r="AM2723" s="79" t="str">
        <f t="shared" si="340"/>
        <v/>
      </c>
      <c r="AN2723" s="80" t="str">
        <f t="shared" si="341"/>
        <v/>
      </c>
      <c r="AO2723" s="36">
        <f t="shared" si="342"/>
        <v>0</v>
      </c>
      <c r="AP2723" s="83" t="str">
        <f t="shared" si="343"/>
        <v/>
      </c>
    </row>
    <row r="2724" spans="1:42" hidden="1">
      <c r="A2724">
        <v>48420</v>
      </c>
      <c r="B2724" s="38">
        <v>46232</v>
      </c>
      <c r="C2724" t="s">
        <v>714</v>
      </c>
      <c r="D2724" t="s">
        <v>105</v>
      </c>
      <c r="E2724" t="s">
        <v>106</v>
      </c>
      <c r="F2724" t="s">
        <v>49</v>
      </c>
      <c r="G2724">
        <v>8</v>
      </c>
      <c r="H2724" s="43">
        <v>11331</v>
      </c>
      <c r="I2724" t="s">
        <v>112</v>
      </c>
      <c r="J2724">
        <v>11362</v>
      </c>
      <c r="K2724" t="s">
        <v>131</v>
      </c>
      <c r="L2724" t="s">
        <v>131</v>
      </c>
      <c r="M2724">
        <v>298</v>
      </c>
      <c r="N2724" t="s">
        <v>132</v>
      </c>
      <c r="O2724" t="s">
        <v>43</v>
      </c>
      <c r="P2724">
        <v>874</v>
      </c>
      <c r="Q2724" t="s">
        <v>807</v>
      </c>
      <c r="R2724" t="s">
        <v>158</v>
      </c>
      <c r="S2724">
        <v>10</v>
      </c>
      <c r="T2724">
        <v>1</v>
      </c>
      <c r="U2724">
        <v>0</v>
      </c>
      <c r="V2724">
        <v>10</v>
      </c>
      <c r="W2724">
        <v>0</v>
      </c>
      <c r="X2724">
        <v>10</v>
      </c>
      <c r="Y2724">
        <v>10</v>
      </c>
      <c r="Z2724">
        <v>589.29</v>
      </c>
      <c r="AA2724" t="s">
        <v>55</v>
      </c>
      <c r="AB2724" t="s">
        <v>47</v>
      </c>
      <c r="AC2724" t="s">
        <v>135</v>
      </c>
      <c r="AE2724" s="39">
        <v>46233.031319444446</v>
      </c>
      <c r="AF2724" t="s">
        <v>808</v>
      </c>
      <c r="AG2724" t="str">
        <f t="shared" si="336"/>
        <v>Agosto-26</v>
      </c>
      <c r="AH2724" s="36">
        <f>_xlfn.XLOOKUP(AK2724,'Base de Preços'!P$7:P$3001,'Base de Preços'!J$7:J$3001,"",0)</f>
        <v>589.29</v>
      </c>
      <c r="AI2724" s="37">
        <f t="shared" si="337"/>
        <v>589.29</v>
      </c>
      <c r="AJ2724" t="str">
        <f>_xlfn.XLOOKUP(N2724,Agrupamentos!C$3:C$496,Agrupamentos!D$3:D$496,"",0)</f>
        <v>DIARIAS HOMEM</v>
      </c>
      <c r="AK2724" t="str">
        <f t="shared" si="338"/>
        <v>SERV GERAIS LAVOURA AGRICGN1410298</v>
      </c>
      <c r="AL2724" s="57" t="str">
        <f t="shared" si="339"/>
        <v>48420GN1410Trabalhador FlorestalGABRIEL GONCALVES PINHEIROSERV GERAIS LAVOURA AGRICIGUATEMI - SRP001-01Principal1Agosto-2601046233,031319444446232</v>
      </c>
      <c r="AM2724" s="79" t="str">
        <f t="shared" si="340"/>
        <v/>
      </c>
      <c r="AN2724" s="80" t="str">
        <f t="shared" si="341"/>
        <v/>
      </c>
      <c r="AO2724" s="36">
        <f t="shared" si="342"/>
        <v>589.29</v>
      </c>
      <c r="AP2724" s="83" t="str">
        <f t="shared" si="343"/>
        <v/>
      </c>
    </row>
    <row r="2725" spans="1:42" hidden="1">
      <c r="A2725">
        <v>48420</v>
      </c>
      <c r="B2725" s="38">
        <v>46232</v>
      </c>
      <c r="C2725" t="s">
        <v>714</v>
      </c>
      <c r="D2725" t="s">
        <v>105</v>
      </c>
      <c r="E2725" t="s">
        <v>106</v>
      </c>
      <c r="F2725" t="s">
        <v>59</v>
      </c>
      <c r="G2725">
        <v>8</v>
      </c>
      <c r="H2725" s="43">
        <v>11331</v>
      </c>
      <c r="I2725" t="s">
        <v>112</v>
      </c>
      <c r="J2725">
        <v>11362</v>
      </c>
      <c r="K2725" t="s">
        <v>131</v>
      </c>
      <c r="L2725" t="s">
        <v>131</v>
      </c>
      <c r="M2725" t="s">
        <v>390</v>
      </c>
      <c r="N2725" t="s">
        <v>391</v>
      </c>
      <c r="O2725" t="s">
        <v>64</v>
      </c>
      <c r="P2725">
        <v>627</v>
      </c>
      <c r="Q2725" t="s">
        <v>809</v>
      </c>
      <c r="R2725" t="s">
        <v>118</v>
      </c>
      <c r="S2725">
        <v>5</v>
      </c>
      <c r="T2725">
        <v>15</v>
      </c>
      <c r="U2725">
        <v>15</v>
      </c>
      <c r="V2725">
        <v>20</v>
      </c>
      <c r="W2725">
        <v>0.54</v>
      </c>
      <c r="X2725">
        <v>0.33</v>
      </c>
      <c r="Y2725">
        <v>1.33</v>
      </c>
      <c r="Z2725">
        <v>172.6</v>
      </c>
      <c r="AA2725" t="s">
        <v>55</v>
      </c>
      <c r="AB2725" t="s">
        <v>47</v>
      </c>
      <c r="AC2725" t="s">
        <v>135</v>
      </c>
      <c r="AD2725" t="s">
        <v>58</v>
      </c>
      <c r="AE2725" s="39">
        <v>46233.031319444446</v>
      </c>
      <c r="AF2725" t="s">
        <v>808</v>
      </c>
      <c r="AG2725" t="str">
        <f t="shared" si="336"/>
        <v>Agosto-26</v>
      </c>
      <c r="AH2725" s="36">
        <f>_xlfn.XLOOKUP(AK2725,'Base de Preços'!P$7:P$3001,'Base de Preços'!J$7:J$3001,"",0)</f>
        <v>270.27999999999997</v>
      </c>
      <c r="AI2725" s="37">
        <f t="shared" si="337"/>
        <v>4054.2</v>
      </c>
      <c r="AJ2725" t="str">
        <f>_xlfn.XLOOKUP(N2725,Agrupamentos!C$3:C$496,Agrupamentos!D$3:D$496,"",0)</f>
        <v>HERBICIDA MEC</v>
      </c>
      <c r="AK2725" t="str">
        <f t="shared" si="338"/>
        <v>SERV CAP QUIM MEC BARRA ABERTA AGRICGN1410IMP157</v>
      </c>
      <c r="AL2725" s="57" t="str">
        <f t="shared" si="339"/>
        <v>48420GN1410Operador de Trator de PneuGABRIEL GONCALVES PINHEIROSERV CAP QUIM MEC BARRA ABERTA AGRICMIMOSO - SRP003-01Principal15Agosto-26152046233,031319444446232</v>
      </c>
      <c r="AM2725" s="79">
        <f t="shared" si="340"/>
        <v>37.037037037037038</v>
      </c>
      <c r="AN2725" s="80">
        <f t="shared" si="341"/>
        <v>6392.5925925925922</v>
      </c>
      <c r="AO2725" s="36">
        <f t="shared" si="342"/>
        <v>2589</v>
      </c>
      <c r="AP2725" s="83">
        <f t="shared" si="343"/>
        <v>-3803.5925925925922</v>
      </c>
    </row>
    <row r="2726" spans="1:42" hidden="1">
      <c r="A2726">
        <v>48420</v>
      </c>
      <c r="B2726" s="38">
        <v>46232</v>
      </c>
      <c r="C2726" t="s">
        <v>714</v>
      </c>
      <c r="D2726" t="s">
        <v>105</v>
      </c>
      <c r="E2726" t="s">
        <v>106</v>
      </c>
      <c r="F2726" t="s">
        <v>59</v>
      </c>
      <c r="G2726">
        <v>8</v>
      </c>
      <c r="H2726" s="43">
        <v>11331</v>
      </c>
      <c r="I2726" t="s">
        <v>112</v>
      </c>
      <c r="J2726">
        <v>11362</v>
      </c>
      <c r="K2726" t="s">
        <v>131</v>
      </c>
      <c r="L2726" t="s">
        <v>131</v>
      </c>
      <c r="M2726" t="s">
        <v>166</v>
      </c>
      <c r="N2726" t="s">
        <v>167</v>
      </c>
      <c r="O2726" t="s">
        <v>168</v>
      </c>
      <c r="P2726">
        <v>874</v>
      </c>
      <c r="Q2726" t="s">
        <v>807</v>
      </c>
      <c r="R2726" t="s">
        <v>158</v>
      </c>
      <c r="S2726">
        <v>20</v>
      </c>
      <c r="T2726">
        <v>20</v>
      </c>
      <c r="U2726">
        <v>0</v>
      </c>
      <c r="V2726">
        <v>20</v>
      </c>
      <c r="W2726">
        <v>0</v>
      </c>
      <c r="X2726">
        <v>1</v>
      </c>
      <c r="Y2726">
        <v>1</v>
      </c>
      <c r="Z2726">
        <v>290.54000000000002</v>
      </c>
      <c r="AA2726" t="s">
        <v>55</v>
      </c>
      <c r="AB2726" t="s">
        <v>47</v>
      </c>
      <c r="AC2726" t="s">
        <v>135</v>
      </c>
      <c r="AE2726" s="39">
        <v>46233.031319444446</v>
      </c>
      <c r="AF2726" t="s">
        <v>808</v>
      </c>
      <c r="AG2726" t="str">
        <f t="shared" si="336"/>
        <v>Agosto-26</v>
      </c>
      <c r="AH2726" s="36">
        <f>_xlfn.XLOOKUP(AK2726,'Base de Preços'!P$7:P$3001,'Base de Preços'!J$7:J$3001,"",0)</f>
        <v>290.54000000000002</v>
      </c>
      <c r="AI2726" s="37">
        <f t="shared" si="337"/>
        <v>5810.8</v>
      </c>
      <c r="AJ2726" t="str">
        <f>_xlfn.XLOOKUP(N2726,Agrupamentos!C$3:C$496,Agrupamentos!D$3:D$496,"",0)</f>
        <v>HORA TRATOR</v>
      </c>
      <c r="AK2726" t="str">
        <f t="shared" si="338"/>
        <v>SERV HORA TRATOR PNEU 100CV AGRICGN1410REF223</v>
      </c>
      <c r="AL2726" s="57" t="str">
        <f t="shared" si="339"/>
        <v>48420GN1410Operador de Trator de PneuGABRIEL GONCALVES PINHEIROSERV HORA TRATOR PNEU 100CV AGRICIGUATEMI - SRP001-01Principal20Agosto-2602046233,031319444446232</v>
      </c>
      <c r="AM2726" s="79" t="str">
        <f t="shared" si="340"/>
        <v/>
      </c>
      <c r="AN2726" s="80" t="str">
        <f t="shared" si="341"/>
        <v/>
      </c>
      <c r="AO2726" s="36">
        <f t="shared" si="342"/>
        <v>5810.8</v>
      </c>
      <c r="AP2726" s="83" t="str">
        <f t="shared" si="343"/>
        <v/>
      </c>
    </row>
    <row r="2727" spans="1:42" hidden="1">
      <c r="A2727">
        <v>48420</v>
      </c>
      <c r="B2727" s="38">
        <v>46232</v>
      </c>
      <c r="C2727" t="s">
        <v>714</v>
      </c>
      <c r="D2727" t="s">
        <v>105</v>
      </c>
      <c r="E2727" t="s">
        <v>106</v>
      </c>
      <c r="F2727" t="s">
        <v>49</v>
      </c>
      <c r="G2727">
        <v>8</v>
      </c>
      <c r="H2727" s="43">
        <v>11331</v>
      </c>
      <c r="I2727" t="s">
        <v>112</v>
      </c>
      <c r="J2727">
        <v>11362</v>
      </c>
      <c r="K2727" t="s">
        <v>131</v>
      </c>
      <c r="L2727" t="s">
        <v>131</v>
      </c>
      <c r="M2727" t="s">
        <v>390</v>
      </c>
      <c r="N2727" t="s">
        <v>391</v>
      </c>
      <c r="O2727" t="s">
        <v>64</v>
      </c>
      <c r="P2727">
        <v>627</v>
      </c>
      <c r="Q2727" t="s">
        <v>809</v>
      </c>
      <c r="R2727" t="s">
        <v>118</v>
      </c>
      <c r="S2727">
        <v>10</v>
      </c>
      <c r="T2727">
        <v>15</v>
      </c>
      <c r="U2727">
        <v>0</v>
      </c>
      <c r="V2727">
        <v>10</v>
      </c>
      <c r="W2727">
        <v>0.18</v>
      </c>
      <c r="X2727">
        <v>0.67</v>
      </c>
      <c r="Y2727">
        <v>0.67</v>
      </c>
      <c r="Z2727">
        <v>21.36</v>
      </c>
      <c r="AA2727" t="s">
        <v>55</v>
      </c>
      <c r="AB2727" t="s">
        <v>56</v>
      </c>
      <c r="AC2727" t="s">
        <v>135</v>
      </c>
      <c r="AE2727" s="39">
        <v>46233.031319444446</v>
      </c>
      <c r="AF2727" t="s">
        <v>808</v>
      </c>
      <c r="AG2727" t="str">
        <f t="shared" si="336"/>
        <v>Agosto-26</v>
      </c>
      <c r="AH2727" s="36">
        <f>_xlfn.XLOOKUP(AK2727,'Base de Preços'!P$7:P$3001,'Base de Preços'!J$7:J$3001,"",0)</f>
        <v>270.27999999999997</v>
      </c>
      <c r="AI2727" s="37">
        <f t="shared" si="337"/>
        <v>0</v>
      </c>
      <c r="AJ2727" t="str">
        <f>_xlfn.XLOOKUP(N2727,Agrupamentos!C$3:C$496,Agrupamentos!D$3:D$496,"",0)</f>
        <v>HERBICIDA MEC</v>
      </c>
      <c r="AK2727" t="str">
        <f t="shared" si="338"/>
        <v>SERV CAP QUIM MEC BARRA ABERTA AGRICGN1410IMP157</v>
      </c>
      <c r="AL2727" s="57" t="str">
        <f t="shared" si="339"/>
        <v>48420GN1410Trabalhador FlorestalGABRIEL GONCALVES PINHEIROSERV CAP QUIM MEC BARRA ABERTA AGRICMIMOSO - SRP003-01Suporte15Agosto-2601046233,031319444446232</v>
      </c>
      <c r="AM2727" s="79">
        <f t="shared" si="340"/>
        <v>55.555555555555557</v>
      </c>
      <c r="AN2727" s="80">
        <f t="shared" si="341"/>
        <v>1186.6666666666667</v>
      </c>
      <c r="AO2727" s="36">
        <f t="shared" si="342"/>
        <v>320.39999999999998</v>
      </c>
      <c r="AP2727" s="83">
        <f t="shared" si="343"/>
        <v>-866.26666666666677</v>
      </c>
    </row>
    <row r="2728" spans="1:42" hidden="1">
      <c r="A2728">
        <v>48420</v>
      </c>
      <c r="B2728" s="38">
        <v>46232</v>
      </c>
      <c r="C2728" t="s">
        <v>714</v>
      </c>
      <c r="D2728" t="s">
        <v>105</v>
      </c>
      <c r="E2728" t="s">
        <v>106</v>
      </c>
      <c r="F2728" t="s">
        <v>59</v>
      </c>
      <c r="G2728">
        <v>8</v>
      </c>
      <c r="H2728" s="43">
        <v>11331</v>
      </c>
      <c r="I2728" t="s">
        <v>112</v>
      </c>
      <c r="J2728">
        <v>11362</v>
      </c>
      <c r="K2728" t="s">
        <v>131</v>
      </c>
      <c r="L2728" t="s">
        <v>131</v>
      </c>
      <c r="M2728">
        <v>1</v>
      </c>
      <c r="N2728" t="s">
        <v>109</v>
      </c>
      <c r="O2728" t="s">
        <v>64</v>
      </c>
      <c r="P2728">
        <v>547</v>
      </c>
      <c r="Q2728" t="s">
        <v>392</v>
      </c>
      <c r="R2728" t="s">
        <v>118</v>
      </c>
      <c r="S2728">
        <v>0</v>
      </c>
      <c r="T2728">
        <v>0</v>
      </c>
      <c r="U2728">
        <v>10</v>
      </c>
      <c r="V2728">
        <v>10</v>
      </c>
      <c r="W2728">
        <v>0</v>
      </c>
      <c r="X2728">
        <v>0</v>
      </c>
      <c r="Y2728">
        <v>0</v>
      </c>
      <c r="Z2728">
        <v>0</v>
      </c>
      <c r="AA2728" t="s">
        <v>55</v>
      </c>
      <c r="AB2728" t="s">
        <v>56</v>
      </c>
      <c r="AC2728" t="s">
        <v>135</v>
      </c>
      <c r="AD2728" t="s">
        <v>58</v>
      </c>
      <c r="AE2728" s="39">
        <v>46233.031319444446</v>
      </c>
      <c r="AF2728" t="s">
        <v>808</v>
      </c>
      <c r="AG2728" t="str">
        <f t="shared" si="336"/>
        <v>Agosto-26</v>
      </c>
      <c r="AH2728" s="36">
        <f>_xlfn.XLOOKUP(AK2728,'Base de Preços'!P$7:P$3001,'Base de Preços'!J$7:J$3001,"",0)</f>
        <v>0</v>
      </c>
      <c r="AI2728" s="37">
        <f t="shared" si="337"/>
        <v>0</v>
      </c>
      <c r="AJ2728" t="str">
        <f>_xlfn.XLOOKUP(N2728,Agrupamentos!C$3:C$496,Agrupamentos!D$3:D$496,"",0)</f>
        <v>APOIO E MANUTENÇÃO</v>
      </c>
      <c r="AK2728" t="str">
        <f t="shared" si="338"/>
        <v>APOIO E MANUTEÇÃO 1410GN14101</v>
      </c>
      <c r="AL2728" s="57" t="str">
        <f t="shared" si="339"/>
        <v>48420GN1410Operador de Trator de PneuGABRIEL GONCALVES PINHEIROAPOIO E MANUTEÇÃO 1410MIMOSO003-01Suporte0Agosto-26101046233,031319444446232</v>
      </c>
      <c r="AM2728" s="79" t="str">
        <f t="shared" si="340"/>
        <v/>
      </c>
      <c r="AN2728" s="80" t="str">
        <f t="shared" si="341"/>
        <v/>
      </c>
      <c r="AO2728" s="36">
        <f t="shared" si="342"/>
        <v>0</v>
      </c>
      <c r="AP2728" s="83" t="str">
        <f t="shared" si="343"/>
        <v/>
      </c>
    </row>
    <row r="2729" spans="1:42" hidden="1">
      <c r="A2729">
        <v>48420</v>
      </c>
      <c r="B2729" s="38">
        <v>46232</v>
      </c>
      <c r="C2729" t="s">
        <v>714</v>
      </c>
      <c r="D2729" t="s">
        <v>105</v>
      </c>
      <c r="E2729" t="s">
        <v>106</v>
      </c>
      <c r="F2729" t="s">
        <v>37</v>
      </c>
      <c r="G2729">
        <v>8</v>
      </c>
      <c r="H2729" s="43">
        <v>11331</v>
      </c>
      <c r="I2729" t="s">
        <v>112</v>
      </c>
      <c r="J2729">
        <v>11362</v>
      </c>
      <c r="K2729" t="s">
        <v>131</v>
      </c>
      <c r="L2729" t="s">
        <v>131</v>
      </c>
      <c r="M2729">
        <v>1</v>
      </c>
      <c r="N2729" t="s">
        <v>109</v>
      </c>
      <c r="O2729" t="s">
        <v>64</v>
      </c>
      <c r="P2729">
        <v>547</v>
      </c>
      <c r="Q2729" t="s">
        <v>392</v>
      </c>
      <c r="R2729" t="s">
        <v>118</v>
      </c>
      <c r="S2729">
        <v>10</v>
      </c>
      <c r="T2729">
        <v>0</v>
      </c>
      <c r="U2729">
        <v>0</v>
      </c>
      <c r="V2729">
        <v>10</v>
      </c>
      <c r="W2729">
        <v>0</v>
      </c>
      <c r="X2729">
        <v>0</v>
      </c>
      <c r="Y2729">
        <v>0</v>
      </c>
      <c r="Z2729">
        <v>0</v>
      </c>
      <c r="AA2729" t="s">
        <v>55</v>
      </c>
      <c r="AB2729" t="s">
        <v>47</v>
      </c>
      <c r="AC2729" t="s">
        <v>135</v>
      </c>
      <c r="AD2729" t="s">
        <v>58</v>
      </c>
      <c r="AE2729" s="39">
        <v>46233.031319444446</v>
      </c>
      <c r="AF2729" t="s">
        <v>808</v>
      </c>
      <c r="AG2729" t="str">
        <f t="shared" si="336"/>
        <v>Agosto-26</v>
      </c>
      <c r="AH2729" s="36">
        <f>_xlfn.XLOOKUP(AK2729,'Base de Preços'!P$7:P$3001,'Base de Preços'!J$7:J$3001,"",0)</f>
        <v>0</v>
      </c>
      <c r="AI2729" s="37">
        <f t="shared" si="337"/>
        <v>0</v>
      </c>
      <c r="AJ2729" t="str">
        <f>_xlfn.XLOOKUP(N2729,Agrupamentos!C$3:C$496,Agrupamentos!D$3:D$496,"",0)</f>
        <v>APOIO E MANUTENÇÃO</v>
      </c>
      <c r="AK2729" t="str">
        <f t="shared" si="338"/>
        <v>APOIO E MANUTEÇÃO 1410GN14101</v>
      </c>
      <c r="AL2729" s="57" t="str">
        <f t="shared" si="339"/>
        <v>48420GN1410MotoristaGABRIEL GONCALVES PINHEIROAPOIO E MANUTEÇÃO 1410MIMOSO003-01Principal0Agosto-2601046233,031319444446232</v>
      </c>
      <c r="AM2729" s="79" t="str">
        <f t="shared" si="340"/>
        <v/>
      </c>
      <c r="AN2729" s="80" t="str">
        <f t="shared" si="341"/>
        <v/>
      </c>
      <c r="AO2729" s="36">
        <f t="shared" si="342"/>
        <v>0</v>
      </c>
      <c r="AP2729" s="83" t="str">
        <f t="shared" si="343"/>
        <v/>
      </c>
    </row>
    <row r="2730" spans="1:42" hidden="1">
      <c r="A2730">
        <v>48422</v>
      </c>
      <c r="B2730" s="38">
        <v>46232</v>
      </c>
      <c r="C2730" t="s">
        <v>714</v>
      </c>
      <c r="D2730" t="s">
        <v>105</v>
      </c>
      <c r="E2730" t="s">
        <v>106</v>
      </c>
      <c r="F2730" t="s">
        <v>37</v>
      </c>
      <c r="G2730">
        <v>8</v>
      </c>
      <c r="H2730" s="43">
        <v>11065</v>
      </c>
      <c r="I2730" t="s">
        <v>107</v>
      </c>
      <c r="J2730">
        <v>11392</v>
      </c>
      <c r="K2730" t="s">
        <v>142</v>
      </c>
      <c r="L2730" t="s">
        <v>142</v>
      </c>
      <c r="M2730">
        <v>1</v>
      </c>
      <c r="N2730" t="s">
        <v>109</v>
      </c>
      <c r="O2730" t="s">
        <v>64</v>
      </c>
      <c r="P2730">
        <v>820</v>
      </c>
      <c r="Q2730" t="s">
        <v>144</v>
      </c>
      <c r="R2730" t="s">
        <v>122</v>
      </c>
      <c r="S2730">
        <v>24</v>
      </c>
      <c r="T2730">
        <v>0</v>
      </c>
      <c r="U2730">
        <v>0</v>
      </c>
      <c r="V2730">
        <v>24</v>
      </c>
      <c r="W2730">
        <v>0</v>
      </c>
      <c r="X2730">
        <v>0</v>
      </c>
      <c r="Y2730">
        <v>0</v>
      </c>
      <c r="Z2730">
        <v>0</v>
      </c>
      <c r="AA2730" t="s">
        <v>46</v>
      </c>
      <c r="AB2730" t="s">
        <v>47</v>
      </c>
      <c r="AC2730" t="s">
        <v>145</v>
      </c>
      <c r="AE2730" s="39">
        <v>46233.276921296296</v>
      </c>
      <c r="AG2730" t="str">
        <f t="shared" si="336"/>
        <v>Agosto-26</v>
      </c>
      <c r="AH2730" s="36">
        <f>_xlfn.XLOOKUP(AK2730,'Base de Preços'!P$7:P$3001,'Base de Preços'!J$7:J$3001,"",0)</f>
        <v>0</v>
      </c>
      <c r="AI2730" s="37">
        <f t="shared" si="337"/>
        <v>0</v>
      </c>
      <c r="AJ2730" t="str">
        <f>_xlfn.XLOOKUP(N2730,Agrupamentos!C$3:C$496,Agrupamentos!D$3:D$496,"",0)</f>
        <v>APOIO E MANUTENÇÃO</v>
      </c>
      <c r="AK2730" t="str">
        <f t="shared" si="338"/>
        <v>APOIO E MANUTEÇÃO 1410GN14101</v>
      </c>
      <c r="AL2730" s="57" t="str">
        <f t="shared" si="339"/>
        <v>48422GN1410MotoristaDOUGLAS BOTELHO GOMESAPOIO E MANUTEÇÃO 1410NOSSA SENHORA APARECIDA IX - CPG004-01Principal0Agosto-2602446233,276921296346232</v>
      </c>
      <c r="AM2730" s="79" t="str">
        <f t="shared" si="340"/>
        <v/>
      </c>
      <c r="AN2730" s="80" t="str">
        <f t="shared" si="341"/>
        <v/>
      </c>
      <c r="AO2730" s="36">
        <f t="shared" si="342"/>
        <v>0</v>
      </c>
      <c r="AP2730" s="83" t="str">
        <f t="shared" si="343"/>
        <v/>
      </c>
    </row>
    <row r="2731" spans="1:42" hidden="1">
      <c r="A2731">
        <v>48422</v>
      </c>
      <c r="B2731" s="38">
        <v>46232</v>
      </c>
      <c r="C2731" t="s">
        <v>714</v>
      </c>
      <c r="D2731" t="s">
        <v>105</v>
      </c>
      <c r="E2731" t="s">
        <v>106</v>
      </c>
      <c r="F2731" t="s">
        <v>49</v>
      </c>
      <c r="G2731">
        <v>8</v>
      </c>
      <c r="H2731" s="43">
        <v>11065</v>
      </c>
      <c r="I2731" t="s">
        <v>107</v>
      </c>
      <c r="J2731">
        <v>11392</v>
      </c>
      <c r="K2731" t="s">
        <v>142</v>
      </c>
      <c r="L2731" t="s">
        <v>142</v>
      </c>
      <c r="M2731">
        <v>298</v>
      </c>
      <c r="N2731" t="s">
        <v>132</v>
      </c>
      <c r="O2731" t="s">
        <v>43</v>
      </c>
      <c r="P2731">
        <v>820</v>
      </c>
      <c r="Q2731" t="s">
        <v>144</v>
      </c>
      <c r="R2731" t="s">
        <v>122</v>
      </c>
      <c r="S2731">
        <v>10</v>
      </c>
      <c r="T2731">
        <v>1</v>
      </c>
      <c r="U2731">
        <v>0</v>
      </c>
      <c r="V2731">
        <v>10</v>
      </c>
      <c r="W2731">
        <v>0</v>
      </c>
      <c r="X2731">
        <v>10</v>
      </c>
      <c r="Y2731">
        <v>10</v>
      </c>
      <c r="Z2731">
        <v>589.29</v>
      </c>
      <c r="AA2731" t="s">
        <v>46</v>
      </c>
      <c r="AB2731" t="s">
        <v>47</v>
      </c>
      <c r="AC2731" t="s">
        <v>145</v>
      </c>
      <c r="AE2731" s="39">
        <v>46233.276921296296</v>
      </c>
      <c r="AG2731" t="str">
        <f t="shared" si="336"/>
        <v>Agosto-26</v>
      </c>
      <c r="AH2731" s="36">
        <f>_xlfn.XLOOKUP(AK2731,'Base de Preços'!P$7:P$3001,'Base de Preços'!J$7:J$3001,"",0)</f>
        <v>589.29</v>
      </c>
      <c r="AI2731" s="37">
        <f t="shared" si="337"/>
        <v>589.29</v>
      </c>
      <c r="AJ2731" t="str">
        <f>_xlfn.XLOOKUP(N2731,Agrupamentos!C$3:C$496,Agrupamentos!D$3:D$496,"",0)</f>
        <v>DIARIAS HOMEM</v>
      </c>
      <c r="AK2731" t="str">
        <f t="shared" si="338"/>
        <v>SERV GERAIS LAVOURA AGRICGN1410298</v>
      </c>
      <c r="AL2731" s="57" t="str">
        <f t="shared" si="339"/>
        <v>48422GN1410Trabalhador FlorestalDOUGLAS BOTELHO GOMESSERV GERAIS LAVOURA AGRICNOSSA SENHORA APARECIDA IX - CPG004-01Principal1Agosto-2601046233,276921296346232</v>
      </c>
      <c r="AM2731" s="79" t="str">
        <f t="shared" si="340"/>
        <v/>
      </c>
      <c r="AN2731" s="80" t="str">
        <f t="shared" si="341"/>
        <v/>
      </c>
      <c r="AO2731" s="36">
        <f t="shared" si="342"/>
        <v>589.29</v>
      </c>
      <c r="AP2731" s="83" t="str">
        <f t="shared" si="343"/>
        <v/>
      </c>
    </row>
    <row r="2732" spans="1:42" hidden="1">
      <c r="A2732">
        <v>48422</v>
      </c>
      <c r="B2732" s="38">
        <v>46232</v>
      </c>
      <c r="C2732" t="s">
        <v>714</v>
      </c>
      <c r="D2732" t="s">
        <v>105</v>
      </c>
      <c r="E2732" t="s">
        <v>106</v>
      </c>
      <c r="F2732" t="s">
        <v>49</v>
      </c>
      <c r="G2732">
        <v>8</v>
      </c>
      <c r="H2732" s="43">
        <v>11065</v>
      </c>
      <c r="I2732" t="s">
        <v>107</v>
      </c>
      <c r="J2732">
        <v>11392</v>
      </c>
      <c r="K2732" t="s">
        <v>142</v>
      </c>
      <c r="L2732" t="s">
        <v>142</v>
      </c>
      <c r="M2732" t="s">
        <v>146</v>
      </c>
      <c r="N2732" t="s">
        <v>147</v>
      </c>
      <c r="O2732" t="s">
        <v>64</v>
      </c>
      <c r="P2732">
        <v>820</v>
      </c>
      <c r="Q2732" t="s">
        <v>144</v>
      </c>
      <c r="R2732" t="s">
        <v>122</v>
      </c>
      <c r="S2732">
        <v>58</v>
      </c>
      <c r="T2732">
        <v>10.039999999999999</v>
      </c>
      <c r="U2732">
        <v>0</v>
      </c>
      <c r="V2732">
        <v>58</v>
      </c>
      <c r="W2732">
        <v>3.57</v>
      </c>
      <c r="X2732">
        <v>5.78</v>
      </c>
      <c r="Y2732">
        <v>5.78</v>
      </c>
      <c r="Z2732">
        <v>269.95999999999998</v>
      </c>
      <c r="AA2732" t="s">
        <v>55</v>
      </c>
      <c r="AB2732" t="s">
        <v>47</v>
      </c>
      <c r="AC2732" t="s">
        <v>145</v>
      </c>
      <c r="AE2732" s="39">
        <v>46233.276921296296</v>
      </c>
      <c r="AG2732" t="str">
        <f t="shared" si="336"/>
        <v>Agosto-26</v>
      </c>
      <c r="AH2732" s="36">
        <f>_xlfn.XLOOKUP(AK2732,'Base de Preços'!P$7:P$3001,'Base de Preços'!J$7:J$3001,"",0)</f>
        <v>618.69000000000005</v>
      </c>
      <c r="AI2732" s="37">
        <f t="shared" si="337"/>
        <v>6211.6476000000002</v>
      </c>
      <c r="AJ2732" t="str">
        <f>_xlfn.XLOOKUP(N2732,Agrupamentos!C$3:C$496,Agrupamentos!D$3:D$496,"",0)</f>
        <v>IRRIGAÇÃO DE PLANTIO</v>
      </c>
      <c r="AK2732" t="str">
        <f t="shared" si="338"/>
        <v>2ª SERV IRRIGACAO NIVEL 1 AGRIC - TRANSPORTE ATÉ 5,0GN1410336-2</v>
      </c>
      <c r="AL2732" s="57" t="str">
        <f t="shared" si="339"/>
        <v>48422GN1410Trabalhador FlorestalDOUGLAS BOTELHO GOMES2ª SERV IRRIGACAO NIVEL 1 AGRIC - TRANSPORTE ATÉ 5,0NOSSA SENHORA APARECIDA IX - CPG004-01Principal10,04Agosto-2605846233,276921296346232</v>
      </c>
      <c r="AM2732" s="79">
        <f t="shared" si="340"/>
        <v>16.246498599439775</v>
      </c>
      <c r="AN2732" s="80">
        <f t="shared" si="341"/>
        <v>4385.9047619047615</v>
      </c>
      <c r="AO2732" s="36">
        <f t="shared" si="342"/>
        <v>2710.3983999999996</v>
      </c>
      <c r="AP2732" s="83">
        <f t="shared" si="343"/>
        <v>-1675.5063619047619</v>
      </c>
    </row>
    <row r="2733" spans="1:42" hidden="1">
      <c r="A2733">
        <v>48422</v>
      </c>
      <c r="B2733" s="38">
        <v>46232</v>
      </c>
      <c r="C2733" t="s">
        <v>714</v>
      </c>
      <c r="D2733" t="s">
        <v>105</v>
      </c>
      <c r="E2733" t="s">
        <v>106</v>
      </c>
      <c r="F2733" t="s">
        <v>59</v>
      </c>
      <c r="G2733">
        <v>8</v>
      </c>
      <c r="H2733" s="43">
        <v>11065</v>
      </c>
      <c r="I2733" t="s">
        <v>107</v>
      </c>
      <c r="J2733">
        <v>11392</v>
      </c>
      <c r="K2733" t="s">
        <v>142</v>
      </c>
      <c r="L2733" t="s">
        <v>142</v>
      </c>
      <c r="M2733" t="s">
        <v>146</v>
      </c>
      <c r="N2733" t="s">
        <v>147</v>
      </c>
      <c r="O2733" t="s">
        <v>64</v>
      </c>
      <c r="P2733">
        <v>820</v>
      </c>
      <c r="Q2733" t="s">
        <v>144</v>
      </c>
      <c r="R2733" t="s">
        <v>122</v>
      </c>
      <c r="S2733">
        <v>7</v>
      </c>
      <c r="T2733">
        <v>10.039999999999999</v>
      </c>
      <c r="U2733">
        <v>17</v>
      </c>
      <c r="V2733">
        <v>24</v>
      </c>
      <c r="W2733">
        <v>0.71</v>
      </c>
      <c r="X2733">
        <v>0.7</v>
      </c>
      <c r="Y2733">
        <v>2.39</v>
      </c>
      <c r="Z2733">
        <v>211.36</v>
      </c>
      <c r="AA2733" t="s">
        <v>55</v>
      </c>
      <c r="AB2733" t="s">
        <v>77</v>
      </c>
      <c r="AC2733" t="s">
        <v>145</v>
      </c>
      <c r="AD2733" t="s">
        <v>58</v>
      </c>
      <c r="AE2733" s="39">
        <v>46233.418842592589</v>
      </c>
      <c r="AG2733" t="str">
        <f t="shared" si="336"/>
        <v>Agosto-26</v>
      </c>
      <c r="AH2733" s="36">
        <f>_xlfn.XLOOKUP(AK2733,'Base de Preços'!P$7:P$3001,'Base de Preços'!J$7:J$3001,"",0)</f>
        <v>618.69000000000005</v>
      </c>
      <c r="AI2733" s="37">
        <f t="shared" si="337"/>
        <v>0</v>
      </c>
      <c r="AJ2733" t="str">
        <f>_xlfn.XLOOKUP(N2733,Agrupamentos!C$3:C$496,Agrupamentos!D$3:D$496,"",0)</f>
        <v>IRRIGAÇÃO DE PLANTIO</v>
      </c>
      <c r="AK2733" t="str">
        <f t="shared" si="338"/>
        <v>2ª SERV IRRIGACAO NIVEL 1 AGRIC - TRANSPORTE ATÉ 5,0GN1410336-2</v>
      </c>
      <c r="AL2733" s="57" t="str">
        <f t="shared" si="339"/>
        <v>48422GN1410Operador de Trator de PneuDOUGLAS BOTELHO GOMES2ª SERV IRRIGACAO NIVEL 1 AGRIC - TRANSPORTE ATÉ 5,0NOSSA SENHORA APARECIDA IX - CPG004-01Apoio10,04Agosto-26172446233,418842592646232</v>
      </c>
      <c r="AM2733" s="79">
        <f t="shared" si="340"/>
        <v>33.802816901408455</v>
      </c>
      <c r="AN2733" s="80">
        <f t="shared" si="341"/>
        <v>7144.5633802816919</v>
      </c>
      <c r="AO2733" s="36">
        <f t="shared" si="342"/>
        <v>2122.0544</v>
      </c>
      <c r="AP2733" s="83">
        <f t="shared" si="343"/>
        <v>-5022.5089802816919</v>
      </c>
    </row>
    <row r="2734" spans="1:42" hidden="1">
      <c r="A2734">
        <v>48422</v>
      </c>
      <c r="B2734" s="38">
        <v>46232</v>
      </c>
      <c r="C2734" t="s">
        <v>714</v>
      </c>
      <c r="D2734" t="s">
        <v>105</v>
      </c>
      <c r="E2734" t="s">
        <v>106</v>
      </c>
      <c r="F2734" t="s">
        <v>49</v>
      </c>
      <c r="G2734">
        <v>8</v>
      </c>
      <c r="H2734" s="43">
        <v>11065</v>
      </c>
      <c r="I2734" t="s">
        <v>107</v>
      </c>
      <c r="J2734">
        <v>11392</v>
      </c>
      <c r="K2734" t="s">
        <v>142</v>
      </c>
      <c r="L2734" t="s">
        <v>142</v>
      </c>
      <c r="M2734">
        <v>478</v>
      </c>
      <c r="N2734" t="s">
        <v>143</v>
      </c>
      <c r="O2734" t="s">
        <v>64</v>
      </c>
      <c r="P2734">
        <v>820</v>
      </c>
      <c r="Q2734" t="s">
        <v>144</v>
      </c>
      <c r="R2734" t="s">
        <v>122</v>
      </c>
      <c r="S2734">
        <v>168</v>
      </c>
      <c r="T2734">
        <v>10</v>
      </c>
      <c r="U2734">
        <v>0</v>
      </c>
      <c r="V2734">
        <v>168</v>
      </c>
      <c r="W2734">
        <v>11.26</v>
      </c>
      <c r="X2734">
        <v>16.8</v>
      </c>
      <c r="Y2734">
        <v>16.8</v>
      </c>
      <c r="Z2734">
        <v>851.63</v>
      </c>
      <c r="AA2734" t="s">
        <v>55</v>
      </c>
      <c r="AB2734" t="s">
        <v>47</v>
      </c>
      <c r="AC2734" t="s">
        <v>145</v>
      </c>
      <c r="AE2734" s="39">
        <v>46233.276921296296</v>
      </c>
      <c r="AG2734" t="str">
        <f t="shared" si="336"/>
        <v>Agosto-26</v>
      </c>
      <c r="AH2734" s="36">
        <f>_xlfn.XLOOKUP(AK2734,'Base de Preços'!P$7:P$3001,'Base de Preços'!J$7:J$3001,"",0)</f>
        <v>1235.0899999999999</v>
      </c>
      <c r="AI2734" s="37">
        <f t="shared" si="337"/>
        <v>12350.9</v>
      </c>
      <c r="AJ2734" t="str">
        <f>_xlfn.XLOOKUP(N2734,Agrupamentos!C$3:C$496,Agrupamentos!D$3:D$496,"",0)</f>
        <v>IRRIGAÇÃO DE PLANTIO</v>
      </c>
      <c r="AK2734" t="str">
        <f t="shared" si="338"/>
        <v>SERV PLANTIO IRRIGADO NIVEL 1 AGRIC - TRANSPORTE ATÉ 5 KMGN1410478</v>
      </c>
      <c r="AL2734" s="57" t="str">
        <f t="shared" si="339"/>
        <v>48422GN1410Trabalhador FlorestalDOUGLAS BOTELHO GOMESSERV PLANTIO IRRIGADO NIVEL 1 AGRIC - TRANSPORTE ATÉ 5 KMNOSSA SENHORA APARECIDA IX - CPG004-01Principal10Agosto-26016846233,276921296346232</v>
      </c>
      <c r="AM2734" s="79">
        <f t="shared" si="340"/>
        <v>14.920071047957371</v>
      </c>
      <c r="AN2734" s="80">
        <f t="shared" si="341"/>
        <v>12706.380106571936</v>
      </c>
      <c r="AO2734" s="36">
        <f t="shared" si="342"/>
        <v>8516.2999999999993</v>
      </c>
      <c r="AP2734" s="83">
        <f t="shared" si="343"/>
        <v>-4190.080106571937</v>
      </c>
    </row>
    <row r="2735" spans="1:42" hidden="1">
      <c r="A2735">
        <v>48422</v>
      </c>
      <c r="B2735" s="38">
        <v>46232</v>
      </c>
      <c r="C2735" t="s">
        <v>714</v>
      </c>
      <c r="D2735" t="s">
        <v>105</v>
      </c>
      <c r="E2735" t="s">
        <v>106</v>
      </c>
      <c r="F2735" t="s">
        <v>59</v>
      </c>
      <c r="G2735">
        <v>8</v>
      </c>
      <c r="H2735" s="43">
        <v>11065</v>
      </c>
      <c r="I2735" t="s">
        <v>107</v>
      </c>
      <c r="J2735">
        <v>11392</v>
      </c>
      <c r="K2735" t="s">
        <v>142</v>
      </c>
      <c r="L2735" t="s">
        <v>142</v>
      </c>
      <c r="M2735">
        <v>478</v>
      </c>
      <c r="N2735" t="s">
        <v>143</v>
      </c>
      <c r="O2735" t="s">
        <v>64</v>
      </c>
      <c r="P2735">
        <v>820</v>
      </c>
      <c r="Q2735" t="s">
        <v>144</v>
      </c>
      <c r="R2735" t="s">
        <v>122</v>
      </c>
      <c r="S2735">
        <v>11</v>
      </c>
      <c r="T2735">
        <v>10</v>
      </c>
      <c r="U2735">
        <v>13</v>
      </c>
      <c r="V2735">
        <v>24</v>
      </c>
      <c r="W2735">
        <v>0.74</v>
      </c>
      <c r="X2735">
        <v>1.1000000000000001</v>
      </c>
      <c r="Y2735">
        <v>2.4</v>
      </c>
      <c r="Z2735">
        <v>239.79</v>
      </c>
      <c r="AA2735" t="s">
        <v>55</v>
      </c>
      <c r="AB2735" t="s">
        <v>56</v>
      </c>
      <c r="AC2735" t="s">
        <v>145</v>
      </c>
      <c r="AD2735" t="s">
        <v>58</v>
      </c>
      <c r="AE2735" s="39">
        <v>46233.418124999997</v>
      </c>
      <c r="AG2735" t="str">
        <f t="shared" si="336"/>
        <v>Agosto-26</v>
      </c>
      <c r="AH2735" s="36">
        <f>_xlfn.XLOOKUP(AK2735,'Base de Preços'!P$7:P$3001,'Base de Preços'!J$7:J$3001,"",0)</f>
        <v>1235.0899999999999</v>
      </c>
      <c r="AI2735" s="37">
        <f t="shared" si="337"/>
        <v>0</v>
      </c>
      <c r="AJ2735" t="str">
        <f>_xlfn.XLOOKUP(N2735,Agrupamentos!C$3:C$496,Agrupamentos!D$3:D$496,"",0)</f>
        <v>IRRIGAÇÃO DE PLANTIO</v>
      </c>
      <c r="AK2735" t="str">
        <f t="shared" si="338"/>
        <v>SERV PLANTIO IRRIGADO NIVEL 1 AGRIC - TRANSPORTE ATÉ 5 KMGN1410478</v>
      </c>
      <c r="AL2735" s="57" t="str">
        <f t="shared" si="339"/>
        <v>48422GN1410Operador de Trator de PneuDOUGLAS BOTELHO GOMESSERV PLANTIO IRRIGADO NIVEL 1 AGRIC - TRANSPORTE ATÉ 5 KMNOSSA SENHORA APARECIDA IX - CPG004-01Suporte10Agosto-26132446233,41812546232</v>
      </c>
      <c r="AM2735" s="79">
        <f t="shared" si="340"/>
        <v>32.432432432432435</v>
      </c>
      <c r="AN2735" s="80">
        <f t="shared" si="341"/>
        <v>7776.9729729729734</v>
      </c>
      <c r="AO2735" s="36">
        <f t="shared" si="342"/>
        <v>2397.9</v>
      </c>
      <c r="AP2735" s="83">
        <f t="shared" si="343"/>
        <v>-5379.0729729729737</v>
      </c>
    </row>
    <row r="2736" spans="1:42" hidden="1">
      <c r="A2736">
        <v>48428</v>
      </c>
      <c r="B2736" s="38">
        <v>46232</v>
      </c>
      <c r="C2736" t="s">
        <v>714</v>
      </c>
      <c r="D2736" t="s">
        <v>105</v>
      </c>
      <c r="E2736" t="s">
        <v>106</v>
      </c>
      <c r="F2736" t="s">
        <v>37</v>
      </c>
      <c r="G2736">
        <v>8</v>
      </c>
      <c r="H2736" s="43">
        <v>11331</v>
      </c>
      <c r="I2736" t="s">
        <v>112</v>
      </c>
      <c r="J2736">
        <v>11838</v>
      </c>
      <c r="K2736" t="s">
        <v>113</v>
      </c>
      <c r="L2736" t="s">
        <v>114</v>
      </c>
      <c r="M2736">
        <v>1</v>
      </c>
      <c r="N2736" t="s">
        <v>109</v>
      </c>
      <c r="O2736" t="s">
        <v>64</v>
      </c>
      <c r="P2736">
        <v>532</v>
      </c>
      <c r="Q2736" t="s">
        <v>117</v>
      </c>
      <c r="R2736" t="s">
        <v>158</v>
      </c>
      <c r="S2736">
        <v>10</v>
      </c>
      <c r="T2736">
        <v>0</v>
      </c>
      <c r="U2736">
        <v>0</v>
      </c>
      <c r="V2736">
        <v>10</v>
      </c>
      <c r="W2736">
        <v>0</v>
      </c>
      <c r="X2736">
        <v>0</v>
      </c>
      <c r="Y2736">
        <v>0</v>
      </c>
      <c r="Z2736">
        <v>0</v>
      </c>
      <c r="AA2736" t="s">
        <v>55</v>
      </c>
      <c r="AB2736" t="s">
        <v>47</v>
      </c>
      <c r="AC2736" t="s">
        <v>119</v>
      </c>
      <c r="AD2736" t="s">
        <v>58</v>
      </c>
      <c r="AE2736" s="39">
        <v>46233.349317129629</v>
      </c>
      <c r="AG2736" t="str">
        <f t="shared" si="336"/>
        <v>Agosto-26</v>
      </c>
      <c r="AH2736" s="36">
        <f>_xlfn.XLOOKUP(AK2736,'Base de Preços'!P$7:P$3001,'Base de Preços'!J$7:J$3001,"",0)</f>
        <v>0</v>
      </c>
      <c r="AI2736" s="37">
        <f t="shared" si="337"/>
        <v>0</v>
      </c>
      <c r="AJ2736" t="str">
        <f>_xlfn.XLOOKUP(N2736,Agrupamentos!C$3:C$496,Agrupamentos!D$3:D$496,"",0)</f>
        <v>APOIO E MANUTENÇÃO</v>
      </c>
      <c r="AK2736" t="str">
        <f t="shared" si="338"/>
        <v>APOIO E MANUTEÇÃO 1410GN14101</v>
      </c>
      <c r="AL2736" s="57" t="str">
        <f t="shared" si="339"/>
        <v>48428GN1410MotoristaRENILDO DA CONCEICAO OLIVEIRAAPOIO E MANUTEÇÃO 1410NOSSA SENHORA APARECIDA IX001-01Principal0Agosto-2601046233,349317129646232</v>
      </c>
      <c r="AM2736" s="79" t="str">
        <f t="shared" si="340"/>
        <v/>
      </c>
      <c r="AN2736" s="80" t="str">
        <f t="shared" si="341"/>
        <v/>
      </c>
      <c r="AO2736" s="36">
        <f t="shared" si="342"/>
        <v>0</v>
      </c>
      <c r="AP2736" s="83" t="str">
        <f t="shared" si="343"/>
        <v/>
      </c>
    </row>
    <row r="2737" spans="1:42" hidden="1">
      <c r="A2737">
        <v>48428</v>
      </c>
      <c r="B2737" s="38">
        <v>46232</v>
      </c>
      <c r="C2737" t="s">
        <v>714</v>
      </c>
      <c r="D2737" t="s">
        <v>105</v>
      </c>
      <c r="E2737" t="s">
        <v>106</v>
      </c>
      <c r="F2737" t="s">
        <v>49</v>
      </c>
      <c r="G2737">
        <v>8</v>
      </c>
      <c r="H2737" s="43">
        <v>11331</v>
      </c>
      <c r="I2737" t="s">
        <v>112</v>
      </c>
      <c r="J2737">
        <v>11838</v>
      </c>
      <c r="K2737" t="s">
        <v>113</v>
      </c>
      <c r="L2737" t="s">
        <v>114</v>
      </c>
      <c r="M2737" t="s">
        <v>115</v>
      </c>
      <c r="N2737" t="s">
        <v>116</v>
      </c>
      <c r="O2737" t="s">
        <v>64</v>
      </c>
      <c r="P2737">
        <v>532</v>
      </c>
      <c r="Q2737" t="s">
        <v>117</v>
      </c>
      <c r="R2737" t="s">
        <v>158</v>
      </c>
      <c r="S2737">
        <v>8</v>
      </c>
      <c r="T2737">
        <v>30</v>
      </c>
      <c r="U2737">
        <v>0</v>
      </c>
      <c r="V2737">
        <v>8</v>
      </c>
      <c r="W2737">
        <v>0.08</v>
      </c>
      <c r="X2737">
        <v>0.27</v>
      </c>
      <c r="Y2737">
        <v>0.27</v>
      </c>
      <c r="Z2737">
        <v>10.130000000000001</v>
      </c>
      <c r="AA2737" t="s">
        <v>55</v>
      </c>
      <c r="AB2737" t="s">
        <v>56</v>
      </c>
      <c r="AC2737" t="s">
        <v>119</v>
      </c>
      <c r="AE2737" s="39">
        <v>46233.349317129629</v>
      </c>
      <c r="AG2737" t="str">
        <f t="shared" si="336"/>
        <v>Agosto-26</v>
      </c>
      <c r="AH2737" s="36">
        <f>_xlfn.XLOOKUP(AK2737,'Base de Preços'!P$7:P$3001,'Base de Preços'!J$7:J$3001,"",0)</f>
        <v>212.62</v>
      </c>
      <c r="AI2737" s="37">
        <f t="shared" si="337"/>
        <v>0</v>
      </c>
      <c r="AJ2737" t="str">
        <f>_xlfn.XLOOKUP(N2737,Agrupamentos!C$3:C$496,Agrupamentos!D$3:D$496,"",0)</f>
        <v>HERBICIDA MEC</v>
      </c>
      <c r="AK2737" t="str">
        <f t="shared" si="338"/>
        <v>SERV CAP QUIM PRE EMERG 3 LINHASGN1410IMP97</v>
      </c>
      <c r="AL2737" s="57" t="str">
        <f t="shared" si="339"/>
        <v>48428GN1410Trabalhador FlorestalRENILDO DA CONCEICAO OLIVEIRASERV CAP QUIM PRE EMERG 3 LINHASNOSSA SENHORA APARECIDA IX001-01Suporte30Agosto-260846233,349317129646232</v>
      </c>
      <c r="AM2737" s="79">
        <f t="shared" si="340"/>
        <v>100</v>
      </c>
      <c r="AN2737" s="80">
        <f t="shared" si="341"/>
        <v>1013.0000000000001</v>
      </c>
      <c r="AO2737" s="36">
        <f t="shared" si="342"/>
        <v>303.90000000000003</v>
      </c>
      <c r="AP2737" s="83">
        <f t="shared" si="343"/>
        <v>-709.10000000000014</v>
      </c>
    </row>
    <row r="2738" spans="1:42" hidden="1">
      <c r="A2738">
        <v>48428</v>
      </c>
      <c r="B2738" s="38">
        <v>46232</v>
      </c>
      <c r="C2738" t="s">
        <v>714</v>
      </c>
      <c r="D2738" t="s">
        <v>105</v>
      </c>
      <c r="E2738" t="s">
        <v>106</v>
      </c>
      <c r="F2738" t="s">
        <v>59</v>
      </c>
      <c r="G2738">
        <v>8</v>
      </c>
      <c r="H2738" s="43">
        <v>11331</v>
      </c>
      <c r="I2738" t="s">
        <v>112</v>
      </c>
      <c r="J2738">
        <v>11838</v>
      </c>
      <c r="K2738" t="s">
        <v>113</v>
      </c>
      <c r="L2738" t="s">
        <v>114</v>
      </c>
      <c r="M2738" t="s">
        <v>115</v>
      </c>
      <c r="N2738" t="s">
        <v>116</v>
      </c>
      <c r="O2738" t="s">
        <v>64</v>
      </c>
      <c r="P2738">
        <v>532</v>
      </c>
      <c r="Q2738" t="s">
        <v>117</v>
      </c>
      <c r="R2738" t="s">
        <v>158</v>
      </c>
      <c r="S2738">
        <v>8</v>
      </c>
      <c r="T2738">
        <v>30</v>
      </c>
      <c r="U2738">
        <v>16</v>
      </c>
      <c r="V2738">
        <v>24</v>
      </c>
      <c r="W2738">
        <v>0.42</v>
      </c>
      <c r="X2738">
        <v>0.27</v>
      </c>
      <c r="Y2738">
        <v>0.8</v>
      </c>
      <c r="Z2738">
        <v>143.63999999999999</v>
      </c>
      <c r="AA2738" t="s">
        <v>55</v>
      </c>
      <c r="AB2738" t="s">
        <v>47</v>
      </c>
      <c r="AC2738" t="s">
        <v>119</v>
      </c>
      <c r="AD2738" t="s">
        <v>58</v>
      </c>
      <c r="AE2738" s="39">
        <v>46233.349317129629</v>
      </c>
      <c r="AG2738" t="str">
        <f t="shared" si="336"/>
        <v>Agosto-26</v>
      </c>
      <c r="AH2738" s="36">
        <f>_xlfn.XLOOKUP(AK2738,'Base de Preços'!P$7:P$3001,'Base de Preços'!J$7:J$3001,"",0)</f>
        <v>212.62</v>
      </c>
      <c r="AI2738" s="37">
        <f t="shared" si="337"/>
        <v>6378.6</v>
      </c>
      <c r="AJ2738" t="str">
        <f>_xlfn.XLOOKUP(N2738,Agrupamentos!C$3:C$496,Agrupamentos!D$3:D$496,"",0)</f>
        <v>HERBICIDA MEC</v>
      </c>
      <c r="AK2738" t="str">
        <f t="shared" si="338"/>
        <v>SERV CAP QUIM PRE EMERG 3 LINHASGN1410IMP97</v>
      </c>
      <c r="AL2738" s="57" t="str">
        <f t="shared" si="339"/>
        <v>48428GN1410Operador de Trator de PneuRENILDO DA CONCEICAO OLIVEIRASERV CAP QUIM PRE EMERG 3 LINHASNOSSA SENHORA APARECIDA IX001-01Principal30Agosto-26162446233,349317129646232</v>
      </c>
      <c r="AM2738" s="79">
        <f t="shared" si="340"/>
        <v>57.142857142857146</v>
      </c>
      <c r="AN2738" s="80">
        <f t="shared" si="341"/>
        <v>8208</v>
      </c>
      <c r="AO2738" s="36">
        <f t="shared" si="342"/>
        <v>4309.2</v>
      </c>
      <c r="AP2738" s="83">
        <f t="shared" si="343"/>
        <v>-3898.8</v>
      </c>
    </row>
    <row r="2739" spans="1:42" hidden="1">
      <c r="A2739">
        <v>48440</v>
      </c>
      <c r="B2739" s="38">
        <v>46232</v>
      </c>
      <c r="C2739" t="s">
        <v>714</v>
      </c>
      <c r="D2739" t="s">
        <v>105</v>
      </c>
      <c r="E2739" t="s">
        <v>106</v>
      </c>
      <c r="F2739" t="s">
        <v>37</v>
      </c>
      <c r="G2739">
        <v>8</v>
      </c>
      <c r="H2739" s="43">
        <v>11065</v>
      </c>
      <c r="I2739" t="s">
        <v>107</v>
      </c>
      <c r="J2739">
        <v>11078</v>
      </c>
      <c r="K2739" t="s">
        <v>154</v>
      </c>
      <c r="L2739" t="s">
        <v>154</v>
      </c>
      <c r="M2739" t="s">
        <v>155</v>
      </c>
      <c r="N2739" t="s">
        <v>156</v>
      </c>
      <c r="O2739" t="s">
        <v>43</v>
      </c>
      <c r="P2739">
        <v>843</v>
      </c>
      <c r="Q2739" t="s">
        <v>479</v>
      </c>
      <c r="R2739" t="s">
        <v>468</v>
      </c>
      <c r="S2739">
        <v>0</v>
      </c>
      <c r="T2739">
        <v>0</v>
      </c>
      <c r="U2739">
        <v>16</v>
      </c>
      <c r="V2739">
        <v>16</v>
      </c>
      <c r="W2739">
        <v>0</v>
      </c>
      <c r="X2739">
        <v>0</v>
      </c>
      <c r="Y2739">
        <v>0</v>
      </c>
      <c r="Z2739">
        <v>0</v>
      </c>
      <c r="AA2739" t="s">
        <v>55</v>
      </c>
      <c r="AB2739" t="s">
        <v>77</v>
      </c>
      <c r="AC2739" t="s">
        <v>159</v>
      </c>
      <c r="AD2739" t="s">
        <v>159</v>
      </c>
      <c r="AE2739" s="39">
        <v>46233.420624999999</v>
      </c>
      <c r="AG2739" t="str">
        <f t="shared" si="336"/>
        <v>Agosto-26</v>
      </c>
      <c r="AH2739" s="36">
        <f>_xlfn.XLOOKUP(AK2739,'Base de Preços'!P$7:P$3001,'Base de Preços'!J$7:J$3001,"",0)</f>
        <v>3133.15</v>
      </c>
      <c r="AI2739" s="37">
        <f t="shared" si="337"/>
        <v>0</v>
      </c>
      <c r="AJ2739" t="str">
        <f>_xlfn.XLOOKUP(N2739,Agrupamentos!C$3:C$496,Agrupamentos!D$3:D$496,"",0)</f>
        <v>BRIGADINHA MSFL</v>
      </c>
      <c r="AK2739" t="str">
        <f t="shared" si="338"/>
        <v>EQUIPE DE BRIGADINHA FLORESTALGN1410IMP21</v>
      </c>
      <c r="AL2739" s="57" t="str">
        <f t="shared" si="339"/>
        <v>48440GN1410MotoristaNATAN SANTOS MORAISEQUIPE DE BRIGADINHA FLORESTALXODÓ - NAD001-02Apoio0Agosto-26161646233,42062546232</v>
      </c>
      <c r="AM2739" s="79" t="str">
        <f t="shared" si="340"/>
        <v/>
      </c>
      <c r="AN2739" s="80" t="str">
        <f t="shared" si="341"/>
        <v/>
      </c>
      <c r="AO2739" s="36">
        <f t="shared" si="342"/>
        <v>0</v>
      </c>
      <c r="AP2739" s="83" t="str">
        <f t="shared" si="343"/>
        <v/>
      </c>
    </row>
    <row r="2740" spans="1:42" hidden="1">
      <c r="A2740">
        <v>48440</v>
      </c>
      <c r="B2740" s="38">
        <v>46232</v>
      </c>
      <c r="C2740" t="s">
        <v>714</v>
      </c>
      <c r="D2740" t="s">
        <v>105</v>
      </c>
      <c r="E2740" t="s">
        <v>106</v>
      </c>
      <c r="F2740" t="s">
        <v>49</v>
      </c>
      <c r="G2740">
        <v>8</v>
      </c>
      <c r="H2740" s="43">
        <v>11065</v>
      </c>
      <c r="I2740" t="s">
        <v>107</v>
      </c>
      <c r="J2740">
        <v>11078</v>
      </c>
      <c r="K2740" t="s">
        <v>154</v>
      </c>
      <c r="L2740" t="s">
        <v>154</v>
      </c>
      <c r="M2740" t="s">
        <v>155</v>
      </c>
      <c r="N2740" t="s">
        <v>156</v>
      </c>
      <c r="O2740" t="s">
        <v>43</v>
      </c>
      <c r="P2740">
        <v>932</v>
      </c>
      <c r="Q2740" t="s">
        <v>810</v>
      </c>
      <c r="R2740" t="s">
        <v>140</v>
      </c>
      <c r="S2740">
        <v>24</v>
      </c>
      <c r="T2740">
        <v>1</v>
      </c>
      <c r="U2740">
        <v>0</v>
      </c>
      <c r="V2740">
        <v>24</v>
      </c>
      <c r="W2740">
        <v>0</v>
      </c>
      <c r="X2740">
        <v>24</v>
      </c>
      <c r="Y2740">
        <v>24</v>
      </c>
      <c r="Z2740" s="3">
        <v>3133.15</v>
      </c>
      <c r="AA2740" t="s">
        <v>55</v>
      </c>
      <c r="AB2740" t="s">
        <v>47</v>
      </c>
      <c r="AC2740" t="s">
        <v>159</v>
      </c>
      <c r="AD2740" t="s">
        <v>159</v>
      </c>
      <c r="AE2740" s="39">
        <v>46233.417650462965</v>
      </c>
      <c r="AG2740" t="str">
        <f t="shared" si="336"/>
        <v>Agosto-26</v>
      </c>
      <c r="AH2740" s="36">
        <f>_xlfn.XLOOKUP(AK2740,'Base de Preços'!P$7:P$3001,'Base de Preços'!J$7:J$3001,"",0)</f>
        <v>3133.15</v>
      </c>
      <c r="AI2740" s="37">
        <f t="shared" si="337"/>
        <v>3133.15</v>
      </c>
      <c r="AJ2740" t="str">
        <f>_xlfn.XLOOKUP(N2740,Agrupamentos!C$3:C$496,Agrupamentos!D$3:D$496,"",0)</f>
        <v>BRIGADINHA MSFL</v>
      </c>
      <c r="AK2740" t="str">
        <f t="shared" si="338"/>
        <v>EQUIPE DE BRIGADINHA FLORESTALGN1410IMP21</v>
      </c>
      <c r="AL2740" s="57" t="str">
        <f t="shared" si="339"/>
        <v>48440GN1410Trabalhador FlorestalNATAN SANTOS MORAISEQUIPE DE BRIGADINHA FLORESTALFENIX - ANR010-01Principal1Agosto-2602446233,41765046346232</v>
      </c>
      <c r="AM2740" s="79" t="str">
        <f t="shared" si="340"/>
        <v/>
      </c>
      <c r="AN2740" s="80" t="str">
        <f t="shared" si="341"/>
        <v/>
      </c>
      <c r="AO2740" s="36">
        <f t="shared" si="342"/>
        <v>3133.15</v>
      </c>
      <c r="AP2740" s="83" t="str">
        <f t="shared" si="343"/>
        <v/>
      </c>
    </row>
    <row r="2741" spans="1:42" hidden="1">
      <c r="A2741">
        <v>48440</v>
      </c>
      <c r="B2741" s="38">
        <v>46232</v>
      </c>
      <c r="C2741" t="s">
        <v>714</v>
      </c>
      <c r="D2741" t="s">
        <v>105</v>
      </c>
      <c r="E2741" t="s">
        <v>106</v>
      </c>
      <c r="F2741" t="s">
        <v>37</v>
      </c>
      <c r="G2741">
        <v>8</v>
      </c>
      <c r="H2741" s="43">
        <v>11065</v>
      </c>
      <c r="I2741" t="s">
        <v>107</v>
      </c>
      <c r="J2741">
        <v>11078</v>
      </c>
      <c r="K2741" t="s">
        <v>154</v>
      </c>
      <c r="L2741" t="s">
        <v>154</v>
      </c>
      <c r="M2741" t="s">
        <v>155</v>
      </c>
      <c r="N2741" t="s">
        <v>156</v>
      </c>
      <c r="O2741" t="s">
        <v>43</v>
      </c>
      <c r="P2741">
        <v>932</v>
      </c>
      <c r="Q2741" t="s">
        <v>810</v>
      </c>
      <c r="R2741" t="s">
        <v>140</v>
      </c>
      <c r="S2741">
        <v>0</v>
      </c>
      <c r="T2741">
        <v>0</v>
      </c>
      <c r="U2741">
        <v>8</v>
      </c>
      <c r="V2741">
        <v>8</v>
      </c>
      <c r="W2741">
        <v>0</v>
      </c>
      <c r="X2741">
        <v>0</v>
      </c>
      <c r="Y2741">
        <v>0</v>
      </c>
      <c r="Z2741">
        <v>0</v>
      </c>
      <c r="AA2741" t="s">
        <v>55</v>
      </c>
      <c r="AB2741" t="s">
        <v>77</v>
      </c>
      <c r="AC2741" t="s">
        <v>159</v>
      </c>
      <c r="AD2741" t="s">
        <v>159</v>
      </c>
      <c r="AE2741" s="39">
        <v>46233.418020833335</v>
      </c>
      <c r="AG2741" t="str">
        <f t="shared" si="336"/>
        <v>Agosto-26</v>
      </c>
      <c r="AH2741" s="36">
        <f>_xlfn.XLOOKUP(AK2741,'Base de Preços'!P$7:P$3001,'Base de Preços'!J$7:J$3001,"",0)</f>
        <v>3133.15</v>
      </c>
      <c r="AI2741" s="37">
        <f t="shared" si="337"/>
        <v>0</v>
      </c>
      <c r="AJ2741" t="str">
        <f>_xlfn.XLOOKUP(N2741,Agrupamentos!C$3:C$496,Agrupamentos!D$3:D$496,"",0)</f>
        <v>BRIGADINHA MSFL</v>
      </c>
      <c r="AK2741" t="str">
        <f t="shared" si="338"/>
        <v>EQUIPE DE BRIGADINHA FLORESTALGN1410IMP21</v>
      </c>
      <c r="AL2741" s="57" t="str">
        <f t="shared" si="339"/>
        <v>48440GN1410MotoristaNATAN SANTOS MORAISEQUIPE DE BRIGADINHA FLORESTALFENIX - ANR010-01Apoio0Agosto-268846233,418020833346232</v>
      </c>
      <c r="AM2741" s="79" t="str">
        <f t="shared" si="340"/>
        <v/>
      </c>
      <c r="AN2741" s="80" t="str">
        <f t="shared" si="341"/>
        <v/>
      </c>
      <c r="AO2741" s="36">
        <f t="shared" si="342"/>
        <v>0</v>
      </c>
      <c r="AP2741" s="83" t="str">
        <f t="shared" si="343"/>
        <v/>
      </c>
    </row>
    <row r="2742" spans="1:42" hidden="1">
      <c r="A2742">
        <v>48440</v>
      </c>
      <c r="B2742" s="38">
        <v>46232</v>
      </c>
      <c r="C2742" t="s">
        <v>714</v>
      </c>
      <c r="D2742" t="s">
        <v>105</v>
      </c>
      <c r="E2742" t="s">
        <v>106</v>
      </c>
      <c r="F2742" t="s">
        <v>59</v>
      </c>
      <c r="G2742">
        <v>8</v>
      </c>
      <c r="H2742" s="43">
        <v>11065</v>
      </c>
      <c r="I2742" t="s">
        <v>107</v>
      </c>
      <c r="J2742">
        <v>11078</v>
      </c>
      <c r="K2742" t="s">
        <v>154</v>
      </c>
      <c r="L2742" t="s">
        <v>154</v>
      </c>
      <c r="M2742" t="s">
        <v>155</v>
      </c>
      <c r="N2742" t="s">
        <v>156</v>
      </c>
      <c r="O2742" t="s">
        <v>43</v>
      </c>
      <c r="P2742">
        <v>843</v>
      </c>
      <c r="Q2742" t="s">
        <v>479</v>
      </c>
      <c r="R2742" t="s">
        <v>468</v>
      </c>
      <c r="S2742">
        <v>0</v>
      </c>
      <c r="T2742">
        <v>0</v>
      </c>
      <c r="U2742">
        <v>8</v>
      </c>
      <c r="V2742">
        <v>8</v>
      </c>
      <c r="W2742">
        <v>0</v>
      </c>
      <c r="X2742">
        <v>0</v>
      </c>
      <c r="Y2742">
        <v>0</v>
      </c>
      <c r="Z2742">
        <v>0</v>
      </c>
      <c r="AA2742" t="s">
        <v>55</v>
      </c>
      <c r="AB2742" t="s">
        <v>56</v>
      </c>
      <c r="AC2742" t="s">
        <v>159</v>
      </c>
      <c r="AD2742" t="s">
        <v>159</v>
      </c>
      <c r="AE2742" s="39">
        <v>46233.419664351852</v>
      </c>
      <c r="AG2742" t="str">
        <f t="shared" si="336"/>
        <v>Agosto-26</v>
      </c>
      <c r="AH2742" s="36">
        <f>_xlfn.XLOOKUP(AK2742,'Base de Preços'!P$7:P$3001,'Base de Preços'!J$7:J$3001,"",0)</f>
        <v>3133.15</v>
      </c>
      <c r="AI2742" s="37">
        <f t="shared" si="337"/>
        <v>0</v>
      </c>
      <c r="AJ2742" t="str">
        <f>_xlfn.XLOOKUP(N2742,Agrupamentos!C$3:C$496,Agrupamentos!D$3:D$496,"",0)</f>
        <v>BRIGADINHA MSFL</v>
      </c>
      <c r="AK2742" t="str">
        <f t="shared" si="338"/>
        <v>EQUIPE DE BRIGADINHA FLORESTALGN1410IMP21</v>
      </c>
      <c r="AL2742" s="57" t="str">
        <f t="shared" si="339"/>
        <v>48440GN1410Operador de Trator de PneuNATAN SANTOS MORAISEQUIPE DE BRIGADINHA FLORESTALXODÓ - NAD001-02Suporte0Agosto-268846233,419664351946232</v>
      </c>
      <c r="AM2742" s="79" t="str">
        <f t="shared" si="340"/>
        <v/>
      </c>
      <c r="AN2742" s="80" t="str">
        <f t="shared" si="341"/>
        <v/>
      </c>
      <c r="AO2742" s="36">
        <f t="shared" si="342"/>
        <v>0</v>
      </c>
      <c r="AP2742" s="83" t="str">
        <f t="shared" si="343"/>
        <v/>
      </c>
    </row>
    <row r="2743" spans="1:42" hidden="1">
      <c r="A2743">
        <v>48440</v>
      </c>
      <c r="B2743" s="38">
        <v>46232</v>
      </c>
      <c r="C2743" t="s">
        <v>714</v>
      </c>
      <c r="D2743" t="s">
        <v>105</v>
      </c>
      <c r="E2743" t="s">
        <v>106</v>
      </c>
      <c r="F2743" t="s">
        <v>49</v>
      </c>
      <c r="G2743">
        <v>8</v>
      </c>
      <c r="H2743" s="43">
        <v>11065</v>
      </c>
      <c r="I2743" t="s">
        <v>107</v>
      </c>
      <c r="J2743">
        <v>11078</v>
      </c>
      <c r="K2743" t="s">
        <v>154</v>
      </c>
      <c r="L2743" t="s">
        <v>154</v>
      </c>
      <c r="M2743" t="s">
        <v>155</v>
      </c>
      <c r="N2743" t="s">
        <v>156</v>
      </c>
      <c r="O2743" t="s">
        <v>43</v>
      </c>
      <c r="P2743">
        <v>843</v>
      </c>
      <c r="Q2743" t="s">
        <v>479</v>
      </c>
      <c r="R2743" t="s">
        <v>468</v>
      </c>
      <c r="S2743">
        <v>32</v>
      </c>
      <c r="T2743">
        <v>1</v>
      </c>
      <c r="U2743">
        <v>0</v>
      </c>
      <c r="V2743">
        <v>32</v>
      </c>
      <c r="W2743">
        <v>0</v>
      </c>
      <c r="X2743">
        <v>32</v>
      </c>
      <c r="Y2743">
        <v>32</v>
      </c>
      <c r="Z2743" s="3">
        <v>3133.15</v>
      </c>
      <c r="AA2743" t="s">
        <v>55</v>
      </c>
      <c r="AB2743" t="s">
        <v>47</v>
      </c>
      <c r="AC2743" t="s">
        <v>159</v>
      </c>
      <c r="AD2743" t="s">
        <v>159</v>
      </c>
      <c r="AE2743" s="39">
        <v>46233.419004629628</v>
      </c>
      <c r="AG2743" t="str">
        <f t="shared" si="336"/>
        <v>Agosto-26</v>
      </c>
      <c r="AH2743" s="36">
        <f>_xlfn.XLOOKUP(AK2743,'Base de Preços'!P$7:P$3001,'Base de Preços'!J$7:J$3001,"",0)</f>
        <v>3133.15</v>
      </c>
      <c r="AI2743" s="37">
        <f t="shared" si="337"/>
        <v>3133.15</v>
      </c>
      <c r="AJ2743" t="str">
        <f>_xlfn.XLOOKUP(N2743,Agrupamentos!C$3:C$496,Agrupamentos!D$3:D$496,"",0)</f>
        <v>BRIGADINHA MSFL</v>
      </c>
      <c r="AK2743" t="str">
        <f t="shared" si="338"/>
        <v>EQUIPE DE BRIGADINHA FLORESTALGN1410IMP21</v>
      </c>
      <c r="AL2743" s="57" t="str">
        <f t="shared" si="339"/>
        <v>48440GN1410Trabalhador FlorestalNATAN SANTOS MORAISEQUIPE DE BRIGADINHA FLORESTALXODÓ - NAD001-02Principal1Agosto-2603246233,419004629646232</v>
      </c>
      <c r="AM2743" s="79" t="str">
        <f t="shared" si="340"/>
        <v/>
      </c>
      <c r="AN2743" s="80" t="str">
        <f t="shared" si="341"/>
        <v/>
      </c>
      <c r="AO2743" s="36">
        <f t="shared" si="342"/>
        <v>3133.15</v>
      </c>
      <c r="AP2743" s="83" t="str">
        <f t="shared" si="343"/>
        <v/>
      </c>
    </row>
    <row r="2744" spans="1:42" hidden="1">
      <c r="A2744">
        <v>48442</v>
      </c>
      <c r="B2744" s="38">
        <v>46232</v>
      </c>
      <c r="C2744" t="s">
        <v>714</v>
      </c>
      <c r="D2744" t="s">
        <v>105</v>
      </c>
      <c r="E2744" t="s">
        <v>106</v>
      </c>
      <c r="F2744" t="s">
        <v>49</v>
      </c>
      <c r="G2744">
        <v>8</v>
      </c>
      <c r="H2744" s="43">
        <v>11065</v>
      </c>
      <c r="I2744" t="s">
        <v>107</v>
      </c>
      <c r="J2744" t="s">
        <v>50</v>
      </c>
      <c r="K2744" t="s">
        <v>51</v>
      </c>
      <c r="L2744" t="s">
        <v>108</v>
      </c>
      <c r="M2744">
        <v>1</v>
      </c>
      <c r="N2744" t="s">
        <v>109</v>
      </c>
      <c r="O2744" t="s">
        <v>64</v>
      </c>
      <c r="P2744">
        <v>945</v>
      </c>
      <c r="Q2744" t="s">
        <v>161</v>
      </c>
      <c r="R2744" t="s">
        <v>811</v>
      </c>
      <c r="S2744">
        <v>0</v>
      </c>
      <c r="T2744">
        <v>0</v>
      </c>
      <c r="U2744">
        <v>16</v>
      </c>
      <c r="V2744">
        <v>16</v>
      </c>
      <c r="W2744">
        <v>0</v>
      </c>
      <c r="X2744">
        <v>0</v>
      </c>
      <c r="Y2744">
        <v>0</v>
      </c>
      <c r="Z2744">
        <v>0</v>
      </c>
      <c r="AA2744" t="s">
        <v>55</v>
      </c>
      <c r="AB2744" t="s">
        <v>56</v>
      </c>
      <c r="AC2744" t="s">
        <v>58</v>
      </c>
      <c r="AD2744" t="s">
        <v>58</v>
      </c>
      <c r="AE2744" s="39">
        <v>46233.402951388889</v>
      </c>
      <c r="AG2744" t="str">
        <f t="shared" si="336"/>
        <v>Agosto-26</v>
      </c>
      <c r="AH2744" s="36">
        <f>_xlfn.XLOOKUP(AK2744,'Base de Preços'!P$7:P$3001,'Base de Preços'!J$7:J$3001,"",0)</f>
        <v>0</v>
      </c>
      <c r="AI2744" s="37">
        <f t="shared" si="337"/>
        <v>0</v>
      </c>
      <c r="AJ2744" t="str">
        <f>_xlfn.XLOOKUP(N2744,Agrupamentos!C$3:C$496,Agrupamentos!D$3:D$496,"",0)</f>
        <v>APOIO E MANUTENÇÃO</v>
      </c>
      <c r="AK2744" t="str">
        <f t="shared" si="338"/>
        <v>APOIO E MANUTEÇÃO 1410GN14101</v>
      </c>
      <c r="AL2744" s="57" t="str">
        <f t="shared" si="339"/>
        <v>48442GN1410Trabalhador FlorestalLEANDRA DE MIRANDA SOUZA COSTAAPOIO E MANUTEÇÃO 1410HORTO BONITO246-01Suporte0Agosto-26161646233,402951388946232</v>
      </c>
      <c r="AM2744" s="79" t="str">
        <f t="shared" si="340"/>
        <v/>
      </c>
      <c r="AN2744" s="80" t="str">
        <f t="shared" si="341"/>
        <v/>
      </c>
      <c r="AO2744" s="36">
        <f t="shared" si="342"/>
        <v>0</v>
      </c>
      <c r="AP2744" s="83" t="str">
        <f t="shared" si="343"/>
        <v/>
      </c>
    </row>
    <row r="2745" spans="1:42" hidden="1">
      <c r="A2745">
        <v>48443</v>
      </c>
      <c r="B2745" s="38">
        <v>46232</v>
      </c>
      <c r="C2745" t="s">
        <v>714</v>
      </c>
      <c r="D2745" t="s">
        <v>105</v>
      </c>
      <c r="E2745" t="s">
        <v>106</v>
      </c>
      <c r="F2745" t="s">
        <v>37</v>
      </c>
      <c r="G2745">
        <v>8</v>
      </c>
      <c r="H2745" s="43">
        <v>11331</v>
      </c>
      <c r="I2745" t="s">
        <v>112</v>
      </c>
      <c r="J2745">
        <v>11752</v>
      </c>
      <c r="K2745" t="s">
        <v>149</v>
      </c>
      <c r="L2745" t="s">
        <v>149</v>
      </c>
      <c r="M2745">
        <v>1</v>
      </c>
      <c r="N2745" t="s">
        <v>109</v>
      </c>
      <c r="O2745" t="s">
        <v>64</v>
      </c>
      <c r="P2745">
        <v>642</v>
      </c>
      <c r="Q2745" t="s">
        <v>812</v>
      </c>
      <c r="R2745" t="s">
        <v>134</v>
      </c>
      <c r="S2745">
        <v>0</v>
      </c>
      <c r="T2745">
        <v>0</v>
      </c>
      <c r="U2745">
        <v>8</v>
      </c>
      <c r="V2745">
        <v>8</v>
      </c>
      <c r="W2745">
        <v>0</v>
      </c>
      <c r="X2745">
        <v>0</v>
      </c>
      <c r="Y2745">
        <v>0</v>
      </c>
      <c r="Z2745">
        <v>0</v>
      </c>
      <c r="AA2745" t="s">
        <v>46</v>
      </c>
      <c r="AB2745" t="s">
        <v>47</v>
      </c>
      <c r="AC2745" t="s">
        <v>120</v>
      </c>
      <c r="AE2745" s="39">
        <v>46233.417754629627</v>
      </c>
      <c r="AG2745" t="str">
        <f t="shared" si="336"/>
        <v>Agosto-26</v>
      </c>
      <c r="AH2745" s="36">
        <f>_xlfn.XLOOKUP(AK2745,'Base de Preços'!P$7:P$3001,'Base de Preços'!J$7:J$3001,"",0)</f>
        <v>0</v>
      </c>
      <c r="AI2745" s="37">
        <f t="shared" si="337"/>
        <v>0</v>
      </c>
      <c r="AJ2745" t="str">
        <f>_xlfn.XLOOKUP(N2745,Agrupamentos!C$3:C$496,Agrupamentos!D$3:D$496,"",0)</f>
        <v>APOIO E MANUTENÇÃO</v>
      </c>
      <c r="AK2745" t="str">
        <f t="shared" si="338"/>
        <v>APOIO E MANUTEÇÃO 1410GN14101</v>
      </c>
      <c r="AL2745" s="57" t="str">
        <f t="shared" si="339"/>
        <v>48443GN1410MotoristaMATEUS SANCHES PERES BIENIEKAPOIO E MANUTEÇÃO 1410ALVORADA - TLS002-01Principal0Agosto-268846233,417754629646232</v>
      </c>
      <c r="AM2745" s="79" t="str">
        <f t="shared" si="340"/>
        <v/>
      </c>
      <c r="AN2745" s="80" t="str">
        <f t="shared" si="341"/>
        <v/>
      </c>
      <c r="AO2745" s="36">
        <f t="shared" si="342"/>
        <v>0</v>
      </c>
      <c r="AP2745" s="83" t="str">
        <f t="shared" si="343"/>
        <v/>
      </c>
    </row>
    <row r="2746" spans="1:42" hidden="1">
      <c r="A2746">
        <v>48443</v>
      </c>
      <c r="B2746" s="38">
        <v>46232</v>
      </c>
      <c r="C2746" t="s">
        <v>714</v>
      </c>
      <c r="D2746" t="s">
        <v>105</v>
      </c>
      <c r="E2746" t="s">
        <v>106</v>
      </c>
      <c r="F2746" t="s">
        <v>49</v>
      </c>
      <c r="G2746">
        <v>8</v>
      </c>
      <c r="H2746" s="43">
        <v>11331</v>
      </c>
      <c r="I2746" t="s">
        <v>112</v>
      </c>
      <c r="J2746">
        <v>11752</v>
      </c>
      <c r="K2746" t="s">
        <v>149</v>
      </c>
      <c r="L2746" t="s">
        <v>149</v>
      </c>
      <c r="M2746">
        <v>1</v>
      </c>
      <c r="N2746" t="s">
        <v>109</v>
      </c>
      <c r="O2746" t="s">
        <v>64</v>
      </c>
      <c r="P2746">
        <v>642</v>
      </c>
      <c r="Q2746" t="s">
        <v>812</v>
      </c>
      <c r="R2746" t="s">
        <v>134</v>
      </c>
      <c r="S2746">
        <v>0</v>
      </c>
      <c r="T2746">
        <v>0</v>
      </c>
      <c r="U2746">
        <v>16</v>
      </c>
      <c r="V2746">
        <v>16</v>
      </c>
      <c r="W2746">
        <v>0</v>
      </c>
      <c r="X2746">
        <v>0</v>
      </c>
      <c r="Y2746">
        <v>0</v>
      </c>
      <c r="Z2746">
        <v>0</v>
      </c>
      <c r="AA2746" t="s">
        <v>46</v>
      </c>
      <c r="AB2746" t="s">
        <v>56</v>
      </c>
      <c r="AC2746" t="s">
        <v>120</v>
      </c>
      <c r="AE2746" s="39">
        <v>46233.417754629627</v>
      </c>
      <c r="AG2746" t="str">
        <f t="shared" si="336"/>
        <v>Agosto-26</v>
      </c>
      <c r="AH2746" s="36">
        <f>_xlfn.XLOOKUP(AK2746,'Base de Preços'!P$7:P$3001,'Base de Preços'!J$7:J$3001,"",0)</f>
        <v>0</v>
      </c>
      <c r="AI2746" s="37">
        <f t="shared" si="337"/>
        <v>0</v>
      </c>
      <c r="AJ2746" t="str">
        <f>_xlfn.XLOOKUP(N2746,Agrupamentos!C$3:C$496,Agrupamentos!D$3:D$496,"",0)</f>
        <v>APOIO E MANUTENÇÃO</v>
      </c>
      <c r="AK2746" t="str">
        <f t="shared" si="338"/>
        <v>APOIO E MANUTEÇÃO 1410GN14101</v>
      </c>
      <c r="AL2746" s="57" t="str">
        <f t="shared" si="339"/>
        <v>48443GN1410Trabalhador FlorestalMATEUS SANCHES PERES BIENIEKAPOIO E MANUTEÇÃO 1410ALVORADA - TLS002-01Suporte0Agosto-26161646233,417754629646232</v>
      </c>
      <c r="AM2746" s="79" t="str">
        <f t="shared" si="340"/>
        <v/>
      </c>
      <c r="AN2746" s="80" t="str">
        <f t="shared" si="341"/>
        <v/>
      </c>
      <c r="AO2746" s="36">
        <f t="shared" si="342"/>
        <v>0</v>
      </c>
      <c r="AP2746" s="83" t="str">
        <f t="shared" si="343"/>
        <v/>
      </c>
    </row>
    <row r="2747" spans="1:42" hidden="1">
      <c r="A2747">
        <v>48443</v>
      </c>
      <c r="B2747" s="38">
        <v>46232</v>
      </c>
      <c r="C2747" t="s">
        <v>714</v>
      </c>
      <c r="D2747" t="s">
        <v>105</v>
      </c>
      <c r="E2747" t="s">
        <v>106</v>
      </c>
      <c r="F2747" t="s">
        <v>59</v>
      </c>
      <c r="G2747">
        <v>8</v>
      </c>
      <c r="H2747" s="43">
        <v>11331</v>
      </c>
      <c r="I2747" t="s">
        <v>112</v>
      </c>
      <c r="J2747">
        <v>11752</v>
      </c>
      <c r="K2747" t="s">
        <v>149</v>
      </c>
      <c r="L2747" t="s">
        <v>149</v>
      </c>
      <c r="M2747">
        <v>1</v>
      </c>
      <c r="N2747" t="s">
        <v>109</v>
      </c>
      <c r="O2747" t="s">
        <v>64</v>
      </c>
      <c r="P2747">
        <v>642</v>
      </c>
      <c r="Q2747" t="s">
        <v>812</v>
      </c>
      <c r="R2747" t="s">
        <v>134</v>
      </c>
      <c r="S2747">
        <v>0</v>
      </c>
      <c r="T2747">
        <v>0</v>
      </c>
      <c r="U2747">
        <v>24</v>
      </c>
      <c r="V2747">
        <v>24</v>
      </c>
      <c r="W2747">
        <v>0</v>
      </c>
      <c r="X2747">
        <v>0</v>
      </c>
      <c r="Y2747">
        <v>0</v>
      </c>
      <c r="Z2747">
        <v>0</v>
      </c>
      <c r="AA2747" t="s">
        <v>46</v>
      </c>
      <c r="AB2747" t="s">
        <v>56</v>
      </c>
      <c r="AC2747" t="s">
        <v>120</v>
      </c>
      <c r="AE2747" s="39">
        <v>46233.417754629627</v>
      </c>
      <c r="AG2747" t="str">
        <f t="shared" si="336"/>
        <v>Agosto-26</v>
      </c>
      <c r="AH2747" s="36">
        <f>_xlfn.XLOOKUP(AK2747,'Base de Preços'!P$7:P$3001,'Base de Preços'!J$7:J$3001,"",0)</f>
        <v>0</v>
      </c>
      <c r="AI2747" s="37">
        <f t="shared" si="337"/>
        <v>0</v>
      </c>
      <c r="AJ2747" t="str">
        <f>_xlfn.XLOOKUP(N2747,Agrupamentos!C$3:C$496,Agrupamentos!D$3:D$496,"",0)</f>
        <v>APOIO E MANUTENÇÃO</v>
      </c>
      <c r="AK2747" t="str">
        <f t="shared" si="338"/>
        <v>APOIO E MANUTEÇÃO 1410GN14101</v>
      </c>
      <c r="AL2747" s="57" t="str">
        <f t="shared" si="339"/>
        <v>48443GN1410Operador de Trator de PneuMATEUS SANCHES PERES BIENIEKAPOIO E MANUTEÇÃO 1410ALVORADA - TLS002-01Suporte0Agosto-26242446233,417754629646232</v>
      </c>
      <c r="AM2747" s="79" t="str">
        <f t="shared" si="340"/>
        <v/>
      </c>
      <c r="AN2747" s="80" t="str">
        <f t="shared" si="341"/>
        <v/>
      </c>
      <c r="AO2747" s="36">
        <f t="shared" si="342"/>
        <v>0</v>
      </c>
      <c r="AP2747" s="83" t="str">
        <f t="shared" si="343"/>
        <v/>
      </c>
    </row>
    <row r="2748" spans="1:42" hidden="1">
      <c r="A2748">
        <v>48404</v>
      </c>
      <c r="B2748" s="38">
        <v>46232</v>
      </c>
      <c r="C2748" t="s">
        <v>714</v>
      </c>
      <c r="D2748" t="s">
        <v>185</v>
      </c>
      <c r="E2748" t="s">
        <v>186</v>
      </c>
      <c r="F2748" t="s">
        <v>49</v>
      </c>
      <c r="G2748">
        <v>8</v>
      </c>
      <c r="H2748" s="43">
        <v>10859</v>
      </c>
      <c r="I2748" t="s">
        <v>198</v>
      </c>
      <c r="J2748">
        <v>10315</v>
      </c>
      <c r="K2748" t="s">
        <v>206</v>
      </c>
      <c r="L2748" t="s">
        <v>206</v>
      </c>
      <c r="M2748" t="s">
        <v>282</v>
      </c>
      <c r="N2748" t="s">
        <v>283</v>
      </c>
      <c r="O2748" t="s">
        <v>64</v>
      </c>
      <c r="P2748">
        <v>400</v>
      </c>
      <c r="Q2748" t="s">
        <v>233</v>
      </c>
      <c r="R2748">
        <v>378</v>
      </c>
      <c r="S2748">
        <v>8</v>
      </c>
      <c r="T2748">
        <v>3.93</v>
      </c>
      <c r="U2748">
        <v>0</v>
      </c>
      <c r="V2748">
        <v>8</v>
      </c>
      <c r="W2748">
        <v>2.69</v>
      </c>
      <c r="X2748">
        <v>2.04</v>
      </c>
      <c r="Y2748">
        <v>2.04</v>
      </c>
      <c r="Z2748">
        <v>272.89</v>
      </c>
      <c r="AA2748" t="s">
        <v>46</v>
      </c>
      <c r="AB2748" t="s">
        <v>47</v>
      </c>
      <c r="AC2748" t="s">
        <v>209</v>
      </c>
      <c r="AE2748" s="39">
        <v>46232.785590277781</v>
      </c>
      <c r="AG2748" t="str">
        <f t="shared" si="336"/>
        <v>Agosto-26</v>
      </c>
      <c r="AH2748" s="36">
        <f>_xlfn.XLOOKUP(AK2748,'Base de Preços'!P$7:P$3001,'Base de Preços'!J$7:J$3001,"",0)</f>
        <v>551.6</v>
      </c>
      <c r="AI2748" s="37">
        <f t="shared" si="337"/>
        <v>2167.788</v>
      </c>
      <c r="AJ2748" t="str">
        <f>_xlfn.XLOOKUP(N2748,Agrupamentos!C$3:C$496,Agrupamentos!D$3:D$496,"",0)</f>
        <v>IRRIGAÇÃO DE REPLANTIO</v>
      </c>
      <c r="AK2748" t="str">
        <f t="shared" si="338"/>
        <v>1ª IRRIGAÇÃO DE REPLANTIOGN1400REF32 - 01</v>
      </c>
      <c r="AL2748" s="57" t="str">
        <f t="shared" si="339"/>
        <v>48404GN1400Trabalhador FlorestalANTONIO MARCIO PEREIRA DA SILVA1ª IRRIGAÇÃO DE REPLANTIORosa Maria378Principal3,93Agosto-260846232,785590277846232</v>
      </c>
      <c r="AM2748" s="79">
        <f t="shared" si="340"/>
        <v>2.9739776951672865</v>
      </c>
      <c r="AN2748" s="80">
        <f t="shared" si="341"/>
        <v>811.56877323420076</v>
      </c>
      <c r="AO2748" s="36">
        <f t="shared" si="342"/>
        <v>1072.4576999999999</v>
      </c>
      <c r="AP2748" s="83">
        <f t="shared" si="343"/>
        <v>260.88892676579917</v>
      </c>
    </row>
    <row r="2749" spans="1:42" hidden="1">
      <c r="A2749">
        <v>48404</v>
      </c>
      <c r="B2749" s="38">
        <v>46232</v>
      </c>
      <c r="C2749" t="s">
        <v>714</v>
      </c>
      <c r="D2749" t="s">
        <v>185</v>
      </c>
      <c r="E2749" t="s">
        <v>186</v>
      </c>
      <c r="F2749" t="s">
        <v>59</v>
      </c>
      <c r="G2749">
        <v>8</v>
      </c>
      <c r="H2749" s="43">
        <v>10859</v>
      </c>
      <c r="I2749" t="s">
        <v>198</v>
      </c>
      <c r="J2749">
        <v>10315</v>
      </c>
      <c r="K2749" t="s">
        <v>206</v>
      </c>
      <c r="L2749" t="s">
        <v>206</v>
      </c>
      <c r="M2749" t="s">
        <v>282</v>
      </c>
      <c r="N2749" t="s">
        <v>283</v>
      </c>
      <c r="O2749" t="s">
        <v>64</v>
      </c>
      <c r="P2749">
        <v>400</v>
      </c>
      <c r="Q2749" t="s">
        <v>233</v>
      </c>
      <c r="R2749">
        <v>378</v>
      </c>
      <c r="S2749">
        <v>2</v>
      </c>
      <c r="T2749">
        <v>3.93</v>
      </c>
      <c r="U2749">
        <v>0</v>
      </c>
      <c r="V2749">
        <v>2</v>
      </c>
      <c r="W2749">
        <v>0.54</v>
      </c>
      <c r="X2749">
        <v>0.51</v>
      </c>
      <c r="Y2749">
        <v>0.51</v>
      </c>
      <c r="Z2749">
        <v>207.97</v>
      </c>
      <c r="AA2749" t="s">
        <v>46</v>
      </c>
      <c r="AB2749" t="s">
        <v>77</v>
      </c>
      <c r="AC2749" t="s">
        <v>209</v>
      </c>
      <c r="AE2749" s="39">
        <v>46232.785590277781</v>
      </c>
      <c r="AG2749" t="str">
        <f t="shared" si="336"/>
        <v>Agosto-26</v>
      </c>
      <c r="AH2749" s="36">
        <f>_xlfn.XLOOKUP(AK2749,'Base de Preços'!P$7:P$3001,'Base de Preços'!J$7:J$3001,"",0)</f>
        <v>551.6</v>
      </c>
      <c r="AI2749" s="37">
        <f t="shared" si="337"/>
        <v>0</v>
      </c>
      <c r="AJ2749" t="str">
        <f>_xlfn.XLOOKUP(N2749,Agrupamentos!C$3:C$496,Agrupamentos!D$3:D$496,"",0)</f>
        <v>IRRIGAÇÃO DE REPLANTIO</v>
      </c>
      <c r="AK2749" t="str">
        <f t="shared" si="338"/>
        <v>1ª IRRIGAÇÃO DE REPLANTIOGN1400REF32 - 01</v>
      </c>
      <c r="AL2749" s="57" t="str">
        <f t="shared" si="339"/>
        <v>48404GN1400Operador de Trator de PneuANTONIO MARCIO PEREIRA DA SILVA1ª IRRIGAÇÃO DE REPLANTIORosa Maria378Apoio3,93Agosto-260246232,785590277846232</v>
      </c>
      <c r="AM2749" s="79">
        <f t="shared" si="340"/>
        <v>3.7037037037037033</v>
      </c>
      <c r="AN2749" s="80">
        <f t="shared" si="341"/>
        <v>770.25925925925912</v>
      </c>
      <c r="AO2749" s="36">
        <f t="shared" si="342"/>
        <v>817.32209999999998</v>
      </c>
      <c r="AP2749" s="83">
        <f t="shared" si="343"/>
        <v>47.062840740740853</v>
      </c>
    </row>
    <row r="2750" spans="1:42" hidden="1">
      <c r="A2750">
        <v>48404</v>
      </c>
      <c r="B2750" s="38">
        <v>46232</v>
      </c>
      <c r="C2750" t="s">
        <v>714</v>
      </c>
      <c r="D2750" t="s">
        <v>185</v>
      </c>
      <c r="E2750" t="s">
        <v>186</v>
      </c>
      <c r="F2750" t="s">
        <v>49</v>
      </c>
      <c r="G2750">
        <v>8</v>
      </c>
      <c r="H2750" s="43">
        <v>10859</v>
      </c>
      <c r="I2750" t="s">
        <v>198</v>
      </c>
      <c r="J2750">
        <v>10315</v>
      </c>
      <c r="K2750" t="s">
        <v>206</v>
      </c>
      <c r="L2750" t="s">
        <v>206</v>
      </c>
      <c r="M2750" t="s">
        <v>301</v>
      </c>
      <c r="N2750" t="s">
        <v>302</v>
      </c>
      <c r="O2750" t="s">
        <v>64</v>
      </c>
      <c r="P2750">
        <v>400</v>
      </c>
      <c r="Q2750" t="s">
        <v>233</v>
      </c>
      <c r="R2750">
        <v>378</v>
      </c>
      <c r="S2750">
        <v>41</v>
      </c>
      <c r="T2750">
        <v>8</v>
      </c>
      <c r="U2750">
        <v>0</v>
      </c>
      <c r="V2750">
        <v>41</v>
      </c>
      <c r="W2750">
        <v>2.69</v>
      </c>
      <c r="X2750">
        <v>5.13</v>
      </c>
      <c r="Y2750">
        <v>5.13</v>
      </c>
      <c r="Z2750" s="6">
        <v>272.89</v>
      </c>
      <c r="AA2750" t="s">
        <v>55</v>
      </c>
      <c r="AB2750" t="s">
        <v>47</v>
      </c>
      <c r="AC2750" t="s">
        <v>209</v>
      </c>
      <c r="AE2750" s="39">
        <v>46232.785590277781</v>
      </c>
      <c r="AG2750" t="str">
        <f t="shared" si="336"/>
        <v>Agosto-26</v>
      </c>
      <c r="AH2750" s="36">
        <f>_xlfn.XLOOKUP(AK2750,'Base de Preços'!P$7:P$3001,'Base de Preços'!J$7:J$3001,"",0)</f>
        <v>551.6</v>
      </c>
      <c r="AI2750" s="37">
        <f t="shared" si="337"/>
        <v>4412.8</v>
      </c>
      <c r="AJ2750" t="str">
        <f>_xlfn.XLOOKUP(N2750,Agrupamentos!C$3:C$496,Agrupamentos!D$3:D$496,"",0)</f>
        <v>IRRIGAÇÃO DE REPLANTIO</v>
      </c>
      <c r="AK2750" t="str">
        <f t="shared" si="338"/>
        <v>2ª IRRIGAÇÃO DE REPLANTIOGN1400REF32 - 02</v>
      </c>
      <c r="AL2750" s="57" t="str">
        <f t="shared" si="339"/>
        <v>48404GN1400Trabalhador FlorestalANTONIO MARCIO PEREIRA DA SILVA2ª IRRIGAÇÃO DE REPLANTIORosa Maria378Principal8Agosto-2604146232,785590277846232</v>
      </c>
      <c r="AM2750" s="79">
        <f t="shared" si="340"/>
        <v>15.241635687732343</v>
      </c>
      <c r="AN2750" s="80">
        <f t="shared" si="341"/>
        <v>4159.289962825279</v>
      </c>
      <c r="AO2750" s="36">
        <f t="shared" si="342"/>
        <v>2183.12</v>
      </c>
      <c r="AP2750" s="83">
        <f t="shared" si="343"/>
        <v>-1976.1699628252791</v>
      </c>
    </row>
    <row r="2751" spans="1:42" hidden="1">
      <c r="A2751">
        <v>48404</v>
      </c>
      <c r="B2751" s="38">
        <v>46232</v>
      </c>
      <c r="C2751" t="s">
        <v>714</v>
      </c>
      <c r="D2751" t="s">
        <v>185</v>
      </c>
      <c r="E2751" t="s">
        <v>186</v>
      </c>
      <c r="F2751" t="s">
        <v>37</v>
      </c>
      <c r="G2751">
        <v>8</v>
      </c>
      <c r="H2751" s="43">
        <v>10859</v>
      </c>
      <c r="I2751" t="s">
        <v>198</v>
      </c>
      <c r="J2751">
        <v>10315</v>
      </c>
      <c r="K2751" t="s">
        <v>206</v>
      </c>
      <c r="L2751" t="s">
        <v>206</v>
      </c>
      <c r="M2751" t="s">
        <v>282</v>
      </c>
      <c r="N2751" t="s">
        <v>283</v>
      </c>
      <c r="O2751" t="s">
        <v>64</v>
      </c>
      <c r="P2751">
        <v>400</v>
      </c>
      <c r="Q2751" t="s">
        <v>233</v>
      </c>
      <c r="R2751">
        <v>378</v>
      </c>
      <c r="S2751">
        <v>3</v>
      </c>
      <c r="T2751">
        <v>3.93</v>
      </c>
      <c r="U2751">
        <v>0</v>
      </c>
      <c r="V2751">
        <v>3</v>
      </c>
      <c r="W2751">
        <v>0.18</v>
      </c>
      <c r="X2751">
        <v>0.76</v>
      </c>
      <c r="Y2751">
        <v>0.76</v>
      </c>
      <c r="Z2751">
        <v>70.739999999999995</v>
      </c>
      <c r="AA2751" t="s">
        <v>46</v>
      </c>
      <c r="AB2751" t="s">
        <v>56</v>
      </c>
      <c r="AC2751" t="s">
        <v>209</v>
      </c>
      <c r="AE2751" s="39">
        <v>46232.785590277781</v>
      </c>
      <c r="AG2751" t="str">
        <f t="shared" si="336"/>
        <v>Agosto-26</v>
      </c>
      <c r="AH2751" s="36">
        <f>_xlfn.XLOOKUP(AK2751,'Base de Preços'!P$7:P$3001,'Base de Preços'!J$7:J$3001,"",0)</f>
        <v>551.6</v>
      </c>
      <c r="AI2751" s="37">
        <f t="shared" si="337"/>
        <v>0</v>
      </c>
      <c r="AJ2751" t="str">
        <f>_xlfn.XLOOKUP(N2751,Agrupamentos!C$3:C$496,Agrupamentos!D$3:D$496,"",0)</f>
        <v>IRRIGAÇÃO DE REPLANTIO</v>
      </c>
      <c r="AK2751" t="str">
        <f t="shared" si="338"/>
        <v>1ª IRRIGAÇÃO DE REPLANTIOGN1400REF32 - 01</v>
      </c>
      <c r="AL2751" s="57" t="str">
        <f t="shared" si="339"/>
        <v>48404GN1400MotoristaANTONIO MARCIO PEREIRA DA SILVA1ª IRRIGAÇÃO DE REPLANTIORosa Maria378Suporte3,93Agosto-260346232,785590277846232</v>
      </c>
      <c r="AM2751" s="79">
        <f t="shared" si="340"/>
        <v>16.666666666666668</v>
      </c>
      <c r="AN2751" s="80">
        <f t="shared" si="341"/>
        <v>1179</v>
      </c>
      <c r="AO2751" s="36">
        <f t="shared" si="342"/>
        <v>278.00819999999999</v>
      </c>
      <c r="AP2751" s="83">
        <f t="shared" si="343"/>
        <v>-900.99180000000001</v>
      </c>
    </row>
    <row r="2752" spans="1:42" hidden="1">
      <c r="A2752">
        <v>48404</v>
      </c>
      <c r="B2752" s="38">
        <v>46232</v>
      </c>
      <c r="C2752" t="s">
        <v>714</v>
      </c>
      <c r="D2752" t="s">
        <v>185</v>
      </c>
      <c r="E2752" t="s">
        <v>186</v>
      </c>
      <c r="F2752" t="s">
        <v>49</v>
      </c>
      <c r="G2752">
        <v>8</v>
      </c>
      <c r="H2752" s="43">
        <v>10859</v>
      </c>
      <c r="I2752" t="s">
        <v>198</v>
      </c>
      <c r="J2752">
        <v>10315</v>
      </c>
      <c r="K2752" t="s">
        <v>206</v>
      </c>
      <c r="L2752" t="s">
        <v>206</v>
      </c>
      <c r="M2752" t="s">
        <v>319</v>
      </c>
      <c r="N2752" t="s">
        <v>320</v>
      </c>
      <c r="O2752" t="s">
        <v>64</v>
      </c>
      <c r="P2752">
        <v>400</v>
      </c>
      <c r="Q2752" t="s">
        <v>233</v>
      </c>
      <c r="R2752">
        <v>372</v>
      </c>
      <c r="S2752">
        <v>40</v>
      </c>
      <c r="T2752">
        <v>12.06</v>
      </c>
      <c r="U2752">
        <v>0</v>
      </c>
      <c r="V2752">
        <v>40</v>
      </c>
      <c r="W2752">
        <v>2.69</v>
      </c>
      <c r="X2752">
        <v>3.32</v>
      </c>
      <c r="Y2752">
        <v>3.32</v>
      </c>
      <c r="Z2752">
        <v>272.89</v>
      </c>
      <c r="AA2752" t="s">
        <v>46</v>
      </c>
      <c r="AB2752" t="s">
        <v>47</v>
      </c>
      <c r="AC2752" t="s">
        <v>209</v>
      </c>
      <c r="AE2752" s="39">
        <v>46232.785590277781</v>
      </c>
      <c r="AG2752" t="str">
        <f t="shared" si="336"/>
        <v>Agosto-26</v>
      </c>
      <c r="AH2752" s="36">
        <f>_xlfn.XLOOKUP(AK2752,'Base de Preços'!P$7:P$3001,'Base de Preços'!J$7:J$3001,"",0)</f>
        <v>551.6</v>
      </c>
      <c r="AI2752" s="37">
        <f t="shared" si="337"/>
        <v>6652.2960000000003</v>
      </c>
      <c r="AJ2752" t="str">
        <f>_xlfn.XLOOKUP(N2752,Agrupamentos!C$3:C$496,Agrupamentos!D$3:D$496,"",0)</f>
        <v>IRRIGAÇÃO DE REPLANTIO</v>
      </c>
      <c r="AK2752" t="str">
        <f t="shared" si="338"/>
        <v>3ª IRRIGAÇÃO DE REPLANTIOGN1400REF32 - 03</v>
      </c>
      <c r="AL2752" s="57" t="str">
        <f t="shared" si="339"/>
        <v>48404GN1400Trabalhador FlorestalANTONIO MARCIO PEREIRA DA SILVA3ª IRRIGAÇÃO DE REPLANTIORosa Maria372Principal12,06Agosto-2604046232,785590277846232</v>
      </c>
      <c r="AM2752" s="79">
        <f t="shared" si="340"/>
        <v>14.869888475836431</v>
      </c>
      <c r="AN2752" s="80">
        <f t="shared" si="341"/>
        <v>4057.8438661710034</v>
      </c>
      <c r="AO2752" s="36">
        <f t="shared" si="342"/>
        <v>3291.0533999999998</v>
      </c>
      <c r="AP2752" s="83">
        <f t="shared" si="343"/>
        <v>-766.79046617100357</v>
      </c>
    </row>
    <row r="2753" spans="1:42" hidden="1">
      <c r="A2753">
        <v>48404</v>
      </c>
      <c r="B2753" s="38">
        <v>46232</v>
      </c>
      <c r="C2753" t="s">
        <v>714</v>
      </c>
      <c r="D2753" t="s">
        <v>185</v>
      </c>
      <c r="E2753" t="s">
        <v>186</v>
      </c>
      <c r="F2753" t="s">
        <v>37</v>
      </c>
      <c r="G2753">
        <v>8</v>
      </c>
      <c r="H2753" s="43">
        <v>10859</v>
      </c>
      <c r="I2753" t="s">
        <v>198</v>
      </c>
      <c r="J2753">
        <v>10315</v>
      </c>
      <c r="K2753" t="s">
        <v>206</v>
      </c>
      <c r="L2753" t="s">
        <v>206</v>
      </c>
      <c r="M2753" t="s">
        <v>301</v>
      </c>
      <c r="N2753" t="s">
        <v>302</v>
      </c>
      <c r="O2753" t="s">
        <v>64</v>
      </c>
      <c r="P2753">
        <v>400</v>
      </c>
      <c r="Q2753" t="s">
        <v>233</v>
      </c>
      <c r="R2753">
        <v>378</v>
      </c>
      <c r="S2753">
        <v>3</v>
      </c>
      <c r="T2753">
        <v>8</v>
      </c>
      <c r="U2753">
        <v>0</v>
      </c>
      <c r="V2753">
        <v>3</v>
      </c>
      <c r="W2753">
        <v>0.18</v>
      </c>
      <c r="X2753">
        <v>0.38</v>
      </c>
      <c r="Y2753">
        <v>0.38</v>
      </c>
      <c r="Z2753" s="6">
        <v>70.739999999999995</v>
      </c>
      <c r="AA2753" t="s">
        <v>55</v>
      </c>
      <c r="AB2753" t="s">
        <v>56</v>
      </c>
      <c r="AC2753" t="s">
        <v>209</v>
      </c>
      <c r="AE2753" s="39">
        <v>46232.785590277781</v>
      </c>
      <c r="AG2753" t="str">
        <f t="shared" si="336"/>
        <v>Agosto-26</v>
      </c>
      <c r="AH2753" s="36">
        <f>_xlfn.XLOOKUP(AK2753,'Base de Preços'!P$7:P$3001,'Base de Preços'!J$7:J$3001,"",0)</f>
        <v>551.6</v>
      </c>
      <c r="AI2753" s="37">
        <f t="shared" si="337"/>
        <v>0</v>
      </c>
      <c r="AJ2753" t="str">
        <f>_xlfn.XLOOKUP(N2753,Agrupamentos!C$3:C$496,Agrupamentos!D$3:D$496,"",0)</f>
        <v>IRRIGAÇÃO DE REPLANTIO</v>
      </c>
      <c r="AK2753" t="str">
        <f t="shared" si="338"/>
        <v>2ª IRRIGAÇÃO DE REPLANTIOGN1400REF32 - 02</v>
      </c>
      <c r="AL2753" s="57" t="str">
        <f t="shared" si="339"/>
        <v>48404GN1400MotoristaANTONIO MARCIO PEREIRA DA SILVA2ª IRRIGAÇÃO DE REPLANTIORosa Maria378Suporte8Agosto-260346232,785590277846232</v>
      </c>
      <c r="AM2753" s="79">
        <f t="shared" si="340"/>
        <v>16.666666666666668</v>
      </c>
      <c r="AN2753" s="80">
        <f t="shared" si="341"/>
        <v>1179</v>
      </c>
      <c r="AO2753" s="36">
        <f t="shared" si="342"/>
        <v>565.91999999999996</v>
      </c>
      <c r="AP2753" s="83">
        <f t="shared" si="343"/>
        <v>-613.08000000000004</v>
      </c>
    </row>
    <row r="2754" spans="1:42" hidden="1">
      <c r="A2754">
        <v>48404</v>
      </c>
      <c r="B2754" s="38">
        <v>46232</v>
      </c>
      <c r="C2754" t="s">
        <v>714</v>
      </c>
      <c r="D2754" t="s">
        <v>185</v>
      </c>
      <c r="E2754" t="s">
        <v>186</v>
      </c>
      <c r="F2754" t="s">
        <v>49</v>
      </c>
      <c r="G2754">
        <v>8</v>
      </c>
      <c r="H2754" s="43">
        <v>10859</v>
      </c>
      <c r="I2754" t="s">
        <v>198</v>
      </c>
      <c r="J2754">
        <v>10315</v>
      </c>
      <c r="K2754" t="s">
        <v>206</v>
      </c>
      <c r="L2754" t="s">
        <v>206</v>
      </c>
      <c r="M2754" t="s">
        <v>71</v>
      </c>
      <c r="N2754" t="s">
        <v>225</v>
      </c>
      <c r="O2754" t="s">
        <v>64</v>
      </c>
      <c r="P2754">
        <v>400</v>
      </c>
      <c r="Q2754" t="s">
        <v>233</v>
      </c>
      <c r="R2754">
        <v>378</v>
      </c>
      <c r="S2754">
        <v>8</v>
      </c>
      <c r="T2754">
        <v>3.93</v>
      </c>
      <c r="U2754">
        <v>0</v>
      </c>
      <c r="V2754">
        <v>8</v>
      </c>
      <c r="W2754">
        <v>3.18</v>
      </c>
      <c r="X2754">
        <v>2.04</v>
      </c>
      <c r="Y2754">
        <v>2.04</v>
      </c>
      <c r="Z2754">
        <v>322.27999999999997</v>
      </c>
      <c r="AA2754" t="s">
        <v>46</v>
      </c>
      <c r="AB2754" t="s">
        <v>47</v>
      </c>
      <c r="AC2754" t="s">
        <v>209</v>
      </c>
      <c r="AE2754" s="39">
        <v>46232.785590277781</v>
      </c>
      <c r="AG2754" t="str">
        <f t="shared" si="336"/>
        <v>Agosto-26</v>
      </c>
      <c r="AH2754" s="36">
        <f>_xlfn.XLOOKUP(AK2754,'Base de Preços'!P$7:P$3001,'Base de Preços'!J$7:J$3001,"",0)</f>
        <v>446.88</v>
      </c>
      <c r="AI2754" s="37">
        <f t="shared" si="337"/>
        <v>1756.2384</v>
      </c>
      <c r="AJ2754" t="str">
        <f>_xlfn.XLOOKUP(N2754,Agrupamentos!C$3:C$496,Agrupamentos!D$3:D$496,"",0)</f>
        <v>REPLANTIO</v>
      </c>
      <c r="AK2754" t="str">
        <f t="shared" si="338"/>
        <v>REPLANTIOGN1400REF29</v>
      </c>
      <c r="AL2754" s="57" t="str">
        <f t="shared" si="339"/>
        <v>48404GN1400Trabalhador FlorestalANTONIO MARCIO PEREIRA DA SILVAREPLANTIORosa Maria378Principal3,93Agosto-260846232,785590277846232</v>
      </c>
      <c r="AM2754" s="79">
        <f t="shared" si="340"/>
        <v>2.5157232704402515</v>
      </c>
      <c r="AN2754" s="80">
        <f t="shared" si="341"/>
        <v>810.76729559748412</v>
      </c>
      <c r="AO2754" s="36">
        <f t="shared" si="342"/>
        <v>1266.5603999999998</v>
      </c>
      <c r="AP2754" s="83">
        <f t="shared" si="343"/>
        <v>455.79310440251572</v>
      </c>
    </row>
    <row r="2755" spans="1:42" hidden="1">
      <c r="A2755">
        <v>48404</v>
      </c>
      <c r="B2755" s="38">
        <v>46232</v>
      </c>
      <c r="C2755" t="s">
        <v>714</v>
      </c>
      <c r="D2755" t="s">
        <v>185</v>
      </c>
      <c r="E2755" t="s">
        <v>186</v>
      </c>
      <c r="F2755" t="s">
        <v>37</v>
      </c>
      <c r="G2755">
        <v>8</v>
      </c>
      <c r="H2755" s="43">
        <v>10859</v>
      </c>
      <c r="I2755" t="s">
        <v>198</v>
      </c>
      <c r="J2755">
        <v>10315</v>
      </c>
      <c r="K2755" t="s">
        <v>206</v>
      </c>
      <c r="L2755" t="s">
        <v>206</v>
      </c>
      <c r="M2755" t="s">
        <v>319</v>
      </c>
      <c r="N2755" t="s">
        <v>320</v>
      </c>
      <c r="O2755" t="s">
        <v>64</v>
      </c>
      <c r="P2755">
        <v>400</v>
      </c>
      <c r="Q2755" t="s">
        <v>233</v>
      </c>
      <c r="R2755">
        <v>372</v>
      </c>
      <c r="S2755">
        <v>3</v>
      </c>
      <c r="T2755">
        <v>12.06</v>
      </c>
      <c r="U2755">
        <v>0</v>
      </c>
      <c r="V2755">
        <v>3</v>
      </c>
      <c r="W2755">
        <v>0.18</v>
      </c>
      <c r="X2755">
        <v>0.25</v>
      </c>
      <c r="Y2755">
        <v>0.25</v>
      </c>
      <c r="Z2755">
        <v>70.739999999999995</v>
      </c>
      <c r="AA2755" t="s">
        <v>46</v>
      </c>
      <c r="AB2755" t="s">
        <v>56</v>
      </c>
      <c r="AC2755" t="s">
        <v>209</v>
      </c>
      <c r="AE2755" s="39">
        <v>46232.785590277781</v>
      </c>
      <c r="AG2755" t="str">
        <f t="shared" si="336"/>
        <v>Agosto-26</v>
      </c>
      <c r="AH2755" s="36">
        <f>_xlfn.XLOOKUP(AK2755,'Base de Preços'!P$7:P$3001,'Base de Preços'!J$7:J$3001,"",0)</f>
        <v>551.6</v>
      </c>
      <c r="AI2755" s="37">
        <f t="shared" si="337"/>
        <v>0</v>
      </c>
      <c r="AJ2755" t="str">
        <f>_xlfn.XLOOKUP(N2755,Agrupamentos!C$3:C$496,Agrupamentos!D$3:D$496,"",0)</f>
        <v>IRRIGAÇÃO DE REPLANTIO</v>
      </c>
      <c r="AK2755" t="str">
        <f t="shared" si="338"/>
        <v>3ª IRRIGAÇÃO DE REPLANTIOGN1400REF32 - 03</v>
      </c>
      <c r="AL2755" s="57" t="str">
        <f t="shared" si="339"/>
        <v>48404GN1400MotoristaANTONIO MARCIO PEREIRA DA SILVA3ª IRRIGAÇÃO DE REPLANTIORosa Maria372Suporte12,06Agosto-260346232,785590277846232</v>
      </c>
      <c r="AM2755" s="79">
        <f t="shared" si="340"/>
        <v>16.666666666666668</v>
      </c>
      <c r="AN2755" s="80">
        <f t="shared" si="341"/>
        <v>1179</v>
      </c>
      <c r="AO2755" s="36">
        <f t="shared" si="342"/>
        <v>853.12439999999992</v>
      </c>
      <c r="AP2755" s="83">
        <f t="shared" si="343"/>
        <v>-325.87560000000008</v>
      </c>
    </row>
    <row r="2756" spans="1:42" hidden="1">
      <c r="A2756">
        <v>48404</v>
      </c>
      <c r="B2756" s="38">
        <v>46232</v>
      </c>
      <c r="C2756" t="s">
        <v>714</v>
      </c>
      <c r="D2756" t="s">
        <v>185</v>
      </c>
      <c r="E2756" t="s">
        <v>186</v>
      </c>
      <c r="F2756" t="s">
        <v>37</v>
      </c>
      <c r="G2756">
        <v>8</v>
      </c>
      <c r="H2756" s="43">
        <v>10859</v>
      </c>
      <c r="I2756" t="s">
        <v>198</v>
      </c>
      <c r="J2756">
        <v>10315</v>
      </c>
      <c r="K2756" t="s">
        <v>206</v>
      </c>
      <c r="L2756" t="s">
        <v>206</v>
      </c>
      <c r="M2756">
        <v>43</v>
      </c>
      <c r="N2756" t="s">
        <v>42</v>
      </c>
      <c r="O2756" t="s">
        <v>64</v>
      </c>
      <c r="P2756">
        <v>400</v>
      </c>
      <c r="Q2756" t="s">
        <v>233</v>
      </c>
      <c r="R2756">
        <v>372</v>
      </c>
      <c r="S2756">
        <v>8</v>
      </c>
      <c r="T2756">
        <v>0</v>
      </c>
      <c r="U2756">
        <v>0</v>
      </c>
      <c r="V2756">
        <v>8</v>
      </c>
      <c r="W2756">
        <v>0</v>
      </c>
      <c r="X2756">
        <v>0</v>
      </c>
      <c r="Y2756">
        <v>0</v>
      </c>
      <c r="Z2756">
        <v>0</v>
      </c>
      <c r="AA2756" t="s">
        <v>46</v>
      </c>
      <c r="AB2756" t="s">
        <v>47</v>
      </c>
      <c r="AC2756" t="s">
        <v>209</v>
      </c>
      <c r="AE2756" s="39">
        <v>46232.785590277781</v>
      </c>
      <c r="AG2756" t="str">
        <f t="shared" si="336"/>
        <v>Agosto-26</v>
      </c>
      <c r="AH2756" s="36">
        <f>_xlfn.XLOOKUP(AK2756,'Base de Preços'!P$7:P$3001,'Base de Preços'!J$7:J$3001,"",0)</f>
        <v>0</v>
      </c>
      <c r="AI2756" s="37">
        <f t="shared" si="337"/>
        <v>0</v>
      </c>
      <c r="AJ2756" t="str">
        <f>_xlfn.XLOOKUP(N2756,Agrupamentos!C$3:C$496,Agrupamentos!D$3:D$496,"",0)</f>
        <v>APOIO E MANUTENÇÃO</v>
      </c>
      <c r="AK2756" t="str">
        <f t="shared" si="338"/>
        <v>APOIO E MANUTEÇÃOGN140043</v>
      </c>
      <c r="AL2756" s="57" t="str">
        <f t="shared" si="339"/>
        <v>48404GN1400MotoristaANTONIO MARCIO PEREIRA DA SILVAAPOIO E MANUTEÇÃORosa Maria372Principal0Agosto-260846232,785590277846232</v>
      </c>
      <c r="AM2756" s="79" t="str">
        <f t="shared" si="340"/>
        <v/>
      </c>
      <c r="AN2756" s="80" t="str">
        <f t="shared" si="341"/>
        <v/>
      </c>
      <c r="AO2756" s="36">
        <f t="shared" si="342"/>
        <v>0</v>
      </c>
      <c r="AP2756" s="83" t="str">
        <f t="shared" si="343"/>
        <v/>
      </c>
    </row>
    <row r="2757" spans="1:42" hidden="1">
      <c r="A2757">
        <v>48404</v>
      </c>
      <c r="B2757" s="38">
        <v>46232</v>
      </c>
      <c r="C2757" t="s">
        <v>714</v>
      </c>
      <c r="D2757" t="s">
        <v>185</v>
      </c>
      <c r="E2757" t="s">
        <v>186</v>
      </c>
      <c r="F2757" t="s">
        <v>59</v>
      </c>
      <c r="G2757">
        <v>8</v>
      </c>
      <c r="H2757" s="43">
        <v>10859</v>
      </c>
      <c r="I2757" t="s">
        <v>198</v>
      </c>
      <c r="J2757">
        <v>10315</v>
      </c>
      <c r="K2757" t="s">
        <v>206</v>
      </c>
      <c r="L2757" t="s">
        <v>206</v>
      </c>
      <c r="M2757" t="s">
        <v>319</v>
      </c>
      <c r="N2757" t="s">
        <v>320</v>
      </c>
      <c r="O2757" t="s">
        <v>64</v>
      </c>
      <c r="P2757">
        <v>400</v>
      </c>
      <c r="Q2757" t="s">
        <v>233</v>
      </c>
      <c r="R2757">
        <v>372</v>
      </c>
      <c r="S2757">
        <v>6</v>
      </c>
      <c r="T2757">
        <v>12.06</v>
      </c>
      <c r="U2757">
        <v>0</v>
      </c>
      <c r="V2757">
        <v>6</v>
      </c>
      <c r="W2757">
        <v>0.54</v>
      </c>
      <c r="X2757">
        <v>0.5</v>
      </c>
      <c r="Y2757">
        <v>0.5</v>
      </c>
      <c r="Z2757">
        <v>207.97</v>
      </c>
      <c r="AA2757" t="s">
        <v>46</v>
      </c>
      <c r="AB2757" t="s">
        <v>77</v>
      </c>
      <c r="AC2757" t="s">
        <v>209</v>
      </c>
      <c r="AE2757" s="39">
        <v>46232.785590277781</v>
      </c>
      <c r="AG2757" t="str">
        <f t="shared" si="336"/>
        <v>Agosto-26</v>
      </c>
      <c r="AH2757" s="36">
        <f>_xlfn.XLOOKUP(AK2757,'Base de Preços'!P$7:P$3001,'Base de Preços'!J$7:J$3001,"",0)</f>
        <v>551.6</v>
      </c>
      <c r="AI2757" s="37">
        <f t="shared" si="337"/>
        <v>0</v>
      </c>
      <c r="AJ2757" t="str">
        <f>_xlfn.XLOOKUP(N2757,Agrupamentos!C$3:C$496,Agrupamentos!D$3:D$496,"",0)</f>
        <v>IRRIGAÇÃO DE REPLANTIO</v>
      </c>
      <c r="AK2757" t="str">
        <f t="shared" si="338"/>
        <v>3ª IRRIGAÇÃO DE REPLANTIOGN1400REF32 - 03</v>
      </c>
      <c r="AL2757" s="57" t="str">
        <f t="shared" si="339"/>
        <v>48404GN1400Operador de Trator de PneuANTONIO MARCIO PEREIRA DA SILVA3ª IRRIGAÇÃO DE REPLANTIORosa Maria372Apoio12,06Agosto-260646232,785590277846232</v>
      </c>
      <c r="AM2757" s="79">
        <f t="shared" si="340"/>
        <v>11.111111111111111</v>
      </c>
      <c r="AN2757" s="80">
        <f t="shared" si="341"/>
        <v>2310.7777777777778</v>
      </c>
      <c r="AO2757" s="36">
        <f t="shared" si="342"/>
        <v>2508.1181999999999</v>
      </c>
      <c r="AP2757" s="83">
        <f t="shared" si="343"/>
        <v>197.34042222222206</v>
      </c>
    </row>
    <row r="2758" spans="1:42" hidden="1">
      <c r="A2758">
        <v>48404</v>
      </c>
      <c r="B2758" s="38">
        <v>46232</v>
      </c>
      <c r="C2758" t="s">
        <v>714</v>
      </c>
      <c r="D2758" t="s">
        <v>185</v>
      </c>
      <c r="E2758" t="s">
        <v>186</v>
      </c>
      <c r="F2758" t="s">
        <v>59</v>
      </c>
      <c r="G2758">
        <v>8</v>
      </c>
      <c r="H2758" s="43">
        <v>10859</v>
      </c>
      <c r="I2758" t="s">
        <v>198</v>
      </c>
      <c r="J2758">
        <v>10315</v>
      </c>
      <c r="K2758" t="s">
        <v>206</v>
      </c>
      <c r="L2758" t="s">
        <v>206</v>
      </c>
      <c r="M2758" t="s">
        <v>71</v>
      </c>
      <c r="N2758" t="s">
        <v>225</v>
      </c>
      <c r="O2758" t="s">
        <v>64</v>
      </c>
      <c r="P2758">
        <v>400</v>
      </c>
      <c r="Q2758" t="s">
        <v>233</v>
      </c>
      <c r="R2758">
        <v>378</v>
      </c>
      <c r="S2758">
        <v>2</v>
      </c>
      <c r="T2758">
        <v>3.93</v>
      </c>
      <c r="U2758">
        <v>0</v>
      </c>
      <c r="V2758">
        <v>2</v>
      </c>
      <c r="W2758">
        <v>0.4</v>
      </c>
      <c r="X2758">
        <v>0.51</v>
      </c>
      <c r="Y2758">
        <v>0.51</v>
      </c>
      <c r="Z2758">
        <v>124.6</v>
      </c>
      <c r="AA2758" t="s">
        <v>46</v>
      </c>
      <c r="AB2758" t="s">
        <v>77</v>
      </c>
      <c r="AC2758" t="s">
        <v>209</v>
      </c>
      <c r="AE2758" s="39">
        <v>46232.785590277781</v>
      </c>
      <c r="AG2758" t="str">
        <f t="shared" ref="AG2758:AG2821" si="344">IF(B2758=0,"",PROPER(TEXT(IF(DAY(B2758)&gt;20,EDATE(B2758,1),B2758),"MMMM-aa")))</f>
        <v>Agosto-26</v>
      </c>
      <c r="AH2758" s="36">
        <f>_xlfn.XLOOKUP(AK2758,'Base de Preços'!P$7:P$3001,'Base de Preços'!J$7:J$3001,"",0)</f>
        <v>446.88</v>
      </c>
      <c r="AI2758" s="37">
        <f t="shared" ref="AI2758:AI2821" si="345">IF(AB2758="Principal",AH2758*T2758,0)</f>
        <v>0</v>
      </c>
      <c r="AJ2758" t="str">
        <f>_xlfn.XLOOKUP(N2758,Agrupamentos!C$3:C$496,Agrupamentos!D$3:D$496,"",0)</f>
        <v>REPLANTIO</v>
      </c>
      <c r="AK2758" t="str">
        <f t="shared" ref="AK2758:AK2821" si="346">N2758&amp;D2758&amp;M2758</f>
        <v>REPLANTIOGN1400REF29</v>
      </c>
      <c r="AL2758" s="57" t="str">
        <f t="shared" ref="AL2758:AL2821" si="347">CONCATENATE(A2758,D2758,F2758,K2758,N2758,Q2758,R2758,AB2758,T2758,AG2758,U2758,V2758,AE2758,B2758)</f>
        <v>48404GN1400Operador de Trator de PneuANTONIO MARCIO PEREIRA DA SILVAREPLANTIORosa Maria378Apoio3,93Agosto-260246232,785590277846232</v>
      </c>
      <c r="AM2758" s="79">
        <f t="shared" ref="AM2758:AM2821" si="348">IFERROR(V2758/W2758,"")</f>
        <v>5</v>
      </c>
      <c r="AN2758" s="80">
        <f t="shared" ref="AN2758:AN2821" si="349">IFERROR(AM2758*Z2758,"")</f>
        <v>623</v>
      </c>
      <c r="AO2758" s="36">
        <f t="shared" ref="AO2758:AO2821" si="350">Z2758*T2758</f>
        <v>489.678</v>
      </c>
      <c r="AP2758" s="83">
        <f t="shared" ref="AP2758:AP2821" si="351">IFERROR(AO2758-AN2758,"")</f>
        <v>-133.322</v>
      </c>
    </row>
    <row r="2759" spans="1:42" hidden="1">
      <c r="A2759">
        <v>48404</v>
      </c>
      <c r="B2759" s="38">
        <v>46232</v>
      </c>
      <c r="C2759" t="s">
        <v>714</v>
      </c>
      <c r="D2759" t="s">
        <v>185</v>
      </c>
      <c r="E2759" t="s">
        <v>186</v>
      </c>
      <c r="F2759" t="s">
        <v>59</v>
      </c>
      <c r="G2759">
        <v>8</v>
      </c>
      <c r="H2759" s="43">
        <v>10859</v>
      </c>
      <c r="I2759" t="s">
        <v>198</v>
      </c>
      <c r="J2759">
        <v>10315</v>
      </c>
      <c r="K2759" t="s">
        <v>206</v>
      </c>
      <c r="L2759" t="s">
        <v>206</v>
      </c>
      <c r="M2759" t="s">
        <v>301</v>
      </c>
      <c r="N2759" t="s">
        <v>302</v>
      </c>
      <c r="O2759" t="s">
        <v>64</v>
      </c>
      <c r="P2759">
        <v>400</v>
      </c>
      <c r="Q2759" t="s">
        <v>233</v>
      </c>
      <c r="R2759">
        <v>378</v>
      </c>
      <c r="S2759">
        <v>6</v>
      </c>
      <c r="T2759">
        <v>8</v>
      </c>
      <c r="U2759">
        <v>0</v>
      </c>
      <c r="V2759">
        <v>6</v>
      </c>
      <c r="W2759">
        <v>0.54</v>
      </c>
      <c r="X2759">
        <v>0.75</v>
      </c>
      <c r="Y2759">
        <v>0.75</v>
      </c>
      <c r="Z2759" s="6">
        <v>207.97</v>
      </c>
      <c r="AA2759" t="s">
        <v>55</v>
      </c>
      <c r="AB2759" t="s">
        <v>77</v>
      </c>
      <c r="AC2759" t="s">
        <v>209</v>
      </c>
      <c r="AE2759" s="39">
        <v>46232.785590277781</v>
      </c>
      <c r="AG2759" t="str">
        <f t="shared" si="344"/>
        <v>Agosto-26</v>
      </c>
      <c r="AH2759" s="36">
        <f>_xlfn.XLOOKUP(AK2759,'Base de Preços'!P$7:P$3001,'Base de Preços'!J$7:J$3001,"",0)</f>
        <v>551.6</v>
      </c>
      <c r="AI2759" s="37">
        <f t="shared" si="345"/>
        <v>0</v>
      </c>
      <c r="AJ2759" t="str">
        <f>_xlfn.XLOOKUP(N2759,Agrupamentos!C$3:C$496,Agrupamentos!D$3:D$496,"",0)</f>
        <v>IRRIGAÇÃO DE REPLANTIO</v>
      </c>
      <c r="AK2759" t="str">
        <f t="shared" si="346"/>
        <v>2ª IRRIGAÇÃO DE REPLANTIOGN1400REF32 - 02</v>
      </c>
      <c r="AL2759" s="57" t="str">
        <f t="shared" si="347"/>
        <v>48404GN1400Operador de Trator de PneuANTONIO MARCIO PEREIRA DA SILVA2ª IRRIGAÇÃO DE REPLANTIORosa Maria378Apoio8Agosto-260646232,785590277846232</v>
      </c>
      <c r="AM2759" s="79">
        <f t="shared" si="348"/>
        <v>11.111111111111111</v>
      </c>
      <c r="AN2759" s="80">
        <f t="shared" si="349"/>
        <v>2310.7777777777778</v>
      </c>
      <c r="AO2759" s="36">
        <f t="shared" si="350"/>
        <v>1663.76</v>
      </c>
      <c r="AP2759" s="83">
        <f t="shared" si="351"/>
        <v>-647.01777777777784</v>
      </c>
    </row>
    <row r="2760" spans="1:42" hidden="1">
      <c r="A2760">
        <v>48409</v>
      </c>
      <c r="B2760" s="38">
        <v>46232</v>
      </c>
      <c r="C2760" t="s">
        <v>714</v>
      </c>
      <c r="D2760" t="s">
        <v>185</v>
      </c>
      <c r="E2760" t="s">
        <v>186</v>
      </c>
      <c r="F2760" t="s">
        <v>92</v>
      </c>
      <c r="G2760">
        <v>8</v>
      </c>
      <c r="H2760" s="43">
        <v>10859</v>
      </c>
      <c r="I2760" t="s">
        <v>198</v>
      </c>
      <c r="J2760">
        <v>10093</v>
      </c>
      <c r="K2760" t="s">
        <v>199</v>
      </c>
      <c r="L2760" t="s">
        <v>199</v>
      </c>
      <c r="M2760" t="s">
        <v>786</v>
      </c>
      <c r="N2760" t="s">
        <v>341</v>
      </c>
      <c r="O2760" t="s">
        <v>64</v>
      </c>
      <c r="P2760">
        <v>607</v>
      </c>
      <c r="Q2760" t="s">
        <v>188</v>
      </c>
      <c r="R2760">
        <v>38</v>
      </c>
      <c r="S2760">
        <v>8</v>
      </c>
      <c r="T2760">
        <v>22.08</v>
      </c>
      <c r="U2760">
        <v>0</v>
      </c>
      <c r="V2760">
        <v>8</v>
      </c>
      <c r="W2760">
        <v>0.51</v>
      </c>
      <c r="X2760">
        <v>0.36</v>
      </c>
      <c r="Y2760">
        <v>0.36</v>
      </c>
      <c r="Z2760">
        <v>199.41</v>
      </c>
      <c r="AA2760" t="s">
        <v>46</v>
      </c>
      <c r="AB2760" t="s">
        <v>56</v>
      </c>
      <c r="AC2760" t="s">
        <v>202</v>
      </c>
      <c r="AE2760" s="39">
        <v>46232.863622685189</v>
      </c>
      <c r="AG2760" t="str">
        <f t="shared" si="344"/>
        <v>Agosto-26</v>
      </c>
      <c r="AH2760" s="36">
        <f>_xlfn.XLOOKUP(AK2760,'Base de Preços'!P$7:P$3001,'Base de Preços'!J$7:J$3001,"",0)</f>
        <v>930</v>
      </c>
      <c r="AI2760" s="37">
        <f t="shared" si="345"/>
        <v>0</v>
      </c>
      <c r="AJ2760" t="str">
        <f>_xlfn.XLOOKUP(N2760,Agrupamentos!C$3:C$496,Agrupamentos!D$3:D$496,"",0)</f>
        <v>IRRIGAÇÃO DE PLANTIO</v>
      </c>
      <c r="AK2760" t="str">
        <f t="shared" si="346"/>
        <v>3ª IRRIGAÇÃO DE PLANTIO 4 a 5 litros/planta+polímero,  tomadas d'água a 5 a 10km da operação, incluir captação de água.GN1400IMP15-B</v>
      </c>
      <c r="AL2760" s="57" t="str">
        <f t="shared" si="347"/>
        <v>48409GN1400Motorista de Caminhão PipaJONATHAN FONSECA DE OLIVEIRA3ª IRRIGAÇÃO DE PLANTIO 4 a 5 litros/planta+polímero,  tomadas d'água a 5 a 10km da operação, incluir captação de água.Selena38Suporte22,08Agosto-260846232,863622685246232</v>
      </c>
      <c r="AM2760" s="79">
        <f t="shared" si="348"/>
        <v>15.686274509803921</v>
      </c>
      <c r="AN2760" s="80">
        <f t="shared" si="349"/>
        <v>3128</v>
      </c>
      <c r="AO2760" s="36">
        <f t="shared" si="350"/>
        <v>4402.9727999999996</v>
      </c>
      <c r="AP2760" s="83">
        <f t="shared" si="351"/>
        <v>1274.9727999999996</v>
      </c>
    </row>
    <row r="2761" spans="1:42" hidden="1">
      <c r="A2761">
        <v>48409</v>
      </c>
      <c r="B2761" s="38">
        <v>46232</v>
      </c>
      <c r="C2761" t="s">
        <v>714</v>
      </c>
      <c r="D2761" t="s">
        <v>185</v>
      </c>
      <c r="E2761" t="s">
        <v>186</v>
      </c>
      <c r="F2761" t="s">
        <v>49</v>
      </c>
      <c r="G2761">
        <v>8</v>
      </c>
      <c r="H2761" s="43">
        <v>10859</v>
      </c>
      <c r="I2761" t="s">
        <v>198</v>
      </c>
      <c r="J2761">
        <v>10093</v>
      </c>
      <c r="K2761" t="s">
        <v>199</v>
      </c>
      <c r="L2761" t="s">
        <v>199</v>
      </c>
      <c r="M2761" t="s">
        <v>224</v>
      </c>
      <c r="N2761" t="s">
        <v>225</v>
      </c>
      <c r="O2761" t="s">
        <v>64</v>
      </c>
      <c r="P2761">
        <v>607</v>
      </c>
      <c r="Q2761" t="s">
        <v>188</v>
      </c>
      <c r="R2761">
        <v>38</v>
      </c>
      <c r="S2761">
        <v>96</v>
      </c>
      <c r="T2761">
        <v>20</v>
      </c>
      <c r="U2761">
        <v>0</v>
      </c>
      <c r="V2761">
        <v>96</v>
      </c>
      <c r="W2761">
        <v>2.84</v>
      </c>
      <c r="X2761">
        <v>4.8</v>
      </c>
      <c r="Y2761">
        <v>4.8</v>
      </c>
      <c r="Z2761">
        <v>287.75</v>
      </c>
      <c r="AA2761" t="s">
        <v>55</v>
      </c>
      <c r="AB2761" t="s">
        <v>47</v>
      </c>
      <c r="AC2761" t="s">
        <v>202</v>
      </c>
      <c r="AD2761" t="s">
        <v>228</v>
      </c>
      <c r="AE2761" s="39">
        <v>46232.863622685189</v>
      </c>
      <c r="AG2761" t="str">
        <f t="shared" si="344"/>
        <v>Agosto-26</v>
      </c>
      <c r="AH2761" s="36">
        <f>_xlfn.XLOOKUP(AK2761,'Base de Preços'!P$7:P$3001,'Base de Preços'!J$7:J$3001,"",0)</f>
        <v>399</v>
      </c>
      <c r="AI2761" s="37">
        <f t="shared" si="345"/>
        <v>7980</v>
      </c>
      <c r="AJ2761" t="str">
        <f>_xlfn.XLOOKUP(N2761,Agrupamentos!C$3:C$496,Agrupamentos!D$3:D$496,"",0)</f>
        <v>REPLANTIO</v>
      </c>
      <c r="AK2761" t="str">
        <f t="shared" si="346"/>
        <v>REPLANTIOGN1400IMP29</v>
      </c>
      <c r="AL2761" s="57" t="str">
        <f t="shared" si="347"/>
        <v>48409GN1400Trabalhador FlorestalJONATHAN FONSECA DE OLIVEIRAREPLANTIOSelena38Principal20Agosto-2609646232,863622685246232</v>
      </c>
      <c r="AM2761" s="79">
        <f t="shared" si="348"/>
        <v>33.802816901408455</v>
      </c>
      <c r="AN2761" s="80">
        <f t="shared" si="349"/>
        <v>9726.7605633802832</v>
      </c>
      <c r="AO2761" s="36">
        <f t="shared" si="350"/>
        <v>5755</v>
      </c>
      <c r="AP2761" s="83">
        <f t="shared" si="351"/>
        <v>-3971.7605633802832</v>
      </c>
    </row>
    <row r="2762" spans="1:42" hidden="1">
      <c r="A2762">
        <v>48409</v>
      </c>
      <c r="B2762" s="38">
        <v>46232</v>
      </c>
      <c r="C2762" t="s">
        <v>714</v>
      </c>
      <c r="D2762" t="s">
        <v>185</v>
      </c>
      <c r="E2762" t="s">
        <v>186</v>
      </c>
      <c r="F2762" t="s">
        <v>49</v>
      </c>
      <c r="G2762">
        <v>8</v>
      </c>
      <c r="H2762" s="43">
        <v>10859</v>
      </c>
      <c r="I2762" t="s">
        <v>198</v>
      </c>
      <c r="J2762">
        <v>10093</v>
      </c>
      <c r="K2762" t="s">
        <v>199</v>
      </c>
      <c r="L2762" t="s">
        <v>199</v>
      </c>
      <c r="M2762" t="s">
        <v>786</v>
      </c>
      <c r="N2762" t="s">
        <v>341</v>
      </c>
      <c r="O2762" t="s">
        <v>64</v>
      </c>
      <c r="P2762">
        <v>607</v>
      </c>
      <c r="Q2762" t="s">
        <v>188</v>
      </c>
      <c r="R2762">
        <v>38</v>
      </c>
      <c r="S2762">
        <v>48</v>
      </c>
      <c r="T2762">
        <v>22.08</v>
      </c>
      <c r="U2762">
        <v>0</v>
      </c>
      <c r="V2762">
        <v>48</v>
      </c>
      <c r="W2762">
        <v>4.09</v>
      </c>
      <c r="X2762">
        <v>2.17</v>
      </c>
      <c r="Y2762">
        <v>2.17</v>
      </c>
      <c r="Z2762">
        <v>210.47</v>
      </c>
      <c r="AA2762" t="s">
        <v>46</v>
      </c>
      <c r="AB2762" t="s">
        <v>47</v>
      </c>
      <c r="AC2762" t="s">
        <v>202</v>
      </c>
      <c r="AE2762" s="39">
        <v>46232.863622685189</v>
      </c>
      <c r="AG2762" t="str">
        <f t="shared" si="344"/>
        <v>Agosto-26</v>
      </c>
      <c r="AH2762" s="36">
        <f>_xlfn.XLOOKUP(AK2762,'Base de Preços'!P$7:P$3001,'Base de Preços'!J$7:J$3001,"",0)</f>
        <v>930</v>
      </c>
      <c r="AI2762" s="37">
        <f t="shared" si="345"/>
        <v>20534.399999999998</v>
      </c>
      <c r="AJ2762" t="str">
        <f>_xlfn.XLOOKUP(N2762,Agrupamentos!C$3:C$496,Agrupamentos!D$3:D$496,"",0)</f>
        <v>IRRIGAÇÃO DE PLANTIO</v>
      </c>
      <c r="AK2762" t="str">
        <f t="shared" si="346"/>
        <v>3ª IRRIGAÇÃO DE PLANTIO 4 a 5 litros/planta+polímero,  tomadas d'água a 5 a 10km da operação, incluir captação de água.GN1400IMP15-B</v>
      </c>
      <c r="AL2762" s="57" t="str">
        <f t="shared" si="347"/>
        <v>48409GN1400Trabalhador FlorestalJONATHAN FONSECA DE OLIVEIRA3ª IRRIGAÇÃO DE PLANTIO 4 a 5 litros/planta+polímero,  tomadas d'água a 5 a 10km da operação, incluir captação de água.Selena38Principal22,08Agosto-2604846232,863622685246232</v>
      </c>
      <c r="AM2762" s="79">
        <f t="shared" si="348"/>
        <v>11.735941320293399</v>
      </c>
      <c r="AN2762" s="80">
        <f t="shared" si="349"/>
        <v>2470.0635696821519</v>
      </c>
      <c r="AO2762" s="36">
        <f t="shared" si="350"/>
        <v>4647.1776</v>
      </c>
      <c r="AP2762" s="83">
        <f t="shared" si="351"/>
        <v>2177.1140303178481</v>
      </c>
    </row>
    <row r="2763" spans="1:42" hidden="1">
      <c r="A2763">
        <v>48409</v>
      </c>
      <c r="B2763" s="38">
        <v>46232</v>
      </c>
      <c r="C2763" t="s">
        <v>714</v>
      </c>
      <c r="D2763" t="s">
        <v>185</v>
      </c>
      <c r="E2763" t="s">
        <v>186</v>
      </c>
      <c r="F2763" t="s">
        <v>59</v>
      </c>
      <c r="G2763">
        <v>8</v>
      </c>
      <c r="H2763" s="43">
        <v>10859</v>
      </c>
      <c r="I2763" t="s">
        <v>198</v>
      </c>
      <c r="J2763">
        <v>10093</v>
      </c>
      <c r="K2763" t="s">
        <v>199</v>
      </c>
      <c r="L2763" t="s">
        <v>199</v>
      </c>
      <c r="M2763" s="4">
        <v>46028</v>
      </c>
      <c r="N2763" t="s">
        <v>207</v>
      </c>
      <c r="O2763" t="s">
        <v>64</v>
      </c>
      <c r="P2763">
        <v>607</v>
      </c>
      <c r="Q2763" t="s">
        <v>188</v>
      </c>
      <c r="R2763">
        <v>44</v>
      </c>
      <c r="S2763">
        <v>8</v>
      </c>
      <c r="T2763">
        <v>31.57</v>
      </c>
      <c r="U2763">
        <v>0</v>
      </c>
      <c r="V2763">
        <v>8</v>
      </c>
      <c r="W2763">
        <v>0.48</v>
      </c>
      <c r="X2763">
        <v>0.25</v>
      </c>
      <c r="Y2763">
        <v>0.25</v>
      </c>
      <c r="Z2763">
        <v>185.69</v>
      </c>
      <c r="AA2763" t="s">
        <v>46</v>
      </c>
      <c r="AB2763" t="s">
        <v>56</v>
      </c>
      <c r="AC2763" t="s">
        <v>202</v>
      </c>
      <c r="AE2763" s="39">
        <v>46232.863622685189</v>
      </c>
      <c r="AG2763" t="str">
        <f t="shared" si="344"/>
        <v>Agosto-26</v>
      </c>
      <c r="AH2763" s="36">
        <f>_xlfn.XLOOKUP(AK2763,'Base de Preços'!P$7:P$3001,'Base de Preços'!J$7:J$3001,"",0)</f>
        <v>492.5</v>
      </c>
      <c r="AI2763" s="37">
        <f t="shared" si="345"/>
        <v>0</v>
      </c>
      <c r="AJ2763" t="str">
        <f>_xlfn.XLOOKUP(N2763,Agrupamentos!C$3:C$496,Agrupamentos!D$3:D$496,"",0)</f>
        <v>IRRIGAÇÃO DE REPLANTIO</v>
      </c>
      <c r="AK2763" t="str">
        <f t="shared" si="346"/>
        <v>2º IRRIGAÇÃO DE REPLANTIOGN140046028</v>
      </c>
      <c r="AL2763" s="57" t="str">
        <f t="shared" si="347"/>
        <v>48409GN1400Operador de Trator de PneuJONATHAN FONSECA DE OLIVEIRA2º IRRIGAÇÃO DE REPLANTIOSelena44Suporte31,57Agosto-260846232,863622685246232</v>
      </c>
      <c r="AM2763" s="79">
        <f t="shared" si="348"/>
        <v>16.666666666666668</v>
      </c>
      <c r="AN2763" s="80">
        <f t="shared" si="349"/>
        <v>3094.8333333333335</v>
      </c>
      <c r="AO2763" s="36">
        <f t="shared" si="350"/>
        <v>5862.2332999999999</v>
      </c>
      <c r="AP2763" s="83">
        <f t="shared" si="351"/>
        <v>2767.3999666666664</v>
      </c>
    </row>
    <row r="2764" spans="1:42" hidden="1">
      <c r="A2764">
        <v>48409</v>
      </c>
      <c r="B2764" s="38">
        <v>46232</v>
      </c>
      <c r="C2764" t="s">
        <v>714</v>
      </c>
      <c r="D2764" t="s">
        <v>185</v>
      </c>
      <c r="E2764" t="s">
        <v>186</v>
      </c>
      <c r="F2764" t="s">
        <v>59</v>
      </c>
      <c r="G2764">
        <v>8</v>
      </c>
      <c r="H2764" s="43">
        <v>10859</v>
      </c>
      <c r="I2764" t="s">
        <v>198</v>
      </c>
      <c r="J2764">
        <v>10093</v>
      </c>
      <c r="K2764" t="s">
        <v>199</v>
      </c>
      <c r="L2764" t="s">
        <v>199</v>
      </c>
      <c r="M2764" t="s">
        <v>226</v>
      </c>
      <c r="N2764" t="s">
        <v>227</v>
      </c>
      <c r="O2764" t="s">
        <v>64</v>
      </c>
      <c r="P2764">
        <v>607</v>
      </c>
      <c r="Q2764" t="s">
        <v>188</v>
      </c>
      <c r="R2764">
        <v>38</v>
      </c>
      <c r="S2764">
        <v>8</v>
      </c>
      <c r="T2764">
        <v>20</v>
      </c>
      <c r="U2764">
        <v>0</v>
      </c>
      <c r="V2764">
        <v>8</v>
      </c>
      <c r="W2764">
        <v>0.48</v>
      </c>
      <c r="X2764">
        <v>0.4</v>
      </c>
      <c r="Y2764">
        <v>0.4</v>
      </c>
      <c r="Z2764">
        <v>185.69</v>
      </c>
      <c r="AA2764" t="s">
        <v>55</v>
      </c>
      <c r="AB2764" t="s">
        <v>56</v>
      </c>
      <c r="AC2764" t="s">
        <v>202</v>
      </c>
      <c r="AD2764" t="s">
        <v>228</v>
      </c>
      <c r="AE2764" s="39">
        <v>46232.863622685189</v>
      </c>
      <c r="AG2764" t="str">
        <f t="shared" si="344"/>
        <v>Agosto-26</v>
      </c>
      <c r="AH2764" s="36">
        <f>_xlfn.XLOOKUP(AK2764,'Base de Preços'!P$7:P$3001,'Base de Preços'!J$7:J$3001,"",0)</f>
        <v>492.5</v>
      </c>
      <c r="AI2764" s="37">
        <f t="shared" si="345"/>
        <v>0</v>
      </c>
      <c r="AJ2764" t="str">
        <f>_xlfn.XLOOKUP(N2764,Agrupamentos!C$3:C$496,Agrupamentos!D$3:D$496,"",0)</f>
        <v>IRRIGAÇÃO DE REPLANTIO</v>
      </c>
      <c r="AK2764" t="str">
        <f t="shared" si="346"/>
        <v>IRRIGAÇÃO DE REPLANTIOGN1400IMP32</v>
      </c>
      <c r="AL2764" s="57" t="str">
        <f t="shared" si="347"/>
        <v>48409GN1400Operador de Trator de PneuJONATHAN FONSECA DE OLIVEIRAIRRIGAÇÃO DE REPLANTIOSelena38Suporte20Agosto-260846232,863622685246232</v>
      </c>
      <c r="AM2764" s="79">
        <f t="shared" si="348"/>
        <v>16.666666666666668</v>
      </c>
      <c r="AN2764" s="80">
        <f t="shared" si="349"/>
        <v>3094.8333333333335</v>
      </c>
      <c r="AO2764" s="36">
        <f t="shared" si="350"/>
        <v>3713.8</v>
      </c>
      <c r="AP2764" s="83">
        <f t="shared" si="351"/>
        <v>618.9666666666667</v>
      </c>
    </row>
    <row r="2765" spans="1:42" hidden="1">
      <c r="A2765">
        <v>48409</v>
      </c>
      <c r="B2765" s="38">
        <v>46232</v>
      </c>
      <c r="C2765" t="s">
        <v>714</v>
      </c>
      <c r="D2765" t="s">
        <v>185</v>
      </c>
      <c r="E2765" t="s">
        <v>186</v>
      </c>
      <c r="F2765" t="s">
        <v>49</v>
      </c>
      <c r="G2765">
        <v>8</v>
      </c>
      <c r="H2765" s="43">
        <v>10859</v>
      </c>
      <c r="I2765" t="s">
        <v>198</v>
      </c>
      <c r="J2765">
        <v>10093</v>
      </c>
      <c r="K2765" t="s">
        <v>199</v>
      </c>
      <c r="L2765" t="s">
        <v>199</v>
      </c>
      <c r="M2765" s="4">
        <v>46028</v>
      </c>
      <c r="N2765" t="s">
        <v>207</v>
      </c>
      <c r="O2765" t="s">
        <v>64</v>
      </c>
      <c r="P2765">
        <v>607</v>
      </c>
      <c r="Q2765" t="s">
        <v>188</v>
      </c>
      <c r="R2765">
        <v>44</v>
      </c>
      <c r="S2765">
        <v>80</v>
      </c>
      <c r="T2765">
        <v>31.57</v>
      </c>
      <c r="U2765">
        <v>0</v>
      </c>
      <c r="V2765">
        <v>80</v>
      </c>
      <c r="W2765">
        <v>2.4</v>
      </c>
      <c r="X2765">
        <v>2.5299999999999998</v>
      </c>
      <c r="Y2765">
        <v>2.5299999999999998</v>
      </c>
      <c r="Z2765">
        <v>243.65</v>
      </c>
      <c r="AA2765" t="s">
        <v>46</v>
      </c>
      <c r="AB2765" t="s">
        <v>47</v>
      </c>
      <c r="AC2765" t="s">
        <v>202</v>
      </c>
      <c r="AE2765" s="39">
        <v>46232.863622685189</v>
      </c>
      <c r="AG2765" t="str">
        <f t="shared" si="344"/>
        <v>Agosto-26</v>
      </c>
      <c r="AH2765" s="36">
        <f>_xlfn.XLOOKUP(AK2765,'Base de Preços'!P$7:P$3001,'Base de Preços'!J$7:J$3001,"",0)</f>
        <v>492.5</v>
      </c>
      <c r="AI2765" s="37">
        <f t="shared" si="345"/>
        <v>15548.225</v>
      </c>
      <c r="AJ2765" t="str">
        <f>_xlfn.XLOOKUP(N2765,Agrupamentos!C$3:C$496,Agrupamentos!D$3:D$496,"",0)</f>
        <v>IRRIGAÇÃO DE REPLANTIO</v>
      </c>
      <c r="AK2765" t="str">
        <f t="shared" si="346"/>
        <v>2º IRRIGAÇÃO DE REPLANTIOGN140046028</v>
      </c>
      <c r="AL2765" s="57" t="str">
        <f t="shared" si="347"/>
        <v>48409GN1400Trabalhador FlorestalJONATHAN FONSECA DE OLIVEIRA2º IRRIGAÇÃO DE REPLANTIOSelena44Principal31,57Agosto-2608046232,863622685246232</v>
      </c>
      <c r="AM2765" s="79">
        <f t="shared" si="348"/>
        <v>33.333333333333336</v>
      </c>
      <c r="AN2765" s="80">
        <f t="shared" si="349"/>
        <v>8121.6666666666679</v>
      </c>
      <c r="AO2765" s="36">
        <f t="shared" si="350"/>
        <v>7692.0304999999998</v>
      </c>
      <c r="AP2765" s="83">
        <f t="shared" si="351"/>
        <v>-429.63616666666803</v>
      </c>
    </row>
    <row r="2766" spans="1:42" hidden="1">
      <c r="A2766">
        <v>48409</v>
      </c>
      <c r="B2766" s="38">
        <v>46232</v>
      </c>
      <c r="C2766" t="s">
        <v>714</v>
      </c>
      <c r="D2766" t="s">
        <v>185</v>
      </c>
      <c r="E2766" t="s">
        <v>186</v>
      </c>
      <c r="F2766" t="s">
        <v>49</v>
      </c>
      <c r="G2766">
        <v>8</v>
      </c>
      <c r="H2766" s="43">
        <v>10859</v>
      </c>
      <c r="I2766" t="s">
        <v>198</v>
      </c>
      <c r="J2766">
        <v>10093</v>
      </c>
      <c r="K2766" t="s">
        <v>199</v>
      </c>
      <c r="L2766" t="s">
        <v>199</v>
      </c>
      <c r="M2766" t="s">
        <v>226</v>
      </c>
      <c r="N2766" t="s">
        <v>227</v>
      </c>
      <c r="O2766" t="s">
        <v>64</v>
      </c>
      <c r="P2766">
        <v>607</v>
      </c>
      <c r="Q2766" t="s">
        <v>188</v>
      </c>
      <c r="R2766">
        <v>38</v>
      </c>
      <c r="S2766">
        <v>40</v>
      </c>
      <c r="T2766">
        <v>20</v>
      </c>
      <c r="U2766">
        <v>0</v>
      </c>
      <c r="V2766">
        <v>40</v>
      </c>
      <c r="W2766">
        <v>2.4</v>
      </c>
      <c r="X2766">
        <v>2</v>
      </c>
      <c r="Y2766">
        <v>2</v>
      </c>
      <c r="Z2766">
        <v>243.65</v>
      </c>
      <c r="AA2766" t="s">
        <v>55</v>
      </c>
      <c r="AB2766" t="s">
        <v>47</v>
      </c>
      <c r="AC2766" t="s">
        <v>202</v>
      </c>
      <c r="AD2766" t="s">
        <v>228</v>
      </c>
      <c r="AE2766" s="39">
        <v>46232.863622685189</v>
      </c>
      <c r="AG2766" t="str">
        <f t="shared" si="344"/>
        <v>Agosto-26</v>
      </c>
      <c r="AH2766" s="36">
        <f>_xlfn.XLOOKUP(AK2766,'Base de Preços'!P$7:P$3001,'Base de Preços'!J$7:J$3001,"",0)</f>
        <v>492.5</v>
      </c>
      <c r="AI2766" s="37">
        <f t="shared" si="345"/>
        <v>9850</v>
      </c>
      <c r="AJ2766" t="str">
        <f>_xlfn.XLOOKUP(N2766,Agrupamentos!C$3:C$496,Agrupamentos!D$3:D$496,"",0)</f>
        <v>IRRIGAÇÃO DE REPLANTIO</v>
      </c>
      <c r="AK2766" t="str">
        <f t="shared" si="346"/>
        <v>IRRIGAÇÃO DE REPLANTIOGN1400IMP32</v>
      </c>
      <c r="AL2766" s="57" t="str">
        <f t="shared" si="347"/>
        <v>48409GN1400Trabalhador FlorestalJONATHAN FONSECA DE OLIVEIRAIRRIGAÇÃO DE REPLANTIOSelena38Principal20Agosto-2604046232,863622685246232</v>
      </c>
      <c r="AM2766" s="79">
        <f t="shared" si="348"/>
        <v>16.666666666666668</v>
      </c>
      <c r="AN2766" s="80">
        <f t="shared" si="349"/>
        <v>4060.8333333333339</v>
      </c>
      <c r="AO2766" s="36">
        <f t="shared" si="350"/>
        <v>4873</v>
      </c>
      <c r="AP2766" s="83">
        <f t="shared" si="351"/>
        <v>812.16666666666606</v>
      </c>
    </row>
    <row r="2767" spans="1:42" hidden="1">
      <c r="A2767">
        <v>48409</v>
      </c>
      <c r="B2767" s="38">
        <v>46232</v>
      </c>
      <c r="C2767" t="s">
        <v>714</v>
      </c>
      <c r="D2767" t="s">
        <v>185</v>
      </c>
      <c r="E2767" t="s">
        <v>186</v>
      </c>
      <c r="F2767" t="s">
        <v>59</v>
      </c>
      <c r="G2767">
        <v>8</v>
      </c>
      <c r="H2767" s="43">
        <v>10859</v>
      </c>
      <c r="I2767" t="s">
        <v>198</v>
      </c>
      <c r="J2767">
        <v>10093</v>
      </c>
      <c r="K2767" t="s">
        <v>199</v>
      </c>
      <c r="L2767" t="s">
        <v>199</v>
      </c>
      <c r="M2767" t="s">
        <v>786</v>
      </c>
      <c r="N2767" t="s">
        <v>341</v>
      </c>
      <c r="O2767" t="s">
        <v>64</v>
      </c>
      <c r="P2767">
        <v>607</v>
      </c>
      <c r="Q2767" t="s">
        <v>188</v>
      </c>
      <c r="R2767">
        <v>38</v>
      </c>
      <c r="S2767">
        <v>8</v>
      </c>
      <c r="T2767">
        <v>22.08</v>
      </c>
      <c r="U2767">
        <v>0</v>
      </c>
      <c r="V2767">
        <v>8</v>
      </c>
      <c r="W2767">
        <v>0.82</v>
      </c>
      <c r="X2767">
        <v>0.36</v>
      </c>
      <c r="Y2767">
        <v>0.36</v>
      </c>
      <c r="Z2767">
        <v>520.12</v>
      </c>
      <c r="AA2767" t="s">
        <v>46</v>
      </c>
      <c r="AB2767" t="s">
        <v>56</v>
      </c>
      <c r="AC2767" t="s">
        <v>202</v>
      </c>
      <c r="AE2767" s="39">
        <v>46232.863622685189</v>
      </c>
      <c r="AG2767" t="str">
        <f t="shared" si="344"/>
        <v>Agosto-26</v>
      </c>
      <c r="AH2767" s="36">
        <f>_xlfn.XLOOKUP(AK2767,'Base de Preços'!P$7:P$3001,'Base de Preços'!J$7:J$3001,"",0)</f>
        <v>930</v>
      </c>
      <c r="AI2767" s="37">
        <f t="shared" si="345"/>
        <v>0</v>
      </c>
      <c r="AJ2767" t="str">
        <f>_xlfn.XLOOKUP(N2767,Agrupamentos!C$3:C$496,Agrupamentos!D$3:D$496,"",0)</f>
        <v>IRRIGAÇÃO DE PLANTIO</v>
      </c>
      <c r="AK2767" t="str">
        <f t="shared" si="346"/>
        <v>3ª IRRIGAÇÃO DE PLANTIO 4 a 5 litros/planta+polímero,  tomadas d'água a 5 a 10km da operação, incluir captação de água.GN1400IMP15-B</v>
      </c>
      <c r="AL2767" s="57" t="str">
        <f t="shared" si="347"/>
        <v>48409GN1400Operador de Trator de PneuJONATHAN FONSECA DE OLIVEIRA3ª IRRIGAÇÃO DE PLANTIO 4 a 5 litros/planta+polímero,  tomadas d'água a 5 a 10km da operação, incluir captação de água.Selena38Suporte22,08Agosto-260846232,863622685246232</v>
      </c>
      <c r="AM2767" s="79">
        <f t="shared" si="348"/>
        <v>9.7560975609756095</v>
      </c>
      <c r="AN2767" s="80">
        <f t="shared" si="349"/>
        <v>5074.3414634146338</v>
      </c>
      <c r="AO2767" s="36">
        <f t="shared" si="350"/>
        <v>11484.249599999999</v>
      </c>
      <c r="AP2767" s="83">
        <f t="shared" si="351"/>
        <v>6409.9081365853654</v>
      </c>
    </row>
    <row r="2768" spans="1:42" hidden="1">
      <c r="A2768">
        <v>48409</v>
      </c>
      <c r="B2768" s="38">
        <v>46232</v>
      </c>
      <c r="C2768" t="s">
        <v>714</v>
      </c>
      <c r="D2768" t="s">
        <v>185</v>
      </c>
      <c r="E2768" t="s">
        <v>186</v>
      </c>
      <c r="F2768" t="s">
        <v>37</v>
      </c>
      <c r="G2768">
        <v>8</v>
      </c>
      <c r="H2768" s="43">
        <v>10859</v>
      </c>
      <c r="I2768" t="s">
        <v>198</v>
      </c>
      <c r="J2768">
        <v>10093</v>
      </c>
      <c r="K2768" t="s">
        <v>199</v>
      </c>
      <c r="L2768" t="s">
        <v>199</v>
      </c>
      <c r="M2768">
        <v>43</v>
      </c>
      <c r="N2768" t="s">
        <v>42</v>
      </c>
      <c r="O2768" t="s">
        <v>64</v>
      </c>
      <c r="P2768">
        <v>607</v>
      </c>
      <c r="Q2768" t="s">
        <v>188</v>
      </c>
      <c r="R2768">
        <v>38</v>
      </c>
      <c r="S2768">
        <v>8</v>
      </c>
      <c r="T2768">
        <v>0</v>
      </c>
      <c r="U2768">
        <v>0</v>
      </c>
      <c r="V2768">
        <v>8</v>
      </c>
      <c r="W2768">
        <v>0</v>
      </c>
      <c r="X2768">
        <v>0</v>
      </c>
      <c r="Y2768">
        <v>0</v>
      </c>
      <c r="Z2768">
        <v>0</v>
      </c>
      <c r="AA2768" t="s">
        <v>55</v>
      </c>
      <c r="AB2768" t="s">
        <v>47</v>
      </c>
      <c r="AC2768" t="s">
        <v>202</v>
      </c>
      <c r="AE2768" s="39">
        <v>46232.863622685189</v>
      </c>
      <c r="AG2768" t="str">
        <f t="shared" si="344"/>
        <v>Agosto-26</v>
      </c>
      <c r="AH2768" s="36">
        <f>_xlfn.XLOOKUP(AK2768,'Base de Preços'!P$7:P$3001,'Base de Preços'!J$7:J$3001,"",0)</f>
        <v>0</v>
      </c>
      <c r="AI2768" s="37">
        <f t="shared" si="345"/>
        <v>0</v>
      </c>
      <c r="AJ2768" t="str">
        <f>_xlfn.XLOOKUP(N2768,Agrupamentos!C$3:C$496,Agrupamentos!D$3:D$496,"",0)</f>
        <v>APOIO E MANUTENÇÃO</v>
      </c>
      <c r="AK2768" t="str">
        <f t="shared" si="346"/>
        <v>APOIO E MANUTEÇÃOGN140043</v>
      </c>
      <c r="AL2768" s="57" t="str">
        <f t="shared" si="347"/>
        <v>48409GN1400MotoristaJONATHAN FONSECA DE OLIVEIRAAPOIO E MANUTEÇÃOSelena38Principal0Agosto-260846232,863622685246232</v>
      </c>
      <c r="AM2768" s="79" t="str">
        <f t="shared" si="348"/>
        <v/>
      </c>
      <c r="AN2768" s="80" t="str">
        <f t="shared" si="349"/>
        <v/>
      </c>
      <c r="AO2768" s="36">
        <f t="shared" si="350"/>
        <v>0</v>
      </c>
      <c r="AP2768" s="83" t="str">
        <f t="shared" si="351"/>
        <v/>
      </c>
    </row>
    <row r="2769" spans="1:42" hidden="1">
      <c r="A2769">
        <v>48410</v>
      </c>
      <c r="B2769" s="38">
        <v>46232</v>
      </c>
      <c r="C2769" t="s">
        <v>714</v>
      </c>
      <c r="D2769" t="s">
        <v>185</v>
      </c>
      <c r="E2769" t="s">
        <v>186</v>
      </c>
      <c r="F2769" t="s">
        <v>59</v>
      </c>
      <c r="G2769">
        <v>8</v>
      </c>
      <c r="H2769" s="43">
        <v>10665</v>
      </c>
      <c r="I2769" t="s">
        <v>191</v>
      </c>
      <c r="J2769">
        <v>10781</v>
      </c>
      <c r="K2769" t="s">
        <v>192</v>
      </c>
      <c r="L2769" t="s">
        <v>192</v>
      </c>
      <c r="M2769" t="s">
        <v>238</v>
      </c>
      <c r="N2769" t="s">
        <v>239</v>
      </c>
      <c r="O2769" t="s">
        <v>64</v>
      </c>
      <c r="P2769">
        <v>425</v>
      </c>
      <c r="Q2769" t="s">
        <v>236</v>
      </c>
      <c r="R2769">
        <v>81</v>
      </c>
      <c r="S2769">
        <v>10</v>
      </c>
      <c r="T2769">
        <v>34.01</v>
      </c>
      <c r="U2769">
        <v>0</v>
      </c>
      <c r="V2769">
        <v>10</v>
      </c>
      <c r="W2769">
        <v>0.47</v>
      </c>
      <c r="X2769">
        <v>0.28999999999999998</v>
      </c>
      <c r="Y2769">
        <v>0.28999999999999998</v>
      </c>
      <c r="Z2769">
        <v>197.44</v>
      </c>
      <c r="AA2769" t="s">
        <v>46</v>
      </c>
      <c r="AB2769" t="s">
        <v>47</v>
      </c>
      <c r="AC2769" t="s">
        <v>195</v>
      </c>
      <c r="AE2769" s="39">
        <v>46232.864282407405</v>
      </c>
      <c r="AF2769" t="s">
        <v>813</v>
      </c>
      <c r="AG2769" t="str">
        <f t="shared" si="344"/>
        <v>Agosto-26</v>
      </c>
      <c r="AH2769" s="36">
        <f>_xlfn.XLOOKUP(AK2769,'Base de Preços'!P$7:P$3001,'Base de Preços'!J$7:J$3001,"",0)</f>
        <v>216.98</v>
      </c>
      <c r="AI2769" s="37">
        <f t="shared" si="345"/>
        <v>7379.4897999999994</v>
      </c>
      <c r="AJ2769" t="str">
        <f>_xlfn.XLOOKUP(N2769,Agrupamentos!C$3:C$496,Agrupamentos!D$3:D$496,"",0)</f>
        <v>COMBATE A FORMIGA MECANIZADO</v>
      </c>
      <c r="AK2769" t="str">
        <f t="shared" si="346"/>
        <v>COMBATE A FORMIGA PÓS PLANTIO MECANIZADO - 3 a 5kg/ha isca granulada ou MIPISGN1400REF17</v>
      </c>
      <c r="AL2769" s="57" t="str">
        <f t="shared" si="347"/>
        <v>48410GN1400Operador de Trator de PneuTHIAGO DE SOUZA AVELARCOMBATE A FORMIGA PÓS PLANTIO MECANIZADO - 3 a 5kg/ha isca granulada ou MIPISHemas São Jose81Principal34,01Agosto-2601046232,864282407446232</v>
      </c>
      <c r="AM2769" s="79">
        <f t="shared" si="348"/>
        <v>21.276595744680851</v>
      </c>
      <c r="AN2769" s="80">
        <f t="shared" si="349"/>
        <v>4200.8510638297876</v>
      </c>
      <c r="AO2769" s="36">
        <f t="shared" si="350"/>
        <v>6714.9343999999992</v>
      </c>
      <c r="AP2769" s="83">
        <f t="shared" si="351"/>
        <v>2514.0833361702116</v>
      </c>
    </row>
    <row r="2770" spans="1:42" hidden="1">
      <c r="A2770">
        <v>48410</v>
      </c>
      <c r="B2770" s="38">
        <v>46232</v>
      </c>
      <c r="C2770" t="s">
        <v>714</v>
      </c>
      <c r="D2770" t="s">
        <v>185</v>
      </c>
      <c r="E2770" t="s">
        <v>186</v>
      </c>
      <c r="F2770" t="s">
        <v>59</v>
      </c>
      <c r="G2770">
        <v>8</v>
      </c>
      <c r="H2770" s="43">
        <v>10665</v>
      </c>
      <c r="I2770" t="s">
        <v>191</v>
      </c>
      <c r="J2770">
        <v>10781</v>
      </c>
      <c r="K2770" t="s">
        <v>192</v>
      </c>
      <c r="L2770" t="s">
        <v>192</v>
      </c>
      <c r="M2770" t="s">
        <v>238</v>
      </c>
      <c r="N2770" t="s">
        <v>239</v>
      </c>
      <c r="O2770" t="s">
        <v>64</v>
      </c>
      <c r="P2770">
        <v>425</v>
      </c>
      <c r="Q2770" t="s">
        <v>236</v>
      </c>
      <c r="R2770">
        <v>90</v>
      </c>
      <c r="S2770">
        <v>3</v>
      </c>
      <c r="T2770">
        <v>15.8</v>
      </c>
      <c r="U2770">
        <v>0</v>
      </c>
      <c r="V2770">
        <v>3</v>
      </c>
      <c r="W2770">
        <v>0.47</v>
      </c>
      <c r="X2770">
        <v>0.19</v>
      </c>
      <c r="Y2770">
        <v>0.19</v>
      </c>
      <c r="Z2770">
        <v>197.44</v>
      </c>
      <c r="AA2770" t="s">
        <v>46</v>
      </c>
      <c r="AB2770" t="s">
        <v>47</v>
      </c>
      <c r="AC2770" t="s">
        <v>195</v>
      </c>
      <c r="AE2770" s="39">
        <v>46232.864282407405</v>
      </c>
      <c r="AF2770" t="s">
        <v>813</v>
      </c>
      <c r="AG2770" t="str">
        <f t="shared" si="344"/>
        <v>Agosto-26</v>
      </c>
      <c r="AH2770" s="36">
        <f>_xlfn.XLOOKUP(AK2770,'Base de Preços'!P$7:P$3001,'Base de Preços'!J$7:J$3001,"",0)</f>
        <v>216.98</v>
      </c>
      <c r="AI2770" s="37">
        <f t="shared" si="345"/>
        <v>3428.2840000000001</v>
      </c>
      <c r="AJ2770" t="str">
        <f>_xlfn.XLOOKUP(N2770,Agrupamentos!C$3:C$496,Agrupamentos!D$3:D$496,"",0)</f>
        <v>COMBATE A FORMIGA MECANIZADO</v>
      </c>
      <c r="AK2770" t="str">
        <f t="shared" si="346"/>
        <v>COMBATE A FORMIGA PÓS PLANTIO MECANIZADO - 3 a 5kg/ha isca granulada ou MIPISGN1400REF17</v>
      </c>
      <c r="AL2770" s="57" t="str">
        <f t="shared" si="347"/>
        <v>48410GN1400Operador de Trator de PneuTHIAGO DE SOUZA AVELARCOMBATE A FORMIGA PÓS PLANTIO MECANIZADO - 3 a 5kg/ha isca granulada ou MIPISHemas São Jose90Principal15,8Agosto-260346232,864282407446232</v>
      </c>
      <c r="AM2770" s="79">
        <f t="shared" si="348"/>
        <v>6.3829787234042561</v>
      </c>
      <c r="AN2770" s="80">
        <f t="shared" si="349"/>
        <v>1260.2553191489362</v>
      </c>
      <c r="AO2770" s="36">
        <f t="shared" si="350"/>
        <v>3119.5520000000001</v>
      </c>
      <c r="AP2770" s="83">
        <f t="shared" si="351"/>
        <v>1859.2966808510639</v>
      </c>
    </row>
    <row r="2771" spans="1:42" hidden="1">
      <c r="A2771">
        <v>48410</v>
      </c>
      <c r="B2771" s="38">
        <v>46232</v>
      </c>
      <c r="C2771" t="s">
        <v>714</v>
      </c>
      <c r="D2771" t="s">
        <v>185</v>
      </c>
      <c r="E2771" t="s">
        <v>186</v>
      </c>
      <c r="F2771" t="s">
        <v>59</v>
      </c>
      <c r="G2771">
        <v>8</v>
      </c>
      <c r="H2771" s="43">
        <v>10665</v>
      </c>
      <c r="I2771" t="s">
        <v>191</v>
      </c>
      <c r="J2771">
        <v>10781</v>
      </c>
      <c r="K2771" t="s">
        <v>192</v>
      </c>
      <c r="L2771" t="s">
        <v>192</v>
      </c>
      <c r="M2771" t="s">
        <v>238</v>
      </c>
      <c r="N2771" t="s">
        <v>239</v>
      </c>
      <c r="O2771" t="s">
        <v>64</v>
      </c>
      <c r="P2771">
        <v>425</v>
      </c>
      <c r="Q2771" t="s">
        <v>236</v>
      </c>
      <c r="R2771" t="s">
        <v>814</v>
      </c>
      <c r="S2771">
        <v>2</v>
      </c>
      <c r="T2771">
        <v>5.87</v>
      </c>
      <c r="U2771">
        <v>0</v>
      </c>
      <c r="V2771">
        <v>2</v>
      </c>
      <c r="W2771">
        <v>0.47</v>
      </c>
      <c r="X2771">
        <v>0.34</v>
      </c>
      <c r="Y2771">
        <v>0.34</v>
      </c>
      <c r="Z2771">
        <v>197.44</v>
      </c>
      <c r="AA2771" t="s">
        <v>46</v>
      </c>
      <c r="AB2771" t="s">
        <v>47</v>
      </c>
      <c r="AC2771" t="s">
        <v>195</v>
      </c>
      <c r="AE2771" s="39">
        <v>46232.864282407405</v>
      </c>
      <c r="AF2771" t="s">
        <v>813</v>
      </c>
      <c r="AG2771" t="str">
        <f t="shared" si="344"/>
        <v>Agosto-26</v>
      </c>
      <c r="AH2771" s="36">
        <f>_xlfn.XLOOKUP(AK2771,'Base de Preços'!P$7:P$3001,'Base de Preços'!J$7:J$3001,"",0)</f>
        <v>216.98</v>
      </c>
      <c r="AI2771" s="37">
        <f t="shared" si="345"/>
        <v>1273.6725999999999</v>
      </c>
      <c r="AJ2771" t="str">
        <f>_xlfn.XLOOKUP(N2771,Agrupamentos!C$3:C$496,Agrupamentos!D$3:D$496,"",0)</f>
        <v>COMBATE A FORMIGA MECANIZADO</v>
      </c>
      <c r="AK2771" t="str">
        <f t="shared" si="346"/>
        <v>COMBATE A FORMIGA PÓS PLANTIO MECANIZADO - 3 a 5kg/ha isca granulada ou MIPISGN1400REF17</v>
      </c>
      <c r="AL2771" s="57" t="str">
        <f t="shared" si="347"/>
        <v>48410GN1400Operador de Trator de PneuTHIAGO DE SOUZA AVELARCOMBATE A FORMIGA PÓS PLANTIO MECANIZADO - 3 a 5kg/ha isca granulada ou MIPISHemas São Jose81NPrincipal5,87Agosto-260246232,864282407446232</v>
      </c>
      <c r="AM2771" s="79">
        <f t="shared" si="348"/>
        <v>4.2553191489361701</v>
      </c>
      <c r="AN2771" s="80">
        <f t="shared" si="349"/>
        <v>840.17021276595744</v>
      </c>
      <c r="AO2771" s="36">
        <f t="shared" si="350"/>
        <v>1158.9728</v>
      </c>
      <c r="AP2771" s="83">
        <f t="shared" si="351"/>
        <v>318.80258723404256</v>
      </c>
    </row>
    <row r="2772" spans="1:42" hidden="1">
      <c r="A2772">
        <v>48410</v>
      </c>
      <c r="B2772" s="38">
        <v>46232</v>
      </c>
      <c r="C2772" t="s">
        <v>714</v>
      </c>
      <c r="D2772" t="s">
        <v>185</v>
      </c>
      <c r="E2772" t="s">
        <v>186</v>
      </c>
      <c r="F2772" t="s">
        <v>59</v>
      </c>
      <c r="G2772">
        <v>8</v>
      </c>
      <c r="H2772" s="43">
        <v>10665</v>
      </c>
      <c r="I2772" t="s">
        <v>191</v>
      </c>
      <c r="J2772">
        <v>10781</v>
      </c>
      <c r="K2772" t="s">
        <v>192</v>
      </c>
      <c r="L2772" t="s">
        <v>192</v>
      </c>
      <c r="M2772" t="s">
        <v>238</v>
      </c>
      <c r="N2772" t="s">
        <v>239</v>
      </c>
      <c r="O2772" t="s">
        <v>64</v>
      </c>
      <c r="P2772">
        <v>425</v>
      </c>
      <c r="Q2772" t="s">
        <v>236</v>
      </c>
      <c r="R2772">
        <v>88</v>
      </c>
      <c r="S2772">
        <v>6</v>
      </c>
      <c r="T2772">
        <v>29.41</v>
      </c>
      <c r="U2772">
        <v>2</v>
      </c>
      <c r="V2772">
        <v>8</v>
      </c>
      <c r="W2772">
        <v>0.47</v>
      </c>
      <c r="X2772">
        <v>0.2</v>
      </c>
      <c r="Y2772">
        <v>0.27</v>
      </c>
      <c r="Z2772">
        <v>197.44</v>
      </c>
      <c r="AA2772" t="s">
        <v>46</v>
      </c>
      <c r="AB2772" t="s">
        <v>47</v>
      </c>
      <c r="AC2772" t="s">
        <v>195</v>
      </c>
      <c r="AE2772" s="39">
        <v>46232.864282407405</v>
      </c>
      <c r="AF2772" t="s">
        <v>813</v>
      </c>
      <c r="AG2772" t="str">
        <f t="shared" si="344"/>
        <v>Agosto-26</v>
      </c>
      <c r="AH2772" s="36">
        <f>_xlfn.XLOOKUP(AK2772,'Base de Preços'!P$7:P$3001,'Base de Preços'!J$7:J$3001,"",0)</f>
        <v>216.98</v>
      </c>
      <c r="AI2772" s="37">
        <f t="shared" si="345"/>
        <v>6381.3818000000001</v>
      </c>
      <c r="AJ2772" t="str">
        <f>_xlfn.XLOOKUP(N2772,Agrupamentos!C$3:C$496,Agrupamentos!D$3:D$496,"",0)</f>
        <v>COMBATE A FORMIGA MECANIZADO</v>
      </c>
      <c r="AK2772" t="str">
        <f t="shared" si="346"/>
        <v>COMBATE A FORMIGA PÓS PLANTIO MECANIZADO - 3 a 5kg/ha isca granulada ou MIPISGN1400REF17</v>
      </c>
      <c r="AL2772" s="57" t="str">
        <f t="shared" si="347"/>
        <v>48410GN1400Operador de Trator de PneuTHIAGO DE SOUZA AVELARCOMBATE A FORMIGA PÓS PLANTIO MECANIZADO - 3 a 5kg/ha isca granulada ou MIPISHemas São Jose88Principal29,41Agosto-262846232,864282407446232</v>
      </c>
      <c r="AM2772" s="79">
        <f t="shared" si="348"/>
        <v>17.021276595744681</v>
      </c>
      <c r="AN2772" s="80">
        <f t="shared" si="349"/>
        <v>3360.6808510638298</v>
      </c>
      <c r="AO2772" s="36">
        <f t="shared" si="350"/>
        <v>5806.7103999999999</v>
      </c>
      <c r="AP2772" s="83">
        <f t="shared" si="351"/>
        <v>2446.0295489361702</v>
      </c>
    </row>
    <row r="2773" spans="1:42" hidden="1">
      <c r="A2773">
        <v>48410</v>
      </c>
      <c r="B2773" s="38">
        <v>46232</v>
      </c>
      <c r="C2773" t="s">
        <v>714</v>
      </c>
      <c r="D2773" t="s">
        <v>185</v>
      </c>
      <c r="E2773" t="s">
        <v>186</v>
      </c>
      <c r="F2773" t="s">
        <v>37</v>
      </c>
      <c r="G2773">
        <v>8</v>
      </c>
      <c r="H2773" s="43">
        <v>10665</v>
      </c>
      <c r="I2773" t="s">
        <v>191</v>
      </c>
      <c r="J2773">
        <v>10781</v>
      </c>
      <c r="K2773" t="s">
        <v>192</v>
      </c>
      <c r="L2773" t="s">
        <v>192</v>
      </c>
      <c r="M2773" t="s">
        <v>815</v>
      </c>
      <c r="N2773" t="s">
        <v>244</v>
      </c>
      <c r="O2773" t="s">
        <v>245</v>
      </c>
      <c r="P2773">
        <v>1018</v>
      </c>
      <c r="Q2773" t="s">
        <v>816</v>
      </c>
      <c r="R2773">
        <v>1</v>
      </c>
      <c r="S2773">
        <v>0</v>
      </c>
      <c r="T2773">
        <v>234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14.1</v>
      </c>
      <c r="AA2773" t="s">
        <v>55</v>
      </c>
      <c r="AB2773" t="s">
        <v>47</v>
      </c>
      <c r="AC2773" t="s">
        <v>195</v>
      </c>
      <c r="AD2773" t="s">
        <v>228</v>
      </c>
      <c r="AE2773" s="39">
        <v>46233.372662037036</v>
      </c>
      <c r="AF2773" t="s">
        <v>813</v>
      </c>
      <c r="AG2773" t="str">
        <f t="shared" si="344"/>
        <v>Agosto-26</v>
      </c>
      <c r="AH2773" s="36">
        <f>_xlfn.XLOOKUP(AK2773,'Base de Preços'!P$7:P$3001,'Base de Preços'!J$7:J$3001,"",0)</f>
        <v>14.1</v>
      </c>
      <c r="AI2773" s="37">
        <f t="shared" si="345"/>
        <v>3299.4</v>
      </c>
      <c r="AJ2773" t="str">
        <f>_xlfn.XLOOKUP(N2773,Agrupamentos!C$3:C$496,Agrupamentos!D$3:D$496,"",0)</f>
        <v>CAMINHÃO</v>
      </c>
      <c r="AK2773" t="str">
        <f t="shared" si="346"/>
        <v>CAMINHÃO MUNCK (Km)GN1400IMP41</v>
      </c>
      <c r="AL2773" s="57" t="str">
        <f t="shared" si="347"/>
        <v>48410GN1400MotoristaTHIAGO DE SOUZA AVELARCAMINHÃO MUNCK (Km)CALIFORNIA ANGELIERI1Principal234Agosto-260046233,37266203746232</v>
      </c>
      <c r="AM2773" s="79" t="str">
        <f t="shared" si="348"/>
        <v/>
      </c>
      <c r="AN2773" s="80" t="str">
        <f t="shared" si="349"/>
        <v/>
      </c>
      <c r="AO2773" s="36">
        <f t="shared" si="350"/>
        <v>3299.4</v>
      </c>
      <c r="AP2773" s="83" t="str">
        <f t="shared" si="351"/>
        <v/>
      </c>
    </row>
    <row r="2774" spans="1:42" hidden="1">
      <c r="A2774">
        <v>48410</v>
      </c>
      <c r="B2774" s="38">
        <v>46232</v>
      </c>
      <c r="C2774" t="s">
        <v>714</v>
      </c>
      <c r="D2774" t="s">
        <v>185</v>
      </c>
      <c r="E2774" t="s">
        <v>186</v>
      </c>
      <c r="F2774" t="s">
        <v>37</v>
      </c>
      <c r="G2774">
        <v>8</v>
      </c>
      <c r="H2774" s="43">
        <v>10665</v>
      </c>
      <c r="I2774" t="s">
        <v>191</v>
      </c>
      <c r="J2774">
        <v>10781</v>
      </c>
      <c r="K2774" t="s">
        <v>192</v>
      </c>
      <c r="L2774" t="s">
        <v>192</v>
      </c>
      <c r="M2774" t="s">
        <v>817</v>
      </c>
      <c r="N2774" t="s">
        <v>313</v>
      </c>
      <c r="O2774" t="s">
        <v>168</v>
      </c>
      <c r="P2774">
        <v>1018</v>
      </c>
      <c r="Q2774" t="s">
        <v>816</v>
      </c>
      <c r="R2774">
        <v>1</v>
      </c>
      <c r="S2774">
        <v>0</v>
      </c>
      <c r="T2774">
        <v>2.5</v>
      </c>
      <c r="U2774">
        <v>0</v>
      </c>
      <c r="V2774">
        <v>0</v>
      </c>
      <c r="W2774">
        <v>0.91</v>
      </c>
      <c r="X2774">
        <v>0</v>
      </c>
      <c r="Y2774">
        <v>0</v>
      </c>
      <c r="Z2774">
        <v>419.4</v>
      </c>
      <c r="AA2774" t="s">
        <v>55</v>
      </c>
      <c r="AB2774" t="s">
        <v>47</v>
      </c>
      <c r="AC2774" t="s">
        <v>195</v>
      </c>
      <c r="AD2774" t="s">
        <v>228</v>
      </c>
      <c r="AE2774" s="39">
        <v>46233.372835648152</v>
      </c>
      <c r="AF2774" t="s">
        <v>813</v>
      </c>
      <c r="AG2774" t="str">
        <f t="shared" si="344"/>
        <v>Agosto-26</v>
      </c>
      <c r="AH2774" s="36">
        <f>_xlfn.XLOOKUP(AK2774,'Base de Preços'!P$7:P$3001,'Base de Preços'!J$7:J$3001,"",0)</f>
        <v>419.4</v>
      </c>
      <c r="AI2774" s="37">
        <f t="shared" si="345"/>
        <v>1048.5</v>
      </c>
      <c r="AJ2774" t="str">
        <f>_xlfn.XLOOKUP(N2774,Agrupamentos!C$3:C$496,Agrupamentos!D$3:D$496,"",0)</f>
        <v>CAMINHÃO</v>
      </c>
      <c r="AK2774" t="str">
        <f t="shared" si="346"/>
        <v>CAMINHÃO MUNCK (Hora)GN1400IMP42</v>
      </c>
      <c r="AL2774" s="57" t="str">
        <f t="shared" si="347"/>
        <v>48410GN1400MotoristaTHIAGO DE SOUZA AVELARCAMINHÃO MUNCK (Hora)CALIFORNIA ANGELIERI1Principal2,5Agosto-260046233,372835648246232</v>
      </c>
      <c r="AM2774" s="79">
        <f t="shared" si="348"/>
        <v>0</v>
      </c>
      <c r="AN2774" s="80">
        <f t="shared" si="349"/>
        <v>0</v>
      </c>
      <c r="AO2774" s="36">
        <f t="shared" si="350"/>
        <v>1048.5</v>
      </c>
      <c r="AP2774" s="83">
        <f t="shared" si="351"/>
        <v>1048.5</v>
      </c>
    </row>
    <row r="2775" spans="1:42" hidden="1">
      <c r="A2775">
        <v>48410</v>
      </c>
      <c r="B2775" s="38">
        <v>46232</v>
      </c>
      <c r="C2775" t="s">
        <v>714</v>
      </c>
      <c r="D2775" t="s">
        <v>185</v>
      </c>
      <c r="E2775" t="s">
        <v>186</v>
      </c>
      <c r="F2775" t="s">
        <v>59</v>
      </c>
      <c r="G2775">
        <v>8</v>
      </c>
      <c r="H2775" s="43">
        <v>10665</v>
      </c>
      <c r="I2775" t="s">
        <v>191</v>
      </c>
      <c r="J2775">
        <v>10781</v>
      </c>
      <c r="K2775" t="s">
        <v>192</v>
      </c>
      <c r="L2775" t="s">
        <v>192</v>
      </c>
      <c r="M2775" t="s">
        <v>238</v>
      </c>
      <c r="N2775" t="s">
        <v>239</v>
      </c>
      <c r="O2775" t="s">
        <v>64</v>
      </c>
      <c r="P2775">
        <v>425</v>
      </c>
      <c r="Q2775" t="s">
        <v>236</v>
      </c>
      <c r="R2775" t="s">
        <v>818</v>
      </c>
      <c r="S2775">
        <v>1</v>
      </c>
      <c r="T2775">
        <v>1.6</v>
      </c>
      <c r="U2775">
        <v>2</v>
      </c>
      <c r="V2775">
        <v>3</v>
      </c>
      <c r="W2775">
        <v>0.47</v>
      </c>
      <c r="X2775">
        <v>0.63</v>
      </c>
      <c r="Y2775">
        <v>1.88</v>
      </c>
      <c r="Z2775">
        <v>197.44</v>
      </c>
      <c r="AA2775" t="s">
        <v>46</v>
      </c>
      <c r="AB2775" t="s">
        <v>47</v>
      </c>
      <c r="AC2775" t="s">
        <v>195</v>
      </c>
      <c r="AE2775" s="39">
        <v>46232.864282407405</v>
      </c>
      <c r="AF2775" t="s">
        <v>813</v>
      </c>
      <c r="AG2775" t="str">
        <f t="shared" si="344"/>
        <v>Agosto-26</v>
      </c>
      <c r="AH2775" s="36">
        <f>_xlfn.XLOOKUP(AK2775,'Base de Preços'!P$7:P$3001,'Base de Preços'!J$7:J$3001,"",0)</f>
        <v>216.98</v>
      </c>
      <c r="AI2775" s="37">
        <f t="shared" si="345"/>
        <v>347.16800000000001</v>
      </c>
      <c r="AJ2775" t="str">
        <f>_xlfn.XLOOKUP(N2775,Agrupamentos!C$3:C$496,Agrupamentos!D$3:D$496,"",0)</f>
        <v>COMBATE A FORMIGA MECANIZADO</v>
      </c>
      <c r="AK2775" t="str">
        <f t="shared" si="346"/>
        <v>COMBATE A FORMIGA PÓS PLANTIO MECANIZADO - 3 a 5kg/ha isca granulada ou MIPISGN1400REF17</v>
      </c>
      <c r="AL2775" s="57" t="str">
        <f t="shared" si="347"/>
        <v>48410GN1400Operador de Trator de PneuTHIAGO DE SOUZA AVELARCOMBATE A FORMIGA PÓS PLANTIO MECANIZADO - 3 a 5kg/ha isca granulada ou MIPISHemas São Jose89NPrincipal1,6Agosto-262346232,864282407446232</v>
      </c>
      <c r="AM2775" s="79">
        <f t="shared" si="348"/>
        <v>6.3829787234042561</v>
      </c>
      <c r="AN2775" s="80">
        <f t="shared" si="349"/>
        <v>1260.2553191489362</v>
      </c>
      <c r="AO2775" s="36">
        <f t="shared" si="350"/>
        <v>315.904</v>
      </c>
      <c r="AP2775" s="83">
        <f t="shared" si="351"/>
        <v>-944.35131914893623</v>
      </c>
    </row>
    <row r="2776" spans="1:42" hidden="1">
      <c r="A2776">
        <v>48410</v>
      </c>
      <c r="B2776" s="38">
        <v>46232</v>
      </c>
      <c r="C2776" t="s">
        <v>714</v>
      </c>
      <c r="D2776" t="s">
        <v>185</v>
      </c>
      <c r="E2776" t="s">
        <v>186</v>
      </c>
      <c r="F2776" t="s">
        <v>49</v>
      </c>
      <c r="G2776">
        <v>8</v>
      </c>
      <c r="H2776" s="43">
        <v>10665</v>
      </c>
      <c r="I2776" t="s">
        <v>191</v>
      </c>
      <c r="J2776">
        <v>10781</v>
      </c>
      <c r="K2776" t="s">
        <v>192</v>
      </c>
      <c r="L2776" t="s">
        <v>192</v>
      </c>
      <c r="M2776">
        <v>43</v>
      </c>
      <c r="N2776" t="s">
        <v>42</v>
      </c>
      <c r="O2776" t="s">
        <v>64</v>
      </c>
      <c r="P2776">
        <v>425</v>
      </c>
      <c r="Q2776" t="s">
        <v>236</v>
      </c>
      <c r="R2776">
        <v>586</v>
      </c>
      <c r="S2776">
        <v>8</v>
      </c>
      <c r="T2776">
        <v>0</v>
      </c>
      <c r="U2776">
        <v>0</v>
      </c>
      <c r="V2776">
        <v>8</v>
      </c>
      <c r="W2776">
        <v>0</v>
      </c>
      <c r="X2776">
        <v>0</v>
      </c>
      <c r="Y2776">
        <v>0</v>
      </c>
      <c r="Z2776">
        <v>0</v>
      </c>
      <c r="AA2776" t="s">
        <v>46</v>
      </c>
      <c r="AB2776" t="s">
        <v>56</v>
      </c>
      <c r="AC2776" t="s">
        <v>195</v>
      </c>
      <c r="AE2776" s="39">
        <v>46232.864282407405</v>
      </c>
      <c r="AF2776" t="s">
        <v>813</v>
      </c>
      <c r="AG2776" t="str">
        <f t="shared" si="344"/>
        <v>Agosto-26</v>
      </c>
      <c r="AH2776" s="36">
        <f>_xlfn.XLOOKUP(AK2776,'Base de Preços'!P$7:P$3001,'Base de Preços'!J$7:J$3001,"",0)</f>
        <v>0</v>
      </c>
      <c r="AI2776" s="37">
        <f t="shared" si="345"/>
        <v>0</v>
      </c>
      <c r="AJ2776" t="str">
        <f>_xlfn.XLOOKUP(N2776,Agrupamentos!C$3:C$496,Agrupamentos!D$3:D$496,"",0)</f>
        <v>APOIO E MANUTENÇÃO</v>
      </c>
      <c r="AK2776" t="str">
        <f t="shared" si="346"/>
        <v>APOIO E MANUTEÇÃOGN140043</v>
      </c>
      <c r="AL2776" s="57" t="str">
        <f t="shared" si="347"/>
        <v>48410GN1400Trabalhador FlorestalTHIAGO DE SOUZA AVELARAPOIO E MANUTEÇÃOHemas São Jose586Suporte0Agosto-260846232,864282407446232</v>
      </c>
      <c r="AM2776" s="79" t="str">
        <f t="shared" si="348"/>
        <v/>
      </c>
      <c r="AN2776" s="80" t="str">
        <f t="shared" si="349"/>
        <v/>
      </c>
      <c r="AO2776" s="36">
        <f t="shared" si="350"/>
        <v>0</v>
      </c>
      <c r="AP2776" s="83" t="str">
        <f t="shared" si="351"/>
        <v/>
      </c>
    </row>
    <row r="2777" spans="1:42" hidden="1">
      <c r="A2777">
        <v>48411</v>
      </c>
      <c r="B2777" s="38">
        <v>46232</v>
      </c>
      <c r="C2777" t="s">
        <v>714</v>
      </c>
      <c r="D2777" t="s">
        <v>185</v>
      </c>
      <c r="E2777" t="s">
        <v>186</v>
      </c>
      <c r="F2777" t="s">
        <v>59</v>
      </c>
      <c r="G2777">
        <v>9</v>
      </c>
      <c r="H2777" s="43">
        <v>10859</v>
      </c>
      <c r="I2777" t="s">
        <v>198</v>
      </c>
      <c r="J2777">
        <v>9900</v>
      </c>
      <c r="K2777" t="s">
        <v>218</v>
      </c>
      <c r="L2777" t="s">
        <v>218</v>
      </c>
      <c r="M2777" t="s">
        <v>214</v>
      </c>
      <c r="N2777" t="s">
        <v>215</v>
      </c>
      <c r="O2777" t="s">
        <v>64</v>
      </c>
      <c r="P2777">
        <v>451</v>
      </c>
      <c r="Q2777" t="s">
        <v>722</v>
      </c>
      <c r="R2777">
        <v>31</v>
      </c>
      <c r="S2777">
        <v>8</v>
      </c>
      <c r="T2777">
        <v>20.64</v>
      </c>
      <c r="U2777">
        <v>1</v>
      </c>
      <c r="V2777">
        <v>9</v>
      </c>
      <c r="W2777">
        <v>0.38</v>
      </c>
      <c r="X2777">
        <v>0.39</v>
      </c>
      <c r="Y2777">
        <v>0.44</v>
      </c>
      <c r="Z2777">
        <v>159.09</v>
      </c>
      <c r="AA2777" t="s">
        <v>46</v>
      </c>
      <c r="AB2777" t="s">
        <v>47</v>
      </c>
      <c r="AC2777" t="s">
        <v>220</v>
      </c>
      <c r="AE2777" s="39">
        <v>46232.881539351853</v>
      </c>
      <c r="AG2777" t="str">
        <f t="shared" si="344"/>
        <v>Agosto-26</v>
      </c>
      <c r="AH2777" s="36">
        <f>_xlfn.XLOOKUP(AK2777,'Base de Preços'!P$7:P$3001,'Base de Preços'!J$7:J$3001,"",0)</f>
        <v>193.73</v>
      </c>
      <c r="AI2777" s="37">
        <f t="shared" si="345"/>
        <v>3998.5871999999999</v>
      </c>
      <c r="AJ2777" t="str">
        <f>_xlfn.XLOOKUP(N2777,Agrupamentos!C$3:C$496,Agrupamentos!D$3:D$496,"",0)</f>
        <v>COMBATE A FORMIGA MECANIZADO</v>
      </c>
      <c r="AK2777" t="str">
        <f t="shared" si="346"/>
        <v>COMBATE A FORMIGA PÓS PLANTIO MECANIZADO- 3 a 5kg/ha isca granulada ou MIPISGN1400IMP17</v>
      </c>
      <c r="AL2777" s="57" t="str">
        <f t="shared" si="347"/>
        <v>48411GN1400Operador de Trator de PneuCARLOS ALVES DOS SANTOSCOMBATE A FORMIGA PÓS PLANTIO MECANIZADO- 3 a 5kg/ha isca granulada ou MIPISDOM ANTONIO31Principal20,64Agosto-261946232,881539351946232</v>
      </c>
      <c r="AM2777" s="79">
        <f t="shared" si="348"/>
        <v>23.684210526315788</v>
      </c>
      <c r="AN2777" s="80">
        <f t="shared" si="349"/>
        <v>3767.9210526315787</v>
      </c>
      <c r="AO2777" s="36">
        <f t="shared" si="350"/>
        <v>3283.6176</v>
      </c>
      <c r="AP2777" s="83">
        <f t="shared" si="351"/>
        <v>-484.30345263157869</v>
      </c>
    </row>
    <row r="2778" spans="1:42" hidden="1">
      <c r="A2778">
        <v>48411</v>
      </c>
      <c r="B2778" s="38">
        <v>46232</v>
      </c>
      <c r="C2778" t="s">
        <v>714</v>
      </c>
      <c r="D2778" t="s">
        <v>185</v>
      </c>
      <c r="E2778" t="s">
        <v>186</v>
      </c>
      <c r="F2778" t="s">
        <v>59</v>
      </c>
      <c r="G2778">
        <v>9</v>
      </c>
      <c r="H2778" s="43">
        <v>10859</v>
      </c>
      <c r="I2778" t="s">
        <v>198</v>
      </c>
      <c r="J2778">
        <v>9900</v>
      </c>
      <c r="K2778" t="s">
        <v>218</v>
      </c>
      <c r="L2778" t="s">
        <v>218</v>
      </c>
      <c r="M2778" t="s">
        <v>214</v>
      </c>
      <c r="N2778" t="s">
        <v>215</v>
      </c>
      <c r="O2778" t="s">
        <v>64</v>
      </c>
      <c r="P2778">
        <v>451</v>
      </c>
      <c r="Q2778" t="s">
        <v>722</v>
      </c>
      <c r="R2778">
        <v>30</v>
      </c>
      <c r="S2778">
        <v>9</v>
      </c>
      <c r="T2778">
        <v>20</v>
      </c>
      <c r="U2778">
        <v>0</v>
      </c>
      <c r="V2778">
        <v>9</v>
      </c>
      <c r="W2778">
        <v>0.38</v>
      </c>
      <c r="X2778">
        <v>0.45</v>
      </c>
      <c r="Y2778">
        <v>0.45</v>
      </c>
      <c r="Z2778">
        <v>159.09</v>
      </c>
      <c r="AA2778" t="s">
        <v>46</v>
      </c>
      <c r="AB2778" t="s">
        <v>47</v>
      </c>
      <c r="AC2778" t="s">
        <v>220</v>
      </c>
      <c r="AE2778" s="39">
        <v>46232.881539351853</v>
      </c>
      <c r="AG2778" t="str">
        <f t="shared" si="344"/>
        <v>Agosto-26</v>
      </c>
      <c r="AH2778" s="36">
        <f>_xlfn.XLOOKUP(AK2778,'Base de Preços'!P$7:P$3001,'Base de Preços'!J$7:J$3001,"",0)</f>
        <v>193.73</v>
      </c>
      <c r="AI2778" s="37">
        <f t="shared" si="345"/>
        <v>3874.6</v>
      </c>
      <c r="AJ2778" t="str">
        <f>_xlfn.XLOOKUP(N2778,Agrupamentos!C$3:C$496,Agrupamentos!D$3:D$496,"",0)</f>
        <v>COMBATE A FORMIGA MECANIZADO</v>
      </c>
      <c r="AK2778" t="str">
        <f t="shared" si="346"/>
        <v>COMBATE A FORMIGA PÓS PLANTIO MECANIZADO- 3 a 5kg/ha isca granulada ou MIPISGN1400IMP17</v>
      </c>
      <c r="AL2778" s="57" t="str">
        <f t="shared" si="347"/>
        <v>48411GN1400Operador de Trator de PneuCARLOS ALVES DOS SANTOSCOMBATE A FORMIGA PÓS PLANTIO MECANIZADO- 3 a 5kg/ha isca granulada ou MIPISDOM ANTONIO30Principal20Agosto-260946232,881539351946232</v>
      </c>
      <c r="AM2778" s="79">
        <f t="shared" si="348"/>
        <v>23.684210526315788</v>
      </c>
      <c r="AN2778" s="80">
        <f t="shared" si="349"/>
        <v>3767.9210526315787</v>
      </c>
      <c r="AO2778" s="36">
        <f t="shared" si="350"/>
        <v>3181.8</v>
      </c>
      <c r="AP2778" s="83">
        <f t="shared" si="351"/>
        <v>-586.12105263157855</v>
      </c>
    </row>
    <row r="2779" spans="1:42" hidden="1">
      <c r="A2779">
        <v>48411</v>
      </c>
      <c r="B2779" s="38">
        <v>46232</v>
      </c>
      <c r="C2779" t="s">
        <v>714</v>
      </c>
      <c r="D2779" t="s">
        <v>185</v>
      </c>
      <c r="E2779" t="s">
        <v>186</v>
      </c>
      <c r="F2779" t="s">
        <v>49</v>
      </c>
      <c r="G2779">
        <v>9</v>
      </c>
      <c r="H2779" s="43">
        <v>10859</v>
      </c>
      <c r="I2779" t="s">
        <v>198</v>
      </c>
      <c r="J2779">
        <v>9900</v>
      </c>
      <c r="K2779" t="s">
        <v>218</v>
      </c>
      <c r="L2779" t="s">
        <v>218</v>
      </c>
      <c r="M2779">
        <v>43</v>
      </c>
      <c r="N2779" t="s">
        <v>42</v>
      </c>
      <c r="O2779" t="s">
        <v>64</v>
      </c>
      <c r="P2779">
        <v>451</v>
      </c>
      <c r="Q2779" t="s">
        <v>722</v>
      </c>
      <c r="R2779">
        <v>25</v>
      </c>
      <c r="S2779">
        <v>18</v>
      </c>
      <c r="T2779">
        <v>0</v>
      </c>
      <c r="U2779">
        <v>0</v>
      </c>
      <c r="V2779">
        <v>18</v>
      </c>
      <c r="W2779">
        <v>0</v>
      </c>
      <c r="X2779">
        <v>0</v>
      </c>
      <c r="Y2779">
        <v>0</v>
      </c>
      <c r="Z2779">
        <v>0</v>
      </c>
      <c r="AA2779" t="s">
        <v>55</v>
      </c>
      <c r="AB2779" t="s">
        <v>56</v>
      </c>
      <c r="AC2779" t="s">
        <v>220</v>
      </c>
      <c r="AE2779" s="39">
        <v>46232.881539351853</v>
      </c>
      <c r="AG2779" t="str">
        <f t="shared" si="344"/>
        <v>Agosto-26</v>
      </c>
      <c r="AH2779" s="36">
        <f>_xlfn.XLOOKUP(AK2779,'Base de Preços'!P$7:P$3001,'Base de Preços'!J$7:J$3001,"",0)</f>
        <v>0</v>
      </c>
      <c r="AI2779" s="37">
        <f t="shared" si="345"/>
        <v>0</v>
      </c>
      <c r="AJ2779" t="str">
        <f>_xlfn.XLOOKUP(N2779,Agrupamentos!C$3:C$496,Agrupamentos!D$3:D$496,"",0)</f>
        <v>APOIO E MANUTENÇÃO</v>
      </c>
      <c r="AK2779" t="str">
        <f t="shared" si="346"/>
        <v>APOIO E MANUTEÇÃOGN140043</v>
      </c>
      <c r="AL2779" s="57" t="str">
        <f t="shared" si="347"/>
        <v>48411GN1400Trabalhador FlorestalCARLOS ALVES DOS SANTOSAPOIO E MANUTEÇÃODOM ANTONIO25Suporte0Agosto-2601846232,881539351946232</v>
      </c>
      <c r="AM2779" s="79" t="str">
        <f t="shared" si="348"/>
        <v/>
      </c>
      <c r="AN2779" s="80" t="str">
        <f t="shared" si="349"/>
        <v/>
      </c>
      <c r="AO2779" s="36">
        <f t="shared" si="350"/>
        <v>0</v>
      </c>
      <c r="AP2779" s="83" t="str">
        <f t="shared" si="351"/>
        <v/>
      </c>
    </row>
    <row r="2780" spans="1:42" hidden="1">
      <c r="A2780">
        <v>48411</v>
      </c>
      <c r="B2780" s="38">
        <v>46232</v>
      </c>
      <c r="C2780" t="s">
        <v>714</v>
      </c>
      <c r="D2780" t="s">
        <v>185</v>
      </c>
      <c r="E2780" t="s">
        <v>186</v>
      </c>
      <c r="F2780" t="s">
        <v>59</v>
      </c>
      <c r="G2780">
        <v>9</v>
      </c>
      <c r="H2780" s="43">
        <v>10859</v>
      </c>
      <c r="I2780" t="s">
        <v>198</v>
      </c>
      <c r="J2780">
        <v>9900</v>
      </c>
      <c r="K2780" t="s">
        <v>218</v>
      </c>
      <c r="L2780" t="s">
        <v>218</v>
      </c>
      <c r="M2780" t="s">
        <v>214</v>
      </c>
      <c r="N2780" t="s">
        <v>215</v>
      </c>
      <c r="O2780" t="s">
        <v>64</v>
      </c>
      <c r="P2780">
        <v>451</v>
      </c>
      <c r="Q2780" t="s">
        <v>722</v>
      </c>
      <c r="R2780">
        <v>25</v>
      </c>
      <c r="S2780">
        <v>9</v>
      </c>
      <c r="T2780">
        <v>30</v>
      </c>
      <c r="U2780">
        <v>0</v>
      </c>
      <c r="V2780">
        <v>9</v>
      </c>
      <c r="W2780">
        <v>0.38</v>
      </c>
      <c r="X2780">
        <v>0.3</v>
      </c>
      <c r="Y2780">
        <v>0.3</v>
      </c>
      <c r="Z2780">
        <v>159.09</v>
      </c>
      <c r="AA2780" t="s">
        <v>55</v>
      </c>
      <c r="AB2780" t="s">
        <v>47</v>
      </c>
      <c r="AC2780" t="s">
        <v>220</v>
      </c>
      <c r="AE2780" s="39">
        <v>46232.881539351853</v>
      </c>
      <c r="AG2780" t="str">
        <f t="shared" si="344"/>
        <v>Agosto-26</v>
      </c>
      <c r="AH2780" s="36">
        <f>_xlfn.XLOOKUP(AK2780,'Base de Preços'!P$7:P$3001,'Base de Preços'!J$7:J$3001,"",0)</f>
        <v>193.73</v>
      </c>
      <c r="AI2780" s="37">
        <f t="shared" si="345"/>
        <v>5811.9</v>
      </c>
      <c r="AJ2780" t="str">
        <f>_xlfn.XLOOKUP(N2780,Agrupamentos!C$3:C$496,Agrupamentos!D$3:D$496,"",0)</f>
        <v>COMBATE A FORMIGA MECANIZADO</v>
      </c>
      <c r="AK2780" t="str">
        <f t="shared" si="346"/>
        <v>COMBATE A FORMIGA PÓS PLANTIO MECANIZADO- 3 a 5kg/ha isca granulada ou MIPISGN1400IMP17</v>
      </c>
      <c r="AL2780" s="57" t="str">
        <f t="shared" si="347"/>
        <v>48411GN1400Operador de Trator de PneuCARLOS ALVES DOS SANTOSCOMBATE A FORMIGA PÓS PLANTIO MECANIZADO- 3 a 5kg/ha isca granulada ou MIPISDOM ANTONIO25Principal30Agosto-260946232,881539351946232</v>
      </c>
      <c r="AM2780" s="79">
        <f t="shared" si="348"/>
        <v>23.684210526315788</v>
      </c>
      <c r="AN2780" s="80">
        <f t="shared" si="349"/>
        <v>3767.9210526315787</v>
      </c>
      <c r="AO2780" s="36">
        <f t="shared" si="350"/>
        <v>4772.7</v>
      </c>
      <c r="AP2780" s="83">
        <f t="shared" si="351"/>
        <v>1004.7789473684211</v>
      </c>
    </row>
    <row r="2781" spans="1:42" hidden="1">
      <c r="A2781">
        <v>48426</v>
      </c>
      <c r="B2781" s="38">
        <v>46232</v>
      </c>
      <c r="C2781" t="s">
        <v>714</v>
      </c>
      <c r="D2781" t="s">
        <v>185</v>
      </c>
      <c r="E2781" t="s">
        <v>186</v>
      </c>
      <c r="F2781" t="s">
        <v>59</v>
      </c>
      <c r="G2781">
        <v>10</v>
      </c>
      <c r="H2781" s="43">
        <v>10665</v>
      </c>
      <c r="I2781" t="s">
        <v>191</v>
      </c>
      <c r="J2781">
        <v>11034</v>
      </c>
      <c r="K2781" t="s">
        <v>213</v>
      </c>
      <c r="L2781" t="s">
        <v>213</v>
      </c>
      <c r="M2781" t="s">
        <v>214</v>
      </c>
      <c r="N2781" t="s">
        <v>215</v>
      </c>
      <c r="O2781" t="s">
        <v>64</v>
      </c>
      <c r="P2781">
        <v>930</v>
      </c>
      <c r="Q2781" t="s">
        <v>216</v>
      </c>
      <c r="R2781">
        <v>28</v>
      </c>
      <c r="S2781">
        <v>9</v>
      </c>
      <c r="T2781">
        <v>40</v>
      </c>
      <c r="U2781">
        <v>1</v>
      </c>
      <c r="V2781">
        <v>10</v>
      </c>
      <c r="W2781">
        <v>0.38</v>
      </c>
      <c r="X2781">
        <v>0.23</v>
      </c>
      <c r="Y2781">
        <v>0.25</v>
      </c>
      <c r="Z2781">
        <v>159.09</v>
      </c>
      <c r="AA2781" t="s">
        <v>55</v>
      </c>
      <c r="AB2781" t="s">
        <v>47</v>
      </c>
      <c r="AC2781" t="s">
        <v>217</v>
      </c>
      <c r="AE2781" s="39">
        <v>46233.343657407408</v>
      </c>
      <c r="AG2781" t="str">
        <f t="shared" si="344"/>
        <v>Agosto-26</v>
      </c>
      <c r="AH2781" s="36">
        <f>_xlfn.XLOOKUP(AK2781,'Base de Preços'!P$7:P$3001,'Base de Preços'!J$7:J$3001,"",0)</f>
        <v>193.73</v>
      </c>
      <c r="AI2781" s="37">
        <f t="shared" si="345"/>
        <v>7749.2</v>
      </c>
      <c r="AJ2781" t="str">
        <f>_xlfn.XLOOKUP(N2781,Agrupamentos!C$3:C$496,Agrupamentos!D$3:D$496,"",0)</f>
        <v>COMBATE A FORMIGA MECANIZADO</v>
      </c>
      <c r="AK2781" t="str">
        <f t="shared" si="346"/>
        <v>COMBATE A FORMIGA PÓS PLANTIO MECANIZADO- 3 a 5kg/ha isca granulada ou MIPISGN1400IMP17</v>
      </c>
      <c r="AL2781" s="57" t="str">
        <f t="shared" si="347"/>
        <v>48426GN1400Operador de Trator de PneuJOAO VITOR TONETO SILVACOMBATE A FORMIGA PÓS PLANTIO MECANIZADO- 3 a 5kg/ha isca granulada ou MIPISGARCA REAL28Principal40Agosto-2611046233,343657407446232</v>
      </c>
      <c r="AM2781" s="79">
        <f t="shared" si="348"/>
        <v>26.315789473684209</v>
      </c>
      <c r="AN2781" s="80">
        <f t="shared" si="349"/>
        <v>4186.5789473684208</v>
      </c>
      <c r="AO2781" s="36">
        <f t="shared" si="350"/>
        <v>6363.6</v>
      </c>
      <c r="AP2781" s="83">
        <f t="shared" si="351"/>
        <v>2177.0210526315796</v>
      </c>
    </row>
    <row r="2782" spans="1:42" hidden="1">
      <c r="A2782">
        <v>48426</v>
      </c>
      <c r="B2782" s="38">
        <v>46232</v>
      </c>
      <c r="C2782" t="s">
        <v>714</v>
      </c>
      <c r="D2782" t="s">
        <v>185</v>
      </c>
      <c r="E2782" t="s">
        <v>186</v>
      </c>
      <c r="F2782" t="s">
        <v>49</v>
      </c>
      <c r="G2782">
        <v>10</v>
      </c>
      <c r="H2782" s="43">
        <v>10665</v>
      </c>
      <c r="I2782" t="s">
        <v>191</v>
      </c>
      <c r="J2782">
        <v>11034</v>
      </c>
      <c r="K2782" t="s">
        <v>213</v>
      </c>
      <c r="L2782" t="s">
        <v>213</v>
      </c>
      <c r="M2782">
        <v>43</v>
      </c>
      <c r="N2782" t="s">
        <v>42</v>
      </c>
      <c r="O2782" t="s">
        <v>64</v>
      </c>
      <c r="P2782">
        <v>930</v>
      </c>
      <c r="Q2782" t="s">
        <v>216</v>
      </c>
      <c r="R2782">
        <v>27</v>
      </c>
      <c r="S2782">
        <v>10</v>
      </c>
      <c r="T2782">
        <v>0</v>
      </c>
      <c r="U2782">
        <v>0</v>
      </c>
      <c r="V2782">
        <v>10</v>
      </c>
      <c r="W2782">
        <v>0</v>
      </c>
      <c r="X2782">
        <v>0</v>
      </c>
      <c r="Y2782">
        <v>0</v>
      </c>
      <c r="Z2782">
        <v>0</v>
      </c>
      <c r="AA2782" t="s">
        <v>55</v>
      </c>
      <c r="AB2782" t="s">
        <v>56</v>
      </c>
      <c r="AC2782" t="s">
        <v>217</v>
      </c>
      <c r="AE2782" s="39">
        <v>46233.343657407408</v>
      </c>
      <c r="AG2782" t="str">
        <f t="shared" si="344"/>
        <v>Agosto-26</v>
      </c>
      <c r="AH2782" s="36">
        <f>_xlfn.XLOOKUP(AK2782,'Base de Preços'!P$7:P$3001,'Base de Preços'!J$7:J$3001,"",0)</f>
        <v>0</v>
      </c>
      <c r="AI2782" s="37">
        <f t="shared" si="345"/>
        <v>0</v>
      </c>
      <c r="AJ2782" t="str">
        <f>_xlfn.XLOOKUP(N2782,Agrupamentos!C$3:C$496,Agrupamentos!D$3:D$496,"",0)</f>
        <v>APOIO E MANUTENÇÃO</v>
      </c>
      <c r="AK2782" t="str">
        <f t="shared" si="346"/>
        <v>APOIO E MANUTEÇÃOGN140043</v>
      </c>
      <c r="AL2782" s="57" t="str">
        <f t="shared" si="347"/>
        <v>48426GN1400Trabalhador FlorestalJOAO VITOR TONETO SILVAAPOIO E MANUTEÇÃOGARCA REAL27Suporte0Agosto-2601046233,343657407446232</v>
      </c>
      <c r="AM2782" s="79" t="str">
        <f t="shared" si="348"/>
        <v/>
      </c>
      <c r="AN2782" s="80" t="str">
        <f t="shared" si="349"/>
        <v/>
      </c>
      <c r="AO2782" s="36">
        <f t="shared" si="350"/>
        <v>0</v>
      </c>
      <c r="AP2782" s="83" t="str">
        <f t="shared" si="351"/>
        <v/>
      </c>
    </row>
    <row r="2783" spans="1:42" hidden="1">
      <c r="A2783">
        <v>48426</v>
      </c>
      <c r="B2783" s="38">
        <v>46232</v>
      </c>
      <c r="C2783" t="s">
        <v>714</v>
      </c>
      <c r="D2783" t="s">
        <v>185</v>
      </c>
      <c r="E2783" t="s">
        <v>186</v>
      </c>
      <c r="F2783" t="s">
        <v>59</v>
      </c>
      <c r="G2783">
        <v>10</v>
      </c>
      <c r="H2783" s="43">
        <v>10665</v>
      </c>
      <c r="I2783" t="s">
        <v>191</v>
      </c>
      <c r="J2783">
        <v>11034</v>
      </c>
      <c r="K2783" t="s">
        <v>213</v>
      </c>
      <c r="L2783" t="s">
        <v>213</v>
      </c>
      <c r="M2783" t="s">
        <v>214</v>
      </c>
      <c r="N2783" t="s">
        <v>215</v>
      </c>
      <c r="O2783" t="s">
        <v>64</v>
      </c>
      <c r="P2783">
        <v>930</v>
      </c>
      <c r="Q2783" t="s">
        <v>216</v>
      </c>
      <c r="R2783">
        <v>65</v>
      </c>
      <c r="S2783">
        <v>11</v>
      </c>
      <c r="T2783">
        <v>50.26</v>
      </c>
      <c r="U2783">
        <v>9</v>
      </c>
      <c r="V2783">
        <v>20</v>
      </c>
      <c r="W2783">
        <v>0.38</v>
      </c>
      <c r="X2783">
        <v>0.22</v>
      </c>
      <c r="Y2783">
        <v>0.4</v>
      </c>
      <c r="Z2783">
        <v>159.09</v>
      </c>
      <c r="AA2783" t="s">
        <v>46</v>
      </c>
      <c r="AB2783" t="s">
        <v>47</v>
      </c>
      <c r="AC2783" t="s">
        <v>217</v>
      </c>
      <c r="AD2783" t="s">
        <v>228</v>
      </c>
      <c r="AE2783" s="39">
        <v>46233.343657407408</v>
      </c>
      <c r="AG2783" t="str">
        <f t="shared" si="344"/>
        <v>Agosto-26</v>
      </c>
      <c r="AH2783" s="36">
        <f>_xlfn.XLOOKUP(AK2783,'Base de Preços'!P$7:P$3001,'Base de Preços'!J$7:J$3001,"",0)</f>
        <v>193.73</v>
      </c>
      <c r="AI2783" s="37">
        <f t="shared" si="345"/>
        <v>9736.8697999999986</v>
      </c>
      <c r="AJ2783" t="str">
        <f>_xlfn.XLOOKUP(N2783,Agrupamentos!C$3:C$496,Agrupamentos!D$3:D$496,"",0)</f>
        <v>COMBATE A FORMIGA MECANIZADO</v>
      </c>
      <c r="AK2783" t="str">
        <f t="shared" si="346"/>
        <v>COMBATE A FORMIGA PÓS PLANTIO MECANIZADO- 3 a 5kg/ha isca granulada ou MIPISGN1400IMP17</v>
      </c>
      <c r="AL2783" s="57" t="str">
        <f t="shared" si="347"/>
        <v>48426GN1400Operador de Trator de PneuJOAO VITOR TONETO SILVACOMBATE A FORMIGA PÓS PLANTIO MECANIZADO- 3 a 5kg/ha isca granulada ou MIPISGARCA REAL65Principal50,26Agosto-2692046233,343657407446232</v>
      </c>
      <c r="AM2783" s="79">
        <f t="shared" si="348"/>
        <v>52.631578947368418</v>
      </c>
      <c r="AN2783" s="80">
        <f t="shared" si="349"/>
        <v>8373.1578947368416</v>
      </c>
      <c r="AO2783" s="36">
        <f t="shared" si="350"/>
        <v>7995.8634000000002</v>
      </c>
      <c r="AP2783" s="83">
        <f t="shared" si="351"/>
        <v>-377.29449473684144</v>
      </c>
    </row>
    <row r="2784" spans="1:42" hidden="1">
      <c r="A2784">
        <v>48426</v>
      </c>
      <c r="B2784" s="38">
        <v>46232</v>
      </c>
      <c r="C2784" t="s">
        <v>714</v>
      </c>
      <c r="D2784" t="s">
        <v>185</v>
      </c>
      <c r="E2784" t="s">
        <v>186</v>
      </c>
      <c r="F2784" t="s">
        <v>59</v>
      </c>
      <c r="G2784">
        <v>10</v>
      </c>
      <c r="H2784" s="43">
        <v>10665</v>
      </c>
      <c r="I2784" t="s">
        <v>191</v>
      </c>
      <c r="J2784">
        <v>11034</v>
      </c>
      <c r="K2784" t="s">
        <v>213</v>
      </c>
      <c r="L2784" t="s">
        <v>213</v>
      </c>
      <c r="M2784" t="s">
        <v>214</v>
      </c>
      <c r="N2784" t="s">
        <v>215</v>
      </c>
      <c r="O2784" t="s">
        <v>64</v>
      </c>
      <c r="P2784">
        <v>930</v>
      </c>
      <c r="Q2784" t="s">
        <v>216</v>
      </c>
      <c r="R2784">
        <v>27</v>
      </c>
      <c r="S2784">
        <v>13</v>
      </c>
      <c r="T2784">
        <v>24.62</v>
      </c>
      <c r="U2784">
        <v>7</v>
      </c>
      <c r="V2784">
        <v>20</v>
      </c>
      <c r="W2784">
        <v>0.38</v>
      </c>
      <c r="X2784">
        <v>0.53</v>
      </c>
      <c r="Y2784">
        <v>0.81</v>
      </c>
      <c r="Z2784">
        <v>159.09</v>
      </c>
      <c r="AA2784" t="s">
        <v>46</v>
      </c>
      <c r="AB2784" t="s">
        <v>47</v>
      </c>
      <c r="AC2784" t="s">
        <v>217</v>
      </c>
      <c r="AD2784" t="s">
        <v>228</v>
      </c>
      <c r="AE2784" s="39">
        <v>46233.343657407408</v>
      </c>
      <c r="AG2784" t="str">
        <f t="shared" si="344"/>
        <v>Agosto-26</v>
      </c>
      <c r="AH2784" s="36">
        <f>_xlfn.XLOOKUP(AK2784,'Base de Preços'!P$7:P$3001,'Base de Preços'!J$7:J$3001,"",0)</f>
        <v>193.73</v>
      </c>
      <c r="AI2784" s="37">
        <f t="shared" si="345"/>
        <v>4769.6325999999999</v>
      </c>
      <c r="AJ2784" t="str">
        <f>_xlfn.XLOOKUP(N2784,Agrupamentos!C$3:C$496,Agrupamentos!D$3:D$496,"",0)</f>
        <v>COMBATE A FORMIGA MECANIZADO</v>
      </c>
      <c r="AK2784" t="str">
        <f t="shared" si="346"/>
        <v>COMBATE A FORMIGA PÓS PLANTIO MECANIZADO- 3 a 5kg/ha isca granulada ou MIPISGN1400IMP17</v>
      </c>
      <c r="AL2784" s="57" t="str">
        <f t="shared" si="347"/>
        <v>48426GN1400Operador de Trator de PneuJOAO VITOR TONETO SILVACOMBATE A FORMIGA PÓS PLANTIO MECANIZADO- 3 a 5kg/ha isca granulada ou MIPISGARCA REAL27Principal24,62Agosto-2672046233,343657407446232</v>
      </c>
      <c r="AM2784" s="79">
        <f t="shared" si="348"/>
        <v>52.631578947368418</v>
      </c>
      <c r="AN2784" s="80">
        <f t="shared" si="349"/>
        <v>8373.1578947368416</v>
      </c>
      <c r="AO2784" s="36">
        <f t="shared" si="350"/>
        <v>3916.7958000000003</v>
      </c>
      <c r="AP2784" s="83">
        <f t="shared" si="351"/>
        <v>-4456.3620947368418</v>
      </c>
    </row>
    <row r="2785" spans="1:42" hidden="1">
      <c r="A2785">
        <v>48426</v>
      </c>
      <c r="B2785" s="38">
        <v>46232</v>
      </c>
      <c r="C2785" t="s">
        <v>714</v>
      </c>
      <c r="D2785" t="s">
        <v>185</v>
      </c>
      <c r="E2785" t="s">
        <v>186</v>
      </c>
      <c r="F2785" t="s">
        <v>59</v>
      </c>
      <c r="G2785">
        <v>10</v>
      </c>
      <c r="H2785" s="43">
        <v>10665</v>
      </c>
      <c r="I2785" t="s">
        <v>191</v>
      </c>
      <c r="J2785">
        <v>11034</v>
      </c>
      <c r="K2785" t="s">
        <v>213</v>
      </c>
      <c r="L2785" t="s">
        <v>213</v>
      </c>
      <c r="M2785" t="s">
        <v>214</v>
      </c>
      <c r="N2785" t="s">
        <v>215</v>
      </c>
      <c r="O2785" t="s">
        <v>64</v>
      </c>
      <c r="P2785">
        <v>930</v>
      </c>
      <c r="Q2785" t="s">
        <v>216</v>
      </c>
      <c r="R2785">
        <v>26</v>
      </c>
      <c r="S2785">
        <v>9</v>
      </c>
      <c r="T2785">
        <v>20</v>
      </c>
      <c r="U2785">
        <v>1</v>
      </c>
      <c r="V2785">
        <v>10</v>
      </c>
      <c r="W2785">
        <v>0.38</v>
      </c>
      <c r="X2785">
        <v>0.45</v>
      </c>
      <c r="Y2785">
        <v>0.5</v>
      </c>
      <c r="Z2785">
        <v>159.09</v>
      </c>
      <c r="AA2785" t="s">
        <v>46</v>
      </c>
      <c r="AB2785" t="s">
        <v>47</v>
      </c>
      <c r="AC2785" t="s">
        <v>217</v>
      </c>
      <c r="AE2785" s="39">
        <v>46233.343657407408</v>
      </c>
      <c r="AG2785" t="str">
        <f t="shared" si="344"/>
        <v>Agosto-26</v>
      </c>
      <c r="AH2785" s="36">
        <f>_xlfn.XLOOKUP(AK2785,'Base de Preços'!P$7:P$3001,'Base de Preços'!J$7:J$3001,"",0)</f>
        <v>193.73</v>
      </c>
      <c r="AI2785" s="37">
        <f t="shared" si="345"/>
        <v>3874.6</v>
      </c>
      <c r="AJ2785" t="str">
        <f>_xlfn.XLOOKUP(N2785,Agrupamentos!C$3:C$496,Agrupamentos!D$3:D$496,"",0)</f>
        <v>COMBATE A FORMIGA MECANIZADO</v>
      </c>
      <c r="AK2785" t="str">
        <f t="shared" si="346"/>
        <v>COMBATE A FORMIGA PÓS PLANTIO MECANIZADO- 3 a 5kg/ha isca granulada ou MIPISGN1400IMP17</v>
      </c>
      <c r="AL2785" s="57" t="str">
        <f t="shared" si="347"/>
        <v>48426GN1400Operador de Trator de PneuJOAO VITOR TONETO SILVACOMBATE A FORMIGA PÓS PLANTIO MECANIZADO- 3 a 5kg/ha isca granulada ou MIPISGARCA REAL26Principal20Agosto-2611046233,343657407446232</v>
      </c>
      <c r="AM2785" s="79">
        <f t="shared" si="348"/>
        <v>26.315789473684209</v>
      </c>
      <c r="AN2785" s="80">
        <f t="shared" si="349"/>
        <v>4186.5789473684208</v>
      </c>
      <c r="AO2785" s="36">
        <f t="shared" si="350"/>
        <v>3181.8</v>
      </c>
      <c r="AP2785" s="83">
        <f t="shared" si="351"/>
        <v>-1004.7789473684206</v>
      </c>
    </row>
    <row r="2786" spans="1:42" hidden="1">
      <c r="A2786">
        <v>48429</v>
      </c>
      <c r="B2786" s="38">
        <v>46232</v>
      </c>
      <c r="C2786" t="s">
        <v>714</v>
      </c>
      <c r="D2786" t="s">
        <v>185</v>
      </c>
      <c r="E2786" t="s">
        <v>186</v>
      </c>
      <c r="F2786" t="s">
        <v>49</v>
      </c>
      <c r="G2786">
        <v>8</v>
      </c>
      <c r="H2786" s="43" t="s">
        <v>100</v>
      </c>
      <c r="I2786" t="s">
        <v>101</v>
      </c>
      <c r="J2786" t="s">
        <v>50</v>
      </c>
      <c r="K2786" t="s">
        <v>51</v>
      </c>
      <c r="L2786" t="s">
        <v>187</v>
      </c>
      <c r="M2786">
        <v>43</v>
      </c>
      <c r="N2786" t="s">
        <v>42</v>
      </c>
      <c r="O2786" t="s">
        <v>64</v>
      </c>
      <c r="P2786">
        <v>1031</v>
      </c>
      <c r="Q2786" t="s">
        <v>819</v>
      </c>
      <c r="R2786">
        <v>1</v>
      </c>
      <c r="S2786">
        <v>0</v>
      </c>
      <c r="T2786">
        <v>0</v>
      </c>
      <c r="U2786">
        <v>8</v>
      </c>
      <c r="V2786">
        <v>8</v>
      </c>
      <c r="W2786">
        <v>0</v>
      </c>
      <c r="X2786">
        <v>0</v>
      </c>
      <c r="Y2786">
        <v>0</v>
      </c>
      <c r="Z2786">
        <v>0</v>
      </c>
      <c r="AA2786" t="s">
        <v>55</v>
      </c>
      <c r="AB2786" t="s">
        <v>56</v>
      </c>
      <c r="AC2786" t="s">
        <v>228</v>
      </c>
      <c r="AD2786" t="s">
        <v>228</v>
      </c>
      <c r="AE2786" s="39">
        <v>46233.359282407408</v>
      </c>
      <c r="AG2786" t="str">
        <f t="shared" si="344"/>
        <v>Agosto-26</v>
      </c>
      <c r="AH2786" s="36">
        <f>_xlfn.XLOOKUP(AK2786,'Base de Preços'!P$7:P$3001,'Base de Preços'!J$7:J$3001,"",0)</f>
        <v>0</v>
      </c>
      <c r="AI2786" s="37">
        <f t="shared" si="345"/>
        <v>0</v>
      </c>
      <c r="AJ2786" t="str">
        <f>_xlfn.XLOOKUP(N2786,Agrupamentos!C$3:C$496,Agrupamentos!D$3:D$496,"",0)</f>
        <v>APOIO E MANUTENÇÃO</v>
      </c>
      <c r="AK2786" t="str">
        <f t="shared" si="346"/>
        <v>APOIO E MANUTEÇÃOGN140043</v>
      </c>
      <c r="AL2786" s="57" t="str">
        <f t="shared" si="347"/>
        <v>48429GN1400Trabalhador FlorestalLEANDRA DE MIRANDA SOUZA COSTAAPOIO E MANUTEÇÃOCONQUISTA I1Suporte0Agosto-268846233,359282407446232</v>
      </c>
      <c r="AM2786" s="79" t="str">
        <f t="shared" si="348"/>
        <v/>
      </c>
      <c r="AN2786" s="80" t="str">
        <f t="shared" si="349"/>
        <v/>
      </c>
      <c r="AO2786" s="36">
        <f t="shared" si="350"/>
        <v>0</v>
      </c>
      <c r="AP2786" s="83" t="str">
        <f t="shared" si="351"/>
        <v/>
      </c>
    </row>
    <row r="2787" spans="1:42" hidden="1">
      <c r="A2787">
        <v>48429</v>
      </c>
      <c r="B2787" s="38">
        <v>46232</v>
      </c>
      <c r="C2787" t="s">
        <v>714</v>
      </c>
      <c r="D2787" t="s">
        <v>185</v>
      </c>
      <c r="E2787" t="s">
        <v>186</v>
      </c>
      <c r="F2787" t="s">
        <v>37</v>
      </c>
      <c r="G2787">
        <v>8</v>
      </c>
      <c r="H2787" s="43" t="s">
        <v>100</v>
      </c>
      <c r="I2787" t="s">
        <v>101</v>
      </c>
      <c r="J2787" t="s">
        <v>50</v>
      </c>
      <c r="K2787" t="s">
        <v>51</v>
      </c>
      <c r="L2787" t="s">
        <v>187</v>
      </c>
      <c r="M2787">
        <v>43</v>
      </c>
      <c r="N2787" t="s">
        <v>42</v>
      </c>
      <c r="O2787" t="s">
        <v>64</v>
      </c>
      <c r="P2787">
        <v>1031</v>
      </c>
      <c r="Q2787" t="s">
        <v>819</v>
      </c>
      <c r="R2787">
        <v>1</v>
      </c>
      <c r="S2787">
        <v>0</v>
      </c>
      <c r="T2787">
        <v>0</v>
      </c>
      <c r="U2787">
        <v>8</v>
      </c>
      <c r="V2787">
        <v>8</v>
      </c>
      <c r="W2787">
        <v>0</v>
      </c>
      <c r="X2787">
        <v>0</v>
      </c>
      <c r="Y2787">
        <v>0</v>
      </c>
      <c r="Z2787">
        <v>0</v>
      </c>
      <c r="AA2787" t="s">
        <v>55</v>
      </c>
      <c r="AB2787" t="s">
        <v>47</v>
      </c>
      <c r="AC2787" t="s">
        <v>228</v>
      </c>
      <c r="AD2787" t="s">
        <v>228</v>
      </c>
      <c r="AE2787" s="39">
        <v>46233.359027777777</v>
      </c>
      <c r="AG2787" t="str">
        <f t="shared" si="344"/>
        <v>Agosto-26</v>
      </c>
      <c r="AH2787" s="36">
        <f>_xlfn.XLOOKUP(AK2787,'Base de Preços'!P$7:P$3001,'Base de Preços'!J$7:J$3001,"",0)</f>
        <v>0</v>
      </c>
      <c r="AI2787" s="37">
        <f t="shared" si="345"/>
        <v>0</v>
      </c>
      <c r="AJ2787" t="str">
        <f>_xlfn.XLOOKUP(N2787,Agrupamentos!C$3:C$496,Agrupamentos!D$3:D$496,"",0)</f>
        <v>APOIO E MANUTENÇÃO</v>
      </c>
      <c r="AK2787" t="str">
        <f t="shared" si="346"/>
        <v>APOIO E MANUTEÇÃOGN140043</v>
      </c>
      <c r="AL2787" s="57" t="str">
        <f t="shared" si="347"/>
        <v>48429GN1400MotoristaLEANDRA DE MIRANDA SOUZA COSTAAPOIO E MANUTEÇÃOCONQUISTA I1Principal0Agosto-268846233,359027777846232</v>
      </c>
      <c r="AM2787" s="79" t="str">
        <f t="shared" si="348"/>
        <v/>
      </c>
      <c r="AN2787" s="80" t="str">
        <f t="shared" si="349"/>
        <v/>
      </c>
      <c r="AO2787" s="36">
        <f t="shared" si="350"/>
        <v>0</v>
      </c>
      <c r="AP2787" s="83" t="str">
        <f t="shared" si="351"/>
        <v/>
      </c>
    </row>
    <row r="2788" spans="1:42" hidden="1">
      <c r="A2788">
        <v>48436</v>
      </c>
      <c r="B2788" s="38">
        <v>46232</v>
      </c>
      <c r="C2788" t="s">
        <v>714</v>
      </c>
      <c r="D2788" t="s">
        <v>185</v>
      </c>
      <c r="E2788" t="s">
        <v>186</v>
      </c>
      <c r="F2788" t="s">
        <v>37</v>
      </c>
      <c r="G2788">
        <v>8</v>
      </c>
      <c r="H2788" s="43">
        <v>9241</v>
      </c>
      <c r="I2788" t="s">
        <v>189</v>
      </c>
      <c r="J2788" t="s">
        <v>39</v>
      </c>
      <c r="K2788" t="s">
        <v>40</v>
      </c>
      <c r="L2788" t="s">
        <v>190</v>
      </c>
      <c r="M2788">
        <v>43</v>
      </c>
      <c r="N2788" t="s">
        <v>42</v>
      </c>
      <c r="O2788" t="s">
        <v>64</v>
      </c>
      <c r="P2788">
        <v>390</v>
      </c>
      <c r="Q2788" t="s">
        <v>44</v>
      </c>
      <c r="R2788" t="s">
        <v>45</v>
      </c>
      <c r="S2788">
        <v>8</v>
      </c>
      <c r="T2788">
        <v>0</v>
      </c>
      <c r="U2788">
        <v>8</v>
      </c>
      <c r="V2788">
        <v>16</v>
      </c>
      <c r="W2788">
        <v>0</v>
      </c>
      <c r="X2788">
        <v>0</v>
      </c>
      <c r="Y2788">
        <v>0</v>
      </c>
      <c r="Z2788">
        <v>0</v>
      </c>
      <c r="AA2788" t="s">
        <v>46</v>
      </c>
      <c r="AB2788" t="s">
        <v>47</v>
      </c>
      <c r="AC2788" t="s">
        <v>267</v>
      </c>
      <c r="AD2788" t="s">
        <v>228</v>
      </c>
      <c r="AE2788" s="39">
        <v>46233.371504629627</v>
      </c>
      <c r="AG2788" t="str">
        <f t="shared" si="344"/>
        <v>Agosto-26</v>
      </c>
      <c r="AH2788" s="36">
        <f>_xlfn.XLOOKUP(AK2788,'Base de Preços'!P$7:P$3001,'Base de Preços'!J$7:J$3001,"",0)</f>
        <v>0</v>
      </c>
      <c r="AI2788" s="37">
        <f t="shared" si="345"/>
        <v>0</v>
      </c>
      <c r="AJ2788" t="str">
        <f>_xlfn.XLOOKUP(N2788,Agrupamentos!C$3:C$496,Agrupamentos!D$3:D$496,"",0)</f>
        <v>APOIO E MANUTENÇÃO</v>
      </c>
      <c r="AK2788" t="str">
        <f t="shared" si="346"/>
        <v>APOIO E MANUTEÇÃOGN140043</v>
      </c>
      <c r="AL2788" s="57" t="str">
        <f t="shared" si="347"/>
        <v>48436GN1400MotoristaGIOVANNI RODRIGUES BORGES MORAESAPOIO E MANUTEÇÃOPátio MST01Principal0Agosto-2681646233,371504629646232</v>
      </c>
      <c r="AM2788" s="79" t="str">
        <f t="shared" si="348"/>
        <v/>
      </c>
      <c r="AN2788" s="80" t="str">
        <f t="shared" si="349"/>
        <v/>
      </c>
      <c r="AO2788" s="36">
        <f t="shared" si="350"/>
        <v>0</v>
      </c>
      <c r="AP2788" s="83" t="str">
        <f t="shared" si="351"/>
        <v/>
      </c>
    </row>
    <row r="2789" spans="1:42" hidden="1">
      <c r="A2789">
        <v>48413</v>
      </c>
      <c r="B2789" s="38">
        <v>46232</v>
      </c>
      <c r="C2789" t="s">
        <v>714</v>
      </c>
      <c r="D2789" t="s">
        <v>250</v>
      </c>
      <c r="E2789" t="s">
        <v>251</v>
      </c>
      <c r="F2789" t="s">
        <v>37</v>
      </c>
      <c r="G2789">
        <v>10</v>
      </c>
      <c r="H2789" s="43">
        <v>11697</v>
      </c>
      <c r="I2789" t="s">
        <v>253</v>
      </c>
      <c r="J2789">
        <v>10837</v>
      </c>
      <c r="K2789" t="s">
        <v>254</v>
      </c>
      <c r="L2789" t="s">
        <v>254</v>
      </c>
      <c r="M2789">
        <v>2</v>
      </c>
      <c r="N2789" t="s">
        <v>42</v>
      </c>
      <c r="O2789" t="s">
        <v>64</v>
      </c>
      <c r="P2789">
        <v>262</v>
      </c>
      <c r="Q2789" t="s">
        <v>256</v>
      </c>
      <c r="R2789">
        <v>34</v>
      </c>
      <c r="S2789">
        <v>10</v>
      </c>
      <c r="T2789">
        <v>0</v>
      </c>
      <c r="U2789">
        <v>0</v>
      </c>
      <c r="V2789">
        <v>10</v>
      </c>
      <c r="W2789">
        <v>0</v>
      </c>
      <c r="X2789">
        <v>0</v>
      </c>
      <c r="Y2789">
        <v>0</v>
      </c>
      <c r="Z2789">
        <v>0</v>
      </c>
      <c r="AA2789" t="s">
        <v>46</v>
      </c>
      <c r="AB2789" t="s">
        <v>56</v>
      </c>
      <c r="AC2789" t="s">
        <v>257</v>
      </c>
      <c r="AE2789" s="39">
        <v>46232.889733796299</v>
      </c>
      <c r="AG2789" t="str">
        <f t="shared" si="344"/>
        <v>Agosto-26</v>
      </c>
      <c r="AH2789" s="36">
        <f>_xlfn.XLOOKUP(AK2789,'Base de Preços'!P$7:P$3001,'Base de Preços'!J$7:J$3001,"",0)</f>
        <v>0</v>
      </c>
      <c r="AI2789" s="37">
        <f t="shared" si="345"/>
        <v>0</v>
      </c>
      <c r="AJ2789" t="str">
        <f>_xlfn.XLOOKUP(N2789,Agrupamentos!C$3:C$496,Agrupamentos!D$3:D$496,"",0)</f>
        <v>APOIO E MANUTENÇÃO</v>
      </c>
      <c r="AK2789" t="str">
        <f t="shared" si="346"/>
        <v>APOIO E MANUTEÇÃOGN12702</v>
      </c>
      <c r="AL2789" s="57" t="str">
        <f t="shared" si="347"/>
        <v>48413GN1270MotoristaJEAN CARDOSO PAIVAAPOIO E MANUTEÇÃOFazenda Texas34Suporte0Agosto-2601046232,889733796346232</v>
      </c>
      <c r="AM2789" s="79" t="str">
        <f t="shared" si="348"/>
        <v/>
      </c>
      <c r="AN2789" s="80" t="str">
        <f t="shared" si="349"/>
        <v/>
      </c>
      <c r="AO2789" s="36">
        <f t="shared" si="350"/>
        <v>0</v>
      </c>
      <c r="AP2789" s="83" t="str">
        <f t="shared" si="351"/>
        <v/>
      </c>
    </row>
    <row r="2790" spans="1:42" hidden="1">
      <c r="A2790">
        <v>48413</v>
      </c>
      <c r="B2790" s="38">
        <v>46232</v>
      </c>
      <c r="C2790" t="s">
        <v>714</v>
      </c>
      <c r="D2790" t="s">
        <v>250</v>
      </c>
      <c r="E2790" t="s">
        <v>251</v>
      </c>
      <c r="F2790" t="s">
        <v>49</v>
      </c>
      <c r="G2790">
        <v>10</v>
      </c>
      <c r="H2790" s="43">
        <v>11697</v>
      </c>
      <c r="I2790" t="s">
        <v>253</v>
      </c>
      <c r="J2790">
        <v>10837</v>
      </c>
      <c r="K2790" t="s">
        <v>254</v>
      </c>
      <c r="L2790" t="s">
        <v>254</v>
      </c>
      <c r="M2790">
        <v>70</v>
      </c>
      <c r="N2790" t="s">
        <v>255</v>
      </c>
      <c r="O2790" t="s">
        <v>64</v>
      </c>
      <c r="P2790">
        <v>262</v>
      </c>
      <c r="Q2790" t="s">
        <v>256</v>
      </c>
      <c r="R2790">
        <v>36</v>
      </c>
      <c r="S2790">
        <v>70</v>
      </c>
      <c r="T2790">
        <v>55.59</v>
      </c>
      <c r="U2790">
        <v>0</v>
      </c>
      <c r="V2790">
        <v>70</v>
      </c>
      <c r="W2790">
        <v>1.42</v>
      </c>
      <c r="X2790">
        <v>1.26</v>
      </c>
      <c r="Y2790">
        <v>1.26</v>
      </c>
      <c r="Z2790">
        <v>149.09</v>
      </c>
      <c r="AA2790" t="s">
        <v>46</v>
      </c>
      <c r="AB2790" t="s">
        <v>47</v>
      </c>
      <c r="AC2790" t="s">
        <v>257</v>
      </c>
      <c r="AE2790" s="39">
        <v>46232.889733796299</v>
      </c>
      <c r="AG2790" t="str">
        <f t="shared" si="344"/>
        <v>Agosto-26</v>
      </c>
      <c r="AH2790" s="36">
        <f>_xlfn.XLOOKUP(AK2790,'Base de Preços'!P$7:P$3001,'Base de Preços'!J$7:J$3001,"",0)</f>
        <v>152.18</v>
      </c>
      <c r="AI2790" s="37">
        <f t="shared" si="345"/>
        <v>8459.6862000000001</v>
      </c>
      <c r="AJ2790" t="str">
        <f>_xlfn.XLOOKUP(N2790,Agrupamentos!C$3:C$496,Agrupamentos!D$3:D$496,"",0)</f>
        <v>COMBATE A FORMIGA MANUAL</v>
      </c>
      <c r="AK2790" t="str">
        <f t="shared" si="346"/>
        <v>COMBATE A FORMIGA MANUAL MANUTENÇÃO - ANO 01GN127070</v>
      </c>
      <c r="AL2790" s="57" t="str">
        <f t="shared" si="347"/>
        <v>48413GN1270Trabalhador FlorestalJEAN CARDOSO PAIVACOMBATE A FORMIGA MANUAL MANUTENÇÃO - ANO 01Fazenda Texas36Principal55,59Agosto-2607046232,889733796346232</v>
      </c>
      <c r="AM2790" s="79">
        <f t="shared" si="348"/>
        <v>49.295774647887328</v>
      </c>
      <c r="AN2790" s="80">
        <f t="shared" si="349"/>
        <v>7349.5070422535218</v>
      </c>
      <c r="AO2790" s="36">
        <f t="shared" si="350"/>
        <v>8287.9131000000016</v>
      </c>
      <c r="AP2790" s="83">
        <f t="shared" si="351"/>
        <v>938.40605774647975</v>
      </c>
    </row>
    <row r="2791" spans="1:42" hidden="1">
      <c r="A2791">
        <v>48413</v>
      </c>
      <c r="B2791" s="38">
        <v>46232</v>
      </c>
      <c r="C2791" t="s">
        <v>714</v>
      </c>
      <c r="D2791" t="s">
        <v>250</v>
      </c>
      <c r="E2791" t="s">
        <v>251</v>
      </c>
      <c r="F2791" t="s">
        <v>49</v>
      </c>
      <c r="G2791">
        <v>10</v>
      </c>
      <c r="H2791" s="43">
        <v>11697</v>
      </c>
      <c r="I2791" t="s">
        <v>253</v>
      </c>
      <c r="J2791">
        <v>10837</v>
      </c>
      <c r="K2791" t="s">
        <v>254</v>
      </c>
      <c r="L2791" t="s">
        <v>254</v>
      </c>
      <c r="M2791">
        <v>70</v>
      </c>
      <c r="N2791" t="s">
        <v>255</v>
      </c>
      <c r="O2791" t="s">
        <v>64</v>
      </c>
      <c r="P2791">
        <v>262</v>
      </c>
      <c r="Q2791" t="s">
        <v>256</v>
      </c>
      <c r="R2791">
        <v>37</v>
      </c>
      <c r="S2791">
        <v>40</v>
      </c>
      <c r="T2791">
        <v>38.26</v>
      </c>
      <c r="U2791">
        <v>0</v>
      </c>
      <c r="V2791">
        <v>40</v>
      </c>
      <c r="W2791">
        <v>1.42</v>
      </c>
      <c r="X2791">
        <v>1.05</v>
      </c>
      <c r="Y2791">
        <v>1.05</v>
      </c>
      <c r="Z2791">
        <v>149.09</v>
      </c>
      <c r="AA2791" t="s">
        <v>46</v>
      </c>
      <c r="AB2791" t="s">
        <v>47</v>
      </c>
      <c r="AC2791" t="s">
        <v>257</v>
      </c>
      <c r="AE2791" s="39">
        <v>46232.889733796299</v>
      </c>
      <c r="AG2791" t="str">
        <f t="shared" si="344"/>
        <v>Agosto-26</v>
      </c>
      <c r="AH2791" s="36">
        <f>_xlfn.XLOOKUP(AK2791,'Base de Preços'!P$7:P$3001,'Base de Preços'!J$7:J$3001,"",0)</f>
        <v>152.18</v>
      </c>
      <c r="AI2791" s="37">
        <f t="shared" si="345"/>
        <v>5822.4067999999997</v>
      </c>
      <c r="AJ2791" t="str">
        <f>_xlfn.XLOOKUP(N2791,Agrupamentos!C$3:C$496,Agrupamentos!D$3:D$496,"",0)</f>
        <v>COMBATE A FORMIGA MANUAL</v>
      </c>
      <c r="AK2791" t="str">
        <f t="shared" si="346"/>
        <v>COMBATE A FORMIGA MANUAL MANUTENÇÃO - ANO 01GN127070</v>
      </c>
      <c r="AL2791" s="57" t="str">
        <f t="shared" si="347"/>
        <v>48413GN1270Trabalhador FlorestalJEAN CARDOSO PAIVACOMBATE A FORMIGA MANUAL MANUTENÇÃO - ANO 01Fazenda Texas37Principal38,26Agosto-2604046232,889733796346232</v>
      </c>
      <c r="AM2791" s="79">
        <f t="shared" si="348"/>
        <v>28.169014084507044</v>
      </c>
      <c r="AN2791" s="80">
        <f t="shared" si="349"/>
        <v>4199.7183098591549</v>
      </c>
      <c r="AO2791" s="36">
        <f t="shared" si="350"/>
        <v>5704.1833999999999</v>
      </c>
      <c r="AP2791" s="83">
        <f t="shared" si="351"/>
        <v>1504.4650901408449</v>
      </c>
    </row>
    <row r="2792" spans="1:42" hidden="1">
      <c r="A2792">
        <v>48413</v>
      </c>
      <c r="B2792" s="38">
        <v>46232</v>
      </c>
      <c r="C2792" t="s">
        <v>714</v>
      </c>
      <c r="D2792" t="s">
        <v>250</v>
      </c>
      <c r="E2792" t="s">
        <v>251</v>
      </c>
      <c r="F2792" t="s">
        <v>49</v>
      </c>
      <c r="G2792">
        <v>10</v>
      </c>
      <c r="H2792" s="43">
        <v>11697</v>
      </c>
      <c r="I2792" t="s">
        <v>253</v>
      </c>
      <c r="J2792">
        <v>10837</v>
      </c>
      <c r="K2792" t="s">
        <v>254</v>
      </c>
      <c r="L2792" t="s">
        <v>254</v>
      </c>
      <c r="M2792">
        <v>70</v>
      </c>
      <c r="N2792" t="s">
        <v>255</v>
      </c>
      <c r="O2792" t="s">
        <v>64</v>
      </c>
      <c r="P2792">
        <v>262</v>
      </c>
      <c r="Q2792" t="s">
        <v>256</v>
      </c>
      <c r="R2792">
        <v>34</v>
      </c>
      <c r="S2792">
        <v>50</v>
      </c>
      <c r="T2792">
        <v>55.68</v>
      </c>
      <c r="U2792">
        <v>0</v>
      </c>
      <c r="V2792">
        <v>50</v>
      </c>
      <c r="W2792">
        <v>1.42</v>
      </c>
      <c r="X2792">
        <v>0.9</v>
      </c>
      <c r="Y2792">
        <v>0.9</v>
      </c>
      <c r="Z2792">
        <v>149.09</v>
      </c>
      <c r="AA2792" t="s">
        <v>46</v>
      </c>
      <c r="AB2792" t="s">
        <v>47</v>
      </c>
      <c r="AC2792" t="s">
        <v>257</v>
      </c>
      <c r="AE2792" s="39">
        <v>46232.889733796299</v>
      </c>
      <c r="AG2792" t="str">
        <f t="shared" si="344"/>
        <v>Agosto-26</v>
      </c>
      <c r="AH2792" s="36">
        <f>_xlfn.XLOOKUP(AK2792,'Base de Preços'!P$7:P$3001,'Base de Preços'!J$7:J$3001,"",0)</f>
        <v>152.18</v>
      </c>
      <c r="AI2792" s="37">
        <f t="shared" si="345"/>
        <v>8473.3824000000004</v>
      </c>
      <c r="AJ2792" t="str">
        <f>_xlfn.XLOOKUP(N2792,Agrupamentos!C$3:C$496,Agrupamentos!D$3:D$496,"",0)</f>
        <v>COMBATE A FORMIGA MANUAL</v>
      </c>
      <c r="AK2792" t="str">
        <f t="shared" si="346"/>
        <v>COMBATE A FORMIGA MANUAL MANUTENÇÃO - ANO 01GN127070</v>
      </c>
      <c r="AL2792" s="57" t="str">
        <f t="shared" si="347"/>
        <v>48413GN1270Trabalhador FlorestalJEAN CARDOSO PAIVACOMBATE A FORMIGA MANUAL MANUTENÇÃO - ANO 01Fazenda Texas34Principal55,68Agosto-2605046232,889733796346232</v>
      </c>
      <c r="AM2792" s="79">
        <f t="shared" si="348"/>
        <v>35.211267605633807</v>
      </c>
      <c r="AN2792" s="80">
        <f t="shared" si="349"/>
        <v>5249.6478873239448</v>
      </c>
      <c r="AO2792" s="36">
        <f t="shared" si="350"/>
        <v>8301.3312000000005</v>
      </c>
      <c r="AP2792" s="83">
        <f t="shared" si="351"/>
        <v>3051.6833126760557</v>
      </c>
    </row>
    <row r="2793" spans="1:42" hidden="1">
      <c r="A2793">
        <v>48413</v>
      </c>
      <c r="B2793" s="38">
        <v>46232</v>
      </c>
      <c r="C2793" t="s">
        <v>714</v>
      </c>
      <c r="D2793" t="s">
        <v>250</v>
      </c>
      <c r="E2793" t="s">
        <v>251</v>
      </c>
      <c r="F2793" t="s">
        <v>49</v>
      </c>
      <c r="G2793">
        <v>10</v>
      </c>
      <c r="H2793" s="43">
        <v>11697</v>
      </c>
      <c r="I2793" t="s">
        <v>253</v>
      </c>
      <c r="J2793">
        <v>10837</v>
      </c>
      <c r="K2793" t="s">
        <v>254</v>
      </c>
      <c r="L2793" t="s">
        <v>254</v>
      </c>
      <c r="M2793">
        <v>70</v>
      </c>
      <c r="N2793" t="s">
        <v>255</v>
      </c>
      <c r="O2793" t="s">
        <v>64</v>
      </c>
      <c r="P2793">
        <v>262</v>
      </c>
      <c r="Q2793" t="s">
        <v>256</v>
      </c>
      <c r="R2793">
        <v>38</v>
      </c>
      <c r="S2793">
        <v>60</v>
      </c>
      <c r="T2793">
        <v>53.92</v>
      </c>
      <c r="U2793">
        <v>0</v>
      </c>
      <c r="V2793">
        <v>60</v>
      </c>
      <c r="W2793">
        <v>1.42</v>
      </c>
      <c r="X2793">
        <v>1.1100000000000001</v>
      </c>
      <c r="Y2793">
        <v>1.1100000000000001</v>
      </c>
      <c r="Z2793">
        <v>149.09</v>
      </c>
      <c r="AA2793" t="s">
        <v>46</v>
      </c>
      <c r="AB2793" t="s">
        <v>47</v>
      </c>
      <c r="AC2793" t="s">
        <v>257</v>
      </c>
      <c r="AE2793" s="39">
        <v>46232.889733796299</v>
      </c>
      <c r="AG2793" t="str">
        <f t="shared" si="344"/>
        <v>Agosto-26</v>
      </c>
      <c r="AH2793" s="36">
        <f>_xlfn.XLOOKUP(AK2793,'Base de Preços'!P$7:P$3001,'Base de Preços'!J$7:J$3001,"",0)</f>
        <v>152.18</v>
      </c>
      <c r="AI2793" s="37">
        <f t="shared" si="345"/>
        <v>8205.5456000000013</v>
      </c>
      <c r="AJ2793" t="str">
        <f>_xlfn.XLOOKUP(N2793,Agrupamentos!C$3:C$496,Agrupamentos!D$3:D$496,"",0)</f>
        <v>COMBATE A FORMIGA MANUAL</v>
      </c>
      <c r="AK2793" t="str">
        <f t="shared" si="346"/>
        <v>COMBATE A FORMIGA MANUAL MANUTENÇÃO - ANO 01GN127070</v>
      </c>
      <c r="AL2793" s="57" t="str">
        <f t="shared" si="347"/>
        <v>48413GN1270Trabalhador FlorestalJEAN CARDOSO PAIVACOMBATE A FORMIGA MANUAL MANUTENÇÃO - ANO 01Fazenda Texas38Principal53,92Agosto-2606046232,889733796346232</v>
      </c>
      <c r="AM2793" s="79">
        <f t="shared" si="348"/>
        <v>42.253521126760567</v>
      </c>
      <c r="AN2793" s="80">
        <f t="shared" si="349"/>
        <v>6299.5774647887329</v>
      </c>
      <c r="AO2793" s="36">
        <f t="shared" si="350"/>
        <v>8038.9328000000005</v>
      </c>
      <c r="AP2793" s="83">
        <f t="shared" si="351"/>
        <v>1739.3553352112676</v>
      </c>
    </row>
    <row r="2794" spans="1:42" hidden="1">
      <c r="A2794">
        <v>48441</v>
      </c>
      <c r="B2794" s="38">
        <v>46232</v>
      </c>
      <c r="C2794" t="s">
        <v>714</v>
      </c>
      <c r="D2794" t="s">
        <v>250</v>
      </c>
      <c r="E2794" t="s">
        <v>251</v>
      </c>
      <c r="F2794" t="s">
        <v>37</v>
      </c>
      <c r="G2794">
        <v>8</v>
      </c>
      <c r="H2794" s="43">
        <v>9241</v>
      </c>
      <c r="I2794" t="s">
        <v>189</v>
      </c>
      <c r="J2794" t="s">
        <v>39</v>
      </c>
      <c r="K2794" t="s">
        <v>40</v>
      </c>
      <c r="L2794" t="s">
        <v>252</v>
      </c>
      <c r="M2794">
        <v>2</v>
      </c>
      <c r="N2794" t="s">
        <v>42</v>
      </c>
      <c r="O2794" t="s">
        <v>64</v>
      </c>
      <c r="P2794">
        <v>390</v>
      </c>
      <c r="Q2794" t="s">
        <v>44</v>
      </c>
      <c r="R2794" t="s">
        <v>45</v>
      </c>
      <c r="S2794">
        <v>8</v>
      </c>
      <c r="T2794">
        <v>0</v>
      </c>
      <c r="U2794">
        <v>24</v>
      </c>
      <c r="V2794">
        <v>32</v>
      </c>
      <c r="W2794">
        <v>0</v>
      </c>
      <c r="X2794">
        <v>0</v>
      </c>
      <c r="Y2794">
        <v>0</v>
      </c>
      <c r="Z2794">
        <v>0</v>
      </c>
      <c r="AA2794" t="s">
        <v>46</v>
      </c>
      <c r="AB2794" t="s">
        <v>56</v>
      </c>
      <c r="AC2794" t="s">
        <v>267</v>
      </c>
      <c r="AD2794" t="s">
        <v>228</v>
      </c>
      <c r="AE2794" s="39">
        <v>46233.400393518517</v>
      </c>
      <c r="AG2794" t="str">
        <f t="shared" si="344"/>
        <v>Agosto-26</v>
      </c>
      <c r="AH2794" s="36">
        <f>_xlfn.XLOOKUP(AK2794,'Base de Preços'!P$7:P$3001,'Base de Preços'!J$7:J$3001,"",0)</f>
        <v>0</v>
      </c>
      <c r="AI2794" s="37">
        <f t="shared" si="345"/>
        <v>0</v>
      </c>
      <c r="AJ2794" t="str">
        <f>_xlfn.XLOOKUP(N2794,Agrupamentos!C$3:C$496,Agrupamentos!D$3:D$496,"",0)</f>
        <v>APOIO E MANUTENÇÃO</v>
      </c>
      <c r="AK2794" t="str">
        <f t="shared" si="346"/>
        <v>APOIO E MANUTEÇÃOGN12702</v>
      </c>
      <c r="AL2794" s="57" t="str">
        <f t="shared" si="347"/>
        <v>48441GN1270MotoristaGIOVANNI RODRIGUES BORGES MORAESAPOIO E MANUTEÇÃOPátio MST01Suporte0Agosto-26243246233,400393518546232</v>
      </c>
      <c r="AM2794" s="79" t="str">
        <f t="shared" si="348"/>
        <v/>
      </c>
      <c r="AN2794" s="80" t="str">
        <f t="shared" si="349"/>
        <v/>
      </c>
      <c r="AO2794" s="36">
        <f t="shared" si="350"/>
        <v>0</v>
      </c>
      <c r="AP2794" s="83" t="str">
        <f t="shared" si="351"/>
        <v/>
      </c>
    </row>
    <row r="2795" spans="1:42" hidden="1">
      <c r="A2795">
        <v>48469</v>
      </c>
      <c r="B2795" s="38">
        <v>46233</v>
      </c>
      <c r="C2795" t="s">
        <v>781</v>
      </c>
      <c r="D2795" t="s">
        <v>725</v>
      </c>
      <c r="E2795" t="s">
        <v>726</v>
      </c>
      <c r="F2795" t="s">
        <v>92</v>
      </c>
      <c r="G2795">
        <v>8</v>
      </c>
      <c r="H2795" s="43">
        <v>10964</v>
      </c>
      <c r="I2795" t="s">
        <v>727</v>
      </c>
      <c r="J2795">
        <v>11929</v>
      </c>
      <c r="K2795" t="s">
        <v>739</v>
      </c>
      <c r="L2795" t="s">
        <v>739</v>
      </c>
      <c r="M2795" t="s">
        <v>740</v>
      </c>
      <c r="N2795" t="s">
        <v>741</v>
      </c>
      <c r="O2795" t="s">
        <v>64</v>
      </c>
      <c r="P2795">
        <v>953</v>
      </c>
      <c r="Q2795" t="s">
        <v>731</v>
      </c>
      <c r="R2795">
        <v>52</v>
      </c>
      <c r="S2795">
        <v>8</v>
      </c>
      <c r="T2795">
        <v>0</v>
      </c>
      <c r="U2795">
        <v>0</v>
      </c>
      <c r="V2795">
        <v>8</v>
      </c>
      <c r="W2795">
        <v>0.17</v>
      </c>
      <c r="X2795">
        <v>0</v>
      </c>
      <c r="Y2795">
        <v>0</v>
      </c>
      <c r="Z2795">
        <v>71.66</v>
      </c>
      <c r="AA2795" t="s">
        <v>55</v>
      </c>
      <c r="AB2795" t="s">
        <v>77</v>
      </c>
      <c r="AC2795" t="s">
        <v>742</v>
      </c>
      <c r="AD2795" t="s">
        <v>120</v>
      </c>
      <c r="AE2795" s="39">
        <v>46234.411412037036</v>
      </c>
      <c r="AG2795" t="str">
        <f t="shared" si="344"/>
        <v>Agosto-26</v>
      </c>
      <c r="AH2795" s="36">
        <f>_xlfn.XLOOKUP(AK2795,'Base de Preços'!P$7:P$3001,'Base de Preços'!J$7:J$3001,"",0)</f>
        <v>265.83999999999997</v>
      </c>
      <c r="AI2795" s="37">
        <f t="shared" si="345"/>
        <v>0</v>
      </c>
      <c r="AJ2795" t="str">
        <f>_xlfn.XLOOKUP(N2795,Agrupamentos!C$3:C$496,Agrupamentos!D$3:D$496,"",0)</f>
        <v>HERBICIDA ENTRE LINHA</v>
      </c>
      <c r="AK2795" t="str">
        <f t="shared" si="346"/>
        <v>CAPINA QUIMICA ENTRELINHA 2 RUAS (6M)GN1430REF319</v>
      </c>
      <c r="AL2795" s="57" t="str">
        <f t="shared" si="347"/>
        <v>48469GN1430Motorista de Caminhão PipaMARCIO APARECIDO FOGAÇACAPINA QUIMICA ENTRELINHA 2 RUAS (6M)Santa fé - BTC52Apoio0Agosto-260846234,41141203746233</v>
      </c>
      <c r="AM2795" s="79">
        <f t="shared" si="348"/>
        <v>47.058823529411761</v>
      </c>
      <c r="AN2795" s="80">
        <f t="shared" si="349"/>
        <v>3372.2352941176468</v>
      </c>
      <c r="AO2795" s="36">
        <f t="shared" si="350"/>
        <v>0</v>
      </c>
      <c r="AP2795" s="83">
        <f t="shared" si="351"/>
        <v>-3372.2352941176468</v>
      </c>
    </row>
    <row r="2796" spans="1:42" hidden="1">
      <c r="A2796">
        <v>48469</v>
      </c>
      <c r="B2796" s="38">
        <v>46233</v>
      </c>
      <c r="C2796" t="s">
        <v>781</v>
      </c>
      <c r="D2796" t="s">
        <v>725</v>
      </c>
      <c r="E2796" t="s">
        <v>726</v>
      </c>
      <c r="F2796" t="s">
        <v>59</v>
      </c>
      <c r="G2796">
        <v>8</v>
      </c>
      <c r="H2796" s="43">
        <v>10964</v>
      </c>
      <c r="I2796" t="s">
        <v>727</v>
      </c>
      <c r="J2796">
        <v>11929</v>
      </c>
      <c r="K2796" t="s">
        <v>739</v>
      </c>
      <c r="L2796" t="s">
        <v>739</v>
      </c>
      <c r="M2796" t="s">
        <v>729</v>
      </c>
      <c r="N2796" t="s">
        <v>730</v>
      </c>
      <c r="O2796" t="s">
        <v>64</v>
      </c>
      <c r="P2796">
        <v>953</v>
      </c>
      <c r="Q2796" t="s">
        <v>731</v>
      </c>
      <c r="R2796">
        <v>15</v>
      </c>
      <c r="S2796">
        <v>11</v>
      </c>
      <c r="T2796">
        <v>5</v>
      </c>
      <c r="U2796">
        <v>15</v>
      </c>
      <c r="V2796">
        <v>26</v>
      </c>
      <c r="W2796">
        <v>0.87</v>
      </c>
      <c r="X2796">
        <v>2.2000000000000002</v>
      </c>
      <c r="Y2796">
        <v>5.2</v>
      </c>
      <c r="Z2796">
        <v>329.68</v>
      </c>
      <c r="AA2796" t="s">
        <v>55</v>
      </c>
      <c r="AB2796" t="s">
        <v>47</v>
      </c>
      <c r="AC2796" t="s">
        <v>742</v>
      </c>
      <c r="AD2796" t="s">
        <v>120</v>
      </c>
      <c r="AE2796" s="39">
        <v>46233.798773148148</v>
      </c>
      <c r="AG2796" t="str">
        <f t="shared" si="344"/>
        <v>Agosto-26</v>
      </c>
      <c r="AH2796" s="36">
        <f>_xlfn.XLOOKUP(AK2796,'Base de Preços'!P$7:P$3001,'Base de Preços'!J$7:J$3001,"",0)</f>
        <v>464.12</v>
      </c>
      <c r="AI2796" s="37">
        <f t="shared" si="345"/>
        <v>2320.6</v>
      </c>
      <c r="AJ2796" t="str">
        <f>_xlfn.XLOOKUP(N2796,Agrupamentos!C$3:C$496,Agrupamentos!D$3:D$496,"",0)</f>
        <v>ADUBAÇÃO MECANIZADA</v>
      </c>
      <c r="AK2796" t="str">
        <f t="shared" si="346"/>
        <v>2 ADUBAÇÃO COBERTURA MECANIZADA IIGN1430REF121</v>
      </c>
      <c r="AL2796" s="57" t="str">
        <f t="shared" si="347"/>
        <v>48469GN1430Operador de Trator de PneuMARCIO APARECIDO FOGAÇA2 ADUBAÇÃO COBERTURA MECANIZADA IISanta fé - BTC15Principal5Agosto-26152646233,798773148146233</v>
      </c>
      <c r="AM2796" s="79">
        <f t="shared" si="348"/>
        <v>29.885057471264368</v>
      </c>
      <c r="AN2796" s="80">
        <f t="shared" si="349"/>
        <v>9852.5057471264372</v>
      </c>
      <c r="AO2796" s="36">
        <f t="shared" si="350"/>
        <v>1648.4</v>
      </c>
      <c r="AP2796" s="83">
        <f t="shared" si="351"/>
        <v>-8204.1057471264376</v>
      </c>
    </row>
    <row r="2797" spans="1:42" hidden="1">
      <c r="A2797">
        <v>48469</v>
      </c>
      <c r="B2797" s="38">
        <v>46233</v>
      </c>
      <c r="C2797" t="s">
        <v>781</v>
      </c>
      <c r="D2797" t="s">
        <v>725</v>
      </c>
      <c r="E2797" t="s">
        <v>726</v>
      </c>
      <c r="F2797" t="s">
        <v>49</v>
      </c>
      <c r="G2797">
        <v>8</v>
      </c>
      <c r="H2797" s="43">
        <v>10964</v>
      </c>
      <c r="I2797" t="s">
        <v>727</v>
      </c>
      <c r="J2797">
        <v>11929</v>
      </c>
      <c r="K2797" t="s">
        <v>739</v>
      </c>
      <c r="L2797" t="s">
        <v>739</v>
      </c>
      <c r="M2797" t="s">
        <v>553</v>
      </c>
      <c r="N2797" t="s">
        <v>554</v>
      </c>
      <c r="O2797" t="s">
        <v>168</v>
      </c>
      <c r="P2797">
        <v>953</v>
      </c>
      <c r="Q2797" t="s">
        <v>731</v>
      </c>
      <c r="R2797">
        <v>52</v>
      </c>
      <c r="S2797">
        <v>0</v>
      </c>
      <c r="T2797">
        <v>128</v>
      </c>
      <c r="U2797">
        <v>8</v>
      </c>
      <c r="V2797">
        <v>8</v>
      </c>
      <c r="W2797">
        <v>0</v>
      </c>
      <c r="X2797">
        <v>0</v>
      </c>
      <c r="Y2797">
        <v>0.06</v>
      </c>
      <c r="Z2797">
        <v>79.53</v>
      </c>
      <c r="AA2797" t="s">
        <v>46</v>
      </c>
      <c r="AB2797" t="s">
        <v>47</v>
      </c>
      <c r="AC2797" t="s">
        <v>742</v>
      </c>
      <c r="AD2797" t="s">
        <v>120</v>
      </c>
      <c r="AE2797" s="39">
        <v>46234.410057870373</v>
      </c>
      <c r="AG2797" t="str">
        <f t="shared" si="344"/>
        <v>Agosto-26</v>
      </c>
      <c r="AH2797" s="36">
        <f>_xlfn.XLOOKUP(AK2797,'Base de Preços'!P$7:P$3001,'Base de Preços'!J$7:J$3001,"",0)</f>
        <v>79.53</v>
      </c>
      <c r="AI2797" s="37">
        <f t="shared" si="345"/>
        <v>10179.84</v>
      </c>
      <c r="AJ2797" t="str">
        <f>_xlfn.XLOOKUP(N2797,Agrupamentos!C$3:C$496,Agrupamentos!D$3:D$496,"",0)</f>
        <v>HORAS HOMEM  NORMAL</v>
      </c>
      <c r="AK2797" t="str">
        <f t="shared" si="346"/>
        <v>HORAS HOMEM  NORMALGN1430REF23</v>
      </c>
      <c r="AL2797" s="57" t="str">
        <f t="shared" si="347"/>
        <v>48469GN1430Trabalhador FlorestalMARCIO APARECIDO FOGAÇAHORAS HOMEM  NORMALSanta fé - BTC52Principal128Agosto-268846234,410057870446233</v>
      </c>
      <c r="AM2797" s="79" t="str">
        <f t="shared" si="348"/>
        <v/>
      </c>
      <c r="AN2797" s="80" t="str">
        <f t="shared" si="349"/>
        <v/>
      </c>
      <c r="AO2797" s="36">
        <f t="shared" si="350"/>
        <v>10179.84</v>
      </c>
      <c r="AP2797" s="83" t="str">
        <f t="shared" si="351"/>
        <v/>
      </c>
    </row>
    <row r="2798" spans="1:42" hidden="1">
      <c r="A2798">
        <v>48469</v>
      </c>
      <c r="B2798" s="38">
        <v>46233</v>
      </c>
      <c r="C2798" t="s">
        <v>781</v>
      </c>
      <c r="D2798" t="s">
        <v>725</v>
      </c>
      <c r="E2798" t="s">
        <v>726</v>
      </c>
      <c r="F2798" t="s">
        <v>59</v>
      </c>
      <c r="G2798">
        <v>8</v>
      </c>
      <c r="H2798" s="43">
        <v>10964</v>
      </c>
      <c r="I2798" t="s">
        <v>727</v>
      </c>
      <c r="J2798">
        <v>11929</v>
      </c>
      <c r="K2798" t="s">
        <v>739</v>
      </c>
      <c r="L2798" t="s">
        <v>739</v>
      </c>
      <c r="M2798" t="s">
        <v>740</v>
      </c>
      <c r="N2798" t="s">
        <v>741</v>
      </c>
      <c r="O2798" t="s">
        <v>64</v>
      </c>
      <c r="P2798">
        <v>953</v>
      </c>
      <c r="Q2798" t="s">
        <v>731</v>
      </c>
      <c r="R2798">
        <v>25</v>
      </c>
      <c r="S2798">
        <v>0</v>
      </c>
      <c r="T2798">
        <v>6.44</v>
      </c>
      <c r="U2798">
        <v>14</v>
      </c>
      <c r="V2798">
        <v>14</v>
      </c>
      <c r="W2798">
        <v>0.5</v>
      </c>
      <c r="X2798">
        <v>0</v>
      </c>
      <c r="Y2798">
        <v>2.17</v>
      </c>
      <c r="Z2798">
        <v>169.8</v>
      </c>
      <c r="AA2798" t="s">
        <v>46</v>
      </c>
      <c r="AB2798" t="s">
        <v>47</v>
      </c>
      <c r="AC2798" t="s">
        <v>742</v>
      </c>
      <c r="AD2798" t="s">
        <v>120</v>
      </c>
      <c r="AE2798" s="39">
        <v>46233.798773148148</v>
      </c>
      <c r="AG2798" t="str">
        <f t="shared" si="344"/>
        <v>Agosto-26</v>
      </c>
      <c r="AH2798" s="36">
        <f>_xlfn.XLOOKUP(AK2798,'Base de Preços'!P$7:P$3001,'Base de Preços'!J$7:J$3001,"",0)</f>
        <v>265.83999999999997</v>
      </c>
      <c r="AI2798" s="37">
        <f t="shared" si="345"/>
        <v>1712.0095999999999</v>
      </c>
      <c r="AJ2798" t="str">
        <f>_xlfn.XLOOKUP(N2798,Agrupamentos!C$3:C$496,Agrupamentos!D$3:D$496,"",0)</f>
        <v>HERBICIDA ENTRE LINHA</v>
      </c>
      <c r="AK2798" t="str">
        <f t="shared" si="346"/>
        <v>CAPINA QUIMICA ENTRELINHA 2 RUAS (6M)GN1430REF319</v>
      </c>
      <c r="AL2798" s="57" t="str">
        <f t="shared" si="347"/>
        <v>48469GN1430Operador de Trator de PneuMARCIO APARECIDO FOGAÇACAPINA QUIMICA ENTRELINHA 2 RUAS (6M)Santa fé - BTC25Principal6,44Agosto-26141446233,798773148146233</v>
      </c>
      <c r="AM2798" s="79">
        <f t="shared" si="348"/>
        <v>28</v>
      </c>
      <c r="AN2798" s="80">
        <f t="shared" si="349"/>
        <v>4754.4000000000005</v>
      </c>
      <c r="AO2798" s="36">
        <f t="shared" si="350"/>
        <v>1093.5120000000002</v>
      </c>
      <c r="AP2798" s="83">
        <f t="shared" si="351"/>
        <v>-3660.8880000000004</v>
      </c>
    </row>
    <row r="2799" spans="1:42" hidden="1">
      <c r="A2799">
        <v>48473</v>
      </c>
      <c r="B2799" s="38">
        <v>46233</v>
      </c>
      <c r="C2799" t="s">
        <v>781</v>
      </c>
      <c r="D2799" t="s">
        <v>725</v>
      </c>
      <c r="E2799" t="s">
        <v>726</v>
      </c>
      <c r="F2799" t="s">
        <v>59</v>
      </c>
      <c r="G2799">
        <v>8</v>
      </c>
      <c r="H2799" s="43">
        <v>10964</v>
      </c>
      <c r="I2799" t="s">
        <v>727</v>
      </c>
      <c r="J2799">
        <v>11846</v>
      </c>
      <c r="K2799" t="s">
        <v>728</v>
      </c>
      <c r="L2799" t="s">
        <v>728</v>
      </c>
      <c r="M2799">
        <v>2</v>
      </c>
      <c r="N2799" t="s">
        <v>736</v>
      </c>
      <c r="O2799" t="s">
        <v>64</v>
      </c>
      <c r="P2799">
        <v>981</v>
      </c>
      <c r="Q2799" t="s">
        <v>782</v>
      </c>
      <c r="R2799">
        <v>6</v>
      </c>
      <c r="S2799">
        <v>0</v>
      </c>
      <c r="T2799">
        <v>0</v>
      </c>
      <c r="U2799">
        <v>16</v>
      </c>
      <c r="V2799">
        <v>16</v>
      </c>
      <c r="W2799">
        <v>0</v>
      </c>
      <c r="X2799">
        <v>0</v>
      </c>
      <c r="Y2799">
        <v>0</v>
      </c>
      <c r="Z2799">
        <v>0</v>
      </c>
      <c r="AA2799" t="s">
        <v>55</v>
      </c>
      <c r="AB2799" t="s">
        <v>56</v>
      </c>
      <c r="AC2799" t="s">
        <v>732</v>
      </c>
      <c r="AE2799" s="39">
        <v>46233.832268518519</v>
      </c>
      <c r="AG2799" t="str">
        <f t="shared" si="344"/>
        <v>Agosto-26</v>
      </c>
      <c r="AH2799" s="36">
        <f>_xlfn.XLOOKUP(AK2799,'Base de Preços'!P$7:P$3001,'Base de Preços'!J$7:J$3001,"",0)</f>
        <v>0</v>
      </c>
      <c r="AI2799" s="37">
        <f t="shared" si="345"/>
        <v>0</v>
      </c>
      <c r="AJ2799" t="str">
        <f>_xlfn.XLOOKUP(N2799,Agrupamentos!C$3:C$496,Agrupamentos!D$3:D$496,"",0)</f>
        <v>APOIO E MANUTENÇÃO</v>
      </c>
      <c r="AK2799" t="str">
        <f t="shared" si="346"/>
        <v>APOIO E MANUTENÇÃO 1430GN14302</v>
      </c>
      <c r="AL2799" s="57" t="str">
        <f t="shared" si="347"/>
        <v>48473GN1430Operador de Trator de PneuYURI RIBEIRO DE OLIVEIRAAPOIO E MANUTENÇÃO 1430F21 - SÃO FRANCISCO DE ASSIS6Suporte0Agosto-26161646233,832268518546233</v>
      </c>
      <c r="AM2799" s="79" t="str">
        <f t="shared" si="348"/>
        <v/>
      </c>
      <c r="AN2799" s="80" t="str">
        <f t="shared" si="349"/>
        <v/>
      </c>
      <c r="AO2799" s="36">
        <f t="shared" si="350"/>
        <v>0</v>
      </c>
      <c r="AP2799" s="83" t="str">
        <f t="shared" si="351"/>
        <v/>
      </c>
    </row>
    <row r="2800" spans="1:42" hidden="1">
      <c r="A2800">
        <v>48473</v>
      </c>
      <c r="B2800" s="38">
        <v>46233</v>
      </c>
      <c r="C2800" t="s">
        <v>781</v>
      </c>
      <c r="D2800" t="s">
        <v>725</v>
      </c>
      <c r="E2800" t="s">
        <v>726</v>
      </c>
      <c r="F2800" t="s">
        <v>59</v>
      </c>
      <c r="G2800">
        <v>8</v>
      </c>
      <c r="H2800" s="43">
        <v>10964</v>
      </c>
      <c r="I2800" t="s">
        <v>727</v>
      </c>
      <c r="J2800">
        <v>11846</v>
      </c>
      <c r="K2800" t="s">
        <v>728</v>
      </c>
      <c r="L2800" t="s">
        <v>728</v>
      </c>
      <c r="M2800" t="s">
        <v>823</v>
      </c>
      <c r="N2800" t="s">
        <v>693</v>
      </c>
      <c r="O2800" t="s">
        <v>64</v>
      </c>
      <c r="P2800">
        <v>981</v>
      </c>
      <c r="Q2800" t="s">
        <v>782</v>
      </c>
      <c r="R2800">
        <v>6</v>
      </c>
      <c r="S2800">
        <v>7</v>
      </c>
      <c r="T2800">
        <v>5.4</v>
      </c>
      <c r="U2800">
        <v>1</v>
      </c>
      <c r="V2800">
        <v>8</v>
      </c>
      <c r="W2800">
        <v>1.03</v>
      </c>
      <c r="X2800">
        <v>1.3</v>
      </c>
      <c r="Y2800">
        <v>1.48</v>
      </c>
      <c r="Z2800">
        <v>710</v>
      </c>
      <c r="AA2800" t="s">
        <v>55</v>
      </c>
      <c r="AB2800" t="s">
        <v>47</v>
      </c>
      <c r="AC2800" t="s">
        <v>732</v>
      </c>
      <c r="AE2800" s="39">
        <v>46233.832268518519</v>
      </c>
      <c r="AG2800" t="str">
        <f t="shared" si="344"/>
        <v>Agosto-26</v>
      </c>
      <c r="AH2800" s="36">
        <f>_xlfn.XLOOKUP(AK2800,'Base de Preços'!P$7:P$3001,'Base de Preços'!J$7:J$3001,"",0)</f>
        <v>710</v>
      </c>
      <c r="AI2800" s="37">
        <f t="shared" si="345"/>
        <v>3834.0000000000005</v>
      </c>
      <c r="AJ2800" t="str">
        <f>_xlfn.XLOOKUP(N2800,Agrupamentos!C$3:C$496,Agrupamentos!D$3:D$496,"",0)</f>
        <v>SUBSOSALGEM</v>
      </c>
      <c r="AK2800" t="str">
        <f t="shared" si="346"/>
        <v>SUBSOLAGEMGN1430REF1604</v>
      </c>
      <c r="AL2800" s="57" t="str">
        <f t="shared" si="347"/>
        <v>48473GN1430Operador de Trator de PneuYURI RIBEIRO DE OLIVEIRASUBSOLAGEMF21 - SÃO FRANCISCO DE ASSIS6Principal5,4Agosto-261846233,832268518546233</v>
      </c>
      <c r="AM2800" s="79">
        <f t="shared" si="348"/>
        <v>7.766990291262136</v>
      </c>
      <c r="AN2800" s="80">
        <f t="shared" si="349"/>
        <v>5514.5631067961167</v>
      </c>
      <c r="AO2800" s="36">
        <f t="shared" si="350"/>
        <v>3834.0000000000005</v>
      </c>
      <c r="AP2800" s="83">
        <f t="shared" si="351"/>
        <v>-1680.5631067961162</v>
      </c>
    </row>
    <row r="2801" spans="1:42" hidden="1">
      <c r="A2801">
        <v>48498</v>
      </c>
      <c r="B2801" s="38">
        <v>46233</v>
      </c>
      <c r="C2801" t="s">
        <v>781</v>
      </c>
      <c r="D2801" t="s">
        <v>725</v>
      </c>
      <c r="E2801" t="s">
        <v>726</v>
      </c>
      <c r="F2801" t="s">
        <v>59</v>
      </c>
      <c r="G2801">
        <v>8</v>
      </c>
      <c r="H2801" s="43" t="s">
        <v>733</v>
      </c>
      <c r="I2801" t="s">
        <v>734</v>
      </c>
      <c r="J2801">
        <v>11752</v>
      </c>
      <c r="K2801" t="s">
        <v>149</v>
      </c>
      <c r="L2801" t="s">
        <v>738</v>
      </c>
      <c r="M2801">
        <v>2</v>
      </c>
      <c r="N2801" t="s">
        <v>736</v>
      </c>
      <c r="O2801" t="s">
        <v>64</v>
      </c>
      <c r="P2801">
        <v>981</v>
      </c>
      <c r="Q2801" t="s">
        <v>782</v>
      </c>
      <c r="R2801">
        <v>6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 t="s">
        <v>55</v>
      </c>
      <c r="AB2801" t="s">
        <v>56</v>
      </c>
      <c r="AC2801" t="s">
        <v>120</v>
      </c>
      <c r="AD2801" t="s">
        <v>120</v>
      </c>
      <c r="AE2801" s="39">
        <v>46234.41814814815</v>
      </c>
      <c r="AG2801" t="str">
        <f t="shared" si="344"/>
        <v>Agosto-26</v>
      </c>
      <c r="AH2801" s="36">
        <f>_xlfn.XLOOKUP(AK2801,'Base de Preços'!P$7:P$3001,'Base de Preços'!J$7:J$3001,"",0)</f>
        <v>0</v>
      </c>
      <c r="AI2801" s="37">
        <f t="shared" si="345"/>
        <v>0</v>
      </c>
      <c r="AJ2801" t="str">
        <f>_xlfn.XLOOKUP(N2801,Agrupamentos!C$3:C$496,Agrupamentos!D$3:D$496,"",0)</f>
        <v>APOIO E MANUTENÇÃO</v>
      </c>
      <c r="AK2801" t="str">
        <f t="shared" si="346"/>
        <v>APOIO E MANUTENÇÃO 1430GN14302</v>
      </c>
      <c r="AL2801" s="57" t="str">
        <f t="shared" si="347"/>
        <v>48498GN1430Operador de Trator de PneuMATEUS SANCHES PERES BIENIEKAPOIO E MANUTENÇÃO 1430F21 - SÃO FRANCISCO DE ASSIS6Suporte0Agosto-260046234,418148148246233</v>
      </c>
      <c r="AM2801" s="79" t="str">
        <f t="shared" si="348"/>
        <v/>
      </c>
      <c r="AN2801" s="80" t="str">
        <f t="shared" si="349"/>
        <v/>
      </c>
      <c r="AO2801" s="36">
        <f t="shared" si="350"/>
        <v>0</v>
      </c>
      <c r="AP2801" s="83" t="str">
        <f t="shared" si="351"/>
        <v/>
      </c>
    </row>
    <row r="2802" spans="1:42" hidden="1">
      <c r="A2802">
        <v>48499</v>
      </c>
      <c r="B2802" s="38">
        <v>46233</v>
      </c>
      <c r="C2802" t="s">
        <v>781</v>
      </c>
      <c r="D2802" t="s">
        <v>725</v>
      </c>
      <c r="E2802" t="s">
        <v>726</v>
      </c>
      <c r="F2802" t="s">
        <v>49</v>
      </c>
      <c r="G2802">
        <v>8</v>
      </c>
      <c r="H2802" s="43" t="s">
        <v>733</v>
      </c>
      <c r="I2802" t="s">
        <v>734</v>
      </c>
      <c r="J2802">
        <v>11752</v>
      </c>
      <c r="K2802" t="s">
        <v>149</v>
      </c>
      <c r="L2802" t="s">
        <v>735</v>
      </c>
      <c r="M2802">
        <v>2</v>
      </c>
      <c r="N2802" t="s">
        <v>736</v>
      </c>
      <c r="O2802" t="s">
        <v>64</v>
      </c>
      <c r="P2802">
        <v>981</v>
      </c>
      <c r="Q2802" t="s">
        <v>782</v>
      </c>
      <c r="R2802">
        <v>6</v>
      </c>
      <c r="S2802">
        <v>0</v>
      </c>
      <c r="T2802">
        <v>0</v>
      </c>
      <c r="U2802">
        <v>72</v>
      </c>
      <c r="V2802">
        <v>72</v>
      </c>
      <c r="W2802">
        <v>0</v>
      </c>
      <c r="X2802">
        <v>0</v>
      </c>
      <c r="Y2802">
        <v>0</v>
      </c>
      <c r="Z2802">
        <v>0</v>
      </c>
      <c r="AA2802" t="s">
        <v>55</v>
      </c>
      <c r="AB2802" t="s">
        <v>56</v>
      </c>
      <c r="AC2802" t="s">
        <v>120</v>
      </c>
      <c r="AD2802" t="s">
        <v>120</v>
      </c>
      <c r="AE2802" s="39">
        <v>46234.432245370372</v>
      </c>
      <c r="AG2802" t="str">
        <f t="shared" si="344"/>
        <v>Agosto-26</v>
      </c>
      <c r="AH2802" s="36">
        <f>_xlfn.XLOOKUP(AK2802,'Base de Preços'!P$7:P$3001,'Base de Preços'!J$7:J$3001,"",0)</f>
        <v>0</v>
      </c>
      <c r="AI2802" s="37">
        <f t="shared" si="345"/>
        <v>0</v>
      </c>
      <c r="AJ2802" t="str">
        <f>_xlfn.XLOOKUP(N2802,Agrupamentos!C$3:C$496,Agrupamentos!D$3:D$496,"",0)</f>
        <v>APOIO E MANUTENÇÃO</v>
      </c>
      <c r="AK2802" t="str">
        <f t="shared" si="346"/>
        <v>APOIO E MANUTENÇÃO 1430GN14302</v>
      </c>
      <c r="AL2802" s="57" t="str">
        <f t="shared" si="347"/>
        <v>48499GN1430Trabalhador FlorestalMATEUS SANCHES PERES BIENIEKAPOIO E MANUTENÇÃO 1430F21 - SÃO FRANCISCO DE ASSIS6Suporte0Agosto-26727246234,432245370446233</v>
      </c>
      <c r="AM2802" s="79" t="str">
        <f t="shared" si="348"/>
        <v/>
      </c>
      <c r="AN2802" s="80" t="str">
        <f t="shared" si="349"/>
        <v/>
      </c>
      <c r="AO2802" s="36">
        <f t="shared" si="350"/>
        <v>0</v>
      </c>
      <c r="AP2802" s="83" t="str">
        <f t="shared" si="351"/>
        <v/>
      </c>
    </row>
    <row r="2803" spans="1:42" hidden="1">
      <c r="A2803">
        <v>48455</v>
      </c>
      <c r="B2803" s="38">
        <v>46233</v>
      </c>
      <c r="C2803" t="s">
        <v>714</v>
      </c>
      <c r="D2803" t="s">
        <v>36</v>
      </c>
      <c r="E2803" t="s">
        <v>3</v>
      </c>
      <c r="F2803" t="s">
        <v>37</v>
      </c>
      <c r="G2803">
        <v>8</v>
      </c>
      <c r="H2803" s="43">
        <v>11585</v>
      </c>
      <c r="I2803" t="s">
        <v>38</v>
      </c>
      <c r="J2803" t="s">
        <v>39</v>
      </c>
      <c r="K2803" t="s">
        <v>40</v>
      </c>
      <c r="L2803" t="s">
        <v>41</v>
      </c>
      <c r="M2803">
        <v>2</v>
      </c>
      <c r="N2803" t="s">
        <v>42</v>
      </c>
      <c r="O2803" t="s">
        <v>43</v>
      </c>
      <c r="P2803">
        <v>390</v>
      </c>
      <c r="Q2803" t="s">
        <v>44</v>
      </c>
      <c r="R2803" t="s">
        <v>45</v>
      </c>
      <c r="S2803">
        <v>8</v>
      </c>
      <c r="T2803">
        <v>0</v>
      </c>
      <c r="U2803">
        <v>8</v>
      </c>
      <c r="V2803">
        <v>16</v>
      </c>
      <c r="W2803">
        <v>0</v>
      </c>
      <c r="X2803">
        <v>0</v>
      </c>
      <c r="Y2803">
        <v>0</v>
      </c>
      <c r="Z2803">
        <v>0</v>
      </c>
      <c r="AA2803" t="s">
        <v>46</v>
      </c>
      <c r="AB2803" t="s">
        <v>47</v>
      </c>
      <c r="AC2803" t="s">
        <v>48</v>
      </c>
      <c r="AD2803" t="s">
        <v>48</v>
      </c>
      <c r="AE2803" s="39">
        <v>46233.724490740744</v>
      </c>
      <c r="AG2803" t="str">
        <f t="shared" si="344"/>
        <v>Agosto-26</v>
      </c>
      <c r="AH2803" s="36">
        <f>_xlfn.XLOOKUP(AK2803,'Base de Preços'!P$7:P$3001,'Base de Preços'!J$7:J$3001,"",0)</f>
        <v>0</v>
      </c>
      <c r="AI2803" s="37">
        <f t="shared" si="345"/>
        <v>0</v>
      </c>
      <c r="AJ2803" t="str">
        <f>_xlfn.XLOOKUP(N2803,Agrupamentos!C$3:C$496,Agrupamentos!D$3:D$496,"",0)</f>
        <v>APOIO E MANUTENÇÃO</v>
      </c>
      <c r="AK2803" t="str">
        <f t="shared" si="346"/>
        <v>APOIO E MANUTEÇÃOGN14212</v>
      </c>
      <c r="AL2803" s="57" t="str">
        <f t="shared" si="347"/>
        <v>48455GN1421MotoristaGIOVANNI RODRIGUES BORGES MORAESAPOIO E MANUTEÇÃOPátio MST01Principal0Agosto-2681646233,724490740746233</v>
      </c>
      <c r="AM2803" s="79" t="str">
        <f t="shared" si="348"/>
        <v/>
      </c>
      <c r="AN2803" s="80" t="str">
        <f t="shared" si="349"/>
        <v/>
      </c>
      <c r="AO2803" s="36">
        <f t="shared" si="350"/>
        <v>0</v>
      </c>
      <c r="AP2803" s="83" t="str">
        <f t="shared" si="351"/>
        <v/>
      </c>
    </row>
    <row r="2804" spans="1:42" hidden="1">
      <c r="A2804">
        <v>48456</v>
      </c>
      <c r="B2804" s="38">
        <v>46233</v>
      </c>
      <c r="C2804" t="s">
        <v>714</v>
      </c>
      <c r="D2804" t="s">
        <v>36</v>
      </c>
      <c r="E2804" t="s">
        <v>3</v>
      </c>
      <c r="F2804" t="s">
        <v>59</v>
      </c>
      <c r="G2804">
        <v>9</v>
      </c>
      <c r="H2804" s="43">
        <v>10061</v>
      </c>
      <c r="I2804" t="s">
        <v>60</v>
      </c>
      <c r="J2804">
        <v>11071</v>
      </c>
      <c r="K2804" t="s">
        <v>66</v>
      </c>
      <c r="L2804" t="s">
        <v>66</v>
      </c>
      <c r="M2804" t="s">
        <v>541</v>
      </c>
      <c r="N2804" t="s">
        <v>542</v>
      </c>
      <c r="O2804" t="s">
        <v>64</v>
      </c>
      <c r="P2804">
        <v>528</v>
      </c>
      <c r="Q2804" t="s">
        <v>76</v>
      </c>
      <c r="R2804">
        <v>52</v>
      </c>
      <c r="S2804">
        <v>9</v>
      </c>
      <c r="T2804">
        <v>7.8</v>
      </c>
      <c r="U2804">
        <v>0</v>
      </c>
      <c r="V2804">
        <v>9</v>
      </c>
      <c r="W2804">
        <v>1.38</v>
      </c>
      <c r="X2804">
        <v>1.1499999999999999</v>
      </c>
      <c r="Y2804">
        <v>1.1499999999999999</v>
      </c>
      <c r="Z2804">
        <v>825.63</v>
      </c>
      <c r="AA2804" t="s">
        <v>55</v>
      </c>
      <c r="AB2804" t="s">
        <v>47</v>
      </c>
      <c r="AC2804" t="s">
        <v>69</v>
      </c>
      <c r="AE2804" s="39">
        <v>46233.72384259259</v>
      </c>
      <c r="AG2804" t="str">
        <f t="shared" si="344"/>
        <v>Agosto-26</v>
      </c>
      <c r="AH2804" s="36">
        <f>_xlfn.XLOOKUP(AK2804,'Base de Preços'!P$7:P$3001,'Base de Preços'!J$7:J$3001,"",0)</f>
        <v>1100</v>
      </c>
      <c r="AI2804" s="37">
        <f t="shared" si="345"/>
        <v>8580</v>
      </c>
      <c r="AJ2804" t="str">
        <f>_xlfn.XLOOKUP(N2804,Agrupamentos!C$3:C$496,Agrupamentos!D$3:D$496,"",0)</f>
        <v>SUBSOSALGEM</v>
      </c>
      <c r="AK2804" t="str">
        <f t="shared" si="346"/>
        <v>SUBSOLAGEM EM ÁREA DE REFORMAGN1421REF56</v>
      </c>
      <c r="AL2804" s="57" t="str">
        <f t="shared" si="347"/>
        <v>48456GN1421Operador de Trator de PneuLUCAS CARDOSO PINTOSUBSOLAGEM EM ÁREA DE REFORMAMEL52Principal7,8Agosto-260946233,723842592646233</v>
      </c>
      <c r="AM2804" s="79">
        <f t="shared" si="348"/>
        <v>6.5217391304347831</v>
      </c>
      <c r="AN2804" s="80">
        <f t="shared" si="349"/>
        <v>5384.54347826087</v>
      </c>
      <c r="AO2804" s="36">
        <f t="shared" si="350"/>
        <v>6439.9139999999998</v>
      </c>
      <c r="AP2804" s="83">
        <f t="shared" si="351"/>
        <v>1055.3705217391298</v>
      </c>
    </row>
    <row r="2805" spans="1:42" hidden="1">
      <c r="A2805">
        <v>48456</v>
      </c>
      <c r="B2805" s="38">
        <v>46233</v>
      </c>
      <c r="C2805" t="s">
        <v>714</v>
      </c>
      <c r="D2805" t="s">
        <v>36</v>
      </c>
      <c r="E2805" t="s">
        <v>3</v>
      </c>
      <c r="F2805" t="s">
        <v>37</v>
      </c>
      <c r="G2805">
        <v>9</v>
      </c>
      <c r="H2805" s="43">
        <v>10061</v>
      </c>
      <c r="I2805" t="s">
        <v>60</v>
      </c>
      <c r="J2805">
        <v>11071</v>
      </c>
      <c r="K2805" t="s">
        <v>66</v>
      </c>
      <c r="L2805" t="s">
        <v>66</v>
      </c>
      <c r="M2805" t="s">
        <v>541</v>
      </c>
      <c r="N2805" t="s">
        <v>542</v>
      </c>
      <c r="O2805" t="s">
        <v>64</v>
      </c>
      <c r="P2805">
        <v>528</v>
      </c>
      <c r="Q2805" t="s">
        <v>76</v>
      </c>
      <c r="R2805">
        <v>52</v>
      </c>
      <c r="S2805">
        <v>0</v>
      </c>
      <c r="T2805">
        <v>7.8</v>
      </c>
      <c r="U2805">
        <v>9</v>
      </c>
      <c r="V2805">
        <v>9</v>
      </c>
      <c r="W2805">
        <v>0.46</v>
      </c>
      <c r="X2805">
        <v>0</v>
      </c>
      <c r="Y2805">
        <v>1.1499999999999999</v>
      </c>
      <c r="Z2805">
        <v>209.59</v>
      </c>
      <c r="AA2805" t="s">
        <v>55</v>
      </c>
      <c r="AB2805" t="s">
        <v>56</v>
      </c>
      <c r="AC2805" t="s">
        <v>69</v>
      </c>
      <c r="AD2805" t="s">
        <v>58</v>
      </c>
      <c r="AE2805" s="39">
        <v>46233.72384259259</v>
      </c>
      <c r="AG2805" t="str">
        <f t="shared" si="344"/>
        <v>Agosto-26</v>
      </c>
      <c r="AH2805" s="36">
        <f>_xlfn.XLOOKUP(AK2805,'Base de Preços'!P$7:P$3001,'Base de Preços'!J$7:J$3001,"",0)</f>
        <v>1100</v>
      </c>
      <c r="AI2805" s="37">
        <f t="shared" si="345"/>
        <v>0</v>
      </c>
      <c r="AJ2805" t="str">
        <f>_xlfn.XLOOKUP(N2805,Agrupamentos!C$3:C$496,Agrupamentos!D$3:D$496,"",0)</f>
        <v>SUBSOSALGEM</v>
      </c>
      <c r="AK2805" t="str">
        <f t="shared" si="346"/>
        <v>SUBSOLAGEM EM ÁREA DE REFORMAGN1421REF56</v>
      </c>
      <c r="AL2805" s="57" t="str">
        <f t="shared" si="347"/>
        <v>48456GN1421MotoristaLUCAS CARDOSO PINTOSUBSOLAGEM EM ÁREA DE REFORMAMEL52Suporte7,8Agosto-269946233,723842592646233</v>
      </c>
      <c r="AM2805" s="79">
        <f t="shared" si="348"/>
        <v>19.565217391304348</v>
      </c>
      <c r="AN2805" s="80">
        <f t="shared" si="349"/>
        <v>4100.673913043478</v>
      </c>
      <c r="AO2805" s="36">
        <f t="shared" si="350"/>
        <v>1634.8019999999999</v>
      </c>
      <c r="AP2805" s="83">
        <f t="shared" si="351"/>
        <v>-2465.8719130434783</v>
      </c>
    </row>
    <row r="2806" spans="1:42" hidden="1">
      <c r="A2806">
        <v>48460</v>
      </c>
      <c r="B2806" s="38">
        <v>46233</v>
      </c>
      <c r="C2806" t="s">
        <v>714</v>
      </c>
      <c r="D2806" t="s">
        <v>36</v>
      </c>
      <c r="E2806" t="s">
        <v>3</v>
      </c>
      <c r="F2806" t="s">
        <v>49</v>
      </c>
      <c r="G2806">
        <v>8</v>
      </c>
      <c r="H2806" s="43">
        <v>11585</v>
      </c>
      <c r="I2806" t="s">
        <v>38</v>
      </c>
      <c r="J2806" t="s">
        <v>50</v>
      </c>
      <c r="K2806" t="s">
        <v>51</v>
      </c>
      <c r="L2806" t="s">
        <v>52</v>
      </c>
      <c r="M2806">
        <v>2</v>
      </c>
      <c r="N2806" t="s">
        <v>42</v>
      </c>
      <c r="O2806" t="s">
        <v>43</v>
      </c>
      <c r="P2806">
        <v>511</v>
      </c>
      <c r="Q2806" t="s">
        <v>53</v>
      </c>
      <c r="R2806" t="s">
        <v>783</v>
      </c>
      <c r="S2806">
        <v>0</v>
      </c>
      <c r="T2806">
        <v>0</v>
      </c>
      <c r="U2806">
        <v>56</v>
      </c>
      <c r="V2806">
        <v>56</v>
      </c>
      <c r="W2806">
        <v>0</v>
      </c>
      <c r="X2806">
        <v>0</v>
      </c>
      <c r="Y2806">
        <v>0</v>
      </c>
      <c r="Z2806">
        <v>0</v>
      </c>
      <c r="AA2806" t="s">
        <v>55</v>
      </c>
      <c r="AB2806" t="s">
        <v>56</v>
      </c>
      <c r="AC2806" t="s">
        <v>57</v>
      </c>
      <c r="AD2806" t="s">
        <v>57</v>
      </c>
      <c r="AE2806" s="39">
        <v>46233.743784722225</v>
      </c>
      <c r="AG2806" t="str">
        <f t="shared" si="344"/>
        <v>Agosto-26</v>
      </c>
      <c r="AH2806" s="36">
        <f>_xlfn.XLOOKUP(AK2806,'Base de Preços'!P$7:P$3001,'Base de Preços'!J$7:J$3001,"",0)</f>
        <v>0</v>
      </c>
      <c r="AI2806" s="37">
        <f t="shared" si="345"/>
        <v>0</v>
      </c>
      <c r="AJ2806" t="str">
        <f>_xlfn.XLOOKUP(N2806,Agrupamentos!C$3:C$496,Agrupamentos!D$3:D$496,"",0)</f>
        <v>APOIO E MANUTENÇÃO</v>
      </c>
      <c r="AK2806" t="str">
        <f t="shared" si="346"/>
        <v>APOIO E MANUTEÇÃOGN14212</v>
      </c>
      <c r="AL2806" s="57" t="str">
        <f t="shared" si="347"/>
        <v>48460GN1421Trabalhador FlorestalLEANDRA DE MIRANDA SOUZA COSTAAPOIO E MANUTEÇÃOLAGEADO39ASuporte0Agosto-26565646233,743784722246233</v>
      </c>
      <c r="AM2806" s="79" t="str">
        <f t="shared" si="348"/>
        <v/>
      </c>
      <c r="AN2806" s="80" t="str">
        <f t="shared" si="349"/>
        <v/>
      </c>
      <c r="AO2806" s="36">
        <f t="shared" si="350"/>
        <v>0</v>
      </c>
      <c r="AP2806" s="83" t="str">
        <f t="shared" si="351"/>
        <v/>
      </c>
    </row>
    <row r="2807" spans="1:42" hidden="1">
      <c r="A2807">
        <v>48474</v>
      </c>
      <c r="B2807" s="38">
        <v>46233</v>
      </c>
      <c r="C2807" t="s">
        <v>714</v>
      </c>
      <c r="D2807" t="s">
        <v>36</v>
      </c>
      <c r="E2807" t="s">
        <v>3</v>
      </c>
      <c r="F2807" t="s">
        <v>59</v>
      </c>
      <c r="G2807">
        <v>8</v>
      </c>
      <c r="H2807" s="43">
        <v>10061</v>
      </c>
      <c r="I2807" t="s">
        <v>60</v>
      </c>
      <c r="J2807">
        <v>11778</v>
      </c>
      <c r="K2807" t="s">
        <v>61</v>
      </c>
      <c r="L2807" t="s">
        <v>61</v>
      </c>
      <c r="M2807" t="s">
        <v>62</v>
      </c>
      <c r="N2807" t="s">
        <v>63</v>
      </c>
      <c r="O2807" t="s">
        <v>64</v>
      </c>
      <c r="P2807">
        <v>511</v>
      </c>
      <c r="Q2807" t="s">
        <v>53</v>
      </c>
      <c r="R2807">
        <v>16</v>
      </c>
      <c r="S2807">
        <v>6</v>
      </c>
      <c r="T2807">
        <v>3</v>
      </c>
      <c r="U2807">
        <v>4</v>
      </c>
      <c r="V2807">
        <v>10</v>
      </c>
      <c r="W2807">
        <v>1.24</v>
      </c>
      <c r="X2807">
        <v>2</v>
      </c>
      <c r="Y2807">
        <v>3.33</v>
      </c>
      <c r="Z2807" s="3">
        <v>1000</v>
      </c>
      <c r="AA2807" t="s">
        <v>55</v>
      </c>
      <c r="AB2807" t="s">
        <v>47</v>
      </c>
      <c r="AC2807" t="s">
        <v>65</v>
      </c>
      <c r="AD2807" t="s">
        <v>58</v>
      </c>
      <c r="AE2807" s="39">
        <v>46233.839849537035</v>
      </c>
      <c r="AG2807" t="str">
        <f t="shared" si="344"/>
        <v>Agosto-26</v>
      </c>
      <c r="AH2807" s="36">
        <f>_xlfn.XLOOKUP(AK2807,'Base de Preços'!P$7:P$3001,'Base de Preços'!J$7:J$3001,"",0)</f>
        <v>1000</v>
      </c>
      <c r="AI2807" s="37">
        <f t="shared" si="345"/>
        <v>3000</v>
      </c>
      <c r="AJ2807" t="str">
        <f>_xlfn.XLOOKUP(N2807,Agrupamentos!C$3:C$496,Agrupamentos!D$3:D$496,"",0)</f>
        <v>REBAIXAMENTO TOCO</v>
      </c>
      <c r="AK2807" t="str">
        <f t="shared" si="346"/>
        <v>REBAIXAMENTO MECANIZADO DE BROTAÇÃO E TOCOS DE EUCALIPTOGN1421REF54</v>
      </c>
      <c r="AL2807" s="57" t="str">
        <f t="shared" si="347"/>
        <v>48474GN1421Operador de Trator de PneuJORDAN HUGO MIGUEL DA SILVAREBAIXAMENTO MECANIZADO DE BROTAÇÃO E TOCOS DE EUCALIPTOLAGEADO16Principal3Agosto-2641046233,83984953746233</v>
      </c>
      <c r="AM2807" s="79">
        <f t="shared" si="348"/>
        <v>8.064516129032258</v>
      </c>
      <c r="AN2807" s="80">
        <f t="shared" si="349"/>
        <v>8064.5161290322576</v>
      </c>
      <c r="AO2807" s="36">
        <f t="shared" si="350"/>
        <v>3000</v>
      </c>
      <c r="AP2807" s="83">
        <f t="shared" si="351"/>
        <v>-5064.5161290322576</v>
      </c>
    </row>
    <row r="2808" spans="1:42" hidden="1">
      <c r="A2808">
        <v>48474</v>
      </c>
      <c r="B2808" s="38">
        <v>46233</v>
      </c>
      <c r="C2808" t="s">
        <v>714</v>
      </c>
      <c r="D2808" t="s">
        <v>36</v>
      </c>
      <c r="E2808" t="s">
        <v>3</v>
      </c>
      <c r="F2808" t="s">
        <v>59</v>
      </c>
      <c r="G2808">
        <v>8</v>
      </c>
      <c r="H2808" s="43">
        <v>10061</v>
      </c>
      <c r="I2808" t="s">
        <v>60</v>
      </c>
      <c r="J2808">
        <v>11778</v>
      </c>
      <c r="K2808" t="s">
        <v>61</v>
      </c>
      <c r="L2808" t="s">
        <v>61</v>
      </c>
      <c r="M2808" t="s">
        <v>67</v>
      </c>
      <c r="N2808" t="s">
        <v>68</v>
      </c>
      <c r="O2808" t="s">
        <v>64</v>
      </c>
      <c r="P2808">
        <v>511</v>
      </c>
      <c r="Q2808" t="s">
        <v>53</v>
      </c>
      <c r="R2808">
        <v>16</v>
      </c>
      <c r="S2808">
        <v>1</v>
      </c>
      <c r="T2808">
        <v>5</v>
      </c>
      <c r="U2808">
        <v>7</v>
      </c>
      <c r="V2808">
        <v>8</v>
      </c>
      <c r="W2808">
        <v>0.41</v>
      </c>
      <c r="X2808">
        <v>0.2</v>
      </c>
      <c r="Y2808">
        <v>1.6</v>
      </c>
      <c r="Z2808">
        <v>148.68</v>
      </c>
      <c r="AA2808" t="s">
        <v>55</v>
      </c>
      <c r="AB2808" t="s">
        <v>47</v>
      </c>
      <c r="AC2808" t="s">
        <v>65</v>
      </c>
      <c r="AE2808" s="39">
        <v>46233.839849537035</v>
      </c>
      <c r="AG2808" t="str">
        <f t="shared" si="344"/>
        <v>Agosto-26</v>
      </c>
      <c r="AH2808" s="36">
        <f>_xlfn.XLOOKUP(AK2808,'Base de Preços'!P$7:P$3001,'Base de Preços'!J$7:J$3001,"",0)</f>
        <v>205</v>
      </c>
      <c r="AI2808" s="37">
        <f t="shared" si="345"/>
        <v>1025</v>
      </c>
      <c r="AJ2808" t="str">
        <f>_xlfn.XLOOKUP(N2808,Agrupamentos!C$3:C$496,Agrupamentos!D$3:D$496,"",0)</f>
        <v>CALGESSO</v>
      </c>
      <c r="AK2808" t="str">
        <f t="shared" si="346"/>
        <v>APLICAÇÃO DE CALGESSO - ATÉ 1.500 KGGN1421REF328</v>
      </c>
      <c r="AL2808" s="57" t="str">
        <f t="shared" si="347"/>
        <v>48474GN1421Operador de Trator de PneuJORDAN HUGO MIGUEL DA SILVAAPLICAÇÃO DE CALGESSO - ATÉ 1.500 KGLAGEADO16Principal5Agosto-267846233,83984953746233</v>
      </c>
      <c r="AM2808" s="79">
        <f t="shared" si="348"/>
        <v>19.512195121951219</v>
      </c>
      <c r="AN2808" s="80">
        <f t="shared" si="349"/>
        <v>2901.0731707317073</v>
      </c>
      <c r="AO2808" s="36">
        <f t="shared" si="350"/>
        <v>743.40000000000009</v>
      </c>
      <c r="AP2808" s="83">
        <f t="shared" si="351"/>
        <v>-2157.6731707317072</v>
      </c>
    </row>
    <row r="2809" spans="1:42" hidden="1">
      <c r="A2809">
        <v>48474</v>
      </c>
      <c r="B2809" s="38">
        <v>46233</v>
      </c>
      <c r="C2809" t="s">
        <v>714</v>
      </c>
      <c r="D2809" t="s">
        <v>36</v>
      </c>
      <c r="E2809" t="s">
        <v>3</v>
      </c>
      <c r="F2809" t="s">
        <v>59</v>
      </c>
      <c r="G2809">
        <v>8</v>
      </c>
      <c r="H2809" s="43">
        <v>10061</v>
      </c>
      <c r="I2809" t="s">
        <v>60</v>
      </c>
      <c r="J2809">
        <v>11778</v>
      </c>
      <c r="K2809" t="s">
        <v>61</v>
      </c>
      <c r="L2809" t="s">
        <v>61</v>
      </c>
      <c r="M2809" t="s">
        <v>62</v>
      </c>
      <c r="N2809" t="s">
        <v>63</v>
      </c>
      <c r="O2809" t="s">
        <v>64</v>
      </c>
      <c r="P2809">
        <v>511</v>
      </c>
      <c r="Q2809" t="s">
        <v>53</v>
      </c>
      <c r="R2809">
        <v>17</v>
      </c>
      <c r="S2809">
        <v>11</v>
      </c>
      <c r="T2809">
        <v>4</v>
      </c>
      <c r="U2809">
        <v>17</v>
      </c>
      <c r="V2809">
        <v>28</v>
      </c>
      <c r="W2809">
        <v>1.24</v>
      </c>
      <c r="X2809">
        <v>2.75</v>
      </c>
      <c r="Y2809">
        <v>7</v>
      </c>
      <c r="Z2809" s="3">
        <v>1000</v>
      </c>
      <c r="AA2809" t="s">
        <v>55</v>
      </c>
      <c r="AB2809" t="s">
        <v>47</v>
      </c>
      <c r="AC2809" t="s">
        <v>65</v>
      </c>
      <c r="AD2809" t="s">
        <v>58</v>
      </c>
      <c r="AE2809" s="39">
        <v>46234.376967592594</v>
      </c>
      <c r="AG2809" t="str">
        <f t="shared" si="344"/>
        <v>Agosto-26</v>
      </c>
      <c r="AH2809" s="36">
        <f>_xlfn.XLOOKUP(AK2809,'Base de Preços'!P$7:P$3001,'Base de Preços'!J$7:J$3001,"",0)</f>
        <v>1000</v>
      </c>
      <c r="AI2809" s="37">
        <f t="shared" si="345"/>
        <v>4000</v>
      </c>
      <c r="AJ2809" t="str">
        <f>_xlfn.XLOOKUP(N2809,Agrupamentos!C$3:C$496,Agrupamentos!D$3:D$496,"",0)</f>
        <v>REBAIXAMENTO TOCO</v>
      </c>
      <c r="AK2809" t="str">
        <f t="shared" si="346"/>
        <v>REBAIXAMENTO MECANIZADO DE BROTAÇÃO E TOCOS DE EUCALIPTOGN1421REF54</v>
      </c>
      <c r="AL2809" s="57" t="str">
        <f t="shared" si="347"/>
        <v>48474GN1421Operador de Trator de PneuJORDAN HUGO MIGUEL DA SILVAREBAIXAMENTO MECANIZADO DE BROTAÇÃO E TOCOS DE EUCALIPTOLAGEADO17Principal4Agosto-26172846234,376967592646233</v>
      </c>
      <c r="AM2809" s="79">
        <f t="shared" si="348"/>
        <v>22.580645161290324</v>
      </c>
      <c r="AN2809" s="80">
        <f t="shared" si="349"/>
        <v>22580.645161290326</v>
      </c>
      <c r="AO2809" s="36">
        <f t="shared" si="350"/>
        <v>4000</v>
      </c>
      <c r="AP2809" s="83">
        <f t="shared" si="351"/>
        <v>-18580.645161290326</v>
      </c>
    </row>
    <row r="2810" spans="1:42" hidden="1">
      <c r="A2810">
        <v>48474</v>
      </c>
      <c r="B2810" s="38">
        <v>46233</v>
      </c>
      <c r="C2810" t="s">
        <v>714</v>
      </c>
      <c r="D2810" t="s">
        <v>36</v>
      </c>
      <c r="E2810" t="s">
        <v>3</v>
      </c>
      <c r="F2810" t="s">
        <v>70</v>
      </c>
      <c r="G2810">
        <v>8</v>
      </c>
      <c r="H2810" s="43">
        <v>10061</v>
      </c>
      <c r="I2810" t="s">
        <v>60</v>
      </c>
      <c r="J2810">
        <v>11778</v>
      </c>
      <c r="K2810" t="s">
        <v>61</v>
      </c>
      <c r="L2810" t="s">
        <v>61</v>
      </c>
      <c r="M2810" t="s">
        <v>71</v>
      </c>
      <c r="N2810" t="s">
        <v>72</v>
      </c>
      <c r="O2810" t="s">
        <v>64</v>
      </c>
      <c r="P2810">
        <v>511</v>
      </c>
      <c r="Q2810" t="s">
        <v>53</v>
      </c>
      <c r="R2810">
        <v>29</v>
      </c>
      <c r="S2810">
        <v>5</v>
      </c>
      <c r="T2810">
        <v>3.44</v>
      </c>
      <c r="U2810">
        <v>3</v>
      </c>
      <c r="V2810">
        <v>8</v>
      </c>
      <c r="W2810">
        <v>0.78</v>
      </c>
      <c r="X2810">
        <v>1.45</v>
      </c>
      <c r="Y2810">
        <v>2.33</v>
      </c>
      <c r="Z2810">
        <v>580</v>
      </c>
      <c r="AA2810" t="s">
        <v>46</v>
      </c>
      <c r="AB2810" t="s">
        <v>47</v>
      </c>
      <c r="AC2810" t="s">
        <v>65</v>
      </c>
      <c r="AD2810" t="s">
        <v>58</v>
      </c>
      <c r="AE2810" s="39">
        <v>46234.349293981482</v>
      </c>
      <c r="AG2810" t="str">
        <f t="shared" si="344"/>
        <v>Agosto-26</v>
      </c>
      <c r="AH2810" s="36">
        <f>_xlfn.XLOOKUP(AK2810,'Base de Preços'!P$7:P$3001,'Base de Preços'!J$7:J$3001,"",0)</f>
        <v>580</v>
      </c>
      <c r="AI2810" s="37">
        <f t="shared" si="345"/>
        <v>1995.2</v>
      </c>
      <c r="AJ2810" t="str">
        <f>_xlfn.XLOOKUP(N2810,Agrupamentos!C$3:C$496,Agrupamentos!D$3:D$496,"",0)</f>
        <v>TRITURAÇÃO COM PÁ CARREGADEIRA/ ROLO FACA</v>
      </c>
      <c r="AK2810" t="str">
        <f t="shared" si="346"/>
        <v>TRITURAÇÃO COM PÁ CARREGADEIRAGN1421REF29</v>
      </c>
      <c r="AL2810" s="57" t="str">
        <f t="shared" si="347"/>
        <v>48474GN1421Operador de Pá CarregadeiraJORDAN HUGO MIGUEL DA SILVATRITURAÇÃO COM PÁ CARREGADEIRALAGEADO29Principal3,44Agosto-263846234,349293981546233</v>
      </c>
      <c r="AM2810" s="79">
        <f t="shared" si="348"/>
        <v>10.256410256410255</v>
      </c>
      <c r="AN2810" s="80">
        <f t="shared" si="349"/>
        <v>5948.7179487179483</v>
      </c>
      <c r="AO2810" s="36">
        <f t="shared" si="350"/>
        <v>1995.2</v>
      </c>
      <c r="AP2810" s="83">
        <f t="shared" si="351"/>
        <v>-3953.5179487179485</v>
      </c>
    </row>
    <row r="2811" spans="1:42" hidden="1">
      <c r="A2811">
        <v>48474</v>
      </c>
      <c r="B2811" s="38">
        <v>46233</v>
      </c>
      <c r="C2811" t="s">
        <v>714</v>
      </c>
      <c r="D2811" t="s">
        <v>36</v>
      </c>
      <c r="E2811" t="s">
        <v>3</v>
      </c>
      <c r="F2811" t="s">
        <v>70</v>
      </c>
      <c r="G2811">
        <v>8</v>
      </c>
      <c r="H2811" s="43">
        <v>10061</v>
      </c>
      <c r="I2811" t="s">
        <v>60</v>
      </c>
      <c r="J2811">
        <v>11778</v>
      </c>
      <c r="K2811" t="s">
        <v>61</v>
      </c>
      <c r="L2811" t="s">
        <v>61</v>
      </c>
      <c r="M2811" t="s">
        <v>67</v>
      </c>
      <c r="N2811" t="s">
        <v>68</v>
      </c>
      <c r="O2811" t="s">
        <v>64</v>
      </c>
      <c r="P2811">
        <v>511</v>
      </c>
      <c r="Q2811" t="s">
        <v>53</v>
      </c>
      <c r="R2811">
        <v>16</v>
      </c>
      <c r="S2811">
        <v>1</v>
      </c>
      <c r="T2811">
        <v>5</v>
      </c>
      <c r="U2811">
        <v>7</v>
      </c>
      <c r="V2811">
        <v>8</v>
      </c>
      <c r="W2811">
        <v>0.14000000000000001</v>
      </c>
      <c r="X2811">
        <v>0.2</v>
      </c>
      <c r="Y2811">
        <v>1.6</v>
      </c>
      <c r="Z2811">
        <v>56.32</v>
      </c>
      <c r="AA2811" t="s">
        <v>55</v>
      </c>
      <c r="AB2811" t="s">
        <v>56</v>
      </c>
      <c r="AC2811" t="s">
        <v>65</v>
      </c>
      <c r="AE2811" s="39">
        <v>46233.839849537035</v>
      </c>
      <c r="AG2811" t="str">
        <f t="shared" si="344"/>
        <v>Agosto-26</v>
      </c>
      <c r="AH2811" s="36">
        <f>_xlfn.XLOOKUP(AK2811,'Base de Preços'!P$7:P$3001,'Base de Preços'!J$7:J$3001,"",0)</f>
        <v>205</v>
      </c>
      <c r="AI2811" s="37">
        <f t="shared" si="345"/>
        <v>0</v>
      </c>
      <c r="AJ2811" t="str">
        <f>_xlfn.XLOOKUP(N2811,Agrupamentos!C$3:C$496,Agrupamentos!D$3:D$496,"",0)</f>
        <v>CALGESSO</v>
      </c>
      <c r="AK2811" t="str">
        <f t="shared" si="346"/>
        <v>APLICAÇÃO DE CALGESSO - ATÉ 1.500 KGGN1421REF328</v>
      </c>
      <c r="AL2811" s="57" t="str">
        <f t="shared" si="347"/>
        <v>48474GN1421Operador de Pá CarregadeiraJORDAN HUGO MIGUEL DA SILVAAPLICAÇÃO DE CALGESSO - ATÉ 1.500 KGLAGEADO16Suporte5Agosto-267846233,83984953746233</v>
      </c>
      <c r="AM2811" s="79">
        <f t="shared" si="348"/>
        <v>57.142857142857139</v>
      </c>
      <c r="AN2811" s="80">
        <f t="shared" si="349"/>
        <v>3218.2857142857142</v>
      </c>
      <c r="AO2811" s="36">
        <f t="shared" si="350"/>
        <v>281.60000000000002</v>
      </c>
      <c r="AP2811" s="83">
        <f t="shared" si="351"/>
        <v>-2936.6857142857143</v>
      </c>
    </row>
    <row r="2812" spans="1:42" hidden="1">
      <c r="A2812">
        <v>48480</v>
      </c>
      <c r="B2812" s="38">
        <v>46233</v>
      </c>
      <c r="C2812" t="s">
        <v>714</v>
      </c>
      <c r="D2812" t="s">
        <v>36</v>
      </c>
      <c r="E2812" t="s">
        <v>3</v>
      </c>
      <c r="F2812" t="s">
        <v>92</v>
      </c>
      <c r="G2812">
        <v>8</v>
      </c>
      <c r="H2812" s="43">
        <v>11585</v>
      </c>
      <c r="I2812" t="s">
        <v>38</v>
      </c>
      <c r="J2812">
        <v>11807</v>
      </c>
      <c r="K2812" t="s">
        <v>84</v>
      </c>
      <c r="L2812" t="s">
        <v>84</v>
      </c>
      <c r="M2812" t="s">
        <v>94</v>
      </c>
      <c r="N2812" t="s">
        <v>95</v>
      </c>
      <c r="O2812" t="s">
        <v>64</v>
      </c>
      <c r="P2812">
        <v>528</v>
      </c>
      <c r="Q2812" t="s">
        <v>76</v>
      </c>
      <c r="R2812" t="s">
        <v>97</v>
      </c>
      <c r="S2812">
        <v>8</v>
      </c>
      <c r="T2812">
        <v>11</v>
      </c>
      <c r="U2812">
        <v>0</v>
      </c>
      <c r="V2812">
        <v>8</v>
      </c>
      <c r="W2812">
        <v>0.36</v>
      </c>
      <c r="X2812">
        <v>0.73</v>
      </c>
      <c r="Y2812">
        <v>0.73</v>
      </c>
      <c r="Z2812">
        <v>127.29</v>
      </c>
      <c r="AA2812" t="s">
        <v>55</v>
      </c>
      <c r="AB2812" t="s">
        <v>77</v>
      </c>
      <c r="AC2812" t="s">
        <v>88</v>
      </c>
      <c r="AE2812" s="39">
        <v>46233.966458333336</v>
      </c>
      <c r="AG2812" t="str">
        <f t="shared" si="344"/>
        <v>Agosto-26</v>
      </c>
      <c r="AH2812" s="36">
        <f>_xlfn.XLOOKUP(AK2812,'Base de Preços'!P$7:P$3001,'Base de Preços'!J$7:J$3001,"",0)</f>
        <v>623.57000000000005</v>
      </c>
      <c r="AI2812" s="37">
        <f t="shared" si="345"/>
        <v>0</v>
      </c>
      <c r="AJ2812" t="str">
        <f>_xlfn.XLOOKUP(N2812,Agrupamentos!C$3:C$496,Agrupamentos!D$3:D$496,"",0)</f>
        <v>IRRIGAÇÃO DE PLANTIO</v>
      </c>
      <c r="AK2812" t="str">
        <f t="shared" si="346"/>
        <v>2ª IRRIGAÇÃO DE PLANTIOGN1421REF322</v>
      </c>
      <c r="AL2812" s="57" t="str">
        <f t="shared" si="347"/>
        <v>48480GN1421Motorista de Caminhão PipaCASSIO EDUARDO VIEIRA SOARES2ª IRRIGAÇÃO DE PLANTIOMEL50AApoio11Agosto-260846233,966458333346233</v>
      </c>
      <c r="AM2812" s="79">
        <f t="shared" si="348"/>
        <v>22.222222222222221</v>
      </c>
      <c r="AN2812" s="80">
        <f t="shared" si="349"/>
        <v>2828.6666666666665</v>
      </c>
      <c r="AO2812" s="36">
        <f t="shared" si="350"/>
        <v>1400.19</v>
      </c>
      <c r="AP2812" s="83">
        <f t="shared" si="351"/>
        <v>-1428.4766666666665</v>
      </c>
    </row>
    <row r="2813" spans="1:42" hidden="1">
      <c r="A2813">
        <v>48480</v>
      </c>
      <c r="B2813" s="38">
        <v>46233</v>
      </c>
      <c r="C2813" t="s">
        <v>714</v>
      </c>
      <c r="D2813" t="s">
        <v>36</v>
      </c>
      <c r="E2813" t="s">
        <v>3</v>
      </c>
      <c r="F2813" t="s">
        <v>59</v>
      </c>
      <c r="G2813">
        <v>8</v>
      </c>
      <c r="H2813" s="43">
        <v>11585</v>
      </c>
      <c r="I2813" t="s">
        <v>38</v>
      </c>
      <c r="J2813">
        <v>11807</v>
      </c>
      <c r="K2813" t="s">
        <v>84</v>
      </c>
      <c r="L2813" t="s">
        <v>84</v>
      </c>
      <c r="M2813" t="s">
        <v>94</v>
      </c>
      <c r="N2813" t="s">
        <v>95</v>
      </c>
      <c r="O2813" t="s">
        <v>64</v>
      </c>
      <c r="P2813">
        <v>528</v>
      </c>
      <c r="Q2813" t="s">
        <v>76</v>
      </c>
      <c r="R2813" t="s">
        <v>97</v>
      </c>
      <c r="S2813">
        <v>7</v>
      </c>
      <c r="T2813">
        <v>11</v>
      </c>
      <c r="U2813">
        <v>1</v>
      </c>
      <c r="V2813">
        <v>8</v>
      </c>
      <c r="W2813">
        <v>0.71</v>
      </c>
      <c r="X2813">
        <v>0.64</v>
      </c>
      <c r="Y2813">
        <v>0.73</v>
      </c>
      <c r="Z2813">
        <v>211.49</v>
      </c>
      <c r="AA2813" t="s">
        <v>55</v>
      </c>
      <c r="AB2813" t="s">
        <v>56</v>
      </c>
      <c r="AC2813" t="s">
        <v>88</v>
      </c>
      <c r="AE2813" s="39">
        <v>46233.966458333336</v>
      </c>
      <c r="AG2813" t="str">
        <f t="shared" si="344"/>
        <v>Agosto-26</v>
      </c>
      <c r="AH2813" s="36">
        <f>_xlfn.XLOOKUP(AK2813,'Base de Preços'!P$7:P$3001,'Base de Preços'!J$7:J$3001,"",0)</f>
        <v>623.57000000000005</v>
      </c>
      <c r="AI2813" s="37">
        <f t="shared" si="345"/>
        <v>0</v>
      </c>
      <c r="AJ2813" t="str">
        <f>_xlfn.XLOOKUP(N2813,Agrupamentos!C$3:C$496,Agrupamentos!D$3:D$496,"",0)</f>
        <v>IRRIGAÇÃO DE PLANTIO</v>
      </c>
      <c r="AK2813" t="str">
        <f t="shared" si="346"/>
        <v>2ª IRRIGAÇÃO DE PLANTIOGN1421REF322</v>
      </c>
      <c r="AL2813" s="57" t="str">
        <f t="shared" si="347"/>
        <v>48480GN1421Operador de Trator de PneuCASSIO EDUARDO VIEIRA SOARES2ª IRRIGAÇÃO DE PLANTIOMEL50ASuporte11Agosto-261846233,966458333346233</v>
      </c>
      <c r="AM2813" s="79">
        <f t="shared" si="348"/>
        <v>11.267605633802818</v>
      </c>
      <c r="AN2813" s="80">
        <f t="shared" si="349"/>
        <v>2382.9859154929582</v>
      </c>
      <c r="AO2813" s="36">
        <f t="shared" si="350"/>
        <v>2326.3900000000003</v>
      </c>
      <c r="AP2813" s="83">
        <f t="shared" si="351"/>
        <v>-56.595915492957829</v>
      </c>
    </row>
    <row r="2814" spans="1:42" hidden="1">
      <c r="A2814">
        <v>48480</v>
      </c>
      <c r="B2814" s="38">
        <v>46233</v>
      </c>
      <c r="C2814" t="s">
        <v>714</v>
      </c>
      <c r="D2814" t="s">
        <v>36</v>
      </c>
      <c r="E2814" t="s">
        <v>3</v>
      </c>
      <c r="F2814" t="s">
        <v>92</v>
      </c>
      <c r="G2814">
        <v>8</v>
      </c>
      <c r="H2814" s="43">
        <v>11585</v>
      </c>
      <c r="I2814" t="s">
        <v>38</v>
      </c>
      <c r="J2814">
        <v>11807</v>
      </c>
      <c r="K2814" t="s">
        <v>84</v>
      </c>
      <c r="L2814" t="s">
        <v>84</v>
      </c>
      <c r="M2814" t="s">
        <v>89</v>
      </c>
      <c r="N2814" t="s">
        <v>90</v>
      </c>
      <c r="O2814" t="s">
        <v>64</v>
      </c>
      <c r="P2814">
        <v>528</v>
      </c>
      <c r="Q2814" t="s">
        <v>76</v>
      </c>
      <c r="R2814" t="s">
        <v>552</v>
      </c>
      <c r="S2814">
        <v>8</v>
      </c>
      <c r="T2814">
        <v>11</v>
      </c>
      <c r="U2814">
        <v>0</v>
      </c>
      <c r="V2814">
        <v>8</v>
      </c>
      <c r="W2814">
        <v>0.36</v>
      </c>
      <c r="X2814">
        <v>0.73</v>
      </c>
      <c r="Y2814">
        <v>0.73</v>
      </c>
      <c r="Z2814">
        <v>127.29</v>
      </c>
      <c r="AA2814" t="s">
        <v>55</v>
      </c>
      <c r="AB2814" t="s">
        <v>77</v>
      </c>
      <c r="AC2814" t="s">
        <v>88</v>
      </c>
      <c r="AE2814" s="39">
        <v>46233.966458333336</v>
      </c>
      <c r="AG2814" t="str">
        <f t="shared" si="344"/>
        <v>Agosto-26</v>
      </c>
      <c r="AH2814" s="36">
        <f>_xlfn.XLOOKUP(AK2814,'Base de Preços'!P$7:P$3001,'Base de Preços'!J$7:J$3001,"",0)</f>
        <v>623.57000000000005</v>
      </c>
      <c r="AI2814" s="37">
        <f t="shared" si="345"/>
        <v>0</v>
      </c>
      <c r="AJ2814" t="str">
        <f>_xlfn.XLOOKUP(N2814,Agrupamentos!C$3:C$496,Agrupamentos!D$3:D$496,"",0)</f>
        <v>IRRIGAÇÃO DE PLANTIO</v>
      </c>
      <c r="AK2814" t="str">
        <f t="shared" si="346"/>
        <v>1ª IRRIGAÇÃO DE PLANTIOGN1421REF320</v>
      </c>
      <c r="AL2814" s="57" t="str">
        <f t="shared" si="347"/>
        <v>48480GN1421Motorista de Caminhão PipaCASSIO EDUARDO VIEIRA SOARES1ª IRRIGAÇÃO DE PLANTIOMEL50BApoio11Agosto-260846233,966458333346233</v>
      </c>
      <c r="AM2814" s="79">
        <f t="shared" si="348"/>
        <v>22.222222222222221</v>
      </c>
      <c r="AN2814" s="80">
        <f t="shared" si="349"/>
        <v>2828.6666666666665</v>
      </c>
      <c r="AO2814" s="36">
        <f t="shared" si="350"/>
        <v>1400.19</v>
      </c>
      <c r="AP2814" s="83">
        <f t="shared" si="351"/>
        <v>-1428.4766666666665</v>
      </c>
    </row>
    <row r="2815" spans="1:42" hidden="1">
      <c r="A2815">
        <v>48480</v>
      </c>
      <c r="B2815" s="38">
        <v>46233</v>
      </c>
      <c r="C2815" t="s">
        <v>714</v>
      </c>
      <c r="D2815" t="s">
        <v>36</v>
      </c>
      <c r="E2815" t="s">
        <v>3</v>
      </c>
      <c r="F2815" t="s">
        <v>49</v>
      </c>
      <c r="G2815">
        <v>8</v>
      </c>
      <c r="H2815" s="43">
        <v>11585</v>
      </c>
      <c r="I2815" t="s">
        <v>38</v>
      </c>
      <c r="J2815">
        <v>11807</v>
      </c>
      <c r="K2815" t="s">
        <v>84</v>
      </c>
      <c r="L2815" t="s">
        <v>84</v>
      </c>
      <c r="M2815" t="s">
        <v>89</v>
      </c>
      <c r="N2815" t="s">
        <v>90</v>
      </c>
      <c r="O2815" t="s">
        <v>64</v>
      </c>
      <c r="P2815">
        <v>528</v>
      </c>
      <c r="Q2815" t="s">
        <v>76</v>
      </c>
      <c r="R2815" t="s">
        <v>552</v>
      </c>
      <c r="S2815">
        <v>56</v>
      </c>
      <c r="T2815">
        <v>11</v>
      </c>
      <c r="U2815">
        <v>0</v>
      </c>
      <c r="V2815">
        <v>56</v>
      </c>
      <c r="W2815">
        <v>3.56</v>
      </c>
      <c r="X2815">
        <v>5.09</v>
      </c>
      <c r="Y2815">
        <v>5.09</v>
      </c>
      <c r="Z2815">
        <v>284.79000000000002</v>
      </c>
      <c r="AA2815" t="s">
        <v>55</v>
      </c>
      <c r="AB2815" t="s">
        <v>47</v>
      </c>
      <c r="AC2815" t="s">
        <v>88</v>
      </c>
      <c r="AD2815" t="s">
        <v>58</v>
      </c>
      <c r="AE2815" s="39">
        <v>46233.966458333336</v>
      </c>
      <c r="AG2815" t="str">
        <f t="shared" si="344"/>
        <v>Agosto-26</v>
      </c>
      <c r="AH2815" s="36">
        <f>_xlfn.XLOOKUP(AK2815,'Base de Preços'!P$7:P$3001,'Base de Preços'!J$7:J$3001,"",0)</f>
        <v>623.57000000000005</v>
      </c>
      <c r="AI2815" s="37">
        <f t="shared" si="345"/>
        <v>6859.27</v>
      </c>
      <c r="AJ2815" t="str">
        <f>_xlfn.XLOOKUP(N2815,Agrupamentos!C$3:C$496,Agrupamentos!D$3:D$496,"",0)</f>
        <v>IRRIGAÇÃO DE PLANTIO</v>
      </c>
      <c r="AK2815" t="str">
        <f t="shared" si="346"/>
        <v>1ª IRRIGAÇÃO DE PLANTIOGN1421REF320</v>
      </c>
      <c r="AL2815" s="57" t="str">
        <f t="shared" si="347"/>
        <v>48480GN1421Trabalhador FlorestalCASSIO EDUARDO VIEIRA SOARES1ª IRRIGAÇÃO DE PLANTIOMEL50BPrincipal11Agosto-2605646233,966458333346233</v>
      </c>
      <c r="AM2815" s="79">
        <f t="shared" si="348"/>
        <v>15.730337078651685</v>
      </c>
      <c r="AN2815" s="80">
        <f t="shared" si="349"/>
        <v>4479.8426966292136</v>
      </c>
      <c r="AO2815" s="36">
        <f t="shared" si="350"/>
        <v>3132.69</v>
      </c>
      <c r="AP2815" s="83">
        <f t="shared" si="351"/>
        <v>-1347.1526966292136</v>
      </c>
    </row>
    <row r="2816" spans="1:42" hidden="1">
      <c r="A2816">
        <v>48480</v>
      </c>
      <c r="B2816" s="38">
        <v>46233</v>
      </c>
      <c r="C2816" t="s">
        <v>714</v>
      </c>
      <c r="D2816" t="s">
        <v>36</v>
      </c>
      <c r="E2816" t="s">
        <v>3</v>
      </c>
      <c r="F2816" t="s">
        <v>59</v>
      </c>
      <c r="G2816">
        <v>8</v>
      </c>
      <c r="H2816" s="43">
        <v>11585</v>
      </c>
      <c r="I2816" t="s">
        <v>38</v>
      </c>
      <c r="J2816">
        <v>11807</v>
      </c>
      <c r="K2816" t="s">
        <v>84</v>
      </c>
      <c r="L2816" t="s">
        <v>84</v>
      </c>
      <c r="M2816" t="s">
        <v>89</v>
      </c>
      <c r="N2816" t="s">
        <v>90</v>
      </c>
      <c r="O2816" t="s">
        <v>64</v>
      </c>
      <c r="P2816">
        <v>528</v>
      </c>
      <c r="Q2816" t="s">
        <v>76</v>
      </c>
      <c r="R2816" t="s">
        <v>552</v>
      </c>
      <c r="S2816">
        <v>7</v>
      </c>
      <c r="T2816">
        <v>11</v>
      </c>
      <c r="U2816">
        <v>9</v>
      </c>
      <c r="V2816">
        <v>16</v>
      </c>
      <c r="W2816">
        <v>0.71</v>
      </c>
      <c r="X2816">
        <v>0.64</v>
      </c>
      <c r="Y2816">
        <v>1.45</v>
      </c>
      <c r="Z2816">
        <v>211.49</v>
      </c>
      <c r="AA2816" t="s">
        <v>55</v>
      </c>
      <c r="AB2816" t="s">
        <v>56</v>
      </c>
      <c r="AC2816" t="s">
        <v>88</v>
      </c>
      <c r="AE2816" s="39">
        <v>46233.966458333336</v>
      </c>
      <c r="AG2816" t="str">
        <f t="shared" si="344"/>
        <v>Agosto-26</v>
      </c>
      <c r="AH2816" s="36">
        <f>_xlfn.XLOOKUP(AK2816,'Base de Preços'!P$7:P$3001,'Base de Preços'!J$7:J$3001,"",0)</f>
        <v>623.57000000000005</v>
      </c>
      <c r="AI2816" s="37">
        <f t="shared" si="345"/>
        <v>0</v>
      </c>
      <c r="AJ2816" t="str">
        <f>_xlfn.XLOOKUP(N2816,Agrupamentos!C$3:C$496,Agrupamentos!D$3:D$496,"",0)</f>
        <v>IRRIGAÇÃO DE PLANTIO</v>
      </c>
      <c r="AK2816" t="str">
        <f t="shared" si="346"/>
        <v>1ª IRRIGAÇÃO DE PLANTIOGN1421REF320</v>
      </c>
      <c r="AL2816" s="57" t="str">
        <f t="shared" si="347"/>
        <v>48480GN1421Operador de Trator de PneuCASSIO EDUARDO VIEIRA SOARES1ª IRRIGAÇÃO DE PLANTIOMEL50BSuporte11Agosto-2691646233,966458333346233</v>
      </c>
      <c r="AM2816" s="79">
        <f t="shared" si="348"/>
        <v>22.535211267605636</v>
      </c>
      <c r="AN2816" s="80">
        <f t="shared" si="349"/>
        <v>4765.9718309859163</v>
      </c>
      <c r="AO2816" s="36">
        <f t="shared" si="350"/>
        <v>2326.3900000000003</v>
      </c>
      <c r="AP2816" s="83">
        <f t="shared" si="351"/>
        <v>-2439.581830985916</v>
      </c>
    </row>
    <row r="2817" spans="1:42" hidden="1">
      <c r="A2817">
        <v>48480</v>
      </c>
      <c r="B2817" s="38">
        <v>46233</v>
      </c>
      <c r="C2817" t="s">
        <v>714</v>
      </c>
      <c r="D2817" t="s">
        <v>36</v>
      </c>
      <c r="E2817" t="s">
        <v>3</v>
      </c>
      <c r="F2817" t="s">
        <v>49</v>
      </c>
      <c r="G2817">
        <v>8</v>
      </c>
      <c r="H2817" s="43">
        <v>11585</v>
      </c>
      <c r="I2817" t="s">
        <v>38</v>
      </c>
      <c r="J2817">
        <v>11807</v>
      </c>
      <c r="K2817" t="s">
        <v>84</v>
      </c>
      <c r="L2817" t="s">
        <v>84</v>
      </c>
      <c r="M2817" t="s">
        <v>94</v>
      </c>
      <c r="N2817" t="s">
        <v>95</v>
      </c>
      <c r="O2817" t="s">
        <v>64</v>
      </c>
      <c r="P2817">
        <v>528</v>
      </c>
      <c r="Q2817" t="s">
        <v>76</v>
      </c>
      <c r="R2817" t="s">
        <v>97</v>
      </c>
      <c r="S2817">
        <v>56</v>
      </c>
      <c r="T2817">
        <v>11</v>
      </c>
      <c r="U2817">
        <v>0</v>
      </c>
      <c r="V2817">
        <v>56</v>
      </c>
      <c r="W2817">
        <v>3.56</v>
      </c>
      <c r="X2817">
        <v>5.09</v>
      </c>
      <c r="Y2817">
        <v>5.09</v>
      </c>
      <c r="Z2817">
        <v>284.79000000000002</v>
      </c>
      <c r="AA2817" t="s">
        <v>55</v>
      </c>
      <c r="AB2817" t="s">
        <v>47</v>
      </c>
      <c r="AC2817" t="s">
        <v>88</v>
      </c>
      <c r="AD2817" t="s">
        <v>58</v>
      </c>
      <c r="AE2817" s="39">
        <v>46233.966458333336</v>
      </c>
      <c r="AG2817" t="str">
        <f t="shared" si="344"/>
        <v>Agosto-26</v>
      </c>
      <c r="AH2817" s="36">
        <f>_xlfn.XLOOKUP(AK2817,'Base de Preços'!P$7:P$3001,'Base de Preços'!J$7:J$3001,"",0)</f>
        <v>623.57000000000005</v>
      </c>
      <c r="AI2817" s="37">
        <f t="shared" si="345"/>
        <v>6859.27</v>
      </c>
      <c r="AJ2817" t="str">
        <f>_xlfn.XLOOKUP(N2817,Agrupamentos!C$3:C$496,Agrupamentos!D$3:D$496,"",0)</f>
        <v>IRRIGAÇÃO DE PLANTIO</v>
      </c>
      <c r="AK2817" t="str">
        <f t="shared" si="346"/>
        <v>2ª IRRIGAÇÃO DE PLANTIOGN1421REF322</v>
      </c>
      <c r="AL2817" s="57" t="str">
        <f t="shared" si="347"/>
        <v>48480GN1421Trabalhador FlorestalCASSIO EDUARDO VIEIRA SOARES2ª IRRIGAÇÃO DE PLANTIOMEL50APrincipal11Agosto-2605646233,966458333346233</v>
      </c>
      <c r="AM2817" s="79">
        <f t="shared" si="348"/>
        <v>15.730337078651685</v>
      </c>
      <c r="AN2817" s="80">
        <f t="shared" si="349"/>
        <v>4479.8426966292136</v>
      </c>
      <c r="AO2817" s="36">
        <f t="shared" si="350"/>
        <v>3132.69</v>
      </c>
      <c r="AP2817" s="83">
        <f t="shared" si="351"/>
        <v>-1347.1526966292136</v>
      </c>
    </row>
    <row r="2818" spans="1:42" hidden="1">
      <c r="A2818">
        <v>48487</v>
      </c>
      <c r="B2818" s="38">
        <v>46233</v>
      </c>
      <c r="C2818" t="s">
        <v>714</v>
      </c>
      <c r="D2818" t="s">
        <v>36</v>
      </c>
      <c r="E2818" t="s">
        <v>3</v>
      </c>
      <c r="F2818" t="s">
        <v>49</v>
      </c>
      <c r="G2818">
        <v>8</v>
      </c>
      <c r="H2818" s="43">
        <v>11585</v>
      </c>
      <c r="I2818" t="s">
        <v>38</v>
      </c>
      <c r="J2818">
        <v>11737</v>
      </c>
      <c r="K2818" t="s">
        <v>79</v>
      </c>
      <c r="L2818" t="s">
        <v>79</v>
      </c>
      <c r="M2818" t="s">
        <v>74</v>
      </c>
      <c r="N2818" t="s">
        <v>75</v>
      </c>
      <c r="O2818" t="s">
        <v>64</v>
      </c>
      <c r="P2818">
        <v>528</v>
      </c>
      <c r="Q2818" t="s">
        <v>76</v>
      </c>
      <c r="R2818" t="s">
        <v>552</v>
      </c>
      <c r="S2818">
        <v>88</v>
      </c>
      <c r="T2818">
        <v>11</v>
      </c>
      <c r="U2818">
        <v>0</v>
      </c>
      <c r="V2818">
        <v>88</v>
      </c>
      <c r="W2818">
        <v>8.0399999999999991</v>
      </c>
      <c r="X2818">
        <v>8</v>
      </c>
      <c r="Y2818">
        <v>8</v>
      </c>
      <c r="Z2818">
        <v>644.51</v>
      </c>
      <c r="AA2818" t="s">
        <v>55</v>
      </c>
      <c r="AB2818" t="s">
        <v>47</v>
      </c>
      <c r="AC2818" t="s">
        <v>83</v>
      </c>
      <c r="AD2818" t="s">
        <v>58</v>
      </c>
      <c r="AE2818" s="39">
        <v>46234.249525462961</v>
      </c>
      <c r="AG2818" t="str">
        <f t="shared" si="344"/>
        <v>Agosto-26</v>
      </c>
      <c r="AH2818" s="36">
        <f>_xlfn.XLOOKUP(AK2818,'Base de Preços'!P$7:P$3001,'Base de Preços'!J$7:J$3001,"",0)</f>
        <v>856.15</v>
      </c>
      <c r="AI2818" s="37">
        <f t="shared" si="345"/>
        <v>9417.65</v>
      </c>
      <c r="AJ2818" t="str">
        <f>_xlfn.XLOOKUP(N2818,Agrupamentos!C$3:C$496,Agrupamentos!D$3:D$496,"",0)</f>
        <v>PLANTIO</v>
      </c>
      <c r="AK2818" t="str">
        <f t="shared" si="346"/>
        <v>PLANTIO SEMI-MECANIZADO ATÉ 1.300 MUDASGN1421REF78</v>
      </c>
      <c r="AL2818" s="57" t="str">
        <f t="shared" si="347"/>
        <v>48487GN1421Trabalhador FlorestalCARLOS EDUARDO DE ARRUDAPLANTIO SEMI-MECANIZADO ATÉ 1.300 MUDASMEL50BPrincipal11Agosto-2608846234,24952546346233</v>
      </c>
      <c r="AM2818" s="79">
        <f t="shared" si="348"/>
        <v>10.945273631840797</v>
      </c>
      <c r="AN2818" s="80">
        <f t="shared" si="349"/>
        <v>7054.3383084577117</v>
      </c>
      <c r="AO2818" s="36">
        <f t="shared" si="350"/>
        <v>7089.61</v>
      </c>
      <c r="AP2818" s="83">
        <f t="shared" si="351"/>
        <v>35.271691542287954</v>
      </c>
    </row>
    <row r="2819" spans="1:42" hidden="1">
      <c r="A2819">
        <v>48487</v>
      </c>
      <c r="B2819" s="38">
        <v>46233</v>
      </c>
      <c r="C2819" t="s">
        <v>714</v>
      </c>
      <c r="D2819" t="s">
        <v>36</v>
      </c>
      <c r="E2819" t="s">
        <v>3</v>
      </c>
      <c r="F2819" t="s">
        <v>37</v>
      </c>
      <c r="G2819">
        <v>8</v>
      </c>
      <c r="H2819" s="43">
        <v>11585</v>
      </c>
      <c r="I2819" t="s">
        <v>38</v>
      </c>
      <c r="J2819">
        <v>11737</v>
      </c>
      <c r="K2819" t="s">
        <v>79</v>
      </c>
      <c r="L2819" t="s">
        <v>79</v>
      </c>
      <c r="M2819">
        <v>2</v>
      </c>
      <c r="N2819" t="s">
        <v>42</v>
      </c>
      <c r="O2819" t="s">
        <v>43</v>
      </c>
      <c r="P2819">
        <v>528</v>
      </c>
      <c r="Q2819" t="s">
        <v>76</v>
      </c>
      <c r="R2819" t="s">
        <v>97</v>
      </c>
      <c r="S2819">
        <v>8</v>
      </c>
      <c r="T2819">
        <v>0</v>
      </c>
      <c r="U2819">
        <v>0</v>
      </c>
      <c r="V2819">
        <v>8</v>
      </c>
      <c r="W2819">
        <v>0</v>
      </c>
      <c r="X2819">
        <v>0</v>
      </c>
      <c r="Y2819">
        <v>0</v>
      </c>
      <c r="Z2819">
        <v>0</v>
      </c>
      <c r="AA2819" t="s">
        <v>55</v>
      </c>
      <c r="AB2819" t="s">
        <v>47</v>
      </c>
      <c r="AC2819" t="s">
        <v>83</v>
      </c>
      <c r="AE2819" s="39">
        <v>46234.249525462961</v>
      </c>
      <c r="AG2819" t="str">
        <f t="shared" si="344"/>
        <v>Agosto-26</v>
      </c>
      <c r="AH2819" s="36">
        <f>_xlfn.XLOOKUP(AK2819,'Base de Preços'!P$7:P$3001,'Base de Preços'!J$7:J$3001,"",0)</f>
        <v>0</v>
      </c>
      <c r="AI2819" s="37">
        <f t="shared" si="345"/>
        <v>0</v>
      </c>
      <c r="AJ2819" t="str">
        <f>_xlfn.XLOOKUP(N2819,Agrupamentos!C$3:C$496,Agrupamentos!D$3:D$496,"",0)</f>
        <v>APOIO E MANUTENÇÃO</v>
      </c>
      <c r="AK2819" t="str">
        <f t="shared" si="346"/>
        <v>APOIO E MANUTEÇÃOGN14212</v>
      </c>
      <c r="AL2819" s="57" t="str">
        <f t="shared" si="347"/>
        <v>48487GN1421MotoristaCARLOS EDUARDO DE ARRUDAAPOIO E MANUTEÇÃOMEL50APrincipal0Agosto-260846234,24952546346233</v>
      </c>
      <c r="AM2819" s="79" t="str">
        <f t="shared" si="348"/>
        <v/>
      </c>
      <c r="AN2819" s="80" t="str">
        <f t="shared" si="349"/>
        <v/>
      </c>
      <c r="AO2819" s="36">
        <f t="shared" si="350"/>
        <v>0</v>
      </c>
      <c r="AP2819" s="83" t="str">
        <f t="shared" si="351"/>
        <v/>
      </c>
    </row>
    <row r="2820" spans="1:42" hidden="1">
      <c r="A2820">
        <v>48487</v>
      </c>
      <c r="B2820" s="38">
        <v>46233</v>
      </c>
      <c r="C2820" t="s">
        <v>714</v>
      </c>
      <c r="D2820" t="s">
        <v>36</v>
      </c>
      <c r="E2820" t="s">
        <v>3</v>
      </c>
      <c r="F2820" t="s">
        <v>49</v>
      </c>
      <c r="G2820">
        <v>8</v>
      </c>
      <c r="H2820" s="43">
        <v>11585</v>
      </c>
      <c r="I2820" t="s">
        <v>38</v>
      </c>
      <c r="J2820">
        <v>11737</v>
      </c>
      <c r="K2820" t="s">
        <v>79</v>
      </c>
      <c r="L2820" t="s">
        <v>79</v>
      </c>
      <c r="M2820">
        <v>2</v>
      </c>
      <c r="N2820" t="s">
        <v>42</v>
      </c>
      <c r="O2820" t="s">
        <v>43</v>
      </c>
      <c r="P2820">
        <v>528</v>
      </c>
      <c r="Q2820" t="s">
        <v>76</v>
      </c>
      <c r="R2820" t="s">
        <v>552</v>
      </c>
      <c r="S2820">
        <v>48</v>
      </c>
      <c r="T2820">
        <v>0</v>
      </c>
      <c r="U2820">
        <v>0</v>
      </c>
      <c r="V2820">
        <v>48</v>
      </c>
      <c r="W2820">
        <v>0</v>
      </c>
      <c r="X2820">
        <v>0</v>
      </c>
      <c r="Y2820">
        <v>0</v>
      </c>
      <c r="Z2820">
        <v>0</v>
      </c>
      <c r="AA2820" t="s">
        <v>55</v>
      </c>
      <c r="AB2820" t="s">
        <v>56</v>
      </c>
      <c r="AC2820" t="s">
        <v>83</v>
      </c>
      <c r="AE2820" s="39">
        <v>46234.249525462961</v>
      </c>
      <c r="AG2820" t="str">
        <f t="shared" si="344"/>
        <v>Agosto-26</v>
      </c>
      <c r="AH2820" s="36">
        <f>_xlfn.XLOOKUP(AK2820,'Base de Preços'!P$7:P$3001,'Base de Preços'!J$7:J$3001,"",0)</f>
        <v>0</v>
      </c>
      <c r="AI2820" s="37">
        <f t="shared" si="345"/>
        <v>0</v>
      </c>
      <c r="AJ2820" t="str">
        <f>_xlfn.XLOOKUP(N2820,Agrupamentos!C$3:C$496,Agrupamentos!D$3:D$496,"",0)</f>
        <v>APOIO E MANUTENÇÃO</v>
      </c>
      <c r="AK2820" t="str">
        <f t="shared" si="346"/>
        <v>APOIO E MANUTEÇÃOGN14212</v>
      </c>
      <c r="AL2820" s="57" t="str">
        <f t="shared" si="347"/>
        <v>48487GN1421Trabalhador FlorestalCARLOS EDUARDO DE ARRUDAAPOIO E MANUTEÇÃOMEL50BSuporte0Agosto-2604846234,24952546346233</v>
      </c>
      <c r="AM2820" s="79" t="str">
        <f t="shared" si="348"/>
        <v/>
      </c>
      <c r="AN2820" s="80" t="str">
        <f t="shared" si="349"/>
        <v/>
      </c>
      <c r="AO2820" s="36">
        <f t="shared" si="350"/>
        <v>0</v>
      </c>
      <c r="AP2820" s="83" t="str">
        <f t="shared" si="351"/>
        <v/>
      </c>
    </row>
    <row r="2821" spans="1:42" hidden="1">
      <c r="A2821">
        <v>48487</v>
      </c>
      <c r="B2821" s="38">
        <v>46233</v>
      </c>
      <c r="C2821" t="s">
        <v>714</v>
      </c>
      <c r="D2821" t="s">
        <v>36</v>
      </c>
      <c r="E2821" t="s">
        <v>3</v>
      </c>
      <c r="F2821" t="s">
        <v>59</v>
      </c>
      <c r="G2821">
        <v>8</v>
      </c>
      <c r="H2821" s="43">
        <v>11585</v>
      </c>
      <c r="I2821" t="s">
        <v>38</v>
      </c>
      <c r="J2821">
        <v>11737</v>
      </c>
      <c r="K2821" t="s">
        <v>79</v>
      </c>
      <c r="L2821" t="s">
        <v>79</v>
      </c>
      <c r="M2821" t="s">
        <v>74</v>
      </c>
      <c r="N2821" t="s">
        <v>75</v>
      </c>
      <c r="O2821" t="s">
        <v>64</v>
      </c>
      <c r="P2821">
        <v>528</v>
      </c>
      <c r="Q2821" t="s">
        <v>76</v>
      </c>
      <c r="R2821" t="s">
        <v>552</v>
      </c>
      <c r="S2821">
        <v>8</v>
      </c>
      <c r="T2821">
        <v>11</v>
      </c>
      <c r="U2821">
        <v>0</v>
      </c>
      <c r="V2821">
        <v>8</v>
      </c>
      <c r="W2821">
        <v>0.8</v>
      </c>
      <c r="X2821">
        <v>0.73</v>
      </c>
      <c r="Y2821">
        <v>0.73</v>
      </c>
      <c r="Z2821">
        <v>211.64</v>
      </c>
      <c r="AA2821" t="s">
        <v>55</v>
      </c>
      <c r="AB2821" t="s">
        <v>77</v>
      </c>
      <c r="AC2821" t="s">
        <v>83</v>
      </c>
      <c r="AE2821" s="39">
        <v>46234.249525462961</v>
      </c>
      <c r="AG2821" t="str">
        <f t="shared" si="344"/>
        <v>Agosto-26</v>
      </c>
      <c r="AH2821" s="36">
        <f>_xlfn.XLOOKUP(AK2821,'Base de Preços'!P$7:P$3001,'Base de Preços'!J$7:J$3001,"",0)</f>
        <v>856.15</v>
      </c>
      <c r="AI2821" s="37">
        <f t="shared" si="345"/>
        <v>0</v>
      </c>
      <c r="AJ2821" t="str">
        <f>_xlfn.XLOOKUP(N2821,Agrupamentos!C$3:C$496,Agrupamentos!D$3:D$496,"",0)</f>
        <v>PLANTIO</v>
      </c>
      <c r="AK2821" t="str">
        <f t="shared" si="346"/>
        <v>PLANTIO SEMI-MECANIZADO ATÉ 1.300 MUDASGN1421REF78</v>
      </c>
      <c r="AL2821" s="57" t="str">
        <f t="shared" si="347"/>
        <v>48487GN1421Operador de Trator de PneuCARLOS EDUARDO DE ARRUDAPLANTIO SEMI-MECANIZADO ATÉ 1.300 MUDASMEL50BApoio11Agosto-260846234,24952546346233</v>
      </c>
      <c r="AM2821" s="79">
        <f t="shared" si="348"/>
        <v>10</v>
      </c>
      <c r="AN2821" s="80">
        <f t="shared" si="349"/>
        <v>2116.3999999999996</v>
      </c>
      <c r="AO2821" s="36">
        <f t="shared" si="350"/>
        <v>2328.04</v>
      </c>
      <c r="AP2821" s="83">
        <f t="shared" si="351"/>
        <v>211.64000000000033</v>
      </c>
    </row>
    <row r="2822" spans="1:42" hidden="1">
      <c r="A2822">
        <v>48459</v>
      </c>
      <c r="B2822" s="38">
        <v>46233</v>
      </c>
      <c r="C2822" t="s">
        <v>714</v>
      </c>
      <c r="D2822" t="s">
        <v>105</v>
      </c>
      <c r="E2822" t="s">
        <v>106</v>
      </c>
      <c r="F2822" t="s">
        <v>49</v>
      </c>
      <c r="G2822">
        <v>8</v>
      </c>
      <c r="H2822" s="43">
        <v>11065</v>
      </c>
      <c r="I2822" t="s">
        <v>107</v>
      </c>
      <c r="J2822" t="s">
        <v>50</v>
      </c>
      <c r="K2822" t="s">
        <v>51</v>
      </c>
      <c r="L2822" t="s">
        <v>108</v>
      </c>
      <c r="M2822">
        <v>1</v>
      </c>
      <c r="N2822" t="s">
        <v>109</v>
      </c>
      <c r="O2822" t="s">
        <v>64</v>
      </c>
      <c r="P2822">
        <v>943</v>
      </c>
      <c r="Q2822" t="s">
        <v>824</v>
      </c>
      <c r="R2822" t="s">
        <v>773</v>
      </c>
      <c r="S2822">
        <v>0</v>
      </c>
      <c r="T2822">
        <v>0</v>
      </c>
      <c r="U2822">
        <v>16</v>
      </c>
      <c r="V2822">
        <v>16</v>
      </c>
      <c r="W2822">
        <v>0</v>
      </c>
      <c r="X2822">
        <v>0</v>
      </c>
      <c r="Y2822">
        <v>0</v>
      </c>
      <c r="Z2822">
        <v>0</v>
      </c>
      <c r="AA2822" t="s">
        <v>55</v>
      </c>
      <c r="AB2822" t="s">
        <v>56</v>
      </c>
      <c r="AC2822" t="s">
        <v>57</v>
      </c>
      <c r="AD2822" t="s">
        <v>57</v>
      </c>
      <c r="AE2822" s="39">
        <v>46233.742719907408</v>
      </c>
      <c r="AG2822" t="str">
        <f t="shared" ref="AG2822:AG2885" si="352">IF(B2822=0,"",PROPER(TEXT(IF(DAY(B2822)&gt;20,EDATE(B2822,1),B2822),"MMMM-aa")))</f>
        <v>Agosto-26</v>
      </c>
      <c r="AH2822" s="36">
        <f>_xlfn.XLOOKUP(AK2822,'Base de Preços'!P$7:P$3001,'Base de Preços'!J$7:J$3001,"",0)</f>
        <v>0</v>
      </c>
      <c r="AI2822" s="37">
        <f t="shared" ref="AI2822:AI2885" si="353">IF(AB2822="Principal",AH2822*T2822,0)</f>
        <v>0</v>
      </c>
      <c r="AJ2822" t="str">
        <f>_xlfn.XLOOKUP(N2822,Agrupamentos!C$3:C$496,Agrupamentos!D$3:D$496,"",0)</f>
        <v>APOIO E MANUTENÇÃO</v>
      </c>
      <c r="AK2822" t="str">
        <f t="shared" ref="AK2822:AK2885" si="354">N2822&amp;D2822&amp;M2822</f>
        <v>APOIO E MANUTEÇÃO 1410GN14101</v>
      </c>
      <c r="AL2822" s="57" t="str">
        <f t="shared" ref="AL2822:AL2885" si="355">CONCATENATE(A2822,D2822,F2822,K2822,N2822,Q2822,R2822,AB2822,T2822,AG2822,U2822,V2822,AE2822,B2822)</f>
        <v>48459GN1410Trabalhador FlorestalLEANDRA DE MIRANDA SOUZA COSTAAPOIO E MANUTEÇÃO 1410LIMOEIRO - RRP029-01Suporte0Agosto-26161646233,742719907446233</v>
      </c>
      <c r="AM2822" s="79" t="str">
        <f t="shared" ref="AM2822:AM2885" si="356">IFERROR(V2822/W2822,"")</f>
        <v/>
      </c>
      <c r="AN2822" s="80" t="str">
        <f t="shared" ref="AN2822:AN2885" si="357">IFERROR(AM2822*Z2822,"")</f>
        <v/>
      </c>
      <c r="AO2822" s="36">
        <f t="shared" ref="AO2822:AO2885" si="358">Z2822*T2822</f>
        <v>0</v>
      </c>
      <c r="AP2822" s="83" t="str">
        <f t="shared" ref="AP2822:AP2885" si="359">IFERROR(AO2822-AN2822,"")</f>
        <v/>
      </c>
    </row>
    <row r="2823" spans="1:42" hidden="1">
      <c r="A2823">
        <v>48482</v>
      </c>
      <c r="B2823" s="38">
        <v>46233</v>
      </c>
      <c r="C2823" t="s">
        <v>714</v>
      </c>
      <c r="D2823" t="s">
        <v>105</v>
      </c>
      <c r="E2823" t="s">
        <v>106</v>
      </c>
      <c r="F2823" t="s">
        <v>49</v>
      </c>
      <c r="G2823">
        <v>8</v>
      </c>
      <c r="H2823" s="43">
        <v>11065</v>
      </c>
      <c r="I2823" t="s">
        <v>107</v>
      </c>
      <c r="J2823">
        <v>11390</v>
      </c>
      <c r="K2823" t="s">
        <v>123</v>
      </c>
      <c r="L2823" t="s">
        <v>123</v>
      </c>
      <c r="M2823">
        <v>87</v>
      </c>
      <c r="N2823" t="s">
        <v>373</v>
      </c>
      <c r="O2823" t="s">
        <v>64</v>
      </c>
      <c r="P2823">
        <v>519</v>
      </c>
      <c r="Q2823" t="s">
        <v>435</v>
      </c>
      <c r="R2823" t="s">
        <v>158</v>
      </c>
      <c r="S2823">
        <v>240</v>
      </c>
      <c r="T2823">
        <v>26.25</v>
      </c>
      <c r="U2823">
        <v>0</v>
      </c>
      <c r="V2823">
        <v>240</v>
      </c>
      <c r="W2823">
        <v>7.5</v>
      </c>
      <c r="X2823">
        <v>9.14</v>
      </c>
      <c r="Y2823">
        <v>9.14</v>
      </c>
      <c r="Z2823">
        <v>577.65</v>
      </c>
      <c r="AA2823" t="s">
        <v>55</v>
      </c>
      <c r="AB2823" t="s">
        <v>47</v>
      </c>
      <c r="AC2823" t="s">
        <v>127</v>
      </c>
      <c r="AD2823" t="s">
        <v>58</v>
      </c>
      <c r="AE2823" s="39">
        <v>46233.998460648145</v>
      </c>
      <c r="AG2823" t="str">
        <f t="shared" si="352"/>
        <v>Agosto-26</v>
      </c>
      <c r="AH2823" s="36">
        <f>_xlfn.XLOOKUP(AK2823,'Base de Preços'!P$7:P$3001,'Base de Preços'!J$7:J$3001,"",0)</f>
        <v>577.65</v>
      </c>
      <c r="AI2823" s="37">
        <f t="shared" si="353"/>
        <v>15163.3125</v>
      </c>
      <c r="AJ2823" t="str">
        <f>_xlfn.XLOOKUP(N2823,Agrupamentos!C$3:C$496,Agrupamentos!D$3:D$496,"",0)</f>
        <v>ROCADA MANUAL MEDIA</v>
      </c>
      <c r="AK2823" t="str">
        <f t="shared" si="354"/>
        <v>ROCADA MANUAL MEDIAGN141087</v>
      </c>
      <c r="AL2823" s="57" t="str">
        <f t="shared" si="355"/>
        <v>48482GN1410Trabalhador FlorestalDIEMISSON DE ALMEIDA SANTOSROCADA MANUAL MEDIAMONTE BELO GLEBA E001-01Principal26,25Agosto-26024046233,998460648146233</v>
      </c>
      <c r="AM2823" s="79">
        <f t="shared" si="356"/>
        <v>32</v>
      </c>
      <c r="AN2823" s="80">
        <f t="shared" si="357"/>
        <v>18484.8</v>
      </c>
      <c r="AO2823" s="36">
        <f t="shared" si="358"/>
        <v>15163.3125</v>
      </c>
      <c r="AP2823" s="83">
        <f t="shared" si="359"/>
        <v>-3321.4874999999993</v>
      </c>
    </row>
    <row r="2824" spans="1:42" hidden="1">
      <c r="A2824">
        <v>48482</v>
      </c>
      <c r="B2824" s="38">
        <v>46233</v>
      </c>
      <c r="C2824" t="s">
        <v>714</v>
      </c>
      <c r="D2824" t="s">
        <v>105</v>
      </c>
      <c r="E2824" t="s">
        <v>106</v>
      </c>
      <c r="F2824" t="s">
        <v>59</v>
      </c>
      <c r="G2824">
        <v>8</v>
      </c>
      <c r="H2824" s="43">
        <v>11065</v>
      </c>
      <c r="I2824" t="s">
        <v>107</v>
      </c>
      <c r="J2824">
        <v>11390</v>
      </c>
      <c r="K2824" t="s">
        <v>123</v>
      </c>
      <c r="L2824" t="s">
        <v>123</v>
      </c>
      <c r="M2824">
        <v>1</v>
      </c>
      <c r="N2824" t="s">
        <v>109</v>
      </c>
      <c r="O2824" t="s">
        <v>64</v>
      </c>
      <c r="P2824">
        <v>519</v>
      </c>
      <c r="Q2824" t="s">
        <v>435</v>
      </c>
      <c r="R2824" t="s">
        <v>158</v>
      </c>
      <c r="S2824">
        <v>0</v>
      </c>
      <c r="T2824">
        <v>0</v>
      </c>
      <c r="U2824">
        <v>8</v>
      </c>
      <c r="V2824">
        <v>8</v>
      </c>
      <c r="W2824">
        <v>0</v>
      </c>
      <c r="X2824">
        <v>0</v>
      </c>
      <c r="Y2824">
        <v>0</v>
      </c>
      <c r="Z2824">
        <v>0</v>
      </c>
      <c r="AA2824" t="s">
        <v>55</v>
      </c>
      <c r="AB2824" t="s">
        <v>56</v>
      </c>
      <c r="AC2824" t="s">
        <v>127</v>
      </c>
      <c r="AD2824" t="s">
        <v>58</v>
      </c>
      <c r="AE2824" s="39">
        <v>46234.441157407404</v>
      </c>
      <c r="AG2824" t="str">
        <f t="shared" si="352"/>
        <v>Agosto-26</v>
      </c>
      <c r="AH2824" s="36">
        <f>_xlfn.XLOOKUP(AK2824,'Base de Preços'!P$7:P$3001,'Base de Preços'!J$7:J$3001,"",0)</f>
        <v>0</v>
      </c>
      <c r="AI2824" s="37">
        <f t="shared" si="353"/>
        <v>0</v>
      </c>
      <c r="AJ2824" t="str">
        <f>_xlfn.XLOOKUP(N2824,Agrupamentos!C$3:C$496,Agrupamentos!D$3:D$496,"",0)</f>
        <v>APOIO E MANUTENÇÃO</v>
      </c>
      <c r="AK2824" t="str">
        <f t="shared" si="354"/>
        <v>APOIO E MANUTEÇÃO 1410GN14101</v>
      </c>
      <c r="AL2824" s="57" t="str">
        <f t="shared" si="355"/>
        <v>48482GN1410Operador de Trator de PneuDIEMISSON DE ALMEIDA SANTOSAPOIO E MANUTEÇÃO 1410MONTE BELO GLEBA E001-01Suporte0Agosto-268846234,441157407446233</v>
      </c>
      <c r="AM2824" s="79" t="str">
        <f t="shared" si="356"/>
        <v/>
      </c>
      <c r="AN2824" s="80" t="str">
        <f t="shared" si="357"/>
        <v/>
      </c>
      <c r="AO2824" s="36">
        <f t="shared" si="358"/>
        <v>0</v>
      </c>
      <c r="AP2824" s="83" t="str">
        <f t="shared" si="359"/>
        <v/>
      </c>
    </row>
    <row r="2825" spans="1:42" hidden="1">
      <c r="A2825">
        <v>48482</v>
      </c>
      <c r="B2825" s="38">
        <v>46233</v>
      </c>
      <c r="C2825" t="s">
        <v>714</v>
      </c>
      <c r="D2825" t="s">
        <v>105</v>
      </c>
      <c r="E2825" t="s">
        <v>106</v>
      </c>
      <c r="F2825" t="s">
        <v>37</v>
      </c>
      <c r="G2825">
        <v>8</v>
      </c>
      <c r="H2825" s="43">
        <v>11065</v>
      </c>
      <c r="I2825" t="s">
        <v>107</v>
      </c>
      <c r="J2825">
        <v>11390</v>
      </c>
      <c r="K2825" t="s">
        <v>123</v>
      </c>
      <c r="L2825" t="s">
        <v>123</v>
      </c>
      <c r="M2825">
        <v>1</v>
      </c>
      <c r="N2825" t="s">
        <v>109</v>
      </c>
      <c r="O2825" t="s">
        <v>64</v>
      </c>
      <c r="P2825">
        <v>519</v>
      </c>
      <c r="Q2825" t="s">
        <v>435</v>
      </c>
      <c r="R2825" t="s">
        <v>158</v>
      </c>
      <c r="S2825">
        <v>8</v>
      </c>
      <c r="T2825">
        <v>0</v>
      </c>
      <c r="U2825">
        <v>0</v>
      </c>
      <c r="V2825">
        <v>8</v>
      </c>
      <c r="W2825">
        <v>0</v>
      </c>
      <c r="X2825">
        <v>0</v>
      </c>
      <c r="Y2825">
        <v>0</v>
      </c>
      <c r="Z2825">
        <v>0</v>
      </c>
      <c r="AA2825" t="s">
        <v>55</v>
      </c>
      <c r="AB2825" t="s">
        <v>47</v>
      </c>
      <c r="AC2825" t="s">
        <v>127</v>
      </c>
      <c r="AD2825" t="s">
        <v>58</v>
      </c>
      <c r="AE2825" s="39">
        <v>46234.444050925929</v>
      </c>
      <c r="AG2825" t="str">
        <f t="shared" si="352"/>
        <v>Agosto-26</v>
      </c>
      <c r="AH2825" s="36">
        <f>_xlfn.XLOOKUP(AK2825,'Base de Preços'!P$7:P$3001,'Base de Preços'!J$7:J$3001,"",0)</f>
        <v>0</v>
      </c>
      <c r="AI2825" s="37">
        <f t="shared" si="353"/>
        <v>0</v>
      </c>
      <c r="AJ2825" t="str">
        <f>_xlfn.XLOOKUP(N2825,Agrupamentos!C$3:C$496,Agrupamentos!D$3:D$496,"",0)</f>
        <v>APOIO E MANUTENÇÃO</v>
      </c>
      <c r="AK2825" t="str">
        <f t="shared" si="354"/>
        <v>APOIO E MANUTEÇÃO 1410GN14101</v>
      </c>
      <c r="AL2825" s="57" t="str">
        <f t="shared" si="355"/>
        <v>48482GN1410MotoristaDIEMISSON DE ALMEIDA SANTOSAPOIO E MANUTEÇÃO 1410MONTE BELO GLEBA E001-01Principal0Agosto-260846234,444050925946233</v>
      </c>
      <c r="AM2825" s="79" t="str">
        <f t="shared" si="356"/>
        <v/>
      </c>
      <c r="AN2825" s="80" t="str">
        <f t="shared" si="357"/>
        <v/>
      </c>
      <c r="AO2825" s="36">
        <f t="shared" si="358"/>
        <v>0</v>
      </c>
      <c r="AP2825" s="83" t="str">
        <f t="shared" si="359"/>
        <v/>
      </c>
    </row>
    <row r="2826" spans="1:42" hidden="1">
      <c r="A2826">
        <v>48483</v>
      </c>
      <c r="B2826" s="38">
        <v>46233</v>
      </c>
      <c r="C2826" t="s">
        <v>714</v>
      </c>
      <c r="D2826" t="s">
        <v>105</v>
      </c>
      <c r="E2826" t="s">
        <v>106</v>
      </c>
      <c r="F2826" t="s">
        <v>59</v>
      </c>
      <c r="G2826">
        <v>8</v>
      </c>
      <c r="H2826" s="43">
        <v>11331</v>
      </c>
      <c r="I2826" t="s">
        <v>112</v>
      </c>
      <c r="J2826">
        <v>11838</v>
      </c>
      <c r="K2826" t="s">
        <v>113</v>
      </c>
      <c r="L2826" t="s">
        <v>114</v>
      </c>
      <c r="M2826" t="s">
        <v>115</v>
      </c>
      <c r="N2826" t="s">
        <v>116</v>
      </c>
      <c r="O2826" t="s">
        <v>64</v>
      </c>
      <c r="P2826">
        <v>532</v>
      </c>
      <c r="Q2826" t="s">
        <v>117</v>
      </c>
      <c r="R2826" t="s">
        <v>148</v>
      </c>
      <c r="S2826">
        <v>4</v>
      </c>
      <c r="T2826">
        <v>20</v>
      </c>
      <c r="U2826">
        <v>16</v>
      </c>
      <c r="V2826">
        <v>20</v>
      </c>
      <c r="W2826">
        <v>0.42</v>
      </c>
      <c r="X2826">
        <v>0.2</v>
      </c>
      <c r="Y2826">
        <v>1</v>
      </c>
      <c r="Z2826">
        <v>143.63999999999999</v>
      </c>
      <c r="AA2826" t="s">
        <v>55</v>
      </c>
      <c r="AB2826" t="s">
        <v>47</v>
      </c>
      <c r="AC2826" t="s">
        <v>119</v>
      </c>
      <c r="AD2826" t="s">
        <v>58</v>
      </c>
      <c r="AE2826" s="39">
        <v>46234.067858796298</v>
      </c>
      <c r="AG2826" t="str">
        <f t="shared" si="352"/>
        <v>Agosto-26</v>
      </c>
      <c r="AH2826" s="36">
        <f>_xlfn.XLOOKUP(AK2826,'Base de Preços'!P$7:P$3001,'Base de Preços'!J$7:J$3001,"",0)</f>
        <v>212.62</v>
      </c>
      <c r="AI2826" s="37">
        <f t="shared" si="353"/>
        <v>4252.3999999999996</v>
      </c>
      <c r="AJ2826" t="str">
        <f>_xlfn.XLOOKUP(N2826,Agrupamentos!C$3:C$496,Agrupamentos!D$3:D$496,"",0)</f>
        <v>HERBICIDA MEC</v>
      </c>
      <c r="AK2826" t="str">
        <f t="shared" si="354"/>
        <v>SERV CAP QUIM PRE EMERG 3 LINHASGN1410IMP97</v>
      </c>
      <c r="AL2826" s="57" t="str">
        <f t="shared" si="355"/>
        <v>48483GN1410Operador de Trator de PneuRENILDO DA CONCEICAO OLIVEIRASERV CAP QUIM PRE EMERG 3 LINHASNOSSA SENHORA APARECIDA IX005-01Principal20Agosto-26162046234,067858796346233</v>
      </c>
      <c r="AM2826" s="79">
        <f t="shared" si="356"/>
        <v>47.61904761904762</v>
      </c>
      <c r="AN2826" s="80">
        <f t="shared" si="357"/>
        <v>6839.9999999999991</v>
      </c>
      <c r="AO2826" s="36">
        <f t="shared" si="358"/>
        <v>2872.7999999999997</v>
      </c>
      <c r="AP2826" s="83">
        <f t="shared" si="359"/>
        <v>-3967.1999999999994</v>
      </c>
    </row>
    <row r="2827" spans="1:42" hidden="1">
      <c r="A2827">
        <v>48483</v>
      </c>
      <c r="B2827" s="38">
        <v>46233</v>
      </c>
      <c r="C2827" t="s">
        <v>714</v>
      </c>
      <c r="D2827" t="s">
        <v>105</v>
      </c>
      <c r="E2827" t="s">
        <v>106</v>
      </c>
      <c r="F2827" t="s">
        <v>59</v>
      </c>
      <c r="G2827">
        <v>8</v>
      </c>
      <c r="H2827" s="43">
        <v>11331</v>
      </c>
      <c r="I2827" t="s">
        <v>112</v>
      </c>
      <c r="J2827">
        <v>11838</v>
      </c>
      <c r="K2827" t="s">
        <v>113</v>
      </c>
      <c r="L2827" t="s">
        <v>114</v>
      </c>
      <c r="M2827" t="s">
        <v>115</v>
      </c>
      <c r="N2827" t="s">
        <v>116</v>
      </c>
      <c r="O2827" t="s">
        <v>64</v>
      </c>
      <c r="P2827">
        <v>532</v>
      </c>
      <c r="Q2827" t="s">
        <v>117</v>
      </c>
      <c r="R2827" t="s">
        <v>468</v>
      </c>
      <c r="S2827">
        <v>2</v>
      </c>
      <c r="T2827">
        <v>9.48</v>
      </c>
      <c r="U2827">
        <v>0</v>
      </c>
      <c r="V2827">
        <v>2</v>
      </c>
      <c r="W2827">
        <v>0.42</v>
      </c>
      <c r="X2827">
        <v>0.21</v>
      </c>
      <c r="Y2827">
        <v>0.21</v>
      </c>
      <c r="Z2827">
        <v>143.63999999999999</v>
      </c>
      <c r="AA2827" t="s">
        <v>46</v>
      </c>
      <c r="AB2827" t="s">
        <v>47</v>
      </c>
      <c r="AC2827" t="s">
        <v>119</v>
      </c>
      <c r="AD2827" t="s">
        <v>58</v>
      </c>
      <c r="AE2827" s="39">
        <v>46234.474293981482</v>
      </c>
      <c r="AG2827" t="str">
        <f t="shared" si="352"/>
        <v>Agosto-26</v>
      </c>
      <c r="AH2827" s="36">
        <f>_xlfn.XLOOKUP(AK2827,'Base de Preços'!P$7:P$3001,'Base de Preços'!J$7:J$3001,"",0)</f>
        <v>212.62</v>
      </c>
      <c r="AI2827" s="37">
        <f t="shared" si="353"/>
        <v>2015.6376</v>
      </c>
      <c r="AJ2827" t="str">
        <f>_xlfn.XLOOKUP(N2827,Agrupamentos!C$3:C$496,Agrupamentos!D$3:D$496,"",0)</f>
        <v>HERBICIDA MEC</v>
      </c>
      <c r="AK2827" t="str">
        <f t="shared" si="354"/>
        <v>SERV CAP QUIM PRE EMERG 3 LINHASGN1410IMP97</v>
      </c>
      <c r="AL2827" s="57" t="str">
        <f t="shared" si="355"/>
        <v>48483GN1410Operador de Trator de PneuRENILDO DA CONCEICAO OLIVEIRASERV CAP QUIM PRE EMERG 3 LINHASNOSSA SENHORA APARECIDA IX001-02Principal9,48Agosto-260246234,474293981546233</v>
      </c>
      <c r="AM2827" s="79">
        <f t="shared" si="356"/>
        <v>4.7619047619047619</v>
      </c>
      <c r="AN2827" s="80">
        <f t="shared" si="357"/>
        <v>683.99999999999989</v>
      </c>
      <c r="AO2827" s="36">
        <f t="shared" si="358"/>
        <v>1361.7071999999998</v>
      </c>
      <c r="AP2827" s="83">
        <f t="shared" si="359"/>
        <v>677.70719999999994</v>
      </c>
    </row>
    <row r="2828" spans="1:42" hidden="1">
      <c r="A2828">
        <v>48483</v>
      </c>
      <c r="B2828" s="38">
        <v>46233</v>
      </c>
      <c r="C2828" t="s">
        <v>714</v>
      </c>
      <c r="D2828" t="s">
        <v>105</v>
      </c>
      <c r="E2828" t="s">
        <v>106</v>
      </c>
      <c r="F2828" t="s">
        <v>37</v>
      </c>
      <c r="G2828">
        <v>8</v>
      </c>
      <c r="H2828" s="43">
        <v>11331</v>
      </c>
      <c r="I2828" t="s">
        <v>112</v>
      </c>
      <c r="J2828">
        <v>11838</v>
      </c>
      <c r="K2828" t="s">
        <v>113</v>
      </c>
      <c r="L2828" t="s">
        <v>114</v>
      </c>
      <c r="M2828">
        <v>1</v>
      </c>
      <c r="N2828" t="s">
        <v>109</v>
      </c>
      <c r="O2828" t="s">
        <v>64</v>
      </c>
      <c r="P2828">
        <v>532</v>
      </c>
      <c r="Q2828" t="s">
        <v>117</v>
      </c>
      <c r="R2828" t="s">
        <v>148</v>
      </c>
      <c r="S2828">
        <v>0</v>
      </c>
      <c r="T2828">
        <v>0</v>
      </c>
      <c r="U2828">
        <v>6</v>
      </c>
      <c r="V2828">
        <v>6</v>
      </c>
      <c r="W2828">
        <v>0</v>
      </c>
      <c r="X2828">
        <v>0</v>
      </c>
      <c r="Y2828">
        <v>0</v>
      </c>
      <c r="Z2828">
        <v>0</v>
      </c>
      <c r="AA2828" t="s">
        <v>55</v>
      </c>
      <c r="AB2828" t="s">
        <v>47</v>
      </c>
      <c r="AC2828" t="s">
        <v>119</v>
      </c>
      <c r="AD2828" t="s">
        <v>58</v>
      </c>
      <c r="AE2828" s="39">
        <v>46234.067858796298</v>
      </c>
      <c r="AG2828" t="str">
        <f t="shared" si="352"/>
        <v>Agosto-26</v>
      </c>
      <c r="AH2828" s="36">
        <f>_xlfn.XLOOKUP(AK2828,'Base de Preços'!P$7:P$3001,'Base de Preços'!J$7:J$3001,"",0)</f>
        <v>0</v>
      </c>
      <c r="AI2828" s="37">
        <f t="shared" si="353"/>
        <v>0</v>
      </c>
      <c r="AJ2828" t="str">
        <f>_xlfn.XLOOKUP(N2828,Agrupamentos!C$3:C$496,Agrupamentos!D$3:D$496,"",0)</f>
        <v>APOIO E MANUTENÇÃO</v>
      </c>
      <c r="AK2828" t="str">
        <f t="shared" si="354"/>
        <v>APOIO E MANUTEÇÃO 1410GN14101</v>
      </c>
      <c r="AL2828" s="57" t="str">
        <f t="shared" si="355"/>
        <v>48483GN1410MotoristaRENILDO DA CONCEICAO OLIVEIRAAPOIO E MANUTEÇÃO 1410NOSSA SENHORA APARECIDA IX005-01Principal0Agosto-266646234,067858796346233</v>
      </c>
      <c r="AM2828" s="79" t="str">
        <f t="shared" si="356"/>
        <v/>
      </c>
      <c r="AN2828" s="80" t="str">
        <f t="shared" si="357"/>
        <v/>
      </c>
      <c r="AO2828" s="36">
        <f t="shared" si="358"/>
        <v>0</v>
      </c>
      <c r="AP2828" s="83" t="str">
        <f t="shared" si="359"/>
        <v/>
      </c>
    </row>
    <row r="2829" spans="1:42" hidden="1">
      <c r="A2829">
        <v>48483</v>
      </c>
      <c r="B2829" s="38">
        <v>46233</v>
      </c>
      <c r="C2829" t="s">
        <v>714</v>
      </c>
      <c r="D2829" t="s">
        <v>105</v>
      </c>
      <c r="E2829" t="s">
        <v>106</v>
      </c>
      <c r="F2829" t="s">
        <v>49</v>
      </c>
      <c r="G2829">
        <v>8</v>
      </c>
      <c r="H2829" s="43">
        <v>11331</v>
      </c>
      <c r="I2829" t="s">
        <v>112</v>
      </c>
      <c r="J2829">
        <v>11838</v>
      </c>
      <c r="K2829" t="s">
        <v>113</v>
      </c>
      <c r="L2829" t="s">
        <v>114</v>
      </c>
      <c r="M2829" t="s">
        <v>115</v>
      </c>
      <c r="N2829" t="s">
        <v>116</v>
      </c>
      <c r="O2829" t="s">
        <v>64</v>
      </c>
      <c r="P2829">
        <v>532</v>
      </c>
      <c r="Q2829" t="s">
        <v>117</v>
      </c>
      <c r="R2829" t="s">
        <v>148</v>
      </c>
      <c r="S2829">
        <v>4</v>
      </c>
      <c r="T2829">
        <v>20</v>
      </c>
      <c r="U2829">
        <v>0</v>
      </c>
      <c r="V2829">
        <v>4</v>
      </c>
      <c r="W2829">
        <v>0.08</v>
      </c>
      <c r="X2829">
        <v>0.2</v>
      </c>
      <c r="Y2829">
        <v>0.2</v>
      </c>
      <c r="Z2829">
        <v>10.130000000000001</v>
      </c>
      <c r="AA2829" t="s">
        <v>55</v>
      </c>
      <c r="AB2829" t="s">
        <v>56</v>
      </c>
      <c r="AC2829" t="s">
        <v>119</v>
      </c>
      <c r="AD2829" t="s">
        <v>58</v>
      </c>
      <c r="AE2829" s="39">
        <v>46234.067858796298</v>
      </c>
      <c r="AG2829" t="str">
        <f t="shared" si="352"/>
        <v>Agosto-26</v>
      </c>
      <c r="AH2829" s="36">
        <f>_xlfn.XLOOKUP(AK2829,'Base de Preços'!P$7:P$3001,'Base de Preços'!J$7:J$3001,"",0)</f>
        <v>212.62</v>
      </c>
      <c r="AI2829" s="37">
        <f t="shared" si="353"/>
        <v>0</v>
      </c>
      <c r="AJ2829" t="str">
        <f>_xlfn.XLOOKUP(N2829,Agrupamentos!C$3:C$496,Agrupamentos!D$3:D$496,"",0)</f>
        <v>HERBICIDA MEC</v>
      </c>
      <c r="AK2829" t="str">
        <f t="shared" si="354"/>
        <v>SERV CAP QUIM PRE EMERG 3 LINHASGN1410IMP97</v>
      </c>
      <c r="AL2829" s="57" t="str">
        <f t="shared" si="355"/>
        <v>48483GN1410Trabalhador FlorestalRENILDO DA CONCEICAO OLIVEIRASERV CAP QUIM PRE EMERG 3 LINHASNOSSA SENHORA APARECIDA IX005-01Suporte20Agosto-260446234,067858796346233</v>
      </c>
      <c r="AM2829" s="79">
        <f t="shared" si="356"/>
        <v>50</v>
      </c>
      <c r="AN2829" s="80">
        <f t="shared" si="357"/>
        <v>506.50000000000006</v>
      </c>
      <c r="AO2829" s="36">
        <f t="shared" si="358"/>
        <v>202.60000000000002</v>
      </c>
      <c r="AP2829" s="83">
        <f t="shared" si="359"/>
        <v>-303.90000000000003</v>
      </c>
    </row>
    <row r="2830" spans="1:42" hidden="1">
      <c r="A2830">
        <v>48483</v>
      </c>
      <c r="B2830" s="38">
        <v>46233</v>
      </c>
      <c r="C2830" t="s">
        <v>714</v>
      </c>
      <c r="D2830" t="s">
        <v>105</v>
      </c>
      <c r="E2830" t="s">
        <v>106</v>
      </c>
      <c r="F2830" t="s">
        <v>37</v>
      </c>
      <c r="G2830">
        <v>8</v>
      </c>
      <c r="H2830" s="43">
        <v>11331</v>
      </c>
      <c r="I2830" t="s">
        <v>112</v>
      </c>
      <c r="J2830">
        <v>11838</v>
      </c>
      <c r="K2830" t="s">
        <v>113</v>
      </c>
      <c r="L2830" t="s">
        <v>114</v>
      </c>
      <c r="M2830">
        <v>1</v>
      </c>
      <c r="N2830" t="s">
        <v>109</v>
      </c>
      <c r="O2830" t="s">
        <v>64</v>
      </c>
      <c r="P2830">
        <v>532</v>
      </c>
      <c r="Q2830" t="s">
        <v>117</v>
      </c>
      <c r="R2830" t="s">
        <v>158</v>
      </c>
      <c r="S2830">
        <v>0</v>
      </c>
      <c r="T2830">
        <v>0</v>
      </c>
      <c r="U2830">
        <v>10</v>
      </c>
      <c r="V2830">
        <v>10</v>
      </c>
      <c r="W2830">
        <v>0</v>
      </c>
      <c r="X2830">
        <v>0</v>
      </c>
      <c r="Y2830">
        <v>0</v>
      </c>
      <c r="Z2830">
        <v>0</v>
      </c>
      <c r="AA2830" t="s">
        <v>46</v>
      </c>
      <c r="AB2830" t="s">
        <v>47</v>
      </c>
      <c r="AC2830" t="s">
        <v>119</v>
      </c>
      <c r="AD2830" t="s">
        <v>58</v>
      </c>
      <c r="AE2830" s="39">
        <v>46234.067858796298</v>
      </c>
      <c r="AG2830" t="str">
        <f t="shared" si="352"/>
        <v>Agosto-26</v>
      </c>
      <c r="AH2830" s="36">
        <f>_xlfn.XLOOKUP(AK2830,'Base de Preços'!P$7:P$3001,'Base de Preços'!J$7:J$3001,"",0)</f>
        <v>0</v>
      </c>
      <c r="AI2830" s="37">
        <f t="shared" si="353"/>
        <v>0</v>
      </c>
      <c r="AJ2830" t="str">
        <f>_xlfn.XLOOKUP(N2830,Agrupamentos!C$3:C$496,Agrupamentos!D$3:D$496,"",0)</f>
        <v>APOIO E MANUTENÇÃO</v>
      </c>
      <c r="AK2830" t="str">
        <f t="shared" si="354"/>
        <v>APOIO E MANUTEÇÃO 1410GN14101</v>
      </c>
      <c r="AL2830" s="57" t="str">
        <f t="shared" si="355"/>
        <v>48483GN1410MotoristaRENILDO DA CONCEICAO OLIVEIRAAPOIO E MANUTEÇÃO 1410NOSSA SENHORA APARECIDA IX001-01Principal0Agosto-26101046234,067858796346233</v>
      </c>
      <c r="AM2830" s="79" t="str">
        <f t="shared" si="356"/>
        <v/>
      </c>
      <c r="AN2830" s="80" t="str">
        <f t="shared" si="357"/>
        <v/>
      </c>
      <c r="AO2830" s="36">
        <f t="shared" si="358"/>
        <v>0</v>
      </c>
      <c r="AP2830" s="83" t="str">
        <f t="shared" si="359"/>
        <v/>
      </c>
    </row>
    <row r="2831" spans="1:42" hidden="1">
      <c r="A2831">
        <v>48483</v>
      </c>
      <c r="B2831" s="38">
        <v>46233</v>
      </c>
      <c r="C2831" t="s">
        <v>714</v>
      </c>
      <c r="D2831" t="s">
        <v>105</v>
      </c>
      <c r="E2831" t="s">
        <v>106</v>
      </c>
      <c r="F2831" t="s">
        <v>49</v>
      </c>
      <c r="G2831">
        <v>8</v>
      </c>
      <c r="H2831" s="43">
        <v>11331</v>
      </c>
      <c r="I2831" t="s">
        <v>112</v>
      </c>
      <c r="J2831">
        <v>11838</v>
      </c>
      <c r="K2831" t="s">
        <v>113</v>
      </c>
      <c r="L2831" t="s">
        <v>114</v>
      </c>
      <c r="M2831" t="s">
        <v>115</v>
      </c>
      <c r="N2831" t="s">
        <v>116</v>
      </c>
      <c r="O2831" t="s">
        <v>64</v>
      </c>
      <c r="P2831">
        <v>532</v>
      </c>
      <c r="Q2831" t="s">
        <v>117</v>
      </c>
      <c r="R2831" t="s">
        <v>158</v>
      </c>
      <c r="S2831">
        <v>2</v>
      </c>
      <c r="T2831">
        <v>3.18</v>
      </c>
      <c r="U2831">
        <v>0</v>
      </c>
      <c r="V2831">
        <v>2</v>
      </c>
      <c r="W2831">
        <v>0.08</v>
      </c>
      <c r="X2831">
        <v>0.63</v>
      </c>
      <c r="Y2831">
        <v>0.63</v>
      </c>
      <c r="Z2831">
        <v>10.130000000000001</v>
      </c>
      <c r="AA2831" t="s">
        <v>46</v>
      </c>
      <c r="AB2831" t="s">
        <v>56</v>
      </c>
      <c r="AC2831" t="s">
        <v>119</v>
      </c>
      <c r="AD2831" t="s">
        <v>58</v>
      </c>
      <c r="AE2831" s="39">
        <v>46234.067858796298</v>
      </c>
      <c r="AG2831" t="str">
        <f t="shared" si="352"/>
        <v>Agosto-26</v>
      </c>
      <c r="AH2831" s="36">
        <f>_xlfn.XLOOKUP(AK2831,'Base de Preços'!P$7:P$3001,'Base de Preços'!J$7:J$3001,"",0)</f>
        <v>212.62</v>
      </c>
      <c r="AI2831" s="37">
        <f t="shared" si="353"/>
        <v>0</v>
      </c>
      <c r="AJ2831" t="str">
        <f>_xlfn.XLOOKUP(N2831,Agrupamentos!C$3:C$496,Agrupamentos!D$3:D$496,"",0)</f>
        <v>HERBICIDA MEC</v>
      </c>
      <c r="AK2831" t="str">
        <f t="shared" si="354"/>
        <v>SERV CAP QUIM PRE EMERG 3 LINHASGN1410IMP97</v>
      </c>
      <c r="AL2831" s="57" t="str">
        <f t="shared" si="355"/>
        <v>48483GN1410Trabalhador FlorestalRENILDO DA CONCEICAO OLIVEIRASERV CAP QUIM PRE EMERG 3 LINHASNOSSA SENHORA APARECIDA IX001-01Suporte3,18Agosto-260246234,067858796346233</v>
      </c>
      <c r="AM2831" s="79">
        <f t="shared" si="356"/>
        <v>25</v>
      </c>
      <c r="AN2831" s="80">
        <f t="shared" si="357"/>
        <v>253.25000000000003</v>
      </c>
      <c r="AO2831" s="36">
        <f t="shared" si="358"/>
        <v>32.213400000000007</v>
      </c>
      <c r="AP2831" s="83">
        <f t="shared" si="359"/>
        <v>-221.03660000000002</v>
      </c>
    </row>
    <row r="2832" spans="1:42" hidden="1">
      <c r="A2832">
        <v>48483</v>
      </c>
      <c r="B2832" s="38">
        <v>46233</v>
      </c>
      <c r="C2832" t="s">
        <v>714</v>
      </c>
      <c r="D2832" t="s">
        <v>105</v>
      </c>
      <c r="E2832" t="s">
        <v>106</v>
      </c>
      <c r="F2832" t="s">
        <v>49</v>
      </c>
      <c r="G2832">
        <v>8</v>
      </c>
      <c r="H2832" s="43">
        <v>11331</v>
      </c>
      <c r="I2832" t="s">
        <v>112</v>
      </c>
      <c r="J2832">
        <v>11838</v>
      </c>
      <c r="K2832" t="s">
        <v>113</v>
      </c>
      <c r="L2832" t="s">
        <v>114</v>
      </c>
      <c r="M2832" t="s">
        <v>115</v>
      </c>
      <c r="N2832" t="s">
        <v>116</v>
      </c>
      <c r="O2832" t="s">
        <v>64</v>
      </c>
      <c r="P2832">
        <v>532</v>
      </c>
      <c r="Q2832" t="s">
        <v>117</v>
      </c>
      <c r="R2832" t="s">
        <v>468</v>
      </c>
      <c r="S2832">
        <v>2</v>
      </c>
      <c r="T2832">
        <v>9.48</v>
      </c>
      <c r="U2832">
        <v>0</v>
      </c>
      <c r="V2832">
        <v>2</v>
      </c>
      <c r="W2832">
        <v>0.08</v>
      </c>
      <c r="X2832">
        <v>0.21</v>
      </c>
      <c r="Y2832">
        <v>0.21</v>
      </c>
      <c r="Z2832">
        <v>10.130000000000001</v>
      </c>
      <c r="AA2832" t="s">
        <v>46</v>
      </c>
      <c r="AB2832" t="s">
        <v>56</v>
      </c>
      <c r="AC2832" t="s">
        <v>119</v>
      </c>
      <c r="AD2832" t="s">
        <v>58</v>
      </c>
      <c r="AE2832" s="39">
        <v>46234.474108796298</v>
      </c>
      <c r="AG2832" t="str">
        <f t="shared" si="352"/>
        <v>Agosto-26</v>
      </c>
      <c r="AH2832" s="36">
        <f>_xlfn.XLOOKUP(AK2832,'Base de Preços'!P$7:P$3001,'Base de Preços'!J$7:J$3001,"",0)</f>
        <v>212.62</v>
      </c>
      <c r="AI2832" s="37">
        <f t="shared" si="353"/>
        <v>0</v>
      </c>
      <c r="AJ2832" t="str">
        <f>_xlfn.XLOOKUP(N2832,Agrupamentos!C$3:C$496,Agrupamentos!D$3:D$496,"",0)</f>
        <v>HERBICIDA MEC</v>
      </c>
      <c r="AK2832" t="str">
        <f t="shared" si="354"/>
        <v>SERV CAP QUIM PRE EMERG 3 LINHASGN1410IMP97</v>
      </c>
      <c r="AL2832" s="57" t="str">
        <f t="shared" si="355"/>
        <v>48483GN1410Trabalhador FlorestalRENILDO DA CONCEICAO OLIVEIRASERV CAP QUIM PRE EMERG 3 LINHASNOSSA SENHORA APARECIDA IX001-02Suporte9,48Agosto-260246234,474108796346233</v>
      </c>
      <c r="AM2832" s="79">
        <f t="shared" si="356"/>
        <v>25</v>
      </c>
      <c r="AN2832" s="80">
        <f t="shared" si="357"/>
        <v>253.25000000000003</v>
      </c>
      <c r="AO2832" s="36">
        <f t="shared" si="358"/>
        <v>96.03240000000001</v>
      </c>
      <c r="AP2832" s="83">
        <f t="shared" si="359"/>
        <v>-157.2176</v>
      </c>
    </row>
    <row r="2833" spans="1:42" hidden="1">
      <c r="A2833">
        <v>48483</v>
      </c>
      <c r="B2833" s="38">
        <v>46233</v>
      </c>
      <c r="C2833" t="s">
        <v>714</v>
      </c>
      <c r="D2833" t="s">
        <v>105</v>
      </c>
      <c r="E2833" t="s">
        <v>106</v>
      </c>
      <c r="F2833" t="s">
        <v>59</v>
      </c>
      <c r="G2833">
        <v>8</v>
      </c>
      <c r="H2833" s="43">
        <v>11331</v>
      </c>
      <c r="I2833" t="s">
        <v>112</v>
      </c>
      <c r="J2833">
        <v>11838</v>
      </c>
      <c r="K2833" t="s">
        <v>113</v>
      </c>
      <c r="L2833" t="s">
        <v>114</v>
      </c>
      <c r="M2833" t="s">
        <v>115</v>
      </c>
      <c r="N2833" t="s">
        <v>116</v>
      </c>
      <c r="O2833" t="s">
        <v>64</v>
      </c>
      <c r="P2833">
        <v>532</v>
      </c>
      <c r="Q2833" t="s">
        <v>117</v>
      </c>
      <c r="R2833" t="s">
        <v>158</v>
      </c>
      <c r="S2833">
        <v>2</v>
      </c>
      <c r="T2833">
        <v>3.18</v>
      </c>
      <c r="U2833">
        <v>0</v>
      </c>
      <c r="V2833">
        <v>2</v>
      </c>
      <c r="W2833">
        <v>0.42</v>
      </c>
      <c r="X2833">
        <v>0.63</v>
      </c>
      <c r="Y2833">
        <v>0.63</v>
      </c>
      <c r="Z2833">
        <v>143.63999999999999</v>
      </c>
      <c r="AA2833" t="s">
        <v>46</v>
      </c>
      <c r="AB2833" t="s">
        <v>47</v>
      </c>
      <c r="AC2833" t="s">
        <v>119</v>
      </c>
      <c r="AD2833" t="s">
        <v>58</v>
      </c>
      <c r="AE2833" s="39">
        <v>46234.067858796298</v>
      </c>
      <c r="AG2833" t="str">
        <f t="shared" si="352"/>
        <v>Agosto-26</v>
      </c>
      <c r="AH2833" s="36">
        <f>_xlfn.XLOOKUP(AK2833,'Base de Preços'!P$7:P$3001,'Base de Preços'!J$7:J$3001,"",0)</f>
        <v>212.62</v>
      </c>
      <c r="AI2833" s="37">
        <f t="shared" si="353"/>
        <v>676.13160000000005</v>
      </c>
      <c r="AJ2833" t="str">
        <f>_xlfn.XLOOKUP(N2833,Agrupamentos!C$3:C$496,Agrupamentos!D$3:D$496,"",0)</f>
        <v>HERBICIDA MEC</v>
      </c>
      <c r="AK2833" t="str">
        <f t="shared" si="354"/>
        <v>SERV CAP QUIM PRE EMERG 3 LINHASGN1410IMP97</v>
      </c>
      <c r="AL2833" s="57" t="str">
        <f t="shared" si="355"/>
        <v>48483GN1410Operador de Trator de PneuRENILDO DA CONCEICAO OLIVEIRASERV CAP QUIM PRE EMERG 3 LINHASNOSSA SENHORA APARECIDA IX001-01Principal3,18Agosto-260246234,067858796346233</v>
      </c>
      <c r="AM2833" s="79">
        <f t="shared" si="356"/>
        <v>4.7619047619047619</v>
      </c>
      <c r="AN2833" s="80">
        <f t="shared" si="357"/>
        <v>683.99999999999989</v>
      </c>
      <c r="AO2833" s="36">
        <f t="shared" si="358"/>
        <v>456.77519999999998</v>
      </c>
      <c r="AP2833" s="83">
        <f t="shared" si="359"/>
        <v>-227.2247999999999</v>
      </c>
    </row>
    <row r="2834" spans="1:42" hidden="1">
      <c r="A2834">
        <v>48488</v>
      </c>
      <c r="B2834" s="38">
        <v>46233</v>
      </c>
      <c r="C2834" t="s">
        <v>714</v>
      </c>
      <c r="D2834" t="s">
        <v>105</v>
      </c>
      <c r="E2834" t="s">
        <v>106</v>
      </c>
      <c r="F2834" t="s">
        <v>59</v>
      </c>
      <c r="G2834">
        <v>8</v>
      </c>
      <c r="H2834" s="43">
        <v>11065</v>
      </c>
      <c r="I2834" t="s">
        <v>107</v>
      </c>
      <c r="J2834">
        <v>11392</v>
      </c>
      <c r="K2834" t="s">
        <v>142</v>
      </c>
      <c r="L2834" t="s">
        <v>142</v>
      </c>
      <c r="M2834">
        <v>567</v>
      </c>
      <c r="N2834" t="s">
        <v>687</v>
      </c>
      <c r="O2834" t="s">
        <v>64</v>
      </c>
      <c r="P2834">
        <v>820</v>
      </c>
      <c r="Q2834" t="s">
        <v>117</v>
      </c>
      <c r="R2834" t="s">
        <v>122</v>
      </c>
      <c r="S2834">
        <v>4</v>
      </c>
      <c r="T2834">
        <v>30</v>
      </c>
      <c r="U2834">
        <v>12</v>
      </c>
      <c r="V2834">
        <v>16</v>
      </c>
      <c r="W2834">
        <v>0.32</v>
      </c>
      <c r="X2834">
        <v>0.13</v>
      </c>
      <c r="Y2834">
        <v>0.53</v>
      </c>
      <c r="Z2834">
        <v>77.37</v>
      </c>
      <c r="AA2834" t="s">
        <v>46</v>
      </c>
      <c r="AB2834" t="s">
        <v>56</v>
      </c>
      <c r="AC2834" t="s">
        <v>145</v>
      </c>
      <c r="AD2834" t="s">
        <v>58</v>
      </c>
      <c r="AE2834" s="39">
        <v>46234.277696759258</v>
      </c>
      <c r="AG2834" t="str">
        <f t="shared" si="352"/>
        <v>Agosto-26</v>
      </c>
      <c r="AH2834" s="36">
        <f>_xlfn.XLOOKUP(AK2834,'Base de Preços'!P$7:P$3001,'Base de Preços'!J$7:J$3001,"",0)</f>
        <v>314.52999999999997</v>
      </c>
      <c r="AI2834" s="37">
        <f t="shared" si="353"/>
        <v>0</v>
      </c>
      <c r="AJ2834" t="str">
        <f>_xlfn.XLOOKUP(N2834,Agrupamentos!C$3:C$496,Agrupamentos!D$3:D$496,"",0)</f>
        <v>REPLANTIO</v>
      </c>
      <c r="AK2834" t="str">
        <f t="shared" si="354"/>
        <v>SERV REPLANTIO AGRICGN1410567</v>
      </c>
      <c r="AL2834" s="57" t="str">
        <f t="shared" si="355"/>
        <v>48488GN1410Operador de Trator de PneuDOUGLAS BOTELHO GOMESSERV REPLANTIO AGRICNOSSA SENHORA APARECIDA IX004-01Suporte30Agosto-26121646234,277696759346233</v>
      </c>
      <c r="AM2834" s="79">
        <f t="shared" si="356"/>
        <v>50</v>
      </c>
      <c r="AN2834" s="80">
        <f t="shared" si="357"/>
        <v>3868.5</v>
      </c>
      <c r="AO2834" s="36">
        <f t="shared" si="358"/>
        <v>2321.1000000000004</v>
      </c>
      <c r="AP2834" s="83">
        <f t="shared" si="359"/>
        <v>-1547.3999999999996</v>
      </c>
    </row>
    <row r="2835" spans="1:42" hidden="1">
      <c r="A2835">
        <v>48488</v>
      </c>
      <c r="B2835" s="38">
        <v>46233</v>
      </c>
      <c r="C2835" t="s">
        <v>714</v>
      </c>
      <c r="D2835" t="s">
        <v>105</v>
      </c>
      <c r="E2835" t="s">
        <v>106</v>
      </c>
      <c r="F2835" t="s">
        <v>49</v>
      </c>
      <c r="G2835">
        <v>8</v>
      </c>
      <c r="H2835" s="43">
        <v>11065</v>
      </c>
      <c r="I2835" t="s">
        <v>107</v>
      </c>
      <c r="J2835">
        <v>11392</v>
      </c>
      <c r="K2835" t="s">
        <v>142</v>
      </c>
      <c r="L2835" t="s">
        <v>142</v>
      </c>
      <c r="M2835">
        <v>671</v>
      </c>
      <c r="N2835" t="s">
        <v>669</v>
      </c>
      <c r="O2835" t="s">
        <v>64</v>
      </c>
      <c r="P2835">
        <v>820</v>
      </c>
      <c r="Q2835" t="s">
        <v>117</v>
      </c>
      <c r="R2835" t="s">
        <v>122</v>
      </c>
      <c r="S2835">
        <v>64</v>
      </c>
      <c r="T2835">
        <v>30</v>
      </c>
      <c r="U2835">
        <v>0</v>
      </c>
      <c r="V2835">
        <v>64</v>
      </c>
      <c r="W2835">
        <v>2.39</v>
      </c>
      <c r="X2835">
        <v>2.13</v>
      </c>
      <c r="Y2835">
        <v>2.13</v>
      </c>
      <c r="Z2835">
        <v>181.08</v>
      </c>
      <c r="AA2835" t="s">
        <v>55</v>
      </c>
      <c r="AB2835" t="s">
        <v>47</v>
      </c>
      <c r="AC2835" t="s">
        <v>145</v>
      </c>
      <c r="AE2835" s="39">
        <v>46234.277696759258</v>
      </c>
      <c r="AG2835" t="str">
        <f t="shared" si="352"/>
        <v>Agosto-26</v>
      </c>
      <c r="AH2835" s="36">
        <f>_xlfn.XLOOKUP(AK2835,'Base de Preços'!P$7:P$3001,'Base de Preços'!J$7:J$3001,"",0)</f>
        <v>414.13</v>
      </c>
      <c r="AI2835" s="37">
        <f t="shared" si="353"/>
        <v>12423.9</v>
      </c>
      <c r="AJ2835" t="str">
        <f>_xlfn.XLOOKUP(N2835,Agrupamentos!C$3:C$496,Agrupamentos!D$3:D$496,"",0)</f>
        <v>IRRIGAÇÃO DE REPLANTIO</v>
      </c>
      <c r="AK2835" t="str">
        <f t="shared" si="354"/>
        <v>SERV IRRIGACAO REPLANTIO NIVEL 1 AGRIC - TRANSPORTE ATÉ 5,0GN1410671</v>
      </c>
      <c r="AL2835" s="57" t="str">
        <f t="shared" si="355"/>
        <v>48488GN1410Trabalhador FlorestalDOUGLAS BOTELHO GOMESSERV IRRIGACAO REPLANTIO NIVEL 1 AGRIC - TRANSPORTE ATÉ 5,0NOSSA SENHORA APARECIDA IX004-01Principal30Agosto-2606446234,277696759346233</v>
      </c>
      <c r="AM2835" s="79">
        <f t="shared" si="356"/>
        <v>26.778242677824267</v>
      </c>
      <c r="AN2835" s="80">
        <f t="shared" si="357"/>
        <v>4849.0041841004186</v>
      </c>
      <c r="AO2835" s="36">
        <f t="shared" si="358"/>
        <v>5432.4000000000005</v>
      </c>
      <c r="AP2835" s="83">
        <f t="shared" si="359"/>
        <v>583.39581589958198</v>
      </c>
    </row>
    <row r="2836" spans="1:42" hidden="1">
      <c r="A2836">
        <v>48488</v>
      </c>
      <c r="B2836" s="38">
        <v>46233</v>
      </c>
      <c r="C2836" t="s">
        <v>714</v>
      </c>
      <c r="D2836" t="s">
        <v>105</v>
      </c>
      <c r="E2836" t="s">
        <v>106</v>
      </c>
      <c r="F2836" t="s">
        <v>49</v>
      </c>
      <c r="G2836">
        <v>8</v>
      </c>
      <c r="H2836" s="43">
        <v>11065</v>
      </c>
      <c r="I2836" t="s">
        <v>107</v>
      </c>
      <c r="J2836">
        <v>11392</v>
      </c>
      <c r="K2836" t="s">
        <v>142</v>
      </c>
      <c r="L2836" t="s">
        <v>142</v>
      </c>
      <c r="M2836">
        <v>478</v>
      </c>
      <c r="N2836" t="s">
        <v>143</v>
      </c>
      <c r="O2836" t="s">
        <v>64</v>
      </c>
      <c r="P2836">
        <v>820</v>
      </c>
      <c r="Q2836" t="s">
        <v>117</v>
      </c>
      <c r="R2836" t="s">
        <v>118</v>
      </c>
      <c r="S2836">
        <v>52</v>
      </c>
      <c r="T2836">
        <v>0.82</v>
      </c>
      <c r="U2836">
        <v>0</v>
      </c>
      <c r="V2836">
        <v>52</v>
      </c>
      <c r="W2836">
        <v>11.26</v>
      </c>
      <c r="X2836">
        <v>63.41</v>
      </c>
      <c r="Y2836">
        <v>63.41</v>
      </c>
      <c r="Z2836">
        <v>851.63</v>
      </c>
      <c r="AA2836" t="s">
        <v>46</v>
      </c>
      <c r="AB2836" t="s">
        <v>47</v>
      </c>
      <c r="AC2836" t="s">
        <v>145</v>
      </c>
      <c r="AE2836" s="39">
        <v>46234.277696759258</v>
      </c>
      <c r="AG2836" t="str">
        <f t="shared" si="352"/>
        <v>Agosto-26</v>
      </c>
      <c r="AH2836" s="36">
        <f>_xlfn.XLOOKUP(AK2836,'Base de Preços'!P$7:P$3001,'Base de Preços'!J$7:J$3001,"",0)</f>
        <v>1235.0899999999999</v>
      </c>
      <c r="AI2836" s="37">
        <f t="shared" si="353"/>
        <v>1012.7737999999998</v>
      </c>
      <c r="AJ2836" t="str">
        <f>_xlfn.XLOOKUP(N2836,Agrupamentos!C$3:C$496,Agrupamentos!D$3:D$496,"",0)</f>
        <v>IRRIGAÇÃO DE PLANTIO</v>
      </c>
      <c r="AK2836" t="str">
        <f t="shared" si="354"/>
        <v>SERV PLANTIO IRRIGADO NIVEL 1 AGRIC - TRANSPORTE ATÉ 5 KMGN1410478</v>
      </c>
      <c r="AL2836" s="57" t="str">
        <f t="shared" si="355"/>
        <v>48488GN1410Trabalhador FlorestalDOUGLAS BOTELHO GOMESSERV PLANTIO IRRIGADO NIVEL 1 AGRIC - TRANSPORTE ATÉ 5 KMNOSSA SENHORA APARECIDA IX003-01Principal0,82Agosto-2605246234,277696759346233</v>
      </c>
      <c r="AM2836" s="79">
        <f t="shared" si="356"/>
        <v>4.6181172291296626</v>
      </c>
      <c r="AN2836" s="80">
        <f t="shared" si="357"/>
        <v>3932.9271758436944</v>
      </c>
      <c r="AO2836" s="36">
        <f t="shared" si="358"/>
        <v>698.33659999999998</v>
      </c>
      <c r="AP2836" s="83">
        <f t="shared" si="359"/>
        <v>-3234.5905758436943</v>
      </c>
    </row>
    <row r="2837" spans="1:42" hidden="1">
      <c r="A2837">
        <v>48488</v>
      </c>
      <c r="B2837" s="38">
        <v>46233</v>
      </c>
      <c r="C2837" t="s">
        <v>714</v>
      </c>
      <c r="D2837" t="s">
        <v>105</v>
      </c>
      <c r="E2837" t="s">
        <v>106</v>
      </c>
      <c r="F2837" t="s">
        <v>49</v>
      </c>
      <c r="G2837">
        <v>8</v>
      </c>
      <c r="H2837" s="43">
        <v>11065</v>
      </c>
      <c r="I2837" t="s">
        <v>107</v>
      </c>
      <c r="J2837">
        <v>11392</v>
      </c>
      <c r="K2837" t="s">
        <v>142</v>
      </c>
      <c r="L2837" t="s">
        <v>142</v>
      </c>
      <c r="M2837">
        <v>567</v>
      </c>
      <c r="N2837" t="s">
        <v>687</v>
      </c>
      <c r="O2837" t="s">
        <v>64</v>
      </c>
      <c r="P2837">
        <v>820</v>
      </c>
      <c r="Q2837" t="s">
        <v>117</v>
      </c>
      <c r="R2837" t="s">
        <v>122</v>
      </c>
      <c r="S2837">
        <v>64</v>
      </c>
      <c r="T2837">
        <v>30</v>
      </c>
      <c r="U2837">
        <v>0</v>
      </c>
      <c r="V2837">
        <v>64</v>
      </c>
      <c r="W2837">
        <v>3.18</v>
      </c>
      <c r="X2837">
        <v>2.13</v>
      </c>
      <c r="Y2837">
        <v>2.13</v>
      </c>
      <c r="Z2837">
        <v>237.16</v>
      </c>
      <c r="AA2837" t="s">
        <v>46</v>
      </c>
      <c r="AB2837" t="s">
        <v>47</v>
      </c>
      <c r="AC2837" t="s">
        <v>145</v>
      </c>
      <c r="AE2837" s="39">
        <v>46234.277696759258</v>
      </c>
      <c r="AG2837" t="str">
        <f t="shared" si="352"/>
        <v>Agosto-26</v>
      </c>
      <c r="AH2837" s="36">
        <f>_xlfn.XLOOKUP(AK2837,'Base de Preços'!P$7:P$3001,'Base de Preços'!J$7:J$3001,"",0)</f>
        <v>314.52999999999997</v>
      </c>
      <c r="AI2837" s="37">
        <f t="shared" si="353"/>
        <v>9435.9</v>
      </c>
      <c r="AJ2837" t="str">
        <f>_xlfn.XLOOKUP(N2837,Agrupamentos!C$3:C$496,Agrupamentos!D$3:D$496,"",0)</f>
        <v>REPLANTIO</v>
      </c>
      <c r="AK2837" t="str">
        <f t="shared" si="354"/>
        <v>SERV REPLANTIO AGRICGN1410567</v>
      </c>
      <c r="AL2837" s="57" t="str">
        <f t="shared" si="355"/>
        <v>48488GN1410Trabalhador FlorestalDOUGLAS BOTELHO GOMESSERV REPLANTIO AGRICNOSSA SENHORA APARECIDA IX004-01Principal30Agosto-2606446234,277696759346233</v>
      </c>
      <c r="AM2837" s="79">
        <f t="shared" si="356"/>
        <v>20.125786163522012</v>
      </c>
      <c r="AN2837" s="80">
        <f t="shared" si="357"/>
        <v>4773.0314465408801</v>
      </c>
      <c r="AO2837" s="36">
        <f t="shared" si="358"/>
        <v>7114.8</v>
      </c>
      <c r="AP2837" s="83">
        <f t="shared" si="359"/>
        <v>2341.7685534591201</v>
      </c>
    </row>
    <row r="2838" spans="1:42" hidden="1">
      <c r="A2838">
        <v>48488</v>
      </c>
      <c r="B2838" s="38">
        <v>46233</v>
      </c>
      <c r="C2838" t="s">
        <v>714</v>
      </c>
      <c r="D2838" t="s">
        <v>105</v>
      </c>
      <c r="E2838" t="s">
        <v>106</v>
      </c>
      <c r="F2838" t="s">
        <v>49</v>
      </c>
      <c r="G2838">
        <v>8</v>
      </c>
      <c r="H2838" s="43">
        <v>11065</v>
      </c>
      <c r="I2838" t="s">
        <v>107</v>
      </c>
      <c r="J2838">
        <v>11392</v>
      </c>
      <c r="K2838" t="s">
        <v>142</v>
      </c>
      <c r="L2838" t="s">
        <v>142</v>
      </c>
      <c r="M2838">
        <v>197</v>
      </c>
      <c r="N2838" t="s">
        <v>825</v>
      </c>
      <c r="O2838" t="s">
        <v>64</v>
      </c>
      <c r="P2838">
        <v>820</v>
      </c>
      <c r="Q2838" t="s">
        <v>117</v>
      </c>
      <c r="R2838" t="s">
        <v>122</v>
      </c>
      <c r="S2838">
        <v>56</v>
      </c>
      <c r="T2838">
        <v>30</v>
      </c>
      <c r="U2838">
        <v>0</v>
      </c>
      <c r="V2838">
        <v>56</v>
      </c>
      <c r="W2838">
        <v>3.52</v>
      </c>
      <c r="X2838">
        <v>1.87</v>
      </c>
      <c r="Y2838">
        <v>1.87</v>
      </c>
      <c r="Z2838">
        <v>265.5</v>
      </c>
      <c r="AA2838" t="s">
        <v>46</v>
      </c>
      <c r="AB2838" t="s">
        <v>47</v>
      </c>
      <c r="AC2838" t="s">
        <v>145</v>
      </c>
      <c r="AE2838" s="39">
        <v>46234.277696759258</v>
      </c>
      <c r="AG2838" t="str">
        <f t="shared" si="352"/>
        <v>Agosto-26</v>
      </c>
      <c r="AH2838" s="36">
        <f>_xlfn.XLOOKUP(AK2838,'Base de Preços'!P$7:P$3001,'Base de Preços'!J$7:J$3001,"",0)</f>
        <v>265.5</v>
      </c>
      <c r="AI2838" s="37">
        <f t="shared" si="353"/>
        <v>7965</v>
      </c>
      <c r="AJ2838" t="str">
        <f>_xlfn.XLOOKUP(N2838,Agrupamentos!C$3:C$496,Agrupamentos!D$3:D$496,"",0)</f>
        <v>BACIA IMPLANTAÇÃO</v>
      </c>
      <c r="AK2838" t="str">
        <f t="shared" si="354"/>
        <v>SERV CONSTR BACIA IMPLANTACAO AGRICGN1410197</v>
      </c>
      <c r="AL2838" s="57" t="str">
        <f t="shared" si="355"/>
        <v>48488GN1410Trabalhador FlorestalDOUGLAS BOTELHO GOMESSERV CONSTR BACIA IMPLANTACAO AGRICNOSSA SENHORA APARECIDA IX004-01Principal30Agosto-2605646234,277696759346233</v>
      </c>
      <c r="AM2838" s="79">
        <f t="shared" si="356"/>
        <v>15.909090909090908</v>
      </c>
      <c r="AN2838" s="80">
        <f t="shared" si="357"/>
        <v>4223.863636363636</v>
      </c>
      <c r="AO2838" s="36">
        <f t="shared" si="358"/>
        <v>7965</v>
      </c>
      <c r="AP2838" s="83">
        <f t="shared" si="359"/>
        <v>3741.136363636364</v>
      </c>
    </row>
    <row r="2839" spans="1:42" hidden="1">
      <c r="A2839">
        <v>48488</v>
      </c>
      <c r="B2839" s="38">
        <v>46233</v>
      </c>
      <c r="C2839" t="s">
        <v>714</v>
      </c>
      <c r="D2839" t="s">
        <v>105</v>
      </c>
      <c r="E2839" t="s">
        <v>106</v>
      </c>
      <c r="F2839" t="s">
        <v>59</v>
      </c>
      <c r="G2839">
        <v>8</v>
      </c>
      <c r="H2839" s="43">
        <v>11065</v>
      </c>
      <c r="I2839" t="s">
        <v>107</v>
      </c>
      <c r="J2839">
        <v>11392</v>
      </c>
      <c r="K2839" t="s">
        <v>142</v>
      </c>
      <c r="L2839" t="s">
        <v>142</v>
      </c>
      <c r="M2839">
        <v>671</v>
      </c>
      <c r="N2839" t="s">
        <v>669</v>
      </c>
      <c r="O2839" t="s">
        <v>64</v>
      </c>
      <c r="P2839">
        <v>820</v>
      </c>
      <c r="Q2839" t="s">
        <v>117</v>
      </c>
      <c r="R2839" t="s">
        <v>122</v>
      </c>
      <c r="S2839">
        <v>6</v>
      </c>
      <c r="T2839">
        <v>30</v>
      </c>
      <c r="U2839">
        <v>18</v>
      </c>
      <c r="V2839">
        <v>24</v>
      </c>
      <c r="W2839">
        <v>0.48</v>
      </c>
      <c r="X2839">
        <v>0.2</v>
      </c>
      <c r="Y2839">
        <v>0.8</v>
      </c>
      <c r="Z2839">
        <v>140.44</v>
      </c>
      <c r="AA2839" t="s">
        <v>55</v>
      </c>
      <c r="AB2839" t="s">
        <v>56</v>
      </c>
      <c r="AC2839" t="s">
        <v>145</v>
      </c>
      <c r="AE2839" s="39">
        <v>46234.277696759258</v>
      </c>
      <c r="AG2839" t="str">
        <f t="shared" si="352"/>
        <v>Agosto-26</v>
      </c>
      <c r="AH2839" s="36">
        <f>_xlfn.XLOOKUP(AK2839,'Base de Preços'!P$7:P$3001,'Base de Preços'!J$7:J$3001,"",0)</f>
        <v>414.13</v>
      </c>
      <c r="AI2839" s="37">
        <f t="shared" si="353"/>
        <v>0</v>
      </c>
      <c r="AJ2839" t="str">
        <f>_xlfn.XLOOKUP(N2839,Agrupamentos!C$3:C$496,Agrupamentos!D$3:D$496,"",0)</f>
        <v>IRRIGAÇÃO DE REPLANTIO</v>
      </c>
      <c r="AK2839" t="str">
        <f t="shared" si="354"/>
        <v>SERV IRRIGACAO REPLANTIO NIVEL 1 AGRIC - TRANSPORTE ATÉ 5,0GN1410671</v>
      </c>
      <c r="AL2839" s="57" t="str">
        <f t="shared" si="355"/>
        <v>48488GN1410Operador de Trator de PneuDOUGLAS BOTELHO GOMESSERV IRRIGACAO REPLANTIO NIVEL 1 AGRIC - TRANSPORTE ATÉ 5,0NOSSA SENHORA APARECIDA IX004-01Suporte30Agosto-26182446234,277696759346233</v>
      </c>
      <c r="AM2839" s="79">
        <f t="shared" si="356"/>
        <v>50</v>
      </c>
      <c r="AN2839" s="80">
        <f t="shared" si="357"/>
        <v>7022</v>
      </c>
      <c r="AO2839" s="36">
        <f t="shared" si="358"/>
        <v>4213.2</v>
      </c>
      <c r="AP2839" s="83">
        <f t="shared" si="359"/>
        <v>-2808.8</v>
      </c>
    </row>
    <row r="2840" spans="1:42" hidden="1">
      <c r="A2840">
        <v>48488</v>
      </c>
      <c r="B2840" s="38">
        <v>46233</v>
      </c>
      <c r="C2840" t="s">
        <v>714</v>
      </c>
      <c r="D2840" t="s">
        <v>105</v>
      </c>
      <c r="E2840" t="s">
        <v>106</v>
      </c>
      <c r="F2840" t="s">
        <v>59</v>
      </c>
      <c r="G2840">
        <v>8</v>
      </c>
      <c r="H2840" s="43">
        <v>11065</v>
      </c>
      <c r="I2840" t="s">
        <v>107</v>
      </c>
      <c r="J2840">
        <v>11392</v>
      </c>
      <c r="K2840" t="s">
        <v>142</v>
      </c>
      <c r="L2840" t="s">
        <v>142</v>
      </c>
      <c r="M2840">
        <v>478</v>
      </c>
      <c r="N2840" t="s">
        <v>143</v>
      </c>
      <c r="O2840" t="s">
        <v>64</v>
      </c>
      <c r="P2840">
        <v>820</v>
      </c>
      <c r="Q2840" t="s">
        <v>117</v>
      </c>
      <c r="R2840" t="s">
        <v>118</v>
      </c>
      <c r="S2840">
        <v>1</v>
      </c>
      <c r="T2840">
        <v>0.82</v>
      </c>
      <c r="U2840">
        <v>7</v>
      </c>
      <c r="V2840">
        <v>8</v>
      </c>
      <c r="W2840">
        <v>0.74</v>
      </c>
      <c r="X2840">
        <v>1.22</v>
      </c>
      <c r="Y2840">
        <v>9.76</v>
      </c>
      <c r="Z2840">
        <v>239.79</v>
      </c>
      <c r="AA2840" t="s">
        <v>46</v>
      </c>
      <c r="AB2840" t="s">
        <v>56</v>
      </c>
      <c r="AC2840" t="s">
        <v>145</v>
      </c>
      <c r="AE2840" s="39">
        <v>46234.277696759258</v>
      </c>
      <c r="AG2840" t="str">
        <f t="shared" si="352"/>
        <v>Agosto-26</v>
      </c>
      <c r="AH2840" s="36">
        <f>_xlfn.XLOOKUP(AK2840,'Base de Preços'!P$7:P$3001,'Base de Preços'!J$7:J$3001,"",0)</f>
        <v>1235.0899999999999</v>
      </c>
      <c r="AI2840" s="37">
        <f t="shared" si="353"/>
        <v>0</v>
      </c>
      <c r="AJ2840" t="str">
        <f>_xlfn.XLOOKUP(N2840,Agrupamentos!C$3:C$496,Agrupamentos!D$3:D$496,"",0)</f>
        <v>IRRIGAÇÃO DE PLANTIO</v>
      </c>
      <c r="AK2840" t="str">
        <f t="shared" si="354"/>
        <v>SERV PLANTIO IRRIGADO NIVEL 1 AGRIC - TRANSPORTE ATÉ 5 KMGN1410478</v>
      </c>
      <c r="AL2840" s="57" t="str">
        <f t="shared" si="355"/>
        <v>48488GN1410Operador de Trator de PneuDOUGLAS BOTELHO GOMESSERV PLANTIO IRRIGADO NIVEL 1 AGRIC - TRANSPORTE ATÉ 5 KMNOSSA SENHORA APARECIDA IX003-01Suporte0,82Agosto-267846234,277696759346233</v>
      </c>
      <c r="AM2840" s="79">
        <f t="shared" si="356"/>
        <v>10.810810810810811</v>
      </c>
      <c r="AN2840" s="80">
        <f t="shared" si="357"/>
        <v>2592.3243243243242</v>
      </c>
      <c r="AO2840" s="36">
        <f t="shared" si="358"/>
        <v>196.62779999999998</v>
      </c>
      <c r="AP2840" s="83">
        <f t="shared" si="359"/>
        <v>-2395.6965243243239</v>
      </c>
    </row>
    <row r="2841" spans="1:42" hidden="1">
      <c r="A2841">
        <v>48488</v>
      </c>
      <c r="B2841" s="38">
        <v>46233</v>
      </c>
      <c r="C2841" t="s">
        <v>714</v>
      </c>
      <c r="D2841" t="s">
        <v>105</v>
      </c>
      <c r="E2841" t="s">
        <v>106</v>
      </c>
      <c r="F2841" t="s">
        <v>37</v>
      </c>
      <c r="G2841">
        <v>8</v>
      </c>
      <c r="H2841" s="43">
        <v>11065</v>
      </c>
      <c r="I2841" t="s">
        <v>107</v>
      </c>
      <c r="J2841">
        <v>11392</v>
      </c>
      <c r="K2841" t="s">
        <v>142</v>
      </c>
      <c r="L2841" t="s">
        <v>142</v>
      </c>
      <c r="M2841">
        <v>1</v>
      </c>
      <c r="N2841" t="s">
        <v>109</v>
      </c>
      <c r="O2841" t="s">
        <v>64</v>
      </c>
      <c r="P2841">
        <v>820</v>
      </c>
      <c r="Q2841" t="s">
        <v>117</v>
      </c>
      <c r="R2841" t="s">
        <v>122</v>
      </c>
      <c r="S2841">
        <v>16</v>
      </c>
      <c r="T2841">
        <v>0</v>
      </c>
      <c r="U2841">
        <v>8</v>
      </c>
      <c r="V2841">
        <v>24</v>
      </c>
      <c r="W2841">
        <v>0</v>
      </c>
      <c r="X2841">
        <v>0</v>
      </c>
      <c r="Y2841">
        <v>0</v>
      </c>
      <c r="Z2841">
        <v>0</v>
      </c>
      <c r="AA2841" t="s">
        <v>46</v>
      </c>
      <c r="AB2841" t="s">
        <v>47</v>
      </c>
      <c r="AC2841" t="s">
        <v>145</v>
      </c>
      <c r="AE2841" s="39">
        <v>46234.277696759258</v>
      </c>
      <c r="AG2841" t="str">
        <f t="shared" si="352"/>
        <v>Agosto-26</v>
      </c>
      <c r="AH2841" s="36">
        <f>_xlfn.XLOOKUP(AK2841,'Base de Preços'!P$7:P$3001,'Base de Preços'!J$7:J$3001,"",0)</f>
        <v>0</v>
      </c>
      <c r="AI2841" s="37">
        <f t="shared" si="353"/>
        <v>0</v>
      </c>
      <c r="AJ2841" t="str">
        <f>_xlfn.XLOOKUP(N2841,Agrupamentos!C$3:C$496,Agrupamentos!D$3:D$496,"",0)</f>
        <v>APOIO E MANUTENÇÃO</v>
      </c>
      <c r="AK2841" t="str">
        <f t="shared" si="354"/>
        <v>APOIO E MANUTEÇÃO 1410GN14101</v>
      </c>
      <c r="AL2841" s="57" t="str">
        <f t="shared" si="355"/>
        <v>48488GN1410MotoristaDOUGLAS BOTELHO GOMESAPOIO E MANUTEÇÃO 1410NOSSA SENHORA APARECIDA IX004-01Principal0Agosto-2682446234,277696759346233</v>
      </c>
      <c r="AM2841" s="79" t="str">
        <f t="shared" si="356"/>
        <v/>
      </c>
      <c r="AN2841" s="80" t="str">
        <f t="shared" si="357"/>
        <v/>
      </c>
      <c r="AO2841" s="36">
        <f t="shared" si="358"/>
        <v>0</v>
      </c>
      <c r="AP2841" s="83" t="str">
        <f t="shared" si="359"/>
        <v/>
      </c>
    </row>
    <row r="2842" spans="1:42" hidden="1">
      <c r="A2842">
        <v>48495</v>
      </c>
      <c r="B2842" s="38">
        <v>46233</v>
      </c>
      <c r="C2842" t="s">
        <v>714</v>
      </c>
      <c r="D2842" t="s">
        <v>105</v>
      </c>
      <c r="E2842" t="s">
        <v>106</v>
      </c>
      <c r="F2842" t="s">
        <v>153</v>
      </c>
      <c r="G2842">
        <v>8</v>
      </c>
      <c r="H2842" s="43">
        <v>11065</v>
      </c>
      <c r="I2842" t="s">
        <v>107</v>
      </c>
      <c r="J2842">
        <v>11078</v>
      </c>
      <c r="K2842" t="s">
        <v>154</v>
      </c>
      <c r="L2842" t="s">
        <v>154</v>
      </c>
      <c r="M2842" t="s">
        <v>155</v>
      </c>
      <c r="N2842" t="s">
        <v>156</v>
      </c>
      <c r="O2842" t="s">
        <v>43</v>
      </c>
      <c r="P2842">
        <v>503</v>
      </c>
      <c r="Q2842" t="s">
        <v>181</v>
      </c>
      <c r="R2842" t="s">
        <v>436</v>
      </c>
      <c r="S2842">
        <v>0</v>
      </c>
      <c r="T2842">
        <v>0</v>
      </c>
      <c r="U2842">
        <v>8</v>
      </c>
      <c r="V2842">
        <v>8</v>
      </c>
      <c r="W2842">
        <v>0</v>
      </c>
      <c r="X2842">
        <v>0</v>
      </c>
      <c r="Y2842">
        <v>0</v>
      </c>
      <c r="Z2842">
        <v>0</v>
      </c>
      <c r="AA2842" t="s">
        <v>55</v>
      </c>
      <c r="AB2842" t="s">
        <v>56</v>
      </c>
      <c r="AC2842" t="s">
        <v>159</v>
      </c>
      <c r="AD2842" t="s">
        <v>159</v>
      </c>
      <c r="AE2842" s="39">
        <v>46234.40766203704</v>
      </c>
      <c r="AG2842" t="str">
        <f t="shared" si="352"/>
        <v>Agosto-26</v>
      </c>
      <c r="AH2842" s="36">
        <f>_xlfn.XLOOKUP(AK2842,'Base de Preços'!P$7:P$3001,'Base de Preços'!J$7:J$3001,"",0)</f>
        <v>3133.15</v>
      </c>
      <c r="AI2842" s="37">
        <f t="shared" si="353"/>
        <v>0</v>
      </c>
      <c r="AJ2842" t="str">
        <f>_xlfn.XLOOKUP(N2842,Agrupamentos!C$3:C$496,Agrupamentos!D$3:D$496,"",0)</f>
        <v>BRIGADINHA MSFL</v>
      </c>
      <c r="AK2842" t="str">
        <f t="shared" si="354"/>
        <v>EQUIPE DE BRIGADINHA FLORESTALGN1410IMP21</v>
      </c>
      <c r="AL2842" s="57" t="str">
        <f t="shared" si="355"/>
        <v>48495GN1410Operador de Máquinas SêniorNATAN SANTOS MORAISEQUIPE DE BRIGADINHA FLORESTALMÃE SANTA GLEBA A021-01Suporte0Agosto-268846234,40766203746233</v>
      </c>
      <c r="AM2842" s="79" t="str">
        <f t="shared" si="356"/>
        <v/>
      </c>
      <c r="AN2842" s="80" t="str">
        <f t="shared" si="357"/>
        <v/>
      </c>
      <c r="AO2842" s="36">
        <f t="shared" si="358"/>
        <v>0</v>
      </c>
      <c r="AP2842" s="83" t="str">
        <f t="shared" si="359"/>
        <v/>
      </c>
    </row>
    <row r="2843" spans="1:42" hidden="1">
      <c r="A2843">
        <v>48495</v>
      </c>
      <c r="B2843" s="38">
        <v>46233</v>
      </c>
      <c r="C2843" t="s">
        <v>714</v>
      </c>
      <c r="D2843" t="s">
        <v>105</v>
      </c>
      <c r="E2843" t="s">
        <v>106</v>
      </c>
      <c r="F2843" t="s">
        <v>49</v>
      </c>
      <c r="G2843">
        <v>8</v>
      </c>
      <c r="H2843" s="43">
        <v>11065</v>
      </c>
      <c r="I2843" t="s">
        <v>107</v>
      </c>
      <c r="J2843">
        <v>11078</v>
      </c>
      <c r="K2843" t="s">
        <v>154</v>
      </c>
      <c r="L2843" t="s">
        <v>154</v>
      </c>
      <c r="M2843" t="s">
        <v>155</v>
      </c>
      <c r="N2843" t="s">
        <v>156</v>
      </c>
      <c r="O2843" t="s">
        <v>43</v>
      </c>
      <c r="P2843">
        <v>503</v>
      </c>
      <c r="Q2843" t="s">
        <v>181</v>
      </c>
      <c r="R2843" t="s">
        <v>436</v>
      </c>
      <c r="S2843">
        <v>32</v>
      </c>
      <c r="T2843">
        <v>1</v>
      </c>
      <c r="U2843">
        <v>0</v>
      </c>
      <c r="V2843">
        <v>32</v>
      </c>
      <c r="W2843">
        <v>0</v>
      </c>
      <c r="X2843">
        <v>32</v>
      </c>
      <c r="Y2843">
        <v>32</v>
      </c>
      <c r="Z2843" s="3">
        <v>3133.15</v>
      </c>
      <c r="AA2843" t="s">
        <v>55</v>
      </c>
      <c r="AB2843" t="s">
        <v>47</v>
      </c>
      <c r="AC2843" t="s">
        <v>159</v>
      </c>
      <c r="AD2843" t="s">
        <v>159</v>
      </c>
      <c r="AE2843" s="39">
        <v>46234.407476851855</v>
      </c>
      <c r="AG2843" t="str">
        <f t="shared" si="352"/>
        <v>Agosto-26</v>
      </c>
      <c r="AH2843" s="36">
        <f>_xlfn.XLOOKUP(AK2843,'Base de Preços'!P$7:P$3001,'Base de Preços'!J$7:J$3001,"",0)</f>
        <v>3133.15</v>
      </c>
      <c r="AI2843" s="37">
        <f t="shared" si="353"/>
        <v>3133.15</v>
      </c>
      <c r="AJ2843" t="str">
        <f>_xlfn.XLOOKUP(N2843,Agrupamentos!C$3:C$496,Agrupamentos!D$3:D$496,"",0)</f>
        <v>BRIGADINHA MSFL</v>
      </c>
      <c r="AK2843" t="str">
        <f t="shared" si="354"/>
        <v>EQUIPE DE BRIGADINHA FLORESTALGN1410IMP21</v>
      </c>
      <c r="AL2843" s="57" t="str">
        <f t="shared" si="355"/>
        <v>48495GN1410Trabalhador FlorestalNATAN SANTOS MORAISEQUIPE DE BRIGADINHA FLORESTALMÃE SANTA GLEBA A021-01Principal1Agosto-2603246234,407476851946233</v>
      </c>
      <c r="AM2843" s="79" t="str">
        <f t="shared" si="356"/>
        <v/>
      </c>
      <c r="AN2843" s="80" t="str">
        <f t="shared" si="357"/>
        <v/>
      </c>
      <c r="AO2843" s="36">
        <f t="shared" si="358"/>
        <v>3133.15</v>
      </c>
      <c r="AP2843" s="83" t="str">
        <f t="shared" si="359"/>
        <v/>
      </c>
    </row>
    <row r="2844" spans="1:42" hidden="1">
      <c r="A2844">
        <v>48495</v>
      </c>
      <c r="B2844" s="38">
        <v>46233</v>
      </c>
      <c r="C2844" t="s">
        <v>714</v>
      </c>
      <c r="D2844" t="s">
        <v>105</v>
      </c>
      <c r="E2844" t="s">
        <v>106</v>
      </c>
      <c r="F2844" t="s">
        <v>49</v>
      </c>
      <c r="G2844">
        <v>8</v>
      </c>
      <c r="H2844" s="43">
        <v>11065</v>
      </c>
      <c r="I2844" t="s">
        <v>107</v>
      </c>
      <c r="J2844">
        <v>11078</v>
      </c>
      <c r="K2844" t="s">
        <v>154</v>
      </c>
      <c r="L2844" t="s">
        <v>154</v>
      </c>
      <c r="M2844" t="s">
        <v>155</v>
      </c>
      <c r="N2844" t="s">
        <v>156</v>
      </c>
      <c r="O2844" t="s">
        <v>43</v>
      </c>
      <c r="P2844">
        <v>932</v>
      </c>
      <c r="Q2844" t="s">
        <v>810</v>
      </c>
      <c r="R2844" t="s">
        <v>122</v>
      </c>
      <c r="S2844">
        <v>24</v>
      </c>
      <c r="T2844">
        <v>1</v>
      </c>
      <c r="U2844">
        <v>0</v>
      </c>
      <c r="V2844">
        <v>24</v>
      </c>
      <c r="W2844">
        <v>0</v>
      </c>
      <c r="X2844">
        <v>24</v>
      </c>
      <c r="Y2844">
        <v>24</v>
      </c>
      <c r="Z2844" s="3">
        <v>3133.15</v>
      </c>
      <c r="AA2844" t="s">
        <v>55</v>
      </c>
      <c r="AB2844" t="s">
        <v>47</v>
      </c>
      <c r="AC2844" t="s">
        <v>159</v>
      </c>
      <c r="AD2844" t="s">
        <v>159</v>
      </c>
      <c r="AE2844" s="39">
        <v>46234.403981481482</v>
      </c>
      <c r="AG2844" t="str">
        <f t="shared" si="352"/>
        <v>Agosto-26</v>
      </c>
      <c r="AH2844" s="36">
        <f>_xlfn.XLOOKUP(AK2844,'Base de Preços'!P$7:P$3001,'Base de Preços'!J$7:J$3001,"",0)</f>
        <v>3133.15</v>
      </c>
      <c r="AI2844" s="37">
        <f t="shared" si="353"/>
        <v>3133.15</v>
      </c>
      <c r="AJ2844" t="str">
        <f>_xlfn.XLOOKUP(N2844,Agrupamentos!C$3:C$496,Agrupamentos!D$3:D$496,"",0)</f>
        <v>BRIGADINHA MSFL</v>
      </c>
      <c r="AK2844" t="str">
        <f t="shared" si="354"/>
        <v>EQUIPE DE BRIGADINHA FLORESTALGN1410IMP21</v>
      </c>
      <c r="AL2844" s="57" t="str">
        <f t="shared" si="355"/>
        <v>48495GN1410Trabalhador FlorestalNATAN SANTOS MORAISEQUIPE DE BRIGADINHA FLORESTALFENIX - ANR004-01Principal1Agosto-2602446234,403981481546233</v>
      </c>
      <c r="AM2844" s="79" t="str">
        <f t="shared" si="356"/>
        <v/>
      </c>
      <c r="AN2844" s="80" t="str">
        <f t="shared" si="357"/>
        <v/>
      </c>
      <c r="AO2844" s="36">
        <f t="shared" si="358"/>
        <v>3133.15</v>
      </c>
      <c r="AP2844" s="83" t="str">
        <f t="shared" si="359"/>
        <v/>
      </c>
    </row>
    <row r="2845" spans="1:42" hidden="1">
      <c r="A2845">
        <v>48495</v>
      </c>
      <c r="B2845" s="38">
        <v>46233</v>
      </c>
      <c r="C2845" t="s">
        <v>714</v>
      </c>
      <c r="D2845" t="s">
        <v>105</v>
      </c>
      <c r="E2845" t="s">
        <v>106</v>
      </c>
      <c r="F2845" t="s">
        <v>37</v>
      </c>
      <c r="G2845">
        <v>8</v>
      </c>
      <c r="H2845" s="43">
        <v>11065</v>
      </c>
      <c r="I2845" t="s">
        <v>107</v>
      </c>
      <c r="J2845">
        <v>11078</v>
      </c>
      <c r="K2845" t="s">
        <v>154</v>
      </c>
      <c r="L2845" t="s">
        <v>154</v>
      </c>
      <c r="M2845" t="s">
        <v>155</v>
      </c>
      <c r="N2845" t="s">
        <v>156</v>
      </c>
      <c r="O2845" t="s">
        <v>43</v>
      </c>
      <c r="P2845">
        <v>503</v>
      </c>
      <c r="Q2845" t="s">
        <v>181</v>
      </c>
      <c r="R2845" t="s">
        <v>436</v>
      </c>
      <c r="S2845">
        <v>0</v>
      </c>
      <c r="T2845">
        <v>0</v>
      </c>
      <c r="U2845">
        <v>18</v>
      </c>
      <c r="V2845">
        <v>18</v>
      </c>
      <c r="W2845">
        <v>0</v>
      </c>
      <c r="X2845">
        <v>0</v>
      </c>
      <c r="Y2845">
        <v>0</v>
      </c>
      <c r="Z2845">
        <v>0</v>
      </c>
      <c r="AA2845" t="s">
        <v>55</v>
      </c>
      <c r="AB2845" t="s">
        <v>77</v>
      </c>
      <c r="AC2845" t="s">
        <v>159</v>
      </c>
      <c r="AD2845" t="s">
        <v>58</v>
      </c>
      <c r="AE2845" s="39">
        <v>46234.409074074072</v>
      </c>
      <c r="AG2845" t="str">
        <f t="shared" si="352"/>
        <v>Agosto-26</v>
      </c>
      <c r="AH2845" s="36">
        <f>_xlfn.XLOOKUP(AK2845,'Base de Preços'!P$7:P$3001,'Base de Preços'!J$7:J$3001,"",0)</f>
        <v>3133.15</v>
      </c>
      <c r="AI2845" s="37">
        <f t="shared" si="353"/>
        <v>0</v>
      </c>
      <c r="AJ2845" t="str">
        <f>_xlfn.XLOOKUP(N2845,Agrupamentos!C$3:C$496,Agrupamentos!D$3:D$496,"",0)</f>
        <v>BRIGADINHA MSFL</v>
      </c>
      <c r="AK2845" t="str">
        <f t="shared" si="354"/>
        <v>EQUIPE DE BRIGADINHA FLORESTALGN1410IMP21</v>
      </c>
      <c r="AL2845" s="57" t="str">
        <f t="shared" si="355"/>
        <v>48495GN1410MotoristaNATAN SANTOS MORAISEQUIPE DE BRIGADINHA FLORESTALMÃE SANTA GLEBA A021-01Apoio0Agosto-26181846234,409074074146233</v>
      </c>
      <c r="AM2845" s="79" t="str">
        <f t="shared" si="356"/>
        <v/>
      </c>
      <c r="AN2845" s="80" t="str">
        <f t="shared" si="357"/>
        <v/>
      </c>
      <c r="AO2845" s="36">
        <f t="shared" si="358"/>
        <v>0</v>
      </c>
      <c r="AP2845" s="83" t="str">
        <f t="shared" si="359"/>
        <v/>
      </c>
    </row>
    <row r="2846" spans="1:42" hidden="1">
      <c r="A2846">
        <v>48495</v>
      </c>
      <c r="B2846" s="38">
        <v>46233</v>
      </c>
      <c r="C2846" t="s">
        <v>714</v>
      </c>
      <c r="D2846" t="s">
        <v>105</v>
      </c>
      <c r="E2846" t="s">
        <v>106</v>
      </c>
      <c r="F2846" t="s">
        <v>37</v>
      </c>
      <c r="G2846">
        <v>8</v>
      </c>
      <c r="H2846" s="43">
        <v>11065</v>
      </c>
      <c r="I2846" t="s">
        <v>107</v>
      </c>
      <c r="J2846">
        <v>11078</v>
      </c>
      <c r="K2846" t="s">
        <v>154</v>
      </c>
      <c r="L2846" t="s">
        <v>154</v>
      </c>
      <c r="M2846" t="s">
        <v>155</v>
      </c>
      <c r="N2846" t="s">
        <v>156</v>
      </c>
      <c r="O2846" t="s">
        <v>43</v>
      </c>
      <c r="P2846">
        <v>932</v>
      </c>
      <c r="Q2846" t="s">
        <v>810</v>
      </c>
      <c r="R2846" t="s">
        <v>122</v>
      </c>
      <c r="S2846">
        <v>0</v>
      </c>
      <c r="T2846">
        <v>0</v>
      </c>
      <c r="U2846">
        <v>8</v>
      </c>
      <c r="V2846">
        <v>8</v>
      </c>
      <c r="W2846">
        <v>0</v>
      </c>
      <c r="X2846">
        <v>0</v>
      </c>
      <c r="Y2846">
        <v>0</v>
      </c>
      <c r="Z2846">
        <v>0</v>
      </c>
      <c r="AA2846" t="s">
        <v>55</v>
      </c>
      <c r="AB2846" t="s">
        <v>77</v>
      </c>
      <c r="AC2846" t="s">
        <v>159</v>
      </c>
      <c r="AD2846" t="s">
        <v>159</v>
      </c>
      <c r="AE2846" s="39">
        <v>46234.404131944444</v>
      </c>
      <c r="AG2846" t="str">
        <f t="shared" si="352"/>
        <v>Agosto-26</v>
      </c>
      <c r="AH2846" s="36">
        <f>_xlfn.XLOOKUP(AK2846,'Base de Preços'!P$7:P$3001,'Base de Preços'!J$7:J$3001,"",0)</f>
        <v>3133.15</v>
      </c>
      <c r="AI2846" s="37">
        <f t="shared" si="353"/>
        <v>0</v>
      </c>
      <c r="AJ2846" t="str">
        <f>_xlfn.XLOOKUP(N2846,Agrupamentos!C$3:C$496,Agrupamentos!D$3:D$496,"",0)</f>
        <v>BRIGADINHA MSFL</v>
      </c>
      <c r="AK2846" t="str">
        <f t="shared" si="354"/>
        <v>EQUIPE DE BRIGADINHA FLORESTALGN1410IMP21</v>
      </c>
      <c r="AL2846" s="57" t="str">
        <f t="shared" si="355"/>
        <v>48495GN1410MotoristaNATAN SANTOS MORAISEQUIPE DE BRIGADINHA FLORESTALFENIX - ANR004-01Apoio0Agosto-268846234,404131944446233</v>
      </c>
      <c r="AM2846" s="79" t="str">
        <f t="shared" si="356"/>
        <v/>
      </c>
      <c r="AN2846" s="80" t="str">
        <f t="shared" si="357"/>
        <v/>
      </c>
      <c r="AO2846" s="36">
        <f t="shared" si="358"/>
        <v>0</v>
      </c>
      <c r="AP2846" s="83" t="str">
        <f t="shared" si="359"/>
        <v/>
      </c>
    </row>
    <row r="2847" spans="1:42" hidden="1">
      <c r="A2847">
        <v>48497</v>
      </c>
      <c r="B2847" s="38">
        <v>46233</v>
      </c>
      <c r="C2847" t="s">
        <v>714</v>
      </c>
      <c r="D2847" t="s">
        <v>105</v>
      </c>
      <c r="E2847" t="s">
        <v>106</v>
      </c>
      <c r="F2847" t="s">
        <v>49</v>
      </c>
      <c r="G2847">
        <v>8</v>
      </c>
      <c r="H2847" s="43">
        <v>11331</v>
      </c>
      <c r="I2847" t="s">
        <v>112</v>
      </c>
      <c r="J2847">
        <v>11752</v>
      </c>
      <c r="K2847" t="s">
        <v>149</v>
      </c>
      <c r="L2847" t="s">
        <v>149</v>
      </c>
      <c r="M2847">
        <v>298</v>
      </c>
      <c r="N2847" t="s">
        <v>132</v>
      </c>
      <c r="O2847" t="s">
        <v>43</v>
      </c>
      <c r="P2847">
        <v>874</v>
      </c>
      <c r="Q2847" t="s">
        <v>807</v>
      </c>
      <c r="R2847" t="s">
        <v>158</v>
      </c>
      <c r="S2847">
        <v>20</v>
      </c>
      <c r="T2847">
        <v>1</v>
      </c>
      <c r="U2847">
        <v>0</v>
      </c>
      <c r="V2847">
        <v>20</v>
      </c>
      <c r="W2847">
        <v>0</v>
      </c>
      <c r="X2847">
        <v>20</v>
      </c>
      <c r="Y2847">
        <v>20</v>
      </c>
      <c r="Z2847">
        <v>589.29</v>
      </c>
      <c r="AA2847" t="s">
        <v>46</v>
      </c>
      <c r="AB2847" t="s">
        <v>47</v>
      </c>
      <c r="AC2847" t="s">
        <v>120</v>
      </c>
      <c r="AE2847" s="39">
        <v>46234.406550925924</v>
      </c>
      <c r="AG2847" t="str">
        <f t="shared" si="352"/>
        <v>Agosto-26</v>
      </c>
      <c r="AH2847" s="36">
        <f>_xlfn.XLOOKUP(AK2847,'Base de Preços'!P$7:P$3001,'Base de Preços'!J$7:J$3001,"",0)</f>
        <v>589.29</v>
      </c>
      <c r="AI2847" s="37">
        <f t="shared" si="353"/>
        <v>589.29</v>
      </c>
      <c r="AJ2847" t="str">
        <f>_xlfn.XLOOKUP(N2847,Agrupamentos!C$3:C$496,Agrupamentos!D$3:D$496,"",0)</f>
        <v>DIARIAS HOMEM</v>
      </c>
      <c r="AK2847" t="str">
        <f t="shared" si="354"/>
        <v>SERV GERAIS LAVOURA AGRICGN1410298</v>
      </c>
      <c r="AL2847" s="57" t="str">
        <f t="shared" si="355"/>
        <v>48497GN1410Trabalhador FlorestalMATEUS SANCHES PERES BIENIEKSERV GERAIS LAVOURA AGRICIGUATEMI - SRP001-01Principal1Agosto-2602046234,406550925946233</v>
      </c>
      <c r="AM2847" s="79" t="str">
        <f t="shared" si="356"/>
        <v/>
      </c>
      <c r="AN2847" s="80" t="str">
        <f t="shared" si="357"/>
        <v/>
      </c>
      <c r="AO2847" s="36">
        <f t="shared" si="358"/>
        <v>589.29</v>
      </c>
      <c r="AP2847" s="83" t="str">
        <f t="shared" si="359"/>
        <v/>
      </c>
    </row>
    <row r="2848" spans="1:42" hidden="1">
      <c r="A2848">
        <v>48497</v>
      </c>
      <c r="B2848" s="38">
        <v>46233</v>
      </c>
      <c r="C2848" t="s">
        <v>714</v>
      </c>
      <c r="D2848" t="s">
        <v>105</v>
      </c>
      <c r="E2848" t="s">
        <v>106</v>
      </c>
      <c r="F2848" t="s">
        <v>59</v>
      </c>
      <c r="G2848">
        <v>8</v>
      </c>
      <c r="H2848" s="43">
        <v>11331</v>
      </c>
      <c r="I2848" t="s">
        <v>112</v>
      </c>
      <c r="J2848">
        <v>11752</v>
      </c>
      <c r="K2848" t="s">
        <v>149</v>
      </c>
      <c r="L2848" t="s">
        <v>149</v>
      </c>
      <c r="M2848" t="s">
        <v>390</v>
      </c>
      <c r="N2848" t="s">
        <v>391</v>
      </c>
      <c r="O2848" t="s">
        <v>64</v>
      </c>
      <c r="P2848">
        <v>547</v>
      </c>
      <c r="Q2848" t="s">
        <v>392</v>
      </c>
      <c r="R2848" t="s">
        <v>134</v>
      </c>
      <c r="S2848">
        <v>4</v>
      </c>
      <c r="T2848">
        <v>10</v>
      </c>
      <c r="U2848">
        <v>48</v>
      </c>
      <c r="V2848">
        <v>52</v>
      </c>
      <c r="W2848">
        <v>0.54</v>
      </c>
      <c r="X2848">
        <v>0.4</v>
      </c>
      <c r="Y2848">
        <v>5.2</v>
      </c>
      <c r="Z2848">
        <v>172.6</v>
      </c>
      <c r="AA2848" t="s">
        <v>55</v>
      </c>
      <c r="AB2848" t="s">
        <v>47</v>
      </c>
      <c r="AC2848" t="s">
        <v>120</v>
      </c>
      <c r="AE2848" s="39">
        <v>46234.406550925924</v>
      </c>
      <c r="AG2848" t="str">
        <f t="shared" si="352"/>
        <v>Agosto-26</v>
      </c>
      <c r="AH2848" s="36">
        <f>_xlfn.XLOOKUP(AK2848,'Base de Preços'!P$7:P$3001,'Base de Preços'!J$7:J$3001,"",0)</f>
        <v>270.27999999999997</v>
      </c>
      <c r="AI2848" s="37">
        <f t="shared" si="353"/>
        <v>2702.7999999999997</v>
      </c>
      <c r="AJ2848" t="str">
        <f>_xlfn.XLOOKUP(N2848,Agrupamentos!C$3:C$496,Agrupamentos!D$3:D$496,"",0)</f>
        <v>HERBICIDA MEC</v>
      </c>
      <c r="AK2848" t="str">
        <f t="shared" si="354"/>
        <v>SERV CAP QUIM MEC BARRA ABERTA AGRICGN1410IMP157</v>
      </c>
      <c r="AL2848" s="57" t="str">
        <f t="shared" si="355"/>
        <v>48497GN1410Operador de Trator de PneuMATEUS SANCHES PERES BIENIEKSERV CAP QUIM MEC BARRA ABERTA AGRICMIMOSO002-01Principal10Agosto-26485246234,406550925946233</v>
      </c>
      <c r="AM2848" s="79">
        <f t="shared" si="356"/>
        <v>96.296296296296291</v>
      </c>
      <c r="AN2848" s="80">
        <f t="shared" si="357"/>
        <v>16620.740740740741</v>
      </c>
      <c r="AO2848" s="36">
        <f t="shared" si="358"/>
        <v>1726</v>
      </c>
      <c r="AP2848" s="83">
        <f t="shared" si="359"/>
        <v>-14894.740740740741</v>
      </c>
    </row>
    <row r="2849" spans="1:42" hidden="1">
      <c r="A2849">
        <v>48497</v>
      </c>
      <c r="B2849" s="38">
        <v>46233</v>
      </c>
      <c r="C2849" t="s">
        <v>714</v>
      </c>
      <c r="D2849" t="s">
        <v>105</v>
      </c>
      <c r="E2849" t="s">
        <v>106</v>
      </c>
      <c r="F2849" t="s">
        <v>59</v>
      </c>
      <c r="G2849">
        <v>8</v>
      </c>
      <c r="H2849" s="43">
        <v>11331</v>
      </c>
      <c r="I2849" t="s">
        <v>112</v>
      </c>
      <c r="J2849">
        <v>11752</v>
      </c>
      <c r="K2849" t="s">
        <v>149</v>
      </c>
      <c r="L2849" t="s">
        <v>149</v>
      </c>
      <c r="M2849" t="s">
        <v>166</v>
      </c>
      <c r="N2849" t="s">
        <v>167</v>
      </c>
      <c r="O2849" t="s">
        <v>168</v>
      </c>
      <c r="P2849">
        <v>874</v>
      </c>
      <c r="Q2849" t="s">
        <v>807</v>
      </c>
      <c r="R2849" t="s">
        <v>158</v>
      </c>
      <c r="S2849">
        <v>16</v>
      </c>
      <c r="T2849">
        <v>20</v>
      </c>
      <c r="U2849">
        <v>0</v>
      </c>
      <c r="V2849">
        <v>16</v>
      </c>
      <c r="W2849">
        <v>0</v>
      </c>
      <c r="X2849">
        <v>0.8</v>
      </c>
      <c r="Y2849">
        <v>0.8</v>
      </c>
      <c r="Z2849">
        <v>290.54000000000002</v>
      </c>
      <c r="AA2849" t="s">
        <v>55</v>
      </c>
      <c r="AB2849" t="s">
        <v>47</v>
      </c>
      <c r="AC2849" t="s">
        <v>120</v>
      </c>
      <c r="AE2849" s="39">
        <v>46234.406550925924</v>
      </c>
      <c r="AG2849" t="str">
        <f t="shared" si="352"/>
        <v>Agosto-26</v>
      </c>
      <c r="AH2849" s="36">
        <f>_xlfn.XLOOKUP(AK2849,'Base de Preços'!P$7:P$3001,'Base de Preços'!J$7:J$3001,"",0)</f>
        <v>290.54000000000002</v>
      </c>
      <c r="AI2849" s="37">
        <f t="shared" si="353"/>
        <v>5810.8</v>
      </c>
      <c r="AJ2849" t="str">
        <f>_xlfn.XLOOKUP(N2849,Agrupamentos!C$3:C$496,Agrupamentos!D$3:D$496,"",0)</f>
        <v>HORA TRATOR</v>
      </c>
      <c r="AK2849" t="str">
        <f t="shared" si="354"/>
        <v>SERV HORA TRATOR PNEU 100CV AGRICGN1410REF223</v>
      </c>
      <c r="AL2849" s="57" t="str">
        <f t="shared" si="355"/>
        <v>48497GN1410Operador de Trator de PneuMATEUS SANCHES PERES BIENIEKSERV HORA TRATOR PNEU 100CV AGRICIGUATEMI - SRP001-01Principal20Agosto-2601646234,406550925946233</v>
      </c>
      <c r="AM2849" s="79" t="str">
        <f t="shared" si="356"/>
        <v/>
      </c>
      <c r="AN2849" s="80" t="str">
        <f t="shared" si="357"/>
        <v/>
      </c>
      <c r="AO2849" s="36">
        <f t="shared" si="358"/>
        <v>5810.8</v>
      </c>
      <c r="AP2849" s="83" t="str">
        <f t="shared" si="359"/>
        <v/>
      </c>
    </row>
    <row r="2850" spans="1:42" hidden="1">
      <c r="A2850">
        <v>48497</v>
      </c>
      <c r="B2850" s="38">
        <v>46233</v>
      </c>
      <c r="C2850" t="s">
        <v>714</v>
      </c>
      <c r="D2850" t="s">
        <v>105</v>
      </c>
      <c r="E2850" t="s">
        <v>106</v>
      </c>
      <c r="F2850" t="s">
        <v>92</v>
      </c>
      <c r="G2850">
        <v>8</v>
      </c>
      <c r="H2850" s="43">
        <v>11331</v>
      </c>
      <c r="I2850" t="s">
        <v>112</v>
      </c>
      <c r="J2850">
        <v>11752</v>
      </c>
      <c r="K2850" t="s">
        <v>149</v>
      </c>
      <c r="L2850" t="s">
        <v>149</v>
      </c>
      <c r="M2850" t="s">
        <v>390</v>
      </c>
      <c r="N2850" t="s">
        <v>391</v>
      </c>
      <c r="O2850" t="s">
        <v>64</v>
      </c>
      <c r="P2850">
        <v>547</v>
      </c>
      <c r="Q2850" t="s">
        <v>392</v>
      </c>
      <c r="R2850" t="s">
        <v>118</v>
      </c>
      <c r="S2850">
        <v>8</v>
      </c>
      <c r="T2850">
        <v>11.07</v>
      </c>
      <c r="U2850">
        <v>2</v>
      </c>
      <c r="V2850">
        <v>10</v>
      </c>
      <c r="W2850">
        <v>0.18</v>
      </c>
      <c r="X2850">
        <v>0.72</v>
      </c>
      <c r="Y2850">
        <v>0.9</v>
      </c>
      <c r="Z2850">
        <v>76.31</v>
      </c>
      <c r="AA2850" t="s">
        <v>46</v>
      </c>
      <c r="AB2850" t="s">
        <v>77</v>
      </c>
      <c r="AC2850" t="s">
        <v>120</v>
      </c>
      <c r="AE2850" s="39">
        <v>46234.406550925924</v>
      </c>
      <c r="AG2850" t="str">
        <f t="shared" si="352"/>
        <v>Agosto-26</v>
      </c>
      <c r="AH2850" s="36">
        <f>_xlfn.XLOOKUP(AK2850,'Base de Preços'!P$7:P$3001,'Base de Preços'!J$7:J$3001,"",0)</f>
        <v>270.27999999999997</v>
      </c>
      <c r="AI2850" s="37">
        <f t="shared" si="353"/>
        <v>0</v>
      </c>
      <c r="AJ2850" t="str">
        <f>_xlfn.XLOOKUP(N2850,Agrupamentos!C$3:C$496,Agrupamentos!D$3:D$496,"",0)</f>
        <v>HERBICIDA MEC</v>
      </c>
      <c r="AK2850" t="str">
        <f t="shared" si="354"/>
        <v>SERV CAP QUIM MEC BARRA ABERTA AGRICGN1410IMP157</v>
      </c>
      <c r="AL2850" s="57" t="str">
        <f t="shared" si="355"/>
        <v>48497GN1410Motorista de Caminhão PipaMATEUS SANCHES PERES BIENIEKSERV CAP QUIM MEC BARRA ABERTA AGRICMIMOSO003-01Apoio11,07Agosto-2621046234,406550925946233</v>
      </c>
      <c r="AM2850" s="79">
        <f t="shared" si="356"/>
        <v>55.555555555555557</v>
      </c>
      <c r="AN2850" s="80">
        <f t="shared" si="357"/>
        <v>4239.4444444444443</v>
      </c>
      <c r="AO2850" s="36">
        <f t="shared" si="358"/>
        <v>844.75170000000003</v>
      </c>
      <c r="AP2850" s="83">
        <f t="shared" si="359"/>
        <v>-3394.6927444444445</v>
      </c>
    </row>
    <row r="2851" spans="1:42" hidden="1">
      <c r="A2851">
        <v>48497</v>
      </c>
      <c r="B2851" s="38">
        <v>46233</v>
      </c>
      <c r="C2851" t="s">
        <v>714</v>
      </c>
      <c r="D2851" t="s">
        <v>105</v>
      </c>
      <c r="E2851" t="s">
        <v>106</v>
      </c>
      <c r="F2851" t="s">
        <v>49</v>
      </c>
      <c r="G2851">
        <v>8</v>
      </c>
      <c r="H2851" s="43">
        <v>11331</v>
      </c>
      <c r="I2851" t="s">
        <v>112</v>
      </c>
      <c r="J2851">
        <v>11752</v>
      </c>
      <c r="K2851" t="s">
        <v>149</v>
      </c>
      <c r="L2851" t="s">
        <v>149</v>
      </c>
      <c r="M2851" t="s">
        <v>390</v>
      </c>
      <c r="N2851" t="s">
        <v>391</v>
      </c>
      <c r="O2851" t="s">
        <v>64</v>
      </c>
      <c r="P2851">
        <v>547</v>
      </c>
      <c r="Q2851" t="s">
        <v>392</v>
      </c>
      <c r="R2851" t="s">
        <v>118</v>
      </c>
      <c r="S2851">
        <v>10</v>
      </c>
      <c r="T2851">
        <v>11.07</v>
      </c>
      <c r="U2851">
        <v>8</v>
      </c>
      <c r="V2851">
        <v>18</v>
      </c>
      <c r="W2851">
        <v>0.18</v>
      </c>
      <c r="X2851">
        <v>0.9</v>
      </c>
      <c r="Y2851">
        <v>1.63</v>
      </c>
      <c r="Z2851">
        <v>21.36</v>
      </c>
      <c r="AA2851" t="s">
        <v>46</v>
      </c>
      <c r="AB2851" t="s">
        <v>56</v>
      </c>
      <c r="AC2851" t="s">
        <v>120</v>
      </c>
      <c r="AD2851" t="s">
        <v>120</v>
      </c>
      <c r="AE2851" s="39">
        <v>46234.406550925924</v>
      </c>
      <c r="AG2851" t="str">
        <f t="shared" si="352"/>
        <v>Agosto-26</v>
      </c>
      <c r="AH2851" s="36">
        <f>_xlfn.XLOOKUP(AK2851,'Base de Preços'!P$7:P$3001,'Base de Preços'!J$7:J$3001,"",0)</f>
        <v>270.27999999999997</v>
      </c>
      <c r="AI2851" s="37">
        <f t="shared" si="353"/>
        <v>0</v>
      </c>
      <c r="AJ2851" t="str">
        <f>_xlfn.XLOOKUP(N2851,Agrupamentos!C$3:C$496,Agrupamentos!D$3:D$496,"",0)</f>
        <v>HERBICIDA MEC</v>
      </c>
      <c r="AK2851" t="str">
        <f t="shared" si="354"/>
        <v>SERV CAP QUIM MEC BARRA ABERTA AGRICGN1410IMP157</v>
      </c>
      <c r="AL2851" s="57" t="str">
        <f t="shared" si="355"/>
        <v>48497GN1410Trabalhador FlorestalMATEUS SANCHES PERES BIENIEKSERV CAP QUIM MEC BARRA ABERTA AGRICMIMOSO003-01Suporte11,07Agosto-2681846234,406550925946233</v>
      </c>
      <c r="AM2851" s="79">
        <f t="shared" si="356"/>
        <v>100</v>
      </c>
      <c r="AN2851" s="80">
        <f t="shared" si="357"/>
        <v>2136</v>
      </c>
      <c r="AO2851" s="36">
        <f t="shared" si="358"/>
        <v>236.45519999999999</v>
      </c>
      <c r="AP2851" s="83">
        <f t="shared" si="359"/>
        <v>-1899.5448000000001</v>
      </c>
    </row>
    <row r="2852" spans="1:42" hidden="1">
      <c r="A2852">
        <v>48497</v>
      </c>
      <c r="B2852" s="38">
        <v>46233</v>
      </c>
      <c r="C2852" t="s">
        <v>714</v>
      </c>
      <c r="D2852" t="s">
        <v>105</v>
      </c>
      <c r="E2852" t="s">
        <v>106</v>
      </c>
      <c r="F2852" t="s">
        <v>59</v>
      </c>
      <c r="G2852">
        <v>8</v>
      </c>
      <c r="H2852" s="43">
        <v>11331</v>
      </c>
      <c r="I2852" t="s">
        <v>112</v>
      </c>
      <c r="J2852">
        <v>11752</v>
      </c>
      <c r="K2852" t="s">
        <v>149</v>
      </c>
      <c r="L2852" t="s">
        <v>149</v>
      </c>
      <c r="M2852" t="s">
        <v>390</v>
      </c>
      <c r="N2852" t="s">
        <v>391</v>
      </c>
      <c r="O2852" t="s">
        <v>64</v>
      </c>
      <c r="P2852">
        <v>547</v>
      </c>
      <c r="Q2852" t="s">
        <v>392</v>
      </c>
      <c r="R2852" t="s">
        <v>118</v>
      </c>
      <c r="S2852">
        <v>4</v>
      </c>
      <c r="T2852">
        <v>11.07</v>
      </c>
      <c r="U2852">
        <v>0</v>
      </c>
      <c r="V2852">
        <v>4</v>
      </c>
      <c r="W2852">
        <v>0.54</v>
      </c>
      <c r="X2852">
        <v>0.36</v>
      </c>
      <c r="Y2852">
        <v>0.36</v>
      </c>
      <c r="Z2852">
        <v>172.6</v>
      </c>
      <c r="AA2852" t="s">
        <v>46</v>
      </c>
      <c r="AB2852" t="s">
        <v>47</v>
      </c>
      <c r="AC2852" t="s">
        <v>120</v>
      </c>
      <c r="AE2852" s="39">
        <v>46234.406550925924</v>
      </c>
      <c r="AG2852" t="str">
        <f t="shared" si="352"/>
        <v>Agosto-26</v>
      </c>
      <c r="AH2852" s="36">
        <f>_xlfn.XLOOKUP(AK2852,'Base de Preços'!P$7:P$3001,'Base de Preços'!J$7:J$3001,"",0)</f>
        <v>270.27999999999997</v>
      </c>
      <c r="AI2852" s="37">
        <f t="shared" si="353"/>
        <v>2991.9995999999996</v>
      </c>
      <c r="AJ2852" t="str">
        <f>_xlfn.XLOOKUP(N2852,Agrupamentos!C$3:C$496,Agrupamentos!D$3:D$496,"",0)</f>
        <v>HERBICIDA MEC</v>
      </c>
      <c r="AK2852" t="str">
        <f t="shared" si="354"/>
        <v>SERV CAP QUIM MEC BARRA ABERTA AGRICGN1410IMP157</v>
      </c>
      <c r="AL2852" s="57" t="str">
        <f t="shared" si="355"/>
        <v>48497GN1410Operador de Trator de PneuMATEUS SANCHES PERES BIENIEKSERV CAP QUIM MEC BARRA ABERTA AGRICMIMOSO003-01Principal11,07Agosto-260446234,406550925946233</v>
      </c>
      <c r="AM2852" s="79">
        <f t="shared" si="356"/>
        <v>7.4074074074074066</v>
      </c>
      <c r="AN2852" s="80">
        <f t="shared" si="357"/>
        <v>1278.5185185185182</v>
      </c>
      <c r="AO2852" s="36">
        <f t="shared" si="358"/>
        <v>1910.682</v>
      </c>
      <c r="AP2852" s="83">
        <f t="shared" si="359"/>
        <v>632.16348148148177</v>
      </c>
    </row>
    <row r="2853" spans="1:42" hidden="1">
      <c r="A2853">
        <v>48458</v>
      </c>
      <c r="B2853" s="38">
        <v>46233</v>
      </c>
      <c r="C2853" t="s">
        <v>714</v>
      </c>
      <c r="D2853" t="s">
        <v>185</v>
      </c>
      <c r="E2853" t="s">
        <v>186</v>
      </c>
      <c r="F2853" t="s">
        <v>37</v>
      </c>
      <c r="G2853">
        <v>8</v>
      </c>
      <c r="H2853" s="43">
        <v>9241</v>
      </c>
      <c r="I2853" t="s">
        <v>189</v>
      </c>
      <c r="J2853" t="s">
        <v>39</v>
      </c>
      <c r="K2853" t="s">
        <v>40</v>
      </c>
      <c r="L2853" t="s">
        <v>190</v>
      </c>
      <c r="M2853">
        <v>43</v>
      </c>
      <c r="N2853" t="s">
        <v>42</v>
      </c>
      <c r="O2853" t="s">
        <v>64</v>
      </c>
      <c r="P2853">
        <v>390</v>
      </c>
      <c r="Q2853" t="s">
        <v>44</v>
      </c>
      <c r="R2853" t="s">
        <v>45</v>
      </c>
      <c r="S2853">
        <v>8</v>
      </c>
      <c r="T2853">
        <v>0</v>
      </c>
      <c r="U2853">
        <v>16</v>
      </c>
      <c r="V2853">
        <v>24</v>
      </c>
      <c r="W2853">
        <v>0</v>
      </c>
      <c r="X2853">
        <v>0</v>
      </c>
      <c r="Y2853">
        <v>0</v>
      </c>
      <c r="Z2853">
        <v>0</v>
      </c>
      <c r="AA2853" t="s">
        <v>46</v>
      </c>
      <c r="AB2853" t="s">
        <v>47</v>
      </c>
      <c r="AC2853" t="s">
        <v>48</v>
      </c>
      <c r="AD2853" t="s">
        <v>228</v>
      </c>
      <c r="AE2853" s="39">
        <v>46233.735821759263</v>
      </c>
      <c r="AG2853" t="str">
        <f t="shared" si="352"/>
        <v>Agosto-26</v>
      </c>
      <c r="AH2853" s="36">
        <f>_xlfn.XLOOKUP(AK2853,'Base de Preços'!P$7:P$3001,'Base de Preços'!J$7:J$3001,"",0)</f>
        <v>0</v>
      </c>
      <c r="AI2853" s="37">
        <f t="shared" si="353"/>
        <v>0</v>
      </c>
      <c r="AJ2853" t="str">
        <f>_xlfn.XLOOKUP(N2853,Agrupamentos!C$3:C$496,Agrupamentos!D$3:D$496,"",0)</f>
        <v>APOIO E MANUTENÇÃO</v>
      </c>
      <c r="AK2853" t="str">
        <f t="shared" si="354"/>
        <v>APOIO E MANUTEÇÃOGN140043</v>
      </c>
      <c r="AL2853" s="57" t="str">
        <f t="shared" si="355"/>
        <v>48458GN1400MotoristaGIOVANNI RODRIGUES BORGES MORAESAPOIO E MANUTEÇÃOPátio MST01Principal0Agosto-26162446233,735821759346233</v>
      </c>
      <c r="AM2853" s="79" t="str">
        <f t="shared" si="356"/>
        <v/>
      </c>
      <c r="AN2853" s="80" t="str">
        <f t="shared" si="357"/>
        <v/>
      </c>
      <c r="AO2853" s="36">
        <f t="shared" si="358"/>
        <v>0</v>
      </c>
      <c r="AP2853" s="83" t="str">
        <f t="shared" si="359"/>
        <v/>
      </c>
    </row>
    <row r="2854" spans="1:42" hidden="1">
      <c r="A2854">
        <v>48461</v>
      </c>
      <c r="B2854" s="38">
        <v>46233</v>
      </c>
      <c r="C2854" t="s">
        <v>714</v>
      </c>
      <c r="D2854" t="s">
        <v>185</v>
      </c>
      <c r="E2854" t="s">
        <v>186</v>
      </c>
      <c r="F2854" t="s">
        <v>37</v>
      </c>
      <c r="G2854">
        <v>8</v>
      </c>
      <c r="H2854" s="43" t="s">
        <v>100</v>
      </c>
      <c r="I2854" t="s">
        <v>101</v>
      </c>
      <c r="J2854" t="s">
        <v>50</v>
      </c>
      <c r="K2854" t="s">
        <v>51</v>
      </c>
      <c r="L2854" t="s">
        <v>187</v>
      </c>
      <c r="M2854">
        <v>43</v>
      </c>
      <c r="N2854" t="s">
        <v>42</v>
      </c>
      <c r="O2854" t="s">
        <v>64</v>
      </c>
      <c r="P2854">
        <v>1062</v>
      </c>
      <c r="Q2854" t="s">
        <v>826</v>
      </c>
      <c r="R2854">
        <v>4</v>
      </c>
      <c r="S2854">
        <v>0</v>
      </c>
      <c r="T2854">
        <v>0</v>
      </c>
      <c r="U2854">
        <v>8</v>
      </c>
      <c r="V2854">
        <v>8</v>
      </c>
      <c r="W2854">
        <v>0</v>
      </c>
      <c r="X2854">
        <v>0</v>
      </c>
      <c r="Y2854">
        <v>0</v>
      </c>
      <c r="Z2854">
        <v>0</v>
      </c>
      <c r="AA2854" t="s">
        <v>55</v>
      </c>
      <c r="AB2854" t="s">
        <v>47</v>
      </c>
      <c r="AC2854" t="s">
        <v>57</v>
      </c>
      <c r="AD2854" t="s">
        <v>57</v>
      </c>
      <c r="AE2854" s="39">
        <v>46233.744641203702</v>
      </c>
      <c r="AG2854" t="str">
        <f t="shared" si="352"/>
        <v>Agosto-26</v>
      </c>
      <c r="AH2854" s="36">
        <f>_xlfn.XLOOKUP(AK2854,'Base de Preços'!P$7:P$3001,'Base de Preços'!J$7:J$3001,"",0)</f>
        <v>0</v>
      </c>
      <c r="AI2854" s="37">
        <f t="shared" si="353"/>
        <v>0</v>
      </c>
      <c r="AJ2854" t="str">
        <f>_xlfn.XLOOKUP(N2854,Agrupamentos!C$3:C$496,Agrupamentos!D$3:D$496,"",0)</f>
        <v>APOIO E MANUTENÇÃO</v>
      </c>
      <c r="AK2854" t="str">
        <f t="shared" si="354"/>
        <v>APOIO E MANUTEÇÃOGN140043</v>
      </c>
      <c r="AL2854" s="57" t="str">
        <f t="shared" si="355"/>
        <v>48461GN1400MotoristaLEANDRA DE MIRANDA SOUZA COSTAAPOIO E MANUTEÇÃOELO DOURADO I4Principal0Agosto-268846233,744641203746233</v>
      </c>
      <c r="AM2854" s="79" t="str">
        <f t="shared" si="356"/>
        <v/>
      </c>
      <c r="AN2854" s="80" t="str">
        <f t="shared" si="357"/>
        <v/>
      </c>
      <c r="AO2854" s="36">
        <f t="shared" si="358"/>
        <v>0</v>
      </c>
      <c r="AP2854" s="83" t="str">
        <f t="shared" si="359"/>
        <v/>
      </c>
    </row>
    <row r="2855" spans="1:42" hidden="1">
      <c r="A2855">
        <v>48461</v>
      </c>
      <c r="B2855" s="38">
        <v>46233</v>
      </c>
      <c r="C2855" t="s">
        <v>714</v>
      </c>
      <c r="D2855" t="s">
        <v>185</v>
      </c>
      <c r="E2855" t="s">
        <v>186</v>
      </c>
      <c r="F2855" t="s">
        <v>49</v>
      </c>
      <c r="G2855">
        <v>8</v>
      </c>
      <c r="H2855" s="43" t="s">
        <v>100</v>
      </c>
      <c r="I2855" t="s">
        <v>101</v>
      </c>
      <c r="J2855" t="s">
        <v>50</v>
      </c>
      <c r="K2855" t="s">
        <v>51</v>
      </c>
      <c r="L2855" t="s">
        <v>187</v>
      </c>
      <c r="M2855">
        <v>43</v>
      </c>
      <c r="N2855" t="s">
        <v>42</v>
      </c>
      <c r="O2855" t="s">
        <v>64</v>
      </c>
      <c r="P2855">
        <v>1062</v>
      </c>
      <c r="Q2855" t="s">
        <v>826</v>
      </c>
      <c r="R2855">
        <v>4</v>
      </c>
      <c r="S2855">
        <v>0</v>
      </c>
      <c r="T2855">
        <v>0</v>
      </c>
      <c r="U2855">
        <v>8</v>
      </c>
      <c r="V2855">
        <v>8</v>
      </c>
      <c r="W2855">
        <v>0</v>
      </c>
      <c r="X2855">
        <v>0</v>
      </c>
      <c r="Y2855">
        <v>0</v>
      </c>
      <c r="Z2855">
        <v>0</v>
      </c>
      <c r="AA2855" t="s">
        <v>55</v>
      </c>
      <c r="AB2855" t="s">
        <v>56</v>
      </c>
      <c r="AC2855" t="s">
        <v>57</v>
      </c>
      <c r="AD2855" t="s">
        <v>57</v>
      </c>
      <c r="AE2855" s="39">
        <v>46233.744791666664</v>
      </c>
      <c r="AG2855" t="str">
        <f t="shared" si="352"/>
        <v>Agosto-26</v>
      </c>
      <c r="AH2855" s="36">
        <f>_xlfn.XLOOKUP(AK2855,'Base de Preços'!P$7:P$3001,'Base de Preços'!J$7:J$3001,"",0)</f>
        <v>0</v>
      </c>
      <c r="AI2855" s="37">
        <f t="shared" si="353"/>
        <v>0</v>
      </c>
      <c r="AJ2855" t="str">
        <f>_xlfn.XLOOKUP(N2855,Agrupamentos!C$3:C$496,Agrupamentos!D$3:D$496,"",0)</f>
        <v>APOIO E MANUTENÇÃO</v>
      </c>
      <c r="AK2855" t="str">
        <f t="shared" si="354"/>
        <v>APOIO E MANUTEÇÃOGN140043</v>
      </c>
      <c r="AL2855" s="57" t="str">
        <f t="shared" si="355"/>
        <v>48461GN1400Trabalhador FlorestalLEANDRA DE MIRANDA SOUZA COSTAAPOIO E MANUTEÇÃOELO DOURADO I4Suporte0Agosto-268846233,744791666746233</v>
      </c>
      <c r="AM2855" s="79" t="str">
        <f t="shared" si="356"/>
        <v/>
      </c>
      <c r="AN2855" s="80" t="str">
        <f t="shared" si="357"/>
        <v/>
      </c>
      <c r="AO2855" s="36">
        <f t="shared" si="358"/>
        <v>0</v>
      </c>
      <c r="AP2855" s="83" t="str">
        <f t="shared" si="359"/>
        <v/>
      </c>
    </row>
    <row r="2856" spans="1:42" hidden="1">
      <c r="A2856">
        <v>48470</v>
      </c>
      <c r="B2856" s="38">
        <v>46233</v>
      </c>
      <c r="C2856" t="s">
        <v>714</v>
      </c>
      <c r="D2856" t="s">
        <v>185</v>
      </c>
      <c r="E2856" t="s">
        <v>186</v>
      </c>
      <c r="F2856" t="s">
        <v>59</v>
      </c>
      <c r="G2856">
        <v>8</v>
      </c>
      <c r="H2856" s="43">
        <v>10859</v>
      </c>
      <c r="I2856" t="s">
        <v>198</v>
      </c>
      <c r="J2856">
        <v>10093</v>
      </c>
      <c r="K2856" t="s">
        <v>199</v>
      </c>
      <c r="L2856" t="s">
        <v>199</v>
      </c>
      <c r="M2856" t="s">
        <v>786</v>
      </c>
      <c r="N2856" t="s">
        <v>341</v>
      </c>
      <c r="O2856" t="s">
        <v>64</v>
      </c>
      <c r="P2856">
        <v>607</v>
      </c>
      <c r="Q2856" t="s">
        <v>188</v>
      </c>
      <c r="R2856">
        <v>36</v>
      </c>
      <c r="S2856">
        <v>8</v>
      </c>
      <c r="T2856">
        <v>22.2</v>
      </c>
      <c r="U2856">
        <v>0</v>
      </c>
      <c r="V2856">
        <v>8</v>
      </c>
      <c r="W2856">
        <v>0.82</v>
      </c>
      <c r="X2856">
        <v>0.36</v>
      </c>
      <c r="Y2856">
        <v>0.36</v>
      </c>
      <c r="Z2856">
        <v>520.12</v>
      </c>
      <c r="AA2856" t="s">
        <v>46</v>
      </c>
      <c r="AB2856" t="s">
        <v>56</v>
      </c>
      <c r="AC2856" t="s">
        <v>202</v>
      </c>
      <c r="AE2856" s="39">
        <v>46233.80572916667</v>
      </c>
      <c r="AG2856" t="str">
        <f t="shared" si="352"/>
        <v>Agosto-26</v>
      </c>
      <c r="AH2856" s="36">
        <f>_xlfn.XLOOKUP(AK2856,'Base de Preços'!P$7:P$3001,'Base de Preços'!J$7:J$3001,"",0)</f>
        <v>930</v>
      </c>
      <c r="AI2856" s="37">
        <f t="shared" si="353"/>
        <v>0</v>
      </c>
      <c r="AJ2856" t="str">
        <f>_xlfn.XLOOKUP(N2856,Agrupamentos!C$3:C$496,Agrupamentos!D$3:D$496,"",0)</f>
        <v>IRRIGAÇÃO DE PLANTIO</v>
      </c>
      <c r="AK2856" t="str">
        <f t="shared" si="354"/>
        <v>3ª IRRIGAÇÃO DE PLANTIO 4 a 5 litros/planta+polímero,  tomadas d'água a 5 a 10km da operação, incluir captação de água.GN1400IMP15-B</v>
      </c>
      <c r="AL2856" s="57" t="str">
        <f t="shared" si="355"/>
        <v>48470GN1400Operador de Trator de PneuJONATHAN FONSECA DE OLIVEIRA3ª IRRIGAÇÃO DE PLANTIO 4 a 5 litros/planta+polímero,  tomadas d'água a 5 a 10km da operação, incluir captação de água.Selena36Suporte22,2Agosto-260846233,805729166746233</v>
      </c>
      <c r="AM2856" s="79">
        <f t="shared" si="356"/>
        <v>9.7560975609756095</v>
      </c>
      <c r="AN2856" s="80">
        <f t="shared" si="357"/>
        <v>5074.3414634146338</v>
      </c>
      <c r="AO2856" s="36">
        <f t="shared" si="358"/>
        <v>11546.663999999999</v>
      </c>
      <c r="AP2856" s="83">
        <f t="shared" si="359"/>
        <v>6472.322536585365</v>
      </c>
    </row>
    <row r="2857" spans="1:42" hidden="1">
      <c r="A2857">
        <v>48470</v>
      </c>
      <c r="B2857" s="38">
        <v>46233</v>
      </c>
      <c r="C2857" t="s">
        <v>714</v>
      </c>
      <c r="D2857" t="s">
        <v>185</v>
      </c>
      <c r="E2857" t="s">
        <v>186</v>
      </c>
      <c r="F2857" t="s">
        <v>59</v>
      </c>
      <c r="G2857">
        <v>8</v>
      </c>
      <c r="H2857" s="43">
        <v>10859</v>
      </c>
      <c r="I2857" t="s">
        <v>198</v>
      </c>
      <c r="J2857">
        <v>10093</v>
      </c>
      <c r="K2857" t="s">
        <v>199</v>
      </c>
      <c r="L2857" t="s">
        <v>199</v>
      </c>
      <c r="M2857" t="s">
        <v>226</v>
      </c>
      <c r="N2857" t="s">
        <v>227</v>
      </c>
      <c r="O2857" t="s">
        <v>64</v>
      </c>
      <c r="P2857">
        <v>607</v>
      </c>
      <c r="Q2857" t="s">
        <v>188</v>
      </c>
      <c r="R2857">
        <v>38</v>
      </c>
      <c r="S2857">
        <v>8</v>
      </c>
      <c r="T2857">
        <v>22.08</v>
      </c>
      <c r="U2857">
        <v>0</v>
      </c>
      <c r="V2857">
        <v>8</v>
      </c>
      <c r="W2857">
        <v>0.48</v>
      </c>
      <c r="X2857">
        <v>0.36</v>
      </c>
      <c r="Y2857">
        <v>0.36</v>
      </c>
      <c r="Z2857">
        <v>185.69</v>
      </c>
      <c r="AA2857" t="s">
        <v>46</v>
      </c>
      <c r="AB2857" t="s">
        <v>56</v>
      </c>
      <c r="AC2857" t="s">
        <v>202</v>
      </c>
      <c r="AD2857" t="s">
        <v>228</v>
      </c>
      <c r="AE2857" s="39">
        <v>46233.80572916667</v>
      </c>
      <c r="AG2857" t="str">
        <f t="shared" si="352"/>
        <v>Agosto-26</v>
      </c>
      <c r="AH2857" s="36">
        <f>_xlfn.XLOOKUP(AK2857,'Base de Preços'!P$7:P$3001,'Base de Preços'!J$7:J$3001,"",0)</f>
        <v>492.5</v>
      </c>
      <c r="AI2857" s="37">
        <f t="shared" si="353"/>
        <v>0</v>
      </c>
      <c r="AJ2857" t="str">
        <f>_xlfn.XLOOKUP(N2857,Agrupamentos!C$3:C$496,Agrupamentos!D$3:D$496,"",0)</f>
        <v>IRRIGAÇÃO DE REPLANTIO</v>
      </c>
      <c r="AK2857" t="str">
        <f t="shared" si="354"/>
        <v>IRRIGAÇÃO DE REPLANTIOGN1400IMP32</v>
      </c>
      <c r="AL2857" s="57" t="str">
        <f t="shared" si="355"/>
        <v>48470GN1400Operador de Trator de PneuJONATHAN FONSECA DE OLIVEIRAIRRIGAÇÃO DE REPLANTIOSelena38Suporte22,08Agosto-260846233,805729166746233</v>
      </c>
      <c r="AM2857" s="79">
        <f t="shared" si="356"/>
        <v>16.666666666666668</v>
      </c>
      <c r="AN2857" s="80">
        <f t="shared" si="357"/>
        <v>3094.8333333333335</v>
      </c>
      <c r="AO2857" s="36">
        <f t="shared" si="358"/>
        <v>4100.0351999999993</v>
      </c>
      <c r="AP2857" s="83">
        <f t="shared" si="359"/>
        <v>1005.2018666666659</v>
      </c>
    </row>
    <row r="2858" spans="1:42" hidden="1">
      <c r="A2858">
        <v>48470</v>
      </c>
      <c r="B2858" s="38">
        <v>46233</v>
      </c>
      <c r="C2858" t="s">
        <v>714</v>
      </c>
      <c r="D2858" t="s">
        <v>185</v>
      </c>
      <c r="E2858" t="s">
        <v>186</v>
      </c>
      <c r="F2858" t="s">
        <v>49</v>
      </c>
      <c r="G2858">
        <v>8</v>
      </c>
      <c r="H2858" s="43">
        <v>10859</v>
      </c>
      <c r="I2858" t="s">
        <v>198</v>
      </c>
      <c r="J2858">
        <v>10093</v>
      </c>
      <c r="K2858" t="s">
        <v>199</v>
      </c>
      <c r="L2858" t="s">
        <v>199</v>
      </c>
      <c r="M2858" t="s">
        <v>786</v>
      </c>
      <c r="N2858" t="s">
        <v>341</v>
      </c>
      <c r="O2858" t="s">
        <v>64</v>
      </c>
      <c r="P2858">
        <v>607</v>
      </c>
      <c r="Q2858" t="s">
        <v>188</v>
      </c>
      <c r="R2858">
        <v>36</v>
      </c>
      <c r="S2858">
        <v>64</v>
      </c>
      <c r="T2858">
        <v>22.2</v>
      </c>
      <c r="U2858">
        <v>0</v>
      </c>
      <c r="V2858">
        <v>64</v>
      </c>
      <c r="W2858">
        <v>4.09</v>
      </c>
      <c r="X2858">
        <v>2.88</v>
      </c>
      <c r="Y2858">
        <v>2.88</v>
      </c>
      <c r="Z2858">
        <v>210.47</v>
      </c>
      <c r="AA2858" t="s">
        <v>46</v>
      </c>
      <c r="AB2858" t="s">
        <v>47</v>
      </c>
      <c r="AC2858" t="s">
        <v>202</v>
      </c>
      <c r="AD2858" t="s">
        <v>228</v>
      </c>
      <c r="AE2858" s="39">
        <v>46233.80572916667</v>
      </c>
      <c r="AG2858" t="str">
        <f t="shared" si="352"/>
        <v>Agosto-26</v>
      </c>
      <c r="AH2858" s="36">
        <f>_xlfn.XLOOKUP(AK2858,'Base de Preços'!P$7:P$3001,'Base de Preços'!J$7:J$3001,"",0)</f>
        <v>930</v>
      </c>
      <c r="AI2858" s="37">
        <f t="shared" si="353"/>
        <v>20646</v>
      </c>
      <c r="AJ2858" t="str">
        <f>_xlfn.XLOOKUP(N2858,Agrupamentos!C$3:C$496,Agrupamentos!D$3:D$496,"",0)</f>
        <v>IRRIGAÇÃO DE PLANTIO</v>
      </c>
      <c r="AK2858" t="str">
        <f t="shared" si="354"/>
        <v>3ª IRRIGAÇÃO DE PLANTIO 4 a 5 litros/planta+polímero,  tomadas d'água a 5 a 10km da operação, incluir captação de água.GN1400IMP15-B</v>
      </c>
      <c r="AL2858" s="57" t="str">
        <f t="shared" si="355"/>
        <v>48470GN1400Trabalhador FlorestalJONATHAN FONSECA DE OLIVEIRA3ª IRRIGAÇÃO DE PLANTIO 4 a 5 litros/planta+polímero,  tomadas d'água a 5 a 10km da operação, incluir captação de água.Selena36Principal22,2Agosto-2606446233,805729166746233</v>
      </c>
      <c r="AM2858" s="79">
        <f t="shared" si="356"/>
        <v>15.647921760391199</v>
      </c>
      <c r="AN2858" s="80">
        <f t="shared" si="357"/>
        <v>3293.4180929095355</v>
      </c>
      <c r="AO2858" s="36">
        <f t="shared" si="358"/>
        <v>4672.4340000000002</v>
      </c>
      <c r="AP2858" s="83">
        <f t="shared" si="359"/>
        <v>1379.0159070904647</v>
      </c>
    </row>
    <row r="2859" spans="1:42" hidden="1">
      <c r="A2859">
        <v>48470</v>
      </c>
      <c r="B2859" s="38">
        <v>46233</v>
      </c>
      <c r="C2859" t="s">
        <v>714</v>
      </c>
      <c r="D2859" t="s">
        <v>185</v>
      </c>
      <c r="E2859" t="s">
        <v>186</v>
      </c>
      <c r="F2859" t="s">
        <v>49</v>
      </c>
      <c r="G2859">
        <v>8</v>
      </c>
      <c r="H2859" s="43">
        <v>10859</v>
      </c>
      <c r="I2859" t="s">
        <v>198</v>
      </c>
      <c r="J2859">
        <v>10093</v>
      </c>
      <c r="K2859" t="s">
        <v>199</v>
      </c>
      <c r="L2859" t="s">
        <v>199</v>
      </c>
      <c r="M2859" s="4">
        <v>46059</v>
      </c>
      <c r="N2859" t="s">
        <v>210</v>
      </c>
      <c r="O2859" t="s">
        <v>64</v>
      </c>
      <c r="P2859">
        <v>607</v>
      </c>
      <c r="Q2859" t="s">
        <v>188</v>
      </c>
      <c r="R2859">
        <v>44</v>
      </c>
      <c r="S2859">
        <v>56</v>
      </c>
      <c r="T2859">
        <v>31.57</v>
      </c>
      <c r="U2859">
        <v>0</v>
      </c>
      <c r="V2859">
        <v>56</v>
      </c>
      <c r="W2859">
        <v>2.4</v>
      </c>
      <c r="X2859">
        <v>1.77</v>
      </c>
      <c r="Y2859">
        <v>1.77</v>
      </c>
      <c r="Z2859">
        <v>243.65</v>
      </c>
      <c r="AA2859" t="s">
        <v>46</v>
      </c>
      <c r="AB2859" t="s">
        <v>47</v>
      </c>
      <c r="AC2859" t="s">
        <v>202</v>
      </c>
      <c r="AD2859" t="s">
        <v>228</v>
      </c>
      <c r="AE2859" s="39">
        <v>46233.80572916667</v>
      </c>
      <c r="AG2859" t="str">
        <f t="shared" si="352"/>
        <v>Agosto-26</v>
      </c>
      <c r="AH2859" s="36">
        <f>_xlfn.XLOOKUP(AK2859,'Base de Preços'!P$7:P$3001,'Base de Preços'!J$7:J$3001,"",0)</f>
        <v>492.5</v>
      </c>
      <c r="AI2859" s="37">
        <f t="shared" si="353"/>
        <v>15548.225</v>
      </c>
      <c r="AJ2859" t="str">
        <f>_xlfn.XLOOKUP(N2859,Agrupamentos!C$3:C$496,Agrupamentos!D$3:D$496,"",0)</f>
        <v>IRRIGAÇÃO DE REPLANTIO</v>
      </c>
      <c r="AK2859" t="str">
        <f t="shared" si="354"/>
        <v>3° IRRIGAÇÃO DE REPLANTIOGN140046059</v>
      </c>
      <c r="AL2859" s="57" t="str">
        <f t="shared" si="355"/>
        <v>48470GN1400Trabalhador FlorestalJONATHAN FONSECA DE OLIVEIRA3° IRRIGAÇÃO DE REPLANTIOSelena44Principal31,57Agosto-2605646233,805729166746233</v>
      </c>
      <c r="AM2859" s="79">
        <f t="shared" si="356"/>
        <v>23.333333333333336</v>
      </c>
      <c r="AN2859" s="80">
        <f t="shared" si="357"/>
        <v>5685.166666666667</v>
      </c>
      <c r="AO2859" s="36">
        <f t="shared" si="358"/>
        <v>7692.0304999999998</v>
      </c>
      <c r="AP2859" s="83">
        <f t="shared" si="359"/>
        <v>2006.8638333333329</v>
      </c>
    </row>
    <row r="2860" spans="1:42" hidden="1">
      <c r="A2860">
        <v>48470</v>
      </c>
      <c r="B2860" s="38">
        <v>46233</v>
      </c>
      <c r="C2860" t="s">
        <v>714</v>
      </c>
      <c r="D2860" t="s">
        <v>185</v>
      </c>
      <c r="E2860" t="s">
        <v>186</v>
      </c>
      <c r="F2860" t="s">
        <v>92</v>
      </c>
      <c r="G2860">
        <v>8</v>
      </c>
      <c r="H2860" s="43">
        <v>10859</v>
      </c>
      <c r="I2860" t="s">
        <v>198</v>
      </c>
      <c r="J2860">
        <v>10093</v>
      </c>
      <c r="K2860" t="s">
        <v>199</v>
      </c>
      <c r="L2860" t="s">
        <v>199</v>
      </c>
      <c r="M2860" t="s">
        <v>786</v>
      </c>
      <c r="N2860" t="s">
        <v>341</v>
      </c>
      <c r="O2860" t="s">
        <v>64</v>
      </c>
      <c r="P2860">
        <v>607</v>
      </c>
      <c r="Q2860" t="s">
        <v>188</v>
      </c>
      <c r="R2860">
        <v>36</v>
      </c>
      <c r="S2860">
        <v>8</v>
      </c>
      <c r="T2860">
        <v>22.2</v>
      </c>
      <c r="U2860">
        <v>0</v>
      </c>
      <c r="V2860">
        <v>8</v>
      </c>
      <c r="W2860">
        <v>0.51</v>
      </c>
      <c r="X2860">
        <v>0.36</v>
      </c>
      <c r="Y2860">
        <v>0.36</v>
      </c>
      <c r="Z2860">
        <v>199.41</v>
      </c>
      <c r="AA2860" t="s">
        <v>46</v>
      </c>
      <c r="AB2860" t="s">
        <v>56</v>
      </c>
      <c r="AC2860" t="s">
        <v>202</v>
      </c>
      <c r="AE2860" s="39">
        <v>46233.80572916667</v>
      </c>
      <c r="AG2860" t="str">
        <f t="shared" si="352"/>
        <v>Agosto-26</v>
      </c>
      <c r="AH2860" s="36">
        <f>_xlfn.XLOOKUP(AK2860,'Base de Preços'!P$7:P$3001,'Base de Preços'!J$7:J$3001,"",0)</f>
        <v>930</v>
      </c>
      <c r="AI2860" s="37">
        <f t="shared" si="353"/>
        <v>0</v>
      </c>
      <c r="AJ2860" t="str">
        <f>_xlfn.XLOOKUP(N2860,Agrupamentos!C$3:C$496,Agrupamentos!D$3:D$496,"",0)</f>
        <v>IRRIGAÇÃO DE PLANTIO</v>
      </c>
      <c r="AK2860" t="str">
        <f t="shared" si="354"/>
        <v>3ª IRRIGAÇÃO DE PLANTIO 4 a 5 litros/planta+polímero,  tomadas d'água a 5 a 10km da operação, incluir captação de água.GN1400IMP15-B</v>
      </c>
      <c r="AL2860" s="57" t="str">
        <f t="shared" si="355"/>
        <v>48470GN1400Motorista de Caminhão PipaJONATHAN FONSECA DE OLIVEIRA3ª IRRIGAÇÃO DE PLANTIO 4 a 5 litros/planta+polímero,  tomadas d'água a 5 a 10km da operação, incluir captação de água.Selena36Suporte22,2Agosto-260846233,805729166746233</v>
      </c>
      <c r="AM2860" s="79">
        <f t="shared" si="356"/>
        <v>15.686274509803921</v>
      </c>
      <c r="AN2860" s="80">
        <f t="shared" si="357"/>
        <v>3128</v>
      </c>
      <c r="AO2860" s="36">
        <f t="shared" si="358"/>
        <v>4426.902</v>
      </c>
      <c r="AP2860" s="83">
        <f t="shared" si="359"/>
        <v>1298.902</v>
      </c>
    </row>
    <row r="2861" spans="1:42" hidden="1">
      <c r="A2861">
        <v>48470</v>
      </c>
      <c r="B2861" s="38">
        <v>46233</v>
      </c>
      <c r="C2861" t="s">
        <v>714</v>
      </c>
      <c r="D2861" t="s">
        <v>185</v>
      </c>
      <c r="E2861" t="s">
        <v>186</v>
      </c>
      <c r="F2861" t="s">
        <v>37</v>
      </c>
      <c r="G2861">
        <v>8</v>
      </c>
      <c r="H2861" s="43">
        <v>10859</v>
      </c>
      <c r="I2861" t="s">
        <v>198</v>
      </c>
      <c r="J2861">
        <v>10093</v>
      </c>
      <c r="K2861" t="s">
        <v>199</v>
      </c>
      <c r="L2861" t="s">
        <v>199</v>
      </c>
      <c r="M2861">
        <v>43</v>
      </c>
      <c r="N2861" t="s">
        <v>42</v>
      </c>
      <c r="O2861" t="s">
        <v>64</v>
      </c>
      <c r="P2861">
        <v>607</v>
      </c>
      <c r="Q2861" t="s">
        <v>188</v>
      </c>
      <c r="R2861">
        <v>36</v>
      </c>
      <c r="S2861">
        <v>8</v>
      </c>
      <c r="T2861">
        <v>0</v>
      </c>
      <c r="U2861">
        <v>0</v>
      </c>
      <c r="V2861">
        <v>8</v>
      </c>
      <c r="W2861">
        <v>0</v>
      </c>
      <c r="X2861">
        <v>0</v>
      </c>
      <c r="Y2861">
        <v>0</v>
      </c>
      <c r="Z2861">
        <v>0</v>
      </c>
      <c r="AA2861" t="s">
        <v>46</v>
      </c>
      <c r="AB2861" t="s">
        <v>47</v>
      </c>
      <c r="AC2861" t="s">
        <v>202</v>
      </c>
      <c r="AE2861" s="39">
        <v>46233.80572916667</v>
      </c>
      <c r="AG2861" t="str">
        <f t="shared" si="352"/>
        <v>Agosto-26</v>
      </c>
      <c r="AH2861" s="36">
        <f>_xlfn.XLOOKUP(AK2861,'Base de Preços'!P$7:P$3001,'Base de Preços'!J$7:J$3001,"",0)</f>
        <v>0</v>
      </c>
      <c r="AI2861" s="37">
        <f t="shared" si="353"/>
        <v>0</v>
      </c>
      <c r="AJ2861" t="str">
        <f>_xlfn.XLOOKUP(N2861,Agrupamentos!C$3:C$496,Agrupamentos!D$3:D$496,"",0)</f>
        <v>APOIO E MANUTENÇÃO</v>
      </c>
      <c r="AK2861" t="str">
        <f t="shared" si="354"/>
        <v>APOIO E MANUTEÇÃOGN140043</v>
      </c>
      <c r="AL2861" s="57" t="str">
        <f t="shared" si="355"/>
        <v>48470GN1400MotoristaJONATHAN FONSECA DE OLIVEIRAAPOIO E MANUTEÇÃOSelena36Principal0Agosto-260846233,805729166746233</v>
      </c>
      <c r="AM2861" s="79" t="str">
        <f t="shared" si="356"/>
        <v/>
      </c>
      <c r="AN2861" s="80" t="str">
        <f t="shared" si="357"/>
        <v/>
      </c>
      <c r="AO2861" s="36">
        <f t="shared" si="358"/>
        <v>0</v>
      </c>
      <c r="AP2861" s="83" t="str">
        <f t="shared" si="359"/>
        <v/>
      </c>
    </row>
    <row r="2862" spans="1:42" hidden="1">
      <c r="A2862">
        <v>48470</v>
      </c>
      <c r="B2862" s="38">
        <v>46233</v>
      </c>
      <c r="C2862" t="s">
        <v>714</v>
      </c>
      <c r="D2862" t="s">
        <v>185</v>
      </c>
      <c r="E2862" t="s">
        <v>186</v>
      </c>
      <c r="F2862" t="s">
        <v>49</v>
      </c>
      <c r="G2862">
        <v>8</v>
      </c>
      <c r="H2862" s="43">
        <v>10859</v>
      </c>
      <c r="I2862" t="s">
        <v>198</v>
      </c>
      <c r="J2862">
        <v>10093</v>
      </c>
      <c r="K2862" t="s">
        <v>199</v>
      </c>
      <c r="L2862" t="s">
        <v>199</v>
      </c>
      <c r="M2862">
        <v>7</v>
      </c>
      <c r="N2862" t="s">
        <v>225</v>
      </c>
      <c r="O2862" t="s">
        <v>64</v>
      </c>
      <c r="P2862">
        <v>607</v>
      </c>
      <c r="Q2862" t="s">
        <v>188</v>
      </c>
      <c r="R2862">
        <v>38</v>
      </c>
      <c r="S2862">
        <v>96</v>
      </c>
      <c r="T2862">
        <v>22.08</v>
      </c>
      <c r="U2862">
        <v>0</v>
      </c>
      <c r="V2862">
        <v>96</v>
      </c>
      <c r="W2862">
        <v>2.84</v>
      </c>
      <c r="X2862">
        <v>4.3499999999999996</v>
      </c>
      <c r="Y2862">
        <v>4.3499999999999996</v>
      </c>
      <c r="Z2862">
        <v>287.75</v>
      </c>
      <c r="AA2862" t="s">
        <v>46</v>
      </c>
      <c r="AB2862" t="s">
        <v>47</v>
      </c>
      <c r="AC2862" t="s">
        <v>202</v>
      </c>
      <c r="AE2862" s="39">
        <v>46233.80572916667</v>
      </c>
      <c r="AG2862" t="str">
        <f t="shared" si="352"/>
        <v>Agosto-26</v>
      </c>
      <c r="AH2862" s="36">
        <f>_xlfn.XLOOKUP(AK2862,'Base de Preços'!P$7:P$3001,'Base de Preços'!J$7:J$3001,"",0)</f>
        <v>399</v>
      </c>
      <c r="AI2862" s="37">
        <f t="shared" si="353"/>
        <v>8809.92</v>
      </c>
      <c r="AJ2862" t="str">
        <f>_xlfn.XLOOKUP(N2862,Agrupamentos!C$3:C$496,Agrupamentos!D$3:D$496,"",0)</f>
        <v>REPLANTIO</v>
      </c>
      <c r="AK2862" t="str">
        <f t="shared" si="354"/>
        <v>REPLANTIOGN14007</v>
      </c>
      <c r="AL2862" s="57" t="str">
        <f t="shared" si="355"/>
        <v>48470GN1400Trabalhador FlorestalJONATHAN FONSECA DE OLIVEIRAREPLANTIOSelena38Principal22,08Agosto-2609646233,805729166746233</v>
      </c>
      <c r="AM2862" s="79">
        <f t="shared" si="356"/>
        <v>33.802816901408455</v>
      </c>
      <c r="AN2862" s="80">
        <f t="shared" si="357"/>
        <v>9726.7605633802832</v>
      </c>
      <c r="AO2862" s="36">
        <f t="shared" si="358"/>
        <v>6353.5199999999995</v>
      </c>
      <c r="AP2862" s="83">
        <f t="shared" si="359"/>
        <v>-3373.2405633802837</v>
      </c>
    </row>
    <row r="2863" spans="1:42" hidden="1">
      <c r="A2863">
        <v>48470</v>
      </c>
      <c r="B2863" s="38">
        <v>46233</v>
      </c>
      <c r="C2863" t="s">
        <v>714</v>
      </c>
      <c r="D2863" t="s">
        <v>185</v>
      </c>
      <c r="E2863" t="s">
        <v>186</v>
      </c>
      <c r="F2863" t="s">
        <v>59</v>
      </c>
      <c r="G2863">
        <v>8</v>
      </c>
      <c r="H2863" s="43">
        <v>10859</v>
      </c>
      <c r="I2863" t="s">
        <v>198</v>
      </c>
      <c r="J2863">
        <v>10093</v>
      </c>
      <c r="K2863" t="s">
        <v>199</v>
      </c>
      <c r="L2863" t="s">
        <v>199</v>
      </c>
      <c r="M2863" s="4">
        <v>46059</v>
      </c>
      <c r="N2863" t="s">
        <v>210</v>
      </c>
      <c r="O2863" t="s">
        <v>64</v>
      </c>
      <c r="P2863">
        <v>607</v>
      </c>
      <c r="Q2863" t="s">
        <v>188</v>
      </c>
      <c r="R2863">
        <v>44</v>
      </c>
      <c r="S2863">
        <v>8</v>
      </c>
      <c r="T2863">
        <v>31.57</v>
      </c>
      <c r="U2863">
        <v>0</v>
      </c>
      <c r="V2863">
        <v>8</v>
      </c>
      <c r="W2863">
        <v>0.48</v>
      </c>
      <c r="X2863">
        <v>0.25</v>
      </c>
      <c r="Y2863">
        <v>0.25</v>
      </c>
      <c r="Z2863">
        <v>185.69</v>
      </c>
      <c r="AA2863" t="s">
        <v>46</v>
      </c>
      <c r="AB2863" t="s">
        <v>56</v>
      </c>
      <c r="AC2863" t="s">
        <v>202</v>
      </c>
      <c r="AE2863" s="39">
        <v>46233.80572916667</v>
      </c>
      <c r="AG2863" t="str">
        <f t="shared" si="352"/>
        <v>Agosto-26</v>
      </c>
      <c r="AH2863" s="36">
        <f>_xlfn.XLOOKUP(AK2863,'Base de Preços'!P$7:P$3001,'Base de Preços'!J$7:J$3001,"",0)</f>
        <v>492.5</v>
      </c>
      <c r="AI2863" s="37">
        <f t="shared" si="353"/>
        <v>0</v>
      </c>
      <c r="AJ2863" t="str">
        <f>_xlfn.XLOOKUP(N2863,Agrupamentos!C$3:C$496,Agrupamentos!D$3:D$496,"",0)</f>
        <v>IRRIGAÇÃO DE REPLANTIO</v>
      </c>
      <c r="AK2863" t="str">
        <f t="shared" si="354"/>
        <v>3° IRRIGAÇÃO DE REPLANTIOGN140046059</v>
      </c>
      <c r="AL2863" s="57" t="str">
        <f t="shared" si="355"/>
        <v>48470GN1400Operador de Trator de PneuJONATHAN FONSECA DE OLIVEIRA3° IRRIGAÇÃO DE REPLANTIOSelena44Suporte31,57Agosto-260846233,805729166746233</v>
      </c>
      <c r="AM2863" s="79">
        <f t="shared" si="356"/>
        <v>16.666666666666668</v>
      </c>
      <c r="AN2863" s="80">
        <f t="shared" si="357"/>
        <v>3094.8333333333335</v>
      </c>
      <c r="AO2863" s="36">
        <f t="shared" si="358"/>
        <v>5862.2332999999999</v>
      </c>
      <c r="AP2863" s="83">
        <f t="shared" si="359"/>
        <v>2767.3999666666664</v>
      </c>
    </row>
    <row r="2864" spans="1:42" hidden="1">
      <c r="A2864">
        <v>48470</v>
      </c>
      <c r="B2864" s="38">
        <v>46233</v>
      </c>
      <c r="C2864" t="s">
        <v>714</v>
      </c>
      <c r="D2864" t="s">
        <v>185</v>
      </c>
      <c r="E2864" t="s">
        <v>186</v>
      </c>
      <c r="F2864" t="s">
        <v>49</v>
      </c>
      <c r="G2864">
        <v>8</v>
      </c>
      <c r="H2864" s="43">
        <v>10859</v>
      </c>
      <c r="I2864" t="s">
        <v>198</v>
      </c>
      <c r="J2864">
        <v>10093</v>
      </c>
      <c r="K2864" t="s">
        <v>199</v>
      </c>
      <c r="L2864" t="s">
        <v>199</v>
      </c>
      <c r="M2864" t="s">
        <v>226</v>
      </c>
      <c r="N2864" t="s">
        <v>227</v>
      </c>
      <c r="O2864" t="s">
        <v>64</v>
      </c>
      <c r="P2864">
        <v>607</v>
      </c>
      <c r="Q2864" t="s">
        <v>188</v>
      </c>
      <c r="R2864">
        <v>38</v>
      </c>
      <c r="S2864">
        <v>56</v>
      </c>
      <c r="T2864">
        <v>22.08</v>
      </c>
      <c r="U2864">
        <v>0</v>
      </c>
      <c r="V2864">
        <v>56</v>
      </c>
      <c r="W2864">
        <v>2.4</v>
      </c>
      <c r="X2864">
        <v>2.54</v>
      </c>
      <c r="Y2864">
        <v>2.54</v>
      </c>
      <c r="Z2864">
        <v>243.65</v>
      </c>
      <c r="AA2864" t="s">
        <v>46</v>
      </c>
      <c r="AB2864" t="s">
        <v>47</v>
      </c>
      <c r="AC2864" t="s">
        <v>202</v>
      </c>
      <c r="AD2864" t="s">
        <v>228</v>
      </c>
      <c r="AE2864" s="39">
        <v>46233.80572916667</v>
      </c>
      <c r="AG2864" t="str">
        <f t="shared" si="352"/>
        <v>Agosto-26</v>
      </c>
      <c r="AH2864" s="36">
        <f>_xlfn.XLOOKUP(AK2864,'Base de Preços'!P$7:P$3001,'Base de Preços'!J$7:J$3001,"",0)</f>
        <v>492.5</v>
      </c>
      <c r="AI2864" s="37">
        <f t="shared" si="353"/>
        <v>10874.4</v>
      </c>
      <c r="AJ2864" t="str">
        <f>_xlfn.XLOOKUP(N2864,Agrupamentos!C$3:C$496,Agrupamentos!D$3:D$496,"",0)</f>
        <v>IRRIGAÇÃO DE REPLANTIO</v>
      </c>
      <c r="AK2864" t="str">
        <f t="shared" si="354"/>
        <v>IRRIGAÇÃO DE REPLANTIOGN1400IMP32</v>
      </c>
      <c r="AL2864" s="57" t="str">
        <f t="shared" si="355"/>
        <v>48470GN1400Trabalhador FlorestalJONATHAN FONSECA DE OLIVEIRAIRRIGAÇÃO DE REPLANTIOSelena38Principal22,08Agosto-2605646233,805729166746233</v>
      </c>
      <c r="AM2864" s="79">
        <f t="shared" si="356"/>
        <v>23.333333333333336</v>
      </c>
      <c r="AN2864" s="80">
        <f t="shared" si="357"/>
        <v>5685.166666666667</v>
      </c>
      <c r="AO2864" s="36">
        <f t="shared" si="358"/>
        <v>5379.7919999999995</v>
      </c>
      <c r="AP2864" s="83">
        <f t="shared" si="359"/>
        <v>-305.37466666666751</v>
      </c>
    </row>
    <row r="2865" spans="1:42" hidden="1">
      <c r="A2865">
        <v>48472</v>
      </c>
      <c r="B2865" s="38">
        <v>46233</v>
      </c>
      <c r="C2865" t="s">
        <v>714</v>
      </c>
      <c r="D2865" t="s">
        <v>185</v>
      </c>
      <c r="E2865" t="s">
        <v>186</v>
      </c>
      <c r="F2865" t="s">
        <v>59</v>
      </c>
      <c r="G2865">
        <v>8</v>
      </c>
      <c r="H2865" s="43">
        <v>10859</v>
      </c>
      <c r="I2865" t="s">
        <v>198</v>
      </c>
      <c r="J2865">
        <v>10315</v>
      </c>
      <c r="K2865" t="s">
        <v>206</v>
      </c>
      <c r="L2865" t="s">
        <v>206</v>
      </c>
      <c r="M2865" t="s">
        <v>71</v>
      </c>
      <c r="N2865" t="s">
        <v>225</v>
      </c>
      <c r="O2865" t="s">
        <v>64</v>
      </c>
      <c r="P2865">
        <v>400</v>
      </c>
      <c r="Q2865" t="s">
        <v>233</v>
      </c>
      <c r="R2865">
        <v>363</v>
      </c>
      <c r="S2865">
        <v>8</v>
      </c>
      <c r="T2865">
        <v>12</v>
      </c>
      <c r="U2865">
        <v>0</v>
      </c>
      <c r="V2865">
        <v>8</v>
      </c>
      <c r="W2865">
        <v>0.4</v>
      </c>
      <c r="X2865">
        <v>0.67</v>
      </c>
      <c r="Y2865">
        <v>0.67</v>
      </c>
      <c r="Z2865">
        <v>124.6</v>
      </c>
      <c r="AA2865" t="s">
        <v>55</v>
      </c>
      <c r="AB2865" t="s">
        <v>77</v>
      </c>
      <c r="AC2865" t="s">
        <v>209</v>
      </c>
      <c r="AE2865" s="39">
        <v>46233.814340277779</v>
      </c>
      <c r="AG2865" t="str">
        <f t="shared" si="352"/>
        <v>Agosto-26</v>
      </c>
      <c r="AH2865" s="36">
        <f>_xlfn.XLOOKUP(AK2865,'Base de Preços'!P$7:P$3001,'Base de Preços'!J$7:J$3001,"",0)</f>
        <v>446.88</v>
      </c>
      <c r="AI2865" s="37">
        <f t="shared" si="353"/>
        <v>0</v>
      </c>
      <c r="AJ2865" t="str">
        <f>_xlfn.XLOOKUP(N2865,Agrupamentos!C$3:C$496,Agrupamentos!D$3:D$496,"",0)</f>
        <v>REPLANTIO</v>
      </c>
      <c r="AK2865" t="str">
        <f t="shared" si="354"/>
        <v>REPLANTIOGN1400REF29</v>
      </c>
      <c r="AL2865" s="57" t="str">
        <f t="shared" si="355"/>
        <v>48472GN1400Operador de Trator de PneuANTONIO MARCIO PEREIRA DA SILVAREPLANTIORosa Maria363Apoio12Agosto-260846233,814340277846233</v>
      </c>
      <c r="AM2865" s="79">
        <f t="shared" si="356"/>
        <v>20</v>
      </c>
      <c r="AN2865" s="80">
        <f t="shared" si="357"/>
        <v>2492</v>
      </c>
      <c r="AO2865" s="36">
        <f t="shared" si="358"/>
        <v>1495.1999999999998</v>
      </c>
      <c r="AP2865" s="83">
        <f t="shared" si="359"/>
        <v>-996.80000000000018</v>
      </c>
    </row>
    <row r="2866" spans="1:42" hidden="1">
      <c r="A2866">
        <v>48472</v>
      </c>
      <c r="B2866" s="38">
        <v>46233</v>
      </c>
      <c r="C2866" t="s">
        <v>714</v>
      </c>
      <c r="D2866" t="s">
        <v>185</v>
      </c>
      <c r="E2866" t="s">
        <v>186</v>
      </c>
      <c r="F2866" t="s">
        <v>49</v>
      </c>
      <c r="G2866">
        <v>8</v>
      </c>
      <c r="H2866" s="43">
        <v>10859</v>
      </c>
      <c r="I2866" t="s">
        <v>198</v>
      </c>
      <c r="J2866">
        <v>10315</v>
      </c>
      <c r="K2866" t="s">
        <v>206</v>
      </c>
      <c r="L2866" t="s">
        <v>206</v>
      </c>
      <c r="M2866" t="s">
        <v>319</v>
      </c>
      <c r="N2866" t="s">
        <v>320</v>
      </c>
      <c r="O2866" t="s">
        <v>64</v>
      </c>
      <c r="P2866">
        <v>400</v>
      </c>
      <c r="Q2866" t="s">
        <v>233</v>
      </c>
      <c r="R2866">
        <v>378</v>
      </c>
      <c r="S2866">
        <v>25</v>
      </c>
      <c r="T2866">
        <v>8</v>
      </c>
      <c r="U2866">
        <v>0</v>
      </c>
      <c r="V2866">
        <v>25</v>
      </c>
      <c r="W2866">
        <v>2.69</v>
      </c>
      <c r="X2866">
        <v>3.13</v>
      </c>
      <c r="Y2866">
        <v>3.13</v>
      </c>
      <c r="Z2866">
        <v>272.89</v>
      </c>
      <c r="AA2866" t="s">
        <v>55</v>
      </c>
      <c r="AB2866" t="s">
        <v>47</v>
      </c>
      <c r="AC2866" t="s">
        <v>209</v>
      </c>
      <c r="AE2866" s="39">
        <v>46233.814340277779</v>
      </c>
      <c r="AG2866" t="str">
        <f t="shared" si="352"/>
        <v>Agosto-26</v>
      </c>
      <c r="AH2866" s="36">
        <f>_xlfn.XLOOKUP(AK2866,'Base de Preços'!P$7:P$3001,'Base de Preços'!J$7:J$3001,"",0)</f>
        <v>551.6</v>
      </c>
      <c r="AI2866" s="37">
        <f t="shared" si="353"/>
        <v>4412.8</v>
      </c>
      <c r="AJ2866" t="str">
        <f>_xlfn.XLOOKUP(N2866,Agrupamentos!C$3:C$496,Agrupamentos!D$3:D$496,"",0)</f>
        <v>IRRIGAÇÃO DE REPLANTIO</v>
      </c>
      <c r="AK2866" t="str">
        <f t="shared" si="354"/>
        <v>3ª IRRIGAÇÃO DE REPLANTIOGN1400REF32 - 03</v>
      </c>
      <c r="AL2866" s="57" t="str">
        <f t="shared" si="355"/>
        <v>48472GN1400Trabalhador FlorestalANTONIO MARCIO PEREIRA DA SILVA3ª IRRIGAÇÃO DE REPLANTIORosa Maria378Principal8Agosto-2602546233,814340277846233</v>
      </c>
      <c r="AM2866" s="79">
        <f t="shared" si="356"/>
        <v>9.2936802973977706</v>
      </c>
      <c r="AN2866" s="80">
        <f t="shared" si="357"/>
        <v>2536.1524163568774</v>
      </c>
      <c r="AO2866" s="36">
        <f t="shared" si="358"/>
        <v>2183.12</v>
      </c>
      <c r="AP2866" s="83">
        <f t="shared" si="359"/>
        <v>-353.03241635687755</v>
      </c>
    </row>
    <row r="2867" spans="1:42" hidden="1">
      <c r="A2867">
        <v>48472</v>
      </c>
      <c r="B2867" s="38">
        <v>46233</v>
      </c>
      <c r="C2867" t="s">
        <v>714</v>
      </c>
      <c r="D2867" t="s">
        <v>185</v>
      </c>
      <c r="E2867" t="s">
        <v>186</v>
      </c>
      <c r="F2867" t="s">
        <v>49</v>
      </c>
      <c r="G2867">
        <v>8</v>
      </c>
      <c r="H2867" s="43">
        <v>10859</v>
      </c>
      <c r="I2867" t="s">
        <v>198</v>
      </c>
      <c r="J2867">
        <v>10315</v>
      </c>
      <c r="K2867" t="s">
        <v>206</v>
      </c>
      <c r="L2867" t="s">
        <v>206</v>
      </c>
      <c r="M2867" t="s">
        <v>71</v>
      </c>
      <c r="N2867" t="s">
        <v>225</v>
      </c>
      <c r="O2867" t="s">
        <v>64</v>
      </c>
      <c r="P2867">
        <v>400</v>
      </c>
      <c r="Q2867" t="s">
        <v>233</v>
      </c>
      <c r="R2867">
        <v>363</v>
      </c>
      <c r="S2867">
        <v>41</v>
      </c>
      <c r="T2867">
        <v>12</v>
      </c>
      <c r="U2867">
        <v>0</v>
      </c>
      <c r="V2867">
        <v>41</v>
      </c>
      <c r="W2867">
        <v>3.18</v>
      </c>
      <c r="X2867">
        <v>3.42</v>
      </c>
      <c r="Y2867">
        <v>3.42</v>
      </c>
      <c r="Z2867">
        <v>322.27999999999997</v>
      </c>
      <c r="AA2867" t="s">
        <v>55</v>
      </c>
      <c r="AB2867" t="s">
        <v>47</v>
      </c>
      <c r="AC2867" t="s">
        <v>209</v>
      </c>
      <c r="AE2867" s="39">
        <v>46233.814340277779</v>
      </c>
      <c r="AG2867" t="str">
        <f t="shared" si="352"/>
        <v>Agosto-26</v>
      </c>
      <c r="AH2867" s="36">
        <f>_xlfn.XLOOKUP(AK2867,'Base de Preços'!P$7:P$3001,'Base de Preços'!J$7:J$3001,"",0)</f>
        <v>446.88</v>
      </c>
      <c r="AI2867" s="37">
        <f t="shared" si="353"/>
        <v>5362.5599999999995</v>
      </c>
      <c r="AJ2867" t="str">
        <f>_xlfn.XLOOKUP(N2867,Agrupamentos!C$3:C$496,Agrupamentos!D$3:D$496,"",0)</f>
        <v>REPLANTIO</v>
      </c>
      <c r="AK2867" t="str">
        <f t="shared" si="354"/>
        <v>REPLANTIOGN1400REF29</v>
      </c>
      <c r="AL2867" s="57" t="str">
        <f t="shared" si="355"/>
        <v>48472GN1400Trabalhador FlorestalANTONIO MARCIO PEREIRA DA SILVAREPLANTIORosa Maria363Principal12Agosto-2604146233,814340277846233</v>
      </c>
      <c r="AM2867" s="79">
        <f t="shared" si="356"/>
        <v>12.893081761006288</v>
      </c>
      <c r="AN2867" s="80">
        <f t="shared" si="357"/>
        <v>4155.1823899371057</v>
      </c>
      <c r="AO2867" s="36">
        <f t="shared" si="358"/>
        <v>3867.3599999999997</v>
      </c>
      <c r="AP2867" s="83">
        <f t="shared" si="359"/>
        <v>-287.82238993710598</v>
      </c>
    </row>
    <row r="2868" spans="1:42" hidden="1">
      <c r="A2868">
        <v>48472</v>
      </c>
      <c r="B2868" s="38">
        <v>46233</v>
      </c>
      <c r="C2868" t="s">
        <v>714</v>
      </c>
      <c r="D2868" t="s">
        <v>185</v>
      </c>
      <c r="E2868" t="s">
        <v>186</v>
      </c>
      <c r="F2868" t="s">
        <v>59</v>
      </c>
      <c r="G2868">
        <v>8</v>
      </c>
      <c r="H2868" s="43">
        <v>10859</v>
      </c>
      <c r="I2868" t="s">
        <v>198</v>
      </c>
      <c r="J2868">
        <v>10315</v>
      </c>
      <c r="K2868" t="s">
        <v>206</v>
      </c>
      <c r="L2868" t="s">
        <v>206</v>
      </c>
      <c r="M2868" t="s">
        <v>301</v>
      </c>
      <c r="N2868" t="s">
        <v>302</v>
      </c>
      <c r="O2868" t="s">
        <v>64</v>
      </c>
      <c r="P2868">
        <v>400</v>
      </c>
      <c r="Q2868" t="s">
        <v>233</v>
      </c>
      <c r="R2868">
        <v>378</v>
      </c>
      <c r="S2868">
        <v>1</v>
      </c>
      <c r="T2868">
        <v>3.93</v>
      </c>
      <c r="U2868">
        <v>0</v>
      </c>
      <c r="V2868">
        <v>1</v>
      </c>
      <c r="W2868">
        <v>0.54</v>
      </c>
      <c r="X2868">
        <v>0.25</v>
      </c>
      <c r="Y2868">
        <v>0.25</v>
      </c>
      <c r="Z2868">
        <v>207.97</v>
      </c>
      <c r="AA2868" t="s">
        <v>46</v>
      </c>
      <c r="AB2868" t="s">
        <v>77</v>
      </c>
      <c r="AC2868" t="s">
        <v>209</v>
      </c>
      <c r="AE2868" s="39">
        <v>46233.814340277779</v>
      </c>
      <c r="AG2868" t="str">
        <f t="shared" si="352"/>
        <v>Agosto-26</v>
      </c>
      <c r="AH2868" s="36">
        <f>_xlfn.XLOOKUP(AK2868,'Base de Preços'!P$7:P$3001,'Base de Preços'!J$7:J$3001,"",0)</f>
        <v>551.6</v>
      </c>
      <c r="AI2868" s="37">
        <f t="shared" si="353"/>
        <v>0</v>
      </c>
      <c r="AJ2868" t="str">
        <f>_xlfn.XLOOKUP(N2868,Agrupamentos!C$3:C$496,Agrupamentos!D$3:D$496,"",0)</f>
        <v>IRRIGAÇÃO DE REPLANTIO</v>
      </c>
      <c r="AK2868" t="str">
        <f t="shared" si="354"/>
        <v>2ª IRRIGAÇÃO DE REPLANTIOGN1400REF32 - 02</v>
      </c>
      <c r="AL2868" s="57" t="str">
        <f t="shared" si="355"/>
        <v>48472GN1400Operador de Trator de PneuANTONIO MARCIO PEREIRA DA SILVA2ª IRRIGAÇÃO DE REPLANTIORosa Maria378Apoio3,93Agosto-260146233,814340277846233</v>
      </c>
      <c r="AM2868" s="79">
        <f t="shared" si="356"/>
        <v>1.8518518518518516</v>
      </c>
      <c r="AN2868" s="80">
        <f t="shared" si="357"/>
        <v>385.12962962962956</v>
      </c>
      <c r="AO2868" s="36">
        <f t="shared" si="358"/>
        <v>817.32209999999998</v>
      </c>
      <c r="AP2868" s="83">
        <f t="shared" si="359"/>
        <v>432.19247037037042</v>
      </c>
    </row>
    <row r="2869" spans="1:42" hidden="1">
      <c r="A2869">
        <v>48472</v>
      </c>
      <c r="B2869" s="38">
        <v>46233</v>
      </c>
      <c r="C2869" t="s">
        <v>714</v>
      </c>
      <c r="D2869" t="s">
        <v>185</v>
      </c>
      <c r="E2869" t="s">
        <v>186</v>
      </c>
      <c r="F2869" t="s">
        <v>37</v>
      </c>
      <c r="G2869">
        <v>8</v>
      </c>
      <c r="H2869" s="43">
        <v>10859</v>
      </c>
      <c r="I2869" t="s">
        <v>198</v>
      </c>
      <c r="J2869">
        <v>10315</v>
      </c>
      <c r="K2869" t="s">
        <v>206</v>
      </c>
      <c r="L2869" t="s">
        <v>206</v>
      </c>
      <c r="M2869" t="s">
        <v>301</v>
      </c>
      <c r="N2869" t="s">
        <v>302</v>
      </c>
      <c r="O2869" t="s">
        <v>64</v>
      </c>
      <c r="P2869">
        <v>400</v>
      </c>
      <c r="Q2869" t="s">
        <v>233</v>
      </c>
      <c r="R2869">
        <v>378</v>
      </c>
      <c r="S2869">
        <v>1</v>
      </c>
      <c r="T2869">
        <v>3.93</v>
      </c>
      <c r="U2869">
        <v>0</v>
      </c>
      <c r="V2869">
        <v>1</v>
      </c>
      <c r="W2869">
        <v>0.18</v>
      </c>
      <c r="X2869">
        <v>0.25</v>
      </c>
      <c r="Y2869">
        <v>0.25</v>
      </c>
      <c r="Z2869">
        <v>70.739999999999995</v>
      </c>
      <c r="AA2869" t="s">
        <v>46</v>
      </c>
      <c r="AB2869" t="s">
        <v>56</v>
      </c>
      <c r="AC2869" t="s">
        <v>209</v>
      </c>
      <c r="AE2869" s="39">
        <v>46233.814340277779</v>
      </c>
      <c r="AG2869" t="str">
        <f t="shared" si="352"/>
        <v>Agosto-26</v>
      </c>
      <c r="AH2869" s="36">
        <f>_xlfn.XLOOKUP(AK2869,'Base de Preços'!P$7:P$3001,'Base de Preços'!J$7:J$3001,"",0)</f>
        <v>551.6</v>
      </c>
      <c r="AI2869" s="37">
        <f t="shared" si="353"/>
        <v>0</v>
      </c>
      <c r="AJ2869" t="str">
        <f>_xlfn.XLOOKUP(N2869,Agrupamentos!C$3:C$496,Agrupamentos!D$3:D$496,"",0)</f>
        <v>IRRIGAÇÃO DE REPLANTIO</v>
      </c>
      <c r="AK2869" t="str">
        <f t="shared" si="354"/>
        <v>2ª IRRIGAÇÃO DE REPLANTIOGN1400REF32 - 02</v>
      </c>
      <c r="AL2869" s="57" t="str">
        <f t="shared" si="355"/>
        <v>48472GN1400MotoristaANTONIO MARCIO PEREIRA DA SILVA2ª IRRIGAÇÃO DE REPLANTIORosa Maria378Suporte3,93Agosto-260146233,814340277846233</v>
      </c>
      <c r="AM2869" s="79">
        <f t="shared" si="356"/>
        <v>5.5555555555555554</v>
      </c>
      <c r="AN2869" s="80">
        <f t="shared" si="357"/>
        <v>392.99999999999994</v>
      </c>
      <c r="AO2869" s="36">
        <f t="shared" si="358"/>
        <v>278.00819999999999</v>
      </c>
      <c r="AP2869" s="83">
        <f t="shared" si="359"/>
        <v>-114.99179999999996</v>
      </c>
    </row>
    <row r="2870" spans="1:42" hidden="1">
      <c r="A2870">
        <v>48472</v>
      </c>
      <c r="B2870" s="38">
        <v>46233</v>
      </c>
      <c r="C2870" t="s">
        <v>714</v>
      </c>
      <c r="D2870" t="s">
        <v>185</v>
      </c>
      <c r="E2870" t="s">
        <v>186</v>
      </c>
      <c r="F2870" t="s">
        <v>37</v>
      </c>
      <c r="G2870">
        <v>8</v>
      </c>
      <c r="H2870" s="43">
        <v>10859</v>
      </c>
      <c r="I2870" t="s">
        <v>198</v>
      </c>
      <c r="J2870">
        <v>10315</v>
      </c>
      <c r="K2870" t="s">
        <v>206</v>
      </c>
      <c r="L2870" t="s">
        <v>206</v>
      </c>
      <c r="M2870" t="s">
        <v>282</v>
      </c>
      <c r="N2870" t="s">
        <v>283</v>
      </c>
      <c r="O2870" t="s">
        <v>64</v>
      </c>
      <c r="P2870">
        <v>400</v>
      </c>
      <c r="Q2870" t="s">
        <v>233</v>
      </c>
      <c r="R2870">
        <v>363</v>
      </c>
      <c r="S2870">
        <v>5</v>
      </c>
      <c r="T2870">
        <v>12</v>
      </c>
      <c r="U2870">
        <v>0</v>
      </c>
      <c r="V2870">
        <v>5</v>
      </c>
      <c r="W2870">
        <v>0.18</v>
      </c>
      <c r="X2870">
        <v>0.42</v>
      </c>
      <c r="Y2870">
        <v>0.42</v>
      </c>
      <c r="Z2870">
        <v>70.739999999999995</v>
      </c>
      <c r="AA2870" t="s">
        <v>55</v>
      </c>
      <c r="AB2870" t="s">
        <v>56</v>
      </c>
      <c r="AC2870" t="s">
        <v>209</v>
      </c>
      <c r="AE2870" s="39">
        <v>46233.814340277779</v>
      </c>
      <c r="AG2870" t="str">
        <f t="shared" si="352"/>
        <v>Agosto-26</v>
      </c>
      <c r="AH2870" s="36">
        <f>_xlfn.XLOOKUP(AK2870,'Base de Preços'!P$7:P$3001,'Base de Preços'!J$7:J$3001,"",0)</f>
        <v>551.6</v>
      </c>
      <c r="AI2870" s="37">
        <f t="shared" si="353"/>
        <v>0</v>
      </c>
      <c r="AJ2870" t="str">
        <f>_xlfn.XLOOKUP(N2870,Agrupamentos!C$3:C$496,Agrupamentos!D$3:D$496,"",0)</f>
        <v>IRRIGAÇÃO DE REPLANTIO</v>
      </c>
      <c r="AK2870" t="str">
        <f t="shared" si="354"/>
        <v>1ª IRRIGAÇÃO DE REPLANTIOGN1400REF32 - 01</v>
      </c>
      <c r="AL2870" s="57" t="str">
        <f t="shared" si="355"/>
        <v>48472GN1400MotoristaANTONIO MARCIO PEREIRA DA SILVA1ª IRRIGAÇÃO DE REPLANTIORosa Maria363Suporte12Agosto-260546233,814340277846233</v>
      </c>
      <c r="AM2870" s="79">
        <f t="shared" si="356"/>
        <v>27.777777777777779</v>
      </c>
      <c r="AN2870" s="80">
        <f t="shared" si="357"/>
        <v>1965</v>
      </c>
      <c r="AO2870" s="36">
        <f t="shared" si="358"/>
        <v>848.87999999999988</v>
      </c>
      <c r="AP2870" s="83">
        <f t="shared" si="359"/>
        <v>-1116.1200000000001</v>
      </c>
    </row>
    <row r="2871" spans="1:42" hidden="1">
      <c r="A2871">
        <v>48472</v>
      </c>
      <c r="B2871" s="38">
        <v>46233</v>
      </c>
      <c r="C2871" t="s">
        <v>714</v>
      </c>
      <c r="D2871" t="s">
        <v>185</v>
      </c>
      <c r="E2871" t="s">
        <v>186</v>
      </c>
      <c r="F2871" t="s">
        <v>49</v>
      </c>
      <c r="G2871">
        <v>8</v>
      </c>
      <c r="H2871" s="43">
        <v>10859</v>
      </c>
      <c r="I2871" t="s">
        <v>198</v>
      </c>
      <c r="J2871">
        <v>10315</v>
      </c>
      <c r="K2871" t="s">
        <v>206</v>
      </c>
      <c r="L2871" t="s">
        <v>206</v>
      </c>
      <c r="M2871" t="s">
        <v>301</v>
      </c>
      <c r="N2871" t="s">
        <v>302</v>
      </c>
      <c r="O2871" t="s">
        <v>64</v>
      </c>
      <c r="P2871">
        <v>400</v>
      </c>
      <c r="Q2871" t="s">
        <v>233</v>
      </c>
      <c r="R2871">
        <v>378</v>
      </c>
      <c r="S2871">
        <v>3</v>
      </c>
      <c r="T2871">
        <v>3.93</v>
      </c>
      <c r="U2871">
        <v>0</v>
      </c>
      <c r="V2871">
        <v>3</v>
      </c>
      <c r="W2871">
        <v>2.69</v>
      </c>
      <c r="X2871">
        <v>0.76</v>
      </c>
      <c r="Y2871">
        <v>0.76</v>
      </c>
      <c r="Z2871">
        <v>272.89</v>
      </c>
      <c r="AA2871" t="s">
        <v>46</v>
      </c>
      <c r="AB2871" t="s">
        <v>47</v>
      </c>
      <c r="AC2871" t="s">
        <v>209</v>
      </c>
      <c r="AE2871" s="39">
        <v>46233.814340277779</v>
      </c>
      <c r="AG2871" t="str">
        <f t="shared" si="352"/>
        <v>Agosto-26</v>
      </c>
      <c r="AH2871" s="36">
        <f>_xlfn.XLOOKUP(AK2871,'Base de Preços'!P$7:P$3001,'Base de Preços'!J$7:J$3001,"",0)</f>
        <v>551.6</v>
      </c>
      <c r="AI2871" s="37">
        <f t="shared" si="353"/>
        <v>2167.788</v>
      </c>
      <c r="AJ2871" t="str">
        <f>_xlfn.XLOOKUP(N2871,Agrupamentos!C$3:C$496,Agrupamentos!D$3:D$496,"",0)</f>
        <v>IRRIGAÇÃO DE REPLANTIO</v>
      </c>
      <c r="AK2871" t="str">
        <f t="shared" si="354"/>
        <v>2ª IRRIGAÇÃO DE REPLANTIOGN1400REF32 - 02</v>
      </c>
      <c r="AL2871" s="57" t="str">
        <f t="shared" si="355"/>
        <v>48472GN1400Trabalhador FlorestalANTONIO MARCIO PEREIRA DA SILVA2ª IRRIGAÇÃO DE REPLANTIORosa Maria378Principal3,93Agosto-260346233,814340277846233</v>
      </c>
      <c r="AM2871" s="79">
        <f t="shared" si="356"/>
        <v>1.1152416356877324</v>
      </c>
      <c r="AN2871" s="80">
        <f t="shared" si="357"/>
        <v>304.33828996282529</v>
      </c>
      <c r="AO2871" s="36">
        <f t="shared" si="358"/>
        <v>1072.4576999999999</v>
      </c>
      <c r="AP2871" s="83">
        <f t="shared" si="359"/>
        <v>768.1194100371747</v>
      </c>
    </row>
    <row r="2872" spans="1:42" hidden="1">
      <c r="A2872">
        <v>48472</v>
      </c>
      <c r="B2872" s="38">
        <v>46233</v>
      </c>
      <c r="C2872" t="s">
        <v>714</v>
      </c>
      <c r="D2872" t="s">
        <v>185</v>
      </c>
      <c r="E2872" t="s">
        <v>186</v>
      </c>
      <c r="F2872" t="s">
        <v>59</v>
      </c>
      <c r="G2872">
        <v>8</v>
      </c>
      <c r="H2872" s="43">
        <v>10859</v>
      </c>
      <c r="I2872" t="s">
        <v>198</v>
      </c>
      <c r="J2872">
        <v>10315</v>
      </c>
      <c r="K2872" t="s">
        <v>206</v>
      </c>
      <c r="L2872" t="s">
        <v>206</v>
      </c>
      <c r="M2872" t="s">
        <v>282</v>
      </c>
      <c r="N2872" t="s">
        <v>283</v>
      </c>
      <c r="O2872" t="s">
        <v>64</v>
      </c>
      <c r="P2872">
        <v>400</v>
      </c>
      <c r="Q2872" t="s">
        <v>233</v>
      </c>
      <c r="R2872">
        <v>363</v>
      </c>
      <c r="S2872">
        <v>4</v>
      </c>
      <c r="T2872">
        <v>12</v>
      </c>
      <c r="U2872">
        <v>0</v>
      </c>
      <c r="V2872">
        <v>4</v>
      </c>
      <c r="W2872">
        <v>0.54</v>
      </c>
      <c r="X2872">
        <v>0.33</v>
      </c>
      <c r="Y2872">
        <v>0.33</v>
      </c>
      <c r="Z2872">
        <v>207.97</v>
      </c>
      <c r="AA2872" t="s">
        <v>55</v>
      </c>
      <c r="AB2872" t="s">
        <v>77</v>
      </c>
      <c r="AC2872" t="s">
        <v>209</v>
      </c>
      <c r="AE2872" s="39">
        <v>46233.814340277779</v>
      </c>
      <c r="AG2872" t="str">
        <f t="shared" si="352"/>
        <v>Agosto-26</v>
      </c>
      <c r="AH2872" s="36">
        <f>_xlfn.XLOOKUP(AK2872,'Base de Preços'!P$7:P$3001,'Base de Preços'!J$7:J$3001,"",0)</f>
        <v>551.6</v>
      </c>
      <c r="AI2872" s="37">
        <f t="shared" si="353"/>
        <v>0</v>
      </c>
      <c r="AJ2872" t="str">
        <f>_xlfn.XLOOKUP(N2872,Agrupamentos!C$3:C$496,Agrupamentos!D$3:D$496,"",0)</f>
        <v>IRRIGAÇÃO DE REPLANTIO</v>
      </c>
      <c r="AK2872" t="str">
        <f t="shared" si="354"/>
        <v>1ª IRRIGAÇÃO DE REPLANTIOGN1400REF32 - 01</v>
      </c>
      <c r="AL2872" s="57" t="str">
        <f t="shared" si="355"/>
        <v>48472GN1400Operador de Trator de PneuANTONIO MARCIO PEREIRA DA SILVA1ª IRRIGAÇÃO DE REPLANTIORosa Maria363Apoio12Agosto-260446233,814340277846233</v>
      </c>
      <c r="AM2872" s="79">
        <f t="shared" si="356"/>
        <v>7.4074074074074066</v>
      </c>
      <c r="AN2872" s="80">
        <f t="shared" si="357"/>
        <v>1540.5185185185182</v>
      </c>
      <c r="AO2872" s="36">
        <f t="shared" si="358"/>
        <v>2495.64</v>
      </c>
      <c r="AP2872" s="83">
        <f t="shared" si="359"/>
        <v>955.12148148148162</v>
      </c>
    </row>
    <row r="2873" spans="1:42" hidden="1">
      <c r="A2873">
        <v>48472</v>
      </c>
      <c r="B2873" s="38">
        <v>46233</v>
      </c>
      <c r="C2873" t="s">
        <v>714</v>
      </c>
      <c r="D2873" t="s">
        <v>185</v>
      </c>
      <c r="E2873" t="s">
        <v>186</v>
      </c>
      <c r="F2873" t="s">
        <v>37</v>
      </c>
      <c r="G2873">
        <v>8</v>
      </c>
      <c r="H2873" s="43">
        <v>10859</v>
      </c>
      <c r="I2873" t="s">
        <v>198</v>
      </c>
      <c r="J2873">
        <v>10315</v>
      </c>
      <c r="K2873" t="s">
        <v>206</v>
      </c>
      <c r="L2873" t="s">
        <v>206</v>
      </c>
      <c r="M2873">
        <v>43</v>
      </c>
      <c r="N2873" t="s">
        <v>42</v>
      </c>
      <c r="O2873" t="s">
        <v>64</v>
      </c>
      <c r="P2873">
        <v>400</v>
      </c>
      <c r="Q2873" t="s">
        <v>233</v>
      </c>
      <c r="R2873">
        <v>363</v>
      </c>
      <c r="S2873">
        <v>8</v>
      </c>
      <c r="T2873">
        <v>0</v>
      </c>
      <c r="U2873">
        <v>0</v>
      </c>
      <c r="V2873">
        <v>8</v>
      </c>
      <c r="W2873">
        <v>0</v>
      </c>
      <c r="X2873">
        <v>0</v>
      </c>
      <c r="Y2873">
        <v>0</v>
      </c>
      <c r="Z2873">
        <v>0</v>
      </c>
      <c r="AA2873" t="s">
        <v>55</v>
      </c>
      <c r="AB2873" t="s">
        <v>47</v>
      </c>
      <c r="AC2873" t="s">
        <v>209</v>
      </c>
      <c r="AE2873" s="39">
        <v>46233.814340277779</v>
      </c>
      <c r="AG2873" t="str">
        <f t="shared" si="352"/>
        <v>Agosto-26</v>
      </c>
      <c r="AH2873" s="36">
        <f>_xlfn.XLOOKUP(AK2873,'Base de Preços'!P$7:P$3001,'Base de Preços'!J$7:J$3001,"",0)</f>
        <v>0</v>
      </c>
      <c r="AI2873" s="37">
        <f t="shared" si="353"/>
        <v>0</v>
      </c>
      <c r="AJ2873" t="str">
        <f>_xlfn.XLOOKUP(N2873,Agrupamentos!C$3:C$496,Agrupamentos!D$3:D$496,"",0)</f>
        <v>APOIO E MANUTENÇÃO</v>
      </c>
      <c r="AK2873" t="str">
        <f t="shared" si="354"/>
        <v>APOIO E MANUTEÇÃOGN140043</v>
      </c>
      <c r="AL2873" s="57" t="str">
        <f t="shared" si="355"/>
        <v>48472GN1400MotoristaANTONIO MARCIO PEREIRA DA SILVAAPOIO E MANUTEÇÃORosa Maria363Principal0Agosto-260846233,814340277846233</v>
      </c>
      <c r="AM2873" s="79" t="str">
        <f t="shared" si="356"/>
        <v/>
      </c>
      <c r="AN2873" s="80" t="str">
        <f t="shared" si="357"/>
        <v/>
      </c>
      <c r="AO2873" s="36">
        <f t="shared" si="358"/>
        <v>0</v>
      </c>
      <c r="AP2873" s="83" t="str">
        <f t="shared" si="359"/>
        <v/>
      </c>
    </row>
    <row r="2874" spans="1:42" hidden="1">
      <c r="A2874">
        <v>48472</v>
      </c>
      <c r="B2874" s="38">
        <v>46233</v>
      </c>
      <c r="C2874" t="s">
        <v>714</v>
      </c>
      <c r="D2874" t="s">
        <v>185</v>
      </c>
      <c r="E2874" t="s">
        <v>186</v>
      </c>
      <c r="F2874" t="s">
        <v>59</v>
      </c>
      <c r="G2874">
        <v>8</v>
      </c>
      <c r="H2874" s="43">
        <v>10859</v>
      </c>
      <c r="I2874" t="s">
        <v>198</v>
      </c>
      <c r="J2874">
        <v>10315</v>
      </c>
      <c r="K2874" t="s">
        <v>206</v>
      </c>
      <c r="L2874" t="s">
        <v>206</v>
      </c>
      <c r="M2874" t="s">
        <v>319</v>
      </c>
      <c r="N2874" t="s">
        <v>320</v>
      </c>
      <c r="O2874" t="s">
        <v>64</v>
      </c>
      <c r="P2874">
        <v>400</v>
      </c>
      <c r="Q2874" t="s">
        <v>233</v>
      </c>
      <c r="R2874">
        <v>378</v>
      </c>
      <c r="S2874">
        <v>3</v>
      </c>
      <c r="T2874">
        <v>8</v>
      </c>
      <c r="U2874">
        <v>0</v>
      </c>
      <c r="V2874">
        <v>3</v>
      </c>
      <c r="W2874">
        <v>0.54</v>
      </c>
      <c r="X2874">
        <v>0.38</v>
      </c>
      <c r="Y2874">
        <v>0.38</v>
      </c>
      <c r="Z2874">
        <v>207.97</v>
      </c>
      <c r="AA2874" t="s">
        <v>55</v>
      </c>
      <c r="AB2874" t="s">
        <v>77</v>
      </c>
      <c r="AC2874" t="s">
        <v>209</v>
      </c>
      <c r="AE2874" s="39">
        <v>46233.814340277779</v>
      </c>
      <c r="AG2874" t="str">
        <f t="shared" si="352"/>
        <v>Agosto-26</v>
      </c>
      <c r="AH2874" s="36">
        <f>_xlfn.XLOOKUP(AK2874,'Base de Preços'!P$7:P$3001,'Base de Preços'!J$7:J$3001,"",0)</f>
        <v>551.6</v>
      </c>
      <c r="AI2874" s="37">
        <f t="shared" si="353"/>
        <v>0</v>
      </c>
      <c r="AJ2874" t="str">
        <f>_xlfn.XLOOKUP(N2874,Agrupamentos!C$3:C$496,Agrupamentos!D$3:D$496,"",0)</f>
        <v>IRRIGAÇÃO DE REPLANTIO</v>
      </c>
      <c r="AK2874" t="str">
        <f t="shared" si="354"/>
        <v>3ª IRRIGAÇÃO DE REPLANTIOGN1400REF32 - 03</v>
      </c>
      <c r="AL2874" s="57" t="str">
        <f t="shared" si="355"/>
        <v>48472GN1400Operador de Trator de PneuANTONIO MARCIO PEREIRA DA SILVA3ª IRRIGAÇÃO DE REPLANTIORosa Maria378Apoio8Agosto-260346233,814340277846233</v>
      </c>
      <c r="AM2874" s="79">
        <f t="shared" si="356"/>
        <v>5.5555555555555554</v>
      </c>
      <c r="AN2874" s="80">
        <f t="shared" si="357"/>
        <v>1155.3888888888889</v>
      </c>
      <c r="AO2874" s="36">
        <f t="shared" si="358"/>
        <v>1663.76</v>
      </c>
      <c r="AP2874" s="83">
        <f t="shared" si="359"/>
        <v>508.37111111111108</v>
      </c>
    </row>
    <row r="2875" spans="1:42" hidden="1">
      <c r="A2875">
        <v>48472</v>
      </c>
      <c r="B2875" s="38">
        <v>46233</v>
      </c>
      <c r="C2875" t="s">
        <v>714</v>
      </c>
      <c r="D2875" t="s">
        <v>185</v>
      </c>
      <c r="E2875" t="s">
        <v>186</v>
      </c>
      <c r="F2875" t="s">
        <v>49</v>
      </c>
      <c r="G2875">
        <v>8</v>
      </c>
      <c r="H2875" s="43">
        <v>10859</v>
      </c>
      <c r="I2875" t="s">
        <v>198</v>
      </c>
      <c r="J2875">
        <v>10315</v>
      </c>
      <c r="K2875" t="s">
        <v>206</v>
      </c>
      <c r="L2875" t="s">
        <v>206</v>
      </c>
      <c r="M2875" t="s">
        <v>282</v>
      </c>
      <c r="N2875" t="s">
        <v>283</v>
      </c>
      <c r="O2875" t="s">
        <v>64</v>
      </c>
      <c r="P2875">
        <v>400</v>
      </c>
      <c r="Q2875" t="s">
        <v>233</v>
      </c>
      <c r="R2875">
        <v>363</v>
      </c>
      <c r="S2875">
        <v>29</v>
      </c>
      <c r="T2875">
        <v>12</v>
      </c>
      <c r="U2875">
        <v>0</v>
      </c>
      <c r="V2875">
        <v>29</v>
      </c>
      <c r="W2875">
        <v>2.69</v>
      </c>
      <c r="X2875">
        <v>2.42</v>
      </c>
      <c r="Y2875">
        <v>2.42</v>
      </c>
      <c r="Z2875">
        <v>272.89</v>
      </c>
      <c r="AA2875" t="s">
        <v>55</v>
      </c>
      <c r="AB2875" t="s">
        <v>47</v>
      </c>
      <c r="AC2875" t="s">
        <v>209</v>
      </c>
      <c r="AE2875" s="39">
        <v>46233.814340277779</v>
      </c>
      <c r="AG2875" t="str">
        <f t="shared" si="352"/>
        <v>Agosto-26</v>
      </c>
      <c r="AH2875" s="36">
        <f>_xlfn.XLOOKUP(AK2875,'Base de Preços'!P$7:P$3001,'Base de Preços'!J$7:J$3001,"",0)</f>
        <v>551.6</v>
      </c>
      <c r="AI2875" s="37">
        <f t="shared" si="353"/>
        <v>6619.2000000000007</v>
      </c>
      <c r="AJ2875" t="str">
        <f>_xlfn.XLOOKUP(N2875,Agrupamentos!C$3:C$496,Agrupamentos!D$3:D$496,"",0)</f>
        <v>IRRIGAÇÃO DE REPLANTIO</v>
      </c>
      <c r="AK2875" t="str">
        <f t="shared" si="354"/>
        <v>1ª IRRIGAÇÃO DE REPLANTIOGN1400REF32 - 01</v>
      </c>
      <c r="AL2875" s="57" t="str">
        <f t="shared" si="355"/>
        <v>48472GN1400Trabalhador FlorestalANTONIO MARCIO PEREIRA DA SILVA1ª IRRIGAÇÃO DE REPLANTIORosa Maria363Principal12Agosto-2602946233,814340277846233</v>
      </c>
      <c r="AM2875" s="79">
        <f t="shared" si="356"/>
        <v>10.780669144981413</v>
      </c>
      <c r="AN2875" s="80">
        <f t="shared" si="357"/>
        <v>2941.9368029739776</v>
      </c>
      <c r="AO2875" s="36">
        <f t="shared" si="358"/>
        <v>3274.68</v>
      </c>
      <c r="AP2875" s="83">
        <f t="shared" si="359"/>
        <v>332.74319702602224</v>
      </c>
    </row>
    <row r="2876" spans="1:42" hidden="1">
      <c r="A2876">
        <v>48472</v>
      </c>
      <c r="B2876" s="38">
        <v>46233</v>
      </c>
      <c r="C2876" t="s">
        <v>714</v>
      </c>
      <c r="D2876" t="s">
        <v>185</v>
      </c>
      <c r="E2876" t="s">
        <v>186</v>
      </c>
      <c r="F2876" t="s">
        <v>37</v>
      </c>
      <c r="G2876">
        <v>8</v>
      </c>
      <c r="H2876" s="43">
        <v>10859</v>
      </c>
      <c r="I2876" t="s">
        <v>198</v>
      </c>
      <c r="J2876">
        <v>10315</v>
      </c>
      <c r="K2876" t="s">
        <v>206</v>
      </c>
      <c r="L2876" t="s">
        <v>206</v>
      </c>
      <c r="M2876" t="s">
        <v>319</v>
      </c>
      <c r="N2876" t="s">
        <v>320</v>
      </c>
      <c r="O2876" t="s">
        <v>64</v>
      </c>
      <c r="P2876">
        <v>400</v>
      </c>
      <c r="Q2876" t="s">
        <v>233</v>
      </c>
      <c r="R2876">
        <v>378</v>
      </c>
      <c r="S2876">
        <v>3</v>
      </c>
      <c r="T2876">
        <v>8</v>
      </c>
      <c r="U2876">
        <v>0</v>
      </c>
      <c r="V2876">
        <v>3</v>
      </c>
      <c r="W2876">
        <v>0.18</v>
      </c>
      <c r="X2876">
        <v>0.38</v>
      </c>
      <c r="Y2876">
        <v>0.38</v>
      </c>
      <c r="Z2876">
        <v>70.739999999999995</v>
      </c>
      <c r="AA2876" t="s">
        <v>55</v>
      </c>
      <c r="AB2876" t="s">
        <v>56</v>
      </c>
      <c r="AC2876" t="s">
        <v>209</v>
      </c>
      <c r="AE2876" s="39">
        <v>46233.814340277779</v>
      </c>
      <c r="AG2876" t="str">
        <f t="shared" si="352"/>
        <v>Agosto-26</v>
      </c>
      <c r="AH2876" s="36">
        <f>_xlfn.XLOOKUP(AK2876,'Base de Preços'!P$7:P$3001,'Base de Preços'!J$7:J$3001,"",0)</f>
        <v>551.6</v>
      </c>
      <c r="AI2876" s="37">
        <f t="shared" si="353"/>
        <v>0</v>
      </c>
      <c r="AJ2876" t="str">
        <f>_xlfn.XLOOKUP(N2876,Agrupamentos!C$3:C$496,Agrupamentos!D$3:D$496,"",0)</f>
        <v>IRRIGAÇÃO DE REPLANTIO</v>
      </c>
      <c r="AK2876" t="str">
        <f t="shared" si="354"/>
        <v>3ª IRRIGAÇÃO DE REPLANTIOGN1400REF32 - 03</v>
      </c>
      <c r="AL2876" s="57" t="str">
        <f t="shared" si="355"/>
        <v>48472GN1400MotoristaANTONIO MARCIO PEREIRA DA SILVA3ª IRRIGAÇÃO DE REPLANTIORosa Maria378Suporte8Agosto-260346233,814340277846233</v>
      </c>
      <c r="AM2876" s="79">
        <f t="shared" si="356"/>
        <v>16.666666666666668</v>
      </c>
      <c r="AN2876" s="80">
        <f t="shared" si="357"/>
        <v>1179</v>
      </c>
      <c r="AO2876" s="36">
        <f t="shared" si="358"/>
        <v>565.91999999999996</v>
      </c>
      <c r="AP2876" s="83">
        <f t="shared" si="359"/>
        <v>-613.08000000000004</v>
      </c>
    </row>
    <row r="2877" spans="1:42" hidden="1">
      <c r="A2877">
        <v>48478</v>
      </c>
      <c r="B2877" s="38">
        <v>46233</v>
      </c>
      <c r="C2877" t="s">
        <v>714</v>
      </c>
      <c r="D2877" t="s">
        <v>185</v>
      </c>
      <c r="E2877" t="s">
        <v>186</v>
      </c>
      <c r="F2877" t="s">
        <v>59</v>
      </c>
      <c r="G2877">
        <v>9</v>
      </c>
      <c r="H2877" s="43">
        <v>10859</v>
      </c>
      <c r="I2877" t="s">
        <v>198</v>
      </c>
      <c r="J2877">
        <v>9900</v>
      </c>
      <c r="K2877" t="s">
        <v>218</v>
      </c>
      <c r="L2877" t="s">
        <v>218</v>
      </c>
      <c r="M2877" t="s">
        <v>214</v>
      </c>
      <c r="N2877" t="s">
        <v>215</v>
      </c>
      <c r="O2877" t="s">
        <v>64</v>
      </c>
      <c r="P2877">
        <v>451</v>
      </c>
      <c r="Q2877" t="s">
        <v>722</v>
      </c>
      <c r="R2877">
        <v>25</v>
      </c>
      <c r="S2877">
        <v>5</v>
      </c>
      <c r="T2877">
        <v>13.21</v>
      </c>
      <c r="U2877">
        <v>4</v>
      </c>
      <c r="V2877">
        <v>9</v>
      </c>
      <c r="W2877">
        <v>0.38</v>
      </c>
      <c r="X2877">
        <v>0.38</v>
      </c>
      <c r="Y2877">
        <v>0.68</v>
      </c>
      <c r="Z2877">
        <v>159.09</v>
      </c>
      <c r="AA2877" t="s">
        <v>46</v>
      </c>
      <c r="AB2877" t="s">
        <v>47</v>
      </c>
      <c r="AC2877" t="s">
        <v>220</v>
      </c>
      <c r="AE2877" s="39">
        <v>46233.921111111114</v>
      </c>
      <c r="AG2877" t="str">
        <f t="shared" si="352"/>
        <v>Agosto-26</v>
      </c>
      <c r="AH2877" s="36">
        <f>_xlfn.XLOOKUP(AK2877,'Base de Preços'!P$7:P$3001,'Base de Preços'!J$7:J$3001,"",0)</f>
        <v>193.73</v>
      </c>
      <c r="AI2877" s="37">
        <f t="shared" si="353"/>
        <v>2559.1732999999999</v>
      </c>
      <c r="AJ2877" t="str">
        <f>_xlfn.XLOOKUP(N2877,Agrupamentos!C$3:C$496,Agrupamentos!D$3:D$496,"",0)</f>
        <v>COMBATE A FORMIGA MECANIZADO</v>
      </c>
      <c r="AK2877" t="str">
        <f t="shared" si="354"/>
        <v>COMBATE A FORMIGA PÓS PLANTIO MECANIZADO- 3 a 5kg/ha isca granulada ou MIPISGN1400IMP17</v>
      </c>
      <c r="AL2877" s="57" t="str">
        <f t="shared" si="355"/>
        <v>48478GN1400Operador de Trator de PneuCARLOS ALVES DOS SANTOSCOMBATE A FORMIGA PÓS PLANTIO MECANIZADO- 3 a 5kg/ha isca granulada ou MIPISDOM ANTONIO25Principal13,21Agosto-264946233,921111111146233</v>
      </c>
      <c r="AM2877" s="79">
        <f t="shared" si="356"/>
        <v>23.684210526315788</v>
      </c>
      <c r="AN2877" s="80">
        <f t="shared" si="357"/>
        <v>3767.9210526315787</v>
      </c>
      <c r="AO2877" s="36">
        <f t="shared" si="358"/>
        <v>2101.5789</v>
      </c>
      <c r="AP2877" s="83">
        <f t="shared" si="359"/>
        <v>-1666.3421526315788</v>
      </c>
    </row>
    <row r="2878" spans="1:42" hidden="1">
      <c r="A2878">
        <v>48478</v>
      </c>
      <c r="B2878" s="38">
        <v>46233</v>
      </c>
      <c r="C2878" t="s">
        <v>714</v>
      </c>
      <c r="D2878" t="s">
        <v>185</v>
      </c>
      <c r="E2878" t="s">
        <v>186</v>
      </c>
      <c r="F2878" t="s">
        <v>59</v>
      </c>
      <c r="G2878">
        <v>9</v>
      </c>
      <c r="H2878" s="43">
        <v>10859</v>
      </c>
      <c r="I2878" t="s">
        <v>198</v>
      </c>
      <c r="J2878">
        <v>9900</v>
      </c>
      <c r="K2878" t="s">
        <v>218</v>
      </c>
      <c r="L2878" t="s">
        <v>218</v>
      </c>
      <c r="M2878" t="s">
        <v>214</v>
      </c>
      <c r="N2878" t="s">
        <v>215</v>
      </c>
      <c r="O2878" t="s">
        <v>64</v>
      </c>
      <c r="P2878">
        <v>451</v>
      </c>
      <c r="Q2878" t="s">
        <v>722</v>
      </c>
      <c r="R2878">
        <v>32</v>
      </c>
      <c r="S2878">
        <v>9</v>
      </c>
      <c r="T2878">
        <v>24.24</v>
      </c>
      <c r="U2878">
        <v>0</v>
      </c>
      <c r="V2878">
        <v>9</v>
      </c>
      <c r="W2878">
        <v>0.38</v>
      </c>
      <c r="X2878">
        <v>0.37</v>
      </c>
      <c r="Y2878">
        <v>0.37</v>
      </c>
      <c r="Z2878">
        <v>159.09</v>
      </c>
      <c r="AA2878" t="s">
        <v>46</v>
      </c>
      <c r="AB2878" t="s">
        <v>47</v>
      </c>
      <c r="AC2878" t="s">
        <v>220</v>
      </c>
      <c r="AE2878" s="39">
        <v>46233.921111111114</v>
      </c>
      <c r="AG2878" t="str">
        <f t="shared" si="352"/>
        <v>Agosto-26</v>
      </c>
      <c r="AH2878" s="36">
        <f>_xlfn.XLOOKUP(AK2878,'Base de Preços'!P$7:P$3001,'Base de Preços'!J$7:J$3001,"",0)</f>
        <v>193.73</v>
      </c>
      <c r="AI2878" s="37">
        <f t="shared" si="353"/>
        <v>4696.0151999999998</v>
      </c>
      <c r="AJ2878" t="str">
        <f>_xlfn.XLOOKUP(N2878,Agrupamentos!C$3:C$496,Agrupamentos!D$3:D$496,"",0)</f>
        <v>COMBATE A FORMIGA MECANIZADO</v>
      </c>
      <c r="AK2878" t="str">
        <f t="shared" si="354"/>
        <v>COMBATE A FORMIGA PÓS PLANTIO MECANIZADO- 3 a 5kg/ha isca granulada ou MIPISGN1400IMP17</v>
      </c>
      <c r="AL2878" s="57" t="str">
        <f t="shared" si="355"/>
        <v>48478GN1400Operador de Trator de PneuCARLOS ALVES DOS SANTOSCOMBATE A FORMIGA PÓS PLANTIO MECANIZADO- 3 a 5kg/ha isca granulada ou MIPISDOM ANTONIO32Principal24,24Agosto-260946233,921111111146233</v>
      </c>
      <c r="AM2878" s="79">
        <f t="shared" si="356"/>
        <v>23.684210526315788</v>
      </c>
      <c r="AN2878" s="80">
        <f t="shared" si="357"/>
        <v>3767.9210526315787</v>
      </c>
      <c r="AO2878" s="36">
        <f t="shared" si="358"/>
        <v>3856.3415999999997</v>
      </c>
      <c r="AP2878" s="83">
        <f t="shared" si="359"/>
        <v>88.420547368421012</v>
      </c>
    </row>
    <row r="2879" spans="1:42" hidden="1">
      <c r="A2879">
        <v>48478</v>
      </c>
      <c r="B2879" s="38">
        <v>46233</v>
      </c>
      <c r="C2879" t="s">
        <v>714</v>
      </c>
      <c r="D2879" t="s">
        <v>185</v>
      </c>
      <c r="E2879" t="s">
        <v>186</v>
      </c>
      <c r="F2879" t="s">
        <v>59</v>
      </c>
      <c r="G2879">
        <v>9</v>
      </c>
      <c r="H2879" s="43">
        <v>10859</v>
      </c>
      <c r="I2879" t="s">
        <v>198</v>
      </c>
      <c r="J2879">
        <v>9900</v>
      </c>
      <c r="K2879" t="s">
        <v>218</v>
      </c>
      <c r="L2879" t="s">
        <v>218</v>
      </c>
      <c r="M2879" t="s">
        <v>214</v>
      </c>
      <c r="N2879" t="s">
        <v>215</v>
      </c>
      <c r="O2879" t="s">
        <v>64</v>
      </c>
      <c r="P2879">
        <v>451</v>
      </c>
      <c r="Q2879" t="s">
        <v>722</v>
      </c>
      <c r="R2879">
        <v>23</v>
      </c>
      <c r="S2879">
        <v>9</v>
      </c>
      <c r="T2879">
        <v>21.86</v>
      </c>
      <c r="U2879">
        <v>0</v>
      </c>
      <c r="V2879">
        <v>9</v>
      </c>
      <c r="W2879">
        <v>0.38</v>
      </c>
      <c r="X2879">
        <v>0.41</v>
      </c>
      <c r="Y2879">
        <v>0.41</v>
      </c>
      <c r="Z2879">
        <v>159.09</v>
      </c>
      <c r="AA2879" t="s">
        <v>55</v>
      </c>
      <c r="AB2879" t="s">
        <v>47</v>
      </c>
      <c r="AC2879" t="s">
        <v>220</v>
      </c>
      <c r="AE2879" s="39">
        <v>46233.921111111114</v>
      </c>
      <c r="AG2879" t="str">
        <f t="shared" si="352"/>
        <v>Agosto-26</v>
      </c>
      <c r="AH2879" s="36">
        <f>_xlfn.XLOOKUP(AK2879,'Base de Preços'!P$7:P$3001,'Base de Preços'!J$7:J$3001,"",0)</f>
        <v>193.73</v>
      </c>
      <c r="AI2879" s="37">
        <f t="shared" si="353"/>
        <v>4234.9377999999997</v>
      </c>
      <c r="AJ2879" t="str">
        <f>_xlfn.XLOOKUP(N2879,Agrupamentos!C$3:C$496,Agrupamentos!D$3:D$496,"",0)</f>
        <v>COMBATE A FORMIGA MECANIZADO</v>
      </c>
      <c r="AK2879" t="str">
        <f t="shared" si="354"/>
        <v>COMBATE A FORMIGA PÓS PLANTIO MECANIZADO- 3 a 5kg/ha isca granulada ou MIPISGN1400IMP17</v>
      </c>
      <c r="AL2879" s="57" t="str">
        <f t="shared" si="355"/>
        <v>48478GN1400Operador de Trator de PneuCARLOS ALVES DOS SANTOSCOMBATE A FORMIGA PÓS PLANTIO MECANIZADO- 3 a 5kg/ha isca granulada ou MIPISDOM ANTONIO23Principal21,86Agosto-260946233,921111111146233</v>
      </c>
      <c r="AM2879" s="79">
        <f t="shared" si="356"/>
        <v>23.684210526315788</v>
      </c>
      <c r="AN2879" s="80">
        <f t="shared" si="357"/>
        <v>3767.9210526315787</v>
      </c>
      <c r="AO2879" s="36">
        <f t="shared" si="358"/>
        <v>3477.7073999999998</v>
      </c>
      <c r="AP2879" s="83">
        <f t="shared" si="359"/>
        <v>-290.21365263157895</v>
      </c>
    </row>
    <row r="2880" spans="1:42" hidden="1">
      <c r="A2880">
        <v>48478</v>
      </c>
      <c r="B2880" s="38">
        <v>46233</v>
      </c>
      <c r="C2880" t="s">
        <v>714</v>
      </c>
      <c r="D2880" t="s">
        <v>185</v>
      </c>
      <c r="E2880" t="s">
        <v>186</v>
      </c>
      <c r="F2880" t="s">
        <v>49</v>
      </c>
      <c r="G2880">
        <v>9</v>
      </c>
      <c r="H2880" s="43">
        <v>10859</v>
      </c>
      <c r="I2880" t="s">
        <v>198</v>
      </c>
      <c r="J2880">
        <v>9900</v>
      </c>
      <c r="K2880" t="s">
        <v>218</v>
      </c>
      <c r="L2880" t="s">
        <v>218</v>
      </c>
      <c r="M2880">
        <v>43</v>
      </c>
      <c r="N2880" t="s">
        <v>42</v>
      </c>
      <c r="O2880" t="s">
        <v>64</v>
      </c>
      <c r="P2880">
        <v>451</v>
      </c>
      <c r="Q2880" t="s">
        <v>722</v>
      </c>
      <c r="R2880">
        <v>25</v>
      </c>
      <c r="S2880">
        <v>9</v>
      </c>
      <c r="T2880">
        <v>0</v>
      </c>
      <c r="U2880">
        <v>0</v>
      </c>
      <c r="V2880">
        <v>9</v>
      </c>
      <c r="W2880">
        <v>0</v>
      </c>
      <c r="X2880">
        <v>0</v>
      </c>
      <c r="Y2880">
        <v>0</v>
      </c>
      <c r="Z2880">
        <v>0</v>
      </c>
      <c r="AA2880" t="s">
        <v>46</v>
      </c>
      <c r="AB2880" t="s">
        <v>56</v>
      </c>
      <c r="AC2880" t="s">
        <v>220</v>
      </c>
      <c r="AE2880" s="39">
        <v>46233.921111111114</v>
      </c>
      <c r="AG2880" t="str">
        <f t="shared" si="352"/>
        <v>Agosto-26</v>
      </c>
      <c r="AH2880" s="36">
        <f>_xlfn.XLOOKUP(AK2880,'Base de Preços'!P$7:P$3001,'Base de Preços'!J$7:J$3001,"",0)</f>
        <v>0</v>
      </c>
      <c r="AI2880" s="37">
        <f t="shared" si="353"/>
        <v>0</v>
      </c>
      <c r="AJ2880" t="str">
        <f>_xlfn.XLOOKUP(N2880,Agrupamentos!C$3:C$496,Agrupamentos!D$3:D$496,"",0)</f>
        <v>APOIO E MANUTENÇÃO</v>
      </c>
      <c r="AK2880" t="str">
        <f t="shared" si="354"/>
        <v>APOIO E MANUTEÇÃOGN140043</v>
      </c>
      <c r="AL2880" s="57" t="str">
        <f t="shared" si="355"/>
        <v>48478GN1400Trabalhador FlorestalCARLOS ALVES DOS SANTOSAPOIO E MANUTEÇÃODOM ANTONIO25Suporte0Agosto-260946233,921111111146233</v>
      </c>
      <c r="AM2880" s="79" t="str">
        <f t="shared" si="356"/>
        <v/>
      </c>
      <c r="AN2880" s="80" t="str">
        <f t="shared" si="357"/>
        <v/>
      </c>
      <c r="AO2880" s="36">
        <f t="shared" si="358"/>
        <v>0</v>
      </c>
      <c r="AP2880" s="83" t="str">
        <f t="shared" si="359"/>
        <v/>
      </c>
    </row>
    <row r="2881" spans="1:42" hidden="1">
      <c r="A2881">
        <v>48484</v>
      </c>
      <c r="B2881" s="38">
        <v>46233</v>
      </c>
      <c r="C2881" t="s">
        <v>714</v>
      </c>
      <c r="D2881" t="s">
        <v>185</v>
      </c>
      <c r="E2881" t="s">
        <v>186</v>
      </c>
      <c r="F2881" t="s">
        <v>59</v>
      </c>
      <c r="G2881">
        <v>8</v>
      </c>
      <c r="H2881" s="43">
        <v>10665</v>
      </c>
      <c r="I2881" t="s">
        <v>191</v>
      </c>
      <c r="J2881">
        <v>11034</v>
      </c>
      <c r="K2881" t="s">
        <v>213</v>
      </c>
      <c r="L2881" t="s">
        <v>213</v>
      </c>
      <c r="M2881" t="s">
        <v>214</v>
      </c>
      <c r="N2881" t="s">
        <v>215</v>
      </c>
      <c r="O2881" t="s">
        <v>64</v>
      </c>
      <c r="P2881">
        <v>930</v>
      </c>
      <c r="Q2881" t="s">
        <v>216</v>
      </c>
      <c r="R2881">
        <v>29</v>
      </c>
      <c r="S2881">
        <v>8</v>
      </c>
      <c r="T2881">
        <v>72.38</v>
      </c>
      <c r="U2881">
        <v>8</v>
      </c>
      <c r="V2881">
        <v>16</v>
      </c>
      <c r="W2881">
        <v>0.38</v>
      </c>
      <c r="X2881">
        <v>0.11</v>
      </c>
      <c r="Y2881">
        <v>0.22</v>
      </c>
      <c r="Z2881">
        <v>159.09</v>
      </c>
      <c r="AA2881" t="s">
        <v>46</v>
      </c>
      <c r="AB2881" t="s">
        <v>47</v>
      </c>
      <c r="AC2881" t="s">
        <v>217</v>
      </c>
      <c r="AE2881" s="39">
        <v>46234.10193287037</v>
      </c>
      <c r="AG2881" t="str">
        <f t="shared" si="352"/>
        <v>Agosto-26</v>
      </c>
      <c r="AH2881" s="36">
        <f>_xlfn.XLOOKUP(AK2881,'Base de Preços'!P$7:P$3001,'Base de Preços'!J$7:J$3001,"",0)</f>
        <v>193.73</v>
      </c>
      <c r="AI2881" s="37">
        <f t="shared" si="353"/>
        <v>14022.177399999999</v>
      </c>
      <c r="AJ2881" t="str">
        <f>_xlfn.XLOOKUP(N2881,Agrupamentos!C$3:C$496,Agrupamentos!D$3:D$496,"",0)</f>
        <v>COMBATE A FORMIGA MECANIZADO</v>
      </c>
      <c r="AK2881" t="str">
        <f t="shared" si="354"/>
        <v>COMBATE A FORMIGA PÓS PLANTIO MECANIZADO- 3 a 5kg/ha isca granulada ou MIPISGN1400IMP17</v>
      </c>
      <c r="AL2881" s="57" t="str">
        <f t="shared" si="355"/>
        <v>48484GN1400Operador de Trator de PneuJOAO VITOR TONETO SILVACOMBATE A FORMIGA PÓS PLANTIO MECANIZADO- 3 a 5kg/ha isca granulada ou MIPISGARCA REAL29Principal72,38Agosto-2681646234,101932870446233</v>
      </c>
      <c r="AM2881" s="79">
        <f t="shared" si="356"/>
        <v>42.10526315789474</v>
      </c>
      <c r="AN2881" s="80">
        <f t="shared" si="357"/>
        <v>6698.5263157894742</v>
      </c>
      <c r="AO2881" s="36">
        <f t="shared" si="358"/>
        <v>11514.9342</v>
      </c>
      <c r="AP2881" s="83">
        <f t="shared" si="359"/>
        <v>4816.4078842105255</v>
      </c>
    </row>
    <row r="2882" spans="1:42" hidden="1">
      <c r="A2882">
        <v>48484</v>
      </c>
      <c r="B2882" s="38">
        <v>46233</v>
      </c>
      <c r="C2882" t="s">
        <v>714</v>
      </c>
      <c r="D2882" t="s">
        <v>185</v>
      </c>
      <c r="E2882" t="s">
        <v>186</v>
      </c>
      <c r="F2882" t="s">
        <v>49</v>
      </c>
      <c r="G2882">
        <v>8</v>
      </c>
      <c r="H2882" s="43">
        <v>10665</v>
      </c>
      <c r="I2882" t="s">
        <v>191</v>
      </c>
      <c r="J2882">
        <v>11034</v>
      </c>
      <c r="K2882" t="s">
        <v>213</v>
      </c>
      <c r="L2882" t="s">
        <v>213</v>
      </c>
      <c r="M2882">
        <v>43</v>
      </c>
      <c r="N2882" t="s">
        <v>42</v>
      </c>
      <c r="O2882" t="s">
        <v>64</v>
      </c>
      <c r="P2882">
        <v>930</v>
      </c>
      <c r="Q2882" t="s">
        <v>216</v>
      </c>
      <c r="R2882">
        <v>1</v>
      </c>
      <c r="S2882">
        <v>10</v>
      </c>
      <c r="T2882">
        <v>0</v>
      </c>
      <c r="U2882">
        <v>0</v>
      </c>
      <c r="V2882">
        <v>10</v>
      </c>
      <c r="W2882">
        <v>0</v>
      </c>
      <c r="X2882">
        <v>0</v>
      </c>
      <c r="Y2882">
        <v>0</v>
      </c>
      <c r="Z2882">
        <v>0</v>
      </c>
      <c r="AA2882" t="s">
        <v>55</v>
      </c>
      <c r="AB2882" t="s">
        <v>56</v>
      </c>
      <c r="AC2882" t="s">
        <v>217</v>
      </c>
      <c r="AE2882" s="39">
        <v>46234.10193287037</v>
      </c>
      <c r="AG2882" t="str">
        <f t="shared" si="352"/>
        <v>Agosto-26</v>
      </c>
      <c r="AH2882" s="36">
        <f>_xlfn.XLOOKUP(AK2882,'Base de Preços'!P$7:P$3001,'Base de Preços'!J$7:J$3001,"",0)</f>
        <v>0</v>
      </c>
      <c r="AI2882" s="37">
        <f t="shared" si="353"/>
        <v>0</v>
      </c>
      <c r="AJ2882" t="str">
        <f>_xlfn.XLOOKUP(N2882,Agrupamentos!C$3:C$496,Agrupamentos!D$3:D$496,"",0)</f>
        <v>APOIO E MANUTENÇÃO</v>
      </c>
      <c r="AK2882" t="str">
        <f t="shared" si="354"/>
        <v>APOIO E MANUTEÇÃOGN140043</v>
      </c>
      <c r="AL2882" s="57" t="str">
        <f t="shared" si="355"/>
        <v>48484GN1400Trabalhador FlorestalJOAO VITOR TONETO SILVAAPOIO E MANUTEÇÃOGARCA REAL1Suporte0Agosto-2601046234,101932870446233</v>
      </c>
      <c r="AM2882" s="79" t="str">
        <f t="shared" si="356"/>
        <v/>
      </c>
      <c r="AN2882" s="80" t="str">
        <f t="shared" si="357"/>
        <v/>
      </c>
      <c r="AO2882" s="36">
        <f t="shared" si="358"/>
        <v>0</v>
      </c>
      <c r="AP2882" s="83" t="str">
        <f t="shared" si="359"/>
        <v/>
      </c>
    </row>
    <row r="2883" spans="1:42" hidden="1">
      <c r="A2883">
        <v>48484</v>
      </c>
      <c r="B2883" s="38">
        <v>46233</v>
      </c>
      <c r="C2883" t="s">
        <v>714</v>
      </c>
      <c r="D2883" t="s">
        <v>185</v>
      </c>
      <c r="E2883" t="s">
        <v>186</v>
      </c>
      <c r="F2883" t="s">
        <v>59</v>
      </c>
      <c r="G2883">
        <v>8</v>
      </c>
      <c r="H2883" s="43">
        <v>10665</v>
      </c>
      <c r="I2883" t="s">
        <v>191</v>
      </c>
      <c r="J2883">
        <v>11034</v>
      </c>
      <c r="K2883" t="s">
        <v>213</v>
      </c>
      <c r="L2883" t="s">
        <v>213</v>
      </c>
      <c r="M2883" t="s">
        <v>214</v>
      </c>
      <c r="N2883" t="s">
        <v>215</v>
      </c>
      <c r="O2883" t="s">
        <v>64</v>
      </c>
      <c r="P2883">
        <v>930</v>
      </c>
      <c r="Q2883" t="s">
        <v>216</v>
      </c>
      <c r="R2883">
        <v>98</v>
      </c>
      <c r="S2883">
        <v>4</v>
      </c>
      <c r="T2883">
        <v>35</v>
      </c>
      <c r="U2883">
        <v>4</v>
      </c>
      <c r="V2883">
        <v>8</v>
      </c>
      <c r="W2883">
        <v>0.38</v>
      </c>
      <c r="X2883">
        <v>0.11</v>
      </c>
      <c r="Y2883">
        <v>0.23</v>
      </c>
      <c r="Z2883">
        <v>159.09</v>
      </c>
      <c r="AA2883" t="s">
        <v>55</v>
      </c>
      <c r="AB2883" t="s">
        <v>47</v>
      </c>
      <c r="AC2883" t="s">
        <v>217</v>
      </c>
      <c r="AE2883" s="39">
        <v>46234.10193287037</v>
      </c>
      <c r="AG2883" t="str">
        <f t="shared" si="352"/>
        <v>Agosto-26</v>
      </c>
      <c r="AH2883" s="36">
        <f>_xlfn.XLOOKUP(AK2883,'Base de Preços'!P$7:P$3001,'Base de Preços'!J$7:J$3001,"",0)</f>
        <v>193.73</v>
      </c>
      <c r="AI2883" s="37">
        <f t="shared" si="353"/>
        <v>6780.5499999999993</v>
      </c>
      <c r="AJ2883" t="str">
        <f>_xlfn.XLOOKUP(N2883,Agrupamentos!C$3:C$496,Agrupamentos!D$3:D$496,"",0)</f>
        <v>COMBATE A FORMIGA MECANIZADO</v>
      </c>
      <c r="AK2883" t="str">
        <f t="shared" si="354"/>
        <v>COMBATE A FORMIGA PÓS PLANTIO MECANIZADO- 3 a 5kg/ha isca granulada ou MIPISGN1400IMP17</v>
      </c>
      <c r="AL2883" s="57" t="str">
        <f t="shared" si="355"/>
        <v>48484GN1400Operador de Trator de PneuJOAO VITOR TONETO SILVACOMBATE A FORMIGA PÓS PLANTIO MECANIZADO- 3 a 5kg/ha isca granulada ou MIPISGARCA REAL98Principal35Agosto-264846234,101932870446233</v>
      </c>
      <c r="AM2883" s="79">
        <f t="shared" si="356"/>
        <v>21.05263157894737</v>
      </c>
      <c r="AN2883" s="80">
        <f t="shared" si="357"/>
        <v>3349.2631578947371</v>
      </c>
      <c r="AO2883" s="36">
        <f t="shared" si="358"/>
        <v>5568.1500000000005</v>
      </c>
      <c r="AP2883" s="83">
        <f t="shared" si="359"/>
        <v>2218.8868421052634</v>
      </c>
    </row>
    <row r="2884" spans="1:42" hidden="1">
      <c r="A2884">
        <v>48484</v>
      </c>
      <c r="B2884" s="38">
        <v>46233</v>
      </c>
      <c r="C2884" t="s">
        <v>714</v>
      </c>
      <c r="D2884" t="s">
        <v>185</v>
      </c>
      <c r="E2884" t="s">
        <v>186</v>
      </c>
      <c r="F2884" t="s">
        <v>59</v>
      </c>
      <c r="G2884">
        <v>8</v>
      </c>
      <c r="H2884" s="43">
        <v>10665</v>
      </c>
      <c r="I2884" t="s">
        <v>191</v>
      </c>
      <c r="J2884">
        <v>11034</v>
      </c>
      <c r="K2884" t="s">
        <v>213</v>
      </c>
      <c r="L2884" t="s">
        <v>213</v>
      </c>
      <c r="M2884" t="s">
        <v>214</v>
      </c>
      <c r="N2884" t="s">
        <v>215</v>
      </c>
      <c r="O2884" t="s">
        <v>64</v>
      </c>
      <c r="P2884">
        <v>930</v>
      </c>
      <c r="Q2884" t="s">
        <v>216</v>
      </c>
      <c r="R2884">
        <v>28</v>
      </c>
      <c r="S2884">
        <v>8</v>
      </c>
      <c r="T2884">
        <v>13.79</v>
      </c>
      <c r="U2884">
        <v>18</v>
      </c>
      <c r="V2884">
        <v>26</v>
      </c>
      <c r="W2884">
        <v>0.38</v>
      </c>
      <c r="X2884">
        <v>0.57999999999999996</v>
      </c>
      <c r="Y2884">
        <v>1.89</v>
      </c>
      <c r="Z2884">
        <v>159.09</v>
      </c>
      <c r="AA2884" t="s">
        <v>46</v>
      </c>
      <c r="AB2884" t="s">
        <v>47</v>
      </c>
      <c r="AC2884" t="s">
        <v>217</v>
      </c>
      <c r="AE2884" s="39">
        <v>46234.10193287037</v>
      </c>
      <c r="AG2884" t="str">
        <f t="shared" si="352"/>
        <v>Agosto-26</v>
      </c>
      <c r="AH2884" s="36">
        <f>_xlfn.XLOOKUP(AK2884,'Base de Preços'!P$7:P$3001,'Base de Preços'!J$7:J$3001,"",0)</f>
        <v>193.73</v>
      </c>
      <c r="AI2884" s="37">
        <f t="shared" si="353"/>
        <v>2671.5366999999997</v>
      </c>
      <c r="AJ2884" t="str">
        <f>_xlfn.XLOOKUP(N2884,Agrupamentos!C$3:C$496,Agrupamentos!D$3:D$496,"",0)</f>
        <v>COMBATE A FORMIGA MECANIZADO</v>
      </c>
      <c r="AK2884" t="str">
        <f t="shared" si="354"/>
        <v>COMBATE A FORMIGA PÓS PLANTIO MECANIZADO- 3 a 5kg/ha isca granulada ou MIPISGN1400IMP17</v>
      </c>
      <c r="AL2884" s="57" t="str">
        <f t="shared" si="355"/>
        <v>48484GN1400Operador de Trator de PneuJOAO VITOR TONETO SILVACOMBATE A FORMIGA PÓS PLANTIO MECANIZADO- 3 a 5kg/ha isca granulada ou MIPISGARCA REAL28Principal13,79Agosto-26182646234,101932870446233</v>
      </c>
      <c r="AM2884" s="79">
        <f t="shared" si="356"/>
        <v>68.421052631578945</v>
      </c>
      <c r="AN2884" s="80">
        <f t="shared" si="357"/>
        <v>10885.105263157895</v>
      </c>
      <c r="AO2884" s="36">
        <f t="shared" si="358"/>
        <v>2193.8510999999999</v>
      </c>
      <c r="AP2884" s="83">
        <f t="shared" si="359"/>
        <v>-8691.2541631578952</v>
      </c>
    </row>
    <row r="2885" spans="1:42" hidden="1">
      <c r="A2885">
        <v>48492</v>
      </c>
      <c r="B2885" s="38">
        <v>46233</v>
      </c>
      <c r="C2885" t="s">
        <v>714</v>
      </c>
      <c r="D2885" t="s">
        <v>185</v>
      </c>
      <c r="E2885" t="s">
        <v>186</v>
      </c>
      <c r="F2885" t="s">
        <v>49</v>
      </c>
      <c r="G2885">
        <v>8</v>
      </c>
      <c r="H2885" s="43">
        <v>10665</v>
      </c>
      <c r="I2885" t="s">
        <v>191</v>
      </c>
      <c r="J2885">
        <v>10781</v>
      </c>
      <c r="K2885" t="s">
        <v>192</v>
      </c>
      <c r="L2885" t="s">
        <v>192</v>
      </c>
      <c r="M2885">
        <v>43</v>
      </c>
      <c r="N2885" t="s">
        <v>42</v>
      </c>
      <c r="O2885" t="s">
        <v>64</v>
      </c>
      <c r="P2885">
        <v>425</v>
      </c>
      <c r="Q2885" t="s">
        <v>236</v>
      </c>
      <c r="R2885">
        <v>586</v>
      </c>
      <c r="S2885">
        <v>8</v>
      </c>
      <c r="T2885">
        <v>0</v>
      </c>
      <c r="U2885">
        <v>0</v>
      </c>
      <c r="V2885">
        <v>8</v>
      </c>
      <c r="W2885">
        <v>0</v>
      </c>
      <c r="X2885">
        <v>0</v>
      </c>
      <c r="Y2885">
        <v>0</v>
      </c>
      <c r="Z2885">
        <v>0</v>
      </c>
      <c r="AA2885" t="s">
        <v>46</v>
      </c>
      <c r="AB2885" t="s">
        <v>56</v>
      </c>
      <c r="AC2885" t="s">
        <v>195</v>
      </c>
      <c r="AE2885" s="39">
        <v>46234.381516203706</v>
      </c>
      <c r="AG2885" t="str">
        <f t="shared" si="352"/>
        <v>Agosto-26</v>
      </c>
      <c r="AH2885" s="36">
        <f>_xlfn.XLOOKUP(AK2885,'Base de Preços'!P$7:P$3001,'Base de Preços'!J$7:J$3001,"",0)</f>
        <v>0</v>
      </c>
      <c r="AI2885" s="37">
        <f t="shared" si="353"/>
        <v>0</v>
      </c>
      <c r="AJ2885" t="str">
        <f>_xlfn.XLOOKUP(N2885,Agrupamentos!C$3:C$496,Agrupamentos!D$3:D$496,"",0)</f>
        <v>APOIO E MANUTENÇÃO</v>
      </c>
      <c r="AK2885" t="str">
        <f t="shared" si="354"/>
        <v>APOIO E MANUTEÇÃOGN140043</v>
      </c>
      <c r="AL2885" s="57" t="str">
        <f t="shared" si="355"/>
        <v>48492GN1400Trabalhador FlorestalTHIAGO DE SOUZA AVELARAPOIO E MANUTEÇÃOHemas São Jose586Suporte0Agosto-260846234,381516203746233</v>
      </c>
      <c r="AM2885" s="79" t="str">
        <f t="shared" si="356"/>
        <v/>
      </c>
      <c r="AN2885" s="80" t="str">
        <f t="shared" si="357"/>
        <v/>
      </c>
      <c r="AO2885" s="36">
        <f t="shared" si="358"/>
        <v>0</v>
      </c>
      <c r="AP2885" s="83" t="str">
        <f t="shared" si="359"/>
        <v/>
      </c>
    </row>
    <row r="2886" spans="1:42" hidden="1">
      <c r="A2886">
        <v>48492</v>
      </c>
      <c r="B2886" s="38">
        <v>46233</v>
      </c>
      <c r="C2886" t="s">
        <v>714</v>
      </c>
      <c r="D2886" t="s">
        <v>185</v>
      </c>
      <c r="E2886" t="s">
        <v>186</v>
      </c>
      <c r="F2886" t="s">
        <v>59</v>
      </c>
      <c r="G2886">
        <v>8</v>
      </c>
      <c r="H2886" s="43">
        <v>10665</v>
      </c>
      <c r="I2886" t="s">
        <v>191</v>
      </c>
      <c r="J2886">
        <v>10781</v>
      </c>
      <c r="K2886" t="s">
        <v>192</v>
      </c>
      <c r="L2886" t="s">
        <v>192</v>
      </c>
      <c r="M2886" t="s">
        <v>238</v>
      </c>
      <c r="N2886" t="s">
        <v>239</v>
      </c>
      <c r="O2886" t="s">
        <v>64</v>
      </c>
      <c r="P2886">
        <v>425</v>
      </c>
      <c r="Q2886" t="s">
        <v>236</v>
      </c>
      <c r="R2886">
        <v>78</v>
      </c>
      <c r="S2886">
        <v>2</v>
      </c>
      <c r="T2886">
        <v>19.14</v>
      </c>
      <c r="U2886">
        <v>14</v>
      </c>
      <c r="V2886">
        <v>16</v>
      </c>
      <c r="W2886">
        <v>0.47</v>
      </c>
      <c r="X2886">
        <v>0.1</v>
      </c>
      <c r="Y2886">
        <v>0.84</v>
      </c>
      <c r="Z2886">
        <v>197.44</v>
      </c>
      <c r="AA2886" t="s">
        <v>46</v>
      </c>
      <c r="AB2886" t="s">
        <v>47</v>
      </c>
      <c r="AC2886" t="s">
        <v>195</v>
      </c>
      <c r="AE2886" s="39">
        <v>46234.381516203706</v>
      </c>
      <c r="AG2886" t="str">
        <f t="shared" ref="AG2886:AG2949" si="360">IF(B2886=0,"",PROPER(TEXT(IF(DAY(B2886)&gt;20,EDATE(B2886,1),B2886),"MMMM-aa")))</f>
        <v>Agosto-26</v>
      </c>
      <c r="AH2886" s="36">
        <f>_xlfn.XLOOKUP(AK2886,'Base de Preços'!P$7:P$3001,'Base de Preços'!J$7:J$3001,"",0)</f>
        <v>216.98</v>
      </c>
      <c r="AI2886" s="37">
        <f t="shared" ref="AI2886:AI2949" si="361">IF(AB2886="Principal",AH2886*T2886,0)</f>
        <v>4152.9971999999998</v>
      </c>
      <c r="AJ2886" t="str">
        <f>_xlfn.XLOOKUP(N2886,Agrupamentos!C$3:C$496,Agrupamentos!D$3:D$496,"",0)</f>
        <v>COMBATE A FORMIGA MECANIZADO</v>
      </c>
      <c r="AK2886" t="str">
        <f t="shared" ref="AK2886:AK2949" si="362">N2886&amp;D2886&amp;M2886</f>
        <v>COMBATE A FORMIGA PÓS PLANTIO MECANIZADO - 3 a 5kg/ha isca granulada ou MIPISGN1400REF17</v>
      </c>
      <c r="AL2886" s="57" t="str">
        <f t="shared" ref="AL2886:AL2949" si="363">CONCATENATE(A2886,D2886,F2886,K2886,N2886,Q2886,R2886,AB2886,T2886,AG2886,U2886,V2886,AE2886,B2886)</f>
        <v>48492GN1400Operador de Trator de PneuTHIAGO DE SOUZA AVELARCOMBATE A FORMIGA PÓS PLANTIO MECANIZADO - 3 a 5kg/ha isca granulada ou MIPISHemas São Jose78Principal19,14Agosto-26141646234,381516203746233</v>
      </c>
      <c r="AM2886" s="79">
        <f t="shared" ref="AM2886:AM2949" si="364">IFERROR(V2886/W2886,"")</f>
        <v>34.042553191489361</v>
      </c>
      <c r="AN2886" s="80">
        <f t="shared" ref="AN2886:AN2949" si="365">IFERROR(AM2886*Z2886,"")</f>
        <v>6721.3617021276596</v>
      </c>
      <c r="AO2886" s="36">
        <f t="shared" ref="AO2886:AO2949" si="366">Z2886*T2886</f>
        <v>3779.0016000000001</v>
      </c>
      <c r="AP2886" s="83">
        <f t="shared" ref="AP2886:AP2949" si="367">IFERROR(AO2886-AN2886,"")</f>
        <v>-2942.3601021276595</v>
      </c>
    </row>
    <row r="2887" spans="1:42" hidden="1">
      <c r="A2887">
        <v>48492</v>
      </c>
      <c r="B2887" s="38">
        <v>46233</v>
      </c>
      <c r="C2887" t="s">
        <v>714</v>
      </c>
      <c r="D2887" t="s">
        <v>185</v>
      </c>
      <c r="E2887" t="s">
        <v>186</v>
      </c>
      <c r="F2887" t="s">
        <v>59</v>
      </c>
      <c r="G2887">
        <v>8</v>
      </c>
      <c r="H2887" s="43">
        <v>10665</v>
      </c>
      <c r="I2887" t="s">
        <v>191</v>
      </c>
      <c r="J2887">
        <v>10781</v>
      </c>
      <c r="K2887" t="s">
        <v>192</v>
      </c>
      <c r="L2887" t="s">
        <v>192</v>
      </c>
      <c r="M2887" t="s">
        <v>238</v>
      </c>
      <c r="N2887" t="s">
        <v>239</v>
      </c>
      <c r="O2887" t="s">
        <v>64</v>
      </c>
      <c r="P2887">
        <v>425</v>
      </c>
      <c r="Q2887" t="s">
        <v>236</v>
      </c>
      <c r="R2887">
        <v>80</v>
      </c>
      <c r="S2887">
        <v>5</v>
      </c>
      <c r="T2887">
        <v>27.74</v>
      </c>
      <c r="U2887">
        <v>3</v>
      </c>
      <c r="V2887">
        <v>8</v>
      </c>
      <c r="W2887">
        <v>0.47</v>
      </c>
      <c r="X2887">
        <v>0.18</v>
      </c>
      <c r="Y2887">
        <v>0.28999999999999998</v>
      </c>
      <c r="Z2887">
        <v>197.44</v>
      </c>
      <c r="AA2887" t="s">
        <v>46</v>
      </c>
      <c r="AB2887" t="s">
        <v>47</v>
      </c>
      <c r="AC2887" t="s">
        <v>195</v>
      </c>
      <c r="AE2887" s="39">
        <v>46234.381516203706</v>
      </c>
      <c r="AG2887" t="str">
        <f t="shared" si="360"/>
        <v>Agosto-26</v>
      </c>
      <c r="AH2887" s="36">
        <f>_xlfn.XLOOKUP(AK2887,'Base de Preços'!P$7:P$3001,'Base de Preços'!J$7:J$3001,"",0)</f>
        <v>216.98</v>
      </c>
      <c r="AI2887" s="37">
        <f t="shared" si="361"/>
        <v>6019.0251999999991</v>
      </c>
      <c r="AJ2887" t="str">
        <f>_xlfn.XLOOKUP(N2887,Agrupamentos!C$3:C$496,Agrupamentos!D$3:D$496,"",0)</f>
        <v>COMBATE A FORMIGA MECANIZADO</v>
      </c>
      <c r="AK2887" t="str">
        <f t="shared" si="362"/>
        <v>COMBATE A FORMIGA PÓS PLANTIO MECANIZADO - 3 a 5kg/ha isca granulada ou MIPISGN1400REF17</v>
      </c>
      <c r="AL2887" s="57" t="str">
        <f t="shared" si="363"/>
        <v>48492GN1400Operador de Trator de PneuTHIAGO DE SOUZA AVELARCOMBATE A FORMIGA PÓS PLANTIO MECANIZADO - 3 a 5kg/ha isca granulada ou MIPISHemas São Jose80Principal27,74Agosto-263846234,381516203746233</v>
      </c>
      <c r="AM2887" s="79">
        <f t="shared" si="364"/>
        <v>17.021276595744681</v>
      </c>
      <c r="AN2887" s="80">
        <f t="shared" si="365"/>
        <v>3360.6808510638298</v>
      </c>
      <c r="AO2887" s="36">
        <f t="shared" si="366"/>
        <v>5476.9856</v>
      </c>
      <c r="AP2887" s="83">
        <f t="shared" si="367"/>
        <v>2116.3047489361702</v>
      </c>
    </row>
    <row r="2888" spans="1:42" hidden="1">
      <c r="A2888">
        <v>48492</v>
      </c>
      <c r="B2888" s="38">
        <v>46233</v>
      </c>
      <c r="C2888" t="s">
        <v>714</v>
      </c>
      <c r="D2888" t="s">
        <v>185</v>
      </c>
      <c r="E2888" t="s">
        <v>186</v>
      </c>
      <c r="F2888" t="s">
        <v>59</v>
      </c>
      <c r="G2888">
        <v>8</v>
      </c>
      <c r="H2888" s="43">
        <v>10665</v>
      </c>
      <c r="I2888" t="s">
        <v>191</v>
      </c>
      <c r="J2888">
        <v>10781</v>
      </c>
      <c r="K2888" t="s">
        <v>192</v>
      </c>
      <c r="L2888" t="s">
        <v>192</v>
      </c>
      <c r="M2888" t="s">
        <v>238</v>
      </c>
      <c r="N2888" t="s">
        <v>239</v>
      </c>
      <c r="O2888" t="s">
        <v>64</v>
      </c>
      <c r="P2888">
        <v>425</v>
      </c>
      <c r="Q2888" t="s">
        <v>236</v>
      </c>
      <c r="R2888">
        <v>79</v>
      </c>
      <c r="S2888">
        <v>7</v>
      </c>
      <c r="T2888">
        <v>30.98</v>
      </c>
      <c r="U2888">
        <v>1</v>
      </c>
      <c r="V2888">
        <v>8</v>
      </c>
      <c r="W2888">
        <v>0.47</v>
      </c>
      <c r="X2888">
        <v>0.23</v>
      </c>
      <c r="Y2888">
        <v>0.26</v>
      </c>
      <c r="Z2888">
        <v>197.44</v>
      </c>
      <c r="AA2888" t="s">
        <v>46</v>
      </c>
      <c r="AB2888" t="s">
        <v>47</v>
      </c>
      <c r="AC2888" t="s">
        <v>195</v>
      </c>
      <c r="AE2888" s="39">
        <v>46234.381516203706</v>
      </c>
      <c r="AG2888" t="str">
        <f t="shared" si="360"/>
        <v>Agosto-26</v>
      </c>
      <c r="AH2888" s="36">
        <f>_xlfn.XLOOKUP(AK2888,'Base de Preços'!P$7:P$3001,'Base de Preços'!J$7:J$3001,"",0)</f>
        <v>216.98</v>
      </c>
      <c r="AI2888" s="37">
        <f t="shared" si="361"/>
        <v>6722.0403999999999</v>
      </c>
      <c r="AJ2888" t="str">
        <f>_xlfn.XLOOKUP(N2888,Agrupamentos!C$3:C$496,Agrupamentos!D$3:D$496,"",0)</f>
        <v>COMBATE A FORMIGA MECANIZADO</v>
      </c>
      <c r="AK2888" t="str">
        <f t="shared" si="362"/>
        <v>COMBATE A FORMIGA PÓS PLANTIO MECANIZADO - 3 a 5kg/ha isca granulada ou MIPISGN1400REF17</v>
      </c>
      <c r="AL2888" s="57" t="str">
        <f t="shared" si="363"/>
        <v>48492GN1400Operador de Trator de PneuTHIAGO DE SOUZA AVELARCOMBATE A FORMIGA PÓS PLANTIO MECANIZADO - 3 a 5kg/ha isca granulada ou MIPISHemas São Jose79Principal30,98Agosto-261846234,381516203746233</v>
      </c>
      <c r="AM2888" s="79">
        <f t="shared" si="364"/>
        <v>17.021276595744681</v>
      </c>
      <c r="AN2888" s="80">
        <f t="shared" si="365"/>
        <v>3360.6808510638298</v>
      </c>
      <c r="AO2888" s="36">
        <f t="shared" si="366"/>
        <v>6116.6912000000002</v>
      </c>
      <c r="AP2888" s="83">
        <f t="shared" si="367"/>
        <v>2756.0103489361704</v>
      </c>
    </row>
    <row r="2889" spans="1:42" hidden="1">
      <c r="A2889">
        <v>48464</v>
      </c>
      <c r="B2889" s="38">
        <v>46233</v>
      </c>
      <c r="C2889" t="s">
        <v>714</v>
      </c>
      <c r="D2889" t="s">
        <v>250</v>
      </c>
      <c r="E2889" t="s">
        <v>251</v>
      </c>
      <c r="F2889" t="s">
        <v>37</v>
      </c>
      <c r="G2889">
        <v>8</v>
      </c>
      <c r="H2889" s="43">
        <v>9241</v>
      </c>
      <c r="I2889" t="s">
        <v>189</v>
      </c>
      <c r="J2889" t="s">
        <v>39</v>
      </c>
      <c r="K2889" t="s">
        <v>40</v>
      </c>
      <c r="L2889" t="s">
        <v>252</v>
      </c>
      <c r="M2889">
        <v>2</v>
      </c>
      <c r="N2889" t="s">
        <v>42</v>
      </c>
      <c r="O2889" t="s">
        <v>64</v>
      </c>
      <c r="P2889">
        <v>390</v>
      </c>
      <c r="Q2889" t="s">
        <v>44</v>
      </c>
      <c r="R2889" t="s">
        <v>45</v>
      </c>
      <c r="S2889">
        <v>8</v>
      </c>
      <c r="T2889">
        <v>0</v>
      </c>
      <c r="U2889">
        <v>24</v>
      </c>
      <c r="V2889">
        <v>32</v>
      </c>
      <c r="W2889">
        <v>0</v>
      </c>
      <c r="X2889">
        <v>0</v>
      </c>
      <c r="Y2889">
        <v>0</v>
      </c>
      <c r="Z2889">
        <v>0</v>
      </c>
      <c r="AA2889" t="s">
        <v>46</v>
      </c>
      <c r="AB2889" t="s">
        <v>56</v>
      </c>
      <c r="AC2889" t="s">
        <v>48</v>
      </c>
      <c r="AD2889" t="s">
        <v>228</v>
      </c>
      <c r="AE2889" s="39">
        <v>46233.74728009259</v>
      </c>
      <c r="AG2889" t="str">
        <f t="shared" si="360"/>
        <v>Agosto-26</v>
      </c>
      <c r="AH2889" s="36">
        <f>_xlfn.XLOOKUP(AK2889,'Base de Preços'!P$7:P$3001,'Base de Preços'!J$7:J$3001,"",0)</f>
        <v>0</v>
      </c>
      <c r="AI2889" s="37">
        <f t="shared" si="361"/>
        <v>0</v>
      </c>
      <c r="AJ2889" t="str">
        <f>_xlfn.XLOOKUP(N2889,Agrupamentos!C$3:C$496,Agrupamentos!D$3:D$496,"",0)</f>
        <v>APOIO E MANUTENÇÃO</v>
      </c>
      <c r="AK2889" t="str">
        <f t="shared" si="362"/>
        <v>APOIO E MANUTEÇÃOGN12702</v>
      </c>
      <c r="AL2889" s="57" t="str">
        <f t="shared" si="363"/>
        <v>48464GN1270MotoristaGIOVANNI RODRIGUES BORGES MORAESAPOIO E MANUTEÇÃOPátio MST01Suporte0Agosto-26243246233,747280092646233</v>
      </c>
      <c r="AM2889" s="79" t="str">
        <f t="shared" si="364"/>
        <v/>
      </c>
      <c r="AN2889" s="80" t="str">
        <f t="shared" si="365"/>
        <v/>
      </c>
      <c r="AO2889" s="36">
        <f t="shared" si="366"/>
        <v>0</v>
      </c>
      <c r="AP2889" s="83" t="str">
        <f t="shared" si="367"/>
        <v/>
      </c>
    </row>
    <row r="2890" spans="1:42" hidden="1">
      <c r="A2890">
        <v>48486</v>
      </c>
      <c r="B2890" s="38">
        <v>46233</v>
      </c>
      <c r="C2890" t="s">
        <v>714</v>
      </c>
      <c r="D2890" t="s">
        <v>250</v>
      </c>
      <c r="E2890" t="s">
        <v>251</v>
      </c>
      <c r="F2890" t="s">
        <v>37</v>
      </c>
      <c r="G2890">
        <v>8</v>
      </c>
      <c r="H2890" s="43">
        <v>11697</v>
      </c>
      <c r="I2890" t="s">
        <v>253</v>
      </c>
      <c r="J2890">
        <v>10837</v>
      </c>
      <c r="K2890" t="s">
        <v>254</v>
      </c>
      <c r="L2890" t="s">
        <v>254</v>
      </c>
      <c r="M2890">
        <v>2</v>
      </c>
      <c r="N2890" t="s">
        <v>42</v>
      </c>
      <c r="O2890" t="s">
        <v>64</v>
      </c>
      <c r="P2890">
        <v>262</v>
      </c>
      <c r="Q2890" t="s">
        <v>256</v>
      </c>
      <c r="R2890">
        <v>41</v>
      </c>
      <c r="S2890">
        <v>8</v>
      </c>
      <c r="T2890">
        <v>0</v>
      </c>
      <c r="U2890">
        <v>0</v>
      </c>
      <c r="V2890">
        <v>8</v>
      </c>
      <c r="W2890">
        <v>0</v>
      </c>
      <c r="X2890">
        <v>0</v>
      </c>
      <c r="Y2890">
        <v>0</v>
      </c>
      <c r="Z2890">
        <v>0</v>
      </c>
      <c r="AA2890" t="s">
        <v>46</v>
      </c>
      <c r="AB2890" t="s">
        <v>56</v>
      </c>
      <c r="AC2890" t="s">
        <v>257</v>
      </c>
      <c r="AE2890" s="39">
        <v>46234.239664351851</v>
      </c>
      <c r="AG2890" t="str">
        <f t="shared" si="360"/>
        <v>Agosto-26</v>
      </c>
      <c r="AH2890" s="36">
        <f>_xlfn.XLOOKUP(AK2890,'Base de Preços'!P$7:P$3001,'Base de Preços'!J$7:J$3001,"",0)</f>
        <v>0</v>
      </c>
      <c r="AI2890" s="37">
        <f t="shared" si="361"/>
        <v>0</v>
      </c>
      <c r="AJ2890" t="str">
        <f>_xlfn.XLOOKUP(N2890,Agrupamentos!C$3:C$496,Agrupamentos!D$3:D$496,"",0)</f>
        <v>APOIO E MANUTENÇÃO</v>
      </c>
      <c r="AK2890" t="str">
        <f t="shared" si="362"/>
        <v>APOIO E MANUTEÇÃOGN12702</v>
      </c>
      <c r="AL2890" s="57" t="str">
        <f t="shared" si="363"/>
        <v>48486GN1270MotoristaJEAN CARDOSO PAIVAAPOIO E MANUTEÇÃOFazenda Texas41Suporte0Agosto-260846234,239664351946233</v>
      </c>
      <c r="AM2890" s="79" t="str">
        <f t="shared" si="364"/>
        <v/>
      </c>
      <c r="AN2890" s="80" t="str">
        <f t="shared" si="365"/>
        <v/>
      </c>
      <c r="AO2890" s="36">
        <f t="shared" si="366"/>
        <v>0</v>
      </c>
      <c r="AP2890" s="83" t="str">
        <f t="shared" si="367"/>
        <v/>
      </c>
    </row>
    <row r="2891" spans="1:42" hidden="1">
      <c r="A2891">
        <v>48486</v>
      </c>
      <c r="B2891" s="38">
        <v>46233</v>
      </c>
      <c r="C2891" t="s">
        <v>714</v>
      </c>
      <c r="D2891" t="s">
        <v>250</v>
      </c>
      <c r="E2891" t="s">
        <v>251</v>
      </c>
      <c r="F2891" t="s">
        <v>49</v>
      </c>
      <c r="G2891">
        <v>8</v>
      </c>
      <c r="H2891" s="43">
        <v>11697</v>
      </c>
      <c r="I2891" t="s">
        <v>253</v>
      </c>
      <c r="J2891">
        <v>10837</v>
      </c>
      <c r="K2891" t="s">
        <v>254</v>
      </c>
      <c r="L2891" t="s">
        <v>254</v>
      </c>
      <c r="M2891">
        <v>70</v>
      </c>
      <c r="N2891" t="s">
        <v>255</v>
      </c>
      <c r="O2891" t="s">
        <v>64</v>
      </c>
      <c r="P2891">
        <v>262</v>
      </c>
      <c r="Q2891" t="s">
        <v>256</v>
      </c>
      <c r="R2891">
        <v>42</v>
      </c>
      <c r="S2891">
        <v>96</v>
      </c>
      <c r="T2891">
        <v>55.21</v>
      </c>
      <c r="U2891">
        <v>0</v>
      </c>
      <c r="V2891">
        <v>96</v>
      </c>
      <c r="W2891">
        <v>1.42</v>
      </c>
      <c r="X2891">
        <v>1.74</v>
      </c>
      <c r="Y2891">
        <v>1.74</v>
      </c>
      <c r="Z2891">
        <v>149.09</v>
      </c>
      <c r="AA2891" t="s">
        <v>46</v>
      </c>
      <c r="AB2891" t="s">
        <v>47</v>
      </c>
      <c r="AC2891" t="s">
        <v>257</v>
      </c>
      <c r="AE2891" s="39">
        <v>46234.239664351851</v>
      </c>
      <c r="AG2891" t="str">
        <f t="shared" si="360"/>
        <v>Agosto-26</v>
      </c>
      <c r="AH2891" s="36">
        <f>_xlfn.XLOOKUP(AK2891,'Base de Preços'!P$7:P$3001,'Base de Preços'!J$7:J$3001,"",0)</f>
        <v>152.18</v>
      </c>
      <c r="AI2891" s="37">
        <f t="shared" si="361"/>
        <v>8401.8577999999998</v>
      </c>
      <c r="AJ2891" t="str">
        <f>_xlfn.XLOOKUP(N2891,Agrupamentos!C$3:C$496,Agrupamentos!D$3:D$496,"",0)</f>
        <v>COMBATE A FORMIGA MANUAL</v>
      </c>
      <c r="AK2891" t="str">
        <f t="shared" si="362"/>
        <v>COMBATE A FORMIGA MANUAL MANUTENÇÃO - ANO 01GN127070</v>
      </c>
      <c r="AL2891" s="57" t="str">
        <f t="shared" si="363"/>
        <v>48486GN1270Trabalhador FlorestalJEAN CARDOSO PAIVACOMBATE A FORMIGA MANUAL MANUTENÇÃO - ANO 01Fazenda Texas42Principal55,21Agosto-2609646234,239664351946233</v>
      </c>
      <c r="AM2891" s="79">
        <f t="shared" si="364"/>
        <v>67.605633802816911</v>
      </c>
      <c r="AN2891" s="80">
        <f t="shared" si="365"/>
        <v>10079.323943661973</v>
      </c>
      <c r="AO2891" s="36">
        <f t="shared" si="366"/>
        <v>8231.2589000000007</v>
      </c>
      <c r="AP2891" s="83">
        <f t="shared" si="367"/>
        <v>-1848.0650436619726</v>
      </c>
    </row>
    <row r="2892" spans="1:42" hidden="1">
      <c r="A2892">
        <v>48486</v>
      </c>
      <c r="B2892" s="38">
        <v>46233</v>
      </c>
      <c r="C2892" t="s">
        <v>714</v>
      </c>
      <c r="D2892" t="s">
        <v>250</v>
      </c>
      <c r="E2892" t="s">
        <v>251</v>
      </c>
      <c r="F2892" t="s">
        <v>49</v>
      </c>
      <c r="G2892">
        <v>8</v>
      </c>
      <c r="H2892" s="43">
        <v>11697</v>
      </c>
      <c r="I2892" t="s">
        <v>253</v>
      </c>
      <c r="J2892">
        <v>10837</v>
      </c>
      <c r="K2892" t="s">
        <v>254</v>
      </c>
      <c r="L2892" t="s">
        <v>254</v>
      </c>
      <c r="M2892">
        <v>70</v>
      </c>
      <c r="N2892" t="s">
        <v>255</v>
      </c>
      <c r="O2892" t="s">
        <v>64</v>
      </c>
      <c r="P2892">
        <v>262</v>
      </c>
      <c r="Q2892" t="s">
        <v>256</v>
      </c>
      <c r="R2892">
        <v>41</v>
      </c>
      <c r="S2892">
        <v>80</v>
      </c>
      <c r="T2892">
        <v>50.32</v>
      </c>
      <c r="U2892">
        <v>0</v>
      </c>
      <c r="V2892">
        <v>80</v>
      </c>
      <c r="W2892">
        <v>1.42</v>
      </c>
      <c r="X2892">
        <v>1.59</v>
      </c>
      <c r="Y2892">
        <v>1.59</v>
      </c>
      <c r="Z2892">
        <v>149.09</v>
      </c>
      <c r="AA2892" t="s">
        <v>46</v>
      </c>
      <c r="AB2892" t="s">
        <v>47</v>
      </c>
      <c r="AC2892" t="s">
        <v>257</v>
      </c>
      <c r="AE2892" s="39">
        <v>46234.239664351851</v>
      </c>
      <c r="AG2892" t="str">
        <f t="shared" si="360"/>
        <v>Agosto-26</v>
      </c>
      <c r="AH2892" s="36">
        <f>_xlfn.XLOOKUP(AK2892,'Base de Preços'!P$7:P$3001,'Base de Preços'!J$7:J$3001,"",0)</f>
        <v>152.18</v>
      </c>
      <c r="AI2892" s="37">
        <f t="shared" si="361"/>
        <v>7657.6976000000004</v>
      </c>
      <c r="AJ2892" t="str">
        <f>_xlfn.XLOOKUP(N2892,Agrupamentos!C$3:C$496,Agrupamentos!D$3:D$496,"",0)</f>
        <v>COMBATE A FORMIGA MANUAL</v>
      </c>
      <c r="AK2892" t="str">
        <f t="shared" si="362"/>
        <v>COMBATE A FORMIGA MANUAL MANUTENÇÃO - ANO 01GN127070</v>
      </c>
      <c r="AL2892" s="57" t="str">
        <f t="shared" si="363"/>
        <v>48486GN1270Trabalhador FlorestalJEAN CARDOSO PAIVACOMBATE A FORMIGA MANUAL MANUTENÇÃO - ANO 01Fazenda Texas41Principal50,32Agosto-2608046234,239664351946233</v>
      </c>
      <c r="AM2892" s="79">
        <f t="shared" si="364"/>
        <v>56.338028169014088</v>
      </c>
      <c r="AN2892" s="80">
        <f t="shared" si="365"/>
        <v>8399.4366197183099</v>
      </c>
      <c r="AO2892" s="36">
        <f t="shared" si="366"/>
        <v>7502.2088000000003</v>
      </c>
      <c r="AP2892" s="83">
        <f t="shared" si="367"/>
        <v>-897.22781971830955</v>
      </c>
    </row>
    <row r="2893" spans="1:42" hidden="1">
      <c r="A2893">
        <v>48520</v>
      </c>
      <c r="B2893" s="38">
        <v>46234</v>
      </c>
      <c r="C2893" t="s">
        <v>781</v>
      </c>
      <c r="D2893" t="s">
        <v>725</v>
      </c>
      <c r="E2893" t="s">
        <v>726</v>
      </c>
      <c r="F2893" t="s">
        <v>49</v>
      </c>
      <c r="G2893">
        <v>8</v>
      </c>
      <c r="H2893" s="43">
        <v>10964</v>
      </c>
      <c r="I2893" t="s">
        <v>727</v>
      </c>
      <c r="J2893">
        <v>11933</v>
      </c>
      <c r="K2893" t="s">
        <v>832</v>
      </c>
      <c r="L2893" t="s">
        <v>832</v>
      </c>
      <c r="M2893" t="s">
        <v>553</v>
      </c>
      <c r="N2893" t="s">
        <v>554</v>
      </c>
      <c r="O2893" t="s">
        <v>168</v>
      </c>
      <c r="P2893">
        <v>981</v>
      </c>
      <c r="Q2893" t="s">
        <v>782</v>
      </c>
      <c r="R2893">
        <v>6</v>
      </c>
      <c r="S2893">
        <v>152</v>
      </c>
      <c r="T2893">
        <v>152</v>
      </c>
      <c r="U2893">
        <v>0</v>
      </c>
      <c r="V2893">
        <v>152</v>
      </c>
      <c r="W2893">
        <v>0</v>
      </c>
      <c r="X2893">
        <v>1</v>
      </c>
      <c r="Y2893">
        <v>1</v>
      </c>
      <c r="Z2893">
        <v>79.53</v>
      </c>
      <c r="AA2893" t="s">
        <v>55</v>
      </c>
      <c r="AB2893" t="s">
        <v>47</v>
      </c>
      <c r="AC2893" t="s">
        <v>833</v>
      </c>
      <c r="AD2893" t="s">
        <v>120</v>
      </c>
      <c r="AE2893" s="39">
        <v>46237.30232638889</v>
      </c>
      <c r="AG2893" t="str">
        <f t="shared" si="360"/>
        <v>Agosto-26</v>
      </c>
      <c r="AH2893" s="36">
        <f>_xlfn.XLOOKUP(AK2893,'Base de Preços'!P$7:P$3001,'Base de Preços'!J$7:J$3001,"",0)</f>
        <v>79.53</v>
      </c>
      <c r="AI2893" s="37">
        <f t="shared" si="361"/>
        <v>12088.56</v>
      </c>
      <c r="AJ2893" t="str">
        <f>_xlfn.XLOOKUP(N2893,Agrupamentos!C$3:C$496,Agrupamentos!D$3:D$496,"",0)</f>
        <v>HORAS HOMEM  NORMAL</v>
      </c>
      <c r="AK2893" t="str">
        <f t="shared" si="362"/>
        <v>HORAS HOMEM  NORMALGN1430REF23</v>
      </c>
      <c r="AL2893" s="57" t="str">
        <f t="shared" si="363"/>
        <v>48520GN1430Trabalhador FlorestalRAI DE MOURA SOUSAHORAS HOMEM  NORMALF21 - SÃO FRANCISCO DE ASSIS6Principal152Agosto-26015246237,302326388946234</v>
      </c>
      <c r="AM2893" s="79" t="str">
        <f t="shared" si="364"/>
        <v/>
      </c>
      <c r="AN2893" s="80" t="str">
        <f t="shared" si="365"/>
        <v/>
      </c>
      <c r="AO2893" s="36">
        <f t="shared" si="366"/>
        <v>12088.56</v>
      </c>
      <c r="AP2893" s="83" t="str">
        <f t="shared" si="367"/>
        <v/>
      </c>
    </row>
    <row r="2894" spans="1:42" hidden="1">
      <c r="A2894">
        <v>48521</v>
      </c>
      <c r="B2894" s="38">
        <v>46234</v>
      </c>
      <c r="C2894" t="s">
        <v>781</v>
      </c>
      <c r="D2894" t="s">
        <v>725</v>
      </c>
      <c r="E2894" t="s">
        <v>726</v>
      </c>
      <c r="F2894" t="s">
        <v>59</v>
      </c>
      <c r="G2894">
        <v>8</v>
      </c>
      <c r="H2894" s="43">
        <v>10964</v>
      </c>
      <c r="I2894" t="s">
        <v>727</v>
      </c>
      <c r="J2894">
        <v>11929</v>
      </c>
      <c r="K2894" t="s">
        <v>739</v>
      </c>
      <c r="L2894" t="s">
        <v>739</v>
      </c>
      <c r="M2894" t="s">
        <v>740</v>
      </c>
      <c r="N2894" t="s">
        <v>741</v>
      </c>
      <c r="O2894" t="s">
        <v>64</v>
      </c>
      <c r="P2894">
        <v>953</v>
      </c>
      <c r="Q2894" t="s">
        <v>731</v>
      </c>
      <c r="R2894" s="4">
        <v>46046</v>
      </c>
      <c r="S2894">
        <v>2</v>
      </c>
      <c r="T2894">
        <v>13.13</v>
      </c>
      <c r="U2894">
        <v>6</v>
      </c>
      <c r="V2894">
        <v>8</v>
      </c>
      <c r="W2894">
        <v>0.5</v>
      </c>
      <c r="X2894">
        <v>0.15</v>
      </c>
      <c r="Y2894">
        <v>0.61</v>
      </c>
      <c r="Z2894">
        <v>169.8</v>
      </c>
      <c r="AA2894" t="s">
        <v>46</v>
      </c>
      <c r="AB2894" t="s">
        <v>47</v>
      </c>
      <c r="AC2894" t="s">
        <v>742</v>
      </c>
      <c r="AD2894" t="s">
        <v>120</v>
      </c>
      <c r="AE2894" s="39">
        <v>46234.776805555557</v>
      </c>
      <c r="AG2894" t="str">
        <f t="shared" si="360"/>
        <v>Agosto-26</v>
      </c>
      <c r="AH2894" s="36">
        <f>_xlfn.XLOOKUP(AK2894,'Base de Preços'!P$7:P$3001,'Base de Preços'!J$7:J$3001,"",0)</f>
        <v>265.83999999999997</v>
      </c>
      <c r="AI2894" s="37">
        <f t="shared" si="361"/>
        <v>3490.4791999999998</v>
      </c>
      <c r="AJ2894" t="str">
        <f>_xlfn.XLOOKUP(N2894,Agrupamentos!C$3:C$496,Agrupamentos!D$3:D$496,"",0)</f>
        <v>HERBICIDA ENTRE LINHA</v>
      </c>
      <c r="AK2894" t="str">
        <f t="shared" si="362"/>
        <v>CAPINA QUIMICA ENTRELINHA 2 RUAS (6M)GN1430REF319</v>
      </c>
      <c r="AL2894" s="57" t="str">
        <f t="shared" si="363"/>
        <v>48521GN1430Operador de Trator de PneuMARCIO APARECIDO FOGAÇACAPINA QUIMICA ENTRELINHA 2 RUAS (6M)Santa fé - BTC46046Principal13,13Agosto-266846234,776805555646234</v>
      </c>
      <c r="AM2894" s="79">
        <f t="shared" si="364"/>
        <v>16</v>
      </c>
      <c r="AN2894" s="80">
        <f t="shared" si="365"/>
        <v>2716.8</v>
      </c>
      <c r="AO2894" s="36">
        <f t="shared" si="366"/>
        <v>2229.4740000000002</v>
      </c>
      <c r="AP2894" s="83">
        <f t="shared" si="367"/>
        <v>-487.32600000000002</v>
      </c>
    </row>
    <row r="2895" spans="1:42" hidden="1">
      <c r="A2895">
        <v>48521</v>
      </c>
      <c r="B2895" s="38">
        <v>46234</v>
      </c>
      <c r="C2895" t="s">
        <v>781</v>
      </c>
      <c r="D2895" t="s">
        <v>725</v>
      </c>
      <c r="E2895" t="s">
        <v>726</v>
      </c>
      <c r="F2895" t="s">
        <v>92</v>
      </c>
      <c r="G2895">
        <v>8</v>
      </c>
      <c r="H2895" s="43">
        <v>10964</v>
      </c>
      <c r="I2895" t="s">
        <v>727</v>
      </c>
      <c r="J2895">
        <v>11929</v>
      </c>
      <c r="K2895" t="s">
        <v>739</v>
      </c>
      <c r="L2895" t="s">
        <v>739</v>
      </c>
      <c r="M2895" t="s">
        <v>740</v>
      </c>
      <c r="N2895" t="s">
        <v>741</v>
      </c>
      <c r="O2895" t="s">
        <v>64</v>
      </c>
      <c r="P2895">
        <v>953</v>
      </c>
      <c r="Q2895" t="s">
        <v>731</v>
      </c>
      <c r="R2895">
        <v>52</v>
      </c>
      <c r="S2895">
        <v>8</v>
      </c>
      <c r="T2895">
        <v>0</v>
      </c>
      <c r="U2895">
        <v>0</v>
      </c>
      <c r="V2895">
        <v>8</v>
      </c>
      <c r="W2895">
        <v>0.17</v>
      </c>
      <c r="X2895">
        <v>0</v>
      </c>
      <c r="Y2895">
        <v>0</v>
      </c>
      <c r="Z2895">
        <v>71.66</v>
      </c>
      <c r="AA2895" t="s">
        <v>55</v>
      </c>
      <c r="AB2895" t="s">
        <v>77</v>
      </c>
      <c r="AC2895" t="s">
        <v>742</v>
      </c>
      <c r="AD2895" t="s">
        <v>120</v>
      </c>
      <c r="AE2895" s="39">
        <v>46237.407685185186</v>
      </c>
      <c r="AG2895" t="str">
        <f t="shared" si="360"/>
        <v>Agosto-26</v>
      </c>
      <c r="AH2895" s="36">
        <f>_xlfn.XLOOKUP(AK2895,'Base de Preços'!P$7:P$3001,'Base de Preços'!J$7:J$3001,"",0)</f>
        <v>265.83999999999997</v>
      </c>
      <c r="AI2895" s="37">
        <f t="shared" si="361"/>
        <v>0</v>
      </c>
      <c r="AJ2895" t="str">
        <f>_xlfn.XLOOKUP(N2895,Agrupamentos!C$3:C$496,Agrupamentos!D$3:D$496,"",0)</f>
        <v>HERBICIDA ENTRE LINHA</v>
      </c>
      <c r="AK2895" t="str">
        <f t="shared" si="362"/>
        <v>CAPINA QUIMICA ENTRELINHA 2 RUAS (6M)GN1430REF319</v>
      </c>
      <c r="AL2895" s="57" t="str">
        <f t="shared" si="363"/>
        <v>48521GN1430Motorista de Caminhão PipaMARCIO APARECIDO FOGAÇACAPINA QUIMICA ENTRELINHA 2 RUAS (6M)Santa fé - BTC52Apoio0Agosto-260846237,407685185246234</v>
      </c>
      <c r="AM2895" s="79">
        <f t="shared" si="364"/>
        <v>47.058823529411761</v>
      </c>
      <c r="AN2895" s="80">
        <f t="shared" si="365"/>
        <v>3372.2352941176468</v>
      </c>
      <c r="AO2895" s="36">
        <f t="shared" si="366"/>
        <v>0</v>
      </c>
      <c r="AP2895" s="83">
        <f t="shared" si="367"/>
        <v>-3372.2352941176468</v>
      </c>
    </row>
    <row r="2896" spans="1:42" hidden="1">
      <c r="A2896">
        <v>48521</v>
      </c>
      <c r="B2896" s="38">
        <v>46234</v>
      </c>
      <c r="C2896" t="s">
        <v>781</v>
      </c>
      <c r="D2896" t="s">
        <v>725</v>
      </c>
      <c r="E2896" t="s">
        <v>726</v>
      </c>
      <c r="F2896" t="s">
        <v>59</v>
      </c>
      <c r="G2896">
        <v>8</v>
      </c>
      <c r="H2896" s="43">
        <v>10964</v>
      </c>
      <c r="I2896" t="s">
        <v>727</v>
      </c>
      <c r="J2896">
        <v>11929</v>
      </c>
      <c r="K2896" t="s">
        <v>739</v>
      </c>
      <c r="L2896" t="s">
        <v>739</v>
      </c>
      <c r="M2896" t="s">
        <v>729</v>
      </c>
      <c r="N2896" t="s">
        <v>730</v>
      </c>
      <c r="O2896" t="s">
        <v>64</v>
      </c>
      <c r="P2896">
        <v>953</v>
      </c>
      <c r="Q2896" t="s">
        <v>731</v>
      </c>
      <c r="R2896">
        <v>15</v>
      </c>
      <c r="S2896">
        <v>7</v>
      </c>
      <c r="T2896">
        <v>6.44</v>
      </c>
      <c r="U2896">
        <v>9</v>
      </c>
      <c r="V2896">
        <v>16</v>
      </c>
      <c r="W2896">
        <v>0.87</v>
      </c>
      <c r="X2896">
        <v>1.0900000000000001</v>
      </c>
      <c r="Y2896">
        <v>2.48</v>
      </c>
      <c r="Z2896">
        <v>329.68</v>
      </c>
      <c r="AA2896" t="s">
        <v>46</v>
      </c>
      <c r="AB2896" t="s">
        <v>47</v>
      </c>
      <c r="AC2896" t="s">
        <v>742</v>
      </c>
      <c r="AD2896" t="s">
        <v>120</v>
      </c>
      <c r="AE2896" s="39">
        <v>46234.776805555557</v>
      </c>
      <c r="AG2896" t="str">
        <f t="shared" si="360"/>
        <v>Agosto-26</v>
      </c>
      <c r="AH2896" s="36">
        <f>_xlfn.XLOOKUP(AK2896,'Base de Preços'!P$7:P$3001,'Base de Preços'!J$7:J$3001,"",0)</f>
        <v>464.12</v>
      </c>
      <c r="AI2896" s="37">
        <f t="shared" si="361"/>
        <v>2988.9328</v>
      </c>
      <c r="AJ2896" t="str">
        <f>_xlfn.XLOOKUP(N2896,Agrupamentos!C$3:C$496,Agrupamentos!D$3:D$496,"",0)</f>
        <v>ADUBAÇÃO MECANIZADA</v>
      </c>
      <c r="AK2896" t="str">
        <f t="shared" si="362"/>
        <v>2 ADUBAÇÃO COBERTURA MECANIZADA IIGN1430REF121</v>
      </c>
      <c r="AL2896" s="57" t="str">
        <f t="shared" si="363"/>
        <v>48521GN1430Operador de Trator de PneuMARCIO APARECIDO FOGAÇA2 ADUBAÇÃO COBERTURA MECANIZADA IISanta fé - BTC15Principal6,44Agosto-2691646234,776805555646234</v>
      </c>
      <c r="AM2896" s="79">
        <f t="shared" si="364"/>
        <v>18.390804597701148</v>
      </c>
      <c r="AN2896" s="80">
        <f t="shared" si="365"/>
        <v>6063.0804597701144</v>
      </c>
      <c r="AO2896" s="36">
        <f t="shared" si="366"/>
        <v>2123.1392000000001</v>
      </c>
      <c r="AP2896" s="83">
        <f t="shared" si="367"/>
        <v>-3939.9412597701144</v>
      </c>
    </row>
    <row r="2897" spans="1:42" hidden="1">
      <c r="A2897">
        <v>48521</v>
      </c>
      <c r="B2897" s="38">
        <v>46234</v>
      </c>
      <c r="C2897" t="s">
        <v>781</v>
      </c>
      <c r="D2897" t="s">
        <v>725</v>
      </c>
      <c r="E2897" t="s">
        <v>726</v>
      </c>
      <c r="F2897" t="s">
        <v>59</v>
      </c>
      <c r="G2897">
        <v>8</v>
      </c>
      <c r="H2897" s="43">
        <v>10964</v>
      </c>
      <c r="I2897" t="s">
        <v>727</v>
      </c>
      <c r="J2897">
        <v>11929</v>
      </c>
      <c r="K2897" t="s">
        <v>739</v>
      </c>
      <c r="L2897" t="s">
        <v>739</v>
      </c>
      <c r="M2897" t="s">
        <v>729</v>
      </c>
      <c r="N2897" t="s">
        <v>730</v>
      </c>
      <c r="O2897" t="s">
        <v>64</v>
      </c>
      <c r="P2897">
        <v>953</v>
      </c>
      <c r="Q2897" t="s">
        <v>731</v>
      </c>
      <c r="R2897">
        <v>14</v>
      </c>
      <c r="S2897">
        <v>7</v>
      </c>
      <c r="T2897">
        <v>6</v>
      </c>
      <c r="U2897">
        <v>1</v>
      </c>
      <c r="V2897">
        <v>8</v>
      </c>
      <c r="W2897">
        <v>0.87</v>
      </c>
      <c r="X2897">
        <v>1.17</v>
      </c>
      <c r="Y2897">
        <v>1.33</v>
      </c>
      <c r="Z2897">
        <v>329.68</v>
      </c>
      <c r="AA2897" t="s">
        <v>55</v>
      </c>
      <c r="AB2897" t="s">
        <v>47</v>
      </c>
      <c r="AC2897" t="s">
        <v>742</v>
      </c>
      <c r="AD2897" t="s">
        <v>120</v>
      </c>
      <c r="AE2897" s="39">
        <v>46234.776805555557</v>
      </c>
      <c r="AG2897" t="str">
        <f t="shared" si="360"/>
        <v>Agosto-26</v>
      </c>
      <c r="AH2897" s="36">
        <f>_xlfn.XLOOKUP(AK2897,'Base de Preços'!P$7:P$3001,'Base de Preços'!J$7:J$3001,"",0)</f>
        <v>464.12</v>
      </c>
      <c r="AI2897" s="37">
        <f t="shared" si="361"/>
        <v>2784.7200000000003</v>
      </c>
      <c r="AJ2897" t="str">
        <f>_xlfn.XLOOKUP(N2897,Agrupamentos!C$3:C$496,Agrupamentos!D$3:D$496,"",0)</f>
        <v>ADUBAÇÃO MECANIZADA</v>
      </c>
      <c r="AK2897" t="str">
        <f t="shared" si="362"/>
        <v>2 ADUBAÇÃO COBERTURA MECANIZADA IIGN1430REF121</v>
      </c>
      <c r="AL2897" s="57" t="str">
        <f t="shared" si="363"/>
        <v>48521GN1430Operador de Trator de PneuMARCIO APARECIDO FOGAÇA2 ADUBAÇÃO COBERTURA MECANIZADA IISanta fé - BTC14Principal6Agosto-261846234,776805555646234</v>
      </c>
      <c r="AM2897" s="79">
        <f t="shared" si="364"/>
        <v>9.1954022988505741</v>
      </c>
      <c r="AN2897" s="80">
        <f t="shared" si="365"/>
        <v>3031.5402298850572</v>
      </c>
      <c r="AO2897" s="36">
        <f t="shared" si="366"/>
        <v>1978.08</v>
      </c>
      <c r="AP2897" s="83">
        <f t="shared" si="367"/>
        <v>-1053.4602298850573</v>
      </c>
    </row>
    <row r="2898" spans="1:42" hidden="1">
      <c r="A2898">
        <v>48521</v>
      </c>
      <c r="B2898" s="38">
        <v>46234</v>
      </c>
      <c r="C2898" t="s">
        <v>781</v>
      </c>
      <c r="D2898" t="s">
        <v>725</v>
      </c>
      <c r="E2898" t="s">
        <v>726</v>
      </c>
      <c r="F2898" t="s">
        <v>49</v>
      </c>
      <c r="G2898">
        <v>8</v>
      </c>
      <c r="H2898" s="43">
        <v>10964</v>
      </c>
      <c r="I2898" t="s">
        <v>727</v>
      </c>
      <c r="J2898">
        <v>11929</v>
      </c>
      <c r="K2898" t="s">
        <v>739</v>
      </c>
      <c r="L2898" t="s">
        <v>739</v>
      </c>
      <c r="M2898" t="s">
        <v>740</v>
      </c>
      <c r="N2898" t="s">
        <v>741</v>
      </c>
      <c r="O2898" t="s">
        <v>64</v>
      </c>
      <c r="P2898">
        <v>953</v>
      </c>
      <c r="Q2898" t="s">
        <v>731</v>
      </c>
      <c r="R2898">
        <v>52</v>
      </c>
      <c r="S2898">
        <v>0</v>
      </c>
      <c r="T2898">
        <v>0</v>
      </c>
      <c r="U2898">
        <v>8</v>
      </c>
      <c r="V2898">
        <v>8</v>
      </c>
      <c r="W2898">
        <v>0.17</v>
      </c>
      <c r="X2898">
        <v>0</v>
      </c>
      <c r="Y2898">
        <v>0</v>
      </c>
      <c r="Z2898">
        <v>24.38</v>
      </c>
      <c r="AA2898" t="s">
        <v>55</v>
      </c>
      <c r="AB2898" t="s">
        <v>56</v>
      </c>
      <c r="AC2898" t="s">
        <v>742</v>
      </c>
      <c r="AD2898" t="s">
        <v>120</v>
      </c>
      <c r="AE2898" s="39">
        <v>46237.407476851855</v>
      </c>
      <c r="AG2898" t="str">
        <f t="shared" si="360"/>
        <v>Agosto-26</v>
      </c>
      <c r="AH2898" s="36">
        <f>_xlfn.XLOOKUP(AK2898,'Base de Preços'!P$7:P$3001,'Base de Preços'!J$7:J$3001,"",0)</f>
        <v>265.83999999999997</v>
      </c>
      <c r="AI2898" s="37">
        <f t="shared" si="361"/>
        <v>0</v>
      </c>
      <c r="AJ2898" t="str">
        <f>_xlfn.XLOOKUP(N2898,Agrupamentos!C$3:C$496,Agrupamentos!D$3:D$496,"",0)</f>
        <v>HERBICIDA ENTRE LINHA</v>
      </c>
      <c r="AK2898" t="str">
        <f t="shared" si="362"/>
        <v>CAPINA QUIMICA ENTRELINHA 2 RUAS (6M)GN1430REF319</v>
      </c>
      <c r="AL2898" s="57" t="str">
        <f t="shared" si="363"/>
        <v>48521GN1430Trabalhador FlorestalMARCIO APARECIDO FOGAÇACAPINA QUIMICA ENTRELINHA 2 RUAS (6M)Santa fé - BTC52Suporte0Agosto-268846237,407476851946234</v>
      </c>
      <c r="AM2898" s="79">
        <f t="shared" si="364"/>
        <v>47.058823529411761</v>
      </c>
      <c r="AN2898" s="80">
        <f t="shared" si="365"/>
        <v>1147.2941176470588</v>
      </c>
      <c r="AO2898" s="36">
        <f t="shared" si="366"/>
        <v>0</v>
      </c>
      <c r="AP2898" s="83">
        <f t="shared" si="367"/>
        <v>-1147.2941176470588</v>
      </c>
    </row>
    <row r="2899" spans="1:42" hidden="1">
      <c r="A2899">
        <v>48577</v>
      </c>
      <c r="B2899" s="38">
        <v>46234</v>
      </c>
      <c r="C2899" t="s">
        <v>781</v>
      </c>
      <c r="D2899" t="s">
        <v>725</v>
      </c>
      <c r="E2899" t="s">
        <v>726</v>
      </c>
      <c r="F2899" t="s">
        <v>59</v>
      </c>
      <c r="G2899">
        <v>8</v>
      </c>
      <c r="H2899" s="43">
        <v>10964</v>
      </c>
      <c r="I2899" t="s">
        <v>727</v>
      </c>
      <c r="J2899">
        <v>11846</v>
      </c>
      <c r="K2899" t="s">
        <v>728</v>
      </c>
      <c r="L2899" t="s">
        <v>728</v>
      </c>
      <c r="M2899">
        <v>2</v>
      </c>
      <c r="N2899" t="s">
        <v>736</v>
      </c>
      <c r="O2899" t="s">
        <v>64</v>
      </c>
      <c r="P2899">
        <v>981</v>
      </c>
      <c r="Q2899" t="s">
        <v>782</v>
      </c>
      <c r="R2899">
        <v>2</v>
      </c>
      <c r="S2899">
        <v>0</v>
      </c>
      <c r="T2899">
        <v>0</v>
      </c>
      <c r="U2899">
        <v>16</v>
      </c>
      <c r="V2899">
        <v>16</v>
      </c>
      <c r="W2899">
        <v>0</v>
      </c>
      <c r="X2899">
        <v>0</v>
      </c>
      <c r="Y2899">
        <v>0</v>
      </c>
      <c r="Z2899">
        <v>0</v>
      </c>
      <c r="AA2899" t="s">
        <v>46</v>
      </c>
      <c r="AB2899" t="s">
        <v>56</v>
      </c>
      <c r="AC2899" t="s">
        <v>732</v>
      </c>
      <c r="AE2899" s="39">
        <v>46237.273402777777</v>
      </c>
      <c r="AG2899" t="str">
        <f t="shared" si="360"/>
        <v>Agosto-26</v>
      </c>
      <c r="AH2899" s="36">
        <f>_xlfn.XLOOKUP(AK2899,'Base de Preços'!P$7:P$3001,'Base de Preços'!J$7:J$3001,"",0)</f>
        <v>0</v>
      </c>
      <c r="AI2899" s="37">
        <f t="shared" si="361"/>
        <v>0</v>
      </c>
      <c r="AJ2899" t="str">
        <f>_xlfn.XLOOKUP(N2899,Agrupamentos!C$3:C$496,Agrupamentos!D$3:D$496,"",0)</f>
        <v>APOIO E MANUTENÇÃO</v>
      </c>
      <c r="AK2899" t="str">
        <f t="shared" si="362"/>
        <v>APOIO E MANUTENÇÃO 1430GN14302</v>
      </c>
      <c r="AL2899" s="57" t="str">
        <f t="shared" si="363"/>
        <v>48577GN1430Operador de Trator de PneuYURI RIBEIRO DE OLIVEIRAAPOIO E MANUTENÇÃO 1430F21 - SÃO FRANCISCO DE ASSIS2Suporte0Agosto-26161646237,273402777846234</v>
      </c>
      <c r="AM2899" s="79" t="str">
        <f t="shared" si="364"/>
        <v/>
      </c>
      <c r="AN2899" s="80" t="str">
        <f t="shared" si="365"/>
        <v/>
      </c>
      <c r="AO2899" s="36">
        <f t="shared" si="366"/>
        <v>0</v>
      </c>
      <c r="AP2899" s="83" t="str">
        <f t="shared" si="367"/>
        <v/>
      </c>
    </row>
    <row r="2900" spans="1:42" hidden="1">
      <c r="A2900">
        <v>48577</v>
      </c>
      <c r="B2900" s="38">
        <v>46234</v>
      </c>
      <c r="C2900" t="s">
        <v>781</v>
      </c>
      <c r="D2900" t="s">
        <v>725</v>
      </c>
      <c r="E2900" t="s">
        <v>726</v>
      </c>
      <c r="F2900" t="s">
        <v>59</v>
      </c>
      <c r="G2900">
        <v>8</v>
      </c>
      <c r="H2900" s="43">
        <v>10964</v>
      </c>
      <c r="I2900" t="s">
        <v>727</v>
      </c>
      <c r="J2900">
        <v>11846</v>
      </c>
      <c r="K2900" t="s">
        <v>728</v>
      </c>
      <c r="L2900" t="s">
        <v>728</v>
      </c>
      <c r="M2900" t="s">
        <v>823</v>
      </c>
      <c r="N2900" t="s">
        <v>693</v>
      </c>
      <c r="O2900" t="s">
        <v>64</v>
      </c>
      <c r="P2900">
        <v>981</v>
      </c>
      <c r="Q2900" t="s">
        <v>782</v>
      </c>
      <c r="R2900">
        <v>6</v>
      </c>
      <c r="S2900">
        <v>4</v>
      </c>
      <c r="T2900">
        <v>6.44</v>
      </c>
      <c r="U2900">
        <v>4</v>
      </c>
      <c r="V2900">
        <v>8</v>
      </c>
      <c r="W2900">
        <v>1.03</v>
      </c>
      <c r="X2900">
        <v>0.62</v>
      </c>
      <c r="Y2900">
        <v>1.24</v>
      </c>
      <c r="Z2900">
        <v>710</v>
      </c>
      <c r="AA2900" t="s">
        <v>55</v>
      </c>
      <c r="AB2900" t="s">
        <v>47</v>
      </c>
      <c r="AC2900" t="s">
        <v>732</v>
      </c>
      <c r="AD2900" t="s">
        <v>120</v>
      </c>
      <c r="AE2900" s="39">
        <v>46237.273402777777</v>
      </c>
      <c r="AG2900" t="str">
        <f t="shared" si="360"/>
        <v>Agosto-26</v>
      </c>
      <c r="AH2900" s="36">
        <f>_xlfn.XLOOKUP(AK2900,'Base de Preços'!P$7:P$3001,'Base de Preços'!J$7:J$3001,"",0)</f>
        <v>710</v>
      </c>
      <c r="AI2900" s="37">
        <f t="shared" si="361"/>
        <v>4572.4000000000005</v>
      </c>
      <c r="AJ2900" t="str">
        <f>_xlfn.XLOOKUP(N2900,Agrupamentos!C$3:C$496,Agrupamentos!D$3:D$496,"",0)</f>
        <v>SUBSOSALGEM</v>
      </c>
      <c r="AK2900" t="str">
        <f t="shared" si="362"/>
        <v>SUBSOLAGEMGN1430REF1604</v>
      </c>
      <c r="AL2900" s="57" t="str">
        <f t="shared" si="363"/>
        <v>48577GN1430Operador de Trator de PneuYURI RIBEIRO DE OLIVEIRASUBSOLAGEMF21 - SÃO FRANCISCO DE ASSIS6Principal6,44Agosto-264846237,273402777846234</v>
      </c>
      <c r="AM2900" s="79">
        <f t="shared" si="364"/>
        <v>7.766990291262136</v>
      </c>
      <c r="AN2900" s="80">
        <f t="shared" si="365"/>
        <v>5514.5631067961167</v>
      </c>
      <c r="AO2900" s="36">
        <f t="shared" si="366"/>
        <v>4572.4000000000005</v>
      </c>
      <c r="AP2900" s="83">
        <f t="shared" si="367"/>
        <v>-942.16310679611615</v>
      </c>
    </row>
    <row r="2901" spans="1:42" hidden="1">
      <c r="A2901">
        <v>48587</v>
      </c>
      <c r="B2901" s="38">
        <v>46234</v>
      </c>
      <c r="C2901" t="s">
        <v>781</v>
      </c>
      <c r="D2901" t="s">
        <v>725</v>
      </c>
      <c r="E2901" t="s">
        <v>726</v>
      </c>
      <c r="F2901" t="s">
        <v>49</v>
      </c>
      <c r="G2901">
        <v>8</v>
      </c>
      <c r="H2901" s="43" t="s">
        <v>733</v>
      </c>
      <c r="I2901" t="s">
        <v>734</v>
      </c>
      <c r="J2901">
        <v>11752</v>
      </c>
      <c r="K2901" t="s">
        <v>149</v>
      </c>
      <c r="L2901" t="s">
        <v>735</v>
      </c>
      <c r="M2901">
        <v>2</v>
      </c>
      <c r="N2901" t="s">
        <v>736</v>
      </c>
      <c r="O2901" t="s">
        <v>64</v>
      </c>
      <c r="P2901">
        <v>981</v>
      </c>
      <c r="Q2901" t="s">
        <v>782</v>
      </c>
      <c r="R2901">
        <v>6</v>
      </c>
      <c r="S2901">
        <v>0</v>
      </c>
      <c r="T2901">
        <v>0</v>
      </c>
      <c r="U2901">
        <v>16</v>
      </c>
      <c r="V2901">
        <v>16</v>
      </c>
      <c r="W2901">
        <v>0</v>
      </c>
      <c r="X2901">
        <v>0</v>
      </c>
      <c r="Y2901">
        <v>0</v>
      </c>
      <c r="Z2901">
        <v>0</v>
      </c>
      <c r="AA2901" t="s">
        <v>55</v>
      </c>
      <c r="AB2901" t="s">
        <v>56</v>
      </c>
      <c r="AC2901" t="s">
        <v>120</v>
      </c>
      <c r="AD2901" t="s">
        <v>120</v>
      </c>
      <c r="AE2901" s="39">
        <v>46237.373900462961</v>
      </c>
      <c r="AG2901" t="str">
        <f t="shared" si="360"/>
        <v>Agosto-26</v>
      </c>
      <c r="AH2901" s="36">
        <f>_xlfn.XLOOKUP(AK2901,'Base de Preços'!P$7:P$3001,'Base de Preços'!J$7:J$3001,"",0)</f>
        <v>0</v>
      </c>
      <c r="AI2901" s="37">
        <f t="shared" si="361"/>
        <v>0</v>
      </c>
      <c r="AJ2901" t="str">
        <f>_xlfn.XLOOKUP(N2901,Agrupamentos!C$3:C$496,Agrupamentos!D$3:D$496,"",0)</f>
        <v>APOIO E MANUTENÇÃO</v>
      </c>
      <c r="AK2901" t="str">
        <f t="shared" si="362"/>
        <v>APOIO E MANUTENÇÃO 1430GN14302</v>
      </c>
      <c r="AL2901" s="57" t="str">
        <f t="shared" si="363"/>
        <v>48587GN1430Trabalhador FlorestalMATEUS SANCHES PERES BIENIEKAPOIO E MANUTENÇÃO 1430F21 - SÃO FRANCISCO DE ASSIS6Suporte0Agosto-26161646237,37390046346234</v>
      </c>
      <c r="AM2901" s="79" t="str">
        <f t="shared" si="364"/>
        <v/>
      </c>
      <c r="AN2901" s="80" t="str">
        <f t="shared" si="365"/>
        <v/>
      </c>
      <c r="AO2901" s="36">
        <f t="shared" si="366"/>
        <v>0</v>
      </c>
      <c r="AP2901" s="83" t="str">
        <f t="shared" si="367"/>
        <v/>
      </c>
    </row>
    <row r="2902" spans="1:42" hidden="1">
      <c r="A2902">
        <v>48587</v>
      </c>
      <c r="B2902" s="38">
        <v>46234</v>
      </c>
      <c r="C2902" t="s">
        <v>781</v>
      </c>
      <c r="D2902" t="s">
        <v>725</v>
      </c>
      <c r="E2902" t="s">
        <v>726</v>
      </c>
      <c r="F2902" t="s">
        <v>59</v>
      </c>
      <c r="G2902">
        <v>8</v>
      </c>
      <c r="H2902" s="43" t="s">
        <v>733</v>
      </c>
      <c r="I2902" t="s">
        <v>734</v>
      </c>
      <c r="J2902">
        <v>11752</v>
      </c>
      <c r="K2902" t="s">
        <v>149</v>
      </c>
      <c r="L2902" t="s">
        <v>735</v>
      </c>
      <c r="M2902">
        <v>2</v>
      </c>
      <c r="N2902" t="s">
        <v>736</v>
      </c>
      <c r="O2902" t="s">
        <v>64</v>
      </c>
      <c r="P2902">
        <v>981</v>
      </c>
      <c r="Q2902" t="s">
        <v>782</v>
      </c>
      <c r="R2902">
        <v>6</v>
      </c>
      <c r="S2902">
        <v>0</v>
      </c>
      <c r="T2902">
        <v>0</v>
      </c>
      <c r="U2902">
        <v>16</v>
      </c>
      <c r="V2902">
        <v>16</v>
      </c>
      <c r="W2902">
        <v>0</v>
      </c>
      <c r="X2902">
        <v>0</v>
      </c>
      <c r="Y2902">
        <v>0</v>
      </c>
      <c r="Z2902">
        <v>0</v>
      </c>
      <c r="AA2902" t="s">
        <v>55</v>
      </c>
      <c r="AB2902" t="s">
        <v>56</v>
      </c>
      <c r="AC2902" t="s">
        <v>120</v>
      </c>
      <c r="AD2902" t="s">
        <v>120</v>
      </c>
      <c r="AE2902" s="39">
        <v>46237.374108796299</v>
      </c>
      <c r="AG2902" t="str">
        <f t="shared" si="360"/>
        <v>Agosto-26</v>
      </c>
      <c r="AH2902" s="36">
        <f>_xlfn.XLOOKUP(AK2902,'Base de Preços'!P$7:P$3001,'Base de Preços'!J$7:J$3001,"",0)</f>
        <v>0</v>
      </c>
      <c r="AI2902" s="37">
        <f t="shared" si="361"/>
        <v>0</v>
      </c>
      <c r="AJ2902" t="str">
        <f>_xlfn.XLOOKUP(N2902,Agrupamentos!C$3:C$496,Agrupamentos!D$3:D$496,"",0)</f>
        <v>APOIO E MANUTENÇÃO</v>
      </c>
      <c r="AK2902" t="str">
        <f t="shared" si="362"/>
        <v>APOIO E MANUTENÇÃO 1430GN14302</v>
      </c>
      <c r="AL2902" s="57" t="str">
        <f t="shared" si="363"/>
        <v>48587GN1430Operador de Trator de PneuMATEUS SANCHES PERES BIENIEKAPOIO E MANUTENÇÃO 1430F21 - SÃO FRANCISCO DE ASSIS6Suporte0Agosto-26161646237,374108796346234</v>
      </c>
      <c r="AM2902" s="79" t="str">
        <f t="shared" si="364"/>
        <v/>
      </c>
      <c r="AN2902" s="80" t="str">
        <f t="shared" si="365"/>
        <v/>
      </c>
      <c r="AO2902" s="36">
        <f t="shared" si="366"/>
        <v>0</v>
      </c>
      <c r="AP2902" s="83" t="str">
        <f t="shared" si="367"/>
        <v/>
      </c>
    </row>
    <row r="2903" spans="1:42" hidden="1">
      <c r="A2903">
        <v>48587</v>
      </c>
      <c r="B2903" s="38">
        <v>46234</v>
      </c>
      <c r="C2903" t="s">
        <v>781</v>
      </c>
      <c r="D2903" t="s">
        <v>725</v>
      </c>
      <c r="E2903" t="s">
        <v>726</v>
      </c>
      <c r="F2903" t="s">
        <v>37</v>
      </c>
      <c r="G2903">
        <v>8</v>
      </c>
      <c r="H2903" s="43" t="s">
        <v>733</v>
      </c>
      <c r="I2903" t="s">
        <v>734</v>
      </c>
      <c r="J2903">
        <v>11752</v>
      </c>
      <c r="K2903" t="s">
        <v>149</v>
      </c>
      <c r="L2903" t="s">
        <v>735</v>
      </c>
      <c r="M2903">
        <v>2</v>
      </c>
      <c r="N2903" t="s">
        <v>736</v>
      </c>
      <c r="O2903" t="s">
        <v>64</v>
      </c>
      <c r="P2903">
        <v>981</v>
      </c>
      <c r="Q2903" t="s">
        <v>782</v>
      </c>
      <c r="R2903">
        <v>6</v>
      </c>
      <c r="S2903">
        <v>0</v>
      </c>
      <c r="T2903">
        <v>0</v>
      </c>
      <c r="U2903">
        <v>24</v>
      </c>
      <c r="V2903">
        <v>24</v>
      </c>
      <c r="W2903">
        <v>0</v>
      </c>
      <c r="X2903">
        <v>0</v>
      </c>
      <c r="Y2903">
        <v>0</v>
      </c>
      <c r="Z2903">
        <v>0</v>
      </c>
      <c r="AA2903" t="s">
        <v>55</v>
      </c>
      <c r="AB2903" t="s">
        <v>47</v>
      </c>
      <c r="AC2903" t="s">
        <v>120</v>
      </c>
      <c r="AD2903" t="s">
        <v>120</v>
      </c>
      <c r="AE2903" s="39">
        <v>46237.374328703707</v>
      </c>
      <c r="AG2903" t="str">
        <f t="shared" si="360"/>
        <v>Agosto-26</v>
      </c>
      <c r="AH2903" s="36">
        <f>_xlfn.XLOOKUP(AK2903,'Base de Preços'!P$7:P$3001,'Base de Preços'!J$7:J$3001,"",0)</f>
        <v>0</v>
      </c>
      <c r="AI2903" s="37">
        <f t="shared" si="361"/>
        <v>0</v>
      </c>
      <c r="AJ2903" t="str">
        <f>_xlfn.XLOOKUP(N2903,Agrupamentos!C$3:C$496,Agrupamentos!D$3:D$496,"",0)</f>
        <v>APOIO E MANUTENÇÃO</v>
      </c>
      <c r="AK2903" t="str">
        <f t="shared" si="362"/>
        <v>APOIO E MANUTENÇÃO 1430GN14302</v>
      </c>
      <c r="AL2903" s="57" t="str">
        <f t="shared" si="363"/>
        <v>48587GN1430MotoristaMATEUS SANCHES PERES BIENIEKAPOIO E MANUTENÇÃO 1430F21 - SÃO FRANCISCO DE ASSIS6Principal0Agosto-26242446237,374328703746234</v>
      </c>
      <c r="AM2903" s="79" t="str">
        <f t="shared" si="364"/>
        <v/>
      </c>
      <c r="AN2903" s="80" t="str">
        <f t="shared" si="365"/>
        <v/>
      </c>
      <c r="AO2903" s="36">
        <f t="shared" si="366"/>
        <v>0</v>
      </c>
      <c r="AP2903" s="83" t="str">
        <f t="shared" si="367"/>
        <v/>
      </c>
    </row>
    <row r="2904" spans="1:42" hidden="1">
      <c r="A2904">
        <v>48589</v>
      </c>
      <c r="B2904" s="38">
        <v>46234</v>
      </c>
      <c r="C2904" t="s">
        <v>781</v>
      </c>
      <c r="D2904" t="s">
        <v>725</v>
      </c>
      <c r="E2904" t="s">
        <v>726</v>
      </c>
      <c r="F2904" t="s">
        <v>59</v>
      </c>
      <c r="G2904">
        <v>8</v>
      </c>
      <c r="H2904" s="43" t="s">
        <v>733</v>
      </c>
      <c r="I2904" t="s">
        <v>734</v>
      </c>
      <c r="J2904">
        <v>11752</v>
      </c>
      <c r="K2904" t="s">
        <v>149</v>
      </c>
      <c r="L2904" t="s">
        <v>738</v>
      </c>
      <c r="M2904">
        <v>2</v>
      </c>
      <c r="N2904" t="s">
        <v>736</v>
      </c>
      <c r="O2904" t="s">
        <v>64</v>
      </c>
      <c r="P2904">
        <v>981</v>
      </c>
      <c r="Q2904" t="s">
        <v>782</v>
      </c>
      <c r="R2904">
        <v>6</v>
      </c>
      <c r="S2904">
        <v>0</v>
      </c>
      <c r="T2904">
        <v>0</v>
      </c>
      <c r="U2904">
        <v>8</v>
      </c>
      <c r="V2904">
        <v>8</v>
      </c>
      <c r="W2904">
        <v>0</v>
      </c>
      <c r="X2904">
        <v>0</v>
      </c>
      <c r="Y2904">
        <v>0</v>
      </c>
      <c r="Z2904">
        <v>0</v>
      </c>
      <c r="AA2904" t="s">
        <v>55</v>
      </c>
      <c r="AB2904" t="s">
        <v>56</v>
      </c>
      <c r="AC2904" t="s">
        <v>120</v>
      </c>
      <c r="AD2904" t="s">
        <v>120</v>
      </c>
      <c r="AE2904" s="39">
        <v>46237.375451388885</v>
      </c>
      <c r="AG2904" t="str">
        <f t="shared" si="360"/>
        <v>Agosto-26</v>
      </c>
      <c r="AH2904" s="36">
        <f>_xlfn.XLOOKUP(AK2904,'Base de Preços'!P$7:P$3001,'Base de Preços'!J$7:J$3001,"",0)</f>
        <v>0</v>
      </c>
      <c r="AI2904" s="37">
        <f t="shared" si="361"/>
        <v>0</v>
      </c>
      <c r="AJ2904" t="str">
        <f>_xlfn.XLOOKUP(N2904,Agrupamentos!C$3:C$496,Agrupamentos!D$3:D$496,"",0)</f>
        <v>APOIO E MANUTENÇÃO</v>
      </c>
      <c r="AK2904" t="str">
        <f t="shared" si="362"/>
        <v>APOIO E MANUTENÇÃO 1430GN14302</v>
      </c>
      <c r="AL2904" s="57" t="str">
        <f t="shared" si="363"/>
        <v>48589GN1430Operador de Trator de PneuMATEUS SANCHES PERES BIENIEKAPOIO E MANUTENÇÃO 1430F21 - SÃO FRANCISCO DE ASSIS6Suporte0Agosto-268846237,375451388946234</v>
      </c>
      <c r="AM2904" s="79" t="str">
        <f t="shared" si="364"/>
        <v/>
      </c>
      <c r="AN2904" s="80" t="str">
        <f t="shared" si="365"/>
        <v/>
      </c>
      <c r="AO2904" s="36">
        <f t="shared" si="366"/>
        <v>0</v>
      </c>
      <c r="AP2904" s="83" t="str">
        <f t="shared" si="367"/>
        <v/>
      </c>
    </row>
    <row r="2905" spans="1:42" hidden="1">
      <c r="A2905">
        <v>48510</v>
      </c>
      <c r="B2905" s="38">
        <v>46234</v>
      </c>
      <c r="C2905" t="s">
        <v>714</v>
      </c>
      <c r="D2905" t="s">
        <v>36</v>
      </c>
      <c r="E2905" t="s">
        <v>3</v>
      </c>
      <c r="F2905" t="s">
        <v>37</v>
      </c>
      <c r="G2905">
        <v>8</v>
      </c>
      <c r="H2905" s="43">
        <v>11585</v>
      </c>
      <c r="I2905" t="s">
        <v>38</v>
      </c>
      <c r="J2905" t="s">
        <v>39</v>
      </c>
      <c r="K2905" t="s">
        <v>40</v>
      </c>
      <c r="L2905" t="s">
        <v>41</v>
      </c>
      <c r="M2905">
        <v>2</v>
      </c>
      <c r="N2905" t="s">
        <v>42</v>
      </c>
      <c r="O2905" t="s">
        <v>43</v>
      </c>
      <c r="P2905">
        <v>390</v>
      </c>
      <c r="Q2905" t="s">
        <v>44</v>
      </c>
      <c r="R2905" t="s">
        <v>45</v>
      </c>
      <c r="S2905">
        <v>8</v>
      </c>
      <c r="T2905">
        <v>0</v>
      </c>
      <c r="U2905">
        <v>8</v>
      </c>
      <c r="V2905">
        <v>16</v>
      </c>
      <c r="W2905">
        <v>0</v>
      </c>
      <c r="X2905">
        <v>0</v>
      </c>
      <c r="Y2905">
        <v>0</v>
      </c>
      <c r="Z2905">
        <v>0</v>
      </c>
      <c r="AA2905" t="s">
        <v>46</v>
      </c>
      <c r="AB2905" t="s">
        <v>47</v>
      </c>
      <c r="AC2905" t="s">
        <v>48</v>
      </c>
      <c r="AD2905" t="s">
        <v>48</v>
      </c>
      <c r="AE2905" s="39">
        <v>46234.723194444443</v>
      </c>
      <c r="AG2905" t="str">
        <f t="shared" si="360"/>
        <v>Agosto-26</v>
      </c>
      <c r="AH2905" s="36">
        <f>_xlfn.XLOOKUP(AK2905,'Base de Preços'!P$7:P$3001,'Base de Preços'!J$7:J$3001,"",0)</f>
        <v>0</v>
      </c>
      <c r="AI2905" s="37">
        <f t="shared" si="361"/>
        <v>0</v>
      </c>
      <c r="AJ2905" t="str">
        <f>_xlfn.XLOOKUP(N2905,Agrupamentos!C$3:C$496,Agrupamentos!D$3:D$496,"",0)</f>
        <v>APOIO E MANUTENÇÃO</v>
      </c>
      <c r="AK2905" t="str">
        <f t="shared" si="362"/>
        <v>APOIO E MANUTEÇÃOGN14212</v>
      </c>
      <c r="AL2905" s="57" t="str">
        <f t="shared" si="363"/>
        <v>48510GN1421MotoristaGIOVANNI RODRIGUES BORGES MORAESAPOIO E MANUTEÇÃOPátio MST01Principal0Agosto-2681646234,723194444446234</v>
      </c>
      <c r="AM2905" s="79" t="str">
        <f t="shared" si="364"/>
        <v/>
      </c>
      <c r="AN2905" s="80" t="str">
        <f t="shared" si="365"/>
        <v/>
      </c>
      <c r="AO2905" s="36">
        <f t="shared" si="366"/>
        <v>0</v>
      </c>
      <c r="AP2905" s="83" t="str">
        <f t="shared" si="367"/>
        <v/>
      </c>
    </row>
    <row r="2906" spans="1:42" hidden="1">
      <c r="A2906">
        <v>48512</v>
      </c>
      <c r="B2906" s="38">
        <v>46234</v>
      </c>
      <c r="C2906" t="s">
        <v>714</v>
      </c>
      <c r="D2906" t="s">
        <v>36</v>
      </c>
      <c r="E2906" t="s">
        <v>3</v>
      </c>
      <c r="F2906" t="s">
        <v>49</v>
      </c>
      <c r="G2906">
        <v>8</v>
      </c>
      <c r="H2906" s="43">
        <v>11585</v>
      </c>
      <c r="I2906" t="s">
        <v>38</v>
      </c>
      <c r="J2906" t="s">
        <v>50</v>
      </c>
      <c r="K2906" t="s">
        <v>51</v>
      </c>
      <c r="L2906" t="s">
        <v>52</v>
      </c>
      <c r="M2906">
        <v>2</v>
      </c>
      <c r="N2906" t="s">
        <v>42</v>
      </c>
      <c r="O2906" t="s">
        <v>43</v>
      </c>
      <c r="P2906">
        <v>528</v>
      </c>
      <c r="Q2906" t="s">
        <v>76</v>
      </c>
      <c r="R2906">
        <v>2</v>
      </c>
      <c r="S2906">
        <v>0</v>
      </c>
      <c r="T2906">
        <v>0</v>
      </c>
      <c r="U2906">
        <v>56</v>
      </c>
      <c r="V2906">
        <v>56</v>
      </c>
      <c r="W2906">
        <v>0</v>
      </c>
      <c r="X2906">
        <v>0</v>
      </c>
      <c r="Y2906">
        <v>0</v>
      </c>
      <c r="Z2906">
        <v>0</v>
      </c>
      <c r="AA2906" t="s">
        <v>55</v>
      </c>
      <c r="AB2906" t="s">
        <v>56</v>
      </c>
      <c r="AC2906" t="s">
        <v>57</v>
      </c>
      <c r="AD2906" t="s">
        <v>57</v>
      </c>
      <c r="AE2906" s="39">
        <v>46234.725300925929</v>
      </c>
      <c r="AG2906" t="str">
        <f t="shared" si="360"/>
        <v>Agosto-26</v>
      </c>
      <c r="AH2906" s="36">
        <f>_xlfn.XLOOKUP(AK2906,'Base de Preços'!P$7:P$3001,'Base de Preços'!J$7:J$3001,"",0)</f>
        <v>0</v>
      </c>
      <c r="AI2906" s="37">
        <f t="shared" si="361"/>
        <v>0</v>
      </c>
      <c r="AJ2906" t="str">
        <f>_xlfn.XLOOKUP(N2906,Agrupamentos!C$3:C$496,Agrupamentos!D$3:D$496,"",0)</f>
        <v>APOIO E MANUTENÇÃO</v>
      </c>
      <c r="AK2906" t="str">
        <f t="shared" si="362"/>
        <v>APOIO E MANUTEÇÃOGN14212</v>
      </c>
      <c r="AL2906" s="57" t="str">
        <f t="shared" si="363"/>
        <v>48512GN1421Trabalhador FlorestalLEANDRA DE MIRANDA SOUZA COSTAAPOIO E MANUTEÇÃOMEL2Suporte0Agosto-26565646234,725300925946234</v>
      </c>
      <c r="AM2906" s="79" t="str">
        <f t="shared" si="364"/>
        <v/>
      </c>
      <c r="AN2906" s="80" t="str">
        <f t="shared" si="365"/>
        <v/>
      </c>
      <c r="AO2906" s="36">
        <f t="shared" si="366"/>
        <v>0</v>
      </c>
      <c r="AP2906" s="83" t="str">
        <f t="shared" si="367"/>
        <v/>
      </c>
    </row>
    <row r="2907" spans="1:42" hidden="1">
      <c r="A2907">
        <v>48524</v>
      </c>
      <c r="B2907" s="38">
        <v>46234</v>
      </c>
      <c r="C2907" t="s">
        <v>714</v>
      </c>
      <c r="D2907" t="s">
        <v>36</v>
      </c>
      <c r="E2907" t="s">
        <v>3</v>
      </c>
      <c r="F2907" t="s">
        <v>37</v>
      </c>
      <c r="G2907">
        <v>9</v>
      </c>
      <c r="H2907" s="43">
        <v>10061</v>
      </c>
      <c r="I2907" t="s">
        <v>60</v>
      </c>
      <c r="J2907">
        <v>11071</v>
      </c>
      <c r="K2907" t="s">
        <v>66</v>
      </c>
      <c r="L2907" t="s">
        <v>66</v>
      </c>
      <c r="M2907" t="s">
        <v>541</v>
      </c>
      <c r="N2907" t="s">
        <v>542</v>
      </c>
      <c r="O2907" t="s">
        <v>64</v>
      </c>
      <c r="P2907">
        <v>528</v>
      </c>
      <c r="Q2907" t="s">
        <v>76</v>
      </c>
      <c r="R2907">
        <v>52</v>
      </c>
      <c r="S2907">
        <v>0</v>
      </c>
      <c r="T2907">
        <v>7.5</v>
      </c>
      <c r="U2907">
        <v>9</v>
      </c>
      <c r="V2907">
        <v>9</v>
      </c>
      <c r="W2907">
        <v>0.46</v>
      </c>
      <c r="X2907">
        <v>0</v>
      </c>
      <c r="Y2907">
        <v>1.2</v>
      </c>
      <c r="Z2907">
        <v>209.59</v>
      </c>
      <c r="AA2907" t="s">
        <v>55</v>
      </c>
      <c r="AB2907" t="s">
        <v>56</v>
      </c>
      <c r="AC2907" t="s">
        <v>69</v>
      </c>
      <c r="AD2907" t="s">
        <v>203</v>
      </c>
      <c r="AE2907" s="39">
        <v>46234.790208333332</v>
      </c>
      <c r="AG2907" t="str">
        <f t="shared" si="360"/>
        <v>Agosto-26</v>
      </c>
      <c r="AH2907" s="36">
        <f>_xlfn.XLOOKUP(AK2907,'Base de Preços'!P$7:P$3001,'Base de Preços'!J$7:J$3001,"",0)</f>
        <v>1100</v>
      </c>
      <c r="AI2907" s="37">
        <f t="shared" si="361"/>
        <v>0</v>
      </c>
      <c r="AJ2907" t="str">
        <f>_xlfn.XLOOKUP(N2907,Agrupamentos!C$3:C$496,Agrupamentos!D$3:D$496,"",0)</f>
        <v>SUBSOSALGEM</v>
      </c>
      <c r="AK2907" t="str">
        <f t="shared" si="362"/>
        <v>SUBSOLAGEM EM ÁREA DE REFORMAGN1421REF56</v>
      </c>
      <c r="AL2907" s="57" t="str">
        <f t="shared" si="363"/>
        <v>48524GN1421MotoristaLUCAS CARDOSO PINTOSUBSOLAGEM EM ÁREA DE REFORMAMEL52Suporte7,5Agosto-269946234,790208333346234</v>
      </c>
      <c r="AM2907" s="79">
        <f t="shared" si="364"/>
        <v>19.565217391304348</v>
      </c>
      <c r="AN2907" s="80">
        <f t="shared" si="365"/>
        <v>4100.673913043478</v>
      </c>
      <c r="AO2907" s="36">
        <f t="shared" si="366"/>
        <v>1571.925</v>
      </c>
      <c r="AP2907" s="83">
        <f t="shared" si="367"/>
        <v>-2528.7489130434778</v>
      </c>
    </row>
    <row r="2908" spans="1:42" hidden="1">
      <c r="A2908">
        <v>48524</v>
      </c>
      <c r="B2908" s="38">
        <v>46234</v>
      </c>
      <c r="C2908" t="s">
        <v>714</v>
      </c>
      <c r="D2908" t="s">
        <v>36</v>
      </c>
      <c r="E2908" t="s">
        <v>3</v>
      </c>
      <c r="F2908" t="s">
        <v>59</v>
      </c>
      <c r="G2908">
        <v>9</v>
      </c>
      <c r="H2908" s="43">
        <v>10061</v>
      </c>
      <c r="I2908" t="s">
        <v>60</v>
      </c>
      <c r="J2908">
        <v>11071</v>
      </c>
      <c r="K2908" t="s">
        <v>66</v>
      </c>
      <c r="L2908" t="s">
        <v>66</v>
      </c>
      <c r="M2908" t="s">
        <v>541</v>
      </c>
      <c r="N2908" t="s">
        <v>542</v>
      </c>
      <c r="O2908" t="s">
        <v>64</v>
      </c>
      <c r="P2908">
        <v>528</v>
      </c>
      <c r="Q2908" t="s">
        <v>76</v>
      </c>
      <c r="R2908">
        <v>52</v>
      </c>
      <c r="S2908">
        <v>8</v>
      </c>
      <c r="T2908">
        <v>7.5</v>
      </c>
      <c r="U2908">
        <v>1</v>
      </c>
      <c r="V2908">
        <v>9</v>
      </c>
      <c r="W2908">
        <v>1.38</v>
      </c>
      <c r="X2908">
        <v>1.07</v>
      </c>
      <c r="Y2908">
        <v>1.2</v>
      </c>
      <c r="Z2908">
        <v>825.63</v>
      </c>
      <c r="AA2908" t="s">
        <v>55</v>
      </c>
      <c r="AB2908" t="s">
        <v>47</v>
      </c>
      <c r="AC2908" t="s">
        <v>69</v>
      </c>
      <c r="AE2908" s="39">
        <v>46234.790208333332</v>
      </c>
      <c r="AG2908" t="str">
        <f t="shared" si="360"/>
        <v>Agosto-26</v>
      </c>
      <c r="AH2908" s="36">
        <f>_xlfn.XLOOKUP(AK2908,'Base de Preços'!P$7:P$3001,'Base de Preços'!J$7:J$3001,"",0)</f>
        <v>1100</v>
      </c>
      <c r="AI2908" s="37">
        <f t="shared" si="361"/>
        <v>8250</v>
      </c>
      <c r="AJ2908" t="str">
        <f>_xlfn.XLOOKUP(N2908,Agrupamentos!C$3:C$496,Agrupamentos!D$3:D$496,"",0)</f>
        <v>SUBSOSALGEM</v>
      </c>
      <c r="AK2908" t="str">
        <f t="shared" si="362"/>
        <v>SUBSOLAGEM EM ÁREA DE REFORMAGN1421REF56</v>
      </c>
      <c r="AL2908" s="57" t="str">
        <f t="shared" si="363"/>
        <v>48524GN1421Operador de Trator de PneuLUCAS CARDOSO PINTOSUBSOLAGEM EM ÁREA DE REFORMAMEL52Principal7,5Agosto-261946234,790208333346234</v>
      </c>
      <c r="AM2908" s="79">
        <f t="shared" si="364"/>
        <v>6.5217391304347831</v>
      </c>
      <c r="AN2908" s="80">
        <f t="shared" si="365"/>
        <v>5384.54347826087</v>
      </c>
      <c r="AO2908" s="36">
        <f t="shared" si="366"/>
        <v>6192.2250000000004</v>
      </c>
      <c r="AP2908" s="83">
        <f t="shared" si="367"/>
        <v>807.6815217391304</v>
      </c>
    </row>
    <row r="2909" spans="1:42" hidden="1">
      <c r="A2909">
        <v>48532</v>
      </c>
      <c r="B2909" s="38">
        <v>46234</v>
      </c>
      <c r="C2909" t="s">
        <v>714</v>
      </c>
      <c r="D2909" t="s">
        <v>36</v>
      </c>
      <c r="E2909" t="s">
        <v>3</v>
      </c>
      <c r="F2909" t="s">
        <v>70</v>
      </c>
      <c r="G2909">
        <v>0.8</v>
      </c>
      <c r="H2909" s="43">
        <v>10061</v>
      </c>
      <c r="I2909" t="s">
        <v>60</v>
      </c>
      <c r="J2909">
        <v>11778</v>
      </c>
      <c r="K2909" t="s">
        <v>61</v>
      </c>
      <c r="L2909" t="s">
        <v>61</v>
      </c>
      <c r="M2909" t="s">
        <v>71</v>
      </c>
      <c r="N2909" t="s">
        <v>72</v>
      </c>
      <c r="O2909" t="s">
        <v>64</v>
      </c>
      <c r="P2909">
        <v>511</v>
      </c>
      <c r="Q2909" t="s">
        <v>53</v>
      </c>
      <c r="R2909">
        <v>31</v>
      </c>
      <c r="S2909">
        <v>11</v>
      </c>
      <c r="T2909">
        <v>8</v>
      </c>
      <c r="U2909">
        <v>0</v>
      </c>
      <c r="V2909">
        <v>11</v>
      </c>
      <c r="W2909">
        <v>0.78</v>
      </c>
      <c r="X2909">
        <v>1.38</v>
      </c>
      <c r="Y2909">
        <v>1.38</v>
      </c>
      <c r="Z2909">
        <v>580</v>
      </c>
      <c r="AA2909" t="s">
        <v>55</v>
      </c>
      <c r="AB2909" t="s">
        <v>47</v>
      </c>
      <c r="AC2909" t="s">
        <v>65</v>
      </c>
      <c r="AD2909" t="s">
        <v>203</v>
      </c>
      <c r="AE2909" s="39">
        <v>46234.981319444443</v>
      </c>
      <c r="AG2909" t="str">
        <f t="shared" si="360"/>
        <v>Agosto-26</v>
      </c>
      <c r="AH2909" s="36">
        <f>_xlfn.XLOOKUP(AK2909,'Base de Preços'!P$7:P$3001,'Base de Preços'!J$7:J$3001,"",0)</f>
        <v>580</v>
      </c>
      <c r="AI2909" s="37">
        <f t="shared" si="361"/>
        <v>4640</v>
      </c>
      <c r="AJ2909" t="str">
        <f>_xlfn.XLOOKUP(N2909,Agrupamentos!C$3:C$496,Agrupamentos!D$3:D$496,"",0)</f>
        <v>TRITURAÇÃO COM PÁ CARREGADEIRA/ ROLO FACA</v>
      </c>
      <c r="AK2909" t="str">
        <f t="shared" si="362"/>
        <v>TRITURAÇÃO COM PÁ CARREGADEIRAGN1421REF29</v>
      </c>
      <c r="AL2909" s="57" t="str">
        <f t="shared" si="363"/>
        <v>48532GN1421Operador de Pá CarregadeiraJORDAN HUGO MIGUEL DA SILVATRITURAÇÃO COM PÁ CARREGADEIRALAGEADO31Principal8Agosto-2601146234,981319444446234</v>
      </c>
      <c r="AM2909" s="79">
        <f t="shared" si="364"/>
        <v>14.102564102564102</v>
      </c>
      <c r="AN2909" s="80">
        <f t="shared" si="365"/>
        <v>8179.4871794871797</v>
      </c>
      <c r="AO2909" s="36">
        <f t="shared" si="366"/>
        <v>4640</v>
      </c>
      <c r="AP2909" s="83">
        <f t="shared" si="367"/>
        <v>-3539.4871794871797</v>
      </c>
    </row>
    <row r="2910" spans="1:42" hidden="1">
      <c r="A2910">
        <v>48532</v>
      </c>
      <c r="B2910" s="38">
        <v>46234</v>
      </c>
      <c r="C2910" t="s">
        <v>714</v>
      </c>
      <c r="D2910" t="s">
        <v>36</v>
      </c>
      <c r="E2910" t="s">
        <v>3</v>
      </c>
      <c r="F2910" t="s">
        <v>59</v>
      </c>
      <c r="G2910">
        <v>0.8</v>
      </c>
      <c r="H2910" s="43">
        <v>10061</v>
      </c>
      <c r="I2910" t="s">
        <v>60</v>
      </c>
      <c r="J2910">
        <v>11778</v>
      </c>
      <c r="K2910" t="s">
        <v>61</v>
      </c>
      <c r="L2910" t="s">
        <v>61</v>
      </c>
      <c r="M2910" t="s">
        <v>67</v>
      </c>
      <c r="N2910" t="s">
        <v>68</v>
      </c>
      <c r="O2910" t="s">
        <v>64</v>
      </c>
      <c r="P2910">
        <v>511</v>
      </c>
      <c r="Q2910" t="s">
        <v>53</v>
      </c>
      <c r="R2910">
        <v>16</v>
      </c>
      <c r="S2910">
        <v>0</v>
      </c>
      <c r="T2910">
        <v>0</v>
      </c>
      <c r="U2910">
        <v>24</v>
      </c>
      <c r="V2910">
        <v>24</v>
      </c>
      <c r="W2910">
        <v>0.41</v>
      </c>
      <c r="X2910">
        <v>0</v>
      </c>
      <c r="Y2910">
        <v>0</v>
      </c>
      <c r="Z2910">
        <v>148.68</v>
      </c>
      <c r="AA2910" t="s">
        <v>55</v>
      </c>
      <c r="AB2910" t="s">
        <v>47</v>
      </c>
      <c r="AC2910" t="s">
        <v>65</v>
      </c>
      <c r="AD2910" t="s">
        <v>203</v>
      </c>
      <c r="AE2910" s="39">
        <v>46234.981319444443</v>
      </c>
      <c r="AG2910" t="str">
        <f t="shared" si="360"/>
        <v>Agosto-26</v>
      </c>
      <c r="AH2910" s="36">
        <f>_xlfn.XLOOKUP(AK2910,'Base de Preços'!P$7:P$3001,'Base de Preços'!J$7:J$3001,"",0)</f>
        <v>205</v>
      </c>
      <c r="AI2910" s="37">
        <f t="shared" si="361"/>
        <v>0</v>
      </c>
      <c r="AJ2910" t="str">
        <f>_xlfn.XLOOKUP(N2910,Agrupamentos!C$3:C$496,Agrupamentos!D$3:D$496,"",0)</f>
        <v>CALGESSO</v>
      </c>
      <c r="AK2910" t="str">
        <f t="shared" si="362"/>
        <v>APLICAÇÃO DE CALGESSO - ATÉ 1.500 KGGN1421REF328</v>
      </c>
      <c r="AL2910" s="57" t="str">
        <f t="shared" si="363"/>
        <v>48532GN1421Operador de Trator de PneuJORDAN HUGO MIGUEL DA SILVAAPLICAÇÃO DE CALGESSO - ATÉ 1.500 KGLAGEADO16Principal0Agosto-26242446234,981319444446234</v>
      </c>
      <c r="AM2910" s="79">
        <f t="shared" si="364"/>
        <v>58.536585365853661</v>
      </c>
      <c r="AN2910" s="80">
        <f t="shared" si="365"/>
        <v>8703.2195121951227</v>
      </c>
      <c r="AO2910" s="36">
        <f t="shared" si="366"/>
        <v>0</v>
      </c>
      <c r="AP2910" s="83">
        <f t="shared" si="367"/>
        <v>-8703.2195121951227</v>
      </c>
    </row>
    <row r="2911" spans="1:42" hidden="1">
      <c r="A2911">
        <v>48532</v>
      </c>
      <c r="B2911" s="38">
        <v>46234</v>
      </c>
      <c r="C2911" t="s">
        <v>714</v>
      </c>
      <c r="D2911" t="s">
        <v>36</v>
      </c>
      <c r="E2911" t="s">
        <v>3</v>
      </c>
      <c r="F2911" t="s">
        <v>59</v>
      </c>
      <c r="G2911">
        <v>0.8</v>
      </c>
      <c r="H2911" s="43">
        <v>10061</v>
      </c>
      <c r="I2911" t="s">
        <v>60</v>
      </c>
      <c r="J2911">
        <v>11778</v>
      </c>
      <c r="K2911" t="s">
        <v>61</v>
      </c>
      <c r="L2911" t="s">
        <v>61</v>
      </c>
      <c r="M2911" t="s">
        <v>62</v>
      </c>
      <c r="N2911" t="s">
        <v>63</v>
      </c>
      <c r="O2911" t="s">
        <v>64</v>
      </c>
      <c r="P2911">
        <v>511</v>
      </c>
      <c r="Q2911" t="s">
        <v>53</v>
      </c>
      <c r="R2911">
        <v>16</v>
      </c>
      <c r="S2911">
        <v>2</v>
      </c>
      <c r="T2911">
        <v>1.85</v>
      </c>
      <c r="U2911">
        <v>6</v>
      </c>
      <c r="V2911">
        <v>8</v>
      </c>
      <c r="W2911">
        <v>1.24</v>
      </c>
      <c r="X2911">
        <v>1.08</v>
      </c>
      <c r="Y2911">
        <v>4.32</v>
      </c>
      <c r="Z2911" s="3">
        <v>1000</v>
      </c>
      <c r="AA2911" t="s">
        <v>46</v>
      </c>
      <c r="AB2911" t="s">
        <v>47</v>
      </c>
      <c r="AC2911" t="s">
        <v>65</v>
      </c>
      <c r="AD2911" t="s">
        <v>203</v>
      </c>
      <c r="AE2911" s="39">
        <v>46234.981319444443</v>
      </c>
      <c r="AG2911" t="str">
        <f t="shared" si="360"/>
        <v>Agosto-26</v>
      </c>
      <c r="AH2911" s="36">
        <f>_xlfn.XLOOKUP(AK2911,'Base de Preços'!P$7:P$3001,'Base de Preços'!J$7:J$3001,"",0)</f>
        <v>1000</v>
      </c>
      <c r="AI2911" s="37">
        <f t="shared" si="361"/>
        <v>1850</v>
      </c>
      <c r="AJ2911" t="str">
        <f>_xlfn.XLOOKUP(N2911,Agrupamentos!C$3:C$496,Agrupamentos!D$3:D$496,"",0)</f>
        <v>REBAIXAMENTO TOCO</v>
      </c>
      <c r="AK2911" t="str">
        <f t="shared" si="362"/>
        <v>REBAIXAMENTO MECANIZADO DE BROTAÇÃO E TOCOS DE EUCALIPTOGN1421REF54</v>
      </c>
      <c r="AL2911" s="57" t="str">
        <f t="shared" si="363"/>
        <v>48532GN1421Operador de Trator de PneuJORDAN HUGO MIGUEL DA SILVAREBAIXAMENTO MECANIZADO DE BROTAÇÃO E TOCOS DE EUCALIPTOLAGEADO16Principal1,85Agosto-266846234,981319444446234</v>
      </c>
      <c r="AM2911" s="79">
        <f t="shared" si="364"/>
        <v>6.4516129032258069</v>
      </c>
      <c r="AN2911" s="80">
        <f t="shared" si="365"/>
        <v>6451.6129032258068</v>
      </c>
      <c r="AO2911" s="36">
        <f t="shared" si="366"/>
        <v>1850</v>
      </c>
      <c r="AP2911" s="83">
        <f t="shared" si="367"/>
        <v>-4601.6129032258068</v>
      </c>
    </row>
    <row r="2912" spans="1:42" hidden="1">
      <c r="A2912">
        <v>48532</v>
      </c>
      <c r="B2912" s="38">
        <v>46234</v>
      </c>
      <c r="C2912" t="s">
        <v>714</v>
      </c>
      <c r="D2912" t="s">
        <v>36</v>
      </c>
      <c r="E2912" t="s">
        <v>3</v>
      </c>
      <c r="F2912" t="s">
        <v>59</v>
      </c>
      <c r="G2912">
        <v>0.8</v>
      </c>
      <c r="H2912" s="43">
        <v>10061</v>
      </c>
      <c r="I2912" t="s">
        <v>60</v>
      </c>
      <c r="J2912">
        <v>11778</v>
      </c>
      <c r="K2912" t="s">
        <v>61</v>
      </c>
      <c r="L2912" t="s">
        <v>61</v>
      </c>
      <c r="M2912" t="s">
        <v>62</v>
      </c>
      <c r="N2912" t="s">
        <v>63</v>
      </c>
      <c r="O2912" t="s">
        <v>64</v>
      </c>
      <c r="P2912">
        <v>511</v>
      </c>
      <c r="Q2912" t="s">
        <v>53</v>
      </c>
      <c r="R2912">
        <v>17</v>
      </c>
      <c r="S2912">
        <v>13</v>
      </c>
      <c r="T2912">
        <v>9</v>
      </c>
      <c r="U2912">
        <v>3</v>
      </c>
      <c r="V2912">
        <v>16</v>
      </c>
      <c r="W2912">
        <v>1.24</v>
      </c>
      <c r="X2912">
        <v>1.44</v>
      </c>
      <c r="Y2912">
        <v>1.78</v>
      </c>
      <c r="Z2912" s="3">
        <v>1000</v>
      </c>
      <c r="AA2912" t="s">
        <v>55</v>
      </c>
      <c r="AB2912" t="s">
        <v>47</v>
      </c>
      <c r="AC2912" t="s">
        <v>65</v>
      </c>
      <c r="AD2912" t="s">
        <v>203</v>
      </c>
      <c r="AE2912" s="39">
        <v>46234.981319444443</v>
      </c>
      <c r="AG2912" t="str">
        <f t="shared" si="360"/>
        <v>Agosto-26</v>
      </c>
      <c r="AH2912" s="36">
        <f>_xlfn.XLOOKUP(AK2912,'Base de Preços'!P$7:P$3001,'Base de Preços'!J$7:J$3001,"",0)</f>
        <v>1000</v>
      </c>
      <c r="AI2912" s="37">
        <f t="shared" si="361"/>
        <v>9000</v>
      </c>
      <c r="AJ2912" t="str">
        <f>_xlfn.XLOOKUP(N2912,Agrupamentos!C$3:C$496,Agrupamentos!D$3:D$496,"",0)</f>
        <v>REBAIXAMENTO TOCO</v>
      </c>
      <c r="AK2912" t="str">
        <f t="shared" si="362"/>
        <v>REBAIXAMENTO MECANIZADO DE BROTAÇÃO E TOCOS DE EUCALIPTOGN1421REF54</v>
      </c>
      <c r="AL2912" s="57" t="str">
        <f t="shared" si="363"/>
        <v>48532GN1421Operador de Trator de PneuJORDAN HUGO MIGUEL DA SILVAREBAIXAMENTO MECANIZADO DE BROTAÇÃO E TOCOS DE EUCALIPTOLAGEADO17Principal9Agosto-2631646234,981319444446234</v>
      </c>
      <c r="AM2912" s="79">
        <f t="shared" si="364"/>
        <v>12.903225806451614</v>
      </c>
      <c r="AN2912" s="80">
        <f t="shared" si="365"/>
        <v>12903.225806451614</v>
      </c>
      <c r="AO2912" s="36">
        <f t="shared" si="366"/>
        <v>9000</v>
      </c>
      <c r="AP2912" s="83">
        <f t="shared" si="367"/>
        <v>-3903.2258064516136</v>
      </c>
    </row>
    <row r="2913" spans="1:42" hidden="1">
      <c r="A2913">
        <v>48534</v>
      </c>
      <c r="B2913" s="38">
        <v>46234</v>
      </c>
      <c r="C2913" t="s">
        <v>714</v>
      </c>
      <c r="D2913" t="s">
        <v>36</v>
      </c>
      <c r="E2913" t="s">
        <v>3</v>
      </c>
      <c r="F2913" t="s">
        <v>49</v>
      </c>
      <c r="G2913">
        <v>8</v>
      </c>
      <c r="H2913" s="43">
        <v>11585</v>
      </c>
      <c r="I2913" t="s">
        <v>38</v>
      </c>
      <c r="J2913">
        <v>11807</v>
      </c>
      <c r="K2913" t="s">
        <v>84</v>
      </c>
      <c r="L2913" t="s">
        <v>84</v>
      </c>
      <c r="M2913" t="s">
        <v>94</v>
      </c>
      <c r="N2913" t="s">
        <v>95</v>
      </c>
      <c r="O2913" t="s">
        <v>64</v>
      </c>
      <c r="P2913">
        <v>528</v>
      </c>
      <c r="Q2913" t="s">
        <v>76</v>
      </c>
      <c r="R2913" t="s">
        <v>552</v>
      </c>
      <c r="S2913">
        <v>20</v>
      </c>
      <c r="T2913">
        <v>2.5</v>
      </c>
      <c r="U2913">
        <v>0</v>
      </c>
      <c r="V2913">
        <v>20</v>
      </c>
      <c r="W2913">
        <v>3.56</v>
      </c>
      <c r="X2913">
        <v>8</v>
      </c>
      <c r="Y2913">
        <v>8</v>
      </c>
      <c r="Z2913">
        <v>284.79000000000002</v>
      </c>
      <c r="AA2913" t="s">
        <v>55</v>
      </c>
      <c r="AB2913" t="s">
        <v>47</v>
      </c>
      <c r="AC2913" t="s">
        <v>88</v>
      </c>
      <c r="AD2913" t="s">
        <v>203</v>
      </c>
      <c r="AE2913" s="39">
        <v>46235.386203703703</v>
      </c>
      <c r="AG2913" t="str">
        <f t="shared" si="360"/>
        <v>Agosto-26</v>
      </c>
      <c r="AH2913" s="36">
        <f>_xlfn.XLOOKUP(AK2913,'Base de Preços'!P$7:P$3001,'Base de Preços'!J$7:J$3001,"",0)</f>
        <v>623.57000000000005</v>
      </c>
      <c r="AI2913" s="37">
        <f t="shared" si="361"/>
        <v>1558.9250000000002</v>
      </c>
      <c r="AJ2913" t="str">
        <f>_xlfn.XLOOKUP(N2913,Agrupamentos!C$3:C$496,Agrupamentos!D$3:D$496,"",0)</f>
        <v>IRRIGAÇÃO DE PLANTIO</v>
      </c>
      <c r="AK2913" t="str">
        <f t="shared" si="362"/>
        <v>2ª IRRIGAÇÃO DE PLANTIOGN1421REF322</v>
      </c>
      <c r="AL2913" s="57" t="str">
        <f t="shared" si="363"/>
        <v>48534GN1421Trabalhador FlorestalCASSIO EDUARDO VIEIRA SOARES2ª IRRIGAÇÃO DE PLANTIOMEL50BPrincipal2,5Agosto-2602046235,386203703746234</v>
      </c>
      <c r="AM2913" s="79">
        <f t="shared" si="364"/>
        <v>5.6179775280898872</v>
      </c>
      <c r="AN2913" s="80">
        <f t="shared" si="365"/>
        <v>1599.943820224719</v>
      </c>
      <c r="AO2913" s="36">
        <f t="shared" si="366"/>
        <v>711.97500000000002</v>
      </c>
      <c r="AP2913" s="83">
        <f t="shared" si="367"/>
        <v>-887.96882022471902</v>
      </c>
    </row>
    <row r="2914" spans="1:42" hidden="1">
      <c r="A2914">
        <v>48534</v>
      </c>
      <c r="B2914" s="38">
        <v>46234</v>
      </c>
      <c r="C2914" t="s">
        <v>714</v>
      </c>
      <c r="D2914" t="s">
        <v>36</v>
      </c>
      <c r="E2914" t="s">
        <v>3</v>
      </c>
      <c r="F2914" t="s">
        <v>49</v>
      </c>
      <c r="G2914">
        <v>8</v>
      </c>
      <c r="H2914" s="43">
        <v>11585</v>
      </c>
      <c r="I2914" t="s">
        <v>38</v>
      </c>
      <c r="J2914">
        <v>11807</v>
      </c>
      <c r="K2914" t="s">
        <v>84</v>
      </c>
      <c r="L2914" t="s">
        <v>84</v>
      </c>
      <c r="M2914" t="s">
        <v>85</v>
      </c>
      <c r="N2914" t="s">
        <v>86</v>
      </c>
      <c r="O2914" t="s">
        <v>64</v>
      </c>
      <c r="P2914">
        <v>528</v>
      </c>
      <c r="Q2914" t="s">
        <v>76</v>
      </c>
      <c r="R2914" t="s">
        <v>97</v>
      </c>
      <c r="S2914">
        <v>32</v>
      </c>
      <c r="T2914">
        <v>12</v>
      </c>
      <c r="U2914">
        <v>0</v>
      </c>
      <c r="V2914">
        <v>32</v>
      </c>
      <c r="W2914">
        <v>3.56</v>
      </c>
      <c r="X2914">
        <v>2.67</v>
      </c>
      <c r="Y2914">
        <v>2.67</v>
      </c>
      <c r="Z2914">
        <v>284.79000000000002</v>
      </c>
      <c r="AA2914" t="s">
        <v>55</v>
      </c>
      <c r="AB2914" t="s">
        <v>47</v>
      </c>
      <c r="AC2914" t="s">
        <v>88</v>
      </c>
      <c r="AD2914" t="s">
        <v>203</v>
      </c>
      <c r="AE2914" s="39">
        <v>46235.386203703703</v>
      </c>
      <c r="AG2914" t="str">
        <f t="shared" si="360"/>
        <v>Agosto-26</v>
      </c>
      <c r="AH2914" s="36">
        <f>_xlfn.XLOOKUP(AK2914,'Base de Preços'!P$7:P$3001,'Base de Preços'!J$7:J$3001,"",0)</f>
        <v>623.57000000000005</v>
      </c>
      <c r="AI2914" s="37">
        <f t="shared" si="361"/>
        <v>7482.84</v>
      </c>
      <c r="AJ2914" t="str">
        <f>_xlfn.XLOOKUP(N2914,Agrupamentos!C$3:C$496,Agrupamentos!D$3:D$496,"",0)</f>
        <v>IRRIGAÇÃO DE PLANTIO</v>
      </c>
      <c r="AK2914" t="str">
        <f t="shared" si="362"/>
        <v>3ª IRRIGAÇÃO DE PLANTIOGN1421REF324</v>
      </c>
      <c r="AL2914" s="57" t="str">
        <f t="shared" si="363"/>
        <v>48534GN1421Trabalhador FlorestalCASSIO EDUARDO VIEIRA SOARES3ª IRRIGAÇÃO DE PLANTIOMEL50APrincipal12Agosto-2603246235,386203703746234</v>
      </c>
      <c r="AM2914" s="79">
        <f t="shared" si="364"/>
        <v>8.9887640449438209</v>
      </c>
      <c r="AN2914" s="80">
        <f t="shared" si="365"/>
        <v>2559.910112359551</v>
      </c>
      <c r="AO2914" s="36">
        <f t="shared" si="366"/>
        <v>3417.4800000000005</v>
      </c>
      <c r="AP2914" s="83">
        <f t="shared" si="367"/>
        <v>857.56988764044945</v>
      </c>
    </row>
    <row r="2915" spans="1:42" hidden="1">
      <c r="A2915">
        <v>48534</v>
      </c>
      <c r="B2915" s="38">
        <v>46234</v>
      </c>
      <c r="C2915" t="s">
        <v>714</v>
      </c>
      <c r="D2915" t="s">
        <v>36</v>
      </c>
      <c r="E2915" t="s">
        <v>3</v>
      </c>
      <c r="F2915" t="s">
        <v>92</v>
      </c>
      <c r="G2915">
        <v>8</v>
      </c>
      <c r="H2915" s="43">
        <v>11585</v>
      </c>
      <c r="I2915" t="s">
        <v>38</v>
      </c>
      <c r="J2915">
        <v>11807</v>
      </c>
      <c r="K2915" t="s">
        <v>84</v>
      </c>
      <c r="L2915" t="s">
        <v>84</v>
      </c>
      <c r="M2915" t="s">
        <v>85</v>
      </c>
      <c r="N2915" t="s">
        <v>86</v>
      </c>
      <c r="O2915" t="s">
        <v>64</v>
      </c>
      <c r="P2915">
        <v>528</v>
      </c>
      <c r="Q2915" t="s">
        <v>76</v>
      </c>
      <c r="R2915" t="s">
        <v>97</v>
      </c>
      <c r="S2915">
        <v>8</v>
      </c>
      <c r="T2915">
        <v>12</v>
      </c>
      <c r="U2915">
        <v>0</v>
      </c>
      <c r="V2915">
        <v>8</v>
      </c>
      <c r="W2915">
        <v>0.36</v>
      </c>
      <c r="X2915">
        <v>0.67</v>
      </c>
      <c r="Y2915">
        <v>0.67</v>
      </c>
      <c r="Z2915">
        <v>127.29</v>
      </c>
      <c r="AA2915" t="s">
        <v>55</v>
      </c>
      <c r="AB2915" t="s">
        <v>77</v>
      </c>
      <c r="AC2915" t="s">
        <v>88</v>
      </c>
      <c r="AD2915" t="s">
        <v>203</v>
      </c>
      <c r="AE2915" s="39">
        <v>46235.386203703703</v>
      </c>
      <c r="AG2915" t="str">
        <f t="shared" si="360"/>
        <v>Agosto-26</v>
      </c>
      <c r="AH2915" s="36">
        <f>_xlfn.XLOOKUP(AK2915,'Base de Preços'!P$7:P$3001,'Base de Preços'!J$7:J$3001,"",0)</f>
        <v>623.57000000000005</v>
      </c>
      <c r="AI2915" s="37">
        <f t="shared" si="361"/>
        <v>0</v>
      </c>
      <c r="AJ2915" t="str">
        <f>_xlfn.XLOOKUP(N2915,Agrupamentos!C$3:C$496,Agrupamentos!D$3:D$496,"",0)</f>
        <v>IRRIGAÇÃO DE PLANTIO</v>
      </c>
      <c r="AK2915" t="str">
        <f t="shared" si="362"/>
        <v>3ª IRRIGAÇÃO DE PLANTIOGN1421REF324</v>
      </c>
      <c r="AL2915" s="57" t="str">
        <f t="shared" si="363"/>
        <v>48534GN1421Motorista de Caminhão PipaCASSIO EDUARDO VIEIRA SOARES3ª IRRIGAÇÃO DE PLANTIOMEL50AApoio12Agosto-260846235,386203703746234</v>
      </c>
      <c r="AM2915" s="79">
        <f t="shared" si="364"/>
        <v>22.222222222222221</v>
      </c>
      <c r="AN2915" s="80">
        <f t="shared" si="365"/>
        <v>2828.6666666666665</v>
      </c>
      <c r="AO2915" s="36">
        <f t="shared" si="366"/>
        <v>1527.48</v>
      </c>
      <c r="AP2915" s="83">
        <f t="shared" si="367"/>
        <v>-1301.1866666666665</v>
      </c>
    </row>
    <row r="2916" spans="1:42" hidden="1">
      <c r="A2916">
        <v>48534</v>
      </c>
      <c r="B2916" s="38">
        <v>46234</v>
      </c>
      <c r="C2916" t="s">
        <v>714</v>
      </c>
      <c r="D2916" t="s">
        <v>36</v>
      </c>
      <c r="E2916" t="s">
        <v>3</v>
      </c>
      <c r="F2916" t="s">
        <v>92</v>
      </c>
      <c r="G2916">
        <v>8</v>
      </c>
      <c r="H2916" s="43">
        <v>11585</v>
      </c>
      <c r="I2916" t="s">
        <v>38</v>
      </c>
      <c r="J2916">
        <v>11807</v>
      </c>
      <c r="K2916" t="s">
        <v>84</v>
      </c>
      <c r="L2916" t="s">
        <v>84</v>
      </c>
      <c r="M2916" t="s">
        <v>89</v>
      </c>
      <c r="N2916" t="s">
        <v>90</v>
      </c>
      <c r="O2916" t="s">
        <v>64</v>
      </c>
      <c r="P2916">
        <v>528</v>
      </c>
      <c r="Q2916" t="s">
        <v>76</v>
      </c>
      <c r="R2916" t="s">
        <v>552</v>
      </c>
      <c r="S2916">
        <v>8</v>
      </c>
      <c r="T2916">
        <v>10.7</v>
      </c>
      <c r="U2916">
        <v>0</v>
      </c>
      <c r="V2916">
        <v>8</v>
      </c>
      <c r="W2916">
        <v>0.36</v>
      </c>
      <c r="X2916">
        <v>0.75</v>
      </c>
      <c r="Y2916">
        <v>0.75</v>
      </c>
      <c r="Z2916">
        <v>127.29</v>
      </c>
      <c r="AA2916" t="s">
        <v>55</v>
      </c>
      <c r="AB2916" t="s">
        <v>77</v>
      </c>
      <c r="AC2916" t="s">
        <v>88</v>
      </c>
      <c r="AE2916" s="39">
        <v>46235.386203703703</v>
      </c>
      <c r="AG2916" t="str">
        <f t="shared" si="360"/>
        <v>Agosto-26</v>
      </c>
      <c r="AH2916" s="36">
        <f>_xlfn.XLOOKUP(AK2916,'Base de Preços'!P$7:P$3001,'Base de Preços'!J$7:J$3001,"",0)</f>
        <v>623.57000000000005</v>
      </c>
      <c r="AI2916" s="37">
        <f t="shared" si="361"/>
        <v>0</v>
      </c>
      <c r="AJ2916" t="str">
        <f>_xlfn.XLOOKUP(N2916,Agrupamentos!C$3:C$496,Agrupamentos!D$3:D$496,"",0)</f>
        <v>IRRIGAÇÃO DE PLANTIO</v>
      </c>
      <c r="AK2916" t="str">
        <f t="shared" si="362"/>
        <v>1ª IRRIGAÇÃO DE PLANTIOGN1421REF320</v>
      </c>
      <c r="AL2916" s="57" t="str">
        <f t="shared" si="363"/>
        <v>48534GN1421Motorista de Caminhão PipaCASSIO EDUARDO VIEIRA SOARES1ª IRRIGAÇÃO DE PLANTIOMEL50BApoio10,7Agosto-260846235,386203703746234</v>
      </c>
      <c r="AM2916" s="79">
        <f t="shared" si="364"/>
        <v>22.222222222222221</v>
      </c>
      <c r="AN2916" s="80">
        <f t="shared" si="365"/>
        <v>2828.6666666666665</v>
      </c>
      <c r="AO2916" s="36">
        <f t="shared" si="366"/>
        <v>1362.0029999999999</v>
      </c>
      <c r="AP2916" s="83">
        <f t="shared" si="367"/>
        <v>-1466.6636666666666</v>
      </c>
    </row>
    <row r="2917" spans="1:42" hidden="1">
      <c r="A2917">
        <v>48534</v>
      </c>
      <c r="B2917" s="38">
        <v>46234</v>
      </c>
      <c r="C2917" t="s">
        <v>714</v>
      </c>
      <c r="D2917" t="s">
        <v>36</v>
      </c>
      <c r="E2917" t="s">
        <v>3</v>
      </c>
      <c r="F2917" t="s">
        <v>49</v>
      </c>
      <c r="G2917">
        <v>8</v>
      </c>
      <c r="H2917" s="43">
        <v>11585</v>
      </c>
      <c r="I2917" t="s">
        <v>38</v>
      </c>
      <c r="J2917">
        <v>11807</v>
      </c>
      <c r="K2917" t="s">
        <v>84</v>
      </c>
      <c r="L2917" t="s">
        <v>84</v>
      </c>
      <c r="M2917" t="s">
        <v>94</v>
      </c>
      <c r="N2917" t="s">
        <v>95</v>
      </c>
      <c r="O2917" t="s">
        <v>64</v>
      </c>
      <c r="P2917">
        <v>528</v>
      </c>
      <c r="Q2917" t="s">
        <v>76</v>
      </c>
      <c r="R2917" t="s">
        <v>97</v>
      </c>
      <c r="S2917">
        <v>20</v>
      </c>
      <c r="T2917">
        <v>8.07</v>
      </c>
      <c r="U2917">
        <v>0</v>
      </c>
      <c r="V2917">
        <v>20</v>
      </c>
      <c r="W2917">
        <v>3.56</v>
      </c>
      <c r="X2917">
        <v>2.48</v>
      </c>
      <c r="Y2917">
        <v>2.48</v>
      </c>
      <c r="Z2917">
        <v>284.79000000000002</v>
      </c>
      <c r="AA2917" t="s">
        <v>46</v>
      </c>
      <c r="AB2917" t="s">
        <v>47</v>
      </c>
      <c r="AC2917" t="s">
        <v>88</v>
      </c>
      <c r="AE2917" s="39">
        <v>46235.386203703703</v>
      </c>
      <c r="AG2917" t="str">
        <f t="shared" si="360"/>
        <v>Agosto-26</v>
      </c>
      <c r="AH2917" s="36">
        <f>_xlfn.XLOOKUP(AK2917,'Base de Preços'!P$7:P$3001,'Base de Preços'!J$7:J$3001,"",0)</f>
        <v>623.57000000000005</v>
      </c>
      <c r="AI2917" s="37">
        <f t="shared" si="361"/>
        <v>5032.2099000000007</v>
      </c>
      <c r="AJ2917" t="str">
        <f>_xlfn.XLOOKUP(N2917,Agrupamentos!C$3:C$496,Agrupamentos!D$3:D$496,"",0)</f>
        <v>IRRIGAÇÃO DE PLANTIO</v>
      </c>
      <c r="AK2917" t="str">
        <f t="shared" si="362"/>
        <v>2ª IRRIGAÇÃO DE PLANTIOGN1421REF322</v>
      </c>
      <c r="AL2917" s="57" t="str">
        <f t="shared" si="363"/>
        <v>48534GN1421Trabalhador FlorestalCASSIO EDUARDO VIEIRA SOARES2ª IRRIGAÇÃO DE PLANTIOMEL50APrincipal8,07Agosto-2602046235,386203703746234</v>
      </c>
      <c r="AM2917" s="79">
        <f t="shared" si="364"/>
        <v>5.6179775280898872</v>
      </c>
      <c r="AN2917" s="80">
        <f t="shared" si="365"/>
        <v>1599.943820224719</v>
      </c>
      <c r="AO2917" s="36">
        <f t="shared" si="366"/>
        <v>2298.2553000000003</v>
      </c>
      <c r="AP2917" s="83">
        <f t="shared" si="367"/>
        <v>698.31147977528121</v>
      </c>
    </row>
    <row r="2918" spans="1:42" hidden="1">
      <c r="A2918">
        <v>48534</v>
      </c>
      <c r="B2918" s="38">
        <v>46234</v>
      </c>
      <c r="C2918" t="s">
        <v>714</v>
      </c>
      <c r="D2918" t="s">
        <v>36</v>
      </c>
      <c r="E2918" t="s">
        <v>3</v>
      </c>
      <c r="F2918" t="s">
        <v>59</v>
      </c>
      <c r="G2918">
        <v>8</v>
      </c>
      <c r="H2918" s="43">
        <v>11585</v>
      </c>
      <c r="I2918" t="s">
        <v>38</v>
      </c>
      <c r="J2918">
        <v>11807</v>
      </c>
      <c r="K2918" t="s">
        <v>84</v>
      </c>
      <c r="L2918" t="s">
        <v>84</v>
      </c>
      <c r="M2918" t="s">
        <v>94</v>
      </c>
      <c r="N2918" t="s">
        <v>95</v>
      </c>
      <c r="O2918" t="s">
        <v>64</v>
      </c>
      <c r="P2918">
        <v>528</v>
      </c>
      <c r="Q2918" t="s">
        <v>76</v>
      </c>
      <c r="R2918" t="s">
        <v>552</v>
      </c>
      <c r="S2918">
        <v>4</v>
      </c>
      <c r="T2918">
        <v>2.5</v>
      </c>
      <c r="U2918">
        <v>0</v>
      </c>
      <c r="V2918">
        <v>4</v>
      </c>
      <c r="W2918">
        <v>0.71</v>
      </c>
      <c r="X2918">
        <v>1.6</v>
      </c>
      <c r="Y2918">
        <v>1.6</v>
      </c>
      <c r="Z2918">
        <v>211.49</v>
      </c>
      <c r="AA2918" t="s">
        <v>55</v>
      </c>
      <c r="AB2918" t="s">
        <v>56</v>
      </c>
      <c r="AC2918" t="s">
        <v>88</v>
      </c>
      <c r="AD2918" t="s">
        <v>203</v>
      </c>
      <c r="AE2918" s="39">
        <v>46235.386203703703</v>
      </c>
      <c r="AG2918" t="str">
        <f t="shared" si="360"/>
        <v>Agosto-26</v>
      </c>
      <c r="AH2918" s="36">
        <f>_xlfn.XLOOKUP(AK2918,'Base de Preços'!P$7:P$3001,'Base de Preços'!J$7:J$3001,"",0)</f>
        <v>623.57000000000005</v>
      </c>
      <c r="AI2918" s="37">
        <f t="shared" si="361"/>
        <v>0</v>
      </c>
      <c r="AJ2918" t="str">
        <f>_xlfn.XLOOKUP(N2918,Agrupamentos!C$3:C$496,Agrupamentos!D$3:D$496,"",0)</f>
        <v>IRRIGAÇÃO DE PLANTIO</v>
      </c>
      <c r="AK2918" t="str">
        <f t="shared" si="362"/>
        <v>2ª IRRIGAÇÃO DE PLANTIOGN1421REF322</v>
      </c>
      <c r="AL2918" s="57" t="str">
        <f t="shared" si="363"/>
        <v>48534GN1421Operador de Trator de PneuCASSIO EDUARDO VIEIRA SOARES2ª IRRIGAÇÃO DE PLANTIOMEL50BSuporte2,5Agosto-260446235,386203703746234</v>
      </c>
      <c r="AM2918" s="79">
        <f t="shared" si="364"/>
        <v>5.6338028169014089</v>
      </c>
      <c r="AN2918" s="80">
        <f t="shared" si="365"/>
        <v>1191.4929577464791</v>
      </c>
      <c r="AO2918" s="36">
        <f t="shared" si="366"/>
        <v>528.72500000000002</v>
      </c>
      <c r="AP2918" s="83">
        <f t="shared" si="367"/>
        <v>-662.76795774647906</v>
      </c>
    </row>
    <row r="2919" spans="1:42" hidden="1">
      <c r="A2919">
        <v>48534</v>
      </c>
      <c r="B2919" s="38">
        <v>46234</v>
      </c>
      <c r="C2919" t="s">
        <v>714</v>
      </c>
      <c r="D2919" t="s">
        <v>36</v>
      </c>
      <c r="E2919" t="s">
        <v>3</v>
      </c>
      <c r="F2919" t="s">
        <v>59</v>
      </c>
      <c r="G2919">
        <v>8</v>
      </c>
      <c r="H2919" s="43">
        <v>11585</v>
      </c>
      <c r="I2919" t="s">
        <v>38</v>
      </c>
      <c r="J2919">
        <v>11807</v>
      </c>
      <c r="K2919" t="s">
        <v>84</v>
      </c>
      <c r="L2919" t="s">
        <v>84</v>
      </c>
      <c r="M2919" t="s">
        <v>85</v>
      </c>
      <c r="N2919" t="s">
        <v>86</v>
      </c>
      <c r="O2919" t="s">
        <v>64</v>
      </c>
      <c r="P2919">
        <v>528</v>
      </c>
      <c r="Q2919" t="s">
        <v>76</v>
      </c>
      <c r="R2919" t="s">
        <v>97</v>
      </c>
      <c r="S2919">
        <v>3</v>
      </c>
      <c r="T2919">
        <v>12</v>
      </c>
      <c r="U2919">
        <v>2</v>
      </c>
      <c r="V2919">
        <v>5</v>
      </c>
      <c r="W2919">
        <v>0.71</v>
      </c>
      <c r="X2919">
        <v>0.25</v>
      </c>
      <c r="Y2919">
        <v>0.42</v>
      </c>
      <c r="Z2919">
        <v>211.49</v>
      </c>
      <c r="AA2919" t="s">
        <v>55</v>
      </c>
      <c r="AB2919" t="s">
        <v>56</v>
      </c>
      <c r="AC2919" t="s">
        <v>88</v>
      </c>
      <c r="AD2919" t="s">
        <v>203</v>
      </c>
      <c r="AE2919" s="39">
        <v>46235.386203703703</v>
      </c>
      <c r="AG2919" t="str">
        <f t="shared" si="360"/>
        <v>Agosto-26</v>
      </c>
      <c r="AH2919" s="36">
        <f>_xlfn.XLOOKUP(AK2919,'Base de Preços'!P$7:P$3001,'Base de Preços'!J$7:J$3001,"",0)</f>
        <v>623.57000000000005</v>
      </c>
      <c r="AI2919" s="37">
        <f t="shared" si="361"/>
        <v>0</v>
      </c>
      <c r="AJ2919" t="str">
        <f>_xlfn.XLOOKUP(N2919,Agrupamentos!C$3:C$496,Agrupamentos!D$3:D$496,"",0)</f>
        <v>IRRIGAÇÃO DE PLANTIO</v>
      </c>
      <c r="AK2919" t="str">
        <f t="shared" si="362"/>
        <v>3ª IRRIGAÇÃO DE PLANTIOGN1421REF324</v>
      </c>
      <c r="AL2919" s="57" t="str">
        <f t="shared" si="363"/>
        <v>48534GN1421Operador de Trator de PneuCASSIO EDUARDO VIEIRA SOARES3ª IRRIGAÇÃO DE PLANTIOMEL50ASuporte12Agosto-262546235,386203703746234</v>
      </c>
      <c r="AM2919" s="79">
        <f t="shared" si="364"/>
        <v>7.042253521126761</v>
      </c>
      <c r="AN2919" s="80">
        <f t="shared" si="365"/>
        <v>1489.3661971830988</v>
      </c>
      <c r="AO2919" s="36">
        <f t="shared" si="366"/>
        <v>2537.88</v>
      </c>
      <c r="AP2919" s="83">
        <f t="shared" si="367"/>
        <v>1048.5138028169013</v>
      </c>
    </row>
    <row r="2920" spans="1:42" hidden="1">
      <c r="A2920">
        <v>48534</v>
      </c>
      <c r="B2920" s="38">
        <v>46234</v>
      </c>
      <c r="C2920" t="s">
        <v>714</v>
      </c>
      <c r="D2920" t="s">
        <v>36</v>
      </c>
      <c r="E2920" t="s">
        <v>3</v>
      </c>
      <c r="F2920" t="s">
        <v>59</v>
      </c>
      <c r="G2920">
        <v>8</v>
      </c>
      <c r="H2920" s="43">
        <v>11585</v>
      </c>
      <c r="I2920" t="s">
        <v>38</v>
      </c>
      <c r="J2920">
        <v>11807</v>
      </c>
      <c r="K2920" t="s">
        <v>84</v>
      </c>
      <c r="L2920" t="s">
        <v>84</v>
      </c>
      <c r="M2920" t="s">
        <v>89</v>
      </c>
      <c r="N2920" t="s">
        <v>90</v>
      </c>
      <c r="O2920" t="s">
        <v>64</v>
      </c>
      <c r="P2920">
        <v>528</v>
      </c>
      <c r="Q2920" t="s">
        <v>76</v>
      </c>
      <c r="R2920" t="s">
        <v>552</v>
      </c>
      <c r="S2920">
        <v>3</v>
      </c>
      <c r="T2920">
        <v>10.7</v>
      </c>
      <c r="U2920">
        <v>10</v>
      </c>
      <c r="V2920">
        <v>13</v>
      </c>
      <c r="W2920">
        <v>0.71</v>
      </c>
      <c r="X2920">
        <v>0.28000000000000003</v>
      </c>
      <c r="Y2920">
        <v>1.21</v>
      </c>
      <c r="Z2920">
        <v>211.49</v>
      </c>
      <c r="AA2920" t="s">
        <v>55</v>
      </c>
      <c r="AB2920" t="s">
        <v>56</v>
      </c>
      <c r="AC2920" t="s">
        <v>88</v>
      </c>
      <c r="AD2920" t="s">
        <v>203</v>
      </c>
      <c r="AE2920" s="39">
        <v>46235.386203703703</v>
      </c>
      <c r="AG2920" t="str">
        <f t="shared" si="360"/>
        <v>Agosto-26</v>
      </c>
      <c r="AH2920" s="36">
        <f>_xlfn.XLOOKUP(AK2920,'Base de Preços'!P$7:P$3001,'Base de Preços'!J$7:J$3001,"",0)</f>
        <v>623.57000000000005</v>
      </c>
      <c r="AI2920" s="37">
        <f t="shared" si="361"/>
        <v>0</v>
      </c>
      <c r="AJ2920" t="str">
        <f>_xlfn.XLOOKUP(N2920,Agrupamentos!C$3:C$496,Agrupamentos!D$3:D$496,"",0)</f>
        <v>IRRIGAÇÃO DE PLANTIO</v>
      </c>
      <c r="AK2920" t="str">
        <f t="shared" si="362"/>
        <v>1ª IRRIGAÇÃO DE PLANTIOGN1421REF320</v>
      </c>
      <c r="AL2920" s="57" t="str">
        <f t="shared" si="363"/>
        <v>48534GN1421Operador de Trator de PneuCASSIO EDUARDO VIEIRA SOARES1ª IRRIGAÇÃO DE PLANTIOMEL50BSuporte10,7Agosto-26101346235,386203703746234</v>
      </c>
      <c r="AM2920" s="79">
        <f t="shared" si="364"/>
        <v>18.30985915492958</v>
      </c>
      <c r="AN2920" s="80">
        <f t="shared" si="365"/>
        <v>3872.352112676057</v>
      </c>
      <c r="AO2920" s="36">
        <f t="shared" si="366"/>
        <v>2262.9429999999998</v>
      </c>
      <c r="AP2920" s="83">
        <f t="shared" si="367"/>
        <v>-1609.4091126760572</v>
      </c>
    </row>
    <row r="2921" spans="1:42" hidden="1">
      <c r="A2921">
        <v>48534</v>
      </c>
      <c r="B2921" s="38">
        <v>46234</v>
      </c>
      <c r="C2921" t="s">
        <v>714</v>
      </c>
      <c r="D2921" t="s">
        <v>36</v>
      </c>
      <c r="E2921" t="s">
        <v>3</v>
      </c>
      <c r="F2921" t="s">
        <v>49</v>
      </c>
      <c r="G2921">
        <v>8</v>
      </c>
      <c r="H2921" s="43">
        <v>11585</v>
      </c>
      <c r="I2921" t="s">
        <v>38</v>
      </c>
      <c r="J2921">
        <v>11807</v>
      </c>
      <c r="K2921" t="s">
        <v>84</v>
      </c>
      <c r="L2921" t="s">
        <v>84</v>
      </c>
      <c r="M2921" t="s">
        <v>89</v>
      </c>
      <c r="N2921" t="s">
        <v>90</v>
      </c>
      <c r="O2921" t="s">
        <v>64</v>
      </c>
      <c r="P2921">
        <v>528</v>
      </c>
      <c r="Q2921" t="s">
        <v>76</v>
      </c>
      <c r="R2921" t="s">
        <v>552</v>
      </c>
      <c r="S2921">
        <v>24</v>
      </c>
      <c r="T2921">
        <v>10.7</v>
      </c>
      <c r="U2921">
        <v>0</v>
      </c>
      <c r="V2921">
        <v>24</v>
      </c>
      <c r="W2921">
        <v>3.56</v>
      </c>
      <c r="X2921">
        <v>2.2400000000000002</v>
      </c>
      <c r="Y2921">
        <v>2.2400000000000002</v>
      </c>
      <c r="Z2921">
        <v>284.79000000000002</v>
      </c>
      <c r="AA2921" t="s">
        <v>55</v>
      </c>
      <c r="AB2921" t="s">
        <v>47</v>
      </c>
      <c r="AC2921" t="s">
        <v>88</v>
      </c>
      <c r="AD2921" t="s">
        <v>203</v>
      </c>
      <c r="AE2921" s="39">
        <v>46235.386203703703</v>
      </c>
      <c r="AG2921" t="str">
        <f t="shared" si="360"/>
        <v>Agosto-26</v>
      </c>
      <c r="AH2921" s="36">
        <f>_xlfn.XLOOKUP(AK2921,'Base de Preços'!P$7:P$3001,'Base de Preços'!J$7:J$3001,"",0)</f>
        <v>623.57000000000005</v>
      </c>
      <c r="AI2921" s="37">
        <f t="shared" si="361"/>
        <v>6672.1990000000005</v>
      </c>
      <c r="AJ2921" t="str">
        <f>_xlfn.XLOOKUP(N2921,Agrupamentos!C$3:C$496,Agrupamentos!D$3:D$496,"",0)</f>
        <v>IRRIGAÇÃO DE PLANTIO</v>
      </c>
      <c r="AK2921" t="str">
        <f t="shared" si="362"/>
        <v>1ª IRRIGAÇÃO DE PLANTIOGN1421REF320</v>
      </c>
      <c r="AL2921" s="57" t="str">
        <f t="shared" si="363"/>
        <v>48534GN1421Trabalhador FlorestalCASSIO EDUARDO VIEIRA SOARES1ª IRRIGAÇÃO DE PLANTIOMEL50BPrincipal10,7Agosto-2602446235,386203703746234</v>
      </c>
      <c r="AM2921" s="79">
        <f t="shared" si="364"/>
        <v>6.7415730337078648</v>
      </c>
      <c r="AN2921" s="80">
        <f t="shared" si="365"/>
        <v>1919.932584269663</v>
      </c>
      <c r="AO2921" s="36">
        <f t="shared" si="366"/>
        <v>3047.2530000000002</v>
      </c>
      <c r="AP2921" s="83">
        <f t="shared" si="367"/>
        <v>1127.3204157303371</v>
      </c>
    </row>
    <row r="2922" spans="1:42" hidden="1">
      <c r="A2922">
        <v>48534</v>
      </c>
      <c r="B2922" s="38">
        <v>46234</v>
      </c>
      <c r="C2922" t="s">
        <v>714</v>
      </c>
      <c r="D2922" t="s">
        <v>36</v>
      </c>
      <c r="E2922" t="s">
        <v>3</v>
      </c>
      <c r="F2922" t="s">
        <v>59</v>
      </c>
      <c r="G2922">
        <v>8</v>
      </c>
      <c r="H2922" s="43">
        <v>11585</v>
      </c>
      <c r="I2922" t="s">
        <v>38</v>
      </c>
      <c r="J2922">
        <v>11807</v>
      </c>
      <c r="K2922" t="s">
        <v>84</v>
      </c>
      <c r="L2922" t="s">
        <v>84</v>
      </c>
      <c r="M2922" t="s">
        <v>94</v>
      </c>
      <c r="N2922" t="s">
        <v>95</v>
      </c>
      <c r="O2922" t="s">
        <v>64</v>
      </c>
      <c r="P2922">
        <v>528</v>
      </c>
      <c r="Q2922" t="s">
        <v>76</v>
      </c>
      <c r="R2922" t="s">
        <v>97</v>
      </c>
      <c r="S2922">
        <v>2</v>
      </c>
      <c r="T2922">
        <v>8.07</v>
      </c>
      <c r="U2922">
        <v>0</v>
      </c>
      <c r="V2922">
        <v>2</v>
      </c>
      <c r="W2922">
        <v>0.71</v>
      </c>
      <c r="X2922">
        <v>0.25</v>
      </c>
      <c r="Y2922">
        <v>0.25</v>
      </c>
      <c r="Z2922">
        <v>211.49</v>
      </c>
      <c r="AA2922" t="s">
        <v>46</v>
      </c>
      <c r="AB2922" t="s">
        <v>56</v>
      </c>
      <c r="AC2922" t="s">
        <v>88</v>
      </c>
      <c r="AD2922" t="s">
        <v>203</v>
      </c>
      <c r="AE2922" s="39">
        <v>46235.386203703703</v>
      </c>
      <c r="AG2922" t="str">
        <f t="shared" si="360"/>
        <v>Agosto-26</v>
      </c>
      <c r="AH2922" s="36">
        <f>_xlfn.XLOOKUP(AK2922,'Base de Preços'!P$7:P$3001,'Base de Preços'!J$7:J$3001,"",0)</f>
        <v>623.57000000000005</v>
      </c>
      <c r="AI2922" s="37">
        <f t="shared" si="361"/>
        <v>0</v>
      </c>
      <c r="AJ2922" t="str">
        <f>_xlfn.XLOOKUP(N2922,Agrupamentos!C$3:C$496,Agrupamentos!D$3:D$496,"",0)</f>
        <v>IRRIGAÇÃO DE PLANTIO</v>
      </c>
      <c r="AK2922" t="str">
        <f t="shared" si="362"/>
        <v>2ª IRRIGAÇÃO DE PLANTIOGN1421REF322</v>
      </c>
      <c r="AL2922" s="57" t="str">
        <f t="shared" si="363"/>
        <v>48534GN1421Operador de Trator de PneuCASSIO EDUARDO VIEIRA SOARES2ª IRRIGAÇÃO DE PLANTIOMEL50ASuporte8,07Agosto-260246235,386203703746234</v>
      </c>
      <c r="AM2922" s="79">
        <f t="shared" si="364"/>
        <v>2.8169014084507045</v>
      </c>
      <c r="AN2922" s="80">
        <f t="shared" si="365"/>
        <v>595.74647887323954</v>
      </c>
      <c r="AO2922" s="36">
        <f t="shared" si="366"/>
        <v>1706.7243000000001</v>
      </c>
      <c r="AP2922" s="83">
        <f t="shared" si="367"/>
        <v>1110.9778211267605</v>
      </c>
    </row>
    <row r="2923" spans="1:42" hidden="1">
      <c r="A2923">
        <v>48574</v>
      </c>
      <c r="B2923" s="38">
        <v>46234</v>
      </c>
      <c r="C2923" t="s">
        <v>714</v>
      </c>
      <c r="D2923" t="s">
        <v>36</v>
      </c>
      <c r="E2923" t="s">
        <v>3</v>
      </c>
      <c r="F2923" t="s">
        <v>49</v>
      </c>
      <c r="G2923">
        <v>8</v>
      </c>
      <c r="H2923" s="43">
        <v>11585</v>
      </c>
      <c r="I2923" t="s">
        <v>38</v>
      </c>
      <c r="J2923">
        <v>11737</v>
      </c>
      <c r="K2923" t="s">
        <v>79</v>
      </c>
      <c r="L2923" t="s">
        <v>79</v>
      </c>
      <c r="M2923" t="s">
        <v>74</v>
      </c>
      <c r="N2923" t="s">
        <v>75</v>
      </c>
      <c r="O2923" t="s">
        <v>64</v>
      </c>
      <c r="P2923">
        <v>528</v>
      </c>
      <c r="Q2923" t="s">
        <v>76</v>
      </c>
      <c r="R2923" t="s">
        <v>552</v>
      </c>
      <c r="S2923">
        <v>128</v>
      </c>
      <c r="T2923">
        <v>10.7</v>
      </c>
      <c r="U2923">
        <v>0</v>
      </c>
      <c r="V2923">
        <v>128</v>
      </c>
      <c r="W2923">
        <v>8.0399999999999991</v>
      </c>
      <c r="X2923">
        <v>11.96</v>
      </c>
      <c r="Y2923">
        <v>11.96</v>
      </c>
      <c r="Z2923">
        <v>644.51</v>
      </c>
      <c r="AA2923" t="s">
        <v>55</v>
      </c>
      <c r="AB2923" t="s">
        <v>47</v>
      </c>
      <c r="AC2923" t="s">
        <v>83</v>
      </c>
      <c r="AD2923" t="s">
        <v>203</v>
      </c>
      <c r="AE2923" s="39">
        <v>46237.033958333333</v>
      </c>
      <c r="AG2923" t="str">
        <f t="shared" si="360"/>
        <v>Agosto-26</v>
      </c>
      <c r="AH2923" s="36">
        <f>_xlfn.XLOOKUP(AK2923,'Base de Preços'!P$7:P$3001,'Base de Preços'!J$7:J$3001,"",0)</f>
        <v>856.15</v>
      </c>
      <c r="AI2923" s="37">
        <f t="shared" si="361"/>
        <v>9160.8049999999985</v>
      </c>
      <c r="AJ2923" t="str">
        <f>_xlfn.XLOOKUP(N2923,Agrupamentos!C$3:C$496,Agrupamentos!D$3:D$496,"",0)</f>
        <v>PLANTIO</v>
      </c>
      <c r="AK2923" t="str">
        <f t="shared" si="362"/>
        <v>PLANTIO SEMI-MECANIZADO ATÉ 1.300 MUDASGN1421REF78</v>
      </c>
      <c r="AL2923" s="57" t="str">
        <f t="shared" si="363"/>
        <v>48574GN1421Trabalhador FlorestalCARLOS EDUARDO DE ARRUDAPLANTIO SEMI-MECANIZADO ATÉ 1.300 MUDASMEL50BPrincipal10,7Agosto-26012846237,033958333346234</v>
      </c>
      <c r="AM2923" s="79">
        <f t="shared" si="364"/>
        <v>15.920398009950251</v>
      </c>
      <c r="AN2923" s="80">
        <f t="shared" si="365"/>
        <v>10260.855721393036</v>
      </c>
      <c r="AO2923" s="36">
        <f t="shared" si="366"/>
        <v>6896.2569999999996</v>
      </c>
      <c r="AP2923" s="83">
        <f t="shared" si="367"/>
        <v>-3364.5987213930366</v>
      </c>
    </row>
    <row r="2924" spans="1:42" hidden="1">
      <c r="A2924">
        <v>48574</v>
      </c>
      <c r="B2924" s="38">
        <v>46234</v>
      </c>
      <c r="C2924" t="s">
        <v>714</v>
      </c>
      <c r="D2924" t="s">
        <v>36</v>
      </c>
      <c r="E2924" t="s">
        <v>3</v>
      </c>
      <c r="F2924" t="s">
        <v>59</v>
      </c>
      <c r="G2924">
        <v>8</v>
      </c>
      <c r="H2924" s="43">
        <v>11585</v>
      </c>
      <c r="I2924" t="s">
        <v>38</v>
      </c>
      <c r="J2924">
        <v>11737</v>
      </c>
      <c r="K2924" t="s">
        <v>79</v>
      </c>
      <c r="L2924" t="s">
        <v>79</v>
      </c>
      <c r="M2924" t="s">
        <v>74</v>
      </c>
      <c r="N2924" t="s">
        <v>75</v>
      </c>
      <c r="O2924" t="s">
        <v>64</v>
      </c>
      <c r="P2924">
        <v>528</v>
      </c>
      <c r="Q2924" t="s">
        <v>76</v>
      </c>
      <c r="R2924" t="s">
        <v>552</v>
      </c>
      <c r="S2924">
        <v>8</v>
      </c>
      <c r="T2924">
        <v>10.7</v>
      </c>
      <c r="U2924">
        <v>8</v>
      </c>
      <c r="V2924">
        <v>16</v>
      </c>
      <c r="W2924">
        <v>0.8</v>
      </c>
      <c r="X2924">
        <v>0.75</v>
      </c>
      <c r="Y2924">
        <v>1.5</v>
      </c>
      <c r="Z2924">
        <v>211.64</v>
      </c>
      <c r="AA2924" t="s">
        <v>55</v>
      </c>
      <c r="AB2924" t="s">
        <v>77</v>
      </c>
      <c r="AC2924" t="s">
        <v>83</v>
      </c>
      <c r="AD2924" t="s">
        <v>203</v>
      </c>
      <c r="AE2924" s="39">
        <v>46237.033958333333</v>
      </c>
      <c r="AG2924" t="str">
        <f t="shared" si="360"/>
        <v>Agosto-26</v>
      </c>
      <c r="AH2924" s="36">
        <f>_xlfn.XLOOKUP(AK2924,'Base de Preços'!P$7:P$3001,'Base de Preços'!J$7:J$3001,"",0)</f>
        <v>856.15</v>
      </c>
      <c r="AI2924" s="37">
        <f t="shared" si="361"/>
        <v>0</v>
      </c>
      <c r="AJ2924" t="str">
        <f>_xlfn.XLOOKUP(N2924,Agrupamentos!C$3:C$496,Agrupamentos!D$3:D$496,"",0)</f>
        <v>PLANTIO</v>
      </c>
      <c r="AK2924" t="str">
        <f t="shared" si="362"/>
        <v>PLANTIO SEMI-MECANIZADO ATÉ 1.300 MUDASGN1421REF78</v>
      </c>
      <c r="AL2924" s="57" t="str">
        <f t="shared" si="363"/>
        <v>48574GN1421Operador de Trator de PneuCARLOS EDUARDO DE ARRUDAPLANTIO SEMI-MECANIZADO ATÉ 1.300 MUDASMEL50BApoio10,7Agosto-2681646237,033958333346234</v>
      </c>
      <c r="AM2924" s="79">
        <f t="shared" si="364"/>
        <v>20</v>
      </c>
      <c r="AN2924" s="80">
        <f t="shared" si="365"/>
        <v>4232.7999999999993</v>
      </c>
      <c r="AO2924" s="36">
        <f t="shared" si="366"/>
        <v>2264.5479999999998</v>
      </c>
      <c r="AP2924" s="83">
        <f t="shared" si="367"/>
        <v>-1968.2519999999995</v>
      </c>
    </row>
    <row r="2925" spans="1:42" hidden="1">
      <c r="A2925">
        <v>48574</v>
      </c>
      <c r="B2925" s="38">
        <v>46234</v>
      </c>
      <c r="C2925" t="s">
        <v>714</v>
      </c>
      <c r="D2925" t="s">
        <v>36</v>
      </c>
      <c r="E2925" t="s">
        <v>3</v>
      </c>
      <c r="F2925" t="s">
        <v>37</v>
      </c>
      <c r="G2925">
        <v>8</v>
      </c>
      <c r="H2925" s="43">
        <v>11585</v>
      </c>
      <c r="I2925" t="s">
        <v>38</v>
      </c>
      <c r="J2925">
        <v>11737</v>
      </c>
      <c r="K2925" t="s">
        <v>79</v>
      </c>
      <c r="L2925" t="s">
        <v>79</v>
      </c>
      <c r="M2925">
        <v>2</v>
      </c>
      <c r="N2925" t="s">
        <v>42</v>
      </c>
      <c r="O2925" t="s">
        <v>43</v>
      </c>
      <c r="P2925">
        <v>528</v>
      </c>
      <c r="Q2925" t="s">
        <v>76</v>
      </c>
      <c r="R2925" t="s">
        <v>552</v>
      </c>
      <c r="S2925">
        <v>8</v>
      </c>
      <c r="T2925">
        <v>0</v>
      </c>
      <c r="U2925">
        <v>0</v>
      </c>
      <c r="V2925">
        <v>8</v>
      </c>
      <c r="W2925">
        <v>0</v>
      </c>
      <c r="X2925">
        <v>0</v>
      </c>
      <c r="Y2925">
        <v>0</v>
      </c>
      <c r="Z2925">
        <v>0</v>
      </c>
      <c r="AA2925" t="s">
        <v>55</v>
      </c>
      <c r="AB2925" t="s">
        <v>47</v>
      </c>
      <c r="AC2925" t="s">
        <v>83</v>
      </c>
      <c r="AE2925" s="39">
        <v>46237.033958333333</v>
      </c>
      <c r="AG2925" t="str">
        <f t="shared" si="360"/>
        <v>Agosto-26</v>
      </c>
      <c r="AH2925" s="36">
        <f>_xlfn.XLOOKUP(AK2925,'Base de Preços'!P$7:P$3001,'Base de Preços'!J$7:J$3001,"",0)</f>
        <v>0</v>
      </c>
      <c r="AI2925" s="37">
        <f t="shared" si="361"/>
        <v>0</v>
      </c>
      <c r="AJ2925" t="str">
        <f>_xlfn.XLOOKUP(N2925,Agrupamentos!C$3:C$496,Agrupamentos!D$3:D$496,"",0)</f>
        <v>APOIO E MANUTENÇÃO</v>
      </c>
      <c r="AK2925" t="str">
        <f t="shared" si="362"/>
        <v>APOIO E MANUTEÇÃOGN14212</v>
      </c>
      <c r="AL2925" s="57" t="str">
        <f t="shared" si="363"/>
        <v>48574GN1421MotoristaCARLOS EDUARDO DE ARRUDAAPOIO E MANUTEÇÃOMEL50BPrincipal0Agosto-260846237,033958333346234</v>
      </c>
      <c r="AM2925" s="79" t="str">
        <f t="shared" si="364"/>
        <v/>
      </c>
      <c r="AN2925" s="80" t="str">
        <f t="shared" si="365"/>
        <v/>
      </c>
      <c r="AO2925" s="36">
        <f t="shared" si="366"/>
        <v>0</v>
      </c>
      <c r="AP2925" s="83" t="str">
        <f t="shared" si="367"/>
        <v/>
      </c>
    </row>
    <row r="2926" spans="1:42" hidden="1">
      <c r="A2926">
        <v>48511</v>
      </c>
      <c r="B2926" s="38">
        <v>46234</v>
      </c>
      <c r="C2926" t="s">
        <v>714</v>
      </c>
      <c r="D2926" t="s">
        <v>105</v>
      </c>
      <c r="E2926" t="s">
        <v>106</v>
      </c>
      <c r="F2926" t="s">
        <v>49</v>
      </c>
      <c r="G2926">
        <v>8</v>
      </c>
      <c r="H2926" s="43">
        <v>11065</v>
      </c>
      <c r="I2926" t="s">
        <v>107</v>
      </c>
      <c r="J2926" t="s">
        <v>50</v>
      </c>
      <c r="K2926" t="s">
        <v>51</v>
      </c>
      <c r="L2926" t="s">
        <v>108</v>
      </c>
      <c r="M2926">
        <v>1</v>
      </c>
      <c r="N2926" t="s">
        <v>109</v>
      </c>
      <c r="O2926" t="s">
        <v>64</v>
      </c>
      <c r="P2926">
        <v>943</v>
      </c>
      <c r="Q2926" t="s">
        <v>824</v>
      </c>
      <c r="R2926" t="s">
        <v>834</v>
      </c>
      <c r="S2926">
        <v>0</v>
      </c>
      <c r="T2926">
        <v>0</v>
      </c>
      <c r="U2926">
        <v>16</v>
      </c>
      <c r="V2926">
        <v>16</v>
      </c>
      <c r="W2926">
        <v>0</v>
      </c>
      <c r="X2926">
        <v>0</v>
      </c>
      <c r="Y2926">
        <v>0</v>
      </c>
      <c r="Z2926">
        <v>0</v>
      </c>
      <c r="AA2926" t="s">
        <v>55</v>
      </c>
      <c r="AB2926" t="s">
        <v>56</v>
      </c>
      <c r="AC2926" t="s">
        <v>57</v>
      </c>
      <c r="AD2926" t="s">
        <v>57</v>
      </c>
      <c r="AE2926" s="39">
        <v>46234.723541666666</v>
      </c>
      <c r="AG2926" t="str">
        <f t="shared" si="360"/>
        <v>Agosto-26</v>
      </c>
      <c r="AH2926" s="36">
        <f>_xlfn.XLOOKUP(AK2926,'Base de Preços'!P$7:P$3001,'Base de Preços'!J$7:J$3001,"",0)</f>
        <v>0</v>
      </c>
      <c r="AI2926" s="37">
        <f t="shared" si="361"/>
        <v>0</v>
      </c>
      <c r="AJ2926" t="str">
        <f>_xlfn.XLOOKUP(N2926,Agrupamentos!C$3:C$496,Agrupamentos!D$3:D$496,"",0)</f>
        <v>APOIO E MANUTENÇÃO</v>
      </c>
      <c r="AK2926" t="str">
        <f t="shared" si="362"/>
        <v>APOIO E MANUTEÇÃO 1410GN14101</v>
      </c>
      <c r="AL2926" s="57" t="str">
        <f t="shared" si="363"/>
        <v>48511GN1410Trabalhador FlorestalLEANDRA DE MIRANDA SOUZA COSTAAPOIO E MANUTEÇÃO 1410LIMOEIRO - RRP027-01Suporte0Agosto-26161646234,723541666746234</v>
      </c>
      <c r="AM2926" s="79" t="str">
        <f t="shared" si="364"/>
        <v/>
      </c>
      <c r="AN2926" s="80" t="str">
        <f t="shared" si="365"/>
        <v/>
      </c>
      <c r="AO2926" s="36">
        <f t="shared" si="366"/>
        <v>0</v>
      </c>
      <c r="AP2926" s="83" t="str">
        <f t="shared" si="367"/>
        <v/>
      </c>
    </row>
    <row r="2927" spans="1:42" hidden="1">
      <c r="A2927">
        <v>48531</v>
      </c>
      <c r="B2927" s="38">
        <v>46234</v>
      </c>
      <c r="C2927" t="s">
        <v>714</v>
      </c>
      <c r="D2927" t="s">
        <v>105</v>
      </c>
      <c r="E2927" t="s">
        <v>106</v>
      </c>
      <c r="F2927" t="s">
        <v>49</v>
      </c>
      <c r="G2927">
        <v>8</v>
      </c>
      <c r="H2927" s="43">
        <v>11065</v>
      </c>
      <c r="I2927" t="s">
        <v>107</v>
      </c>
      <c r="J2927">
        <v>11390</v>
      </c>
      <c r="K2927" t="s">
        <v>123</v>
      </c>
      <c r="L2927" t="s">
        <v>123</v>
      </c>
      <c r="M2927">
        <v>87</v>
      </c>
      <c r="N2927" t="s">
        <v>373</v>
      </c>
      <c r="O2927" t="s">
        <v>64</v>
      </c>
      <c r="P2927">
        <v>519</v>
      </c>
      <c r="Q2927" t="s">
        <v>435</v>
      </c>
      <c r="R2927" t="s">
        <v>158</v>
      </c>
      <c r="S2927">
        <v>270</v>
      </c>
      <c r="T2927">
        <v>50.59</v>
      </c>
      <c r="U2927">
        <v>0</v>
      </c>
      <c r="V2927">
        <v>270</v>
      </c>
      <c r="W2927">
        <v>7.5</v>
      </c>
      <c r="X2927">
        <v>5.34</v>
      </c>
      <c r="Y2927">
        <v>5.34</v>
      </c>
      <c r="Z2927">
        <v>577.65</v>
      </c>
      <c r="AA2927" t="s">
        <v>46</v>
      </c>
      <c r="AB2927" t="s">
        <v>47</v>
      </c>
      <c r="AC2927" t="s">
        <v>127</v>
      </c>
      <c r="AE2927" s="39">
        <v>46234.958969907406</v>
      </c>
      <c r="AG2927" t="str">
        <f t="shared" si="360"/>
        <v>Agosto-26</v>
      </c>
      <c r="AH2927" s="36">
        <f>_xlfn.XLOOKUP(AK2927,'Base de Preços'!P$7:P$3001,'Base de Preços'!J$7:J$3001,"",0)</f>
        <v>577.65</v>
      </c>
      <c r="AI2927" s="37">
        <f t="shared" si="361"/>
        <v>29223.3135</v>
      </c>
      <c r="AJ2927" t="str">
        <f>_xlfn.XLOOKUP(N2927,Agrupamentos!C$3:C$496,Agrupamentos!D$3:D$496,"",0)</f>
        <v>ROCADA MANUAL MEDIA</v>
      </c>
      <c r="AK2927" t="str">
        <f t="shared" si="362"/>
        <v>ROCADA MANUAL MEDIAGN141087</v>
      </c>
      <c r="AL2927" s="57" t="str">
        <f t="shared" si="363"/>
        <v>48531GN1410Trabalhador FlorestalDIEMISSON DE ALMEIDA SANTOSROCADA MANUAL MEDIAMONTE BELO GLEBA E001-01Principal50,59Agosto-26027046234,958969907446234</v>
      </c>
      <c r="AM2927" s="79">
        <f t="shared" si="364"/>
        <v>36</v>
      </c>
      <c r="AN2927" s="80">
        <f t="shared" si="365"/>
        <v>20795.399999999998</v>
      </c>
      <c r="AO2927" s="36">
        <f t="shared" si="366"/>
        <v>29223.3135</v>
      </c>
      <c r="AP2927" s="83">
        <f t="shared" si="367"/>
        <v>8427.9135000000024</v>
      </c>
    </row>
    <row r="2928" spans="1:42" hidden="1">
      <c r="A2928">
        <v>48533</v>
      </c>
      <c r="B2928" s="38">
        <v>46234</v>
      </c>
      <c r="C2928" t="s">
        <v>714</v>
      </c>
      <c r="D2928" t="s">
        <v>105</v>
      </c>
      <c r="E2928" t="s">
        <v>106</v>
      </c>
      <c r="F2928" t="s">
        <v>49</v>
      </c>
      <c r="G2928">
        <v>8</v>
      </c>
      <c r="H2928" s="43">
        <v>11331</v>
      </c>
      <c r="I2928" t="s">
        <v>112</v>
      </c>
      <c r="J2928">
        <v>11838</v>
      </c>
      <c r="K2928" t="s">
        <v>113</v>
      </c>
      <c r="L2928" t="s">
        <v>114</v>
      </c>
      <c r="M2928" t="s">
        <v>115</v>
      </c>
      <c r="N2928" t="s">
        <v>116</v>
      </c>
      <c r="O2928" t="s">
        <v>64</v>
      </c>
      <c r="P2928">
        <v>820</v>
      </c>
      <c r="Q2928" t="s">
        <v>117</v>
      </c>
      <c r="R2928" t="s">
        <v>104</v>
      </c>
      <c r="S2928">
        <v>1</v>
      </c>
      <c r="T2928">
        <v>6.87</v>
      </c>
      <c r="U2928">
        <v>0</v>
      </c>
      <c r="V2928">
        <v>1</v>
      </c>
      <c r="W2928">
        <v>0.08</v>
      </c>
      <c r="X2928">
        <v>0.15</v>
      </c>
      <c r="Y2928">
        <v>0.15</v>
      </c>
      <c r="Z2928">
        <v>10.130000000000001</v>
      </c>
      <c r="AA2928" t="s">
        <v>46</v>
      </c>
      <c r="AB2928" t="s">
        <v>56</v>
      </c>
      <c r="AC2928" t="s">
        <v>119</v>
      </c>
      <c r="AE2928" s="39">
        <v>46235.271793981483</v>
      </c>
      <c r="AG2928" t="str">
        <f t="shared" si="360"/>
        <v>Agosto-26</v>
      </c>
      <c r="AH2928" s="36">
        <f>_xlfn.XLOOKUP(AK2928,'Base de Preços'!P$7:P$3001,'Base de Preços'!J$7:J$3001,"",0)</f>
        <v>212.62</v>
      </c>
      <c r="AI2928" s="37">
        <f t="shared" si="361"/>
        <v>0</v>
      </c>
      <c r="AJ2928" t="str">
        <f>_xlfn.XLOOKUP(N2928,Agrupamentos!C$3:C$496,Agrupamentos!D$3:D$496,"",0)</f>
        <v>HERBICIDA MEC</v>
      </c>
      <c r="AK2928" t="str">
        <f t="shared" si="362"/>
        <v>SERV CAP QUIM PRE EMERG 3 LINHASGN1410IMP97</v>
      </c>
      <c r="AL2928" s="57" t="str">
        <f t="shared" si="363"/>
        <v>48533GN1410Trabalhador FlorestalRENILDO DA CONCEICAO OLIVEIRASERV CAP QUIM PRE EMERG 3 LINHASNOSSA SENHORA APARECIDA IX007-01Suporte6,87Agosto-260146235,271793981546234</v>
      </c>
      <c r="AM2928" s="79">
        <f t="shared" si="364"/>
        <v>12.5</v>
      </c>
      <c r="AN2928" s="80">
        <f t="shared" si="365"/>
        <v>126.62500000000001</v>
      </c>
      <c r="AO2928" s="36">
        <f t="shared" si="366"/>
        <v>69.593100000000007</v>
      </c>
      <c r="AP2928" s="83">
        <f t="shared" si="367"/>
        <v>-57.031900000000007</v>
      </c>
    </row>
    <row r="2929" spans="1:42" hidden="1">
      <c r="A2929">
        <v>48533</v>
      </c>
      <c r="B2929" s="38">
        <v>46234</v>
      </c>
      <c r="C2929" t="s">
        <v>714</v>
      </c>
      <c r="D2929" t="s">
        <v>105</v>
      </c>
      <c r="E2929" t="s">
        <v>106</v>
      </c>
      <c r="F2929" t="s">
        <v>59</v>
      </c>
      <c r="G2929">
        <v>8</v>
      </c>
      <c r="H2929" s="43">
        <v>11331</v>
      </c>
      <c r="I2929" t="s">
        <v>112</v>
      </c>
      <c r="J2929">
        <v>11838</v>
      </c>
      <c r="K2929" t="s">
        <v>113</v>
      </c>
      <c r="L2929" t="s">
        <v>114</v>
      </c>
      <c r="M2929" t="s">
        <v>115</v>
      </c>
      <c r="N2929" t="s">
        <v>116</v>
      </c>
      <c r="O2929" t="s">
        <v>64</v>
      </c>
      <c r="P2929">
        <v>820</v>
      </c>
      <c r="Q2929" t="s">
        <v>117</v>
      </c>
      <c r="R2929" t="s">
        <v>148</v>
      </c>
      <c r="S2929">
        <v>2</v>
      </c>
      <c r="T2929">
        <v>27.49</v>
      </c>
      <c r="U2929">
        <v>0</v>
      </c>
      <c r="V2929">
        <v>2</v>
      </c>
      <c r="W2929">
        <v>0.42</v>
      </c>
      <c r="X2929">
        <v>7.0000000000000007E-2</v>
      </c>
      <c r="Y2929">
        <v>7.0000000000000007E-2</v>
      </c>
      <c r="Z2929">
        <v>143.63999999999999</v>
      </c>
      <c r="AA2929" t="s">
        <v>46</v>
      </c>
      <c r="AB2929" t="s">
        <v>47</v>
      </c>
      <c r="AC2929" t="s">
        <v>119</v>
      </c>
      <c r="AE2929" s="39">
        <v>46235.271793981483</v>
      </c>
      <c r="AG2929" t="str">
        <f t="shared" si="360"/>
        <v>Agosto-26</v>
      </c>
      <c r="AH2929" s="36">
        <f>_xlfn.XLOOKUP(AK2929,'Base de Preços'!P$7:P$3001,'Base de Preços'!J$7:J$3001,"",0)</f>
        <v>212.62</v>
      </c>
      <c r="AI2929" s="37">
        <f t="shared" si="361"/>
        <v>5844.9237999999996</v>
      </c>
      <c r="AJ2929" t="str">
        <f>_xlfn.XLOOKUP(N2929,Agrupamentos!C$3:C$496,Agrupamentos!D$3:D$496,"",0)</f>
        <v>HERBICIDA MEC</v>
      </c>
      <c r="AK2929" t="str">
        <f t="shared" si="362"/>
        <v>SERV CAP QUIM PRE EMERG 3 LINHASGN1410IMP97</v>
      </c>
      <c r="AL2929" s="57" t="str">
        <f t="shared" si="363"/>
        <v>48533GN1410Operador de Trator de PneuRENILDO DA CONCEICAO OLIVEIRASERV CAP QUIM PRE EMERG 3 LINHASNOSSA SENHORA APARECIDA IX005-01Principal27,49Agosto-260246235,271793981546234</v>
      </c>
      <c r="AM2929" s="79">
        <f t="shared" si="364"/>
        <v>4.7619047619047619</v>
      </c>
      <c r="AN2929" s="80">
        <f t="shared" si="365"/>
        <v>683.99999999999989</v>
      </c>
      <c r="AO2929" s="36">
        <f t="shared" si="366"/>
        <v>3948.6635999999994</v>
      </c>
      <c r="AP2929" s="83">
        <f t="shared" si="367"/>
        <v>3264.6635999999994</v>
      </c>
    </row>
    <row r="2930" spans="1:42" hidden="1">
      <c r="A2930">
        <v>48533</v>
      </c>
      <c r="B2930" s="38">
        <v>46234</v>
      </c>
      <c r="C2930" t="s">
        <v>714</v>
      </c>
      <c r="D2930" t="s">
        <v>105</v>
      </c>
      <c r="E2930" t="s">
        <v>106</v>
      </c>
      <c r="F2930" t="s">
        <v>37</v>
      </c>
      <c r="G2930">
        <v>8</v>
      </c>
      <c r="H2930" s="43">
        <v>11331</v>
      </c>
      <c r="I2930" t="s">
        <v>112</v>
      </c>
      <c r="J2930">
        <v>11838</v>
      </c>
      <c r="K2930" t="s">
        <v>113</v>
      </c>
      <c r="L2930" t="s">
        <v>114</v>
      </c>
      <c r="M2930">
        <v>1</v>
      </c>
      <c r="N2930" t="s">
        <v>109</v>
      </c>
      <c r="O2930" t="s">
        <v>64</v>
      </c>
      <c r="P2930">
        <v>820</v>
      </c>
      <c r="Q2930" t="s">
        <v>117</v>
      </c>
      <c r="R2930" t="s">
        <v>104</v>
      </c>
      <c r="S2930">
        <v>1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 t="s">
        <v>46</v>
      </c>
      <c r="AB2930" t="s">
        <v>47</v>
      </c>
      <c r="AC2930" t="s">
        <v>119</v>
      </c>
      <c r="AE2930" s="39">
        <v>46235.271793981483</v>
      </c>
      <c r="AG2930" t="str">
        <f t="shared" si="360"/>
        <v>Agosto-26</v>
      </c>
      <c r="AH2930" s="36">
        <f>_xlfn.XLOOKUP(AK2930,'Base de Preços'!P$7:P$3001,'Base de Preços'!J$7:J$3001,"",0)</f>
        <v>0</v>
      </c>
      <c r="AI2930" s="37">
        <f t="shared" si="361"/>
        <v>0</v>
      </c>
      <c r="AJ2930" t="str">
        <f>_xlfn.XLOOKUP(N2930,Agrupamentos!C$3:C$496,Agrupamentos!D$3:D$496,"",0)</f>
        <v>APOIO E MANUTENÇÃO</v>
      </c>
      <c r="AK2930" t="str">
        <f t="shared" si="362"/>
        <v>APOIO E MANUTEÇÃO 1410GN14101</v>
      </c>
      <c r="AL2930" s="57" t="str">
        <f t="shared" si="363"/>
        <v>48533GN1410MotoristaRENILDO DA CONCEICAO OLIVEIRAAPOIO E MANUTEÇÃO 1410NOSSA SENHORA APARECIDA IX007-01Principal0Agosto-260146235,271793981546234</v>
      </c>
      <c r="AM2930" s="79" t="str">
        <f t="shared" si="364"/>
        <v/>
      </c>
      <c r="AN2930" s="80" t="str">
        <f t="shared" si="365"/>
        <v/>
      </c>
      <c r="AO2930" s="36">
        <f t="shared" si="366"/>
        <v>0</v>
      </c>
      <c r="AP2930" s="83" t="str">
        <f t="shared" si="367"/>
        <v/>
      </c>
    </row>
    <row r="2931" spans="1:42" hidden="1">
      <c r="A2931">
        <v>48533</v>
      </c>
      <c r="B2931" s="38">
        <v>46234</v>
      </c>
      <c r="C2931" t="s">
        <v>714</v>
      </c>
      <c r="D2931" t="s">
        <v>105</v>
      </c>
      <c r="E2931" t="s">
        <v>106</v>
      </c>
      <c r="F2931" t="s">
        <v>49</v>
      </c>
      <c r="G2931">
        <v>8</v>
      </c>
      <c r="H2931" s="43">
        <v>11331</v>
      </c>
      <c r="I2931" t="s">
        <v>112</v>
      </c>
      <c r="J2931">
        <v>11838</v>
      </c>
      <c r="K2931" t="s">
        <v>113</v>
      </c>
      <c r="L2931" t="s">
        <v>114</v>
      </c>
      <c r="M2931" t="s">
        <v>115</v>
      </c>
      <c r="N2931" t="s">
        <v>116</v>
      </c>
      <c r="O2931" t="s">
        <v>64</v>
      </c>
      <c r="P2931">
        <v>820</v>
      </c>
      <c r="Q2931" t="s">
        <v>117</v>
      </c>
      <c r="R2931" t="s">
        <v>152</v>
      </c>
      <c r="S2931">
        <v>1</v>
      </c>
      <c r="T2931">
        <v>2.61</v>
      </c>
      <c r="U2931">
        <v>0</v>
      </c>
      <c r="V2931">
        <v>1</v>
      </c>
      <c r="W2931">
        <v>0.08</v>
      </c>
      <c r="X2931">
        <v>0.38</v>
      </c>
      <c r="Y2931">
        <v>0.38</v>
      </c>
      <c r="Z2931">
        <v>10.130000000000001</v>
      </c>
      <c r="AA2931" t="s">
        <v>46</v>
      </c>
      <c r="AB2931" t="s">
        <v>56</v>
      </c>
      <c r="AC2931" t="s">
        <v>119</v>
      </c>
      <c r="AE2931" s="39">
        <v>46235.271793981483</v>
      </c>
      <c r="AG2931" t="str">
        <f t="shared" si="360"/>
        <v>Agosto-26</v>
      </c>
      <c r="AH2931" s="36">
        <f>_xlfn.XLOOKUP(AK2931,'Base de Preços'!P$7:P$3001,'Base de Preços'!J$7:J$3001,"",0)</f>
        <v>212.62</v>
      </c>
      <c r="AI2931" s="37">
        <f t="shared" si="361"/>
        <v>0</v>
      </c>
      <c r="AJ2931" t="str">
        <f>_xlfn.XLOOKUP(N2931,Agrupamentos!C$3:C$496,Agrupamentos!D$3:D$496,"",0)</f>
        <v>HERBICIDA MEC</v>
      </c>
      <c r="AK2931" t="str">
        <f t="shared" si="362"/>
        <v>SERV CAP QUIM PRE EMERG 3 LINHASGN1410IMP97</v>
      </c>
      <c r="AL2931" s="57" t="str">
        <f t="shared" si="363"/>
        <v>48533GN1410Trabalhador FlorestalRENILDO DA CONCEICAO OLIVEIRASERV CAP QUIM PRE EMERG 3 LINHASNOSSA SENHORA APARECIDA IX008-01Suporte2,61Agosto-260146235,271793981546234</v>
      </c>
      <c r="AM2931" s="79">
        <f t="shared" si="364"/>
        <v>12.5</v>
      </c>
      <c r="AN2931" s="80">
        <f t="shared" si="365"/>
        <v>126.62500000000001</v>
      </c>
      <c r="AO2931" s="36">
        <f t="shared" si="366"/>
        <v>26.439299999999999</v>
      </c>
      <c r="AP2931" s="83">
        <f t="shared" si="367"/>
        <v>-100.18570000000001</v>
      </c>
    </row>
    <row r="2932" spans="1:42" hidden="1">
      <c r="A2932">
        <v>48533</v>
      </c>
      <c r="B2932" s="38">
        <v>46234</v>
      </c>
      <c r="C2932" t="s">
        <v>714</v>
      </c>
      <c r="D2932" t="s">
        <v>105</v>
      </c>
      <c r="E2932" t="s">
        <v>106</v>
      </c>
      <c r="F2932" t="s">
        <v>59</v>
      </c>
      <c r="G2932">
        <v>8</v>
      </c>
      <c r="H2932" s="43">
        <v>11331</v>
      </c>
      <c r="I2932" t="s">
        <v>112</v>
      </c>
      <c r="J2932">
        <v>11838</v>
      </c>
      <c r="K2932" t="s">
        <v>113</v>
      </c>
      <c r="L2932" t="s">
        <v>114</v>
      </c>
      <c r="M2932" t="s">
        <v>115</v>
      </c>
      <c r="N2932" t="s">
        <v>116</v>
      </c>
      <c r="O2932" t="s">
        <v>64</v>
      </c>
      <c r="P2932">
        <v>820</v>
      </c>
      <c r="Q2932" t="s">
        <v>117</v>
      </c>
      <c r="R2932" t="s">
        <v>104</v>
      </c>
      <c r="S2932">
        <v>1</v>
      </c>
      <c r="T2932">
        <v>6.87</v>
      </c>
      <c r="U2932">
        <v>0</v>
      </c>
      <c r="V2932">
        <v>1</v>
      </c>
      <c r="W2932">
        <v>0.42</v>
      </c>
      <c r="X2932">
        <v>0.15</v>
      </c>
      <c r="Y2932">
        <v>0.15</v>
      </c>
      <c r="Z2932">
        <v>143.63999999999999</v>
      </c>
      <c r="AA2932" t="s">
        <v>46</v>
      </c>
      <c r="AB2932" t="s">
        <v>47</v>
      </c>
      <c r="AC2932" t="s">
        <v>119</v>
      </c>
      <c r="AE2932" s="39">
        <v>46235.271793981483</v>
      </c>
      <c r="AG2932" t="str">
        <f t="shared" si="360"/>
        <v>Agosto-26</v>
      </c>
      <c r="AH2932" s="36">
        <f>_xlfn.XLOOKUP(AK2932,'Base de Preços'!P$7:P$3001,'Base de Preços'!J$7:J$3001,"",0)</f>
        <v>212.62</v>
      </c>
      <c r="AI2932" s="37">
        <f t="shared" si="361"/>
        <v>1460.6994</v>
      </c>
      <c r="AJ2932" t="str">
        <f>_xlfn.XLOOKUP(N2932,Agrupamentos!C$3:C$496,Agrupamentos!D$3:D$496,"",0)</f>
        <v>HERBICIDA MEC</v>
      </c>
      <c r="AK2932" t="str">
        <f t="shared" si="362"/>
        <v>SERV CAP QUIM PRE EMERG 3 LINHASGN1410IMP97</v>
      </c>
      <c r="AL2932" s="57" t="str">
        <f t="shared" si="363"/>
        <v>48533GN1410Operador de Trator de PneuRENILDO DA CONCEICAO OLIVEIRASERV CAP QUIM PRE EMERG 3 LINHASNOSSA SENHORA APARECIDA IX007-01Principal6,87Agosto-260146235,271793981546234</v>
      </c>
      <c r="AM2932" s="79">
        <f t="shared" si="364"/>
        <v>2.3809523809523809</v>
      </c>
      <c r="AN2932" s="80">
        <f t="shared" si="365"/>
        <v>341.99999999999994</v>
      </c>
      <c r="AO2932" s="36">
        <f t="shared" si="366"/>
        <v>986.80679999999995</v>
      </c>
      <c r="AP2932" s="83">
        <f t="shared" si="367"/>
        <v>644.80680000000007</v>
      </c>
    </row>
    <row r="2933" spans="1:42" hidden="1">
      <c r="A2933">
        <v>48533</v>
      </c>
      <c r="B2933" s="38">
        <v>46234</v>
      </c>
      <c r="C2933" t="s">
        <v>714</v>
      </c>
      <c r="D2933" t="s">
        <v>105</v>
      </c>
      <c r="E2933" t="s">
        <v>106</v>
      </c>
      <c r="F2933" t="s">
        <v>37</v>
      </c>
      <c r="G2933">
        <v>8</v>
      </c>
      <c r="H2933" s="43">
        <v>11331</v>
      </c>
      <c r="I2933" t="s">
        <v>112</v>
      </c>
      <c r="J2933">
        <v>11838</v>
      </c>
      <c r="K2933" t="s">
        <v>113</v>
      </c>
      <c r="L2933" t="s">
        <v>114</v>
      </c>
      <c r="M2933">
        <v>1</v>
      </c>
      <c r="N2933" t="s">
        <v>109</v>
      </c>
      <c r="O2933" t="s">
        <v>64</v>
      </c>
      <c r="P2933">
        <v>820</v>
      </c>
      <c r="Q2933" t="s">
        <v>117</v>
      </c>
      <c r="R2933" t="s">
        <v>152</v>
      </c>
      <c r="S2933">
        <v>1</v>
      </c>
      <c r="T2933">
        <v>0</v>
      </c>
      <c r="U2933">
        <v>0</v>
      </c>
      <c r="V2933">
        <v>1</v>
      </c>
      <c r="W2933">
        <v>0</v>
      </c>
      <c r="X2933">
        <v>0</v>
      </c>
      <c r="Y2933">
        <v>0</v>
      </c>
      <c r="Z2933">
        <v>0</v>
      </c>
      <c r="AA2933" t="s">
        <v>46</v>
      </c>
      <c r="AB2933" t="s">
        <v>47</v>
      </c>
      <c r="AC2933" t="s">
        <v>119</v>
      </c>
      <c r="AE2933" s="39">
        <v>46235.271793981483</v>
      </c>
      <c r="AG2933" t="str">
        <f t="shared" si="360"/>
        <v>Agosto-26</v>
      </c>
      <c r="AH2933" s="36">
        <f>_xlfn.XLOOKUP(AK2933,'Base de Preços'!P$7:P$3001,'Base de Preços'!J$7:J$3001,"",0)</f>
        <v>0</v>
      </c>
      <c r="AI2933" s="37">
        <f t="shared" si="361"/>
        <v>0</v>
      </c>
      <c r="AJ2933" t="str">
        <f>_xlfn.XLOOKUP(N2933,Agrupamentos!C$3:C$496,Agrupamentos!D$3:D$496,"",0)</f>
        <v>APOIO E MANUTENÇÃO</v>
      </c>
      <c r="AK2933" t="str">
        <f t="shared" si="362"/>
        <v>APOIO E MANUTEÇÃO 1410GN14101</v>
      </c>
      <c r="AL2933" s="57" t="str">
        <f t="shared" si="363"/>
        <v>48533GN1410MotoristaRENILDO DA CONCEICAO OLIVEIRAAPOIO E MANUTEÇÃO 1410NOSSA SENHORA APARECIDA IX008-01Principal0Agosto-260146235,271793981546234</v>
      </c>
      <c r="AM2933" s="79" t="str">
        <f t="shared" si="364"/>
        <v/>
      </c>
      <c r="AN2933" s="80" t="str">
        <f t="shared" si="365"/>
        <v/>
      </c>
      <c r="AO2933" s="36">
        <f t="shared" si="366"/>
        <v>0</v>
      </c>
      <c r="AP2933" s="83" t="str">
        <f t="shared" si="367"/>
        <v/>
      </c>
    </row>
    <row r="2934" spans="1:42" hidden="1">
      <c r="A2934">
        <v>48533</v>
      </c>
      <c r="B2934" s="38">
        <v>46234</v>
      </c>
      <c r="C2934" t="s">
        <v>714</v>
      </c>
      <c r="D2934" t="s">
        <v>105</v>
      </c>
      <c r="E2934" t="s">
        <v>106</v>
      </c>
      <c r="F2934" t="s">
        <v>37</v>
      </c>
      <c r="G2934">
        <v>8</v>
      </c>
      <c r="H2934" s="43">
        <v>11331</v>
      </c>
      <c r="I2934" t="s">
        <v>112</v>
      </c>
      <c r="J2934">
        <v>11838</v>
      </c>
      <c r="K2934" t="s">
        <v>113</v>
      </c>
      <c r="L2934" t="s">
        <v>114</v>
      </c>
      <c r="M2934">
        <v>1</v>
      </c>
      <c r="N2934" t="s">
        <v>109</v>
      </c>
      <c r="O2934" t="s">
        <v>64</v>
      </c>
      <c r="P2934">
        <v>820</v>
      </c>
      <c r="Q2934" t="s">
        <v>117</v>
      </c>
      <c r="R2934" t="s">
        <v>148</v>
      </c>
      <c r="S2934">
        <v>1</v>
      </c>
      <c r="T2934">
        <v>27.49</v>
      </c>
      <c r="U2934">
        <v>5</v>
      </c>
      <c r="V2934">
        <v>6</v>
      </c>
      <c r="W2934">
        <v>0</v>
      </c>
      <c r="X2934">
        <v>0.04</v>
      </c>
      <c r="Y2934">
        <v>0.22</v>
      </c>
      <c r="Z2934">
        <v>0</v>
      </c>
      <c r="AA2934" t="s">
        <v>46</v>
      </c>
      <c r="AB2934" t="s">
        <v>47</v>
      </c>
      <c r="AC2934" t="s">
        <v>119</v>
      </c>
      <c r="AE2934" s="39">
        <v>46235.271793981483</v>
      </c>
      <c r="AG2934" t="str">
        <f t="shared" si="360"/>
        <v>Agosto-26</v>
      </c>
      <c r="AH2934" s="36">
        <f>_xlfn.XLOOKUP(AK2934,'Base de Preços'!P$7:P$3001,'Base de Preços'!J$7:J$3001,"",0)</f>
        <v>0</v>
      </c>
      <c r="AI2934" s="37">
        <f t="shared" si="361"/>
        <v>0</v>
      </c>
      <c r="AJ2934" t="str">
        <f>_xlfn.XLOOKUP(N2934,Agrupamentos!C$3:C$496,Agrupamentos!D$3:D$496,"",0)</f>
        <v>APOIO E MANUTENÇÃO</v>
      </c>
      <c r="AK2934" t="str">
        <f t="shared" si="362"/>
        <v>APOIO E MANUTEÇÃO 1410GN14101</v>
      </c>
      <c r="AL2934" s="57" t="str">
        <f t="shared" si="363"/>
        <v>48533GN1410MotoristaRENILDO DA CONCEICAO OLIVEIRAAPOIO E MANUTEÇÃO 1410NOSSA SENHORA APARECIDA IX005-01Principal27,49Agosto-265646235,271793981546234</v>
      </c>
      <c r="AM2934" s="79" t="str">
        <f t="shared" si="364"/>
        <v/>
      </c>
      <c r="AN2934" s="80" t="str">
        <f t="shared" si="365"/>
        <v/>
      </c>
      <c r="AO2934" s="36">
        <f t="shared" si="366"/>
        <v>0</v>
      </c>
      <c r="AP2934" s="83" t="str">
        <f t="shared" si="367"/>
        <v/>
      </c>
    </row>
    <row r="2935" spans="1:42" hidden="1">
      <c r="A2935">
        <v>48533</v>
      </c>
      <c r="B2935" s="38">
        <v>46234</v>
      </c>
      <c r="C2935" t="s">
        <v>714</v>
      </c>
      <c r="D2935" t="s">
        <v>105</v>
      </c>
      <c r="E2935" t="s">
        <v>106</v>
      </c>
      <c r="F2935" t="s">
        <v>49</v>
      </c>
      <c r="G2935">
        <v>8</v>
      </c>
      <c r="H2935" s="43">
        <v>11331</v>
      </c>
      <c r="I2935" t="s">
        <v>112</v>
      </c>
      <c r="J2935">
        <v>11838</v>
      </c>
      <c r="K2935" t="s">
        <v>113</v>
      </c>
      <c r="L2935" t="s">
        <v>114</v>
      </c>
      <c r="M2935" t="s">
        <v>115</v>
      </c>
      <c r="N2935" t="s">
        <v>116</v>
      </c>
      <c r="O2935" t="s">
        <v>64</v>
      </c>
      <c r="P2935">
        <v>820</v>
      </c>
      <c r="Q2935" t="s">
        <v>117</v>
      </c>
      <c r="R2935" t="s">
        <v>148</v>
      </c>
      <c r="S2935">
        <v>1</v>
      </c>
      <c r="T2935">
        <v>27.49</v>
      </c>
      <c r="U2935">
        <v>5</v>
      </c>
      <c r="V2935">
        <v>6</v>
      </c>
      <c r="W2935">
        <v>0.08</v>
      </c>
      <c r="X2935">
        <v>0.04</v>
      </c>
      <c r="Y2935">
        <v>0.22</v>
      </c>
      <c r="Z2935">
        <v>10.130000000000001</v>
      </c>
      <c r="AA2935" t="s">
        <v>46</v>
      </c>
      <c r="AB2935" t="s">
        <v>56</v>
      </c>
      <c r="AC2935" t="s">
        <v>119</v>
      </c>
      <c r="AE2935" s="39">
        <v>46235.271793981483</v>
      </c>
      <c r="AG2935" t="str">
        <f t="shared" si="360"/>
        <v>Agosto-26</v>
      </c>
      <c r="AH2935" s="36">
        <f>_xlfn.XLOOKUP(AK2935,'Base de Preços'!P$7:P$3001,'Base de Preços'!J$7:J$3001,"",0)</f>
        <v>212.62</v>
      </c>
      <c r="AI2935" s="37">
        <f t="shared" si="361"/>
        <v>0</v>
      </c>
      <c r="AJ2935" t="str">
        <f>_xlfn.XLOOKUP(N2935,Agrupamentos!C$3:C$496,Agrupamentos!D$3:D$496,"",0)</f>
        <v>HERBICIDA MEC</v>
      </c>
      <c r="AK2935" t="str">
        <f t="shared" si="362"/>
        <v>SERV CAP QUIM PRE EMERG 3 LINHASGN1410IMP97</v>
      </c>
      <c r="AL2935" s="57" t="str">
        <f t="shared" si="363"/>
        <v>48533GN1410Trabalhador FlorestalRENILDO DA CONCEICAO OLIVEIRASERV CAP QUIM PRE EMERG 3 LINHASNOSSA SENHORA APARECIDA IX005-01Suporte27,49Agosto-265646235,271793981546234</v>
      </c>
      <c r="AM2935" s="79">
        <f t="shared" si="364"/>
        <v>75</v>
      </c>
      <c r="AN2935" s="80">
        <f t="shared" si="365"/>
        <v>759.75000000000011</v>
      </c>
      <c r="AO2935" s="36">
        <f t="shared" si="366"/>
        <v>278.47370000000001</v>
      </c>
      <c r="AP2935" s="83">
        <f t="shared" si="367"/>
        <v>-481.27630000000011</v>
      </c>
    </row>
    <row r="2936" spans="1:42" hidden="1">
      <c r="A2936">
        <v>48533</v>
      </c>
      <c r="B2936" s="38">
        <v>46234</v>
      </c>
      <c r="C2936" t="s">
        <v>714</v>
      </c>
      <c r="D2936" t="s">
        <v>105</v>
      </c>
      <c r="E2936" t="s">
        <v>106</v>
      </c>
      <c r="F2936" t="s">
        <v>59</v>
      </c>
      <c r="G2936">
        <v>8</v>
      </c>
      <c r="H2936" s="43">
        <v>11331</v>
      </c>
      <c r="I2936" t="s">
        <v>112</v>
      </c>
      <c r="J2936">
        <v>11838</v>
      </c>
      <c r="K2936" t="s">
        <v>113</v>
      </c>
      <c r="L2936" t="s">
        <v>114</v>
      </c>
      <c r="M2936" t="s">
        <v>115</v>
      </c>
      <c r="N2936" t="s">
        <v>116</v>
      </c>
      <c r="O2936" t="s">
        <v>64</v>
      </c>
      <c r="P2936">
        <v>820</v>
      </c>
      <c r="Q2936" t="s">
        <v>117</v>
      </c>
      <c r="R2936" t="s">
        <v>152</v>
      </c>
      <c r="S2936">
        <v>1</v>
      </c>
      <c r="T2936">
        <v>2.61</v>
      </c>
      <c r="U2936">
        <v>0</v>
      </c>
      <c r="V2936">
        <v>1</v>
      </c>
      <c r="W2936">
        <v>0.42</v>
      </c>
      <c r="X2936">
        <v>0.38</v>
      </c>
      <c r="Y2936">
        <v>0.38</v>
      </c>
      <c r="Z2936">
        <v>143.63999999999999</v>
      </c>
      <c r="AA2936" t="s">
        <v>46</v>
      </c>
      <c r="AB2936" t="s">
        <v>47</v>
      </c>
      <c r="AC2936" t="s">
        <v>119</v>
      </c>
      <c r="AE2936" s="39">
        <v>46235.271793981483</v>
      </c>
      <c r="AG2936" t="str">
        <f t="shared" si="360"/>
        <v>Agosto-26</v>
      </c>
      <c r="AH2936" s="36">
        <f>_xlfn.XLOOKUP(AK2936,'Base de Preços'!P$7:P$3001,'Base de Preços'!J$7:J$3001,"",0)</f>
        <v>212.62</v>
      </c>
      <c r="AI2936" s="37">
        <f t="shared" si="361"/>
        <v>554.93819999999994</v>
      </c>
      <c r="AJ2936" t="str">
        <f>_xlfn.XLOOKUP(N2936,Agrupamentos!C$3:C$496,Agrupamentos!D$3:D$496,"",0)</f>
        <v>HERBICIDA MEC</v>
      </c>
      <c r="AK2936" t="str">
        <f t="shared" si="362"/>
        <v>SERV CAP QUIM PRE EMERG 3 LINHASGN1410IMP97</v>
      </c>
      <c r="AL2936" s="57" t="str">
        <f t="shared" si="363"/>
        <v>48533GN1410Operador de Trator de PneuRENILDO DA CONCEICAO OLIVEIRASERV CAP QUIM PRE EMERG 3 LINHASNOSSA SENHORA APARECIDA IX008-01Principal2,61Agosto-260146235,271793981546234</v>
      </c>
      <c r="AM2936" s="79">
        <f t="shared" si="364"/>
        <v>2.3809523809523809</v>
      </c>
      <c r="AN2936" s="80">
        <f t="shared" si="365"/>
        <v>341.99999999999994</v>
      </c>
      <c r="AO2936" s="36">
        <f t="shared" si="366"/>
        <v>374.90039999999993</v>
      </c>
      <c r="AP2936" s="83">
        <f t="shared" si="367"/>
        <v>32.900399999999991</v>
      </c>
    </row>
    <row r="2937" spans="1:42" hidden="1">
      <c r="A2937">
        <v>48563</v>
      </c>
      <c r="B2937" s="38">
        <v>46234</v>
      </c>
      <c r="C2937" t="s">
        <v>714</v>
      </c>
      <c r="D2937" t="s">
        <v>105</v>
      </c>
      <c r="E2937" t="s">
        <v>106</v>
      </c>
      <c r="F2937" t="s">
        <v>59</v>
      </c>
      <c r="G2937">
        <v>8</v>
      </c>
      <c r="H2937" s="43">
        <v>11065</v>
      </c>
      <c r="I2937" t="s">
        <v>107</v>
      </c>
      <c r="J2937">
        <v>11392</v>
      </c>
      <c r="K2937" t="s">
        <v>142</v>
      </c>
      <c r="L2937" t="s">
        <v>142</v>
      </c>
      <c r="M2937">
        <v>478</v>
      </c>
      <c r="N2937" t="s">
        <v>143</v>
      </c>
      <c r="O2937" t="s">
        <v>64</v>
      </c>
      <c r="P2937">
        <v>532</v>
      </c>
      <c r="Q2937" t="s">
        <v>117</v>
      </c>
      <c r="R2937" t="s">
        <v>122</v>
      </c>
      <c r="S2937">
        <v>11</v>
      </c>
      <c r="T2937">
        <v>7</v>
      </c>
      <c r="U2937">
        <v>9</v>
      </c>
      <c r="V2937">
        <v>20</v>
      </c>
      <c r="W2937">
        <v>0.74</v>
      </c>
      <c r="X2937">
        <v>1.57</v>
      </c>
      <c r="Y2937">
        <v>2.86</v>
      </c>
      <c r="Z2937">
        <v>239.79</v>
      </c>
      <c r="AA2937" t="s">
        <v>55</v>
      </c>
      <c r="AB2937" t="s">
        <v>56</v>
      </c>
      <c r="AC2937" t="s">
        <v>145</v>
      </c>
      <c r="AE2937" s="39">
        <v>46236.854085648149</v>
      </c>
      <c r="AG2937" t="str">
        <f t="shared" si="360"/>
        <v>Agosto-26</v>
      </c>
      <c r="AH2937" s="36">
        <f>_xlfn.XLOOKUP(AK2937,'Base de Preços'!P$7:P$3001,'Base de Preços'!J$7:J$3001,"",0)</f>
        <v>1235.0899999999999</v>
      </c>
      <c r="AI2937" s="37">
        <f t="shared" si="361"/>
        <v>0</v>
      </c>
      <c r="AJ2937" t="str">
        <f>_xlfn.XLOOKUP(N2937,Agrupamentos!C$3:C$496,Agrupamentos!D$3:D$496,"",0)</f>
        <v>IRRIGAÇÃO DE PLANTIO</v>
      </c>
      <c r="AK2937" t="str">
        <f t="shared" si="362"/>
        <v>SERV PLANTIO IRRIGADO NIVEL 1 AGRIC - TRANSPORTE ATÉ 5 KMGN1410478</v>
      </c>
      <c r="AL2937" s="57" t="str">
        <f t="shared" si="363"/>
        <v>48563GN1410Operador de Trator de PneuDOUGLAS BOTELHO GOMESSERV PLANTIO IRRIGADO NIVEL 1 AGRIC - TRANSPORTE ATÉ 5 KMNOSSA SENHORA APARECIDA IX004-01Suporte7Agosto-2692046236,854085648146234</v>
      </c>
      <c r="AM2937" s="79">
        <f t="shared" si="364"/>
        <v>27.027027027027028</v>
      </c>
      <c r="AN2937" s="80">
        <f t="shared" si="365"/>
        <v>6480.8108108108108</v>
      </c>
      <c r="AO2937" s="36">
        <f t="shared" si="366"/>
        <v>1678.53</v>
      </c>
      <c r="AP2937" s="83">
        <f t="shared" si="367"/>
        <v>-4802.2808108108111</v>
      </c>
    </row>
    <row r="2938" spans="1:42" hidden="1">
      <c r="A2938">
        <v>48563</v>
      </c>
      <c r="B2938" s="38">
        <v>46234</v>
      </c>
      <c r="C2938" t="s">
        <v>714</v>
      </c>
      <c r="D2938" t="s">
        <v>105</v>
      </c>
      <c r="E2938" t="s">
        <v>106</v>
      </c>
      <c r="F2938" t="s">
        <v>59</v>
      </c>
      <c r="G2938">
        <v>8</v>
      </c>
      <c r="H2938" s="43">
        <v>11065</v>
      </c>
      <c r="I2938" t="s">
        <v>107</v>
      </c>
      <c r="J2938">
        <v>11392</v>
      </c>
      <c r="K2938" t="s">
        <v>142</v>
      </c>
      <c r="L2938" t="s">
        <v>142</v>
      </c>
      <c r="M2938" t="s">
        <v>146</v>
      </c>
      <c r="N2938" t="s">
        <v>147</v>
      </c>
      <c r="O2938" t="s">
        <v>64</v>
      </c>
      <c r="P2938">
        <v>532</v>
      </c>
      <c r="Q2938" t="s">
        <v>117</v>
      </c>
      <c r="R2938" t="s">
        <v>122</v>
      </c>
      <c r="S2938">
        <v>5</v>
      </c>
      <c r="T2938">
        <v>10</v>
      </c>
      <c r="U2938">
        <v>15</v>
      </c>
      <c r="V2938">
        <v>20</v>
      </c>
      <c r="W2938">
        <v>0.71</v>
      </c>
      <c r="X2938">
        <v>0.5</v>
      </c>
      <c r="Y2938">
        <v>2</v>
      </c>
      <c r="Z2938">
        <v>211.36</v>
      </c>
      <c r="AA2938" t="s">
        <v>55</v>
      </c>
      <c r="AB2938" t="s">
        <v>77</v>
      </c>
      <c r="AC2938" t="s">
        <v>145</v>
      </c>
      <c r="AE2938" s="39">
        <v>46236.854085648149</v>
      </c>
      <c r="AG2938" t="str">
        <f t="shared" si="360"/>
        <v>Agosto-26</v>
      </c>
      <c r="AH2938" s="36">
        <f>_xlfn.XLOOKUP(AK2938,'Base de Preços'!P$7:P$3001,'Base de Preços'!J$7:J$3001,"",0)</f>
        <v>618.69000000000005</v>
      </c>
      <c r="AI2938" s="37">
        <f t="shared" si="361"/>
        <v>0</v>
      </c>
      <c r="AJ2938" t="str">
        <f>_xlfn.XLOOKUP(N2938,Agrupamentos!C$3:C$496,Agrupamentos!D$3:D$496,"",0)</f>
        <v>IRRIGAÇÃO DE PLANTIO</v>
      </c>
      <c r="AK2938" t="str">
        <f t="shared" si="362"/>
        <v>2ª SERV IRRIGACAO NIVEL 1 AGRIC - TRANSPORTE ATÉ 5,0GN1410336-2</v>
      </c>
      <c r="AL2938" s="57" t="str">
        <f t="shared" si="363"/>
        <v>48563GN1410Operador de Trator de PneuDOUGLAS BOTELHO GOMES2ª SERV IRRIGACAO NIVEL 1 AGRIC - TRANSPORTE ATÉ 5,0NOSSA SENHORA APARECIDA IX004-01Apoio10Agosto-26152046236,854085648146234</v>
      </c>
      <c r="AM2938" s="79">
        <f t="shared" si="364"/>
        <v>28.169014084507044</v>
      </c>
      <c r="AN2938" s="80">
        <f t="shared" si="365"/>
        <v>5953.8028169014087</v>
      </c>
      <c r="AO2938" s="36">
        <f t="shared" si="366"/>
        <v>2113.6000000000004</v>
      </c>
      <c r="AP2938" s="83">
        <f t="shared" si="367"/>
        <v>-3840.2028169014084</v>
      </c>
    </row>
    <row r="2939" spans="1:42" hidden="1">
      <c r="A2939">
        <v>48563</v>
      </c>
      <c r="B2939" s="38">
        <v>46234</v>
      </c>
      <c r="C2939" t="s">
        <v>714</v>
      </c>
      <c r="D2939" t="s">
        <v>105</v>
      </c>
      <c r="E2939" t="s">
        <v>106</v>
      </c>
      <c r="F2939" t="s">
        <v>59</v>
      </c>
      <c r="G2939">
        <v>8</v>
      </c>
      <c r="H2939" s="43">
        <v>11065</v>
      </c>
      <c r="I2939" t="s">
        <v>107</v>
      </c>
      <c r="J2939">
        <v>11392</v>
      </c>
      <c r="K2939" t="s">
        <v>142</v>
      </c>
      <c r="L2939" t="s">
        <v>142</v>
      </c>
      <c r="M2939" t="s">
        <v>146</v>
      </c>
      <c r="N2939" t="s">
        <v>147</v>
      </c>
      <c r="O2939" t="s">
        <v>64</v>
      </c>
      <c r="P2939">
        <v>532</v>
      </c>
      <c r="Q2939" t="s">
        <v>117</v>
      </c>
      <c r="R2939" t="s">
        <v>118</v>
      </c>
      <c r="S2939">
        <v>4</v>
      </c>
      <c r="T2939">
        <v>0.82</v>
      </c>
      <c r="U2939">
        <v>6</v>
      </c>
      <c r="V2939">
        <v>10</v>
      </c>
      <c r="W2939">
        <v>0.71</v>
      </c>
      <c r="X2939">
        <v>4.88</v>
      </c>
      <c r="Y2939">
        <v>12.2</v>
      </c>
      <c r="Z2939">
        <v>211.36</v>
      </c>
      <c r="AA2939" t="s">
        <v>46</v>
      </c>
      <c r="AB2939" t="s">
        <v>77</v>
      </c>
      <c r="AC2939" t="s">
        <v>145</v>
      </c>
      <c r="AE2939" s="39">
        <v>46236.854085648149</v>
      </c>
      <c r="AG2939" t="str">
        <f t="shared" si="360"/>
        <v>Agosto-26</v>
      </c>
      <c r="AH2939" s="36">
        <f>_xlfn.XLOOKUP(AK2939,'Base de Preços'!P$7:P$3001,'Base de Preços'!J$7:J$3001,"",0)</f>
        <v>618.69000000000005</v>
      </c>
      <c r="AI2939" s="37">
        <f t="shared" si="361"/>
        <v>0</v>
      </c>
      <c r="AJ2939" t="str">
        <f>_xlfn.XLOOKUP(N2939,Agrupamentos!C$3:C$496,Agrupamentos!D$3:D$496,"",0)</f>
        <v>IRRIGAÇÃO DE PLANTIO</v>
      </c>
      <c r="AK2939" t="str">
        <f t="shared" si="362"/>
        <v>2ª SERV IRRIGACAO NIVEL 1 AGRIC - TRANSPORTE ATÉ 5,0GN1410336-2</v>
      </c>
      <c r="AL2939" s="57" t="str">
        <f t="shared" si="363"/>
        <v>48563GN1410Operador de Trator de PneuDOUGLAS BOTELHO GOMES2ª SERV IRRIGACAO NIVEL 1 AGRIC - TRANSPORTE ATÉ 5,0NOSSA SENHORA APARECIDA IX003-01Apoio0,82Agosto-2661046236,854085648146234</v>
      </c>
      <c r="AM2939" s="79">
        <f t="shared" si="364"/>
        <v>14.084507042253522</v>
      </c>
      <c r="AN2939" s="80">
        <f t="shared" si="365"/>
        <v>2976.9014084507044</v>
      </c>
      <c r="AO2939" s="36">
        <f t="shared" si="366"/>
        <v>173.3152</v>
      </c>
      <c r="AP2939" s="83">
        <f t="shared" si="367"/>
        <v>-2803.5862084507044</v>
      </c>
    </row>
    <row r="2940" spans="1:42" hidden="1">
      <c r="A2940">
        <v>48563</v>
      </c>
      <c r="B2940" s="38">
        <v>46234</v>
      </c>
      <c r="C2940" t="s">
        <v>714</v>
      </c>
      <c r="D2940" t="s">
        <v>105</v>
      </c>
      <c r="E2940" t="s">
        <v>106</v>
      </c>
      <c r="F2940" t="s">
        <v>49</v>
      </c>
      <c r="G2940">
        <v>8</v>
      </c>
      <c r="H2940" s="43">
        <v>11065</v>
      </c>
      <c r="I2940" t="s">
        <v>107</v>
      </c>
      <c r="J2940">
        <v>11392</v>
      </c>
      <c r="K2940" t="s">
        <v>142</v>
      </c>
      <c r="L2940" t="s">
        <v>142</v>
      </c>
      <c r="M2940">
        <v>298</v>
      </c>
      <c r="N2940" t="s">
        <v>132</v>
      </c>
      <c r="O2940" t="s">
        <v>43</v>
      </c>
      <c r="P2940">
        <v>532</v>
      </c>
      <c r="Q2940" t="s">
        <v>117</v>
      </c>
      <c r="R2940" t="s">
        <v>122</v>
      </c>
      <c r="S2940">
        <v>10</v>
      </c>
      <c r="T2940">
        <v>1</v>
      </c>
      <c r="U2940">
        <v>0</v>
      </c>
      <c r="V2940">
        <v>10</v>
      </c>
      <c r="W2940">
        <v>0</v>
      </c>
      <c r="X2940">
        <v>10</v>
      </c>
      <c r="Y2940">
        <v>10</v>
      </c>
      <c r="Z2940">
        <v>589.29</v>
      </c>
      <c r="AA2940" t="s">
        <v>46</v>
      </c>
      <c r="AB2940" t="s">
        <v>47</v>
      </c>
      <c r="AC2940" t="s">
        <v>145</v>
      </c>
      <c r="AE2940" s="39">
        <v>46236.854085648149</v>
      </c>
      <c r="AG2940" t="str">
        <f t="shared" si="360"/>
        <v>Agosto-26</v>
      </c>
      <c r="AH2940" s="36">
        <f>_xlfn.XLOOKUP(AK2940,'Base de Preços'!P$7:P$3001,'Base de Preços'!J$7:J$3001,"",0)</f>
        <v>589.29</v>
      </c>
      <c r="AI2940" s="37">
        <f t="shared" si="361"/>
        <v>589.29</v>
      </c>
      <c r="AJ2940" t="str">
        <f>_xlfn.XLOOKUP(N2940,Agrupamentos!C$3:C$496,Agrupamentos!D$3:D$496,"",0)</f>
        <v>DIARIAS HOMEM</v>
      </c>
      <c r="AK2940" t="str">
        <f t="shared" si="362"/>
        <v>SERV GERAIS LAVOURA AGRICGN1410298</v>
      </c>
      <c r="AL2940" s="57" t="str">
        <f t="shared" si="363"/>
        <v>48563GN1410Trabalhador FlorestalDOUGLAS BOTELHO GOMESSERV GERAIS LAVOURA AGRICNOSSA SENHORA APARECIDA IX004-01Principal1Agosto-2601046236,854085648146234</v>
      </c>
      <c r="AM2940" s="79" t="str">
        <f t="shared" si="364"/>
        <v/>
      </c>
      <c r="AN2940" s="80" t="str">
        <f t="shared" si="365"/>
        <v/>
      </c>
      <c r="AO2940" s="36">
        <f t="shared" si="366"/>
        <v>589.29</v>
      </c>
      <c r="AP2940" s="83" t="str">
        <f t="shared" si="367"/>
        <v/>
      </c>
    </row>
    <row r="2941" spans="1:42" hidden="1">
      <c r="A2941">
        <v>48563</v>
      </c>
      <c r="B2941" s="38">
        <v>46234</v>
      </c>
      <c r="C2941" t="s">
        <v>714</v>
      </c>
      <c r="D2941" t="s">
        <v>105</v>
      </c>
      <c r="E2941" t="s">
        <v>106</v>
      </c>
      <c r="F2941" t="s">
        <v>49</v>
      </c>
      <c r="G2941">
        <v>8</v>
      </c>
      <c r="H2941" s="43">
        <v>11065</v>
      </c>
      <c r="I2941" t="s">
        <v>107</v>
      </c>
      <c r="J2941">
        <v>11392</v>
      </c>
      <c r="K2941" t="s">
        <v>142</v>
      </c>
      <c r="L2941" t="s">
        <v>142</v>
      </c>
      <c r="M2941">
        <v>478</v>
      </c>
      <c r="N2941" t="s">
        <v>143</v>
      </c>
      <c r="O2941" t="s">
        <v>64</v>
      </c>
      <c r="P2941">
        <v>532</v>
      </c>
      <c r="Q2941" t="s">
        <v>117</v>
      </c>
      <c r="R2941" t="s">
        <v>122</v>
      </c>
      <c r="S2941">
        <v>78</v>
      </c>
      <c r="T2941">
        <v>7</v>
      </c>
      <c r="U2941">
        <v>0</v>
      </c>
      <c r="V2941">
        <v>78</v>
      </c>
      <c r="W2941">
        <v>11.26</v>
      </c>
      <c r="X2941">
        <v>11.14</v>
      </c>
      <c r="Y2941">
        <v>11.14</v>
      </c>
      <c r="Z2941">
        <v>851.63</v>
      </c>
      <c r="AA2941" t="s">
        <v>55</v>
      </c>
      <c r="AB2941" t="s">
        <v>47</v>
      </c>
      <c r="AC2941" t="s">
        <v>145</v>
      </c>
      <c r="AE2941" s="39">
        <v>46236.854085648149</v>
      </c>
      <c r="AG2941" t="str">
        <f t="shared" si="360"/>
        <v>Agosto-26</v>
      </c>
      <c r="AH2941" s="36">
        <f>_xlfn.XLOOKUP(AK2941,'Base de Preços'!P$7:P$3001,'Base de Preços'!J$7:J$3001,"",0)</f>
        <v>1235.0899999999999</v>
      </c>
      <c r="AI2941" s="37">
        <f t="shared" si="361"/>
        <v>8645.6299999999992</v>
      </c>
      <c r="AJ2941" t="str">
        <f>_xlfn.XLOOKUP(N2941,Agrupamentos!C$3:C$496,Agrupamentos!D$3:D$496,"",0)</f>
        <v>IRRIGAÇÃO DE PLANTIO</v>
      </c>
      <c r="AK2941" t="str">
        <f t="shared" si="362"/>
        <v>SERV PLANTIO IRRIGADO NIVEL 1 AGRIC - TRANSPORTE ATÉ 5 KMGN1410478</v>
      </c>
      <c r="AL2941" s="57" t="str">
        <f t="shared" si="363"/>
        <v>48563GN1410Trabalhador FlorestalDOUGLAS BOTELHO GOMESSERV PLANTIO IRRIGADO NIVEL 1 AGRIC - TRANSPORTE ATÉ 5 KMNOSSA SENHORA APARECIDA IX004-01Principal7Agosto-2607846236,854085648146234</v>
      </c>
      <c r="AM2941" s="79">
        <f t="shared" si="364"/>
        <v>6.9271758436944939</v>
      </c>
      <c r="AN2941" s="80">
        <f t="shared" si="365"/>
        <v>5899.390763765542</v>
      </c>
      <c r="AO2941" s="36">
        <f t="shared" si="366"/>
        <v>5961.41</v>
      </c>
      <c r="AP2941" s="83">
        <f t="shared" si="367"/>
        <v>62.019236234457821</v>
      </c>
    </row>
    <row r="2942" spans="1:42" hidden="1">
      <c r="A2942">
        <v>48563</v>
      </c>
      <c r="B2942" s="38">
        <v>46234</v>
      </c>
      <c r="C2942" t="s">
        <v>714</v>
      </c>
      <c r="D2942" t="s">
        <v>105</v>
      </c>
      <c r="E2942" t="s">
        <v>106</v>
      </c>
      <c r="F2942" t="s">
        <v>49</v>
      </c>
      <c r="G2942">
        <v>8</v>
      </c>
      <c r="H2942" s="43">
        <v>11065</v>
      </c>
      <c r="I2942" t="s">
        <v>107</v>
      </c>
      <c r="J2942">
        <v>11392</v>
      </c>
      <c r="K2942" t="s">
        <v>142</v>
      </c>
      <c r="L2942" t="s">
        <v>142</v>
      </c>
      <c r="M2942">
        <v>671</v>
      </c>
      <c r="N2942" t="s">
        <v>669</v>
      </c>
      <c r="O2942" t="s">
        <v>64</v>
      </c>
      <c r="P2942">
        <v>532</v>
      </c>
      <c r="Q2942" t="s">
        <v>117</v>
      </c>
      <c r="R2942" t="s">
        <v>122</v>
      </c>
      <c r="S2942">
        <v>100</v>
      </c>
      <c r="T2942">
        <v>30</v>
      </c>
      <c r="U2942">
        <v>0</v>
      </c>
      <c r="V2942">
        <v>100</v>
      </c>
      <c r="W2942">
        <v>2.39</v>
      </c>
      <c r="X2942">
        <v>3.33</v>
      </c>
      <c r="Y2942">
        <v>3.33</v>
      </c>
      <c r="Z2942">
        <v>181.08</v>
      </c>
      <c r="AA2942" t="s">
        <v>46</v>
      </c>
      <c r="AB2942" t="s">
        <v>47</v>
      </c>
      <c r="AC2942" t="s">
        <v>145</v>
      </c>
      <c r="AE2942" s="39">
        <v>46236.854085648149</v>
      </c>
      <c r="AG2942" t="str">
        <f t="shared" si="360"/>
        <v>Agosto-26</v>
      </c>
      <c r="AH2942" s="36">
        <f>_xlfn.XLOOKUP(AK2942,'Base de Preços'!P$7:P$3001,'Base de Preços'!J$7:J$3001,"",0)</f>
        <v>414.13</v>
      </c>
      <c r="AI2942" s="37">
        <f t="shared" si="361"/>
        <v>12423.9</v>
      </c>
      <c r="AJ2942" t="str">
        <f>_xlfn.XLOOKUP(N2942,Agrupamentos!C$3:C$496,Agrupamentos!D$3:D$496,"",0)</f>
        <v>IRRIGAÇÃO DE REPLANTIO</v>
      </c>
      <c r="AK2942" t="str">
        <f t="shared" si="362"/>
        <v>SERV IRRIGACAO REPLANTIO NIVEL 1 AGRIC - TRANSPORTE ATÉ 5,0GN1410671</v>
      </c>
      <c r="AL2942" s="57" t="str">
        <f t="shared" si="363"/>
        <v>48563GN1410Trabalhador FlorestalDOUGLAS BOTELHO GOMESSERV IRRIGACAO REPLANTIO NIVEL 1 AGRIC - TRANSPORTE ATÉ 5,0NOSSA SENHORA APARECIDA IX004-01Principal30Agosto-26010046236,854085648146234</v>
      </c>
      <c r="AM2942" s="79">
        <f t="shared" si="364"/>
        <v>41.841004184100413</v>
      </c>
      <c r="AN2942" s="80">
        <f t="shared" si="365"/>
        <v>7576.5690376569037</v>
      </c>
      <c r="AO2942" s="36">
        <f t="shared" si="366"/>
        <v>5432.4000000000005</v>
      </c>
      <c r="AP2942" s="83">
        <f t="shared" si="367"/>
        <v>-2144.1690376569031</v>
      </c>
    </row>
    <row r="2943" spans="1:42" hidden="1">
      <c r="A2943">
        <v>48563</v>
      </c>
      <c r="B2943" s="38">
        <v>46234</v>
      </c>
      <c r="C2943" t="s">
        <v>714</v>
      </c>
      <c r="D2943" t="s">
        <v>105</v>
      </c>
      <c r="E2943" t="s">
        <v>106</v>
      </c>
      <c r="F2943" t="s">
        <v>49</v>
      </c>
      <c r="G2943">
        <v>8</v>
      </c>
      <c r="H2943" s="43">
        <v>11065</v>
      </c>
      <c r="I2943" t="s">
        <v>107</v>
      </c>
      <c r="J2943">
        <v>11392</v>
      </c>
      <c r="K2943" t="s">
        <v>142</v>
      </c>
      <c r="L2943" t="s">
        <v>142</v>
      </c>
      <c r="M2943" t="s">
        <v>146</v>
      </c>
      <c r="N2943" t="s">
        <v>147</v>
      </c>
      <c r="O2943" t="s">
        <v>64</v>
      </c>
      <c r="P2943">
        <v>532</v>
      </c>
      <c r="Q2943" t="s">
        <v>117</v>
      </c>
      <c r="R2943" t="s">
        <v>122</v>
      </c>
      <c r="S2943">
        <v>50</v>
      </c>
      <c r="T2943">
        <v>10</v>
      </c>
      <c r="U2943">
        <v>0</v>
      </c>
      <c r="V2943">
        <v>50</v>
      </c>
      <c r="W2943">
        <v>3.57</v>
      </c>
      <c r="X2943">
        <v>5</v>
      </c>
      <c r="Y2943">
        <v>5</v>
      </c>
      <c r="Z2943">
        <v>269.95999999999998</v>
      </c>
      <c r="AA2943" t="s">
        <v>55</v>
      </c>
      <c r="AB2943" t="s">
        <v>47</v>
      </c>
      <c r="AC2943" t="s">
        <v>145</v>
      </c>
      <c r="AE2943" s="39">
        <v>46236.854085648149</v>
      </c>
      <c r="AG2943" t="str">
        <f t="shared" si="360"/>
        <v>Agosto-26</v>
      </c>
      <c r="AH2943" s="36">
        <f>_xlfn.XLOOKUP(AK2943,'Base de Preços'!P$7:P$3001,'Base de Preços'!J$7:J$3001,"",0)</f>
        <v>618.69000000000005</v>
      </c>
      <c r="AI2943" s="37">
        <f t="shared" si="361"/>
        <v>6186.9000000000005</v>
      </c>
      <c r="AJ2943" t="str">
        <f>_xlfn.XLOOKUP(N2943,Agrupamentos!C$3:C$496,Agrupamentos!D$3:D$496,"",0)</f>
        <v>IRRIGAÇÃO DE PLANTIO</v>
      </c>
      <c r="AK2943" t="str">
        <f t="shared" si="362"/>
        <v>2ª SERV IRRIGACAO NIVEL 1 AGRIC - TRANSPORTE ATÉ 5,0GN1410336-2</v>
      </c>
      <c r="AL2943" s="57" t="str">
        <f t="shared" si="363"/>
        <v>48563GN1410Trabalhador FlorestalDOUGLAS BOTELHO GOMES2ª SERV IRRIGACAO NIVEL 1 AGRIC - TRANSPORTE ATÉ 5,0NOSSA SENHORA APARECIDA IX004-01Principal10Agosto-2605046236,854085648146234</v>
      </c>
      <c r="AM2943" s="79">
        <f t="shared" si="364"/>
        <v>14.005602240896359</v>
      </c>
      <c r="AN2943" s="80">
        <f t="shared" si="365"/>
        <v>3780.9523809523807</v>
      </c>
      <c r="AO2943" s="36">
        <f t="shared" si="366"/>
        <v>2699.6</v>
      </c>
      <c r="AP2943" s="83">
        <f t="shared" si="367"/>
        <v>-1081.3523809523808</v>
      </c>
    </row>
    <row r="2944" spans="1:42" hidden="1">
      <c r="A2944">
        <v>48563</v>
      </c>
      <c r="B2944" s="38">
        <v>46234</v>
      </c>
      <c r="C2944" t="s">
        <v>714</v>
      </c>
      <c r="D2944" t="s">
        <v>105</v>
      </c>
      <c r="E2944" t="s">
        <v>106</v>
      </c>
      <c r="F2944" t="s">
        <v>37</v>
      </c>
      <c r="G2944">
        <v>8</v>
      </c>
      <c r="H2944" s="43">
        <v>11065</v>
      </c>
      <c r="I2944" t="s">
        <v>107</v>
      </c>
      <c r="J2944">
        <v>11392</v>
      </c>
      <c r="K2944" t="s">
        <v>142</v>
      </c>
      <c r="L2944" t="s">
        <v>142</v>
      </c>
      <c r="M2944">
        <v>1</v>
      </c>
      <c r="N2944" t="s">
        <v>109</v>
      </c>
      <c r="O2944" t="s">
        <v>64</v>
      </c>
      <c r="P2944">
        <v>532</v>
      </c>
      <c r="Q2944" t="s">
        <v>117</v>
      </c>
      <c r="R2944" t="s">
        <v>122</v>
      </c>
      <c r="S2944">
        <v>26</v>
      </c>
      <c r="T2944">
        <v>0</v>
      </c>
      <c r="U2944">
        <v>0</v>
      </c>
      <c r="V2944">
        <v>26</v>
      </c>
      <c r="W2944">
        <v>0</v>
      </c>
      <c r="X2944">
        <v>0</v>
      </c>
      <c r="Y2944">
        <v>0</v>
      </c>
      <c r="Z2944">
        <v>0</v>
      </c>
      <c r="AA2944" t="s">
        <v>46</v>
      </c>
      <c r="AB2944" t="s">
        <v>47</v>
      </c>
      <c r="AC2944" t="s">
        <v>145</v>
      </c>
      <c r="AE2944" s="39">
        <v>46236.854085648149</v>
      </c>
      <c r="AG2944" t="str">
        <f t="shared" si="360"/>
        <v>Agosto-26</v>
      </c>
      <c r="AH2944" s="36">
        <f>_xlfn.XLOOKUP(AK2944,'Base de Preços'!P$7:P$3001,'Base de Preços'!J$7:J$3001,"",0)</f>
        <v>0</v>
      </c>
      <c r="AI2944" s="37">
        <f t="shared" si="361"/>
        <v>0</v>
      </c>
      <c r="AJ2944" t="str">
        <f>_xlfn.XLOOKUP(N2944,Agrupamentos!C$3:C$496,Agrupamentos!D$3:D$496,"",0)</f>
        <v>APOIO E MANUTENÇÃO</v>
      </c>
      <c r="AK2944" t="str">
        <f t="shared" si="362"/>
        <v>APOIO E MANUTEÇÃO 1410GN14101</v>
      </c>
      <c r="AL2944" s="57" t="str">
        <f t="shared" si="363"/>
        <v>48563GN1410MotoristaDOUGLAS BOTELHO GOMESAPOIO E MANUTEÇÃO 1410NOSSA SENHORA APARECIDA IX004-01Principal0Agosto-2602646236,854085648146234</v>
      </c>
      <c r="AM2944" s="79" t="str">
        <f t="shared" si="364"/>
        <v/>
      </c>
      <c r="AN2944" s="80" t="str">
        <f t="shared" si="365"/>
        <v/>
      </c>
      <c r="AO2944" s="36">
        <f t="shared" si="366"/>
        <v>0</v>
      </c>
      <c r="AP2944" s="83" t="str">
        <f t="shared" si="367"/>
        <v/>
      </c>
    </row>
    <row r="2945" spans="1:42" hidden="1">
      <c r="A2945">
        <v>48563</v>
      </c>
      <c r="B2945" s="38">
        <v>46234</v>
      </c>
      <c r="C2945" t="s">
        <v>714</v>
      </c>
      <c r="D2945" t="s">
        <v>105</v>
      </c>
      <c r="E2945" t="s">
        <v>106</v>
      </c>
      <c r="F2945" t="s">
        <v>59</v>
      </c>
      <c r="G2945">
        <v>8</v>
      </c>
      <c r="H2945" s="43">
        <v>11065</v>
      </c>
      <c r="I2945" t="s">
        <v>107</v>
      </c>
      <c r="J2945">
        <v>11392</v>
      </c>
      <c r="K2945" t="s">
        <v>142</v>
      </c>
      <c r="L2945" t="s">
        <v>142</v>
      </c>
      <c r="M2945">
        <v>671</v>
      </c>
      <c r="N2945" t="s">
        <v>669</v>
      </c>
      <c r="O2945" t="s">
        <v>64</v>
      </c>
      <c r="P2945">
        <v>532</v>
      </c>
      <c r="Q2945" t="s">
        <v>117</v>
      </c>
      <c r="R2945" t="s">
        <v>122</v>
      </c>
      <c r="S2945">
        <v>6</v>
      </c>
      <c r="T2945">
        <v>30</v>
      </c>
      <c r="U2945">
        <v>4</v>
      </c>
      <c r="V2945">
        <v>10</v>
      </c>
      <c r="W2945">
        <v>0.48</v>
      </c>
      <c r="X2945">
        <v>0.2</v>
      </c>
      <c r="Y2945">
        <v>0.33</v>
      </c>
      <c r="Z2945">
        <v>140.44</v>
      </c>
      <c r="AA2945" t="s">
        <v>46</v>
      </c>
      <c r="AB2945" t="s">
        <v>56</v>
      </c>
      <c r="AC2945" t="s">
        <v>145</v>
      </c>
      <c r="AE2945" s="39">
        <v>46236.854085648149</v>
      </c>
      <c r="AG2945" t="str">
        <f t="shared" si="360"/>
        <v>Agosto-26</v>
      </c>
      <c r="AH2945" s="36">
        <f>_xlfn.XLOOKUP(AK2945,'Base de Preços'!P$7:P$3001,'Base de Preços'!J$7:J$3001,"",0)</f>
        <v>414.13</v>
      </c>
      <c r="AI2945" s="37">
        <f t="shared" si="361"/>
        <v>0</v>
      </c>
      <c r="AJ2945" t="str">
        <f>_xlfn.XLOOKUP(N2945,Agrupamentos!C$3:C$496,Agrupamentos!D$3:D$496,"",0)</f>
        <v>IRRIGAÇÃO DE REPLANTIO</v>
      </c>
      <c r="AK2945" t="str">
        <f t="shared" si="362"/>
        <v>SERV IRRIGACAO REPLANTIO NIVEL 1 AGRIC - TRANSPORTE ATÉ 5,0GN1410671</v>
      </c>
      <c r="AL2945" s="57" t="str">
        <f t="shared" si="363"/>
        <v>48563GN1410Operador de Trator de PneuDOUGLAS BOTELHO GOMESSERV IRRIGACAO REPLANTIO NIVEL 1 AGRIC - TRANSPORTE ATÉ 5,0NOSSA SENHORA APARECIDA IX004-01Suporte30Agosto-2641046236,854085648146234</v>
      </c>
      <c r="AM2945" s="79">
        <f t="shared" si="364"/>
        <v>20.833333333333336</v>
      </c>
      <c r="AN2945" s="80">
        <f t="shared" si="365"/>
        <v>2925.8333333333335</v>
      </c>
      <c r="AO2945" s="36">
        <f t="shared" si="366"/>
        <v>4213.2</v>
      </c>
      <c r="AP2945" s="83">
        <f t="shared" si="367"/>
        <v>1287.3666666666663</v>
      </c>
    </row>
    <row r="2946" spans="1:42" hidden="1">
      <c r="A2946">
        <v>48563</v>
      </c>
      <c r="B2946" s="38">
        <v>46234</v>
      </c>
      <c r="C2946" t="s">
        <v>714</v>
      </c>
      <c r="D2946" t="s">
        <v>105</v>
      </c>
      <c r="E2946" t="s">
        <v>106</v>
      </c>
      <c r="F2946" t="s">
        <v>49</v>
      </c>
      <c r="G2946">
        <v>8</v>
      </c>
      <c r="H2946" s="43">
        <v>11065</v>
      </c>
      <c r="I2946" t="s">
        <v>107</v>
      </c>
      <c r="J2946">
        <v>11392</v>
      </c>
      <c r="K2946" t="s">
        <v>142</v>
      </c>
      <c r="L2946" t="s">
        <v>142</v>
      </c>
      <c r="M2946" t="s">
        <v>146</v>
      </c>
      <c r="N2946" t="s">
        <v>147</v>
      </c>
      <c r="O2946" t="s">
        <v>64</v>
      </c>
      <c r="P2946">
        <v>532</v>
      </c>
      <c r="Q2946" t="s">
        <v>117</v>
      </c>
      <c r="R2946" t="s">
        <v>118</v>
      </c>
      <c r="S2946">
        <v>50</v>
      </c>
      <c r="T2946">
        <v>0.82</v>
      </c>
      <c r="U2946">
        <v>0</v>
      </c>
      <c r="V2946">
        <v>50</v>
      </c>
      <c r="W2946">
        <v>3.57</v>
      </c>
      <c r="X2946">
        <v>60.98</v>
      </c>
      <c r="Y2946">
        <v>60.98</v>
      </c>
      <c r="Z2946">
        <v>269.95999999999998</v>
      </c>
      <c r="AA2946" t="s">
        <v>46</v>
      </c>
      <c r="AB2946" t="s">
        <v>47</v>
      </c>
      <c r="AC2946" t="s">
        <v>145</v>
      </c>
      <c r="AE2946" s="39">
        <v>46236.854085648149</v>
      </c>
      <c r="AG2946" t="str">
        <f t="shared" si="360"/>
        <v>Agosto-26</v>
      </c>
      <c r="AH2946" s="36">
        <f>_xlfn.XLOOKUP(AK2946,'Base de Preços'!P$7:P$3001,'Base de Preços'!J$7:J$3001,"",0)</f>
        <v>618.69000000000005</v>
      </c>
      <c r="AI2946" s="37">
        <f t="shared" si="361"/>
        <v>507.32580000000002</v>
      </c>
      <c r="AJ2946" t="str">
        <f>_xlfn.XLOOKUP(N2946,Agrupamentos!C$3:C$496,Agrupamentos!D$3:D$496,"",0)</f>
        <v>IRRIGAÇÃO DE PLANTIO</v>
      </c>
      <c r="AK2946" t="str">
        <f t="shared" si="362"/>
        <v>2ª SERV IRRIGACAO NIVEL 1 AGRIC - TRANSPORTE ATÉ 5,0GN1410336-2</v>
      </c>
      <c r="AL2946" s="57" t="str">
        <f t="shared" si="363"/>
        <v>48563GN1410Trabalhador FlorestalDOUGLAS BOTELHO GOMES2ª SERV IRRIGACAO NIVEL 1 AGRIC - TRANSPORTE ATÉ 5,0NOSSA SENHORA APARECIDA IX003-01Principal0,82Agosto-2605046236,854085648146234</v>
      </c>
      <c r="AM2946" s="79">
        <f t="shared" si="364"/>
        <v>14.005602240896359</v>
      </c>
      <c r="AN2946" s="80">
        <f t="shared" si="365"/>
        <v>3780.9523809523807</v>
      </c>
      <c r="AO2946" s="36">
        <f t="shared" si="366"/>
        <v>221.36719999999997</v>
      </c>
      <c r="AP2946" s="83">
        <f t="shared" si="367"/>
        <v>-3559.5851809523806</v>
      </c>
    </row>
    <row r="2947" spans="1:42" hidden="1">
      <c r="A2947">
        <v>48566</v>
      </c>
      <c r="B2947" s="38">
        <v>46234</v>
      </c>
      <c r="C2947" t="s">
        <v>714</v>
      </c>
      <c r="D2947" t="s">
        <v>105</v>
      </c>
      <c r="E2947" t="s">
        <v>106</v>
      </c>
      <c r="F2947" t="s">
        <v>59</v>
      </c>
      <c r="G2947">
        <v>8</v>
      </c>
      <c r="H2947" s="43">
        <v>11331</v>
      </c>
      <c r="I2947" t="s">
        <v>112</v>
      </c>
      <c r="J2947">
        <v>11752</v>
      </c>
      <c r="K2947" t="s">
        <v>149</v>
      </c>
      <c r="L2947" t="s">
        <v>149</v>
      </c>
      <c r="M2947" t="s">
        <v>390</v>
      </c>
      <c r="N2947" t="s">
        <v>391</v>
      </c>
      <c r="O2947" t="s">
        <v>64</v>
      </c>
      <c r="P2947">
        <v>547</v>
      </c>
      <c r="Q2947" t="s">
        <v>392</v>
      </c>
      <c r="R2947" t="s">
        <v>118</v>
      </c>
      <c r="S2947">
        <v>12</v>
      </c>
      <c r="T2947">
        <v>32.299999999999997</v>
      </c>
      <c r="U2947">
        <v>0</v>
      </c>
      <c r="V2947">
        <v>12</v>
      </c>
      <c r="W2947">
        <v>0.54</v>
      </c>
      <c r="X2947">
        <v>0.37</v>
      </c>
      <c r="Y2947">
        <v>0.37</v>
      </c>
      <c r="Z2947">
        <v>172.6</v>
      </c>
      <c r="AA2947" t="s">
        <v>46</v>
      </c>
      <c r="AB2947" t="s">
        <v>47</v>
      </c>
      <c r="AC2947" t="s">
        <v>120</v>
      </c>
      <c r="AE2947" s="39">
        <v>46236.905555555553</v>
      </c>
      <c r="AG2947" t="str">
        <f t="shared" si="360"/>
        <v>Agosto-26</v>
      </c>
      <c r="AH2947" s="36">
        <f>_xlfn.XLOOKUP(AK2947,'Base de Preços'!P$7:P$3001,'Base de Preços'!J$7:J$3001,"",0)</f>
        <v>270.27999999999997</v>
      </c>
      <c r="AI2947" s="37">
        <f t="shared" si="361"/>
        <v>8730.0439999999981</v>
      </c>
      <c r="AJ2947" t="str">
        <f>_xlfn.XLOOKUP(N2947,Agrupamentos!C$3:C$496,Agrupamentos!D$3:D$496,"",0)</f>
        <v>HERBICIDA MEC</v>
      </c>
      <c r="AK2947" t="str">
        <f t="shared" si="362"/>
        <v>SERV CAP QUIM MEC BARRA ABERTA AGRICGN1410IMP157</v>
      </c>
      <c r="AL2947" s="57" t="str">
        <f t="shared" si="363"/>
        <v>48566GN1410Operador de Trator de PneuMATEUS SANCHES PERES BIENIEKSERV CAP QUIM MEC BARRA ABERTA AGRICMIMOSO003-01Principal32,3Agosto-2601246236,905555555646234</v>
      </c>
      <c r="AM2947" s="79">
        <f t="shared" si="364"/>
        <v>22.222222222222221</v>
      </c>
      <c r="AN2947" s="80">
        <f t="shared" si="365"/>
        <v>3835.5555555555552</v>
      </c>
      <c r="AO2947" s="36">
        <f t="shared" si="366"/>
        <v>5574.98</v>
      </c>
      <c r="AP2947" s="83">
        <f t="shared" si="367"/>
        <v>1739.4244444444444</v>
      </c>
    </row>
    <row r="2948" spans="1:42" hidden="1">
      <c r="A2948">
        <v>48566</v>
      </c>
      <c r="B2948" s="38">
        <v>46234</v>
      </c>
      <c r="C2948" t="s">
        <v>714</v>
      </c>
      <c r="D2948" t="s">
        <v>105</v>
      </c>
      <c r="E2948" t="s">
        <v>106</v>
      </c>
      <c r="F2948" t="s">
        <v>92</v>
      </c>
      <c r="G2948">
        <v>8</v>
      </c>
      <c r="H2948" s="43">
        <v>11331</v>
      </c>
      <c r="I2948" t="s">
        <v>112</v>
      </c>
      <c r="J2948">
        <v>11752</v>
      </c>
      <c r="K2948" t="s">
        <v>149</v>
      </c>
      <c r="L2948" t="s">
        <v>149</v>
      </c>
      <c r="M2948" t="s">
        <v>390</v>
      </c>
      <c r="N2948" t="s">
        <v>391</v>
      </c>
      <c r="O2948" t="s">
        <v>64</v>
      </c>
      <c r="P2948">
        <v>547</v>
      </c>
      <c r="Q2948" t="s">
        <v>392</v>
      </c>
      <c r="R2948" t="s">
        <v>118</v>
      </c>
      <c r="S2948">
        <v>8</v>
      </c>
      <c r="T2948">
        <v>32.299999999999997</v>
      </c>
      <c r="U2948">
        <v>2</v>
      </c>
      <c r="V2948">
        <v>10</v>
      </c>
      <c r="W2948">
        <v>0.18</v>
      </c>
      <c r="X2948">
        <v>0.25</v>
      </c>
      <c r="Y2948">
        <v>0.31</v>
      </c>
      <c r="Z2948">
        <v>76.31</v>
      </c>
      <c r="AA2948" t="s">
        <v>46</v>
      </c>
      <c r="AB2948" t="s">
        <v>77</v>
      </c>
      <c r="AC2948" t="s">
        <v>120</v>
      </c>
      <c r="AE2948" s="39">
        <v>46236.905555555553</v>
      </c>
      <c r="AG2948" t="str">
        <f t="shared" si="360"/>
        <v>Agosto-26</v>
      </c>
      <c r="AH2948" s="36">
        <f>_xlfn.XLOOKUP(AK2948,'Base de Preços'!P$7:P$3001,'Base de Preços'!J$7:J$3001,"",0)</f>
        <v>270.27999999999997</v>
      </c>
      <c r="AI2948" s="37">
        <f t="shared" si="361"/>
        <v>0</v>
      </c>
      <c r="AJ2948" t="str">
        <f>_xlfn.XLOOKUP(N2948,Agrupamentos!C$3:C$496,Agrupamentos!D$3:D$496,"",0)</f>
        <v>HERBICIDA MEC</v>
      </c>
      <c r="AK2948" t="str">
        <f t="shared" si="362"/>
        <v>SERV CAP QUIM MEC BARRA ABERTA AGRICGN1410IMP157</v>
      </c>
      <c r="AL2948" s="57" t="str">
        <f t="shared" si="363"/>
        <v>48566GN1410Motorista de Caminhão PipaMATEUS SANCHES PERES BIENIEKSERV CAP QUIM MEC BARRA ABERTA AGRICMIMOSO003-01Apoio32,3Agosto-2621046236,905555555646234</v>
      </c>
      <c r="AM2948" s="79">
        <f t="shared" si="364"/>
        <v>55.555555555555557</v>
      </c>
      <c r="AN2948" s="80">
        <f t="shared" si="365"/>
        <v>4239.4444444444443</v>
      </c>
      <c r="AO2948" s="36">
        <f t="shared" si="366"/>
        <v>2464.8129999999996</v>
      </c>
      <c r="AP2948" s="83">
        <f t="shared" si="367"/>
        <v>-1774.6314444444447</v>
      </c>
    </row>
    <row r="2949" spans="1:42" hidden="1">
      <c r="A2949">
        <v>48566</v>
      </c>
      <c r="B2949" s="38">
        <v>46234</v>
      </c>
      <c r="C2949" t="s">
        <v>714</v>
      </c>
      <c r="D2949" t="s">
        <v>105</v>
      </c>
      <c r="E2949" t="s">
        <v>106</v>
      </c>
      <c r="F2949" t="s">
        <v>59</v>
      </c>
      <c r="G2949">
        <v>8</v>
      </c>
      <c r="H2949" s="43">
        <v>11331</v>
      </c>
      <c r="I2949" t="s">
        <v>112</v>
      </c>
      <c r="J2949">
        <v>11752</v>
      </c>
      <c r="K2949" t="s">
        <v>149</v>
      </c>
      <c r="L2949" t="s">
        <v>149</v>
      </c>
      <c r="M2949" t="s">
        <v>166</v>
      </c>
      <c r="N2949" t="s">
        <v>167</v>
      </c>
      <c r="O2949" t="s">
        <v>168</v>
      </c>
      <c r="P2949">
        <v>874</v>
      </c>
      <c r="Q2949" t="s">
        <v>807</v>
      </c>
      <c r="R2949" t="s">
        <v>134</v>
      </c>
      <c r="S2949">
        <v>20</v>
      </c>
      <c r="T2949">
        <v>20</v>
      </c>
      <c r="U2949">
        <v>43</v>
      </c>
      <c r="V2949">
        <v>63</v>
      </c>
      <c r="W2949">
        <v>0</v>
      </c>
      <c r="X2949">
        <v>1</v>
      </c>
      <c r="Y2949">
        <v>3.15</v>
      </c>
      <c r="Z2949">
        <v>290.54000000000002</v>
      </c>
      <c r="AA2949" t="s">
        <v>46</v>
      </c>
      <c r="AB2949" t="s">
        <v>47</v>
      </c>
      <c r="AC2949" t="s">
        <v>120</v>
      </c>
      <c r="AE2949" s="39">
        <v>46236.905555555553</v>
      </c>
      <c r="AG2949" t="str">
        <f t="shared" si="360"/>
        <v>Agosto-26</v>
      </c>
      <c r="AH2949" s="36">
        <f>_xlfn.XLOOKUP(AK2949,'Base de Preços'!P$7:P$3001,'Base de Preços'!J$7:J$3001,"",0)</f>
        <v>290.54000000000002</v>
      </c>
      <c r="AI2949" s="37">
        <f t="shared" si="361"/>
        <v>5810.8</v>
      </c>
      <c r="AJ2949" t="str">
        <f>_xlfn.XLOOKUP(N2949,Agrupamentos!C$3:C$496,Agrupamentos!D$3:D$496,"",0)</f>
        <v>HORA TRATOR</v>
      </c>
      <c r="AK2949" t="str">
        <f t="shared" si="362"/>
        <v>SERV HORA TRATOR PNEU 100CV AGRICGN1410REF223</v>
      </c>
      <c r="AL2949" s="57" t="str">
        <f t="shared" si="363"/>
        <v>48566GN1410Operador de Trator de PneuMATEUS SANCHES PERES BIENIEKSERV HORA TRATOR PNEU 100CV AGRICIGUATEMI - SRP002-01Principal20Agosto-26436346236,905555555646234</v>
      </c>
      <c r="AM2949" s="79" t="str">
        <f t="shared" si="364"/>
        <v/>
      </c>
      <c r="AN2949" s="80" t="str">
        <f t="shared" si="365"/>
        <v/>
      </c>
      <c r="AO2949" s="36">
        <f t="shared" si="366"/>
        <v>5810.8</v>
      </c>
      <c r="AP2949" s="83" t="str">
        <f t="shared" si="367"/>
        <v/>
      </c>
    </row>
    <row r="2950" spans="1:42" hidden="1">
      <c r="A2950">
        <v>48566</v>
      </c>
      <c r="B2950" s="38">
        <v>46234</v>
      </c>
      <c r="C2950" t="s">
        <v>714</v>
      </c>
      <c r="D2950" t="s">
        <v>105</v>
      </c>
      <c r="E2950" t="s">
        <v>106</v>
      </c>
      <c r="F2950" t="s">
        <v>49</v>
      </c>
      <c r="G2950">
        <v>8</v>
      </c>
      <c r="H2950" s="43">
        <v>11331</v>
      </c>
      <c r="I2950" t="s">
        <v>112</v>
      </c>
      <c r="J2950">
        <v>11752</v>
      </c>
      <c r="K2950" t="s">
        <v>149</v>
      </c>
      <c r="L2950" t="s">
        <v>149</v>
      </c>
      <c r="M2950">
        <v>298</v>
      </c>
      <c r="N2950" t="s">
        <v>132</v>
      </c>
      <c r="O2950" t="s">
        <v>43</v>
      </c>
      <c r="P2950">
        <v>874</v>
      </c>
      <c r="Q2950" t="s">
        <v>807</v>
      </c>
      <c r="R2950" t="s">
        <v>158</v>
      </c>
      <c r="S2950">
        <v>10</v>
      </c>
      <c r="T2950">
        <v>1</v>
      </c>
      <c r="U2950">
        <v>0</v>
      </c>
      <c r="V2950">
        <v>10</v>
      </c>
      <c r="W2950">
        <v>0</v>
      </c>
      <c r="X2950">
        <v>10</v>
      </c>
      <c r="Y2950">
        <v>10</v>
      </c>
      <c r="Z2950">
        <v>589.29</v>
      </c>
      <c r="AA2950" t="s">
        <v>46</v>
      </c>
      <c r="AB2950" t="s">
        <v>47</v>
      </c>
      <c r="AC2950" t="s">
        <v>120</v>
      </c>
      <c r="AE2950" s="39">
        <v>46236.905555555553</v>
      </c>
      <c r="AG2950" t="str">
        <f t="shared" ref="AG2950:AG3013" si="368">IF(B2950=0,"",PROPER(TEXT(IF(DAY(B2950)&gt;20,EDATE(B2950,1),B2950),"MMMM-aa")))</f>
        <v>Agosto-26</v>
      </c>
      <c r="AH2950" s="36">
        <f>_xlfn.XLOOKUP(AK2950,'Base de Preços'!P$7:P$3001,'Base de Preços'!J$7:J$3001,"",0)</f>
        <v>589.29</v>
      </c>
      <c r="AI2950" s="37">
        <f t="shared" ref="AI2950:AI3013" si="369">IF(AB2950="Principal",AH2950*T2950,0)</f>
        <v>589.29</v>
      </c>
      <c r="AJ2950" t="str">
        <f>_xlfn.XLOOKUP(N2950,Agrupamentos!C$3:C$496,Agrupamentos!D$3:D$496,"",0)</f>
        <v>DIARIAS HOMEM</v>
      </c>
      <c r="AK2950" t="str">
        <f t="shared" ref="AK2950:AK3013" si="370">N2950&amp;D2950&amp;M2950</f>
        <v>SERV GERAIS LAVOURA AGRICGN1410298</v>
      </c>
      <c r="AL2950" s="57" t="str">
        <f t="shared" ref="AL2950:AL3013" si="371">CONCATENATE(A2950,D2950,F2950,K2950,N2950,Q2950,R2950,AB2950,T2950,AG2950,U2950,V2950,AE2950,B2950)</f>
        <v>48566GN1410Trabalhador FlorestalMATEUS SANCHES PERES BIENIEKSERV GERAIS LAVOURA AGRICIGUATEMI - SRP001-01Principal1Agosto-2601046236,905555555646234</v>
      </c>
      <c r="AM2950" s="79" t="str">
        <f t="shared" ref="AM2950:AM3013" si="372">IFERROR(V2950/W2950,"")</f>
        <v/>
      </c>
      <c r="AN2950" s="80" t="str">
        <f t="shared" ref="AN2950:AN3013" si="373">IFERROR(AM2950*Z2950,"")</f>
        <v/>
      </c>
      <c r="AO2950" s="36">
        <f t="shared" ref="AO2950:AO3013" si="374">Z2950*T2950</f>
        <v>589.29</v>
      </c>
      <c r="AP2950" s="83" t="str">
        <f t="shared" ref="AP2950:AP3013" si="375">IFERROR(AO2950-AN2950,"")</f>
        <v/>
      </c>
    </row>
    <row r="2951" spans="1:42" hidden="1">
      <c r="A2951">
        <v>48566</v>
      </c>
      <c r="B2951" s="38">
        <v>46234</v>
      </c>
      <c r="C2951" t="s">
        <v>714</v>
      </c>
      <c r="D2951" t="s">
        <v>105</v>
      </c>
      <c r="E2951" t="s">
        <v>106</v>
      </c>
      <c r="F2951" t="s">
        <v>59</v>
      </c>
      <c r="G2951">
        <v>8</v>
      </c>
      <c r="H2951" s="43">
        <v>11331</v>
      </c>
      <c r="I2951" t="s">
        <v>112</v>
      </c>
      <c r="J2951">
        <v>11752</v>
      </c>
      <c r="K2951" t="s">
        <v>149</v>
      </c>
      <c r="L2951" t="s">
        <v>149</v>
      </c>
      <c r="M2951" t="s">
        <v>390</v>
      </c>
      <c r="N2951" t="s">
        <v>391</v>
      </c>
      <c r="O2951" t="s">
        <v>64</v>
      </c>
      <c r="P2951">
        <v>547</v>
      </c>
      <c r="Q2951" t="s">
        <v>392</v>
      </c>
      <c r="R2951" t="s">
        <v>158</v>
      </c>
      <c r="S2951">
        <v>5</v>
      </c>
      <c r="T2951">
        <v>10</v>
      </c>
      <c r="U2951">
        <v>0</v>
      </c>
      <c r="V2951">
        <v>5</v>
      </c>
      <c r="W2951">
        <v>0.54</v>
      </c>
      <c r="X2951">
        <v>0.5</v>
      </c>
      <c r="Y2951">
        <v>0.5</v>
      </c>
      <c r="Z2951">
        <v>172.6</v>
      </c>
      <c r="AA2951" t="s">
        <v>55</v>
      </c>
      <c r="AB2951" t="s">
        <v>47</v>
      </c>
      <c r="AC2951" t="s">
        <v>120</v>
      </c>
      <c r="AE2951" s="39">
        <v>46236.905555555553</v>
      </c>
      <c r="AG2951" t="str">
        <f t="shared" si="368"/>
        <v>Agosto-26</v>
      </c>
      <c r="AH2951" s="36">
        <f>_xlfn.XLOOKUP(AK2951,'Base de Preços'!P$7:P$3001,'Base de Preços'!J$7:J$3001,"",0)</f>
        <v>270.27999999999997</v>
      </c>
      <c r="AI2951" s="37">
        <f t="shared" si="369"/>
        <v>2702.7999999999997</v>
      </c>
      <c r="AJ2951" t="str">
        <f>_xlfn.XLOOKUP(N2951,Agrupamentos!C$3:C$496,Agrupamentos!D$3:D$496,"",0)</f>
        <v>HERBICIDA MEC</v>
      </c>
      <c r="AK2951" t="str">
        <f t="shared" si="370"/>
        <v>SERV CAP QUIM MEC BARRA ABERTA AGRICGN1410IMP157</v>
      </c>
      <c r="AL2951" s="57" t="str">
        <f t="shared" si="371"/>
        <v>48566GN1410Operador de Trator de PneuMATEUS SANCHES PERES BIENIEKSERV CAP QUIM MEC BARRA ABERTA AGRICMIMOSO001-01Principal10Agosto-260546236,905555555646234</v>
      </c>
      <c r="AM2951" s="79">
        <f t="shared" si="372"/>
        <v>9.2592592592592595</v>
      </c>
      <c r="AN2951" s="80">
        <f t="shared" si="373"/>
        <v>1598.148148148148</v>
      </c>
      <c r="AO2951" s="36">
        <f t="shared" si="374"/>
        <v>1726</v>
      </c>
      <c r="AP2951" s="83">
        <f t="shared" si="375"/>
        <v>127.85185185185196</v>
      </c>
    </row>
    <row r="2952" spans="1:42" hidden="1">
      <c r="A2952">
        <v>48566</v>
      </c>
      <c r="B2952" s="38">
        <v>46234</v>
      </c>
      <c r="C2952" t="s">
        <v>714</v>
      </c>
      <c r="D2952" t="s">
        <v>105</v>
      </c>
      <c r="E2952" t="s">
        <v>106</v>
      </c>
      <c r="F2952" t="s">
        <v>49</v>
      </c>
      <c r="G2952">
        <v>8</v>
      </c>
      <c r="H2952" s="43">
        <v>11331</v>
      </c>
      <c r="I2952" t="s">
        <v>112</v>
      </c>
      <c r="J2952">
        <v>11752</v>
      </c>
      <c r="K2952" t="s">
        <v>149</v>
      </c>
      <c r="L2952" t="s">
        <v>149</v>
      </c>
      <c r="M2952" t="s">
        <v>390</v>
      </c>
      <c r="N2952" t="s">
        <v>391</v>
      </c>
      <c r="O2952" t="s">
        <v>64</v>
      </c>
      <c r="P2952">
        <v>547</v>
      </c>
      <c r="Q2952" t="s">
        <v>392</v>
      </c>
      <c r="R2952" t="s">
        <v>118</v>
      </c>
      <c r="S2952">
        <v>30</v>
      </c>
      <c r="T2952">
        <v>32.299999999999997</v>
      </c>
      <c r="U2952">
        <v>0</v>
      </c>
      <c r="V2952">
        <v>30</v>
      </c>
      <c r="W2952">
        <v>0.18</v>
      </c>
      <c r="X2952">
        <v>0.93</v>
      </c>
      <c r="Y2952">
        <v>0.93</v>
      </c>
      <c r="Z2952">
        <v>21.36</v>
      </c>
      <c r="AA2952" t="s">
        <v>46</v>
      </c>
      <c r="AB2952" t="s">
        <v>56</v>
      </c>
      <c r="AC2952" t="s">
        <v>120</v>
      </c>
      <c r="AE2952" s="39">
        <v>46236.905555555553</v>
      </c>
      <c r="AG2952" t="str">
        <f t="shared" si="368"/>
        <v>Agosto-26</v>
      </c>
      <c r="AH2952" s="36">
        <f>_xlfn.XLOOKUP(AK2952,'Base de Preços'!P$7:P$3001,'Base de Preços'!J$7:J$3001,"",0)</f>
        <v>270.27999999999997</v>
      </c>
      <c r="AI2952" s="37">
        <f t="shared" si="369"/>
        <v>0</v>
      </c>
      <c r="AJ2952" t="str">
        <f>_xlfn.XLOOKUP(N2952,Agrupamentos!C$3:C$496,Agrupamentos!D$3:D$496,"",0)</f>
        <v>HERBICIDA MEC</v>
      </c>
      <c r="AK2952" t="str">
        <f t="shared" si="370"/>
        <v>SERV CAP QUIM MEC BARRA ABERTA AGRICGN1410IMP157</v>
      </c>
      <c r="AL2952" s="57" t="str">
        <f t="shared" si="371"/>
        <v>48566GN1410Trabalhador FlorestalMATEUS SANCHES PERES BIENIEKSERV CAP QUIM MEC BARRA ABERTA AGRICMIMOSO003-01Suporte32,3Agosto-2603046236,905555555646234</v>
      </c>
      <c r="AM2952" s="79">
        <f t="shared" si="372"/>
        <v>166.66666666666669</v>
      </c>
      <c r="AN2952" s="80">
        <f t="shared" si="373"/>
        <v>3560.0000000000005</v>
      </c>
      <c r="AO2952" s="36">
        <f t="shared" si="374"/>
        <v>689.92799999999988</v>
      </c>
      <c r="AP2952" s="83">
        <f t="shared" si="375"/>
        <v>-2870.0720000000006</v>
      </c>
    </row>
    <row r="2953" spans="1:42" hidden="1">
      <c r="A2953">
        <v>48596</v>
      </c>
      <c r="B2953" s="38">
        <v>46234</v>
      </c>
      <c r="C2953" t="s">
        <v>714</v>
      </c>
      <c r="D2953" t="s">
        <v>105</v>
      </c>
      <c r="E2953" t="s">
        <v>106</v>
      </c>
      <c r="F2953" t="s">
        <v>49</v>
      </c>
      <c r="G2953">
        <v>8</v>
      </c>
      <c r="H2953" s="43">
        <v>11065</v>
      </c>
      <c r="I2953" t="s">
        <v>107</v>
      </c>
      <c r="J2953">
        <v>11078</v>
      </c>
      <c r="K2953" t="s">
        <v>154</v>
      </c>
      <c r="L2953" t="s">
        <v>154</v>
      </c>
      <c r="M2953" t="s">
        <v>155</v>
      </c>
      <c r="N2953" t="s">
        <v>156</v>
      </c>
      <c r="O2953" t="s">
        <v>43</v>
      </c>
      <c r="P2953">
        <v>865</v>
      </c>
      <c r="Q2953" t="s">
        <v>835</v>
      </c>
      <c r="R2953" t="s">
        <v>111</v>
      </c>
      <c r="S2953">
        <v>24</v>
      </c>
      <c r="T2953">
        <v>1</v>
      </c>
      <c r="U2953">
        <v>0</v>
      </c>
      <c r="V2953">
        <v>24</v>
      </c>
      <c r="W2953">
        <v>0</v>
      </c>
      <c r="X2953">
        <v>24</v>
      </c>
      <c r="Y2953">
        <v>24</v>
      </c>
      <c r="Z2953" s="3">
        <v>3133.15</v>
      </c>
      <c r="AA2953" t="s">
        <v>55</v>
      </c>
      <c r="AB2953" t="s">
        <v>47</v>
      </c>
      <c r="AC2953" t="s">
        <v>159</v>
      </c>
      <c r="AD2953" t="s">
        <v>159</v>
      </c>
      <c r="AE2953" s="39">
        <v>46237.403993055559</v>
      </c>
      <c r="AG2953" t="str">
        <f t="shared" si="368"/>
        <v>Agosto-26</v>
      </c>
      <c r="AH2953" s="36">
        <f>_xlfn.XLOOKUP(AK2953,'Base de Preços'!P$7:P$3001,'Base de Preços'!J$7:J$3001,"",0)</f>
        <v>3133.15</v>
      </c>
      <c r="AI2953" s="37">
        <f t="shared" si="369"/>
        <v>3133.15</v>
      </c>
      <c r="AJ2953" t="str">
        <f>_xlfn.XLOOKUP(N2953,Agrupamentos!C$3:C$496,Agrupamentos!D$3:D$496,"",0)</f>
        <v>BRIGADINHA MSFL</v>
      </c>
      <c r="AK2953" t="str">
        <f t="shared" si="370"/>
        <v>EQUIPE DE BRIGADINHA FLORESTALGN1410IMP21</v>
      </c>
      <c r="AL2953" s="57" t="str">
        <f t="shared" si="371"/>
        <v>48596GN1410Trabalhador FlorestalNATAN SANTOS MORAISEQUIPE DE BRIGADINHA FLORESTALPOEMA - ANR014-01Principal1Agosto-2602446237,403993055646234</v>
      </c>
      <c r="AM2953" s="79" t="str">
        <f t="shared" si="372"/>
        <v/>
      </c>
      <c r="AN2953" s="80" t="str">
        <f t="shared" si="373"/>
        <v/>
      </c>
      <c r="AO2953" s="36">
        <f t="shared" si="374"/>
        <v>3133.15</v>
      </c>
      <c r="AP2953" s="83" t="str">
        <f t="shared" si="375"/>
        <v/>
      </c>
    </row>
    <row r="2954" spans="1:42" hidden="1">
      <c r="A2954">
        <v>48596</v>
      </c>
      <c r="B2954" s="38">
        <v>46234</v>
      </c>
      <c r="C2954" t="s">
        <v>714</v>
      </c>
      <c r="D2954" t="s">
        <v>105</v>
      </c>
      <c r="E2954" t="s">
        <v>106</v>
      </c>
      <c r="F2954" t="s">
        <v>37</v>
      </c>
      <c r="G2954">
        <v>8</v>
      </c>
      <c r="H2954" s="43">
        <v>11065</v>
      </c>
      <c r="I2954" t="s">
        <v>107</v>
      </c>
      <c r="J2954">
        <v>11078</v>
      </c>
      <c r="K2954" t="s">
        <v>154</v>
      </c>
      <c r="L2954" t="s">
        <v>154</v>
      </c>
      <c r="M2954" t="s">
        <v>155</v>
      </c>
      <c r="N2954" t="s">
        <v>156</v>
      </c>
      <c r="O2954" t="s">
        <v>43</v>
      </c>
      <c r="P2954">
        <v>865</v>
      </c>
      <c r="Q2954" t="s">
        <v>835</v>
      </c>
      <c r="R2954" t="s">
        <v>111</v>
      </c>
      <c r="S2954">
        <v>8</v>
      </c>
      <c r="T2954">
        <v>0</v>
      </c>
      <c r="U2954">
        <v>16</v>
      </c>
      <c r="V2954">
        <v>24</v>
      </c>
      <c r="W2954">
        <v>0</v>
      </c>
      <c r="X2954">
        <v>0</v>
      </c>
      <c r="Y2954">
        <v>0</v>
      </c>
      <c r="Z2954">
        <v>0</v>
      </c>
      <c r="AA2954" t="s">
        <v>55</v>
      </c>
      <c r="AB2954" t="s">
        <v>77</v>
      </c>
      <c r="AC2954" t="s">
        <v>159</v>
      </c>
      <c r="AD2954" t="s">
        <v>159</v>
      </c>
      <c r="AE2954" s="39">
        <v>46237.40828703704</v>
      </c>
      <c r="AG2954" t="str">
        <f t="shared" si="368"/>
        <v>Agosto-26</v>
      </c>
      <c r="AH2954" s="36">
        <f>_xlfn.XLOOKUP(AK2954,'Base de Preços'!P$7:P$3001,'Base de Preços'!J$7:J$3001,"",0)</f>
        <v>3133.15</v>
      </c>
      <c r="AI2954" s="37">
        <f t="shared" si="369"/>
        <v>0</v>
      </c>
      <c r="AJ2954" t="str">
        <f>_xlfn.XLOOKUP(N2954,Agrupamentos!C$3:C$496,Agrupamentos!D$3:D$496,"",0)</f>
        <v>BRIGADINHA MSFL</v>
      </c>
      <c r="AK2954" t="str">
        <f t="shared" si="370"/>
        <v>EQUIPE DE BRIGADINHA FLORESTALGN1410IMP21</v>
      </c>
      <c r="AL2954" s="57" t="str">
        <f t="shared" si="371"/>
        <v>48596GN1410MotoristaNATAN SANTOS MORAISEQUIPE DE BRIGADINHA FLORESTALPOEMA - ANR014-01Apoio0Agosto-26162446237,40828703746234</v>
      </c>
      <c r="AM2954" s="79" t="str">
        <f t="shared" si="372"/>
        <v/>
      </c>
      <c r="AN2954" s="80" t="str">
        <f t="shared" si="373"/>
        <v/>
      </c>
      <c r="AO2954" s="36">
        <f t="shared" si="374"/>
        <v>0</v>
      </c>
      <c r="AP2954" s="83" t="str">
        <f t="shared" si="375"/>
        <v/>
      </c>
    </row>
    <row r="2955" spans="1:42" hidden="1">
      <c r="A2955">
        <v>48596</v>
      </c>
      <c r="B2955" s="38">
        <v>46234</v>
      </c>
      <c r="C2955" t="s">
        <v>714</v>
      </c>
      <c r="D2955" t="s">
        <v>105</v>
      </c>
      <c r="E2955" t="s">
        <v>106</v>
      </c>
      <c r="F2955" t="s">
        <v>153</v>
      </c>
      <c r="G2955">
        <v>8</v>
      </c>
      <c r="H2955" s="43">
        <v>11065</v>
      </c>
      <c r="I2955" t="s">
        <v>107</v>
      </c>
      <c r="J2955">
        <v>11078</v>
      </c>
      <c r="K2955" t="s">
        <v>154</v>
      </c>
      <c r="L2955" t="s">
        <v>154</v>
      </c>
      <c r="M2955" t="s">
        <v>155</v>
      </c>
      <c r="N2955" t="s">
        <v>156</v>
      </c>
      <c r="O2955" t="s">
        <v>43</v>
      </c>
      <c r="P2955">
        <v>843</v>
      </c>
      <c r="Q2955" t="s">
        <v>479</v>
      </c>
      <c r="R2955" t="s">
        <v>134</v>
      </c>
      <c r="S2955">
        <v>0</v>
      </c>
      <c r="T2955">
        <v>0</v>
      </c>
      <c r="U2955">
        <v>8</v>
      </c>
      <c r="V2955">
        <v>8</v>
      </c>
      <c r="W2955">
        <v>0</v>
      </c>
      <c r="X2955">
        <v>0</v>
      </c>
      <c r="Y2955">
        <v>0</v>
      </c>
      <c r="Z2955">
        <v>0</v>
      </c>
      <c r="AA2955" t="s">
        <v>55</v>
      </c>
      <c r="AB2955" t="s">
        <v>56</v>
      </c>
      <c r="AC2955" t="s">
        <v>159</v>
      </c>
      <c r="AD2955" t="s">
        <v>159</v>
      </c>
      <c r="AE2955" s="39">
        <v>46237.403078703705</v>
      </c>
      <c r="AG2955" t="str">
        <f t="shared" si="368"/>
        <v>Agosto-26</v>
      </c>
      <c r="AH2955" s="36">
        <f>_xlfn.XLOOKUP(AK2955,'Base de Preços'!P$7:P$3001,'Base de Preços'!J$7:J$3001,"",0)</f>
        <v>3133.15</v>
      </c>
      <c r="AI2955" s="37">
        <f t="shared" si="369"/>
        <v>0</v>
      </c>
      <c r="AJ2955" t="str">
        <f>_xlfn.XLOOKUP(N2955,Agrupamentos!C$3:C$496,Agrupamentos!D$3:D$496,"",0)</f>
        <v>BRIGADINHA MSFL</v>
      </c>
      <c r="AK2955" t="str">
        <f t="shared" si="370"/>
        <v>EQUIPE DE BRIGADINHA FLORESTALGN1410IMP21</v>
      </c>
      <c r="AL2955" s="57" t="str">
        <f t="shared" si="371"/>
        <v>48596GN1410Operador de Máquinas SêniorNATAN SANTOS MORAISEQUIPE DE BRIGADINHA FLORESTALXODÓ - NAD002-01Suporte0Agosto-268846237,403078703746234</v>
      </c>
      <c r="AM2955" s="79" t="str">
        <f t="shared" si="372"/>
        <v/>
      </c>
      <c r="AN2955" s="80" t="str">
        <f t="shared" si="373"/>
        <v/>
      </c>
      <c r="AO2955" s="36">
        <f t="shared" si="374"/>
        <v>0</v>
      </c>
      <c r="AP2955" s="83" t="str">
        <f t="shared" si="375"/>
        <v/>
      </c>
    </row>
    <row r="2956" spans="1:42" hidden="1">
      <c r="A2956">
        <v>48596</v>
      </c>
      <c r="B2956" s="38">
        <v>46234</v>
      </c>
      <c r="C2956" t="s">
        <v>714</v>
      </c>
      <c r="D2956" t="s">
        <v>105</v>
      </c>
      <c r="E2956" t="s">
        <v>106</v>
      </c>
      <c r="F2956" t="s">
        <v>49</v>
      </c>
      <c r="G2956">
        <v>8</v>
      </c>
      <c r="H2956" s="43">
        <v>11065</v>
      </c>
      <c r="I2956" t="s">
        <v>107</v>
      </c>
      <c r="J2956">
        <v>11078</v>
      </c>
      <c r="K2956" t="s">
        <v>154</v>
      </c>
      <c r="L2956" t="s">
        <v>154</v>
      </c>
      <c r="M2956" t="s">
        <v>155</v>
      </c>
      <c r="N2956" t="s">
        <v>156</v>
      </c>
      <c r="O2956" t="s">
        <v>43</v>
      </c>
      <c r="P2956">
        <v>843</v>
      </c>
      <c r="Q2956" t="s">
        <v>479</v>
      </c>
      <c r="R2956" t="s">
        <v>134</v>
      </c>
      <c r="S2956">
        <v>24</v>
      </c>
      <c r="T2956">
        <v>1</v>
      </c>
      <c r="U2956">
        <v>0</v>
      </c>
      <c r="V2956">
        <v>24</v>
      </c>
      <c r="W2956">
        <v>0</v>
      </c>
      <c r="X2956">
        <v>24</v>
      </c>
      <c r="Y2956">
        <v>24</v>
      </c>
      <c r="Z2956" s="3">
        <v>3133.15</v>
      </c>
      <c r="AA2956" t="s">
        <v>55</v>
      </c>
      <c r="AB2956" t="s">
        <v>47</v>
      </c>
      <c r="AC2956" t="s">
        <v>159</v>
      </c>
      <c r="AD2956" t="s">
        <v>159</v>
      </c>
      <c r="AE2956" s="39">
        <v>46237.401689814818</v>
      </c>
      <c r="AG2956" t="str">
        <f t="shared" si="368"/>
        <v>Agosto-26</v>
      </c>
      <c r="AH2956" s="36">
        <f>_xlfn.XLOOKUP(AK2956,'Base de Preços'!P$7:P$3001,'Base de Preços'!J$7:J$3001,"",0)</f>
        <v>3133.15</v>
      </c>
      <c r="AI2956" s="37">
        <f t="shared" si="369"/>
        <v>3133.15</v>
      </c>
      <c r="AJ2956" t="str">
        <f>_xlfn.XLOOKUP(N2956,Agrupamentos!C$3:C$496,Agrupamentos!D$3:D$496,"",0)</f>
        <v>BRIGADINHA MSFL</v>
      </c>
      <c r="AK2956" t="str">
        <f t="shared" si="370"/>
        <v>EQUIPE DE BRIGADINHA FLORESTALGN1410IMP21</v>
      </c>
      <c r="AL2956" s="57" t="str">
        <f t="shared" si="371"/>
        <v>48596GN1410Trabalhador FlorestalNATAN SANTOS MORAISEQUIPE DE BRIGADINHA FLORESTALXODÓ - NAD002-01Principal1Agosto-2602446237,401689814846234</v>
      </c>
      <c r="AM2956" s="79" t="str">
        <f t="shared" si="372"/>
        <v/>
      </c>
      <c r="AN2956" s="80" t="str">
        <f t="shared" si="373"/>
        <v/>
      </c>
      <c r="AO2956" s="36">
        <f t="shared" si="374"/>
        <v>3133.15</v>
      </c>
      <c r="AP2956" s="83" t="str">
        <f t="shared" si="375"/>
        <v/>
      </c>
    </row>
    <row r="2957" spans="1:42" hidden="1">
      <c r="A2957">
        <v>48504</v>
      </c>
      <c r="B2957" s="38">
        <v>46234</v>
      </c>
      <c r="C2957" t="s">
        <v>714</v>
      </c>
      <c r="D2957" t="s">
        <v>185</v>
      </c>
      <c r="E2957" t="s">
        <v>186</v>
      </c>
      <c r="F2957" t="s">
        <v>59</v>
      </c>
      <c r="G2957">
        <v>8</v>
      </c>
      <c r="H2957" s="43">
        <v>10665</v>
      </c>
      <c r="I2957" t="s">
        <v>191</v>
      </c>
      <c r="J2957">
        <v>11408</v>
      </c>
      <c r="K2957" t="s">
        <v>836</v>
      </c>
      <c r="L2957" t="s">
        <v>836</v>
      </c>
      <c r="M2957">
        <v>43</v>
      </c>
      <c r="N2957" t="s">
        <v>42</v>
      </c>
      <c r="O2957" t="s">
        <v>64</v>
      </c>
      <c r="P2957">
        <v>960</v>
      </c>
      <c r="Q2957" t="s">
        <v>837</v>
      </c>
      <c r="R2957">
        <v>10</v>
      </c>
      <c r="S2957">
        <v>0</v>
      </c>
      <c r="T2957">
        <v>0</v>
      </c>
      <c r="U2957">
        <v>24</v>
      </c>
      <c r="V2957">
        <v>24</v>
      </c>
      <c r="W2957">
        <v>0</v>
      </c>
      <c r="X2957">
        <v>0</v>
      </c>
      <c r="Y2957">
        <v>0</v>
      </c>
      <c r="Z2957">
        <v>0</v>
      </c>
      <c r="AA2957" t="s">
        <v>55</v>
      </c>
      <c r="AB2957" t="s">
        <v>56</v>
      </c>
      <c r="AC2957" t="s">
        <v>838</v>
      </c>
      <c r="AE2957" s="39">
        <v>46234.615358796298</v>
      </c>
      <c r="AG2957" t="str">
        <f t="shared" si="368"/>
        <v>Agosto-26</v>
      </c>
      <c r="AH2957" s="36">
        <f>_xlfn.XLOOKUP(AK2957,'Base de Preços'!P$7:P$3001,'Base de Preços'!J$7:J$3001,"",0)</f>
        <v>0</v>
      </c>
      <c r="AI2957" s="37">
        <f t="shared" si="369"/>
        <v>0</v>
      </c>
      <c r="AJ2957" t="str">
        <f>_xlfn.XLOOKUP(N2957,Agrupamentos!C$3:C$496,Agrupamentos!D$3:D$496,"",0)</f>
        <v>APOIO E MANUTENÇÃO</v>
      </c>
      <c r="AK2957" t="str">
        <f t="shared" si="370"/>
        <v>APOIO E MANUTEÇÃOGN140043</v>
      </c>
      <c r="AL2957" s="57" t="str">
        <f t="shared" si="371"/>
        <v>48504GN1400Operador de Trator de PneuRODOLFO SAMUEL FERREIRA LEITEAPOIO E MANUTEÇÃOALMAR II10Suporte0Agosto-26242446234,615358796346234</v>
      </c>
      <c r="AM2957" s="79" t="str">
        <f t="shared" si="372"/>
        <v/>
      </c>
      <c r="AN2957" s="80" t="str">
        <f t="shared" si="373"/>
        <v/>
      </c>
      <c r="AO2957" s="36">
        <f t="shared" si="374"/>
        <v>0</v>
      </c>
      <c r="AP2957" s="83" t="str">
        <f t="shared" si="375"/>
        <v/>
      </c>
    </row>
    <row r="2958" spans="1:42" hidden="1">
      <c r="A2958">
        <v>48513</v>
      </c>
      <c r="B2958" s="38">
        <v>46234</v>
      </c>
      <c r="C2958" t="s">
        <v>714</v>
      </c>
      <c r="D2958" t="s">
        <v>185</v>
      </c>
      <c r="E2958" t="s">
        <v>186</v>
      </c>
      <c r="F2958" t="s">
        <v>37</v>
      </c>
      <c r="G2958">
        <v>8</v>
      </c>
      <c r="H2958" s="43" t="s">
        <v>100</v>
      </c>
      <c r="I2958" t="s">
        <v>101</v>
      </c>
      <c r="J2958" t="s">
        <v>50</v>
      </c>
      <c r="K2958" t="s">
        <v>51</v>
      </c>
      <c r="L2958" t="s">
        <v>187</v>
      </c>
      <c r="M2958">
        <v>43</v>
      </c>
      <c r="N2958" t="s">
        <v>42</v>
      </c>
      <c r="O2958" t="s">
        <v>64</v>
      </c>
      <c r="P2958">
        <v>1102</v>
      </c>
      <c r="Q2958" t="s">
        <v>839</v>
      </c>
      <c r="R2958">
        <v>3</v>
      </c>
      <c r="S2958">
        <v>0</v>
      </c>
      <c r="T2958">
        <v>0</v>
      </c>
      <c r="U2958">
        <v>8</v>
      </c>
      <c r="V2958">
        <v>8</v>
      </c>
      <c r="W2958">
        <v>0</v>
      </c>
      <c r="X2958">
        <v>0</v>
      </c>
      <c r="Y2958">
        <v>0</v>
      </c>
      <c r="Z2958">
        <v>0</v>
      </c>
      <c r="AA2958" t="s">
        <v>55</v>
      </c>
      <c r="AB2958" t="s">
        <v>47</v>
      </c>
      <c r="AC2958" t="s">
        <v>57</v>
      </c>
      <c r="AD2958" t="s">
        <v>57</v>
      </c>
      <c r="AE2958" s="39">
        <v>46234.726018518515</v>
      </c>
      <c r="AG2958" t="str">
        <f t="shared" si="368"/>
        <v>Agosto-26</v>
      </c>
      <c r="AH2958" s="36">
        <f>_xlfn.XLOOKUP(AK2958,'Base de Preços'!P$7:P$3001,'Base de Preços'!J$7:J$3001,"",0)</f>
        <v>0</v>
      </c>
      <c r="AI2958" s="37">
        <f t="shared" si="369"/>
        <v>0</v>
      </c>
      <c r="AJ2958" t="str">
        <f>_xlfn.XLOOKUP(N2958,Agrupamentos!C$3:C$496,Agrupamentos!D$3:D$496,"",0)</f>
        <v>APOIO E MANUTENÇÃO</v>
      </c>
      <c r="AK2958" t="str">
        <f t="shared" si="370"/>
        <v>APOIO E MANUTEÇÃOGN140043</v>
      </c>
      <c r="AL2958" s="57" t="str">
        <f t="shared" si="371"/>
        <v>48513GN1400MotoristaLEANDRA DE MIRANDA SOUZA COSTAAPOIO E MANUTEÇÃOINDIANA3Principal0Agosto-268846234,726018518546234</v>
      </c>
      <c r="AM2958" s="79" t="str">
        <f t="shared" si="372"/>
        <v/>
      </c>
      <c r="AN2958" s="80" t="str">
        <f t="shared" si="373"/>
        <v/>
      </c>
      <c r="AO2958" s="36">
        <f t="shared" si="374"/>
        <v>0</v>
      </c>
      <c r="AP2958" s="83" t="str">
        <f t="shared" si="375"/>
        <v/>
      </c>
    </row>
    <row r="2959" spans="1:42" hidden="1">
      <c r="A2959">
        <v>48513</v>
      </c>
      <c r="B2959" s="38">
        <v>46234</v>
      </c>
      <c r="C2959" t="s">
        <v>714</v>
      </c>
      <c r="D2959" t="s">
        <v>185</v>
      </c>
      <c r="E2959" t="s">
        <v>186</v>
      </c>
      <c r="F2959" t="s">
        <v>49</v>
      </c>
      <c r="G2959">
        <v>8</v>
      </c>
      <c r="H2959" s="43" t="s">
        <v>100</v>
      </c>
      <c r="I2959" t="s">
        <v>101</v>
      </c>
      <c r="J2959" t="s">
        <v>50</v>
      </c>
      <c r="K2959" t="s">
        <v>51</v>
      </c>
      <c r="L2959" t="s">
        <v>187</v>
      </c>
      <c r="M2959">
        <v>43</v>
      </c>
      <c r="N2959" t="s">
        <v>42</v>
      </c>
      <c r="O2959" t="s">
        <v>64</v>
      </c>
      <c r="P2959">
        <v>1102</v>
      </c>
      <c r="Q2959" t="s">
        <v>839</v>
      </c>
      <c r="R2959">
        <v>3</v>
      </c>
      <c r="S2959">
        <v>0</v>
      </c>
      <c r="T2959">
        <v>0</v>
      </c>
      <c r="U2959">
        <v>8</v>
      </c>
      <c r="V2959">
        <v>8</v>
      </c>
      <c r="W2959">
        <v>0</v>
      </c>
      <c r="X2959">
        <v>0</v>
      </c>
      <c r="Y2959">
        <v>0</v>
      </c>
      <c r="Z2959">
        <v>0</v>
      </c>
      <c r="AA2959" t="s">
        <v>55</v>
      </c>
      <c r="AB2959" t="s">
        <v>56</v>
      </c>
      <c r="AC2959" t="s">
        <v>57</v>
      </c>
      <c r="AD2959" t="s">
        <v>57</v>
      </c>
      <c r="AE2959" s="39">
        <v>46234.726180555554</v>
      </c>
      <c r="AG2959" t="str">
        <f t="shared" si="368"/>
        <v>Agosto-26</v>
      </c>
      <c r="AH2959" s="36">
        <f>_xlfn.XLOOKUP(AK2959,'Base de Preços'!P$7:P$3001,'Base de Preços'!J$7:J$3001,"",0)</f>
        <v>0</v>
      </c>
      <c r="AI2959" s="37">
        <f t="shared" si="369"/>
        <v>0</v>
      </c>
      <c r="AJ2959" t="str">
        <f>_xlfn.XLOOKUP(N2959,Agrupamentos!C$3:C$496,Agrupamentos!D$3:D$496,"",0)</f>
        <v>APOIO E MANUTENÇÃO</v>
      </c>
      <c r="AK2959" t="str">
        <f t="shared" si="370"/>
        <v>APOIO E MANUTEÇÃOGN140043</v>
      </c>
      <c r="AL2959" s="57" t="str">
        <f t="shared" si="371"/>
        <v>48513GN1400Trabalhador FlorestalLEANDRA DE MIRANDA SOUZA COSTAAPOIO E MANUTEÇÃOINDIANA3Suporte0Agosto-268846234,726180555646234</v>
      </c>
      <c r="AM2959" s="79" t="str">
        <f t="shared" si="372"/>
        <v/>
      </c>
      <c r="AN2959" s="80" t="str">
        <f t="shared" si="373"/>
        <v/>
      </c>
      <c r="AO2959" s="36">
        <f t="shared" si="374"/>
        <v>0</v>
      </c>
      <c r="AP2959" s="83" t="str">
        <f t="shared" si="375"/>
        <v/>
      </c>
    </row>
    <row r="2960" spans="1:42" hidden="1">
      <c r="A2960">
        <v>48517</v>
      </c>
      <c r="B2960" s="38">
        <v>46234</v>
      </c>
      <c r="C2960" t="s">
        <v>714</v>
      </c>
      <c r="D2960" t="s">
        <v>185</v>
      </c>
      <c r="E2960" t="s">
        <v>186</v>
      </c>
      <c r="F2960" t="s">
        <v>37</v>
      </c>
      <c r="G2960">
        <v>8</v>
      </c>
      <c r="H2960" s="43">
        <v>9241</v>
      </c>
      <c r="I2960" t="s">
        <v>189</v>
      </c>
      <c r="J2960" t="s">
        <v>39</v>
      </c>
      <c r="K2960" t="s">
        <v>40</v>
      </c>
      <c r="L2960" t="s">
        <v>190</v>
      </c>
      <c r="M2960">
        <v>43</v>
      </c>
      <c r="N2960" t="s">
        <v>42</v>
      </c>
      <c r="O2960" t="s">
        <v>64</v>
      </c>
      <c r="P2960">
        <v>390</v>
      </c>
      <c r="Q2960" t="s">
        <v>44</v>
      </c>
      <c r="R2960" t="s">
        <v>45</v>
      </c>
      <c r="S2960">
        <v>8</v>
      </c>
      <c r="T2960">
        <v>0</v>
      </c>
      <c r="U2960">
        <v>16</v>
      </c>
      <c r="V2960">
        <v>24</v>
      </c>
      <c r="W2960">
        <v>0</v>
      </c>
      <c r="X2960">
        <v>0</v>
      </c>
      <c r="Y2960">
        <v>0</v>
      </c>
      <c r="Z2960">
        <v>0</v>
      </c>
      <c r="AA2960" t="s">
        <v>46</v>
      </c>
      <c r="AB2960" t="s">
        <v>47</v>
      </c>
      <c r="AC2960" t="s">
        <v>48</v>
      </c>
      <c r="AD2960" t="s">
        <v>228</v>
      </c>
      <c r="AE2960" s="39">
        <v>46234.737546296295</v>
      </c>
      <c r="AG2960" t="str">
        <f t="shared" si="368"/>
        <v>Agosto-26</v>
      </c>
      <c r="AH2960" s="36">
        <f>_xlfn.XLOOKUP(AK2960,'Base de Preços'!P$7:P$3001,'Base de Preços'!J$7:J$3001,"",0)</f>
        <v>0</v>
      </c>
      <c r="AI2960" s="37">
        <f t="shared" si="369"/>
        <v>0</v>
      </c>
      <c r="AJ2960" t="str">
        <f>_xlfn.XLOOKUP(N2960,Agrupamentos!C$3:C$496,Agrupamentos!D$3:D$496,"",0)</f>
        <v>APOIO E MANUTENÇÃO</v>
      </c>
      <c r="AK2960" t="str">
        <f t="shared" si="370"/>
        <v>APOIO E MANUTEÇÃOGN140043</v>
      </c>
      <c r="AL2960" s="57" t="str">
        <f t="shared" si="371"/>
        <v>48517GN1400MotoristaGIOVANNI RODRIGUES BORGES MORAESAPOIO E MANUTEÇÃOPátio MST01Principal0Agosto-26162446234,737546296346234</v>
      </c>
      <c r="AM2960" s="79" t="str">
        <f t="shared" si="372"/>
        <v/>
      </c>
      <c r="AN2960" s="80" t="str">
        <f t="shared" si="373"/>
        <v/>
      </c>
      <c r="AO2960" s="36">
        <f t="shared" si="374"/>
        <v>0</v>
      </c>
      <c r="AP2960" s="83" t="str">
        <f t="shared" si="375"/>
        <v/>
      </c>
    </row>
    <row r="2961" spans="1:42" hidden="1">
      <c r="A2961">
        <v>48525</v>
      </c>
      <c r="B2961" s="38">
        <v>46234</v>
      </c>
      <c r="C2961" t="s">
        <v>714</v>
      </c>
      <c r="D2961" t="s">
        <v>185</v>
      </c>
      <c r="E2961" t="s">
        <v>186</v>
      </c>
      <c r="F2961" t="s">
        <v>49</v>
      </c>
      <c r="G2961">
        <v>8</v>
      </c>
      <c r="H2961" s="43">
        <v>10859</v>
      </c>
      <c r="I2961" t="s">
        <v>198</v>
      </c>
      <c r="J2961">
        <v>10093</v>
      </c>
      <c r="K2961" t="s">
        <v>199</v>
      </c>
      <c r="L2961" t="s">
        <v>199</v>
      </c>
      <c r="M2961" t="s">
        <v>786</v>
      </c>
      <c r="N2961" t="s">
        <v>341</v>
      </c>
      <c r="O2961" t="s">
        <v>64</v>
      </c>
      <c r="P2961">
        <v>607</v>
      </c>
      <c r="Q2961" t="s">
        <v>188</v>
      </c>
      <c r="R2961">
        <v>39</v>
      </c>
      <c r="S2961">
        <v>120</v>
      </c>
      <c r="T2961">
        <v>22.14</v>
      </c>
      <c r="U2961">
        <v>0</v>
      </c>
      <c r="V2961">
        <v>120</v>
      </c>
      <c r="W2961">
        <v>4.09</v>
      </c>
      <c r="X2961">
        <v>5.42</v>
      </c>
      <c r="Y2961">
        <v>5.42</v>
      </c>
      <c r="Z2961">
        <v>210.47</v>
      </c>
      <c r="AA2961" t="s">
        <v>46</v>
      </c>
      <c r="AB2961" t="s">
        <v>47</v>
      </c>
      <c r="AC2961" t="s">
        <v>202</v>
      </c>
      <c r="AE2961" s="39">
        <v>46234.807592592595</v>
      </c>
      <c r="AG2961" t="str">
        <f t="shared" si="368"/>
        <v>Agosto-26</v>
      </c>
      <c r="AH2961" s="36">
        <f>_xlfn.XLOOKUP(AK2961,'Base de Preços'!P$7:P$3001,'Base de Preços'!J$7:J$3001,"",0)</f>
        <v>930</v>
      </c>
      <c r="AI2961" s="37">
        <f t="shared" si="369"/>
        <v>20590.2</v>
      </c>
      <c r="AJ2961" t="str">
        <f>_xlfn.XLOOKUP(N2961,Agrupamentos!C$3:C$496,Agrupamentos!D$3:D$496,"",0)</f>
        <v>IRRIGAÇÃO DE PLANTIO</v>
      </c>
      <c r="AK2961" t="str">
        <f t="shared" si="370"/>
        <v>3ª IRRIGAÇÃO DE PLANTIO 4 a 5 litros/planta+polímero,  tomadas d'água a 5 a 10km da operação, incluir captação de água.GN1400IMP15-B</v>
      </c>
      <c r="AL2961" s="57" t="str">
        <f t="shared" si="371"/>
        <v>48525GN1400Trabalhador FlorestalJONATHAN FONSECA DE OLIVEIRA3ª IRRIGAÇÃO DE PLANTIO 4 a 5 litros/planta+polímero,  tomadas d'água a 5 a 10km da operação, incluir captação de água.Selena39Principal22,14Agosto-26012046234,807592592646234</v>
      </c>
      <c r="AM2961" s="79">
        <f t="shared" si="372"/>
        <v>29.339853300733498</v>
      </c>
      <c r="AN2961" s="80">
        <f t="shared" si="373"/>
        <v>6175.1589242053797</v>
      </c>
      <c r="AO2961" s="36">
        <f t="shared" si="374"/>
        <v>4659.8058000000001</v>
      </c>
      <c r="AP2961" s="83">
        <f t="shared" si="375"/>
        <v>-1515.3531242053796</v>
      </c>
    </row>
    <row r="2962" spans="1:42" hidden="1">
      <c r="A2962">
        <v>48525</v>
      </c>
      <c r="B2962" s="38">
        <v>46234</v>
      </c>
      <c r="C2962" t="s">
        <v>714</v>
      </c>
      <c r="D2962" t="s">
        <v>185</v>
      </c>
      <c r="E2962" t="s">
        <v>186</v>
      </c>
      <c r="F2962" t="s">
        <v>59</v>
      </c>
      <c r="G2962">
        <v>8</v>
      </c>
      <c r="H2962" s="43">
        <v>10859</v>
      </c>
      <c r="I2962" t="s">
        <v>198</v>
      </c>
      <c r="J2962">
        <v>10093</v>
      </c>
      <c r="K2962" t="s">
        <v>199</v>
      </c>
      <c r="L2962" t="s">
        <v>199</v>
      </c>
      <c r="M2962" s="4">
        <v>46028</v>
      </c>
      <c r="N2962" t="s">
        <v>207</v>
      </c>
      <c r="O2962" t="s">
        <v>64</v>
      </c>
      <c r="P2962">
        <v>607</v>
      </c>
      <c r="Q2962" t="s">
        <v>188</v>
      </c>
      <c r="R2962">
        <v>38</v>
      </c>
      <c r="S2962">
        <v>8</v>
      </c>
      <c r="T2962">
        <v>22.08</v>
      </c>
      <c r="U2962">
        <v>0</v>
      </c>
      <c r="V2962">
        <v>8</v>
      </c>
      <c r="W2962">
        <v>0.48</v>
      </c>
      <c r="X2962">
        <v>0.36</v>
      </c>
      <c r="Y2962">
        <v>0.36</v>
      </c>
      <c r="Z2962">
        <v>185.69</v>
      </c>
      <c r="AA2962" t="s">
        <v>46</v>
      </c>
      <c r="AB2962" t="s">
        <v>56</v>
      </c>
      <c r="AC2962" t="s">
        <v>202</v>
      </c>
      <c r="AE2962" s="39">
        <v>46234.807592592595</v>
      </c>
      <c r="AG2962" t="str">
        <f t="shared" si="368"/>
        <v>Agosto-26</v>
      </c>
      <c r="AH2962" s="36">
        <f>_xlfn.XLOOKUP(AK2962,'Base de Preços'!P$7:P$3001,'Base de Preços'!J$7:J$3001,"",0)</f>
        <v>492.5</v>
      </c>
      <c r="AI2962" s="37">
        <f t="shared" si="369"/>
        <v>0</v>
      </c>
      <c r="AJ2962" t="str">
        <f>_xlfn.XLOOKUP(N2962,Agrupamentos!C$3:C$496,Agrupamentos!D$3:D$496,"",0)</f>
        <v>IRRIGAÇÃO DE REPLANTIO</v>
      </c>
      <c r="AK2962" t="str">
        <f t="shared" si="370"/>
        <v>2º IRRIGAÇÃO DE REPLANTIOGN140046028</v>
      </c>
      <c r="AL2962" s="57" t="str">
        <f t="shared" si="371"/>
        <v>48525GN1400Operador de Trator de PneuJONATHAN FONSECA DE OLIVEIRA2º IRRIGAÇÃO DE REPLANTIOSelena38Suporte22,08Agosto-260846234,807592592646234</v>
      </c>
      <c r="AM2962" s="79">
        <f t="shared" si="372"/>
        <v>16.666666666666668</v>
      </c>
      <c r="AN2962" s="80">
        <f t="shared" si="373"/>
        <v>3094.8333333333335</v>
      </c>
      <c r="AO2962" s="36">
        <f t="shared" si="374"/>
        <v>4100.0351999999993</v>
      </c>
      <c r="AP2962" s="83">
        <f t="shared" si="375"/>
        <v>1005.2018666666659</v>
      </c>
    </row>
    <row r="2963" spans="1:42" hidden="1">
      <c r="A2963">
        <v>48525</v>
      </c>
      <c r="B2963" s="38">
        <v>46234</v>
      </c>
      <c r="C2963" t="s">
        <v>714</v>
      </c>
      <c r="D2963" t="s">
        <v>185</v>
      </c>
      <c r="E2963" t="s">
        <v>186</v>
      </c>
      <c r="F2963" t="s">
        <v>59</v>
      </c>
      <c r="G2963">
        <v>8</v>
      </c>
      <c r="H2963" s="43">
        <v>10859</v>
      </c>
      <c r="I2963" t="s">
        <v>198</v>
      </c>
      <c r="J2963">
        <v>10093</v>
      </c>
      <c r="K2963" t="s">
        <v>199</v>
      </c>
      <c r="L2963" t="s">
        <v>199</v>
      </c>
      <c r="M2963" t="s">
        <v>786</v>
      </c>
      <c r="N2963" t="s">
        <v>341</v>
      </c>
      <c r="O2963" t="s">
        <v>64</v>
      </c>
      <c r="P2963">
        <v>607</v>
      </c>
      <c r="Q2963" t="s">
        <v>188</v>
      </c>
      <c r="R2963">
        <v>39</v>
      </c>
      <c r="S2963">
        <v>16</v>
      </c>
      <c r="T2963">
        <v>22.14</v>
      </c>
      <c r="U2963">
        <v>0</v>
      </c>
      <c r="V2963">
        <v>16</v>
      </c>
      <c r="W2963">
        <v>0.82</v>
      </c>
      <c r="X2963">
        <v>0.72</v>
      </c>
      <c r="Y2963">
        <v>0.72</v>
      </c>
      <c r="Z2963">
        <v>520.12</v>
      </c>
      <c r="AA2963" t="s">
        <v>46</v>
      </c>
      <c r="AB2963" t="s">
        <v>56</v>
      </c>
      <c r="AC2963" t="s">
        <v>202</v>
      </c>
      <c r="AE2963" s="39">
        <v>46234.807592592595</v>
      </c>
      <c r="AG2963" t="str">
        <f t="shared" si="368"/>
        <v>Agosto-26</v>
      </c>
      <c r="AH2963" s="36">
        <f>_xlfn.XLOOKUP(AK2963,'Base de Preços'!P$7:P$3001,'Base de Preços'!J$7:J$3001,"",0)</f>
        <v>930</v>
      </c>
      <c r="AI2963" s="37">
        <f t="shared" si="369"/>
        <v>0</v>
      </c>
      <c r="AJ2963" t="str">
        <f>_xlfn.XLOOKUP(N2963,Agrupamentos!C$3:C$496,Agrupamentos!D$3:D$496,"",0)</f>
        <v>IRRIGAÇÃO DE PLANTIO</v>
      </c>
      <c r="AK2963" t="str">
        <f t="shared" si="370"/>
        <v>3ª IRRIGAÇÃO DE PLANTIO 4 a 5 litros/planta+polímero,  tomadas d'água a 5 a 10km da operação, incluir captação de água.GN1400IMP15-B</v>
      </c>
      <c r="AL2963" s="57" t="str">
        <f t="shared" si="371"/>
        <v>48525GN1400Operador de Trator de PneuJONATHAN FONSECA DE OLIVEIRA3ª IRRIGAÇÃO DE PLANTIO 4 a 5 litros/planta+polímero,  tomadas d'água a 5 a 10km da operação, incluir captação de água.Selena39Suporte22,14Agosto-2601646234,807592592646234</v>
      </c>
      <c r="AM2963" s="79">
        <f t="shared" si="372"/>
        <v>19.512195121951219</v>
      </c>
      <c r="AN2963" s="80">
        <f t="shared" si="373"/>
        <v>10148.682926829268</v>
      </c>
      <c r="AO2963" s="36">
        <f t="shared" si="374"/>
        <v>11515.4568</v>
      </c>
      <c r="AP2963" s="83">
        <f t="shared" si="375"/>
        <v>1366.7738731707323</v>
      </c>
    </row>
    <row r="2964" spans="1:42" hidden="1">
      <c r="A2964">
        <v>48525</v>
      </c>
      <c r="B2964" s="38">
        <v>46234</v>
      </c>
      <c r="C2964" t="s">
        <v>714</v>
      </c>
      <c r="D2964" t="s">
        <v>185</v>
      </c>
      <c r="E2964" t="s">
        <v>186</v>
      </c>
      <c r="F2964" t="s">
        <v>49</v>
      </c>
      <c r="G2964">
        <v>8</v>
      </c>
      <c r="H2964" s="43">
        <v>10859</v>
      </c>
      <c r="I2964" t="s">
        <v>198</v>
      </c>
      <c r="J2964">
        <v>10093</v>
      </c>
      <c r="K2964" t="s">
        <v>199</v>
      </c>
      <c r="L2964" t="s">
        <v>199</v>
      </c>
      <c r="M2964" s="4">
        <v>46028</v>
      </c>
      <c r="N2964" t="s">
        <v>207</v>
      </c>
      <c r="O2964" t="s">
        <v>64</v>
      </c>
      <c r="P2964">
        <v>607</v>
      </c>
      <c r="Q2964" t="s">
        <v>188</v>
      </c>
      <c r="R2964">
        <v>38</v>
      </c>
      <c r="S2964">
        <v>120</v>
      </c>
      <c r="T2964">
        <v>22.08</v>
      </c>
      <c r="U2964">
        <v>0</v>
      </c>
      <c r="V2964">
        <v>120</v>
      </c>
      <c r="W2964">
        <v>2.4</v>
      </c>
      <c r="X2964">
        <v>5.43</v>
      </c>
      <c r="Y2964">
        <v>5.43</v>
      </c>
      <c r="Z2964">
        <v>243.65</v>
      </c>
      <c r="AA2964" t="s">
        <v>46</v>
      </c>
      <c r="AB2964" t="s">
        <v>47</v>
      </c>
      <c r="AC2964" t="s">
        <v>202</v>
      </c>
      <c r="AE2964" s="39">
        <v>46234.807592592595</v>
      </c>
      <c r="AG2964" t="str">
        <f t="shared" si="368"/>
        <v>Agosto-26</v>
      </c>
      <c r="AH2964" s="36">
        <f>_xlfn.XLOOKUP(AK2964,'Base de Preços'!P$7:P$3001,'Base de Preços'!J$7:J$3001,"",0)</f>
        <v>492.5</v>
      </c>
      <c r="AI2964" s="37">
        <f t="shared" si="369"/>
        <v>10874.4</v>
      </c>
      <c r="AJ2964" t="str">
        <f>_xlfn.XLOOKUP(N2964,Agrupamentos!C$3:C$496,Agrupamentos!D$3:D$496,"",0)</f>
        <v>IRRIGAÇÃO DE REPLANTIO</v>
      </c>
      <c r="AK2964" t="str">
        <f t="shared" si="370"/>
        <v>2º IRRIGAÇÃO DE REPLANTIOGN140046028</v>
      </c>
      <c r="AL2964" s="57" t="str">
        <f t="shared" si="371"/>
        <v>48525GN1400Trabalhador FlorestalJONATHAN FONSECA DE OLIVEIRA2º IRRIGAÇÃO DE REPLANTIOSelena38Principal22,08Agosto-26012046234,807592592646234</v>
      </c>
      <c r="AM2964" s="79">
        <f t="shared" si="372"/>
        <v>50</v>
      </c>
      <c r="AN2964" s="80">
        <f t="shared" si="373"/>
        <v>12182.5</v>
      </c>
      <c r="AO2964" s="36">
        <f t="shared" si="374"/>
        <v>5379.7919999999995</v>
      </c>
      <c r="AP2964" s="83">
        <f t="shared" si="375"/>
        <v>-6802.7080000000005</v>
      </c>
    </row>
    <row r="2965" spans="1:42" hidden="1">
      <c r="A2965">
        <v>48525</v>
      </c>
      <c r="B2965" s="38">
        <v>46234</v>
      </c>
      <c r="C2965" t="s">
        <v>714</v>
      </c>
      <c r="D2965" t="s">
        <v>185</v>
      </c>
      <c r="E2965" t="s">
        <v>186</v>
      </c>
      <c r="F2965" t="s">
        <v>37</v>
      </c>
      <c r="G2965">
        <v>8</v>
      </c>
      <c r="H2965" s="43">
        <v>10859</v>
      </c>
      <c r="I2965" t="s">
        <v>198</v>
      </c>
      <c r="J2965">
        <v>10093</v>
      </c>
      <c r="K2965" t="s">
        <v>199</v>
      </c>
      <c r="L2965" t="s">
        <v>199</v>
      </c>
      <c r="M2965">
        <v>43</v>
      </c>
      <c r="N2965" t="s">
        <v>42</v>
      </c>
      <c r="O2965" t="s">
        <v>64</v>
      </c>
      <c r="P2965">
        <v>607</v>
      </c>
      <c r="Q2965" t="s">
        <v>188</v>
      </c>
      <c r="R2965">
        <v>38</v>
      </c>
      <c r="S2965">
        <v>8</v>
      </c>
      <c r="T2965">
        <v>0</v>
      </c>
      <c r="U2965">
        <v>0</v>
      </c>
      <c r="V2965">
        <v>8</v>
      </c>
      <c r="W2965">
        <v>0</v>
      </c>
      <c r="X2965">
        <v>0</v>
      </c>
      <c r="Y2965">
        <v>0</v>
      </c>
      <c r="Z2965">
        <v>0</v>
      </c>
      <c r="AA2965" t="s">
        <v>46</v>
      </c>
      <c r="AB2965" t="s">
        <v>47</v>
      </c>
      <c r="AC2965" t="s">
        <v>202</v>
      </c>
      <c r="AE2965" s="39">
        <v>46234.807592592595</v>
      </c>
      <c r="AG2965" t="str">
        <f t="shared" si="368"/>
        <v>Agosto-26</v>
      </c>
      <c r="AH2965" s="36">
        <f>_xlfn.XLOOKUP(AK2965,'Base de Preços'!P$7:P$3001,'Base de Preços'!J$7:J$3001,"",0)</f>
        <v>0</v>
      </c>
      <c r="AI2965" s="37">
        <f t="shared" si="369"/>
        <v>0</v>
      </c>
      <c r="AJ2965" t="str">
        <f>_xlfn.XLOOKUP(N2965,Agrupamentos!C$3:C$496,Agrupamentos!D$3:D$496,"",0)</f>
        <v>APOIO E MANUTENÇÃO</v>
      </c>
      <c r="AK2965" t="str">
        <f t="shared" si="370"/>
        <v>APOIO E MANUTEÇÃOGN140043</v>
      </c>
      <c r="AL2965" s="57" t="str">
        <f t="shared" si="371"/>
        <v>48525GN1400MotoristaJONATHAN FONSECA DE OLIVEIRAAPOIO E MANUTEÇÃOSelena38Principal0Agosto-260846234,807592592646234</v>
      </c>
      <c r="AM2965" s="79" t="str">
        <f t="shared" si="372"/>
        <v/>
      </c>
      <c r="AN2965" s="80" t="str">
        <f t="shared" si="373"/>
        <v/>
      </c>
      <c r="AO2965" s="36">
        <f t="shared" si="374"/>
        <v>0</v>
      </c>
      <c r="AP2965" s="83" t="str">
        <f t="shared" si="375"/>
        <v/>
      </c>
    </row>
    <row r="2966" spans="1:42" hidden="1">
      <c r="A2966">
        <v>48525</v>
      </c>
      <c r="B2966" s="38">
        <v>46234</v>
      </c>
      <c r="C2966" t="s">
        <v>714</v>
      </c>
      <c r="D2966" t="s">
        <v>185</v>
      </c>
      <c r="E2966" t="s">
        <v>186</v>
      </c>
      <c r="F2966" t="s">
        <v>92</v>
      </c>
      <c r="G2966">
        <v>8</v>
      </c>
      <c r="H2966" s="43">
        <v>10859</v>
      </c>
      <c r="I2966" t="s">
        <v>198</v>
      </c>
      <c r="J2966">
        <v>10093</v>
      </c>
      <c r="K2966" t="s">
        <v>199</v>
      </c>
      <c r="L2966" t="s">
        <v>199</v>
      </c>
      <c r="M2966" t="s">
        <v>786</v>
      </c>
      <c r="N2966" t="s">
        <v>341</v>
      </c>
      <c r="O2966" t="s">
        <v>64</v>
      </c>
      <c r="P2966">
        <v>607</v>
      </c>
      <c r="Q2966" t="s">
        <v>188</v>
      </c>
      <c r="R2966">
        <v>39</v>
      </c>
      <c r="S2966">
        <v>8</v>
      </c>
      <c r="T2966">
        <v>22.14</v>
      </c>
      <c r="U2966">
        <v>0</v>
      </c>
      <c r="V2966">
        <v>8</v>
      </c>
      <c r="W2966">
        <v>0.51</v>
      </c>
      <c r="X2966">
        <v>0.36</v>
      </c>
      <c r="Y2966">
        <v>0.36</v>
      </c>
      <c r="Z2966">
        <v>199.41</v>
      </c>
      <c r="AA2966" t="s">
        <v>46</v>
      </c>
      <c r="AB2966" t="s">
        <v>56</v>
      </c>
      <c r="AC2966" t="s">
        <v>202</v>
      </c>
      <c r="AE2966" s="39">
        <v>46234.807592592595</v>
      </c>
      <c r="AG2966" t="str">
        <f t="shared" si="368"/>
        <v>Agosto-26</v>
      </c>
      <c r="AH2966" s="36">
        <f>_xlfn.XLOOKUP(AK2966,'Base de Preços'!P$7:P$3001,'Base de Preços'!J$7:J$3001,"",0)</f>
        <v>930</v>
      </c>
      <c r="AI2966" s="37">
        <f t="shared" si="369"/>
        <v>0</v>
      </c>
      <c r="AJ2966" t="str">
        <f>_xlfn.XLOOKUP(N2966,Agrupamentos!C$3:C$496,Agrupamentos!D$3:D$496,"",0)</f>
        <v>IRRIGAÇÃO DE PLANTIO</v>
      </c>
      <c r="AK2966" t="str">
        <f t="shared" si="370"/>
        <v>3ª IRRIGAÇÃO DE PLANTIO 4 a 5 litros/planta+polímero,  tomadas d'água a 5 a 10km da operação, incluir captação de água.GN1400IMP15-B</v>
      </c>
      <c r="AL2966" s="57" t="str">
        <f t="shared" si="371"/>
        <v>48525GN1400Motorista de Caminhão PipaJONATHAN FONSECA DE OLIVEIRA3ª IRRIGAÇÃO DE PLANTIO 4 a 5 litros/planta+polímero,  tomadas d'água a 5 a 10km da operação, incluir captação de água.Selena39Suporte22,14Agosto-260846234,807592592646234</v>
      </c>
      <c r="AM2966" s="79">
        <f t="shared" si="372"/>
        <v>15.686274509803921</v>
      </c>
      <c r="AN2966" s="80">
        <f t="shared" si="373"/>
        <v>3128</v>
      </c>
      <c r="AO2966" s="36">
        <f t="shared" si="374"/>
        <v>4414.9373999999998</v>
      </c>
      <c r="AP2966" s="83">
        <f t="shared" si="375"/>
        <v>1286.9373999999998</v>
      </c>
    </row>
    <row r="2967" spans="1:42" hidden="1">
      <c r="A2967">
        <v>48526</v>
      </c>
      <c r="B2967" s="38">
        <v>46234</v>
      </c>
      <c r="C2967" t="s">
        <v>714</v>
      </c>
      <c r="D2967" t="s">
        <v>185</v>
      </c>
      <c r="E2967" t="s">
        <v>186</v>
      </c>
      <c r="F2967" t="s">
        <v>37</v>
      </c>
      <c r="G2967">
        <v>8</v>
      </c>
      <c r="H2967" s="43">
        <v>10859</v>
      </c>
      <c r="I2967" t="s">
        <v>198</v>
      </c>
      <c r="J2967">
        <v>10315</v>
      </c>
      <c r="K2967" t="s">
        <v>206</v>
      </c>
      <c r="L2967" t="s">
        <v>206</v>
      </c>
      <c r="M2967" t="s">
        <v>301</v>
      </c>
      <c r="N2967" t="s">
        <v>302</v>
      </c>
      <c r="O2967" t="s">
        <v>64</v>
      </c>
      <c r="P2967">
        <v>400</v>
      </c>
      <c r="Q2967" t="s">
        <v>233</v>
      </c>
      <c r="R2967">
        <v>363</v>
      </c>
      <c r="S2967">
        <v>6</v>
      </c>
      <c r="T2967">
        <v>12</v>
      </c>
      <c r="U2967">
        <v>9</v>
      </c>
      <c r="V2967">
        <v>15</v>
      </c>
      <c r="W2967">
        <v>0.18</v>
      </c>
      <c r="X2967">
        <v>0.5</v>
      </c>
      <c r="Y2967">
        <v>1.25</v>
      </c>
      <c r="Z2967">
        <v>70.739999999999995</v>
      </c>
      <c r="AA2967" t="s">
        <v>55</v>
      </c>
      <c r="AB2967" t="s">
        <v>56</v>
      </c>
      <c r="AC2967" t="s">
        <v>209</v>
      </c>
      <c r="AD2967" t="s">
        <v>228</v>
      </c>
      <c r="AE2967" s="39">
        <v>46234.833287037036</v>
      </c>
      <c r="AG2967" t="str">
        <f t="shared" si="368"/>
        <v>Agosto-26</v>
      </c>
      <c r="AH2967" s="36">
        <f>_xlfn.XLOOKUP(AK2967,'Base de Preços'!P$7:P$3001,'Base de Preços'!J$7:J$3001,"",0)</f>
        <v>551.6</v>
      </c>
      <c r="AI2967" s="37">
        <f t="shared" si="369"/>
        <v>0</v>
      </c>
      <c r="AJ2967" t="str">
        <f>_xlfn.XLOOKUP(N2967,Agrupamentos!C$3:C$496,Agrupamentos!D$3:D$496,"",0)</f>
        <v>IRRIGAÇÃO DE REPLANTIO</v>
      </c>
      <c r="AK2967" t="str">
        <f t="shared" si="370"/>
        <v>2ª IRRIGAÇÃO DE REPLANTIOGN1400REF32 - 02</v>
      </c>
      <c r="AL2967" s="57" t="str">
        <f t="shared" si="371"/>
        <v>48526GN1400MotoristaANTONIO MARCIO PEREIRA DA SILVA2ª IRRIGAÇÃO DE REPLANTIORosa Maria363Suporte12Agosto-2691546234,83328703746234</v>
      </c>
      <c r="AM2967" s="79">
        <f t="shared" si="372"/>
        <v>83.333333333333343</v>
      </c>
      <c r="AN2967" s="80">
        <f t="shared" si="373"/>
        <v>5895</v>
      </c>
      <c r="AO2967" s="36">
        <f t="shared" si="374"/>
        <v>848.87999999999988</v>
      </c>
      <c r="AP2967" s="83">
        <f t="shared" si="375"/>
        <v>-5046.12</v>
      </c>
    </row>
    <row r="2968" spans="1:42" hidden="1">
      <c r="A2968">
        <v>48526</v>
      </c>
      <c r="B2968" s="38">
        <v>46234</v>
      </c>
      <c r="C2968" t="s">
        <v>714</v>
      </c>
      <c r="D2968" t="s">
        <v>185</v>
      </c>
      <c r="E2968" t="s">
        <v>186</v>
      </c>
      <c r="F2968" t="s">
        <v>59</v>
      </c>
      <c r="G2968">
        <v>8</v>
      </c>
      <c r="H2968" s="43">
        <v>10859</v>
      </c>
      <c r="I2968" t="s">
        <v>198</v>
      </c>
      <c r="J2968">
        <v>10315</v>
      </c>
      <c r="K2968" t="s">
        <v>206</v>
      </c>
      <c r="L2968" t="s">
        <v>206</v>
      </c>
      <c r="M2968" t="s">
        <v>301</v>
      </c>
      <c r="N2968" t="s">
        <v>302</v>
      </c>
      <c r="O2968" t="s">
        <v>64</v>
      </c>
      <c r="P2968">
        <v>400</v>
      </c>
      <c r="Q2968" t="s">
        <v>233</v>
      </c>
      <c r="R2968">
        <v>363</v>
      </c>
      <c r="S2968">
        <v>6</v>
      </c>
      <c r="T2968">
        <v>12</v>
      </c>
      <c r="U2968">
        <v>8</v>
      </c>
      <c r="V2968">
        <v>14</v>
      </c>
      <c r="W2968">
        <v>0.54</v>
      </c>
      <c r="X2968">
        <v>0.5</v>
      </c>
      <c r="Y2968">
        <v>1.17</v>
      </c>
      <c r="Z2968">
        <v>207.97</v>
      </c>
      <c r="AA2968" t="s">
        <v>55</v>
      </c>
      <c r="AB2968" t="s">
        <v>77</v>
      </c>
      <c r="AC2968" t="s">
        <v>209</v>
      </c>
      <c r="AD2968" t="s">
        <v>228</v>
      </c>
      <c r="AE2968" s="39">
        <v>46234.833287037036</v>
      </c>
      <c r="AG2968" t="str">
        <f t="shared" si="368"/>
        <v>Agosto-26</v>
      </c>
      <c r="AH2968" s="36">
        <f>_xlfn.XLOOKUP(AK2968,'Base de Preços'!P$7:P$3001,'Base de Preços'!J$7:J$3001,"",0)</f>
        <v>551.6</v>
      </c>
      <c r="AI2968" s="37">
        <f t="shared" si="369"/>
        <v>0</v>
      </c>
      <c r="AJ2968" t="str">
        <f>_xlfn.XLOOKUP(N2968,Agrupamentos!C$3:C$496,Agrupamentos!D$3:D$496,"",0)</f>
        <v>IRRIGAÇÃO DE REPLANTIO</v>
      </c>
      <c r="AK2968" t="str">
        <f t="shared" si="370"/>
        <v>2ª IRRIGAÇÃO DE REPLANTIOGN1400REF32 - 02</v>
      </c>
      <c r="AL2968" s="57" t="str">
        <f t="shared" si="371"/>
        <v>48526GN1400Operador de Trator de PneuANTONIO MARCIO PEREIRA DA SILVA2ª IRRIGAÇÃO DE REPLANTIORosa Maria363Apoio12Agosto-2681446234,83328703746234</v>
      </c>
      <c r="AM2968" s="79">
        <f t="shared" si="372"/>
        <v>25.925925925925924</v>
      </c>
      <c r="AN2968" s="80">
        <f t="shared" si="373"/>
        <v>5391.8148148148148</v>
      </c>
      <c r="AO2968" s="36">
        <f t="shared" si="374"/>
        <v>2495.64</v>
      </c>
      <c r="AP2968" s="83">
        <f t="shared" si="375"/>
        <v>-2896.1748148148149</v>
      </c>
    </row>
    <row r="2969" spans="1:42" hidden="1">
      <c r="A2969">
        <v>48526</v>
      </c>
      <c r="B2969" s="38">
        <v>46234</v>
      </c>
      <c r="C2969" t="s">
        <v>714</v>
      </c>
      <c r="D2969" t="s">
        <v>185</v>
      </c>
      <c r="E2969" t="s">
        <v>186</v>
      </c>
      <c r="F2969" t="s">
        <v>49</v>
      </c>
      <c r="G2969">
        <v>8</v>
      </c>
      <c r="H2969" s="43">
        <v>10859</v>
      </c>
      <c r="I2969" t="s">
        <v>198</v>
      </c>
      <c r="J2969">
        <v>10315</v>
      </c>
      <c r="K2969" t="s">
        <v>206</v>
      </c>
      <c r="L2969" t="s">
        <v>206</v>
      </c>
      <c r="M2969" t="s">
        <v>319</v>
      </c>
      <c r="N2969" t="s">
        <v>320</v>
      </c>
      <c r="O2969" t="s">
        <v>64</v>
      </c>
      <c r="P2969">
        <v>400</v>
      </c>
      <c r="Q2969" t="s">
        <v>233</v>
      </c>
      <c r="R2969">
        <v>378</v>
      </c>
      <c r="S2969">
        <v>6</v>
      </c>
      <c r="T2969">
        <v>3.93</v>
      </c>
      <c r="U2969">
        <v>0</v>
      </c>
      <c r="V2969">
        <v>6</v>
      </c>
      <c r="W2969">
        <v>2.69</v>
      </c>
      <c r="X2969">
        <v>1.53</v>
      </c>
      <c r="Y2969">
        <v>1.53</v>
      </c>
      <c r="Z2969">
        <v>272.89</v>
      </c>
      <c r="AA2969" t="s">
        <v>46</v>
      </c>
      <c r="AB2969" t="s">
        <v>47</v>
      </c>
      <c r="AC2969" t="s">
        <v>209</v>
      </c>
      <c r="AE2969" s="39">
        <v>46234.833287037036</v>
      </c>
      <c r="AG2969" t="str">
        <f t="shared" si="368"/>
        <v>Agosto-26</v>
      </c>
      <c r="AH2969" s="36">
        <f>_xlfn.XLOOKUP(AK2969,'Base de Preços'!P$7:P$3001,'Base de Preços'!J$7:J$3001,"",0)</f>
        <v>551.6</v>
      </c>
      <c r="AI2969" s="37">
        <f t="shared" si="369"/>
        <v>2167.788</v>
      </c>
      <c r="AJ2969" t="str">
        <f>_xlfn.XLOOKUP(N2969,Agrupamentos!C$3:C$496,Agrupamentos!D$3:D$496,"",0)</f>
        <v>IRRIGAÇÃO DE REPLANTIO</v>
      </c>
      <c r="AK2969" t="str">
        <f t="shared" si="370"/>
        <v>3ª IRRIGAÇÃO DE REPLANTIOGN1400REF32 - 03</v>
      </c>
      <c r="AL2969" s="57" t="str">
        <f t="shared" si="371"/>
        <v>48526GN1400Trabalhador FlorestalANTONIO MARCIO PEREIRA DA SILVA3ª IRRIGAÇÃO DE REPLANTIORosa Maria378Principal3,93Agosto-260646234,83328703746234</v>
      </c>
      <c r="AM2969" s="79">
        <f t="shared" si="372"/>
        <v>2.2304832713754648</v>
      </c>
      <c r="AN2969" s="80">
        <f t="shared" si="373"/>
        <v>608.67657992565057</v>
      </c>
      <c r="AO2969" s="36">
        <f t="shared" si="374"/>
        <v>1072.4576999999999</v>
      </c>
      <c r="AP2969" s="83">
        <f t="shared" si="375"/>
        <v>463.78112007434936</v>
      </c>
    </row>
    <row r="2970" spans="1:42" hidden="1">
      <c r="A2970">
        <v>48526</v>
      </c>
      <c r="B2970" s="38">
        <v>46234</v>
      </c>
      <c r="C2970" t="s">
        <v>714</v>
      </c>
      <c r="D2970" t="s">
        <v>185</v>
      </c>
      <c r="E2970" t="s">
        <v>186</v>
      </c>
      <c r="F2970" t="s">
        <v>37</v>
      </c>
      <c r="G2970">
        <v>8</v>
      </c>
      <c r="H2970" s="43">
        <v>10859</v>
      </c>
      <c r="I2970" t="s">
        <v>198</v>
      </c>
      <c r="J2970">
        <v>10315</v>
      </c>
      <c r="K2970" t="s">
        <v>206</v>
      </c>
      <c r="L2970" t="s">
        <v>206</v>
      </c>
      <c r="M2970">
        <v>43</v>
      </c>
      <c r="N2970" t="s">
        <v>42</v>
      </c>
      <c r="O2970" t="s">
        <v>64</v>
      </c>
      <c r="P2970">
        <v>400</v>
      </c>
      <c r="Q2970" t="s">
        <v>233</v>
      </c>
      <c r="R2970">
        <v>363</v>
      </c>
      <c r="S2970">
        <v>8</v>
      </c>
      <c r="T2970">
        <v>0</v>
      </c>
      <c r="U2970">
        <v>0</v>
      </c>
      <c r="V2970">
        <v>8</v>
      </c>
      <c r="W2970">
        <v>0</v>
      </c>
      <c r="X2970">
        <v>0</v>
      </c>
      <c r="Y2970">
        <v>0</v>
      </c>
      <c r="Z2970">
        <v>0</v>
      </c>
      <c r="AA2970" t="s">
        <v>55</v>
      </c>
      <c r="AB2970" t="s">
        <v>47</v>
      </c>
      <c r="AC2970" t="s">
        <v>209</v>
      </c>
      <c r="AE2970" s="39">
        <v>46234.833287037036</v>
      </c>
      <c r="AG2970" t="str">
        <f t="shared" si="368"/>
        <v>Agosto-26</v>
      </c>
      <c r="AH2970" s="36">
        <f>_xlfn.XLOOKUP(AK2970,'Base de Preços'!P$7:P$3001,'Base de Preços'!J$7:J$3001,"",0)</f>
        <v>0</v>
      </c>
      <c r="AI2970" s="37">
        <f t="shared" si="369"/>
        <v>0</v>
      </c>
      <c r="AJ2970" t="str">
        <f>_xlfn.XLOOKUP(N2970,Agrupamentos!C$3:C$496,Agrupamentos!D$3:D$496,"",0)</f>
        <v>APOIO E MANUTENÇÃO</v>
      </c>
      <c r="AK2970" t="str">
        <f t="shared" si="370"/>
        <v>APOIO E MANUTEÇÃOGN140043</v>
      </c>
      <c r="AL2970" s="57" t="str">
        <f t="shared" si="371"/>
        <v>48526GN1400MotoristaANTONIO MARCIO PEREIRA DA SILVAAPOIO E MANUTEÇÃORosa Maria363Principal0Agosto-260846234,83328703746234</v>
      </c>
      <c r="AM2970" s="79" t="str">
        <f t="shared" si="372"/>
        <v/>
      </c>
      <c r="AN2970" s="80" t="str">
        <f t="shared" si="373"/>
        <v/>
      </c>
      <c r="AO2970" s="36">
        <f t="shared" si="374"/>
        <v>0</v>
      </c>
      <c r="AP2970" s="83" t="str">
        <f t="shared" si="375"/>
        <v/>
      </c>
    </row>
    <row r="2971" spans="1:42" hidden="1">
      <c r="A2971">
        <v>48526</v>
      </c>
      <c r="B2971" s="38">
        <v>46234</v>
      </c>
      <c r="C2971" t="s">
        <v>714</v>
      </c>
      <c r="D2971" t="s">
        <v>185</v>
      </c>
      <c r="E2971" t="s">
        <v>186</v>
      </c>
      <c r="F2971" t="s">
        <v>59</v>
      </c>
      <c r="G2971">
        <v>8</v>
      </c>
      <c r="H2971" s="43">
        <v>10859</v>
      </c>
      <c r="I2971" t="s">
        <v>198</v>
      </c>
      <c r="J2971">
        <v>10315</v>
      </c>
      <c r="K2971" t="s">
        <v>206</v>
      </c>
      <c r="L2971" t="s">
        <v>206</v>
      </c>
      <c r="M2971" t="s">
        <v>319</v>
      </c>
      <c r="N2971" t="s">
        <v>320</v>
      </c>
      <c r="O2971" t="s">
        <v>64</v>
      </c>
      <c r="P2971">
        <v>400</v>
      </c>
      <c r="Q2971" t="s">
        <v>233</v>
      </c>
      <c r="R2971">
        <v>378</v>
      </c>
      <c r="S2971">
        <v>2</v>
      </c>
      <c r="T2971">
        <v>3.93</v>
      </c>
      <c r="U2971">
        <v>0</v>
      </c>
      <c r="V2971">
        <v>2</v>
      </c>
      <c r="W2971">
        <v>0.54</v>
      </c>
      <c r="X2971">
        <v>0.51</v>
      </c>
      <c r="Y2971">
        <v>0.51</v>
      </c>
      <c r="Z2971">
        <v>207.97</v>
      </c>
      <c r="AA2971" t="s">
        <v>46</v>
      </c>
      <c r="AB2971" t="s">
        <v>77</v>
      </c>
      <c r="AC2971" t="s">
        <v>209</v>
      </c>
      <c r="AE2971" s="39">
        <v>46234.833287037036</v>
      </c>
      <c r="AG2971" t="str">
        <f t="shared" si="368"/>
        <v>Agosto-26</v>
      </c>
      <c r="AH2971" s="36">
        <f>_xlfn.XLOOKUP(AK2971,'Base de Preços'!P$7:P$3001,'Base de Preços'!J$7:J$3001,"",0)</f>
        <v>551.6</v>
      </c>
      <c r="AI2971" s="37">
        <f t="shared" si="369"/>
        <v>0</v>
      </c>
      <c r="AJ2971" t="str">
        <f>_xlfn.XLOOKUP(N2971,Agrupamentos!C$3:C$496,Agrupamentos!D$3:D$496,"",0)</f>
        <v>IRRIGAÇÃO DE REPLANTIO</v>
      </c>
      <c r="AK2971" t="str">
        <f t="shared" si="370"/>
        <v>3ª IRRIGAÇÃO DE REPLANTIOGN1400REF32 - 03</v>
      </c>
      <c r="AL2971" s="57" t="str">
        <f t="shared" si="371"/>
        <v>48526GN1400Operador de Trator de PneuANTONIO MARCIO PEREIRA DA SILVA3ª IRRIGAÇÃO DE REPLANTIORosa Maria378Apoio3,93Agosto-260246234,83328703746234</v>
      </c>
      <c r="AM2971" s="79">
        <f t="shared" si="372"/>
        <v>3.7037037037037033</v>
      </c>
      <c r="AN2971" s="80">
        <f t="shared" si="373"/>
        <v>770.25925925925912</v>
      </c>
      <c r="AO2971" s="36">
        <f t="shared" si="374"/>
        <v>817.32209999999998</v>
      </c>
      <c r="AP2971" s="83">
        <f t="shared" si="375"/>
        <v>47.062840740740853</v>
      </c>
    </row>
    <row r="2972" spans="1:42" hidden="1">
      <c r="A2972">
        <v>48526</v>
      </c>
      <c r="B2972" s="38">
        <v>46234</v>
      </c>
      <c r="C2972" t="s">
        <v>714</v>
      </c>
      <c r="D2972" t="s">
        <v>185</v>
      </c>
      <c r="E2972" t="s">
        <v>186</v>
      </c>
      <c r="F2972" t="s">
        <v>49</v>
      </c>
      <c r="G2972">
        <v>8</v>
      </c>
      <c r="H2972" s="43">
        <v>10859</v>
      </c>
      <c r="I2972" t="s">
        <v>198</v>
      </c>
      <c r="J2972">
        <v>10315</v>
      </c>
      <c r="K2972" t="s">
        <v>206</v>
      </c>
      <c r="L2972" t="s">
        <v>206</v>
      </c>
      <c r="M2972" t="s">
        <v>231</v>
      </c>
      <c r="N2972" t="s">
        <v>232</v>
      </c>
      <c r="O2972" t="s">
        <v>64</v>
      </c>
      <c r="P2972">
        <v>400</v>
      </c>
      <c r="Q2972" t="s">
        <v>233</v>
      </c>
      <c r="R2972">
        <v>363</v>
      </c>
      <c r="S2972">
        <v>50</v>
      </c>
      <c r="T2972">
        <v>36.36</v>
      </c>
      <c r="U2972">
        <v>0</v>
      </c>
      <c r="V2972">
        <v>50</v>
      </c>
      <c r="W2972">
        <v>1.48</v>
      </c>
      <c r="X2972">
        <v>1.38</v>
      </c>
      <c r="Y2972">
        <v>1.38</v>
      </c>
      <c r="Z2972">
        <v>148.43</v>
      </c>
      <c r="AA2972" t="s">
        <v>46</v>
      </c>
      <c r="AB2972" t="s">
        <v>47</v>
      </c>
      <c r="AC2972" t="s">
        <v>209</v>
      </c>
      <c r="AE2972" s="39">
        <v>46234.833287037036</v>
      </c>
      <c r="AG2972" t="str">
        <f t="shared" si="368"/>
        <v>Agosto-26</v>
      </c>
      <c r="AH2972" s="36">
        <f>_xlfn.XLOOKUP(AK2972,'Base de Preços'!P$7:P$3001,'Base de Preços'!J$7:J$3001,"",0)</f>
        <v>199.25</v>
      </c>
      <c r="AI2972" s="37">
        <f t="shared" si="369"/>
        <v>7244.73</v>
      </c>
      <c r="AJ2972" t="str">
        <f>_xlfn.XLOOKUP(N2972,Agrupamentos!C$3:C$496,Agrupamentos!D$3:D$496,"",0)</f>
        <v>COMBATE A FORMIGA MANUAL</v>
      </c>
      <c r="AK2972" t="str">
        <f t="shared" si="370"/>
        <v>COMBATE A FORMIGA PÓS PLANTIO MANUAL - 3 a 5kg/HA Isca granulada ou MIPISGN1400REF16</v>
      </c>
      <c r="AL2972" s="57" t="str">
        <f t="shared" si="371"/>
        <v>48526GN1400Trabalhador FlorestalANTONIO MARCIO PEREIRA DA SILVACOMBATE A FORMIGA PÓS PLANTIO MANUAL - 3 a 5kg/HA Isca granulada ou MIPISRosa Maria363Principal36,36Agosto-2605046234,83328703746234</v>
      </c>
      <c r="AM2972" s="79">
        <f t="shared" si="372"/>
        <v>33.783783783783782</v>
      </c>
      <c r="AN2972" s="80">
        <f t="shared" si="373"/>
        <v>5014.5270270270266</v>
      </c>
      <c r="AO2972" s="36">
        <f t="shared" si="374"/>
        <v>5396.9148000000005</v>
      </c>
      <c r="AP2972" s="83">
        <f t="shared" si="375"/>
        <v>382.38777297297383</v>
      </c>
    </row>
    <row r="2973" spans="1:42" hidden="1">
      <c r="A2973">
        <v>48526</v>
      </c>
      <c r="B2973" s="38">
        <v>46234</v>
      </c>
      <c r="C2973" t="s">
        <v>714</v>
      </c>
      <c r="D2973" t="s">
        <v>185</v>
      </c>
      <c r="E2973" t="s">
        <v>186</v>
      </c>
      <c r="F2973" t="s">
        <v>37</v>
      </c>
      <c r="G2973">
        <v>8</v>
      </c>
      <c r="H2973" s="43">
        <v>10859</v>
      </c>
      <c r="I2973" t="s">
        <v>198</v>
      </c>
      <c r="J2973">
        <v>10315</v>
      </c>
      <c r="K2973" t="s">
        <v>206</v>
      </c>
      <c r="L2973" t="s">
        <v>206</v>
      </c>
      <c r="M2973" t="s">
        <v>319</v>
      </c>
      <c r="N2973" t="s">
        <v>320</v>
      </c>
      <c r="O2973" t="s">
        <v>64</v>
      </c>
      <c r="P2973">
        <v>400</v>
      </c>
      <c r="Q2973" t="s">
        <v>233</v>
      </c>
      <c r="R2973">
        <v>378</v>
      </c>
      <c r="S2973">
        <v>2</v>
      </c>
      <c r="T2973">
        <v>3.93</v>
      </c>
      <c r="U2973">
        <v>0</v>
      </c>
      <c r="V2973">
        <v>2</v>
      </c>
      <c r="W2973">
        <v>0.18</v>
      </c>
      <c r="X2973">
        <v>0.51</v>
      </c>
      <c r="Y2973">
        <v>0.51</v>
      </c>
      <c r="Z2973">
        <v>70.739999999999995</v>
      </c>
      <c r="AA2973" t="s">
        <v>46</v>
      </c>
      <c r="AB2973" t="s">
        <v>56</v>
      </c>
      <c r="AC2973" t="s">
        <v>209</v>
      </c>
      <c r="AE2973" s="39">
        <v>46234.833287037036</v>
      </c>
      <c r="AG2973" t="str">
        <f t="shared" si="368"/>
        <v>Agosto-26</v>
      </c>
      <c r="AH2973" s="36">
        <f>_xlfn.XLOOKUP(AK2973,'Base de Preços'!P$7:P$3001,'Base de Preços'!J$7:J$3001,"",0)</f>
        <v>551.6</v>
      </c>
      <c r="AI2973" s="37">
        <f t="shared" si="369"/>
        <v>0</v>
      </c>
      <c r="AJ2973" t="str">
        <f>_xlfn.XLOOKUP(N2973,Agrupamentos!C$3:C$496,Agrupamentos!D$3:D$496,"",0)</f>
        <v>IRRIGAÇÃO DE REPLANTIO</v>
      </c>
      <c r="AK2973" t="str">
        <f t="shared" si="370"/>
        <v>3ª IRRIGAÇÃO DE REPLANTIOGN1400REF32 - 03</v>
      </c>
      <c r="AL2973" s="57" t="str">
        <f t="shared" si="371"/>
        <v>48526GN1400MotoristaANTONIO MARCIO PEREIRA DA SILVA3ª IRRIGAÇÃO DE REPLANTIORosa Maria378Suporte3,93Agosto-260246234,83328703746234</v>
      </c>
      <c r="AM2973" s="79">
        <f t="shared" si="372"/>
        <v>11.111111111111111</v>
      </c>
      <c r="AN2973" s="80">
        <f t="shared" si="373"/>
        <v>785.99999999999989</v>
      </c>
      <c r="AO2973" s="36">
        <f t="shared" si="374"/>
        <v>278.00819999999999</v>
      </c>
      <c r="AP2973" s="83">
        <f t="shared" si="375"/>
        <v>-507.9917999999999</v>
      </c>
    </row>
    <row r="2974" spans="1:42" hidden="1">
      <c r="A2974">
        <v>48526</v>
      </c>
      <c r="B2974" s="38">
        <v>46234</v>
      </c>
      <c r="C2974" t="s">
        <v>714</v>
      </c>
      <c r="D2974" t="s">
        <v>185</v>
      </c>
      <c r="E2974" t="s">
        <v>186</v>
      </c>
      <c r="F2974" t="s">
        <v>49</v>
      </c>
      <c r="G2974">
        <v>8</v>
      </c>
      <c r="H2974" s="43">
        <v>10859</v>
      </c>
      <c r="I2974" t="s">
        <v>198</v>
      </c>
      <c r="J2974">
        <v>10315</v>
      </c>
      <c r="K2974" t="s">
        <v>206</v>
      </c>
      <c r="L2974" t="s">
        <v>206</v>
      </c>
      <c r="M2974" t="s">
        <v>301</v>
      </c>
      <c r="N2974" t="s">
        <v>302</v>
      </c>
      <c r="O2974" t="s">
        <v>64</v>
      </c>
      <c r="P2974">
        <v>400</v>
      </c>
      <c r="Q2974" t="s">
        <v>233</v>
      </c>
      <c r="R2974">
        <v>363</v>
      </c>
      <c r="S2974">
        <v>35</v>
      </c>
      <c r="T2974">
        <v>12</v>
      </c>
      <c r="U2974">
        <v>0</v>
      </c>
      <c r="V2974">
        <v>35</v>
      </c>
      <c r="W2974">
        <v>2.69</v>
      </c>
      <c r="X2974">
        <v>2.92</v>
      </c>
      <c r="Y2974">
        <v>2.92</v>
      </c>
      <c r="Z2974">
        <v>272.89</v>
      </c>
      <c r="AA2974" t="s">
        <v>55</v>
      </c>
      <c r="AB2974" t="s">
        <v>47</v>
      </c>
      <c r="AC2974" t="s">
        <v>209</v>
      </c>
      <c r="AD2974" t="s">
        <v>228</v>
      </c>
      <c r="AE2974" s="39">
        <v>46234.833287037036</v>
      </c>
      <c r="AG2974" t="str">
        <f t="shared" si="368"/>
        <v>Agosto-26</v>
      </c>
      <c r="AH2974" s="36">
        <f>_xlfn.XLOOKUP(AK2974,'Base de Preços'!P$7:P$3001,'Base de Preços'!J$7:J$3001,"",0)</f>
        <v>551.6</v>
      </c>
      <c r="AI2974" s="37">
        <f t="shared" si="369"/>
        <v>6619.2000000000007</v>
      </c>
      <c r="AJ2974" t="str">
        <f>_xlfn.XLOOKUP(N2974,Agrupamentos!C$3:C$496,Agrupamentos!D$3:D$496,"",0)</f>
        <v>IRRIGAÇÃO DE REPLANTIO</v>
      </c>
      <c r="AK2974" t="str">
        <f t="shared" si="370"/>
        <v>2ª IRRIGAÇÃO DE REPLANTIOGN1400REF32 - 02</v>
      </c>
      <c r="AL2974" s="57" t="str">
        <f t="shared" si="371"/>
        <v>48526GN1400Trabalhador FlorestalANTONIO MARCIO PEREIRA DA SILVA2ª IRRIGAÇÃO DE REPLANTIORosa Maria363Principal12Agosto-2603546234,83328703746234</v>
      </c>
      <c r="AM2974" s="79">
        <f t="shared" si="372"/>
        <v>13.011152416356877</v>
      </c>
      <c r="AN2974" s="80">
        <f t="shared" si="373"/>
        <v>3550.613382899628</v>
      </c>
      <c r="AO2974" s="36">
        <f t="shared" si="374"/>
        <v>3274.68</v>
      </c>
      <c r="AP2974" s="83">
        <f t="shared" si="375"/>
        <v>-275.93338289962821</v>
      </c>
    </row>
    <row r="2975" spans="1:42" hidden="1">
      <c r="A2975">
        <v>48527</v>
      </c>
      <c r="B2975" s="38">
        <v>46234</v>
      </c>
      <c r="C2975" t="s">
        <v>714</v>
      </c>
      <c r="D2975" t="s">
        <v>185</v>
      </c>
      <c r="E2975" t="s">
        <v>186</v>
      </c>
      <c r="F2975" t="s">
        <v>59</v>
      </c>
      <c r="G2975">
        <v>8</v>
      </c>
      <c r="H2975" s="43">
        <v>10665</v>
      </c>
      <c r="I2975" t="s">
        <v>191</v>
      </c>
      <c r="J2975">
        <v>10781</v>
      </c>
      <c r="K2975" t="s">
        <v>192</v>
      </c>
      <c r="L2975" t="s">
        <v>192</v>
      </c>
      <c r="M2975" t="s">
        <v>238</v>
      </c>
      <c r="N2975" t="s">
        <v>239</v>
      </c>
      <c r="O2975" t="s">
        <v>64</v>
      </c>
      <c r="P2975">
        <v>1100</v>
      </c>
      <c r="Q2975" t="s">
        <v>840</v>
      </c>
      <c r="R2975">
        <v>77</v>
      </c>
      <c r="S2975">
        <v>6</v>
      </c>
      <c r="T2975">
        <v>24.7</v>
      </c>
      <c r="U2975">
        <v>0</v>
      </c>
      <c r="V2975">
        <v>6</v>
      </c>
      <c r="W2975">
        <v>0.47</v>
      </c>
      <c r="X2975">
        <v>0.24</v>
      </c>
      <c r="Y2975">
        <v>0.24</v>
      </c>
      <c r="Z2975">
        <v>197.44</v>
      </c>
      <c r="AA2975" t="s">
        <v>46</v>
      </c>
      <c r="AB2975" t="s">
        <v>47</v>
      </c>
      <c r="AC2975" t="s">
        <v>195</v>
      </c>
      <c r="AE2975" s="39">
        <v>46234.834756944445</v>
      </c>
      <c r="AF2975" t="s">
        <v>841</v>
      </c>
      <c r="AG2975" t="str">
        <f t="shared" si="368"/>
        <v>Agosto-26</v>
      </c>
      <c r="AH2975" s="36">
        <f>_xlfn.XLOOKUP(AK2975,'Base de Preços'!P$7:P$3001,'Base de Preços'!J$7:J$3001,"",0)</f>
        <v>216.98</v>
      </c>
      <c r="AI2975" s="37">
        <f t="shared" si="369"/>
        <v>5359.4059999999999</v>
      </c>
      <c r="AJ2975" t="str">
        <f>_xlfn.XLOOKUP(N2975,Agrupamentos!C$3:C$496,Agrupamentos!D$3:D$496,"",0)</f>
        <v>COMBATE A FORMIGA MECANIZADO</v>
      </c>
      <c r="AK2975" t="str">
        <f t="shared" si="370"/>
        <v>COMBATE A FORMIGA PÓS PLANTIO MECANIZADO - 3 a 5kg/ha isca granulada ou MIPISGN1400REF17</v>
      </c>
      <c r="AL2975" s="57" t="str">
        <f t="shared" si="371"/>
        <v>48527GN1400Operador de Trator de PneuTHIAGO DE SOUZA AVELARCOMBATE A FORMIGA PÓS PLANTIO MECANIZADO - 3 a 5kg/ha isca granulada ou MIPISHEMAS SAO JOSE77Principal24,7Agosto-260646234,834756944446234</v>
      </c>
      <c r="AM2975" s="79">
        <f t="shared" si="372"/>
        <v>12.765957446808512</v>
      </c>
      <c r="AN2975" s="80">
        <f t="shared" si="373"/>
        <v>2520.5106382978724</v>
      </c>
      <c r="AO2975" s="36">
        <f t="shared" si="374"/>
        <v>4876.768</v>
      </c>
      <c r="AP2975" s="83">
        <f t="shared" si="375"/>
        <v>2356.2573617021276</v>
      </c>
    </row>
    <row r="2976" spans="1:42" hidden="1">
      <c r="A2976">
        <v>48527</v>
      </c>
      <c r="B2976" s="38">
        <v>46234</v>
      </c>
      <c r="C2976" t="s">
        <v>714</v>
      </c>
      <c r="D2976" t="s">
        <v>185</v>
      </c>
      <c r="E2976" t="s">
        <v>186</v>
      </c>
      <c r="F2976" t="s">
        <v>59</v>
      </c>
      <c r="G2976">
        <v>8</v>
      </c>
      <c r="H2976" s="43">
        <v>10665</v>
      </c>
      <c r="I2976" t="s">
        <v>191</v>
      </c>
      <c r="J2976">
        <v>10781</v>
      </c>
      <c r="K2976" t="s">
        <v>192</v>
      </c>
      <c r="L2976" t="s">
        <v>192</v>
      </c>
      <c r="M2976" t="s">
        <v>238</v>
      </c>
      <c r="N2976" t="s">
        <v>239</v>
      </c>
      <c r="O2976" t="s">
        <v>64</v>
      </c>
      <c r="P2976">
        <v>1100</v>
      </c>
      <c r="Q2976" t="s">
        <v>840</v>
      </c>
      <c r="R2976">
        <v>587</v>
      </c>
      <c r="S2976">
        <v>6</v>
      </c>
      <c r="T2976">
        <v>9.6999999999999993</v>
      </c>
      <c r="U2976">
        <v>0</v>
      </c>
      <c r="V2976">
        <v>6</v>
      </c>
      <c r="W2976">
        <v>0.47</v>
      </c>
      <c r="X2976">
        <v>0.62</v>
      </c>
      <c r="Y2976">
        <v>0.62</v>
      </c>
      <c r="Z2976">
        <v>197.44</v>
      </c>
      <c r="AA2976" t="s">
        <v>46</v>
      </c>
      <c r="AB2976" t="s">
        <v>47</v>
      </c>
      <c r="AC2976" t="s">
        <v>195</v>
      </c>
      <c r="AE2976" s="39">
        <v>46234.834756944445</v>
      </c>
      <c r="AF2976" t="s">
        <v>841</v>
      </c>
      <c r="AG2976" t="str">
        <f t="shared" si="368"/>
        <v>Agosto-26</v>
      </c>
      <c r="AH2976" s="36">
        <f>_xlfn.XLOOKUP(AK2976,'Base de Preços'!P$7:P$3001,'Base de Preços'!J$7:J$3001,"",0)</f>
        <v>216.98</v>
      </c>
      <c r="AI2976" s="37">
        <f t="shared" si="369"/>
        <v>2104.7059999999997</v>
      </c>
      <c r="AJ2976" t="str">
        <f>_xlfn.XLOOKUP(N2976,Agrupamentos!C$3:C$496,Agrupamentos!D$3:D$496,"",0)</f>
        <v>COMBATE A FORMIGA MECANIZADO</v>
      </c>
      <c r="AK2976" t="str">
        <f t="shared" si="370"/>
        <v>COMBATE A FORMIGA PÓS PLANTIO MECANIZADO - 3 a 5kg/ha isca granulada ou MIPISGN1400REF17</v>
      </c>
      <c r="AL2976" s="57" t="str">
        <f t="shared" si="371"/>
        <v>48527GN1400Operador de Trator de PneuTHIAGO DE SOUZA AVELARCOMBATE A FORMIGA PÓS PLANTIO MECANIZADO - 3 a 5kg/ha isca granulada ou MIPISHEMAS SAO JOSE587Principal9,7Agosto-260646234,834756944446234</v>
      </c>
      <c r="AM2976" s="79">
        <f t="shared" si="372"/>
        <v>12.765957446808512</v>
      </c>
      <c r="AN2976" s="80">
        <f t="shared" si="373"/>
        <v>2520.5106382978724</v>
      </c>
      <c r="AO2976" s="36">
        <f t="shared" si="374"/>
        <v>1915.1679999999999</v>
      </c>
      <c r="AP2976" s="83">
        <f t="shared" si="375"/>
        <v>-605.34263829787255</v>
      </c>
    </row>
    <row r="2977" spans="1:42" hidden="1">
      <c r="A2977">
        <v>48527</v>
      </c>
      <c r="B2977" s="38">
        <v>46234</v>
      </c>
      <c r="C2977" t="s">
        <v>714</v>
      </c>
      <c r="D2977" t="s">
        <v>185</v>
      </c>
      <c r="E2977" t="s">
        <v>186</v>
      </c>
      <c r="F2977" t="s">
        <v>59</v>
      </c>
      <c r="G2977">
        <v>8</v>
      </c>
      <c r="H2977" s="43">
        <v>10665</v>
      </c>
      <c r="I2977" t="s">
        <v>191</v>
      </c>
      <c r="J2977">
        <v>10781</v>
      </c>
      <c r="K2977" t="s">
        <v>192</v>
      </c>
      <c r="L2977" t="s">
        <v>192</v>
      </c>
      <c r="M2977" t="s">
        <v>238</v>
      </c>
      <c r="N2977" t="s">
        <v>239</v>
      </c>
      <c r="O2977" t="s">
        <v>64</v>
      </c>
      <c r="P2977">
        <v>1100</v>
      </c>
      <c r="Q2977" t="s">
        <v>840</v>
      </c>
      <c r="R2977">
        <v>74</v>
      </c>
      <c r="S2977">
        <v>4</v>
      </c>
      <c r="T2977">
        <v>27</v>
      </c>
      <c r="U2977">
        <v>0</v>
      </c>
      <c r="V2977">
        <v>4</v>
      </c>
      <c r="W2977">
        <v>0.47</v>
      </c>
      <c r="X2977">
        <v>0.15</v>
      </c>
      <c r="Y2977">
        <v>0.15</v>
      </c>
      <c r="Z2977">
        <v>197.44</v>
      </c>
      <c r="AA2977" t="s">
        <v>55</v>
      </c>
      <c r="AB2977" t="s">
        <v>47</v>
      </c>
      <c r="AC2977" t="s">
        <v>195</v>
      </c>
      <c r="AD2977" t="s">
        <v>228</v>
      </c>
      <c r="AE2977" s="39">
        <v>46237.460358796299</v>
      </c>
      <c r="AF2977" t="s">
        <v>841</v>
      </c>
      <c r="AG2977" t="str">
        <f t="shared" si="368"/>
        <v>Agosto-26</v>
      </c>
      <c r="AH2977" s="36">
        <f>_xlfn.XLOOKUP(AK2977,'Base de Preços'!P$7:P$3001,'Base de Preços'!J$7:J$3001,"",0)</f>
        <v>216.98</v>
      </c>
      <c r="AI2977" s="37">
        <f t="shared" si="369"/>
        <v>5858.46</v>
      </c>
      <c r="AJ2977" t="str">
        <f>_xlfn.XLOOKUP(N2977,Agrupamentos!C$3:C$496,Agrupamentos!D$3:D$496,"",0)</f>
        <v>COMBATE A FORMIGA MECANIZADO</v>
      </c>
      <c r="AK2977" t="str">
        <f t="shared" si="370"/>
        <v>COMBATE A FORMIGA PÓS PLANTIO MECANIZADO - 3 a 5kg/ha isca granulada ou MIPISGN1400REF17</v>
      </c>
      <c r="AL2977" s="57" t="str">
        <f t="shared" si="371"/>
        <v>48527GN1400Operador de Trator de PneuTHIAGO DE SOUZA AVELARCOMBATE A FORMIGA PÓS PLANTIO MECANIZADO - 3 a 5kg/ha isca granulada ou MIPISHEMAS SAO JOSE74Principal27Agosto-260446237,460358796346234</v>
      </c>
      <c r="AM2977" s="79">
        <f t="shared" si="372"/>
        <v>8.5106382978723403</v>
      </c>
      <c r="AN2977" s="80">
        <f t="shared" si="373"/>
        <v>1680.3404255319149</v>
      </c>
      <c r="AO2977" s="36">
        <f t="shared" si="374"/>
        <v>5330.88</v>
      </c>
      <c r="AP2977" s="83">
        <f t="shared" si="375"/>
        <v>3650.5395744680854</v>
      </c>
    </row>
    <row r="2978" spans="1:42" hidden="1">
      <c r="A2978">
        <v>48527</v>
      </c>
      <c r="B2978" s="38">
        <v>46234</v>
      </c>
      <c r="C2978" t="s">
        <v>714</v>
      </c>
      <c r="D2978" t="s">
        <v>185</v>
      </c>
      <c r="E2978" t="s">
        <v>186</v>
      </c>
      <c r="F2978" t="s">
        <v>59</v>
      </c>
      <c r="G2978">
        <v>8</v>
      </c>
      <c r="H2978" s="43">
        <v>10665</v>
      </c>
      <c r="I2978" t="s">
        <v>191</v>
      </c>
      <c r="J2978">
        <v>10781</v>
      </c>
      <c r="K2978" t="s">
        <v>192</v>
      </c>
      <c r="L2978" t="s">
        <v>192</v>
      </c>
      <c r="M2978" t="s">
        <v>238</v>
      </c>
      <c r="N2978" t="s">
        <v>239</v>
      </c>
      <c r="O2978" t="s">
        <v>64</v>
      </c>
      <c r="P2978">
        <v>1100</v>
      </c>
      <c r="Q2978" t="s">
        <v>840</v>
      </c>
      <c r="R2978">
        <v>76</v>
      </c>
      <c r="S2978">
        <v>4</v>
      </c>
      <c r="T2978">
        <v>27.96</v>
      </c>
      <c r="U2978">
        <v>0</v>
      </c>
      <c r="V2978">
        <v>4</v>
      </c>
      <c r="W2978">
        <v>0.47</v>
      </c>
      <c r="X2978">
        <v>0.14000000000000001</v>
      </c>
      <c r="Y2978">
        <v>0.14000000000000001</v>
      </c>
      <c r="Z2978">
        <v>197.44</v>
      </c>
      <c r="AA2978" t="s">
        <v>46</v>
      </c>
      <c r="AB2978" t="s">
        <v>47</v>
      </c>
      <c r="AC2978" t="s">
        <v>195</v>
      </c>
      <c r="AD2978" t="s">
        <v>228</v>
      </c>
      <c r="AE2978" s="39">
        <v>46234.834756944445</v>
      </c>
      <c r="AF2978" t="s">
        <v>841</v>
      </c>
      <c r="AG2978" t="str">
        <f t="shared" si="368"/>
        <v>Agosto-26</v>
      </c>
      <c r="AH2978" s="36">
        <f>_xlfn.XLOOKUP(AK2978,'Base de Preços'!P$7:P$3001,'Base de Preços'!J$7:J$3001,"",0)</f>
        <v>216.98</v>
      </c>
      <c r="AI2978" s="37">
        <f t="shared" si="369"/>
        <v>6066.7608</v>
      </c>
      <c r="AJ2978" t="str">
        <f>_xlfn.XLOOKUP(N2978,Agrupamentos!C$3:C$496,Agrupamentos!D$3:D$496,"",0)</f>
        <v>COMBATE A FORMIGA MECANIZADO</v>
      </c>
      <c r="AK2978" t="str">
        <f t="shared" si="370"/>
        <v>COMBATE A FORMIGA PÓS PLANTIO MECANIZADO - 3 a 5kg/ha isca granulada ou MIPISGN1400REF17</v>
      </c>
      <c r="AL2978" s="57" t="str">
        <f t="shared" si="371"/>
        <v>48527GN1400Operador de Trator de PneuTHIAGO DE SOUZA AVELARCOMBATE A FORMIGA PÓS PLANTIO MECANIZADO - 3 a 5kg/ha isca granulada ou MIPISHEMAS SAO JOSE76Principal27,96Agosto-260446234,834756944446234</v>
      </c>
      <c r="AM2978" s="79">
        <f t="shared" si="372"/>
        <v>8.5106382978723403</v>
      </c>
      <c r="AN2978" s="80">
        <f t="shared" si="373"/>
        <v>1680.3404255319149</v>
      </c>
      <c r="AO2978" s="36">
        <f t="shared" si="374"/>
        <v>5520.4224000000004</v>
      </c>
      <c r="AP2978" s="83">
        <f t="shared" si="375"/>
        <v>3840.0819744680857</v>
      </c>
    </row>
    <row r="2979" spans="1:42" hidden="1">
      <c r="A2979">
        <v>48527</v>
      </c>
      <c r="B2979" s="38">
        <v>46234</v>
      </c>
      <c r="C2979" t="s">
        <v>714</v>
      </c>
      <c r="D2979" t="s">
        <v>185</v>
      </c>
      <c r="E2979" t="s">
        <v>186</v>
      </c>
      <c r="F2979" t="s">
        <v>59</v>
      </c>
      <c r="G2979">
        <v>8</v>
      </c>
      <c r="H2979" s="43">
        <v>10665</v>
      </c>
      <c r="I2979" t="s">
        <v>191</v>
      </c>
      <c r="J2979">
        <v>10781</v>
      </c>
      <c r="K2979" t="s">
        <v>192</v>
      </c>
      <c r="L2979" t="s">
        <v>192</v>
      </c>
      <c r="M2979" t="s">
        <v>238</v>
      </c>
      <c r="N2979" t="s">
        <v>239</v>
      </c>
      <c r="O2979" t="s">
        <v>64</v>
      </c>
      <c r="P2979">
        <v>1100</v>
      </c>
      <c r="Q2979" t="s">
        <v>840</v>
      </c>
      <c r="R2979">
        <v>75</v>
      </c>
      <c r="S2979">
        <v>8</v>
      </c>
      <c r="T2979">
        <v>28.52</v>
      </c>
      <c r="U2979">
        <v>8</v>
      </c>
      <c r="V2979">
        <v>16</v>
      </c>
      <c r="W2979">
        <v>0.47</v>
      </c>
      <c r="X2979">
        <v>0.28000000000000003</v>
      </c>
      <c r="Y2979">
        <v>0.56000000000000005</v>
      </c>
      <c r="Z2979">
        <v>197.44</v>
      </c>
      <c r="AA2979" t="s">
        <v>46</v>
      </c>
      <c r="AB2979" t="s">
        <v>47</v>
      </c>
      <c r="AC2979" t="s">
        <v>195</v>
      </c>
      <c r="AD2979" t="s">
        <v>228</v>
      </c>
      <c r="AE2979" s="39">
        <v>46234.834756944445</v>
      </c>
      <c r="AF2979" t="s">
        <v>841</v>
      </c>
      <c r="AG2979" t="str">
        <f t="shared" si="368"/>
        <v>Agosto-26</v>
      </c>
      <c r="AH2979" s="36">
        <f>_xlfn.XLOOKUP(AK2979,'Base de Preços'!P$7:P$3001,'Base de Preços'!J$7:J$3001,"",0)</f>
        <v>216.98</v>
      </c>
      <c r="AI2979" s="37">
        <f t="shared" si="369"/>
        <v>6188.2695999999996</v>
      </c>
      <c r="AJ2979" t="str">
        <f>_xlfn.XLOOKUP(N2979,Agrupamentos!C$3:C$496,Agrupamentos!D$3:D$496,"",0)</f>
        <v>COMBATE A FORMIGA MECANIZADO</v>
      </c>
      <c r="AK2979" t="str">
        <f t="shared" si="370"/>
        <v>COMBATE A FORMIGA PÓS PLANTIO MECANIZADO - 3 a 5kg/ha isca granulada ou MIPISGN1400REF17</v>
      </c>
      <c r="AL2979" s="57" t="str">
        <f t="shared" si="371"/>
        <v>48527GN1400Operador de Trator de PneuTHIAGO DE SOUZA AVELARCOMBATE A FORMIGA PÓS PLANTIO MECANIZADO - 3 a 5kg/ha isca granulada ou MIPISHEMAS SAO JOSE75Principal28,52Agosto-2681646234,834756944446234</v>
      </c>
      <c r="AM2979" s="79">
        <f t="shared" si="372"/>
        <v>34.042553191489361</v>
      </c>
      <c r="AN2979" s="80">
        <f t="shared" si="373"/>
        <v>6721.3617021276596</v>
      </c>
      <c r="AO2979" s="36">
        <f t="shared" si="374"/>
        <v>5630.9888000000001</v>
      </c>
      <c r="AP2979" s="83">
        <f t="shared" si="375"/>
        <v>-1090.3729021276595</v>
      </c>
    </row>
    <row r="2980" spans="1:42" hidden="1">
      <c r="A2980">
        <v>48527</v>
      </c>
      <c r="B2980" s="38">
        <v>46234</v>
      </c>
      <c r="C2980" t="s">
        <v>714</v>
      </c>
      <c r="D2980" t="s">
        <v>185</v>
      </c>
      <c r="E2980" t="s">
        <v>186</v>
      </c>
      <c r="F2980" t="s">
        <v>59</v>
      </c>
      <c r="G2980">
        <v>8</v>
      </c>
      <c r="H2980" s="43">
        <v>10665</v>
      </c>
      <c r="I2980" t="s">
        <v>191</v>
      </c>
      <c r="J2980">
        <v>10781</v>
      </c>
      <c r="K2980" t="s">
        <v>192</v>
      </c>
      <c r="L2980" t="s">
        <v>192</v>
      </c>
      <c r="M2980" t="s">
        <v>238</v>
      </c>
      <c r="N2980" t="s">
        <v>239</v>
      </c>
      <c r="O2980" t="s">
        <v>64</v>
      </c>
      <c r="P2980">
        <v>1100</v>
      </c>
      <c r="Q2980" t="s">
        <v>840</v>
      </c>
      <c r="R2980">
        <v>588</v>
      </c>
      <c r="S2980">
        <v>2</v>
      </c>
      <c r="T2980">
        <v>4.43</v>
      </c>
      <c r="U2980">
        <v>0</v>
      </c>
      <c r="V2980">
        <v>2</v>
      </c>
      <c r="W2980">
        <v>0.47</v>
      </c>
      <c r="X2980">
        <v>0.45</v>
      </c>
      <c r="Y2980">
        <v>0.45</v>
      </c>
      <c r="Z2980">
        <v>197.44</v>
      </c>
      <c r="AA2980" t="s">
        <v>46</v>
      </c>
      <c r="AB2980" t="s">
        <v>47</v>
      </c>
      <c r="AC2980" t="s">
        <v>195</v>
      </c>
      <c r="AE2980" s="39">
        <v>46234.834756944445</v>
      </c>
      <c r="AF2980" t="s">
        <v>841</v>
      </c>
      <c r="AG2980" t="str">
        <f t="shared" si="368"/>
        <v>Agosto-26</v>
      </c>
      <c r="AH2980" s="36">
        <f>_xlfn.XLOOKUP(AK2980,'Base de Preços'!P$7:P$3001,'Base de Preços'!J$7:J$3001,"",0)</f>
        <v>216.98</v>
      </c>
      <c r="AI2980" s="37">
        <f t="shared" si="369"/>
        <v>961.2213999999999</v>
      </c>
      <c r="AJ2980" t="str">
        <f>_xlfn.XLOOKUP(N2980,Agrupamentos!C$3:C$496,Agrupamentos!D$3:D$496,"",0)</f>
        <v>COMBATE A FORMIGA MECANIZADO</v>
      </c>
      <c r="AK2980" t="str">
        <f t="shared" si="370"/>
        <v>COMBATE A FORMIGA PÓS PLANTIO MECANIZADO - 3 a 5kg/ha isca granulada ou MIPISGN1400REF17</v>
      </c>
      <c r="AL2980" s="57" t="str">
        <f t="shared" si="371"/>
        <v>48527GN1400Operador de Trator de PneuTHIAGO DE SOUZA AVELARCOMBATE A FORMIGA PÓS PLANTIO MECANIZADO - 3 a 5kg/ha isca granulada ou MIPISHEMAS SAO JOSE588Principal4,43Agosto-260246234,834756944446234</v>
      </c>
      <c r="AM2980" s="79">
        <f t="shared" si="372"/>
        <v>4.2553191489361701</v>
      </c>
      <c r="AN2980" s="80">
        <f t="shared" si="373"/>
        <v>840.17021276595744</v>
      </c>
      <c r="AO2980" s="36">
        <f t="shared" si="374"/>
        <v>874.65919999999994</v>
      </c>
      <c r="AP2980" s="83">
        <f t="shared" si="375"/>
        <v>34.488987234042497</v>
      </c>
    </row>
    <row r="2981" spans="1:42" hidden="1">
      <c r="A2981">
        <v>48527</v>
      </c>
      <c r="B2981" s="38">
        <v>46234</v>
      </c>
      <c r="C2981" t="s">
        <v>714</v>
      </c>
      <c r="D2981" t="s">
        <v>185</v>
      </c>
      <c r="E2981" t="s">
        <v>186</v>
      </c>
      <c r="F2981" t="s">
        <v>49</v>
      </c>
      <c r="G2981">
        <v>8</v>
      </c>
      <c r="H2981" s="43">
        <v>10665</v>
      </c>
      <c r="I2981" t="s">
        <v>191</v>
      </c>
      <c r="J2981">
        <v>10781</v>
      </c>
      <c r="K2981" t="s">
        <v>192</v>
      </c>
      <c r="L2981" t="s">
        <v>192</v>
      </c>
      <c r="M2981">
        <v>43</v>
      </c>
      <c r="N2981" t="s">
        <v>42</v>
      </c>
      <c r="O2981" t="s">
        <v>64</v>
      </c>
      <c r="P2981">
        <v>1100</v>
      </c>
      <c r="Q2981" t="s">
        <v>840</v>
      </c>
      <c r="R2981">
        <v>586</v>
      </c>
      <c r="S2981">
        <v>8</v>
      </c>
      <c r="T2981">
        <v>0</v>
      </c>
      <c r="U2981">
        <v>0</v>
      </c>
      <c r="V2981">
        <v>8</v>
      </c>
      <c r="W2981">
        <v>0</v>
      </c>
      <c r="X2981">
        <v>0</v>
      </c>
      <c r="Y2981">
        <v>0</v>
      </c>
      <c r="Z2981">
        <v>0</v>
      </c>
      <c r="AA2981" t="s">
        <v>46</v>
      </c>
      <c r="AB2981" t="s">
        <v>56</v>
      </c>
      <c r="AC2981" t="s">
        <v>195</v>
      </c>
      <c r="AE2981" s="39">
        <v>46234.834756944445</v>
      </c>
      <c r="AF2981" t="s">
        <v>841</v>
      </c>
      <c r="AG2981" t="str">
        <f t="shared" si="368"/>
        <v>Agosto-26</v>
      </c>
      <c r="AH2981" s="36">
        <f>_xlfn.XLOOKUP(AK2981,'Base de Preços'!P$7:P$3001,'Base de Preços'!J$7:J$3001,"",0)</f>
        <v>0</v>
      </c>
      <c r="AI2981" s="37">
        <f t="shared" si="369"/>
        <v>0</v>
      </c>
      <c r="AJ2981" t="str">
        <f>_xlfn.XLOOKUP(N2981,Agrupamentos!C$3:C$496,Agrupamentos!D$3:D$496,"",0)</f>
        <v>APOIO E MANUTENÇÃO</v>
      </c>
      <c r="AK2981" t="str">
        <f t="shared" si="370"/>
        <v>APOIO E MANUTEÇÃOGN140043</v>
      </c>
      <c r="AL2981" s="57" t="str">
        <f t="shared" si="371"/>
        <v>48527GN1400Trabalhador FlorestalTHIAGO DE SOUZA AVELARAPOIO E MANUTEÇÃOHEMAS SAO JOSE586Suporte0Agosto-260846234,834756944446234</v>
      </c>
      <c r="AM2981" s="79" t="str">
        <f t="shared" si="372"/>
        <v/>
      </c>
      <c r="AN2981" s="80" t="str">
        <f t="shared" si="373"/>
        <v/>
      </c>
      <c r="AO2981" s="36">
        <f t="shared" si="374"/>
        <v>0</v>
      </c>
      <c r="AP2981" s="83" t="str">
        <f t="shared" si="375"/>
        <v/>
      </c>
    </row>
    <row r="2982" spans="1:42" hidden="1">
      <c r="A2982">
        <v>48547</v>
      </c>
      <c r="B2982" s="38">
        <v>46234</v>
      </c>
      <c r="C2982" t="s">
        <v>714</v>
      </c>
      <c r="D2982" t="s">
        <v>185</v>
      </c>
      <c r="E2982" t="s">
        <v>186</v>
      </c>
      <c r="F2982" t="s">
        <v>49</v>
      </c>
      <c r="G2982">
        <v>8</v>
      </c>
      <c r="H2982" s="43">
        <v>10665</v>
      </c>
      <c r="I2982" t="s">
        <v>191</v>
      </c>
      <c r="J2982">
        <v>11034</v>
      </c>
      <c r="K2982" t="s">
        <v>213</v>
      </c>
      <c r="L2982" t="s">
        <v>213</v>
      </c>
      <c r="M2982">
        <v>43</v>
      </c>
      <c r="N2982" t="s">
        <v>42</v>
      </c>
      <c r="O2982" t="s">
        <v>64</v>
      </c>
      <c r="P2982">
        <v>930</v>
      </c>
      <c r="Q2982" t="s">
        <v>216</v>
      </c>
      <c r="R2982">
        <v>1</v>
      </c>
      <c r="S2982">
        <v>10</v>
      </c>
      <c r="T2982">
        <v>0</v>
      </c>
      <c r="U2982">
        <v>0</v>
      </c>
      <c r="V2982">
        <v>10</v>
      </c>
      <c r="W2982">
        <v>0</v>
      </c>
      <c r="X2982">
        <v>0</v>
      </c>
      <c r="Y2982">
        <v>0</v>
      </c>
      <c r="Z2982">
        <v>0</v>
      </c>
      <c r="AA2982" t="s">
        <v>55</v>
      </c>
      <c r="AB2982" t="s">
        <v>56</v>
      </c>
      <c r="AC2982" t="s">
        <v>217</v>
      </c>
      <c r="AE2982" s="39">
        <v>46235.875254629631</v>
      </c>
      <c r="AG2982" t="str">
        <f t="shared" si="368"/>
        <v>Agosto-26</v>
      </c>
      <c r="AH2982" s="36">
        <f>_xlfn.XLOOKUP(AK2982,'Base de Preços'!P$7:P$3001,'Base de Preços'!J$7:J$3001,"",0)</f>
        <v>0</v>
      </c>
      <c r="AI2982" s="37">
        <f t="shared" si="369"/>
        <v>0</v>
      </c>
      <c r="AJ2982" t="str">
        <f>_xlfn.XLOOKUP(N2982,Agrupamentos!C$3:C$496,Agrupamentos!D$3:D$496,"",0)</f>
        <v>APOIO E MANUTENÇÃO</v>
      </c>
      <c r="AK2982" t="str">
        <f t="shared" si="370"/>
        <v>APOIO E MANUTEÇÃOGN140043</v>
      </c>
      <c r="AL2982" s="57" t="str">
        <f t="shared" si="371"/>
        <v>48547GN1400Trabalhador FlorestalJOAO VITOR TONETO SILVAAPOIO E MANUTEÇÃOGARCA REAL1Suporte0Agosto-2601046235,875254629646234</v>
      </c>
      <c r="AM2982" s="79" t="str">
        <f t="shared" si="372"/>
        <v/>
      </c>
      <c r="AN2982" s="80" t="str">
        <f t="shared" si="373"/>
        <v/>
      </c>
      <c r="AO2982" s="36">
        <f t="shared" si="374"/>
        <v>0</v>
      </c>
      <c r="AP2982" s="83" t="str">
        <f t="shared" si="375"/>
        <v/>
      </c>
    </row>
    <row r="2983" spans="1:42" hidden="1">
      <c r="A2983">
        <v>48547</v>
      </c>
      <c r="B2983" s="38">
        <v>46234</v>
      </c>
      <c r="C2983" t="s">
        <v>714</v>
      </c>
      <c r="D2983" t="s">
        <v>185</v>
      </c>
      <c r="E2983" t="s">
        <v>186</v>
      </c>
      <c r="F2983" t="s">
        <v>59</v>
      </c>
      <c r="G2983">
        <v>8</v>
      </c>
      <c r="H2983" s="43">
        <v>10665</v>
      </c>
      <c r="I2983" t="s">
        <v>191</v>
      </c>
      <c r="J2983">
        <v>11034</v>
      </c>
      <c r="K2983" t="s">
        <v>213</v>
      </c>
      <c r="L2983" t="s">
        <v>213</v>
      </c>
      <c r="M2983">
        <v>43</v>
      </c>
      <c r="N2983" t="s">
        <v>42</v>
      </c>
      <c r="O2983" t="s">
        <v>64</v>
      </c>
      <c r="P2983">
        <v>930</v>
      </c>
      <c r="Q2983" t="s">
        <v>216</v>
      </c>
      <c r="R2983">
        <v>1</v>
      </c>
      <c r="S2983">
        <v>0</v>
      </c>
      <c r="T2983">
        <v>0</v>
      </c>
      <c r="U2983">
        <v>34</v>
      </c>
      <c r="V2983">
        <v>34</v>
      </c>
      <c r="W2983">
        <v>0</v>
      </c>
      <c r="X2983">
        <v>0</v>
      </c>
      <c r="Y2983">
        <v>0</v>
      </c>
      <c r="Z2983">
        <v>0</v>
      </c>
      <c r="AA2983" t="s">
        <v>55</v>
      </c>
      <c r="AB2983" t="s">
        <v>56</v>
      </c>
      <c r="AC2983" t="s">
        <v>217</v>
      </c>
      <c r="AE2983" s="39">
        <v>46235.875254629631</v>
      </c>
      <c r="AG2983" t="str">
        <f t="shared" si="368"/>
        <v>Agosto-26</v>
      </c>
      <c r="AH2983" s="36">
        <f>_xlfn.XLOOKUP(AK2983,'Base de Preços'!P$7:P$3001,'Base de Preços'!J$7:J$3001,"",0)</f>
        <v>0</v>
      </c>
      <c r="AI2983" s="37">
        <f t="shared" si="369"/>
        <v>0</v>
      </c>
      <c r="AJ2983" t="str">
        <f>_xlfn.XLOOKUP(N2983,Agrupamentos!C$3:C$496,Agrupamentos!D$3:D$496,"",0)</f>
        <v>APOIO E MANUTENÇÃO</v>
      </c>
      <c r="AK2983" t="str">
        <f t="shared" si="370"/>
        <v>APOIO E MANUTEÇÃOGN140043</v>
      </c>
      <c r="AL2983" s="57" t="str">
        <f t="shared" si="371"/>
        <v>48547GN1400Operador de Trator de PneuJOAO VITOR TONETO SILVAAPOIO E MANUTEÇÃOGARCA REAL1Suporte0Agosto-26343446235,875254629646234</v>
      </c>
      <c r="AM2983" s="79" t="str">
        <f t="shared" si="372"/>
        <v/>
      </c>
      <c r="AN2983" s="80" t="str">
        <f t="shared" si="373"/>
        <v/>
      </c>
      <c r="AO2983" s="36">
        <f t="shared" si="374"/>
        <v>0</v>
      </c>
      <c r="AP2983" s="83" t="str">
        <f t="shared" si="375"/>
        <v/>
      </c>
    </row>
    <row r="2984" spans="1:42" hidden="1">
      <c r="A2984">
        <v>48554</v>
      </c>
      <c r="B2984" s="38">
        <v>46234</v>
      </c>
      <c r="C2984" t="s">
        <v>714</v>
      </c>
      <c r="D2984" t="s">
        <v>185</v>
      </c>
      <c r="E2984" t="s">
        <v>186</v>
      </c>
      <c r="F2984" t="s">
        <v>49</v>
      </c>
      <c r="G2984">
        <v>9</v>
      </c>
      <c r="H2984" s="43">
        <v>10859</v>
      </c>
      <c r="I2984" t="s">
        <v>198</v>
      </c>
      <c r="J2984">
        <v>9900</v>
      </c>
      <c r="K2984" t="s">
        <v>218</v>
      </c>
      <c r="L2984" t="s">
        <v>218</v>
      </c>
      <c r="M2984">
        <v>43</v>
      </c>
      <c r="N2984" t="s">
        <v>42</v>
      </c>
      <c r="O2984" t="s">
        <v>64</v>
      </c>
      <c r="P2984">
        <v>451</v>
      </c>
      <c r="Q2984" t="s">
        <v>722</v>
      </c>
      <c r="R2984">
        <v>22</v>
      </c>
      <c r="S2984">
        <v>18</v>
      </c>
      <c r="T2984">
        <v>0</v>
      </c>
      <c r="U2984">
        <v>0</v>
      </c>
      <c r="V2984">
        <v>18</v>
      </c>
      <c r="W2984">
        <v>0</v>
      </c>
      <c r="X2984">
        <v>0</v>
      </c>
      <c r="Y2984">
        <v>0</v>
      </c>
      <c r="Z2984">
        <v>0</v>
      </c>
      <c r="AA2984" t="s">
        <v>46</v>
      </c>
      <c r="AB2984" t="s">
        <v>56</v>
      </c>
      <c r="AC2984" t="s">
        <v>220</v>
      </c>
      <c r="AD2984" t="s">
        <v>228</v>
      </c>
      <c r="AE2984" s="39">
        <v>46236.51771990741</v>
      </c>
      <c r="AG2984" t="str">
        <f t="shared" si="368"/>
        <v>Agosto-26</v>
      </c>
      <c r="AH2984" s="36">
        <f>_xlfn.XLOOKUP(AK2984,'Base de Preços'!P$7:P$3001,'Base de Preços'!J$7:J$3001,"",0)</f>
        <v>0</v>
      </c>
      <c r="AI2984" s="37">
        <f t="shared" si="369"/>
        <v>0</v>
      </c>
      <c r="AJ2984" t="str">
        <f>_xlfn.XLOOKUP(N2984,Agrupamentos!C$3:C$496,Agrupamentos!D$3:D$496,"",0)</f>
        <v>APOIO E MANUTENÇÃO</v>
      </c>
      <c r="AK2984" t="str">
        <f t="shared" si="370"/>
        <v>APOIO E MANUTEÇÃOGN140043</v>
      </c>
      <c r="AL2984" s="57" t="str">
        <f t="shared" si="371"/>
        <v>48554GN1400Trabalhador FlorestalCARLOS ALVES DOS SANTOSAPOIO E MANUTEÇÃODOM ANTONIO22Suporte0Agosto-2601846236,517719907446234</v>
      </c>
      <c r="AM2984" s="79" t="str">
        <f t="shared" si="372"/>
        <v/>
      </c>
      <c r="AN2984" s="80" t="str">
        <f t="shared" si="373"/>
        <v/>
      </c>
      <c r="AO2984" s="36">
        <f t="shared" si="374"/>
        <v>0</v>
      </c>
      <c r="AP2984" s="83" t="str">
        <f t="shared" si="375"/>
        <v/>
      </c>
    </row>
    <row r="2985" spans="1:42" hidden="1">
      <c r="A2985">
        <v>48554</v>
      </c>
      <c r="B2985" s="38">
        <v>46234</v>
      </c>
      <c r="C2985" t="s">
        <v>714</v>
      </c>
      <c r="D2985" t="s">
        <v>185</v>
      </c>
      <c r="E2985" t="s">
        <v>186</v>
      </c>
      <c r="F2985" t="s">
        <v>59</v>
      </c>
      <c r="G2985">
        <v>9</v>
      </c>
      <c r="H2985" s="43">
        <v>10859</v>
      </c>
      <c r="I2985" t="s">
        <v>198</v>
      </c>
      <c r="J2985">
        <v>9900</v>
      </c>
      <c r="K2985" t="s">
        <v>218</v>
      </c>
      <c r="L2985" t="s">
        <v>218</v>
      </c>
      <c r="M2985" t="s">
        <v>214</v>
      </c>
      <c r="N2985" t="s">
        <v>215</v>
      </c>
      <c r="O2985" t="s">
        <v>64</v>
      </c>
      <c r="P2985">
        <v>451</v>
      </c>
      <c r="Q2985" t="s">
        <v>722</v>
      </c>
      <c r="R2985">
        <v>41</v>
      </c>
      <c r="S2985">
        <v>1</v>
      </c>
      <c r="T2985">
        <v>2.95</v>
      </c>
      <c r="U2985">
        <v>8</v>
      </c>
      <c r="V2985">
        <v>9</v>
      </c>
      <c r="W2985">
        <v>0.38</v>
      </c>
      <c r="X2985">
        <v>0.34</v>
      </c>
      <c r="Y2985">
        <v>3.05</v>
      </c>
      <c r="Z2985">
        <v>159.09</v>
      </c>
      <c r="AA2985" t="s">
        <v>46</v>
      </c>
      <c r="AB2985" t="s">
        <v>47</v>
      </c>
      <c r="AC2985" t="s">
        <v>220</v>
      </c>
      <c r="AE2985" s="39">
        <v>46236.51771990741</v>
      </c>
      <c r="AG2985" t="str">
        <f t="shared" si="368"/>
        <v>Agosto-26</v>
      </c>
      <c r="AH2985" s="36">
        <f>_xlfn.XLOOKUP(AK2985,'Base de Preços'!P$7:P$3001,'Base de Preços'!J$7:J$3001,"",0)</f>
        <v>193.73</v>
      </c>
      <c r="AI2985" s="37">
        <f t="shared" si="369"/>
        <v>571.50350000000003</v>
      </c>
      <c r="AJ2985" t="str">
        <f>_xlfn.XLOOKUP(N2985,Agrupamentos!C$3:C$496,Agrupamentos!D$3:D$496,"",0)</f>
        <v>COMBATE A FORMIGA MECANIZADO</v>
      </c>
      <c r="AK2985" t="str">
        <f t="shared" si="370"/>
        <v>COMBATE A FORMIGA PÓS PLANTIO MECANIZADO- 3 a 5kg/ha isca granulada ou MIPISGN1400IMP17</v>
      </c>
      <c r="AL2985" s="57" t="str">
        <f t="shared" si="371"/>
        <v>48554GN1400Operador de Trator de PneuCARLOS ALVES DOS SANTOSCOMBATE A FORMIGA PÓS PLANTIO MECANIZADO- 3 a 5kg/ha isca granulada ou MIPISDOM ANTONIO41Principal2,95Agosto-268946236,517719907446234</v>
      </c>
      <c r="AM2985" s="79">
        <f t="shared" si="372"/>
        <v>23.684210526315788</v>
      </c>
      <c r="AN2985" s="80">
        <f t="shared" si="373"/>
        <v>3767.9210526315787</v>
      </c>
      <c r="AO2985" s="36">
        <f t="shared" si="374"/>
        <v>469.31550000000004</v>
      </c>
      <c r="AP2985" s="83">
        <f t="shared" si="375"/>
        <v>-3298.6055526315786</v>
      </c>
    </row>
    <row r="2986" spans="1:42" hidden="1">
      <c r="A2986">
        <v>48554</v>
      </c>
      <c r="B2986" s="38">
        <v>46234</v>
      </c>
      <c r="C2986" t="s">
        <v>714</v>
      </c>
      <c r="D2986" t="s">
        <v>185</v>
      </c>
      <c r="E2986" t="s">
        <v>186</v>
      </c>
      <c r="F2986" t="s">
        <v>59</v>
      </c>
      <c r="G2986">
        <v>9</v>
      </c>
      <c r="H2986" s="43">
        <v>10859</v>
      </c>
      <c r="I2986" t="s">
        <v>198</v>
      </c>
      <c r="J2986">
        <v>9900</v>
      </c>
      <c r="K2986" t="s">
        <v>218</v>
      </c>
      <c r="L2986" t="s">
        <v>218</v>
      </c>
      <c r="M2986" t="s">
        <v>214</v>
      </c>
      <c r="N2986" t="s">
        <v>215</v>
      </c>
      <c r="O2986" t="s">
        <v>64</v>
      </c>
      <c r="P2986">
        <v>451</v>
      </c>
      <c r="Q2986" t="s">
        <v>722</v>
      </c>
      <c r="R2986">
        <v>23</v>
      </c>
      <c r="S2986">
        <v>9</v>
      </c>
      <c r="T2986">
        <v>20</v>
      </c>
      <c r="U2986">
        <v>0</v>
      </c>
      <c r="V2986">
        <v>9</v>
      </c>
      <c r="W2986">
        <v>0.38</v>
      </c>
      <c r="X2986">
        <v>0.45</v>
      </c>
      <c r="Y2986">
        <v>0.45</v>
      </c>
      <c r="Z2986">
        <v>159.09</v>
      </c>
      <c r="AA2986" t="s">
        <v>46</v>
      </c>
      <c r="AB2986" t="s">
        <v>47</v>
      </c>
      <c r="AC2986" t="s">
        <v>220</v>
      </c>
      <c r="AE2986" s="39">
        <v>46236.51771990741</v>
      </c>
      <c r="AG2986" t="str">
        <f t="shared" si="368"/>
        <v>Agosto-26</v>
      </c>
      <c r="AH2986" s="36">
        <f>_xlfn.XLOOKUP(AK2986,'Base de Preços'!P$7:P$3001,'Base de Preços'!J$7:J$3001,"",0)</f>
        <v>193.73</v>
      </c>
      <c r="AI2986" s="37">
        <f t="shared" si="369"/>
        <v>3874.6</v>
      </c>
      <c r="AJ2986" t="str">
        <f>_xlfn.XLOOKUP(N2986,Agrupamentos!C$3:C$496,Agrupamentos!D$3:D$496,"",0)</f>
        <v>COMBATE A FORMIGA MECANIZADO</v>
      </c>
      <c r="AK2986" t="str">
        <f t="shared" si="370"/>
        <v>COMBATE A FORMIGA PÓS PLANTIO MECANIZADO- 3 a 5kg/ha isca granulada ou MIPISGN1400IMP17</v>
      </c>
      <c r="AL2986" s="57" t="str">
        <f t="shared" si="371"/>
        <v>48554GN1400Operador de Trator de PneuCARLOS ALVES DOS SANTOSCOMBATE A FORMIGA PÓS PLANTIO MECANIZADO- 3 a 5kg/ha isca granulada ou MIPISDOM ANTONIO23Principal20Agosto-260946236,517719907446234</v>
      </c>
      <c r="AM2986" s="79">
        <f t="shared" si="372"/>
        <v>23.684210526315788</v>
      </c>
      <c r="AN2986" s="80">
        <f t="shared" si="373"/>
        <v>3767.9210526315787</v>
      </c>
      <c r="AO2986" s="36">
        <f t="shared" si="374"/>
        <v>3181.8</v>
      </c>
      <c r="AP2986" s="83">
        <f t="shared" si="375"/>
        <v>-586.12105263157855</v>
      </c>
    </row>
    <row r="2987" spans="1:42" hidden="1">
      <c r="A2987">
        <v>48554</v>
      </c>
      <c r="B2987" s="38">
        <v>46234</v>
      </c>
      <c r="C2987" t="s">
        <v>714</v>
      </c>
      <c r="D2987" t="s">
        <v>185</v>
      </c>
      <c r="E2987" t="s">
        <v>186</v>
      </c>
      <c r="F2987" t="s">
        <v>59</v>
      </c>
      <c r="G2987">
        <v>9</v>
      </c>
      <c r="H2987" s="43">
        <v>10859</v>
      </c>
      <c r="I2987" t="s">
        <v>198</v>
      </c>
      <c r="J2987">
        <v>9900</v>
      </c>
      <c r="K2987" t="s">
        <v>218</v>
      </c>
      <c r="L2987" t="s">
        <v>218</v>
      </c>
      <c r="M2987" t="s">
        <v>214</v>
      </c>
      <c r="N2987" t="s">
        <v>215</v>
      </c>
      <c r="O2987" t="s">
        <v>64</v>
      </c>
      <c r="P2987">
        <v>451</v>
      </c>
      <c r="Q2987" t="s">
        <v>722</v>
      </c>
      <c r="R2987">
        <v>22</v>
      </c>
      <c r="S2987">
        <v>9</v>
      </c>
      <c r="T2987">
        <v>27.83</v>
      </c>
      <c r="U2987">
        <v>0</v>
      </c>
      <c r="V2987">
        <v>9</v>
      </c>
      <c r="W2987">
        <v>0.38</v>
      </c>
      <c r="X2987">
        <v>0.32</v>
      </c>
      <c r="Y2987">
        <v>0.32</v>
      </c>
      <c r="Z2987">
        <v>159.09</v>
      </c>
      <c r="AA2987" t="s">
        <v>46</v>
      </c>
      <c r="AB2987" t="s">
        <v>47</v>
      </c>
      <c r="AC2987" t="s">
        <v>220</v>
      </c>
      <c r="AE2987" s="39">
        <v>46236.51771990741</v>
      </c>
      <c r="AG2987" t="str">
        <f t="shared" si="368"/>
        <v>Agosto-26</v>
      </c>
      <c r="AH2987" s="36">
        <f>_xlfn.XLOOKUP(AK2987,'Base de Preços'!P$7:P$3001,'Base de Preços'!J$7:J$3001,"",0)</f>
        <v>193.73</v>
      </c>
      <c r="AI2987" s="37">
        <f t="shared" si="369"/>
        <v>5391.5058999999992</v>
      </c>
      <c r="AJ2987" t="str">
        <f>_xlfn.XLOOKUP(N2987,Agrupamentos!C$3:C$496,Agrupamentos!D$3:D$496,"",0)</f>
        <v>COMBATE A FORMIGA MECANIZADO</v>
      </c>
      <c r="AK2987" t="str">
        <f t="shared" si="370"/>
        <v>COMBATE A FORMIGA PÓS PLANTIO MECANIZADO- 3 a 5kg/ha isca granulada ou MIPISGN1400IMP17</v>
      </c>
      <c r="AL2987" s="57" t="str">
        <f t="shared" si="371"/>
        <v>48554GN1400Operador de Trator de PneuCARLOS ALVES DOS SANTOSCOMBATE A FORMIGA PÓS PLANTIO MECANIZADO- 3 a 5kg/ha isca granulada ou MIPISDOM ANTONIO22Principal27,83Agosto-260946236,517719907446234</v>
      </c>
      <c r="AM2987" s="79">
        <f t="shared" si="372"/>
        <v>23.684210526315788</v>
      </c>
      <c r="AN2987" s="80">
        <f t="shared" si="373"/>
        <v>3767.9210526315787</v>
      </c>
      <c r="AO2987" s="36">
        <f t="shared" si="374"/>
        <v>4427.4746999999998</v>
      </c>
      <c r="AP2987" s="83">
        <f t="shared" si="375"/>
        <v>659.55364736842103</v>
      </c>
    </row>
    <row r="2988" spans="1:42" hidden="1">
      <c r="A2988">
        <v>48519</v>
      </c>
      <c r="B2988" s="38">
        <v>46234</v>
      </c>
      <c r="C2988" t="s">
        <v>714</v>
      </c>
      <c r="D2988" t="s">
        <v>250</v>
      </c>
      <c r="E2988" t="s">
        <v>251</v>
      </c>
      <c r="F2988" t="s">
        <v>37</v>
      </c>
      <c r="G2988">
        <v>8</v>
      </c>
      <c r="H2988" s="43">
        <v>9241</v>
      </c>
      <c r="I2988" t="s">
        <v>189</v>
      </c>
      <c r="J2988" t="s">
        <v>39</v>
      </c>
      <c r="K2988" t="s">
        <v>40</v>
      </c>
      <c r="L2988" t="s">
        <v>252</v>
      </c>
      <c r="M2988">
        <v>2</v>
      </c>
      <c r="N2988" t="s">
        <v>42</v>
      </c>
      <c r="O2988" t="s">
        <v>64</v>
      </c>
      <c r="P2988">
        <v>390</v>
      </c>
      <c r="Q2988" t="s">
        <v>44</v>
      </c>
      <c r="R2988" t="s">
        <v>45</v>
      </c>
      <c r="S2988">
        <v>16</v>
      </c>
      <c r="T2988">
        <v>0</v>
      </c>
      <c r="U2988">
        <v>16</v>
      </c>
      <c r="V2988">
        <v>32</v>
      </c>
      <c r="W2988">
        <v>0</v>
      </c>
      <c r="X2988">
        <v>0</v>
      </c>
      <c r="Y2988">
        <v>0</v>
      </c>
      <c r="Z2988">
        <v>0</v>
      </c>
      <c r="AA2988" t="s">
        <v>46</v>
      </c>
      <c r="AB2988" t="s">
        <v>56</v>
      </c>
      <c r="AC2988" t="s">
        <v>48</v>
      </c>
      <c r="AD2988" t="s">
        <v>228</v>
      </c>
      <c r="AE2988" s="39">
        <v>46234.746122685188</v>
      </c>
      <c r="AG2988" t="str">
        <f t="shared" si="368"/>
        <v>Agosto-26</v>
      </c>
      <c r="AH2988" s="36">
        <f>_xlfn.XLOOKUP(AK2988,'Base de Preços'!P$7:P$3001,'Base de Preços'!J$7:J$3001,"",0)</f>
        <v>0</v>
      </c>
      <c r="AI2988" s="37">
        <f t="shared" si="369"/>
        <v>0</v>
      </c>
      <c r="AJ2988" t="str">
        <f>_xlfn.XLOOKUP(N2988,Agrupamentos!C$3:C$496,Agrupamentos!D$3:D$496,"",0)</f>
        <v>APOIO E MANUTENÇÃO</v>
      </c>
      <c r="AK2988" t="str">
        <f t="shared" si="370"/>
        <v>APOIO E MANUTEÇÃOGN12702</v>
      </c>
      <c r="AL2988" s="57" t="str">
        <f t="shared" si="371"/>
        <v>48519GN1270MotoristaGIOVANNI RODRIGUES BORGES MORAESAPOIO E MANUTEÇÃOPátio MST01Suporte0Agosto-26163246234,746122685246234</v>
      </c>
      <c r="AM2988" s="79" t="str">
        <f t="shared" si="372"/>
        <v/>
      </c>
      <c r="AN2988" s="80" t="str">
        <f t="shared" si="373"/>
        <v/>
      </c>
      <c r="AO2988" s="36">
        <f t="shared" si="374"/>
        <v>0</v>
      </c>
      <c r="AP2988" s="83" t="str">
        <f t="shared" si="375"/>
        <v/>
      </c>
    </row>
    <row r="2989" spans="1:42" hidden="1">
      <c r="A2989">
        <v>48541</v>
      </c>
      <c r="B2989" s="38">
        <v>46234</v>
      </c>
      <c r="C2989" t="s">
        <v>714</v>
      </c>
      <c r="D2989" t="s">
        <v>250</v>
      </c>
      <c r="E2989" t="s">
        <v>251</v>
      </c>
      <c r="F2989" t="s">
        <v>49</v>
      </c>
      <c r="G2989">
        <v>10</v>
      </c>
      <c r="H2989" s="43">
        <v>11697</v>
      </c>
      <c r="I2989" t="s">
        <v>253</v>
      </c>
      <c r="J2989">
        <v>10837</v>
      </c>
      <c r="K2989" t="s">
        <v>254</v>
      </c>
      <c r="L2989" t="s">
        <v>254</v>
      </c>
      <c r="M2989">
        <v>70</v>
      </c>
      <c r="N2989" t="s">
        <v>255</v>
      </c>
      <c r="O2989" t="s">
        <v>64</v>
      </c>
      <c r="P2989">
        <v>262</v>
      </c>
      <c r="Q2989" t="s">
        <v>256</v>
      </c>
      <c r="R2989">
        <v>40</v>
      </c>
      <c r="S2989">
        <v>60</v>
      </c>
      <c r="T2989">
        <v>66.98</v>
      </c>
      <c r="U2989">
        <v>0</v>
      </c>
      <c r="V2989">
        <v>60</v>
      </c>
      <c r="W2989">
        <v>1.42</v>
      </c>
      <c r="X2989">
        <v>0.9</v>
      </c>
      <c r="Y2989">
        <v>0.9</v>
      </c>
      <c r="Z2989">
        <v>149.09</v>
      </c>
      <c r="AA2989" t="s">
        <v>46</v>
      </c>
      <c r="AB2989" t="s">
        <v>47</v>
      </c>
      <c r="AC2989" t="s">
        <v>257</v>
      </c>
      <c r="AE2989" s="39">
        <v>46235.698587962965</v>
      </c>
      <c r="AG2989" t="str">
        <f t="shared" si="368"/>
        <v>Agosto-26</v>
      </c>
      <c r="AH2989" s="36">
        <f>_xlfn.XLOOKUP(AK2989,'Base de Preços'!P$7:P$3001,'Base de Preços'!J$7:J$3001,"",0)</f>
        <v>152.18</v>
      </c>
      <c r="AI2989" s="37">
        <f t="shared" si="369"/>
        <v>10193.0164</v>
      </c>
      <c r="AJ2989" t="str">
        <f>_xlfn.XLOOKUP(N2989,Agrupamentos!C$3:C$496,Agrupamentos!D$3:D$496,"",0)</f>
        <v>COMBATE A FORMIGA MANUAL</v>
      </c>
      <c r="AK2989" t="str">
        <f t="shared" si="370"/>
        <v>COMBATE A FORMIGA MANUAL MANUTENÇÃO - ANO 01GN127070</v>
      </c>
      <c r="AL2989" s="57" t="str">
        <f t="shared" si="371"/>
        <v>48541GN1270Trabalhador FlorestalJEAN CARDOSO PAIVACOMBATE A FORMIGA MANUAL MANUTENÇÃO - ANO 01Fazenda Texas40Principal66,98Agosto-2606046235,69858796346234</v>
      </c>
      <c r="AM2989" s="79">
        <f t="shared" si="372"/>
        <v>42.253521126760567</v>
      </c>
      <c r="AN2989" s="80">
        <f t="shared" si="373"/>
        <v>6299.5774647887329</v>
      </c>
      <c r="AO2989" s="36">
        <f t="shared" si="374"/>
        <v>9986.0482000000011</v>
      </c>
      <c r="AP2989" s="83">
        <f t="shared" si="375"/>
        <v>3686.4707352112682</v>
      </c>
    </row>
    <row r="2990" spans="1:42" hidden="1">
      <c r="A2990">
        <v>48541</v>
      </c>
      <c r="B2990" s="38">
        <v>46234</v>
      </c>
      <c r="C2990" t="s">
        <v>714</v>
      </c>
      <c r="D2990" t="s">
        <v>250</v>
      </c>
      <c r="E2990" t="s">
        <v>251</v>
      </c>
      <c r="F2990" t="s">
        <v>49</v>
      </c>
      <c r="G2990">
        <v>10</v>
      </c>
      <c r="H2990" s="43">
        <v>11697</v>
      </c>
      <c r="I2990" t="s">
        <v>253</v>
      </c>
      <c r="J2990">
        <v>10837</v>
      </c>
      <c r="K2990" t="s">
        <v>254</v>
      </c>
      <c r="L2990" t="s">
        <v>254</v>
      </c>
      <c r="M2990">
        <v>70</v>
      </c>
      <c r="N2990" t="s">
        <v>255</v>
      </c>
      <c r="O2990" t="s">
        <v>64</v>
      </c>
      <c r="P2990">
        <v>262</v>
      </c>
      <c r="Q2990" t="s">
        <v>256</v>
      </c>
      <c r="R2990">
        <v>48</v>
      </c>
      <c r="S2990">
        <v>50</v>
      </c>
      <c r="T2990">
        <v>48.98</v>
      </c>
      <c r="U2990">
        <v>0</v>
      </c>
      <c r="V2990">
        <v>50</v>
      </c>
      <c r="W2990">
        <v>1.42</v>
      </c>
      <c r="X2990">
        <v>1.02</v>
      </c>
      <c r="Y2990">
        <v>1.02</v>
      </c>
      <c r="Z2990">
        <v>149.09</v>
      </c>
      <c r="AA2990" t="s">
        <v>46</v>
      </c>
      <c r="AB2990" t="s">
        <v>47</v>
      </c>
      <c r="AC2990" t="s">
        <v>257</v>
      </c>
      <c r="AE2990" s="39">
        <v>46235.698587962965</v>
      </c>
      <c r="AG2990" t="str">
        <f t="shared" si="368"/>
        <v>Agosto-26</v>
      </c>
      <c r="AH2990" s="36">
        <f>_xlfn.XLOOKUP(AK2990,'Base de Preços'!P$7:P$3001,'Base de Preços'!J$7:J$3001,"",0)</f>
        <v>152.18</v>
      </c>
      <c r="AI2990" s="37">
        <f t="shared" si="369"/>
        <v>7453.7763999999997</v>
      </c>
      <c r="AJ2990" t="str">
        <f>_xlfn.XLOOKUP(N2990,Agrupamentos!C$3:C$496,Agrupamentos!D$3:D$496,"",0)</f>
        <v>COMBATE A FORMIGA MANUAL</v>
      </c>
      <c r="AK2990" t="str">
        <f t="shared" si="370"/>
        <v>COMBATE A FORMIGA MANUAL MANUTENÇÃO - ANO 01GN127070</v>
      </c>
      <c r="AL2990" s="57" t="str">
        <f t="shared" si="371"/>
        <v>48541GN1270Trabalhador FlorestalJEAN CARDOSO PAIVACOMBATE A FORMIGA MANUAL MANUTENÇÃO - ANO 01Fazenda Texas48Principal48,98Agosto-2605046235,69858796346234</v>
      </c>
      <c r="AM2990" s="79">
        <f t="shared" si="372"/>
        <v>35.211267605633807</v>
      </c>
      <c r="AN2990" s="80">
        <f t="shared" si="373"/>
        <v>5249.6478873239448</v>
      </c>
      <c r="AO2990" s="36">
        <f t="shared" si="374"/>
        <v>7302.4281999999994</v>
      </c>
      <c r="AP2990" s="83">
        <f t="shared" si="375"/>
        <v>2052.7803126760546</v>
      </c>
    </row>
    <row r="2991" spans="1:42" hidden="1">
      <c r="A2991">
        <v>48541</v>
      </c>
      <c r="B2991" s="38">
        <v>46234</v>
      </c>
      <c r="C2991" t="s">
        <v>714</v>
      </c>
      <c r="D2991" t="s">
        <v>250</v>
      </c>
      <c r="E2991" t="s">
        <v>251</v>
      </c>
      <c r="F2991" t="s">
        <v>49</v>
      </c>
      <c r="G2991">
        <v>10</v>
      </c>
      <c r="H2991" s="43">
        <v>11697</v>
      </c>
      <c r="I2991" t="s">
        <v>253</v>
      </c>
      <c r="J2991">
        <v>10837</v>
      </c>
      <c r="K2991" t="s">
        <v>254</v>
      </c>
      <c r="L2991" t="s">
        <v>254</v>
      </c>
      <c r="M2991">
        <v>70</v>
      </c>
      <c r="N2991" t="s">
        <v>255</v>
      </c>
      <c r="O2991" t="s">
        <v>64</v>
      </c>
      <c r="P2991">
        <v>262</v>
      </c>
      <c r="Q2991" t="s">
        <v>256</v>
      </c>
      <c r="R2991">
        <v>50</v>
      </c>
      <c r="S2991">
        <v>60</v>
      </c>
      <c r="T2991">
        <v>56.48</v>
      </c>
      <c r="U2991">
        <v>0</v>
      </c>
      <c r="V2991">
        <v>60</v>
      </c>
      <c r="W2991">
        <v>1.42</v>
      </c>
      <c r="X2991">
        <v>1.06</v>
      </c>
      <c r="Y2991">
        <v>1.06</v>
      </c>
      <c r="Z2991">
        <v>149.09</v>
      </c>
      <c r="AA2991" t="s">
        <v>46</v>
      </c>
      <c r="AB2991" t="s">
        <v>47</v>
      </c>
      <c r="AC2991" t="s">
        <v>257</v>
      </c>
      <c r="AE2991" s="39">
        <v>46235.698587962965</v>
      </c>
      <c r="AG2991" t="str">
        <f t="shared" si="368"/>
        <v>Agosto-26</v>
      </c>
      <c r="AH2991" s="36">
        <f>_xlfn.XLOOKUP(AK2991,'Base de Preços'!P$7:P$3001,'Base de Preços'!J$7:J$3001,"",0)</f>
        <v>152.18</v>
      </c>
      <c r="AI2991" s="37">
        <f t="shared" si="369"/>
        <v>8595.1263999999992</v>
      </c>
      <c r="AJ2991" t="str">
        <f>_xlfn.XLOOKUP(N2991,Agrupamentos!C$3:C$496,Agrupamentos!D$3:D$496,"",0)</f>
        <v>COMBATE A FORMIGA MANUAL</v>
      </c>
      <c r="AK2991" t="str">
        <f t="shared" si="370"/>
        <v>COMBATE A FORMIGA MANUAL MANUTENÇÃO - ANO 01GN127070</v>
      </c>
      <c r="AL2991" s="57" t="str">
        <f t="shared" si="371"/>
        <v>48541GN1270Trabalhador FlorestalJEAN CARDOSO PAIVACOMBATE A FORMIGA MANUAL MANUTENÇÃO - ANO 01Fazenda Texas50Principal56,48Agosto-2606046235,69858796346234</v>
      </c>
      <c r="AM2991" s="79">
        <f t="shared" si="372"/>
        <v>42.253521126760567</v>
      </c>
      <c r="AN2991" s="80">
        <f t="shared" si="373"/>
        <v>6299.5774647887329</v>
      </c>
      <c r="AO2991" s="36">
        <f t="shared" si="374"/>
        <v>8420.6031999999996</v>
      </c>
      <c r="AP2991" s="83">
        <f t="shared" si="375"/>
        <v>2121.0257352112667</v>
      </c>
    </row>
    <row r="2992" spans="1:42" hidden="1">
      <c r="A2992">
        <v>48541</v>
      </c>
      <c r="B2992" s="38">
        <v>46234</v>
      </c>
      <c r="C2992" t="s">
        <v>714</v>
      </c>
      <c r="D2992" t="s">
        <v>250</v>
      </c>
      <c r="E2992" t="s">
        <v>251</v>
      </c>
      <c r="F2992" t="s">
        <v>37</v>
      </c>
      <c r="G2992">
        <v>10</v>
      </c>
      <c r="H2992" s="43">
        <v>11697</v>
      </c>
      <c r="I2992" t="s">
        <v>253</v>
      </c>
      <c r="J2992">
        <v>10837</v>
      </c>
      <c r="K2992" t="s">
        <v>254</v>
      </c>
      <c r="L2992" t="s">
        <v>254</v>
      </c>
      <c r="M2992">
        <v>2</v>
      </c>
      <c r="N2992" t="s">
        <v>42</v>
      </c>
      <c r="O2992" t="s">
        <v>64</v>
      </c>
      <c r="P2992">
        <v>262</v>
      </c>
      <c r="Q2992" t="s">
        <v>256</v>
      </c>
      <c r="R2992">
        <v>40</v>
      </c>
      <c r="S2992">
        <v>10</v>
      </c>
      <c r="T2992">
        <v>0</v>
      </c>
      <c r="U2992">
        <v>0</v>
      </c>
      <c r="V2992">
        <v>10</v>
      </c>
      <c r="W2992">
        <v>0</v>
      </c>
      <c r="X2992">
        <v>0</v>
      </c>
      <c r="Y2992">
        <v>0</v>
      </c>
      <c r="Z2992">
        <v>0</v>
      </c>
      <c r="AA2992" t="s">
        <v>46</v>
      </c>
      <c r="AB2992" t="s">
        <v>56</v>
      </c>
      <c r="AC2992" t="s">
        <v>257</v>
      </c>
      <c r="AE2992" s="39">
        <v>46235.698587962965</v>
      </c>
      <c r="AG2992" t="str">
        <f t="shared" si="368"/>
        <v>Agosto-26</v>
      </c>
      <c r="AH2992" s="36">
        <f>_xlfn.XLOOKUP(AK2992,'Base de Preços'!P$7:P$3001,'Base de Preços'!J$7:J$3001,"",0)</f>
        <v>0</v>
      </c>
      <c r="AI2992" s="37">
        <f t="shared" si="369"/>
        <v>0</v>
      </c>
      <c r="AJ2992" t="str">
        <f>_xlfn.XLOOKUP(N2992,Agrupamentos!C$3:C$496,Agrupamentos!D$3:D$496,"",0)</f>
        <v>APOIO E MANUTENÇÃO</v>
      </c>
      <c r="AK2992" t="str">
        <f t="shared" si="370"/>
        <v>APOIO E MANUTEÇÃOGN12702</v>
      </c>
      <c r="AL2992" s="57" t="str">
        <f t="shared" si="371"/>
        <v>48541GN1270MotoristaJEAN CARDOSO PAIVAAPOIO E MANUTEÇÃOFazenda Texas40Suporte0Agosto-2601046235,69858796346234</v>
      </c>
      <c r="AM2992" s="79" t="str">
        <f t="shared" si="372"/>
        <v/>
      </c>
      <c r="AN2992" s="80" t="str">
        <f t="shared" si="373"/>
        <v/>
      </c>
      <c r="AO2992" s="36">
        <f t="shared" si="374"/>
        <v>0</v>
      </c>
      <c r="AP2992" s="83" t="str">
        <f t="shared" si="375"/>
        <v/>
      </c>
    </row>
    <row r="2993" spans="1:42" hidden="1">
      <c r="A2993">
        <v>48541</v>
      </c>
      <c r="B2993" s="38">
        <v>46234</v>
      </c>
      <c r="C2993" t="s">
        <v>714</v>
      </c>
      <c r="D2993" t="s">
        <v>250</v>
      </c>
      <c r="E2993" t="s">
        <v>251</v>
      </c>
      <c r="F2993" t="s">
        <v>49</v>
      </c>
      <c r="G2993">
        <v>10</v>
      </c>
      <c r="H2993" s="43">
        <v>11697</v>
      </c>
      <c r="I2993" t="s">
        <v>253</v>
      </c>
      <c r="J2993">
        <v>10837</v>
      </c>
      <c r="K2993" t="s">
        <v>254</v>
      </c>
      <c r="L2993" t="s">
        <v>254</v>
      </c>
      <c r="M2993">
        <v>70</v>
      </c>
      <c r="N2993" t="s">
        <v>255</v>
      </c>
      <c r="O2993" t="s">
        <v>64</v>
      </c>
      <c r="P2993">
        <v>262</v>
      </c>
      <c r="Q2993" t="s">
        <v>256</v>
      </c>
      <c r="R2993">
        <v>49</v>
      </c>
      <c r="S2993">
        <v>50</v>
      </c>
      <c r="T2993">
        <v>39.03</v>
      </c>
      <c r="U2993">
        <v>0</v>
      </c>
      <c r="V2993">
        <v>50</v>
      </c>
      <c r="W2993">
        <v>1.42</v>
      </c>
      <c r="X2993">
        <v>1.28</v>
      </c>
      <c r="Y2993">
        <v>1.28</v>
      </c>
      <c r="Z2993">
        <v>149.09</v>
      </c>
      <c r="AA2993" t="s">
        <v>46</v>
      </c>
      <c r="AB2993" t="s">
        <v>47</v>
      </c>
      <c r="AC2993" t="s">
        <v>257</v>
      </c>
      <c r="AE2993" s="39">
        <v>46235.698587962965</v>
      </c>
      <c r="AG2993" t="str">
        <f t="shared" si="368"/>
        <v>Agosto-26</v>
      </c>
      <c r="AH2993" s="36">
        <f>_xlfn.XLOOKUP(AK2993,'Base de Preços'!P$7:P$3001,'Base de Preços'!J$7:J$3001,"",0)</f>
        <v>152.18</v>
      </c>
      <c r="AI2993" s="37">
        <f t="shared" si="369"/>
        <v>5939.5854000000008</v>
      </c>
      <c r="AJ2993" t="str">
        <f>_xlfn.XLOOKUP(N2993,Agrupamentos!C$3:C$496,Agrupamentos!D$3:D$496,"",0)</f>
        <v>COMBATE A FORMIGA MANUAL</v>
      </c>
      <c r="AK2993" t="str">
        <f t="shared" si="370"/>
        <v>COMBATE A FORMIGA MANUAL MANUTENÇÃO - ANO 01GN127070</v>
      </c>
      <c r="AL2993" s="57" t="str">
        <f t="shared" si="371"/>
        <v>48541GN1270Trabalhador FlorestalJEAN CARDOSO PAIVACOMBATE A FORMIGA MANUAL MANUTENÇÃO - ANO 01Fazenda Texas49Principal39,03Agosto-2605046235,69858796346234</v>
      </c>
      <c r="AM2993" s="79">
        <f t="shared" si="372"/>
        <v>35.211267605633807</v>
      </c>
      <c r="AN2993" s="80">
        <f t="shared" si="373"/>
        <v>5249.6478873239448</v>
      </c>
      <c r="AO2993" s="36">
        <f t="shared" si="374"/>
        <v>5818.9827000000005</v>
      </c>
      <c r="AP2993" s="83">
        <f t="shared" si="375"/>
        <v>569.33481267605566</v>
      </c>
    </row>
    <row r="2994" spans="1:42" hidden="1">
      <c r="A2994">
        <v>48511</v>
      </c>
      <c r="B2994" s="38">
        <v>46234</v>
      </c>
      <c r="C2994" t="s">
        <v>714</v>
      </c>
      <c r="D2994" t="s">
        <v>105</v>
      </c>
      <c r="E2994" t="s">
        <v>106</v>
      </c>
      <c r="F2994" t="s">
        <v>49</v>
      </c>
      <c r="G2994">
        <v>8</v>
      </c>
      <c r="H2994" s="43">
        <v>11065</v>
      </c>
      <c r="I2994" t="s">
        <v>107</v>
      </c>
      <c r="J2994" t="s">
        <v>50</v>
      </c>
      <c r="K2994" t="s">
        <v>51</v>
      </c>
      <c r="L2994" t="s">
        <v>108</v>
      </c>
      <c r="M2994">
        <v>1</v>
      </c>
      <c r="N2994" t="s">
        <v>109</v>
      </c>
      <c r="O2994" t="s">
        <v>64</v>
      </c>
      <c r="P2994">
        <v>943</v>
      </c>
      <c r="Q2994" t="s">
        <v>824</v>
      </c>
      <c r="R2994" t="s">
        <v>834</v>
      </c>
      <c r="S2994">
        <v>0</v>
      </c>
      <c r="T2994">
        <v>0</v>
      </c>
      <c r="U2994">
        <v>8</v>
      </c>
      <c r="V2994">
        <v>8</v>
      </c>
      <c r="W2994">
        <v>0</v>
      </c>
      <c r="X2994">
        <v>0</v>
      </c>
      <c r="Y2994">
        <v>0</v>
      </c>
      <c r="Z2994">
        <v>0</v>
      </c>
      <c r="AA2994" t="s">
        <v>55</v>
      </c>
      <c r="AB2994" t="s">
        <v>56</v>
      </c>
      <c r="AC2994" t="s">
        <v>57</v>
      </c>
      <c r="AD2994" t="s">
        <v>120</v>
      </c>
      <c r="AE2994" s="39">
        <v>46234.723541666666</v>
      </c>
      <c r="AG2994" t="str">
        <f t="shared" si="368"/>
        <v>Agosto-26</v>
      </c>
      <c r="AH2994" s="36">
        <f>_xlfn.XLOOKUP(AK2994,'Base de Preços'!P$7:P$3001,'Base de Preços'!J$7:J$3001,"",0)</f>
        <v>0</v>
      </c>
      <c r="AI2994" s="37">
        <f t="shared" si="369"/>
        <v>0</v>
      </c>
      <c r="AJ2994" t="str">
        <f>_xlfn.XLOOKUP(N2994,Agrupamentos!C$3:C$496,Agrupamentos!D$3:D$496,"",0)</f>
        <v>APOIO E MANUTENÇÃO</v>
      </c>
      <c r="AK2994" t="str">
        <f t="shared" si="370"/>
        <v>APOIO E MANUTEÇÃO 1410GN14101</v>
      </c>
      <c r="AL2994" s="57" t="str">
        <f t="shared" si="371"/>
        <v>48511GN1410Trabalhador FlorestalLEANDRA DE MIRANDA SOUZA COSTAAPOIO E MANUTEÇÃO 1410LIMOEIRO - RRP027-01Suporte0Agosto-268846234,723541666746234</v>
      </c>
      <c r="AM2994" s="79" t="str">
        <f t="shared" si="372"/>
        <v/>
      </c>
      <c r="AN2994" s="80" t="str">
        <f t="shared" si="373"/>
        <v/>
      </c>
      <c r="AO2994" s="36">
        <f t="shared" si="374"/>
        <v>0</v>
      </c>
      <c r="AP2994" s="83" t="str">
        <f t="shared" si="375"/>
        <v/>
      </c>
    </row>
    <row r="2995" spans="1:42" hidden="1">
      <c r="A2995">
        <v>48531</v>
      </c>
      <c r="B2995" s="38">
        <v>46234</v>
      </c>
      <c r="C2995" t="s">
        <v>714</v>
      </c>
      <c r="D2995" t="s">
        <v>105</v>
      </c>
      <c r="E2995" t="s">
        <v>106</v>
      </c>
      <c r="F2995" t="s">
        <v>37</v>
      </c>
      <c r="G2995">
        <v>8</v>
      </c>
      <c r="H2995" s="43">
        <v>11065</v>
      </c>
      <c r="I2995" t="s">
        <v>107</v>
      </c>
      <c r="J2995">
        <v>11390</v>
      </c>
      <c r="K2995" t="s">
        <v>123</v>
      </c>
      <c r="L2995" t="s">
        <v>123</v>
      </c>
      <c r="M2995">
        <v>1</v>
      </c>
      <c r="N2995" t="s">
        <v>109</v>
      </c>
      <c r="O2995" t="s">
        <v>64</v>
      </c>
      <c r="P2995">
        <v>519</v>
      </c>
      <c r="Q2995" t="s">
        <v>435</v>
      </c>
      <c r="R2995" t="s">
        <v>158</v>
      </c>
      <c r="S2995">
        <v>8</v>
      </c>
      <c r="T2995">
        <v>0</v>
      </c>
      <c r="U2995">
        <v>0</v>
      </c>
      <c r="V2995">
        <v>8</v>
      </c>
      <c r="W2995">
        <v>0</v>
      </c>
      <c r="X2995">
        <v>0</v>
      </c>
      <c r="Y2995">
        <v>0</v>
      </c>
      <c r="Z2995">
        <v>0</v>
      </c>
      <c r="AA2995" t="s">
        <v>55</v>
      </c>
      <c r="AB2995" t="s">
        <v>47</v>
      </c>
      <c r="AC2995" t="s">
        <v>127</v>
      </c>
      <c r="AD2995" t="s">
        <v>120</v>
      </c>
      <c r="AE2995" s="39">
        <v>46237.478761574072</v>
      </c>
      <c r="AG2995" t="str">
        <f t="shared" si="368"/>
        <v>Agosto-26</v>
      </c>
      <c r="AH2995" s="36">
        <f>_xlfn.XLOOKUP(AK2995,'Base de Preços'!P$7:P$3001,'Base de Preços'!J$7:J$3001,"",0)</f>
        <v>0</v>
      </c>
      <c r="AI2995" s="37">
        <f t="shared" si="369"/>
        <v>0</v>
      </c>
      <c r="AJ2995" t="str">
        <f>_xlfn.XLOOKUP(N2995,Agrupamentos!C$3:C$496,Agrupamentos!D$3:D$496,"",0)</f>
        <v>APOIO E MANUTENÇÃO</v>
      </c>
      <c r="AK2995" t="str">
        <f t="shared" si="370"/>
        <v>APOIO E MANUTEÇÃO 1410GN14101</v>
      </c>
      <c r="AL2995" s="57" t="str">
        <f t="shared" si="371"/>
        <v>48531GN1410MotoristaDIEMISSON DE ALMEIDA SANTOSAPOIO E MANUTEÇÃO 1410MONTE BELO GLEBA E001-01Principal0Agosto-260846237,478761574146234</v>
      </c>
      <c r="AM2995" s="79" t="str">
        <f t="shared" si="372"/>
        <v/>
      </c>
      <c r="AN2995" s="80" t="str">
        <f t="shared" si="373"/>
        <v/>
      </c>
      <c r="AO2995" s="36">
        <f t="shared" si="374"/>
        <v>0</v>
      </c>
      <c r="AP2995" s="83" t="str">
        <f t="shared" si="375"/>
        <v/>
      </c>
    </row>
    <row r="2996" spans="1:42" hidden="1">
      <c r="A2996">
        <v>48531</v>
      </c>
      <c r="B2996" s="38">
        <v>46234</v>
      </c>
      <c r="C2996" t="s">
        <v>714</v>
      </c>
      <c r="D2996" t="s">
        <v>105</v>
      </c>
      <c r="E2996" t="s">
        <v>106</v>
      </c>
      <c r="F2996" t="s">
        <v>59</v>
      </c>
      <c r="G2996">
        <v>8</v>
      </c>
      <c r="H2996" s="43">
        <v>11065</v>
      </c>
      <c r="I2996" t="s">
        <v>107</v>
      </c>
      <c r="J2996">
        <v>11390</v>
      </c>
      <c r="K2996" t="s">
        <v>123</v>
      </c>
      <c r="L2996" t="s">
        <v>123</v>
      </c>
      <c r="M2996">
        <v>1</v>
      </c>
      <c r="N2996" t="s">
        <v>109</v>
      </c>
      <c r="O2996" t="s">
        <v>64</v>
      </c>
      <c r="P2996">
        <v>519</v>
      </c>
      <c r="Q2996" t="s">
        <v>435</v>
      </c>
      <c r="R2996" t="s">
        <v>158</v>
      </c>
      <c r="S2996">
        <v>0</v>
      </c>
      <c r="T2996">
        <v>0</v>
      </c>
      <c r="U2996">
        <v>8</v>
      </c>
      <c r="V2996">
        <v>8</v>
      </c>
      <c r="W2996">
        <v>0</v>
      </c>
      <c r="X2996">
        <v>0</v>
      </c>
      <c r="Y2996">
        <v>0</v>
      </c>
      <c r="Z2996">
        <v>0</v>
      </c>
      <c r="AA2996" t="s">
        <v>55</v>
      </c>
      <c r="AB2996" t="s">
        <v>56</v>
      </c>
      <c r="AC2996" t="s">
        <v>127</v>
      </c>
      <c r="AD2996" t="s">
        <v>120</v>
      </c>
      <c r="AE2996" s="39">
        <v>46237.487951388888</v>
      </c>
      <c r="AG2996" t="str">
        <f t="shared" si="368"/>
        <v>Agosto-26</v>
      </c>
      <c r="AH2996" s="36">
        <f>_xlfn.XLOOKUP(AK2996,'Base de Preços'!P$7:P$3001,'Base de Preços'!J$7:J$3001,"",0)</f>
        <v>0</v>
      </c>
      <c r="AI2996" s="37">
        <f t="shared" si="369"/>
        <v>0</v>
      </c>
      <c r="AJ2996" t="str">
        <f>_xlfn.XLOOKUP(N2996,Agrupamentos!C$3:C$496,Agrupamentos!D$3:D$496,"",0)</f>
        <v>APOIO E MANUTENÇÃO</v>
      </c>
      <c r="AK2996" t="str">
        <f t="shared" si="370"/>
        <v>APOIO E MANUTEÇÃO 1410GN14101</v>
      </c>
      <c r="AL2996" s="57" t="str">
        <f t="shared" si="371"/>
        <v>48531GN1410Operador de Trator de PneuDIEMISSON DE ALMEIDA SANTOSAPOIO E MANUTEÇÃO 1410MONTE BELO GLEBA E001-01Suporte0Agosto-268846237,487951388946234</v>
      </c>
      <c r="AM2996" s="79" t="str">
        <f t="shared" si="372"/>
        <v/>
      </c>
      <c r="AN2996" s="80" t="str">
        <f t="shared" si="373"/>
        <v/>
      </c>
      <c r="AO2996" s="36">
        <f t="shared" si="374"/>
        <v>0</v>
      </c>
      <c r="AP2996" s="83" t="str">
        <f t="shared" si="375"/>
        <v/>
      </c>
    </row>
    <row r="2997" spans="1:42" hidden="1">
      <c r="A2997">
        <v>48533</v>
      </c>
      <c r="B2997" s="38">
        <v>46234</v>
      </c>
      <c r="C2997" t="s">
        <v>714</v>
      </c>
      <c r="D2997" t="s">
        <v>105</v>
      </c>
      <c r="E2997" t="s">
        <v>106</v>
      </c>
      <c r="F2997" t="s">
        <v>59</v>
      </c>
      <c r="G2997">
        <v>8</v>
      </c>
      <c r="H2997" s="43">
        <v>11331</v>
      </c>
      <c r="I2997" t="s">
        <v>112</v>
      </c>
      <c r="J2997">
        <v>11838</v>
      </c>
      <c r="K2997" t="s">
        <v>113</v>
      </c>
      <c r="L2997" t="s">
        <v>114</v>
      </c>
      <c r="M2997" t="s">
        <v>115</v>
      </c>
      <c r="N2997" t="s">
        <v>116</v>
      </c>
      <c r="O2997" t="s">
        <v>64</v>
      </c>
      <c r="P2997">
        <v>820</v>
      </c>
      <c r="Q2997" t="s">
        <v>117</v>
      </c>
      <c r="R2997" t="s">
        <v>148</v>
      </c>
      <c r="S2997">
        <v>4</v>
      </c>
      <c r="T2997">
        <v>27.49</v>
      </c>
      <c r="U2997">
        <v>18</v>
      </c>
      <c r="V2997">
        <v>22</v>
      </c>
      <c r="W2997">
        <v>0.42</v>
      </c>
      <c r="X2997">
        <v>0.15</v>
      </c>
      <c r="Y2997">
        <v>0.8</v>
      </c>
      <c r="Z2997">
        <v>143.63999999999999</v>
      </c>
      <c r="AA2997" t="s">
        <v>46</v>
      </c>
      <c r="AB2997" t="s">
        <v>47</v>
      </c>
      <c r="AC2997" t="s">
        <v>119</v>
      </c>
      <c r="AD2997" t="s">
        <v>120</v>
      </c>
      <c r="AE2997" s="39">
        <v>46235.271793981483</v>
      </c>
      <c r="AG2997" t="str">
        <f t="shared" si="368"/>
        <v>Agosto-26</v>
      </c>
      <c r="AH2997" s="36">
        <f>_xlfn.XLOOKUP(AK2997,'Base de Preços'!P$7:P$3001,'Base de Preços'!J$7:J$3001,"",0)</f>
        <v>212.62</v>
      </c>
      <c r="AI2997" s="37">
        <f t="shared" si="369"/>
        <v>5844.9237999999996</v>
      </c>
      <c r="AJ2997" t="str">
        <f>_xlfn.XLOOKUP(N2997,Agrupamentos!C$3:C$496,Agrupamentos!D$3:D$496,"",0)</f>
        <v>HERBICIDA MEC</v>
      </c>
      <c r="AK2997" t="str">
        <f t="shared" si="370"/>
        <v>SERV CAP QUIM PRE EMERG 3 LINHASGN1410IMP97</v>
      </c>
      <c r="AL2997" s="57" t="str">
        <f t="shared" si="371"/>
        <v>48533GN1410Operador de Trator de PneuRENILDO DA CONCEICAO OLIVEIRASERV CAP QUIM PRE EMERG 3 LINHASNOSSA SENHORA APARECIDA IX005-01Principal27,49Agosto-26182246235,271793981546234</v>
      </c>
      <c r="AM2997" s="79">
        <f t="shared" si="372"/>
        <v>52.38095238095238</v>
      </c>
      <c r="AN2997" s="80">
        <f t="shared" si="373"/>
        <v>7523.9999999999991</v>
      </c>
      <c r="AO2997" s="36">
        <f t="shared" si="374"/>
        <v>3948.6635999999994</v>
      </c>
      <c r="AP2997" s="83">
        <f t="shared" si="375"/>
        <v>-3575.3363999999997</v>
      </c>
    </row>
    <row r="2998" spans="1:42" hidden="1">
      <c r="A2998">
        <v>48533</v>
      </c>
      <c r="B2998" s="38">
        <v>46234</v>
      </c>
      <c r="C2998" t="s">
        <v>714</v>
      </c>
      <c r="D2998" t="s">
        <v>105</v>
      </c>
      <c r="E2998" t="s">
        <v>106</v>
      </c>
      <c r="F2998" t="s">
        <v>37</v>
      </c>
      <c r="G2998">
        <v>8</v>
      </c>
      <c r="H2998" s="43">
        <v>11331</v>
      </c>
      <c r="I2998" t="s">
        <v>112</v>
      </c>
      <c r="J2998">
        <v>11838</v>
      </c>
      <c r="K2998" t="s">
        <v>113</v>
      </c>
      <c r="L2998" t="s">
        <v>114</v>
      </c>
      <c r="M2998">
        <v>1</v>
      </c>
      <c r="N2998" t="s">
        <v>109</v>
      </c>
      <c r="O2998" t="s">
        <v>64</v>
      </c>
      <c r="P2998">
        <v>820</v>
      </c>
      <c r="Q2998" t="s">
        <v>117</v>
      </c>
      <c r="R2998" t="s">
        <v>104</v>
      </c>
      <c r="S2998">
        <v>0</v>
      </c>
      <c r="T2998">
        <v>0</v>
      </c>
      <c r="U2998">
        <v>8</v>
      </c>
      <c r="V2998">
        <v>8</v>
      </c>
      <c r="W2998">
        <v>0</v>
      </c>
      <c r="X2998">
        <v>0</v>
      </c>
      <c r="Y2998">
        <v>0</v>
      </c>
      <c r="Z2998">
        <v>0</v>
      </c>
      <c r="AA2998" t="s">
        <v>46</v>
      </c>
      <c r="AB2998" t="s">
        <v>47</v>
      </c>
      <c r="AC2998" t="s">
        <v>119</v>
      </c>
      <c r="AD2998" t="s">
        <v>120</v>
      </c>
      <c r="AE2998" s="39">
        <v>46235.271793981483</v>
      </c>
      <c r="AG2998" t="str">
        <f t="shared" si="368"/>
        <v>Agosto-26</v>
      </c>
      <c r="AH2998" s="36">
        <f>_xlfn.XLOOKUP(AK2998,'Base de Preços'!P$7:P$3001,'Base de Preços'!J$7:J$3001,"",0)</f>
        <v>0</v>
      </c>
      <c r="AI2998" s="37">
        <f t="shared" si="369"/>
        <v>0</v>
      </c>
      <c r="AJ2998" t="str">
        <f>_xlfn.XLOOKUP(N2998,Agrupamentos!C$3:C$496,Agrupamentos!D$3:D$496,"",0)</f>
        <v>APOIO E MANUTENÇÃO</v>
      </c>
      <c r="AK2998" t="str">
        <f t="shared" si="370"/>
        <v>APOIO E MANUTEÇÃO 1410GN14101</v>
      </c>
      <c r="AL2998" s="57" t="str">
        <f t="shared" si="371"/>
        <v>48533GN1410MotoristaRENILDO DA CONCEICAO OLIVEIRAAPOIO E MANUTEÇÃO 1410NOSSA SENHORA APARECIDA IX007-01Principal0Agosto-268846235,271793981546234</v>
      </c>
      <c r="AM2998" s="79" t="str">
        <f t="shared" si="372"/>
        <v/>
      </c>
      <c r="AN2998" s="80" t="str">
        <f t="shared" si="373"/>
        <v/>
      </c>
      <c r="AO2998" s="36">
        <f t="shared" si="374"/>
        <v>0</v>
      </c>
      <c r="AP2998" s="83" t="str">
        <f t="shared" si="375"/>
        <v/>
      </c>
    </row>
    <row r="2999" spans="1:42" hidden="1">
      <c r="A2999">
        <v>48533</v>
      </c>
      <c r="B2999" s="38">
        <v>46234</v>
      </c>
      <c r="C2999" t="s">
        <v>714</v>
      </c>
      <c r="D2999" t="s">
        <v>105</v>
      </c>
      <c r="E2999" t="s">
        <v>106</v>
      </c>
      <c r="F2999" t="s">
        <v>37</v>
      </c>
      <c r="G2999">
        <v>8</v>
      </c>
      <c r="H2999" s="43">
        <v>11331</v>
      </c>
      <c r="I2999" t="s">
        <v>112</v>
      </c>
      <c r="J2999">
        <v>11838</v>
      </c>
      <c r="K2999" t="s">
        <v>113</v>
      </c>
      <c r="L2999" t="s">
        <v>114</v>
      </c>
      <c r="M2999">
        <v>1</v>
      </c>
      <c r="N2999" t="s">
        <v>109</v>
      </c>
      <c r="O2999" t="s">
        <v>64</v>
      </c>
      <c r="P2999">
        <v>820</v>
      </c>
      <c r="Q2999" t="s">
        <v>117</v>
      </c>
      <c r="R2999" t="s">
        <v>148</v>
      </c>
      <c r="S2999">
        <v>0</v>
      </c>
      <c r="T2999">
        <v>0</v>
      </c>
      <c r="U2999">
        <v>8</v>
      </c>
      <c r="V2999">
        <v>8</v>
      </c>
      <c r="W2999">
        <v>0</v>
      </c>
      <c r="X2999">
        <v>0</v>
      </c>
      <c r="Y2999">
        <v>0</v>
      </c>
      <c r="Z2999">
        <v>0</v>
      </c>
      <c r="AA2999" t="s">
        <v>46</v>
      </c>
      <c r="AB2999" t="s">
        <v>47</v>
      </c>
      <c r="AC2999" t="s">
        <v>119</v>
      </c>
      <c r="AD2999" t="s">
        <v>120</v>
      </c>
      <c r="AE2999" s="39">
        <v>46235.271793981483</v>
      </c>
      <c r="AG2999" t="str">
        <f t="shared" si="368"/>
        <v>Agosto-26</v>
      </c>
      <c r="AH2999" s="36">
        <f>_xlfn.XLOOKUP(AK2999,'Base de Preços'!P$7:P$3001,'Base de Preços'!J$7:J$3001,"",0)</f>
        <v>0</v>
      </c>
      <c r="AI2999" s="37">
        <f t="shared" si="369"/>
        <v>0</v>
      </c>
      <c r="AJ2999" t="str">
        <f>_xlfn.XLOOKUP(N2999,Agrupamentos!C$3:C$496,Agrupamentos!D$3:D$496,"",0)</f>
        <v>APOIO E MANUTENÇÃO</v>
      </c>
      <c r="AK2999" t="str">
        <f t="shared" si="370"/>
        <v>APOIO E MANUTEÇÃO 1410GN14101</v>
      </c>
      <c r="AL2999" s="57" t="str">
        <f t="shared" si="371"/>
        <v>48533GN1410MotoristaRENILDO DA CONCEICAO OLIVEIRAAPOIO E MANUTEÇÃO 1410NOSSA SENHORA APARECIDA IX005-01Principal0Agosto-268846235,271793981546234</v>
      </c>
      <c r="AM2999" s="79" t="str">
        <f t="shared" si="372"/>
        <v/>
      </c>
      <c r="AN2999" s="80" t="str">
        <f t="shared" si="373"/>
        <v/>
      </c>
      <c r="AO2999" s="36">
        <f t="shared" si="374"/>
        <v>0</v>
      </c>
      <c r="AP2999" s="83" t="str">
        <f t="shared" si="375"/>
        <v/>
      </c>
    </row>
    <row r="3000" spans="1:42" hidden="1">
      <c r="A3000">
        <v>48563</v>
      </c>
      <c r="B3000" s="38">
        <v>46234</v>
      </c>
      <c r="C3000" t="s">
        <v>714</v>
      </c>
      <c r="D3000" t="s">
        <v>105</v>
      </c>
      <c r="E3000" t="s">
        <v>106</v>
      </c>
      <c r="F3000" t="s">
        <v>37</v>
      </c>
      <c r="G3000">
        <v>8</v>
      </c>
      <c r="H3000" s="43">
        <v>11065</v>
      </c>
      <c r="I3000" t="s">
        <v>107</v>
      </c>
      <c r="J3000">
        <v>11392</v>
      </c>
      <c r="K3000" t="s">
        <v>142</v>
      </c>
      <c r="L3000" t="s">
        <v>142</v>
      </c>
      <c r="M3000">
        <v>1</v>
      </c>
      <c r="N3000" t="s">
        <v>109</v>
      </c>
      <c r="O3000" t="s">
        <v>64</v>
      </c>
      <c r="P3000">
        <v>532</v>
      </c>
      <c r="Q3000" t="s">
        <v>117</v>
      </c>
      <c r="R3000" t="s">
        <v>122</v>
      </c>
      <c r="S3000">
        <v>16</v>
      </c>
      <c r="T3000">
        <v>0</v>
      </c>
      <c r="U3000">
        <v>10</v>
      </c>
      <c r="V3000">
        <v>26</v>
      </c>
      <c r="W3000">
        <v>0</v>
      </c>
      <c r="X3000">
        <v>0</v>
      </c>
      <c r="Y3000">
        <v>0</v>
      </c>
      <c r="Z3000">
        <v>0</v>
      </c>
      <c r="AA3000" t="s">
        <v>46</v>
      </c>
      <c r="AB3000" t="s">
        <v>47</v>
      </c>
      <c r="AC3000" t="s">
        <v>145</v>
      </c>
      <c r="AD3000" t="s">
        <v>120</v>
      </c>
      <c r="AE3000" s="39">
        <v>46236.854085648149</v>
      </c>
      <c r="AG3000" t="str">
        <f t="shared" si="368"/>
        <v>Agosto-26</v>
      </c>
      <c r="AH3000" s="36">
        <f>_xlfn.XLOOKUP(AK3000,'Base de Preços'!P$7:P$3001,'Base de Preços'!J$7:J$3001,"",0)</f>
        <v>0</v>
      </c>
      <c r="AI3000" s="37">
        <f t="shared" si="369"/>
        <v>0</v>
      </c>
      <c r="AJ3000" t="str">
        <f>_xlfn.XLOOKUP(N3000,Agrupamentos!C$3:C$496,Agrupamentos!D$3:D$496,"",0)</f>
        <v>APOIO E MANUTENÇÃO</v>
      </c>
      <c r="AK3000" t="str">
        <f t="shared" si="370"/>
        <v>APOIO E MANUTEÇÃO 1410GN14101</v>
      </c>
      <c r="AL3000" s="57" t="str">
        <f t="shared" si="371"/>
        <v>48563GN1410MotoristaDOUGLAS BOTELHO GOMESAPOIO E MANUTEÇÃO 1410NOSSA SENHORA APARECIDA IX004-01Principal0Agosto-26102646236,854085648146234</v>
      </c>
      <c r="AM3000" s="79" t="str">
        <f t="shared" si="372"/>
        <v/>
      </c>
      <c r="AN3000" s="80" t="str">
        <f t="shared" si="373"/>
        <v/>
      </c>
      <c r="AO3000" s="36">
        <f t="shared" si="374"/>
        <v>0</v>
      </c>
      <c r="AP3000" s="83" t="str">
        <f t="shared" si="375"/>
        <v/>
      </c>
    </row>
    <row r="3001" spans="1:42" hidden="1">
      <c r="A3001">
        <v>48542</v>
      </c>
      <c r="B3001" s="38">
        <v>46235</v>
      </c>
      <c r="C3001" t="s">
        <v>714</v>
      </c>
      <c r="D3001" t="s">
        <v>250</v>
      </c>
      <c r="E3001" t="s">
        <v>251</v>
      </c>
      <c r="F3001" t="s">
        <v>49</v>
      </c>
      <c r="G3001">
        <v>8</v>
      </c>
      <c r="H3001" s="43">
        <v>11697</v>
      </c>
      <c r="I3001" t="s">
        <v>253</v>
      </c>
      <c r="J3001">
        <v>10837</v>
      </c>
      <c r="K3001" t="s">
        <v>254</v>
      </c>
      <c r="L3001" t="s">
        <v>254</v>
      </c>
      <c r="M3001">
        <v>70</v>
      </c>
      <c r="N3001" t="s">
        <v>255</v>
      </c>
      <c r="O3001" t="s">
        <v>64</v>
      </c>
      <c r="P3001">
        <v>262</v>
      </c>
      <c r="Q3001" t="s">
        <v>256</v>
      </c>
      <c r="R3001">
        <v>57</v>
      </c>
      <c r="S3001">
        <v>48</v>
      </c>
      <c r="T3001">
        <v>63.9</v>
      </c>
      <c r="U3001">
        <v>0</v>
      </c>
      <c r="V3001">
        <v>48</v>
      </c>
      <c r="W3001">
        <v>1.42</v>
      </c>
      <c r="X3001">
        <v>0.75</v>
      </c>
      <c r="Y3001">
        <v>0.75</v>
      </c>
      <c r="Z3001">
        <v>149.09</v>
      </c>
      <c r="AA3001" t="s">
        <v>46</v>
      </c>
      <c r="AB3001" t="s">
        <v>47</v>
      </c>
      <c r="AC3001" t="s">
        <v>257</v>
      </c>
      <c r="AE3001" s="39">
        <v>46235.712094907409</v>
      </c>
      <c r="AG3001" t="str">
        <f t="shared" si="368"/>
        <v>Agosto-26</v>
      </c>
      <c r="AH3001" s="36">
        <f>_xlfn.XLOOKUP(AK3001,'Base de Preços'!P$7:P$3001,'Base de Preços'!J$7:J$3001,"",0)</f>
        <v>152.18</v>
      </c>
      <c r="AI3001" s="37">
        <f t="shared" si="369"/>
        <v>9724.3019999999997</v>
      </c>
      <c r="AJ3001" t="str">
        <f>_xlfn.XLOOKUP(N3001,Agrupamentos!C$3:C$496,Agrupamentos!D$3:D$496,"",0)</f>
        <v>COMBATE A FORMIGA MANUAL</v>
      </c>
      <c r="AK3001" t="str">
        <f t="shared" si="370"/>
        <v>COMBATE A FORMIGA MANUAL MANUTENÇÃO - ANO 01GN127070</v>
      </c>
      <c r="AL3001" s="57" t="str">
        <f t="shared" si="371"/>
        <v>48542GN1270Trabalhador FlorestalJEAN CARDOSO PAIVACOMBATE A FORMIGA MANUAL MANUTENÇÃO - ANO 01Fazenda Texas57Principal63,9Agosto-2604846235,712094907446235</v>
      </c>
      <c r="AM3001" s="79">
        <f t="shared" si="372"/>
        <v>33.802816901408455</v>
      </c>
      <c r="AN3001" s="80">
        <f t="shared" si="373"/>
        <v>5039.6619718309867</v>
      </c>
      <c r="AO3001" s="36">
        <f t="shared" si="374"/>
        <v>9526.8510000000006</v>
      </c>
      <c r="AP3001" s="83">
        <f t="shared" si="375"/>
        <v>4487.1890281690139</v>
      </c>
    </row>
    <row r="3002" spans="1:42" hidden="1">
      <c r="A3002">
        <v>48542</v>
      </c>
      <c r="B3002" s="38">
        <v>46235</v>
      </c>
      <c r="C3002" t="s">
        <v>714</v>
      </c>
      <c r="D3002" t="s">
        <v>250</v>
      </c>
      <c r="E3002" t="s">
        <v>251</v>
      </c>
      <c r="F3002" t="s">
        <v>49</v>
      </c>
      <c r="G3002">
        <v>8</v>
      </c>
      <c r="H3002" s="43">
        <v>11697</v>
      </c>
      <c r="I3002" t="s">
        <v>253</v>
      </c>
      <c r="J3002">
        <v>10837</v>
      </c>
      <c r="K3002" t="s">
        <v>254</v>
      </c>
      <c r="L3002" t="s">
        <v>254</v>
      </c>
      <c r="M3002">
        <v>70</v>
      </c>
      <c r="N3002" t="s">
        <v>255</v>
      </c>
      <c r="O3002" t="s">
        <v>64</v>
      </c>
      <c r="P3002">
        <v>262</v>
      </c>
      <c r="Q3002" t="s">
        <v>256</v>
      </c>
      <c r="R3002">
        <v>39</v>
      </c>
      <c r="S3002">
        <v>32</v>
      </c>
      <c r="T3002">
        <v>38.43</v>
      </c>
      <c r="U3002">
        <v>0</v>
      </c>
      <c r="V3002">
        <v>32</v>
      </c>
      <c r="W3002">
        <v>1.42</v>
      </c>
      <c r="X3002">
        <v>0.83</v>
      </c>
      <c r="Y3002">
        <v>0.83</v>
      </c>
      <c r="Z3002">
        <v>149.09</v>
      </c>
      <c r="AA3002" t="s">
        <v>46</v>
      </c>
      <c r="AB3002" t="s">
        <v>47</v>
      </c>
      <c r="AC3002" t="s">
        <v>257</v>
      </c>
      <c r="AE3002" s="39">
        <v>46235.712094907409</v>
      </c>
      <c r="AG3002" t="str">
        <f t="shared" si="368"/>
        <v>Agosto-26</v>
      </c>
      <c r="AH3002" s="36">
        <f>_xlfn.XLOOKUP(AK3002,'Base de Preços'!P$7:P$3001,'Base de Preços'!J$7:J$3001,"",0)</f>
        <v>152.18</v>
      </c>
      <c r="AI3002" s="37">
        <f t="shared" si="369"/>
        <v>5848.2773999999999</v>
      </c>
      <c r="AJ3002" t="str">
        <f>_xlfn.XLOOKUP(N3002,Agrupamentos!C$3:C$496,Agrupamentos!D$3:D$496,"",0)</f>
        <v>COMBATE A FORMIGA MANUAL</v>
      </c>
      <c r="AK3002" t="str">
        <f t="shared" si="370"/>
        <v>COMBATE A FORMIGA MANUAL MANUTENÇÃO - ANO 01GN127070</v>
      </c>
      <c r="AL3002" s="57" t="str">
        <f t="shared" si="371"/>
        <v>48542GN1270Trabalhador FlorestalJEAN CARDOSO PAIVACOMBATE A FORMIGA MANUAL MANUTENÇÃO - ANO 01Fazenda Texas39Principal38,43Agosto-2603246235,712094907446235</v>
      </c>
      <c r="AM3002" s="79">
        <f t="shared" si="372"/>
        <v>22.535211267605636</v>
      </c>
      <c r="AN3002" s="80">
        <f t="shared" si="373"/>
        <v>3359.7746478873241</v>
      </c>
      <c r="AO3002" s="36">
        <f t="shared" si="374"/>
        <v>5729.5286999999998</v>
      </c>
      <c r="AP3002" s="83">
        <f t="shared" si="375"/>
        <v>2369.7540521126757</v>
      </c>
    </row>
    <row r="3003" spans="1:42" hidden="1">
      <c r="A3003">
        <v>48542</v>
      </c>
      <c r="B3003" s="38">
        <v>46235</v>
      </c>
      <c r="C3003" t="s">
        <v>714</v>
      </c>
      <c r="D3003" t="s">
        <v>250</v>
      </c>
      <c r="E3003" t="s">
        <v>251</v>
      </c>
      <c r="F3003" t="s">
        <v>49</v>
      </c>
      <c r="G3003">
        <v>8</v>
      </c>
      <c r="H3003" s="43">
        <v>11697</v>
      </c>
      <c r="I3003" t="s">
        <v>253</v>
      </c>
      <c r="J3003">
        <v>10837</v>
      </c>
      <c r="K3003" t="s">
        <v>254</v>
      </c>
      <c r="L3003" t="s">
        <v>254</v>
      </c>
      <c r="M3003">
        <v>70</v>
      </c>
      <c r="N3003" t="s">
        <v>255</v>
      </c>
      <c r="O3003" t="s">
        <v>64</v>
      </c>
      <c r="P3003">
        <v>262</v>
      </c>
      <c r="Q3003" t="s">
        <v>256</v>
      </c>
      <c r="R3003">
        <v>56</v>
      </c>
      <c r="S3003">
        <v>72</v>
      </c>
      <c r="T3003">
        <v>73.73</v>
      </c>
      <c r="U3003">
        <v>0</v>
      </c>
      <c r="V3003">
        <v>72</v>
      </c>
      <c r="W3003">
        <v>1.42</v>
      </c>
      <c r="X3003">
        <v>0.98</v>
      </c>
      <c r="Y3003">
        <v>0.98</v>
      </c>
      <c r="Z3003">
        <v>149.09</v>
      </c>
      <c r="AA3003" t="s">
        <v>46</v>
      </c>
      <c r="AB3003" t="s">
        <v>47</v>
      </c>
      <c r="AC3003" t="s">
        <v>257</v>
      </c>
      <c r="AE3003" s="39">
        <v>46235.712094907409</v>
      </c>
      <c r="AG3003" t="str">
        <f t="shared" si="368"/>
        <v>Agosto-26</v>
      </c>
      <c r="AH3003" s="36">
        <f>_xlfn.XLOOKUP(AK3003,'Base de Preços'!P$7:P$3001,'Base de Preços'!J$7:J$3001,"",0)</f>
        <v>152.18</v>
      </c>
      <c r="AI3003" s="37">
        <f t="shared" si="369"/>
        <v>11220.231400000001</v>
      </c>
      <c r="AJ3003" t="str">
        <f>_xlfn.XLOOKUP(N3003,Agrupamentos!C$3:C$496,Agrupamentos!D$3:D$496,"",0)</f>
        <v>COMBATE A FORMIGA MANUAL</v>
      </c>
      <c r="AK3003" t="str">
        <f t="shared" si="370"/>
        <v>COMBATE A FORMIGA MANUAL MANUTENÇÃO - ANO 01GN127070</v>
      </c>
      <c r="AL3003" s="57" t="str">
        <f t="shared" si="371"/>
        <v>48542GN1270Trabalhador FlorestalJEAN CARDOSO PAIVACOMBATE A FORMIGA MANUAL MANUTENÇÃO - ANO 01Fazenda Texas56Principal73,73Agosto-2607246235,712094907446235</v>
      </c>
      <c r="AM3003" s="79">
        <f t="shared" si="372"/>
        <v>50.70422535211268</v>
      </c>
      <c r="AN3003" s="80">
        <f t="shared" si="373"/>
        <v>7559.49295774648</v>
      </c>
      <c r="AO3003" s="36">
        <f t="shared" si="374"/>
        <v>10992.405700000001</v>
      </c>
      <c r="AP3003" s="83">
        <f t="shared" si="375"/>
        <v>3432.9127422535212</v>
      </c>
    </row>
    <row r="3004" spans="1:42" hidden="1">
      <c r="A3004">
        <v>48542</v>
      </c>
      <c r="B3004" s="38">
        <v>46235</v>
      </c>
      <c r="C3004" t="s">
        <v>714</v>
      </c>
      <c r="D3004" t="s">
        <v>250</v>
      </c>
      <c r="E3004" t="s">
        <v>251</v>
      </c>
      <c r="F3004" t="s">
        <v>49</v>
      </c>
      <c r="G3004">
        <v>8</v>
      </c>
      <c r="H3004" s="43">
        <v>11697</v>
      </c>
      <c r="I3004" t="s">
        <v>253</v>
      </c>
      <c r="J3004">
        <v>10837</v>
      </c>
      <c r="K3004" t="s">
        <v>254</v>
      </c>
      <c r="L3004" t="s">
        <v>254</v>
      </c>
      <c r="M3004">
        <v>70</v>
      </c>
      <c r="N3004" t="s">
        <v>255</v>
      </c>
      <c r="O3004" t="s">
        <v>64</v>
      </c>
      <c r="P3004">
        <v>262</v>
      </c>
      <c r="Q3004" t="s">
        <v>256</v>
      </c>
      <c r="R3004">
        <v>58</v>
      </c>
      <c r="S3004">
        <v>32</v>
      </c>
      <c r="T3004">
        <v>35</v>
      </c>
      <c r="U3004">
        <v>0</v>
      </c>
      <c r="V3004">
        <v>32</v>
      </c>
      <c r="W3004">
        <v>1.42</v>
      </c>
      <c r="X3004">
        <v>0.91</v>
      </c>
      <c r="Y3004">
        <v>0.91</v>
      </c>
      <c r="Z3004">
        <v>149.09</v>
      </c>
      <c r="AA3004" t="s">
        <v>55</v>
      </c>
      <c r="AB3004" t="s">
        <v>47</v>
      </c>
      <c r="AC3004" t="s">
        <v>257</v>
      </c>
      <c r="AE3004" s="39">
        <v>46235.712094907409</v>
      </c>
      <c r="AG3004" t="str">
        <f t="shared" si="368"/>
        <v>Agosto-26</v>
      </c>
      <c r="AH3004" s="36">
        <f>_xlfn.XLOOKUP(AK3004,'Base de Preços'!P$7:P$3001,'Base de Preços'!J$7:J$3001,"",0)</f>
        <v>152.18</v>
      </c>
      <c r="AI3004" s="37">
        <f t="shared" si="369"/>
        <v>5326.3</v>
      </c>
      <c r="AJ3004" t="str">
        <f>_xlfn.XLOOKUP(N3004,Agrupamentos!C$3:C$496,Agrupamentos!D$3:D$496,"",0)</f>
        <v>COMBATE A FORMIGA MANUAL</v>
      </c>
      <c r="AK3004" t="str">
        <f t="shared" si="370"/>
        <v>COMBATE A FORMIGA MANUAL MANUTENÇÃO - ANO 01GN127070</v>
      </c>
      <c r="AL3004" s="57" t="str">
        <f t="shared" si="371"/>
        <v>48542GN1270Trabalhador FlorestalJEAN CARDOSO PAIVACOMBATE A FORMIGA MANUAL MANUTENÇÃO - ANO 01Fazenda Texas58Principal35Agosto-2603246235,712094907446235</v>
      </c>
      <c r="AM3004" s="79">
        <f t="shared" si="372"/>
        <v>22.535211267605636</v>
      </c>
      <c r="AN3004" s="80">
        <f t="shared" si="373"/>
        <v>3359.7746478873241</v>
      </c>
      <c r="AO3004" s="36">
        <f t="shared" si="374"/>
        <v>5218.1500000000005</v>
      </c>
      <c r="AP3004" s="83">
        <f t="shared" si="375"/>
        <v>1858.3753521126764</v>
      </c>
    </row>
    <row r="3005" spans="1:42" hidden="1">
      <c r="A3005">
        <v>48542</v>
      </c>
      <c r="B3005" s="38">
        <v>46235</v>
      </c>
      <c r="C3005" t="s">
        <v>714</v>
      </c>
      <c r="D3005" t="s">
        <v>250</v>
      </c>
      <c r="E3005" t="s">
        <v>251</v>
      </c>
      <c r="F3005" t="s">
        <v>37</v>
      </c>
      <c r="G3005">
        <v>8</v>
      </c>
      <c r="H3005" s="43">
        <v>11697</v>
      </c>
      <c r="I3005" t="s">
        <v>253</v>
      </c>
      <c r="J3005">
        <v>10837</v>
      </c>
      <c r="K3005" t="s">
        <v>254</v>
      </c>
      <c r="L3005" t="s">
        <v>254</v>
      </c>
      <c r="M3005">
        <v>2</v>
      </c>
      <c r="N3005" t="s">
        <v>42</v>
      </c>
      <c r="O3005" t="s">
        <v>64</v>
      </c>
      <c r="P3005">
        <v>262</v>
      </c>
      <c r="Q3005" t="s">
        <v>256</v>
      </c>
      <c r="R3005">
        <v>39</v>
      </c>
      <c r="S3005">
        <v>8</v>
      </c>
      <c r="T3005">
        <v>0</v>
      </c>
      <c r="U3005">
        <v>0</v>
      </c>
      <c r="V3005">
        <v>8</v>
      </c>
      <c r="W3005">
        <v>0</v>
      </c>
      <c r="X3005">
        <v>0</v>
      </c>
      <c r="Y3005">
        <v>0</v>
      </c>
      <c r="Z3005">
        <v>0</v>
      </c>
      <c r="AA3005" t="s">
        <v>46</v>
      </c>
      <c r="AB3005" t="s">
        <v>56</v>
      </c>
      <c r="AC3005" t="s">
        <v>257</v>
      </c>
      <c r="AE3005" s="39">
        <v>46235.712094907409</v>
      </c>
      <c r="AG3005" t="str">
        <f t="shared" si="368"/>
        <v>Agosto-26</v>
      </c>
      <c r="AH3005" s="36">
        <f>_xlfn.XLOOKUP(AK3005,'Base de Preços'!P$7:P$3001,'Base de Preços'!J$7:J$3001,"",0)</f>
        <v>0</v>
      </c>
      <c r="AI3005" s="37">
        <f t="shared" si="369"/>
        <v>0</v>
      </c>
      <c r="AJ3005" t="str">
        <f>_xlfn.XLOOKUP(N3005,Agrupamentos!C$3:C$496,Agrupamentos!D$3:D$496,"",0)</f>
        <v>APOIO E MANUTENÇÃO</v>
      </c>
      <c r="AK3005" t="str">
        <f t="shared" si="370"/>
        <v>APOIO E MANUTEÇÃOGN12702</v>
      </c>
      <c r="AL3005" s="57" t="str">
        <f t="shared" si="371"/>
        <v>48542GN1270MotoristaJEAN CARDOSO PAIVAAPOIO E MANUTEÇÃOFazenda Texas39Suporte0Agosto-260846235,712094907446235</v>
      </c>
      <c r="AM3005" s="79" t="str">
        <f t="shared" si="372"/>
        <v/>
      </c>
      <c r="AN3005" s="80" t="str">
        <f t="shared" si="373"/>
        <v/>
      </c>
      <c r="AO3005" s="36">
        <f t="shared" si="374"/>
        <v>0</v>
      </c>
      <c r="AP3005" s="83" t="str">
        <f t="shared" si="375"/>
        <v/>
      </c>
    </row>
    <row r="3006" spans="1:42" hidden="1">
      <c r="A3006">
        <v>48585</v>
      </c>
      <c r="B3006" s="38">
        <v>46235</v>
      </c>
      <c r="C3006" t="s">
        <v>714</v>
      </c>
      <c r="D3006" t="s">
        <v>250</v>
      </c>
      <c r="E3006" t="s">
        <v>251</v>
      </c>
      <c r="F3006" t="s">
        <v>37</v>
      </c>
      <c r="G3006">
        <v>8</v>
      </c>
      <c r="H3006" s="43">
        <v>9241</v>
      </c>
      <c r="I3006" t="s">
        <v>189</v>
      </c>
      <c r="J3006" t="s">
        <v>39</v>
      </c>
      <c r="K3006" t="s">
        <v>40</v>
      </c>
      <c r="L3006" t="s">
        <v>252</v>
      </c>
      <c r="M3006">
        <v>2</v>
      </c>
      <c r="N3006" t="s">
        <v>42</v>
      </c>
      <c r="O3006" t="s">
        <v>64</v>
      </c>
      <c r="P3006">
        <v>1093</v>
      </c>
      <c r="Q3006" t="s">
        <v>842</v>
      </c>
      <c r="R3006">
        <v>1</v>
      </c>
      <c r="S3006">
        <v>8</v>
      </c>
      <c r="T3006">
        <v>0</v>
      </c>
      <c r="U3006">
        <v>0</v>
      </c>
      <c r="V3006">
        <v>8</v>
      </c>
      <c r="W3006">
        <v>0</v>
      </c>
      <c r="X3006">
        <v>0</v>
      </c>
      <c r="Y3006">
        <v>0</v>
      </c>
      <c r="Z3006">
        <v>0</v>
      </c>
      <c r="AA3006" t="s">
        <v>55</v>
      </c>
      <c r="AB3006" t="s">
        <v>56</v>
      </c>
      <c r="AC3006" t="s">
        <v>267</v>
      </c>
      <c r="AD3006" t="s">
        <v>267</v>
      </c>
      <c r="AE3006" s="39">
        <v>46237.364351851851</v>
      </c>
      <c r="AG3006" t="str">
        <f t="shared" si="368"/>
        <v>Agosto-26</v>
      </c>
      <c r="AH3006" s="36">
        <f>_xlfn.XLOOKUP(AK3006,'Base de Preços'!P$7:P$3001,'Base de Preços'!J$7:J$3001,"",0)</f>
        <v>0</v>
      </c>
      <c r="AI3006" s="37">
        <f t="shared" si="369"/>
        <v>0</v>
      </c>
      <c r="AJ3006" t="str">
        <f>_xlfn.XLOOKUP(N3006,Agrupamentos!C$3:C$496,Agrupamentos!D$3:D$496,"",0)</f>
        <v>APOIO E MANUTENÇÃO</v>
      </c>
      <c r="AK3006" t="str">
        <f t="shared" si="370"/>
        <v>APOIO E MANUTEÇÃOGN12702</v>
      </c>
      <c r="AL3006" s="57" t="str">
        <f t="shared" si="371"/>
        <v>48585GN1270MotoristaGIOVANNI RODRIGUES BORGES MORAESAPOIO E MANUTEÇÃOFLOR DE LIZ1Suporte0Agosto-260846237,364351851946235</v>
      </c>
      <c r="AM3006" s="79" t="str">
        <f t="shared" si="372"/>
        <v/>
      </c>
      <c r="AN3006" s="80" t="str">
        <f t="shared" si="373"/>
        <v/>
      </c>
      <c r="AO3006" s="36">
        <f t="shared" si="374"/>
        <v>0</v>
      </c>
      <c r="AP3006" s="83" t="str">
        <f t="shared" si="375"/>
        <v/>
      </c>
    </row>
    <row r="3007" spans="1:42" hidden="1">
      <c r="A3007">
        <v>48538</v>
      </c>
      <c r="B3007" s="38">
        <v>46235</v>
      </c>
      <c r="C3007" t="s">
        <v>714</v>
      </c>
      <c r="D3007" t="s">
        <v>36</v>
      </c>
      <c r="E3007" t="s">
        <v>3</v>
      </c>
      <c r="F3007" t="s">
        <v>37</v>
      </c>
      <c r="G3007">
        <v>8</v>
      </c>
      <c r="H3007" s="43">
        <v>10061</v>
      </c>
      <c r="I3007" t="s">
        <v>60</v>
      </c>
      <c r="J3007">
        <v>11071</v>
      </c>
      <c r="K3007" t="s">
        <v>66</v>
      </c>
      <c r="L3007" t="s">
        <v>66</v>
      </c>
      <c r="M3007" t="s">
        <v>541</v>
      </c>
      <c r="N3007" t="s">
        <v>542</v>
      </c>
      <c r="O3007" t="s">
        <v>64</v>
      </c>
      <c r="P3007">
        <v>528</v>
      </c>
      <c r="Q3007" t="s">
        <v>76</v>
      </c>
      <c r="R3007">
        <v>52</v>
      </c>
      <c r="S3007">
        <v>8</v>
      </c>
      <c r="T3007">
        <v>7.5</v>
      </c>
      <c r="U3007">
        <v>0</v>
      </c>
      <c r="V3007">
        <v>8</v>
      </c>
      <c r="W3007">
        <v>0.46</v>
      </c>
      <c r="X3007">
        <v>1.07</v>
      </c>
      <c r="Y3007">
        <v>1.07</v>
      </c>
      <c r="Z3007">
        <v>209.59</v>
      </c>
      <c r="AA3007" t="s">
        <v>55</v>
      </c>
      <c r="AB3007" t="s">
        <v>56</v>
      </c>
      <c r="AC3007" t="s">
        <v>69</v>
      </c>
      <c r="AE3007" s="39">
        <v>46235.664560185185</v>
      </c>
      <c r="AG3007" t="str">
        <f t="shared" si="368"/>
        <v>Agosto-26</v>
      </c>
      <c r="AH3007" s="36">
        <f>_xlfn.XLOOKUP(AK3007,'Base de Preços'!P$7:P$3001,'Base de Preços'!J$7:J$3001,"",0)</f>
        <v>1100</v>
      </c>
      <c r="AI3007" s="37">
        <f t="shared" si="369"/>
        <v>0</v>
      </c>
      <c r="AJ3007" t="str">
        <f>_xlfn.XLOOKUP(N3007,Agrupamentos!C$3:C$496,Agrupamentos!D$3:D$496,"",0)</f>
        <v>SUBSOSALGEM</v>
      </c>
      <c r="AK3007" t="str">
        <f t="shared" si="370"/>
        <v>SUBSOLAGEM EM ÁREA DE REFORMAGN1421REF56</v>
      </c>
      <c r="AL3007" s="57" t="str">
        <f t="shared" si="371"/>
        <v>48538GN1421MotoristaLUCAS CARDOSO PINTOSUBSOLAGEM EM ÁREA DE REFORMAMEL52Suporte7,5Agosto-260846235,664560185246235</v>
      </c>
      <c r="AM3007" s="79">
        <f t="shared" si="372"/>
        <v>17.391304347826086</v>
      </c>
      <c r="AN3007" s="80">
        <f t="shared" si="373"/>
        <v>3645.0434782608695</v>
      </c>
      <c r="AO3007" s="36">
        <f t="shared" si="374"/>
        <v>1571.925</v>
      </c>
      <c r="AP3007" s="83">
        <f t="shared" si="375"/>
        <v>-2073.1184782608698</v>
      </c>
    </row>
    <row r="3008" spans="1:42" hidden="1">
      <c r="A3008">
        <v>48538</v>
      </c>
      <c r="B3008" s="38">
        <v>46235</v>
      </c>
      <c r="C3008" t="s">
        <v>714</v>
      </c>
      <c r="D3008" t="s">
        <v>36</v>
      </c>
      <c r="E3008" t="s">
        <v>3</v>
      </c>
      <c r="F3008" t="s">
        <v>59</v>
      </c>
      <c r="G3008">
        <v>8</v>
      </c>
      <c r="H3008" s="43">
        <v>10061</v>
      </c>
      <c r="I3008" t="s">
        <v>60</v>
      </c>
      <c r="J3008">
        <v>11071</v>
      </c>
      <c r="K3008" t="s">
        <v>66</v>
      </c>
      <c r="L3008" t="s">
        <v>66</v>
      </c>
      <c r="M3008" t="s">
        <v>541</v>
      </c>
      <c r="N3008" t="s">
        <v>542</v>
      </c>
      <c r="O3008" t="s">
        <v>64</v>
      </c>
      <c r="P3008">
        <v>528</v>
      </c>
      <c r="Q3008" t="s">
        <v>76</v>
      </c>
      <c r="R3008">
        <v>52</v>
      </c>
      <c r="S3008">
        <v>8</v>
      </c>
      <c r="T3008">
        <v>7.5</v>
      </c>
      <c r="U3008">
        <v>0</v>
      </c>
      <c r="V3008">
        <v>8</v>
      </c>
      <c r="W3008">
        <v>1.38</v>
      </c>
      <c r="X3008">
        <v>1.07</v>
      </c>
      <c r="Y3008">
        <v>1.07</v>
      </c>
      <c r="Z3008">
        <v>825.63</v>
      </c>
      <c r="AA3008" t="s">
        <v>55</v>
      </c>
      <c r="AB3008" t="s">
        <v>47</v>
      </c>
      <c r="AC3008" t="s">
        <v>69</v>
      </c>
      <c r="AE3008" s="39">
        <v>46235.664560185185</v>
      </c>
      <c r="AG3008" t="str">
        <f t="shared" si="368"/>
        <v>Agosto-26</v>
      </c>
      <c r="AH3008" s="36">
        <f>_xlfn.XLOOKUP(AK3008,'Base de Preços'!P$7:P$3001,'Base de Preços'!J$7:J$3001,"",0)</f>
        <v>1100</v>
      </c>
      <c r="AI3008" s="37">
        <f t="shared" si="369"/>
        <v>8250</v>
      </c>
      <c r="AJ3008" t="str">
        <f>_xlfn.XLOOKUP(N3008,Agrupamentos!C$3:C$496,Agrupamentos!D$3:D$496,"",0)</f>
        <v>SUBSOSALGEM</v>
      </c>
      <c r="AK3008" t="str">
        <f t="shared" si="370"/>
        <v>SUBSOLAGEM EM ÁREA DE REFORMAGN1421REF56</v>
      </c>
      <c r="AL3008" s="57" t="str">
        <f t="shared" si="371"/>
        <v>48538GN1421Operador de Trator de PneuLUCAS CARDOSO PINTOSUBSOLAGEM EM ÁREA DE REFORMAMEL52Principal7,5Agosto-260846235,664560185246235</v>
      </c>
      <c r="AM3008" s="79">
        <f t="shared" si="372"/>
        <v>5.7971014492753632</v>
      </c>
      <c r="AN3008" s="80">
        <f t="shared" si="373"/>
        <v>4786.2608695652179</v>
      </c>
      <c r="AO3008" s="36">
        <f t="shared" si="374"/>
        <v>6192.2250000000004</v>
      </c>
      <c r="AP3008" s="83">
        <f t="shared" si="375"/>
        <v>1405.9641304347824</v>
      </c>
    </row>
    <row r="3009" spans="1:42" hidden="1">
      <c r="A3009">
        <v>48551</v>
      </c>
      <c r="B3009" s="38">
        <v>46235</v>
      </c>
      <c r="C3009" t="s">
        <v>714</v>
      </c>
      <c r="D3009" t="s">
        <v>36</v>
      </c>
      <c r="E3009" t="s">
        <v>3</v>
      </c>
      <c r="F3009" t="s">
        <v>70</v>
      </c>
      <c r="G3009">
        <v>8</v>
      </c>
      <c r="H3009" s="43">
        <v>10061</v>
      </c>
      <c r="I3009" t="s">
        <v>60</v>
      </c>
      <c r="J3009">
        <v>11778</v>
      </c>
      <c r="K3009" t="s">
        <v>61</v>
      </c>
      <c r="L3009" t="s">
        <v>61</v>
      </c>
      <c r="M3009" t="s">
        <v>71</v>
      </c>
      <c r="N3009" t="s">
        <v>72</v>
      </c>
      <c r="O3009" t="s">
        <v>64</v>
      </c>
      <c r="P3009">
        <v>511</v>
      </c>
      <c r="Q3009" t="s">
        <v>53</v>
      </c>
      <c r="R3009">
        <v>31</v>
      </c>
      <c r="S3009">
        <v>7</v>
      </c>
      <c r="T3009">
        <v>8</v>
      </c>
      <c r="U3009">
        <v>1</v>
      </c>
      <c r="V3009">
        <v>8</v>
      </c>
      <c r="W3009">
        <v>0.78</v>
      </c>
      <c r="X3009">
        <v>0.88</v>
      </c>
      <c r="Y3009">
        <v>1</v>
      </c>
      <c r="Z3009">
        <v>580</v>
      </c>
      <c r="AA3009" t="s">
        <v>55</v>
      </c>
      <c r="AB3009" t="s">
        <v>47</v>
      </c>
      <c r="AC3009" t="s">
        <v>65</v>
      </c>
      <c r="AE3009" s="39">
        <v>46236.384050925924</v>
      </c>
      <c r="AG3009" t="str">
        <f t="shared" si="368"/>
        <v>Agosto-26</v>
      </c>
      <c r="AH3009" s="36">
        <f>_xlfn.XLOOKUP(AK3009,'Base de Preços'!P$7:P$3001,'Base de Preços'!J$7:J$3001,"",0)</f>
        <v>580</v>
      </c>
      <c r="AI3009" s="37">
        <f t="shared" si="369"/>
        <v>4640</v>
      </c>
      <c r="AJ3009" t="str">
        <f>_xlfn.XLOOKUP(N3009,Agrupamentos!C$3:C$496,Agrupamentos!D$3:D$496,"",0)</f>
        <v>TRITURAÇÃO COM PÁ CARREGADEIRA/ ROLO FACA</v>
      </c>
      <c r="AK3009" t="str">
        <f t="shared" si="370"/>
        <v>TRITURAÇÃO COM PÁ CARREGADEIRAGN1421REF29</v>
      </c>
      <c r="AL3009" s="57" t="str">
        <f t="shared" si="371"/>
        <v>48551GN1421Operador de Pá CarregadeiraJORDAN HUGO MIGUEL DA SILVATRITURAÇÃO COM PÁ CARREGADEIRALAGEADO31Principal8Agosto-261846236,384050925946235</v>
      </c>
      <c r="AM3009" s="79">
        <f t="shared" si="372"/>
        <v>10.256410256410255</v>
      </c>
      <c r="AN3009" s="80">
        <f t="shared" si="373"/>
        <v>5948.7179487179483</v>
      </c>
      <c r="AO3009" s="36">
        <f t="shared" si="374"/>
        <v>4640</v>
      </c>
      <c r="AP3009" s="83">
        <f t="shared" si="375"/>
        <v>-1308.7179487179483</v>
      </c>
    </row>
    <row r="3010" spans="1:42" hidden="1">
      <c r="A3010">
        <v>48551</v>
      </c>
      <c r="B3010" s="38">
        <v>46235</v>
      </c>
      <c r="C3010" t="s">
        <v>714</v>
      </c>
      <c r="D3010" t="s">
        <v>36</v>
      </c>
      <c r="E3010" t="s">
        <v>3</v>
      </c>
      <c r="F3010" t="s">
        <v>59</v>
      </c>
      <c r="G3010">
        <v>8</v>
      </c>
      <c r="H3010" s="43">
        <v>10061</v>
      </c>
      <c r="I3010" t="s">
        <v>60</v>
      </c>
      <c r="J3010">
        <v>11778</v>
      </c>
      <c r="K3010" t="s">
        <v>61</v>
      </c>
      <c r="L3010" t="s">
        <v>61</v>
      </c>
      <c r="M3010" t="s">
        <v>67</v>
      </c>
      <c r="N3010" t="s">
        <v>68</v>
      </c>
      <c r="O3010" t="s">
        <v>64</v>
      </c>
      <c r="P3010">
        <v>511</v>
      </c>
      <c r="Q3010" t="s">
        <v>53</v>
      </c>
      <c r="R3010">
        <v>16</v>
      </c>
      <c r="S3010">
        <v>0</v>
      </c>
      <c r="T3010">
        <v>0</v>
      </c>
      <c r="U3010">
        <v>16</v>
      </c>
      <c r="V3010">
        <v>16</v>
      </c>
      <c r="W3010">
        <v>0.41</v>
      </c>
      <c r="X3010">
        <v>0</v>
      </c>
      <c r="Y3010">
        <v>0</v>
      </c>
      <c r="Z3010">
        <v>148.68</v>
      </c>
      <c r="AA3010" t="s">
        <v>55</v>
      </c>
      <c r="AB3010" t="s">
        <v>47</v>
      </c>
      <c r="AC3010" t="s">
        <v>65</v>
      </c>
      <c r="AE3010" s="39">
        <v>46236.384050925924</v>
      </c>
      <c r="AG3010" t="str">
        <f t="shared" si="368"/>
        <v>Agosto-26</v>
      </c>
      <c r="AH3010" s="36">
        <f>_xlfn.XLOOKUP(AK3010,'Base de Preços'!P$7:P$3001,'Base de Preços'!J$7:J$3001,"",0)</f>
        <v>205</v>
      </c>
      <c r="AI3010" s="37">
        <f t="shared" si="369"/>
        <v>0</v>
      </c>
      <c r="AJ3010" t="str">
        <f>_xlfn.XLOOKUP(N3010,Agrupamentos!C$3:C$496,Agrupamentos!D$3:D$496,"",0)</f>
        <v>CALGESSO</v>
      </c>
      <c r="AK3010" t="str">
        <f t="shared" si="370"/>
        <v>APLICAÇÃO DE CALGESSO - ATÉ 1.500 KGGN1421REF328</v>
      </c>
      <c r="AL3010" s="57" t="str">
        <f t="shared" si="371"/>
        <v>48551GN1421Operador de Trator de PneuJORDAN HUGO MIGUEL DA SILVAAPLICAÇÃO DE CALGESSO - ATÉ 1.500 KGLAGEADO16Principal0Agosto-26161646236,384050925946235</v>
      </c>
      <c r="AM3010" s="79">
        <f t="shared" si="372"/>
        <v>39.024390243902438</v>
      </c>
      <c r="AN3010" s="80">
        <f t="shared" si="373"/>
        <v>5802.1463414634145</v>
      </c>
      <c r="AO3010" s="36">
        <f t="shared" si="374"/>
        <v>0</v>
      </c>
      <c r="AP3010" s="83">
        <f t="shared" si="375"/>
        <v>-5802.1463414634145</v>
      </c>
    </row>
    <row r="3011" spans="1:42" hidden="1">
      <c r="A3011">
        <v>48551</v>
      </c>
      <c r="B3011" s="38">
        <v>46235</v>
      </c>
      <c r="C3011" t="s">
        <v>714</v>
      </c>
      <c r="D3011" t="s">
        <v>36</v>
      </c>
      <c r="E3011" t="s">
        <v>3</v>
      </c>
      <c r="F3011" t="s">
        <v>59</v>
      </c>
      <c r="G3011">
        <v>8</v>
      </c>
      <c r="H3011" s="43">
        <v>10061</v>
      </c>
      <c r="I3011" t="s">
        <v>60</v>
      </c>
      <c r="J3011">
        <v>11778</v>
      </c>
      <c r="K3011" t="s">
        <v>61</v>
      </c>
      <c r="L3011" t="s">
        <v>61</v>
      </c>
      <c r="M3011" t="s">
        <v>62</v>
      </c>
      <c r="N3011" t="s">
        <v>63</v>
      </c>
      <c r="O3011" t="s">
        <v>64</v>
      </c>
      <c r="P3011">
        <v>511</v>
      </c>
      <c r="Q3011" t="s">
        <v>53</v>
      </c>
      <c r="R3011">
        <v>17</v>
      </c>
      <c r="S3011">
        <v>7</v>
      </c>
      <c r="T3011">
        <v>4</v>
      </c>
      <c r="U3011">
        <v>9</v>
      </c>
      <c r="V3011">
        <v>16</v>
      </c>
      <c r="W3011">
        <v>1.24</v>
      </c>
      <c r="X3011">
        <v>1.75</v>
      </c>
      <c r="Y3011">
        <v>4</v>
      </c>
      <c r="Z3011" s="3">
        <v>1000</v>
      </c>
      <c r="AA3011" t="s">
        <v>55</v>
      </c>
      <c r="AB3011" t="s">
        <v>47</v>
      </c>
      <c r="AC3011" t="s">
        <v>65</v>
      </c>
      <c r="AE3011" s="39">
        <v>46236.384050925924</v>
      </c>
      <c r="AG3011" t="str">
        <f t="shared" si="368"/>
        <v>Agosto-26</v>
      </c>
      <c r="AH3011" s="36">
        <f>_xlfn.XLOOKUP(AK3011,'Base de Preços'!P$7:P$3001,'Base de Preços'!J$7:J$3001,"",0)</f>
        <v>1000</v>
      </c>
      <c r="AI3011" s="37">
        <f t="shared" si="369"/>
        <v>4000</v>
      </c>
      <c r="AJ3011" t="str">
        <f>_xlfn.XLOOKUP(N3011,Agrupamentos!C$3:C$496,Agrupamentos!D$3:D$496,"",0)</f>
        <v>REBAIXAMENTO TOCO</v>
      </c>
      <c r="AK3011" t="str">
        <f t="shared" si="370"/>
        <v>REBAIXAMENTO MECANIZADO DE BROTAÇÃO E TOCOS DE EUCALIPTOGN1421REF54</v>
      </c>
      <c r="AL3011" s="57" t="str">
        <f t="shared" si="371"/>
        <v>48551GN1421Operador de Trator de PneuJORDAN HUGO MIGUEL DA SILVAREBAIXAMENTO MECANIZADO DE BROTAÇÃO E TOCOS DE EUCALIPTOLAGEADO17Principal4Agosto-2691646236,384050925946235</v>
      </c>
      <c r="AM3011" s="79">
        <f t="shared" si="372"/>
        <v>12.903225806451614</v>
      </c>
      <c r="AN3011" s="80">
        <f t="shared" si="373"/>
        <v>12903.225806451614</v>
      </c>
      <c r="AO3011" s="36">
        <f t="shared" si="374"/>
        <v>4000</v>
      </c>
      <c r="AP3011" s="83">
        <f t="shared" si="375"/>
        <v>-8903.2258064516136</v>
      </c>
    </row>
    <row r="3012" spans="1:42" hidden="1">
      <c r="A3012">
        <v>48562</v>
      </c>
      <c r="B3012" s="38">
        <v>46235</v>
      </c>
      <c r="C3012" t="s">
        <v>714</v>
      </c>
      <c r="D3012" t="s">
        <v>36</v>
      </c>
      <c r="E3012" t="s">
        <v>3</v>
      </c>
      <c r="F3012" t="s">
        <v>59</v>
      </c>
      <c r="G3012">
        <v>8</v>
      </c>
      <c r="H3012" s="43">
        <v>11585</v>
      </c>
      <c r="I3012" t="s">
        <v>38</v>
      </c>
      <c r="J3012">
        <v>11807</v>
      </c>
      <c r="K3012" t="s">
        <v>84</v>
      </c>
      <c r="L3012" t="s">
        <v>84</v>
      </c>
      <c r="M3012" t="s">
        <v>94</v>
      </c>
      <c r="N3012" t="s">
        <v>95</v>
      </c>
      <c r="O3012" t="s">
        <v>64</v>
      </c>
      <c r="P3012">
        <v>528</v>
      </c>
      <c r="Q3012" t="s">
        <v>76</v>
      </c>
      <c r="R3012" t="s">
        <v>552</v>
      </c>
      <c r="S3012">
        <v>14</v>
      </c>
      <c r="T3012">
        <v>21.7</v>
      </c>
      <c r="U3012">
        <v>10</v>
      </c>
      <c r="V3012">
        <v>24</v>
      </c>
      <c r="W3012">
        <v>0.71</v>
      </c>
      <c r="X3012">
        <v>0.65</v>
      </c>
      <c r="Y3012">
        <v>1.1100000000000001</v>
      </c>
      <c r="Z3012">
        <v>211.49</v>
      </c>
      <c r="AA3012" t="s">
        <v>55</v>
      </c>
      <c r="AB3012" t="s">
        <v>56</v>
      </c>
      <c r="AC3012" t="s">
        <v>88</v>
      </c>
      <c r="AE3012" s="39">
        <v>46236.815300925926</v>
      </c>
      <c r="AG3012" t="str">
        <f t="shared" si="368"/>
        <v>Agosto-26</v>
      </c>
      <c r="AH3012" s="36">
        <f>_xlfn.XLOOKUP(AK3012,'Base de Preços'!P$7:P$3001,'Base de Preços'!J$7:J$3001,"",0)</f>
        <v>623.57000000000005</v>
      </c>
      <c r="AI3012" s="37">
        <f t="shared" si="369"/>
        <v>0</v>
      </c>
      <c r="AJ3012" t="str">
        <f>_xlfn.XLOOKUP(N3012,Agrupamentos!C$3:C$496,Agrupamentos!D$3:D$496,"",0)</f>
        <v>IRRIGAÇÃO DE PLANTIO</v>
      </c>
      <c r="AK3012" t="str">
        <f t="shared" si="370"/>
        <v>2ª IRRIGAÇÃO DE PLANTIOGN1421REF322</v>
      </c>
      <c r="AL3012" s="57" t="str">
        <f t="shared" si="371"/>
        <v>48562GN1421Operador de Trator de PneuCASSIO EDUARDO VIEIRA SOARES2ª IRRIGAÇÃO DE PLANTIOMEL50BSuporte21,7Agosto-26102446236,815300925946235</v>
      </c>
      <c r="AM3012" s="79">
        <f t="shared" si="372"/>
        <v>33.802816901408455</v>
      </c>
      <c r="AN3012" s="80">
        <f t="shared" si="373"/>
        <v>7148.9577464788745</v>
      </c>
      <c r="AO3012" s="36">
        <f t="shared" si="374"/>
        <v>4589.3329999999996</v>
      </c>
      <c r="AP3012" s="83">
        <f t="shared" si="375"/>
        <v>-2559.6247464788748</v>
      </c>
    </row>
    <row r="3013" spans="1:42" hidden="1">
      <c r="A3013">
        <v>48562</v>
      </c>
      <c r="B3013" s="38">
        <v>46235</v>
      </c>
      <c r="C3013" t="s">
        <v>714</v>
      </c>
      <c r="D3013" t="s">
        <v>36</v>
      </c>
      <c r="E3013" t="s">
        <v>3</v>
      </c>
      <c r="F3013" t="s">
        <v>59</v>
      </c>
      <c r="G3013">
        <v>8</v>
      </c>
      <c r="H3013" s="43">
        <v>11585</v>
      </c>
      <c r="I3013" t="s">
        <v>38</v>
      </c>
      <c r="J3013">
        <v>11807</v>
      </c>
      <c r="K3013" t="s">
        <v>84</v>
      </c>
      <c r="L3013" t="s">
        <v>84</v>
      </c>
      <c r="M3013" t="s">
        <v>85</v>
      </c>
      <c r="N3013" t="s">
        <v>86</v>
      </c>
      <c r="O3013" t="s">
        <v>64</v>
      </c>
      <c r="P3013">
        <v>528</v>
      </c>
      <c r="Q3013" t="s">
        <v>76</v>
      </c>
      <c r="R3013" t="s">
        <v>97</v>
      </c>
      <c r="S3013">
        <v>4</v>
      </c>
      <c r="T3013">
        <v>8.07</v>
      </c>
      <c r="U3013">
        <v>0</v>
      </c>
      <c r="V3013">
        <v>4</v>
      </c>
      <c r="W3013">
        <v>0.71</v>
      </c>
      <c r="X3013">
        <v>0.5</v>
      </c>
      <c r="Y3013">
        <v>0.5</v>
      </c>
      <c r="Z3013">
        <v>211.49</v>
      </c>
      <c r="AA3013" t="s">
        <v>46</v>
      </c>
      <c r="AB3013" t="s">
        <v>56</v>
      </c>
      <c r="AC3013" t="s">
        <v>88</v>
      </c>
      <c r="AE3013" s="39">
        <v>46236.815300925926</v>
      </c>
      <c r="AG3013" t="str">
        <f t="shared" si="368"/>
        <v>Agosto-26</v>
      </c>
      <c r="AH3013" s="36">
        <f>_xlfn.XLOOKUP(AK3013,'Base de Preços'!P$7:P$3001,'Base de Preços'!J$7:J$3001,"",0)</f>
        <v>623.57000000000005</v>
      </c>
      <c r="AI3013" s="37">
        <f t="shared" si="369"/>
        <v>0</v>
      </c>
      <c r="AJ3013" t="str">
        <f>_xlfn.XLOOKUP(N3013,Agrupamentos!C$3:C$496,Agrupamentos!D$3:D$496,"",0)</f>
        <v>IRRIGAÇÃO DE PLANTIO</v>
      </c>
      <c r="AK3013" t="str">
        <f t="shared" si="370"/>
        <v>3ª IRRIGAÇÃO DE PLANTIOGN1421REF324</v>
      </c>
      <c r="AL3013" s="57" t="str">
        <f t="shared" si="371"/>
        <v>48562GN1421Operador de Trator de PneuCASSIO EDUARDO VIEIRA SOARES3ª IRRIGAÇÃO DE PLANTIOMEL50ASuporte8,07Agosto-260446236,815300925946235</v>
      </c>
      <c r="AM3013" s="79">
        <f t="shared" si="372"/>
        <v>5.6338028169014089</v>
      </c>
      <c r="AN3013" s="80">
        <f t="shared" si="373"/>
        <v>1191.4929577464791</v>
      </c>
      <c r="AO3013" s="36">
        <f t="shared" si="374"/>
        <v>1706.7243000000001</v>
      </c>
      <c r="AP3013" s="83">
        <f t="shared" si="375"/>
        <v>515.23134225352101</v>
      </c>
    </row>
    <row r="3014" spans="1:42" hidden="1">
      <c r="A3014">
        <v>48562</v>
      </c>
      <c r="B3014" s="38">
        <v>46235</v>
      </c>
      <c r="C3014" t="s">
        <v>714</v>
      </c>
      <c r="D3014" t="s">
        <v>36</v>
      </c>
      <c r="E3014" t="s">
        <v>3</v>
      </c>
      <c r="F3014" t="s">
        <v>92</v>
      </c>
      <c r="G3014">
        <v>8</v>
      </c>
      <c r="H3014" s="43">
        <v>11585</v>
      </c>
      <c r="I3014" t="s">
        <v>38</v>
      </c>
      <c r="J3014">
        <v>11807</v>
      </c>
      <c r="K3014" t="s">
        <v>84</v>
      </c>
      <c r="L3014" t="s">
        <v>84</v>
      </c>
      <c r="M3014" t="s">
        <v>94</v>
      </c>
      <c r="N3014" t="s">
        <v>95</v>
      </c>
      <c r="O3014" t="s">
        <v>64</v>
      </c>
      <c r="P3014">
        <v>528</v>
      </c>
      <c r="Q3014" t="s">
        <v>76</v>
      </c>
      <c r="R3014" t="s">
        <v>552</v>
      </c>
      <c r="S3014">
        <v>8</v>
      </c>
      <c r="T3014">
        <v>21.7</v>
      </c>
      <c r="U3014">
        <v>0</v>
      </c>
      <c r="V3014">
        <v>8</v>
      </c>
      <c r="W3014">
        <v>0.36</v>
      </c>
      <c r="X3014">
        <v>0.37</v>
      </c>
      <c r="Y3014">
        <v>0.37</v>
      </c>
      <c r="Z3014">
        <v>127.29</v>
      </c>
      <c r="AA3014" t="s">
        <v>55</v>
      </c>
      <c r="AB3014" t="s">
        <v>77</v>
      </c>
      <c r="AC3014" t="s">
        <v>88</v>
      </c>
      <c r="AE3014" s="39">
        <v>46236.815300925926</v>
      </c>
      <c r="AG3014" t="str">
        <f t="shared" ref="AG3014:AG3077" si="376">IF(B3014=0,"",PROPER(TEXT(IF(DAY(B3014)&gt;20,EDATE(B3014,1),B3014),"MMMM-aa")))</f>
        <v>Agosto-26</v>
      </c>
      <c r="AH3014" s="36">
        <f>_xlfn.XLOOKUP(AK3014,'Base de Preços'!P$7:P$3001,'Base de Preços'!J$7:J$3001,"",0)</f>
        <v>623.57000000000005</v>
      </c>
      <c r="AI3014" s="37">
        <f t="shared" ref="AI3014" si="377">IF(AB3014="Principal",AH3014*T3014,0)</f>
        <v>0</v>
      </c>
      <c r="AJ3014" t="str">
        <f>_xlfn.XLOOKUP(N3014,Agrupamentos!C$3:C$496,Agrupamentos!D$3:D$496,"",0)</f>
        <v>IRRIGAÇÃO DE PLANTIO</v>
      </c>
      <c r="AK3014" t="str">
        <f t="shared" ref="AK3014:AK3077" si="378">N3014&amp;D3014&amp;M3014</f>
        <v>2ª IRRIGAÇÃO DE PLANTIOGN1421REF322</v>
      </c>
      <c r="AL3014" s="57" t="str">
        <f t="shared" ref="AL3014:AL3077" si="379">CONCATENATE(A3014,D3014,F3014,K3014,N3014,Q3014,R3014,AB3014,T3014,AG3014,U3014,V3014,AE3014,B3014)</f>
        <v>48562GN1421Motorista de Caminhão PipaCASSIO EDUARDO VIEIRA SOARES2ª IRRIGAÇÃO DE PLANTIOMEL50BApoio21,7Agosto-260846236,815300925946235</v>
      </c>
      <c r="AM3014" s="79">
        <f t="shared" ref="AM3014:AM3077" si="380">IFERROR(V3014/W3014,"")</f>
        <v>22.222222222222221</v>
      </c>
      <c r="AN3014" s="80">
        <f t="shared" ref="AN3014:AN3077" si="381">IFERROR(AM3014*Z3014,"")</f>
        <v>2828.6666666666665</v>
      </c>
      <c r="AO3014" s="36">
        <f t="shared" ref="AO3014:AO3077" si="382">Z3014*T3014</f>
        <v>2762.1930000000002</v>
      </c>
      <c r="AP3014" s="83">
        <f t="shared" ref="AP3014:AP3077" si="383">IFERROR(AO3014-AN3014,"")</f>
        <v>-66.473666666666304</v>
      </c>
    </row>
    <row r="3015" spans="1:42" hidden="1">
      <c r="A3015">
        <v>48562</v>
      </c>
      <c r="B3015" s="38">
        <v>46235</v>
      </c>
      <c r="C3015" t="s">
        <v>714</v>
      </c>
      <c r="D3015" t="s">
        <v>36</v>
      </c>
      <c r="E3015" t="s">
        <v>3</v>
      </c>
      <c r="F3015" t="s">
        <v>49</v>
      </c>
      <c r="G3015">
        <v>8</v>
      </c>
      <c r="H3015" s="43">
        <v>11585</v>
      </c>
      <c r="I3015" t="s">
        <v>38</v>
      </c>
      <c r="J3015">
        <v>11807</v>
      </c>
      <c r="K3015" t="s">
        <v>84</v>
      </c>
      <c r="L3015" t="s">
        <v>84</v>
      </c>
      <c r="M3015" t="s">
        <v>94</v>
      </c>
      <c r="N3015" t="s">
        <v>95</v>
      </c>
      <c r="O3015" t="s">
        <v>64</v>
      </c>
      <c r="P3015">
        <v>528</v>
      </c>
      <c r="Q3015" t="s">
        <v>76</v>
      </c>
      <c r="R3015" t="s">
        <v>552</v>
      </c>
      <c r="S3015">
        <v>80</v>
      </c>
      <c r="T3015">
        <v>21.7</v>
      </c>
      <c r="U3015">
        <v>0</v>
      </c>
      <c r="V3015">
        <v>80</v>
      </c>
      <c r="W3015">
        <v>3.56</v>
      </c>
      <c r="X3015">
        <v>3.69</v>
      </c>
      <c r="Y3015">
        <v>3.69</v>
      </c>
      <c r="Z3015">
        <v>284.79000000000002</v>
      </c>
      <c r="AA3015" t="s">
        <v>55</v>
      </c>
      <c r="AB3015" t="s">
        <v>47</v>
      </c>
      <c r="AC3015" t="s">
        <v>88</v>
      </c>
      <c r="AE3015" s="39">
        <v>46236.815300925926</v>
      </c>
      <c r="AG3015" t="str">
        <f t="shared" si="376"/>
        <v>Agosto-26</v>
      </c>
      <c r="AH3015" s="36">
        <f>_xlfn.XLOOKUP(AK3015,'Base de Preços'!P$7:P$3001,'Base de Preços'!J$7:J$3001,"",0)</f>
        <v>623.57000000000005</v>
      </c>
      <c r="AI3015" s="37">
        <f>IF(AB3015="Principal",AH3015*T3015,0)-81.06</f>
        <v>13450.409000000001</v>
      </c>
      <c r="AJ3015" t="str">
        <f>_xlfn.XLOOKUP(N3015,Agrupamentos!C$3:C$496,Agrupamentos!D$3:D$496,"",0)</f>
        <v>IRRIGAÇÃO DE PLANTIO</v>
      </c>
      <c r="AK3015" t="str">
        <f t="shared" si="378"/>
        <v>2ª IRRIGAÇÃO DE PLANTIOGN1421REF322</v>
      </c>
      <c r="AL3015" s="57" t="str">
        <f t="shared" si="379"/>
        <v>48562GN1421Trabalhador FlorestalCASSIO EDUARDO VIEIRA SOARES2ª IRRIGAÇÃO DE PLANTIOMEL50BPrincipal21,7Agosto-2608046236,815300925946235</v>
      </c>
      <c r="AM3015" s="79">
        <f t="shared" si="380"/>
        <v>22.471910112359549</v>
      </c>
      <c r="AN3015" s="80">
        <f t="shared" si="381"/>
        <v>6399.7752808988762</v>
      </c>
      <c r="AO3015" s="36">
        <f t="shared" si="382"/>
        <v>6179.9430000000002</v>
      </c>
      <c r="AP3015" s="83">
        <f t="shared" si="383"/>
        <v>-219.83228089887598</v>
      </c>
    </row>
    <row r="3016" spans="1:42" hidden="1">
      <c r="A3016">
        <v>48562</v>
      </c>
      <c r="B3016" s="38">
        <v>46235</v>
      </c>
      <c r="C3016" t="s">
        <v>714</v>
      </c>
      <c r="D3016" t="s">
        <v>36</v>
      </c>
      <c r="E3016" t="s">
        <v>3</v>
      </c>
      <c r="F3016" t="s">
        <v>59</v>
      </c>
      <c r="G3016">
        <v>8</v>
      </c>
      <c r="H3016" s="43">
        <v>11585</v>
      </c>
      <c r="I3016" t="s">
        <v>38</v>
      </c>
      <c r="J3016">
        <v>11807</v>
      </c>
      <c r="K3016" t="s">
        <v>84</v>
      </c>
      <c r="L3016" t="s">
        <v>84</v>
      </c>
      <c r="M3016" t="s">
        <v>85</v>
      </c>
      <c r="N3016" t="s">
        <v>86</v>
      </c>
      <c r="O3016" t="s">
        <v>64</v>
      </c>
      <c r="P3016">
        <v>528</v>
      </c>
      <c r="Q3016" t="s">
        <v>76</v>
      </c>
      <c r="R3016" t="s">
        <v>552</v>
      </c>
      <c r="S3016">
        <v>2</v>
      </c>
      <c r="T3016">
        <v>2.5</v>
      </c>
      <c r="U3016">
        <v>2</v>
      </c>
      <c r="V3016">
        <v>4</v>
      </c>
      <c r="W3016">
        <v>0.71</v>
      </c>
      <c r="X3016">
        <v>0.8</v>
      </c>
      <c r="Y3016">
        <v>1.6</v>
      </c>
      <c r="Z3016">
        <v>211.49</v>
      </c>
      <c r="AA3016" t="s">
        <v>55</v>
      </c>
      <c r="AB3016" t="s">
        <v>56</v>
      </c>
      <c r="AC3016" t="s">
        <v>88</v>
      </c>
      <c r="AE3016" s="39">
        <v>46236.815300925926</v>
      </c>
      <c r="AG3016" t="str">
        <f t="shared" si="376"/>
        <v>Agosto-26</v>
      </c>
      <c r="AH3016" s="36">
        <f>_xlfn.XLOOKUP(AK3016,'Base de Preços'!P$7:P$3001,'Base de Preços'!J$7:J$3001,"",0)</f>
        <v>623.57000000000005</v>
      </c>
      <c r="AI3016" s="37">
        <f t="shared" ref="AI3016:AI3047" si="384">IF(AB3016="Principal",AH3016*T3016,0)</f>
        <v>0</v>
      </c>
      <c r="AJ3016" t="str">
        <f>_xlfn.XLOOKUP(N3016,Agrupamentos!C$3:C$496,Agrupamentos!D$3:D$496,"",0)</f>
        <v>IRRIGAÇÃO DE PLANTIO</v>
      </c>
      <c r="AK3016" t="str">
        <f t="shared" si="378"/>
        <v>3ª IRRIGAÇÃO DE PLANTIOGN1421REF324</v>
      </c>
      <c r="AL3016" s="57" t="str">
        <f t="shared" si="379"/>
        <v>48562GN1421Operador de Trator de PneuCASSIO EDUARDO VIEIRA SOARES3ª IRRIGAÇÃO DE PLANTIOMEL50BSuporte2,5Agosto-262446236,815300925946235</v>
      </c>
      <c r="AM3016" s="79">
        <f t="shared" si="380"/>
        <v>5.6338028169014089</v>
      </c>
      <c r="AN3016" s="80">
        <f t="shared" si="381"/>
        <v>1191.4929577464791</v>
      </c>
      <c r="AO3016" s="36">
        <f t="shared" si="382"/>
        <v>528.72500000000002</v>
      </c>
      <c r="AP3016" s="83">
        <f t="shared" si="383"/>
        <v>-662.76795774647906</v>
      </c>
    </row>
    <row r="3017" spans="1:42" hidden="1">
      <c r="A3017">
        <v>48562</v>
      </c>
      <c r="B3017" s="38">
        <v>46235</v>
      </c>
      <c r="C3017" t="s">
        <v>714</v>
      </c>
      <c r="D3017" t="s">
        <v>36</v>
      </c>
      <c r="E3017" t="s">
        <v>3</v>
      </c>
      <c r="F3017" t="s">
        <v>49</v>
      </c>
      <c r="G3017">
        <v>8</v>
      </c>
      <c r="H3017" s="43">
        <v>11585</v>
      </c>
      <c r="I3017" t="s">
        <v>38</v>
      </c>
      <c r="J3017">
        <v>11807</v>
      </c>
      <c r="K3017" t="s">
        <v>84</v>
      </c>
      <c r="L3017" t="s">
        <v>84</v>
      </c>
      <c r="M3017" t="s">
        <v>543</v>
      </c>
      <c r="N3017" t="s">
        <v>544</v>
      </c>
      <c r="O3017" t="s">
        <v>43</v>
      </c>
      <c r="P3017">
        <v>511</v>
      </c>
      <c r="Q3017" t="s">
        <v>53</v>
      </c>
      <c r="R3017">
        <v>23</v>
      </c>
      <c r="S3017">
        <v>56</v>
      </c>
      <c r="T3017">
        <v>0</v>
      </c>
      <c r="U3017">
        <v>0</v>
      </c>
      <c r="V3017">
        <v>56</v>
      </c>
      <c r="W3017">
        <v>0</v>
      </c>
      <c r="X3017">
        <v>0</v>
      </c>
      <c r="Y3017">
        <v>0</v>
      </c>
      <c r="Z3017">
        <v>600</v>
      </c>
      <c r="AA3017" t="s">
        <v>46</v>
      </c>
      <c r="AB3017" t="s">
        <v>47</v>
      </c>
      <c r="AC3017" t="s">
        <v>88</v>
      </c>
      <c r="AD3017" t="s">
        <v>203</v>
      </c>
      <c r="AE3017" s="39">
        <v>46236.815300925926</v>
      </c>
      <c r="AG3017" t="str">
        <f t="shared" si="376"/>
        <v>Agosto-26</v>
      </c>
      <c r="AH3017" s="36">
        <f>_xlfn.XLOOKUP(AK3017,'Base de Preços'!P$7:P$3001,'Base de Preços'!J$7:J$3001,"",0)</f>
        <v>600</v>
      </c>
      <c r="AI3017" s="37">
        <f t="shared" si="384"/>
        <v>0</v>
      </c>
      <c r="AJ3017" t="str">
        <f>_xlfn.XLOOKUP(N3017,Agrupamentos!C$3:C$496,Agrupamentos!D$3:D$496,"",0)</f>
        <v>MANUTEÇÃO DE VIVEIRO</v>
      </c>
      <c r="AK3017" t="str">
        <f t="shared" si="378"/>
        <v>MANUTEÇÃO DE VIVEIROGN1421REF282</v>
      </c>
      <c r="AL3017" s="57" t="str">
        <f t="shared" si="379"/>
        <v>48562GN1421Trabalhador FlorestalCASSIO EDUARDO VIEIRA SOARESMANUTEÇÃO DE VIVEIROLAGEADO23Principal0Agosto-2605646236,815300925946235</v>
      </c>
      <c r="AM3017" s="79" t="str">
        <f t="shared" si="380"/>
        <v/>
      </c>
      <c r="AN3017" s="80" t="str">
        <f t="shared" si="381"/>
        <v/>
      </c>
      <c r="AO3017" s="36">
        <f t="shared" si="382"/>
        <v>0</v>
      </c>
      <c r="AP3017" s="83" t="str">
        <f t="shared" si="383"/>
        <v/>
      </c>
    </row>
    <row r="3018" spans="1:42" hidden="1">
      <c r="A3018">
        <v>48562</v>
      </c>
      <c r="B3018" s="38">
        <v>46235</v>
      </c>
      <c r="C3018" t="s">
        <v>714</v>
      </c>
      <c r="D3018" t="s">
        <v>36</v>
      </c>
      <c r="E3018" t="s">
        <v>3</v>
      </c>
      <c r="F3018" t="s">
        <v>49</v>
      </c>
      <c r="G3018">
        <v>8</v>
      </c>
      <c r="H3018" s="43">
        <v>11585</v>
      </c>
      <c r="I3018" t="s">
        <v>38</v>
      </c>
      <c r="J3018">
        <v>11807</v>
      </c>
      <c r="K3018" t="s">
        <v>84</v>
      </c>
      <c r="L3018" t="s">
        <v>84</v>
      </c>
      <c r="M3018" t="s">
        <v>85</v>
      </c>
      <c r="N3018" t="s">
        <v>86</v>
      </c>
      <c r="O3018" t="s">
        <v>64</v>
      </c>
      <c r="P3018">
        <v>528</v>
      </c>
      <c r="Q3018" t="s">
        <v>76</v>
      </c>
      <c r="R3018" t="s">
        <v>97</v>
      </c>
      <c r="S3018">
        <v>30</v>
      </c>
      <c r="T3018">
        <v>8.07</v>
      </c>
      <c r="U3018">
        <v>0</v>
      </c>
      <c r="V3018">
        <v>30</v>
      </c>
      <c r="W3018">
        <v>3.56</v>
      </c>
      <c r="X3018">
        <v>3.72</v>
      </c>
      <c r="Y3018">
        <v>3.72</v>
      </c>
      <c r="Z3018">
        <v>284.79000000000002</v>
      </c>
      <c r="AA3018" t="s">
        <v>46</v>
      </c>
      <c r="AB3018" t="s">
        <v>47</v>
      </c>
      <c r="AC3018" t="s">
        <v>88</v>
      </c>
      <c r="AE3018" s="39">
        <v>46236.815300925926</v>
      </c>
      <c r="AG3018" t="str">
        <f t="shared" si="376"/>
        <v>Agosto-26</v>
      </c>
      <c r="AH3018" s="36">
        <f>_xlfn.XLOOKUP(AK3018,'Base de Preços'!P$7:P$3001,'Base de Preços'!J$7:J$3001,"",0)</f>
        <v>623.57000000000005</v>
      </c>
      <c r="AI3018" s="37">
        <f t="shared" si="384"/>
        <v>5032.2099000000007</v>
      </c>
      <c r="AJ3018" t="str">
        <f>_xlfn.XLOOKUP(N3018,Agrupamentos!C$3:C$496,Agrupamentos!D$3:D$496,"",0)</f>
        <v>IRRIGAÇÃO DE PLANTIO</v>
      </c>
      <c r="AK3018" t="str">
        <f t="shared" si="378"/>
        <v>3ª IRRIGAÇÃO DE PLANTIOGN1421REF324</v>
      </c>
      <c r="AL3018" s="57" t="str">
        <f t="shared" si="379"/>
        <v>48562GN1421Trabalhador FlorestalCASSIO EDUARDO VIEIRA SOARES3ª IRRIGAÇÃO DE PLANTIOMEL50APrincipal8,07Agosto-2603046236,815300925946235</v>
      </c>
      <c r="AM3018" s="79">
        <f t="shared" si="380"/>
        <v>8.4269662921348321</v>
      </c>
      <c r="AN3018" s="80">
        <f t="shared" si="381"/>
        <v>2399.9157303370789</v>
      </c>
      <c r="AO3018" s="36">
        <f t="shared" si="382"/>
        <v>2298.2553000000003</v>
      </c>
      <c r="AP3018" s="83">
        <f t="shared" si="383"/>
        <v>-101.66043033707865</v>
      </c>
    </row>
    <row r="3019" spans="1:42" hidden="1">
      <c r="A3019">
        <v>48562</v>
      </c>
      <c r="B3019" s="38">
        <v>46235</v>
      </c>
      <c r="C3019" t="s">
        <v>714</v>
      </c>
      <c r="D3019" t="s">
        <v>36</v>
      </c>
      <c r="E3019" t="s">
        <v>3</v>
      </c>
      <c r="F3019" t="s">
        <v>92</v>
      </c>
      <c r="G3019">
        <v>8</v>
      </c>
      <c r="H3019" s="43">
        <v>11585</v>
      </c>
      <c r="I3019" t="s">
        <v>38</v>
      </c>
      <c r="J3019">
        <v>11807</v>
      </c>
      <c r="K3019" t="s">
        <v>84</v>
      </c>
      <c r="L3019" t="s">
        <v>84</v>
      </c>
      <c r="M3019" t="s">
        <v>85</v>
      </c>
      <c r="N3019" t="s">
        <v>86</v>
      </c>
      <c r="O3019" t="s">
        <v>64</v>
      </c>
      <c r="P3019">
        <v>528</v>
      </c>
      <c r="Q3019" t="s">
        <v>76</v>
      </c>
      <c r="R3019" t="s">
        <v>97</v>
      </c>
      <c r="S3019">
        <v>8</v>
      </c>
      <c r="T3019">
        <v>8.07</v>
      </c>
      <c r="U3019">
        <v>0</v>
      </c>
      <c r="V3019">
        <v>8</v>
      </c>
      <c r="W3019">
        <v>0.36</v>
      </c>
      <c r="X3019">
        <v>0.99</v>
      </c>
      <c r="Y3019">
        <v>0.99</v>
      </c>
      <c r="Z3019">
        <v>127.29</v>
      </c>
      <c r="AA3019" t="s">
        <v>46</v>
      </c>
      <c r="AB3019" t="s">
        <v>77</v>
      </c>
      <c r="AC3019" t="s">
        <v>88</v>
      </c>
      <c r="AE3019" s="39">
        <v>46236.815300925926</v>
      </c>
      <c r="AG3019" t="str">
        <f t="shared" si="376"/>
        <v>Agosto-26</v>
      </c>
      <c r="AH3019" s="36">
        <f>_xlfn.XLOOKUP(AK3019,'Base de Preços'!P$7:P$3001,'Base de Preços'!J$7:J$3001,"",0)</f>
        <v>623.57000000000005</v>
      </c>
      <c r="AI3019" s="37">
        <f t="shared" si="384"/>
        <v>0</v>
      </c>
      <c r="AJ3019" t="str">
        <f>_xlfn.XLOOKUP(N3019,Agrupamentos!C$3:C$496,Agrupamentos!D$3:D$496,"",0)</f>
        <v>IRRIGAÇÃO DE PLANTIO</v>
      </c>
      <c r="AK3019" t="str">
        <f t="shared" si="378"/>
        <v>3ª IRRIGAÇÃO DE PLANTIOGN1421REF324</v>
      </c>
      <c r="AL3019" s="57" t="str">
        <f t="shared" si="379"/>
        <v>48562GN1421Motorista de Caminhão PipaCASSIO EDUARDO VIEIRA SOARES3ª IRRIGAÇÃO DE PLANTIOMEL50AApoio8,07Agosto-260846236,815300925946235</v>
      </c>
      <c r="AM3019" s="79">
        <f t="shared" si="380"/>
        <v>22.222222222222221</v>
      </c>
      <c r="AN3019" s="80">
        <f t="shared" si="381"/>
        <v>2828.6666666666665</v>
      </c>
      <c r="AO3019" s="36">
        <f t="shared" si="382"/>
        <v>1027.2303000000002</v>
      </c>
      <c r="AP3019" s="83">
        <f t="shared" si="383"/>
        <v>-1801.4363666666663</v>
      </c>
    </row>
    <row r="3020" spans="1:42" hidden="1">
      <c r="A3020">
        <v>48562</v>
      </c>
      <c r="B3020" s="38">
        <v>46235</v>
      </c>
      <c r="C3020" t="s">
        <v>714</v>
      </c>
      <c r="D3020" t="s">
        <v>36</v>
      </c>
      <c r="E3020" t="s">
        <v>3</v>
      </c>
      <c r="F3020" t="s">
        <v>49</v>
      </c>
      <c r="G3020">
        <v>8</v>
      </c>
      <c r="H3020" s="43">
        <v>11585</v>
      </c>
      <c r="I3020" t="s">
        <v>38</v>
      </c>
      <c r="J3020">
        <v>11807</v>
      </c>
      <c r="K3020" t="s">
        <v>84</v>
      </c>
      <c r="L3020" t="s">
        <v>84</v>
      </c>
      <c r="M3020" t="s">
        <v>85</v>
      </c>
      <c r="N3020" t="s">
        <v>86</v>
      </c>
      <c r="O3020" t="s">
        <v>64</v>
      </c>
      <c r="P3020">
        <v>528</v>
      </c>
      <c r="Q3020" t="s">
        <v>76</v>
      </c>
      <c r="R3020" t="s">
        <v>552</v>
      </c>
      <c r="S3020">
        <v>10</v>
      </c>
      <c r="T3020">
        <v>2.5</v>
      </c>
      <c r="U3020">
        <v>0</v>
      </c>
      <c r="V3020">
        <v>10</v>
      </c>
      <c r="W3020">
        <v>3.56</v>
      </c>
      <c r="X3020">
        <v>4</v>
      </c>
      <c r="Y3020">
        <v>4</v>
      </c>
      <c r="Z3020">
        <v>284.79000000000002</v>
      </c>
      <c r="AA3020" t="s">
        <v>55</v>
      </c>
      <c r="AB3020" t="s">
        <v>47</v>
      </c>
      <c r="AC3020" t="s">
        <v>88</v>
      </c>
      <c r="AE3020" s="39">
        <v>46236.815300925926</v>
      </c>
      <c r="AG3020" t="str">
        <f t="shared" si="376"/>
        <v>Agosto-26</v>
      </c>
      <c r="AH3020" s="36">
        <f>_xlfn.XLOOKUP(AK3020,'Base de Preços'!P$7:P$3001,'Base de Preços'!J$7:J$3001,"",0)</f>
        <v>623.57000000000005</v>
      </c>
      <c r="AI3020" s="37">
        <f t="shared" si="384"/>
        <v>1558.9250000000002</v>
      </c>
      <c r="AJ3020" t="str">
        <f>_xlfn.XLOOKUP(N3020,Agrupamentos!C$3:C$496,Agrupamentos!D$3:D$496,"",0)</f>
        <v>IRRIGAÇÃO DE PLANTIO</v>
      </c>
      <c r="AK3020" t="str">
        <f t="shared" si="378"/>
        <v>3ª IRRIGAÇÃO DE PLANTIOGN1421REF324</v>
      </c>
      <c r="AL3020" s="57" t="str">
        <f t="shared" si="379"/>
        <v>48562GN1421Trabalhador FlorestalCASSIO EDUARDO VIEIRA SOARES3ª IRRIGAÇÃO DE PLANTIOMEL50BPrincipal2,5Agosto-2601046236,815300925946235</v>
      </c>
      <c r="AM3020" s="79">
        <f t="shared" si="380"/>
        <v>2.8089887640449436</v>
      </c>
      <c r="AN3020" s="80">
        <f t="shared" si="381"/>
        <v>799.97191011235952</v>
      </c>
      <c r="AO3020" s="36">
        <f t="shared" si="382"/>
        <v>711.97500000000002</v>
      </c>
      <c r="AP3020" s="83">
        <f t="shared" si="383"/>
        <v>-87.996910112359501</v>
      </c>
    </row>
    <row r="3021" spans="1:42" hidden="1">
      <c r="A3021">
        <v>48543</v>
      </c>
      <c r="B3021" s="38">
        <v>46235</v>
      </c>
      <c r="C3021" t="s">
        <v>781</v>
      </c>
      <c r="D3021" t="s">
        <v>725</v>
      </c>
      <c r="E3021" t="s">
        <v>726</v>
      </c>
      <c r="F3021" t="s">
        <v>49</v>
      </c>
      <c r="G3021">
        <v>8</v>
      </c>
      <c r="H3021" s="43">
        <v>10964</v>
      </c>
      <c r="I3021" t="s">
        <v>727</v>
      </c>
      <c r="J3021">
        <v>11933</v>
      </c>
      <c r="K3021" t="s">
        <v>832</v>
      </c>
      <c r="L3021" t="s">
        <v>832</v>
      </c>
      <c r="M3021" t="s">
        <v>553</v>
      </c>
      <c r="N3021" t="s">
        <v>554</v>
      </c>
      <c r="O3021" t="s">
        <v>168</v>
      </c>
      <c r="P3021">
        <v>981</v>
      </c>
      <c r="Q3021" t="s">
        <v>782</v>
      </c>
      <c r="R3021">
        <v>6</v>
      </c>
      <c r="S3021">
        <v>144</v>
      </c>
      <c r="T3021">
        <v>144</v>
      </c>
      <c r="U3021">
        <v>0</v>
      </c>
      <c r="V3021">
        <v>144</v>
      </c>
      <c r="W3021">
        <v>0</v>
      </c>
      <c r="X3021">
        <v>1</v>
      </c>
      <c r="Y3021">
        <v>1</v>
      </c>
      <c r="Z3021">
        <v>79.53</v>
      </c>
      <c r="AA3021" t="s">
        <v>55</v>
      </c>
      <c r="AB3021" t="s">
        <v>47</v>
      </c>
      <c r="AC3021" t="s">
        <v>833</v>
      </c>
      <c r="AD3021" t="s">
        <v>120</v>
      </c>
      <c r="AE3021" s="39">
        <v>46235.729537037034</v>
      </c>
      <c r="AG3021" t="str">
        <f t="shared" si="376"/>
        <v>Agosto-26</v>
      </c>
      <c r="AH3021" s="36">
        <f>_xlfn.XLOOKUP(AK3021,'Base de Preços'!P$7:P$3001,'Base de Preços'!J$7:J$3001,"",0)</f>
        <v>79.53</v>
      </c>
      <c r="AI3021" s="37">
        <f t="shared" si="384"/>
        <v>11452.32</v>
      </c>
      <c r="AJ3021" t="str">
        <f>_xlfn.XLOOKUP(N3021,Agrupamentos!C$3:C$496,Agrupamentos!D$3:D$496,"",0)</f>
        <v>HORAS HOMEM  NORMAL</v>
      </c>
      <c r="AK3021" t="str">
        <f t="shared" si="378"/>
        <v>HORAS HOMEM  NORMALGN1430REF23</v>
      </c>
      <c r="AL3021" s="57" t="str">
        <f t="shared" si="379"/>
        <v>48543GN1430Trabalhador FlorestalRAI DE MOURA SOUSAHORAS HOMEM  NORMALF21 - SÃO FRANCISCO DE ASSIS6Principal144Agosto-26014446235,72953703746235</v>
      </c>
      <c r="AM3021" s="79" t="str">
        <f t="shared" si="380"/>
        <v/>
      </c>
      <c r="AN3021" s="80" t="str">
        <f t="shared" si="381"/>
        <v/>
      </c>
      <c r="AO3021" s="36">
        <f t="shared" si="382"/>
        <v>11452.32</v>
      </c>
      <c r="AP3021" s="83" t="str">
        <f t="shared" si="383"/>
        <v/>
      </c>
    </row>
    <row r="3022" spans="1:42" hidden="1">
      <c r="A3022">
        <v>48546</v>
      </c>
      <c r="B3022" s="38">
        <v>46235</v>
      </c>
      <c r="C3022" t="s">
        <v>781</v>
      </c>
      <c r="D3022" t="s">
        <v>725</v>
      </c>
      <c r="E3022" t="s">
        <v>726</v>
      </c>
      <c r="F3022" t="s">
        <v>59</v>
      </c>
      <c r="G3022">
        <v>8</v>
      </c>
      <c r="H3022" s="43">
        <v>10964</v>
      </c>
      <c r="I3022" t="s">
        <v>727</v>
      </c>
      <c r="J3022">
        <v>11929</v>
      </c>
      <c r="K3022" t="s">
        <v>739</v>
      </c>
      <c r="L3022" t="s">
        <v>739</v>
      </c>
      <c r="M3022" t="s">
        <v>729</v>
      </c>
      <c r="N3022" t="s">
        <v>730</v>
      </c>
      <c r="O3022" t="s">
        <v>64</v>
      </c>
      <c r="P3022">
        <v>953</v>
      </c>
      <c r="Q3022" t="s">
        <v>731</v>
      </c>
      <c r="R3022">
        <v>14</v>
      </c>
      <c r="S3022">
        <v>13</v>
      </c>
      <c r="T3022">
        <v>3.95</v>
      </c>
      <c r="U3022">
        <v>3</v>
      </c>
      <c r="V3022">
        <v>16</v>
      </c>
      <c r="W3022">
        <v>0.87</v>
      </c>
      <c r="X3022">
        <v>3.29</v>
      </c>
      <c r="Y3022">
        <v>4.05</v>
      </c>
      <c r="Z3022">
        <v>329.68</v>
      </c>
      <c r="AA3022" t="s">
        <v>46</v>
      </c>
      <c r="AB3022" t="s">
        <v>47</v>
      </c>
      <c r="AC3022" t="s">
        <v>742</v>
      </c>
      <c r="AD3022" t="s">
        <v>120</v>
      </c>
      <c r="AE3022" s="39">
        <v>46235.853252314817</v>
      </c>
      <c r="AG3022" t="str">
        <f t="shared" si="376"/>
        <v>Agosto-26</v>
      </c>
      <c r="AH3022" s="36">
        <f>_xlfn.XLOOKUP(AK3022,'Base de Preços'!P$7:P$3001,'Base de Preços'!J$7:J$3001,"",0)</f>
        <v>464.12</v>
      </c>
      <c r="AI3022" s="37">
        <f t="shared" si="384"/>
        <v>1833.2740000000001</v>
      </c>
      <c r="AJ3022" t="str">
        <f>_xlfn.XLOOKUP(N3022,Agrupamentos!C$3:C$496,Agrupamentos!D$3:D$496,"",0)</f>
        <v>ADUBAÇÃO MECANIZADA</v>
      </c>
      <c r="AK3022" t="str">
        <f t="shared" si="378"/>
        <v>2 ADUBAÇÃO COBERTURA MECANIZADA IIGN1430REF121</v>
      </c>
      <c r="AL3022" s="57" t="str">
        <f t="shared" si="379"/>
        <v>48546GN1430Operador de Trator de PneuMARCIO APARECIDO FOGAÇA2 ADUBAÇÃO COBERTURA MECANIZADA IISanta fé - BTC14Principal3,95Agosto-2631646235,853252314846235</v>
      </c>
      <c r="AM3022" s="79">
        <f t="shared" si="380"/>
        <v>18.390804597701148</v>
      </c>
      <c r="AN3022" s="80">
        <f t="shared" si="381"/>
        <v>6063.0804597701144</v>
      </c>
      <c r="AO3022" s="36">
        <f t="shared" si="382"/>
        <v>1302.2360000000001</v>
      </c>
      <c r="AP3022" s="83">
        <f t="shared" si="383"/>
        <v>-4760.8444597701146</v>
      </c>
    </row>
    <row r="3023" spans="1:42" hidden="1">
      <c r="A3023">
        <v>48546</v>
      </c>
      <c r="B3023" s="38">
        <v>46235</v>
      </c>
      <c r="C3023" t="s">
        <v>781</v>
      </c>
      <c r="D3023" t="s">
        <v>725</v>
      </c>
      <c r="E3023" t="s">
        <v>726</v>
      </c>
      <c r="F3023" t="s">
        <v>92</v>
      </c>
      <c r="G3023">
        <v>8</v>
      </c>
      <c r="H3023" s="43">
        <v>10964</v>
      </c>
      <c r="I3023" t="s">
        <v>727</v>
      </c>
      <c r="J3023">
        <v>11929</v>
      </c>
      <c r="K3023" t="s">
        <v>739</v>
      </c>
      <c r="L3023" t="s">
        <v>739</v>
      </c>
      <c r="M3023" t="s">
        <v>740</v>
      </c>
      <c r="N3023" t="s">
        <v>741</v>
      </c>
      <c r="O3023" t="s">
        <v>64</v>
      </c>
      <c r="P3023">
        <v>953</v>
      </c>
      <c r="Q3023" t="s">
        <v>731</v>
      </c>
      <c r="R3023" s="4">
        <v>46077</v>
      </c>
      <c r="S3023">
        <v>8</v>
      </c>
      <c r="T3023">
        <v>0</v>
      </c>
      <c r="U3023">
        <v>0</v>
      </c>
      <c r="V3023">
        <v>8</v>
      </c>
      <c r="W3023">
        <v>0.17</v>
      </c>
      <c r="X3023">
        <v>0</v>
      </c>
      <c r="Y3023">
        <v>0</v>
      </c>
      <c r="Z3023">
        <v>71.66</v>
      </c>
      <c r="AA3023" t="s">
        <v>55</v>
      </c>
      <c r="AB3023" t="s">
        <v>77</v>
      </c>
      <c r="AC3023" t="s">
        <v>742</v>
      </c>
      <c r="AD3023" t="s">
        <v>120</v>
      </c>
      <c r="AE3023" s="39">
        <v>46237.423831018517</v>
      </c>
      <c r="AG3023" t="str">
        <f t="shared" si="376"/>
        <v>Agosto-26</v>
      </c>
      <c r="AH3023" s="36">
        <f>_xlfn.XLOOKUP(AK3023,'Base de Preços'!P$7:P$3001,'Base de Preços'!J$7:J$3001,"",0)</f>
        <v>265.83999999999997</v>
      </c>
      <c r="AI3023" s="37">
        <f t="shared" si="384"/>
        <v>0</v>
      </c>
      <c r="AJ3023" t="str">
        <f>_xlfn.XLOOKUP(N3023,Agrupamentos!C$3:C$496,Agrupamentos!D$3:D$496,"",0)</f>
        <v>HERBICIDA ENTRE LINHA</v>
      </c>
      <c r="AK3023" t="str">
        <f t="shared" si="378"/>
        <v>CAPINA QUIMICA ENTRELINHA 2 RUAS (6M)GN1430REF319</v>
      </c>
      <c r="AL3023" s="57" t="str">
        <f t="shared" si="379"/>
        <v>48546GN1430Motorista de Caminhão PipaMARCIO APARECIDO FOGAÇACAPINA QUIMICA ENTRELINHA 2 RUAS (6M)Santa fé - BTC46077Apoio0Agosto-260846237,423831018546235</v>
      </c>
      <c r="AM3023" s="79">
        <f t="shared" si="380"/>
        <v>47.058823529411761</v>
      </c>
      <c r="AN3023" s="80">
        <f t="shared" si="381"/>
        <v>3372.2352941176468</v>
      </c>
      <c r="AO3023" s="36">
        <f t="shared" si="382"/>
        <v>0</v>
      </c>
      <c r="AP3023" s="83">
        <f t="shared" si="383"/>
        <v>-3372.2352941176468</v>
      </c>
    </row>
    <row r="3024" spans="1:42" hidden="1">
      <c r="A3024">
        <v>48546</v>
      </c>
      <c r="B3024" s="38">
        <v>46235</v>
      </c>
      <c r="C3024" t="s">
        <v>781</v>
      </c>
      <c r="D3024" t="s">
        <v>725</v>
      </c>
      <c r="E3024" t="s">
        <v>726</v>
      </c>
      <c r="F3024" t="s">
        <v>59</v>
      </c>
      <c r="G3024">
        <v>8</v>
      </c>
      <c r="H3024" s="43">
        <v>10964</v>
      </c>
      <c r="I3024" t="s">
        <v>727</v>
      </c>
      <c r="J3024">
        <v>11929</v>
      </c>
      <c r="K3024" t="s">
        <v>739</v>
      </c>
      <c r="L3024" t="s">
        <v>739</v>
      </c>
      <c r="M3024" t="s">
        <v>740</v>
      </c>
      <c r="N3024" t="s">
        <v>741</v>
      </c>
      <c r="O3024" t="s">
        <v>64</v>
      </c>
      <c r="P3024">
        <v>953</v>
      </c>
      <c r="Q3024" t="s">
        <v>731</v>
      </c>
      <c r="R3024" s="4">
        <v>46077</v>
      </c>
      <c r="S3024">
        <v>0</v>
      </c>
      <c r="T3024">
        <v>9.8000000000000007</v>
      </c>
      <c r="U3024">
        <v>16</v>
      </c>
      <c r="V3024">
        <v>16</v>
      </c>
      <c r="W3024">
        <v>0.5</v>
      </c>
      <c r="X3024">
        <v>0</v>
      </c>
      <c r="Y3024">
        <v>1.63</v>
      </c>
      <c r="Z3024">
        <v>169.8</v>
      </c>
      <c r="AA3024" t="s">
        <v>46</v>
      </c>
      <c r="AB3024" t="s">
        <v>47</v>
      </c>
      <c r="AC3024" t="s">
        <v>742</v>
      </c>
      <c r="AD3024" t="s">
        <v>120</v>
      </c>
      <c r="AE3024" s="39">
        <v>46235.853252314817</v>
      </c>
      <c r="AG3024" t="str">
        <f t="shared" si="376"/>
        <v>Agosto-26</v>
      </c>
      <c r="AH3024" s="36">
        <f>_xlfn.XLOOKUP(AK3024,'Base de Preços'!P$7:P$3001,'Base de Preços'!J$7:J$3001,"",0)</f>
        <v>265.83999999999997</v>
      </c>
      <c r="AI3024" s="37">
        <f t="shared" si="384"/>
        <v>2605.232</v>
      </c>
      <c r="AJ3024" t="str">
        <f>_xlfn.XLOOKUP(N3024,Agrupamentos!C$3:C$496,Agrupamentos!D$3:D$496,"",0)</f>
        <v>HERBICIDA ENTRE LINHA</v>
      </c>
      <c r="AK3024" t="str">
        <f t="shared" si="378"/>
        <v>CAPINA QUIMICA ENTRELINHA 2 RUAS (6M)GN1430REF319</v>
      </c>
      <c r="AL3024" s="57" t="str">
        <f t="shared" si="379"/>
        <v>48546GN1430Operador de Trator de PneuMARCIO APARECIDO FOGAÇACAPINA QUIMICA ENTRELINHA 2 RUAS (6M)Santa fé - BTC46077Principal9,8Agosto-26161646235,853252314846235</v>
      </c>
      <c r="AM3024" s="79">
        <f t="shared" si="380"/>
        <v>32</v>
      </c>
      <c r="AN3024" s="80">
        <f t="shared" si="381"/>
        <v>5433.6</v>
      </c>
      <c r="AO3024" s="36">
        <f t="shared" si="382"/>
        <v>1664.0400000000002</v>
      </c>
      <c r="AP3024" s="83">
        <f t="shared" si="383"/>
        <v>-3769.5600000000004</v>
      </c>
    </row>
    <row r="3025" spans="1:42" hidden="1">
      <c r="A3025">
        <v>48546</v>
      </c>
      <c r="B3025" s="38">
        <v>46235</v>
      </c>
      <c r="C3025" t="s">
        <v>781</v>
      </c>
      <c r="D3025" t="s">
        <v>725</v>
      </c>
      <c r="E3025" t="s">
        <v>726</v>
      </c>
      <c r="F3025" t="s">
        <v>49</v>
      </c>
      <c r="G3025">
        <v>8</v>
      </c>
      <c r="H3025" s="43">
        <v>10964</v>
      </c>
      <c r="I3025" t="s">
        <v>727</v>
      </c>
      <c r="J3025">
        <v>11929</v>
      </c>
      <c r="K3025" t="s">
        <v>739</v>
      </c>
      <c r="L3025" t="s">
        <v>739</v>
      </c>
      <c r="M3025" t="s">
        <v>740</v>
      </c>
      <c r="N3025" t="s">
        <v>741</v>
      </c>
      <c r="O3025" t="s">
        <v>64</v>
      </c>
      <c r="P3025">
        <v>981</v>
      </c>
      <c r="Q3025" t="s">
        <v>782</v>
      </c>
      <c r="R3025">
        <v>6</v>
      </c>
      <c r="S3025">
        <v>8</v>
      </c>
      <c r="T3025">
        <v>0</v>
      </c>
      <c r="U3025">
        <v>0</v>
      </c>
      <c r="V3025">
        <v>8</v>
      </c>
      <c r="W3025">
        <v>0.17</v>
      </c>
      <c r="X3025">
        <v>0</v>
      </c>
      <c r="Y3025">
        <v>0</v>
      </c>
      <c r="Z3025">
        <v>24.38</v>
      </c>
      <c r="AA3025" t="s">
        <v>55</v>
      </c>
      <c r="AB3025" t="s">
        <v>56</v>
      </c>
      <c r="AC3025" t="s">
        <v>742</v>
      </c>
      <c r="AD3025" t="s">
        <v>120</v>
      </c>
      <c r="AE3025" s="39">
        <v>46237.425370370373</v>
      </c>
      <c r="AG3025" t="str">
        <f t="shared" si="376"/>
        <v>Agosto-26</v>
      </c>
      <c r="AH3025" s="36">
        <f>_xlfn.XLOOKUP(AK3025,'Base de Preços'!P$7:P$3001,'Base de Preços'!J$7:J$3001,"",0)</f>
        <v>265.83999999999997</v>
      </c>
      <c r="AI3025" s="37">
        <f t="shared" si="384"/>
        <v>0</v>
      </c>
      <c r="AJ3025" t="str">
        <f>_xlfn.XLOOKUP(N3025,Agrupamentos!C$3:C$496,Agrupamentos!D$3:D$496,"",0)</f>
        <v>HERBICIDA ENTRE LINHA</v>
      </c>
      <c r="AK3025" t="str">
        <f t="shared" si="378"/>
        <v>CAPINA QUIMICA ENTRELINHA 2 RUAS (6M)GN1430REF319</v>
      </c>
      <c r="AL3025" s="57" t="str">
        <f t="shared" si="379"/>
        <v>48546GN1430Trabalhador FlorestalMARCIO APARECIDO FOGAÇACAPINA QUIMICA ENTRELINHA 2 RUAS (6M)F21 - SÃO FRANCISCO DE ASSIS6Suporte0Agosto-260846237,425370370446235</v>
      </c>
      <c r="AM3025" s="79">
        <f t="shared" si="380"/>
        <v>47.058823529411761</v>
      </c>
      <c r="AN3025" s="80">
        <f t="shared" si="381"/>
        <v>1147.2941176470588</v>
      </c>
      <c r="AO3025" s="36">
        <f t="shared" si="382"/>
        <v>0</v>
      </c>
      <c r="AP3025" s="83">
        <f t="shared" si="383"/>
        <v>-1147.2941176470588</v>
      </c>
    </row>
    <row r="3026" spans="1:42" hidden="1">
      <c r="A3026">
        <v>48579</v>
      </c>
      <c r="B3026" s="38">
        <v>46235</v>
      </c>
      <c r="C3026" t="s">
        <v>781</v>
      </c>
      <c r="D3026" t="s">
        <v>725</v>
      </c>
      <c r="E3026" t="s">
        <v>726</v>
      </c>
      <c r="F3026" t="s">
        <v>59</v>
      </c>
      <c r="G3026">
        <v>8</v>
      </c>
      <c r="H3026" s="43">
        <v>10964</v>
      </c>
      <c r="I3026" t="s">
        <v>727</v>
      </c>
      <c r="J3026">
        <v>11846</v>
      </c>
      <c r="K3026" t="s">
        <v>728</v>
      </c>
      <c r="L3026" t="s">
        <v>728</v>
      </c>
      <c r="M3026">
        <v>2</v>
      </c>
      <c r="N3026" t="s">
        <v>736</v>
      </c>
      <c r="O3026" t="s">
        <v>64</v>
      </c>
      <c r="P3026">
        <v>981</v>
      </c>
      <c r="Q3026" t="s">
        <v>782</v>
      </c>
      <c r="R3026">
        <v>2</v>
      </c>
      <c r="S3026">
        <v>0</v>
      </c>
      <c r="T3026">
        <v>0</v>
      </c>
      <c r="U3026">
        <v>16</v>
      </c>
      <c r="V3026">
        <v>16</v>
      </c>
      <c r="W3026">
        <v>0</v>
      </c>
      <c r="X3026">
        <v>0</v>
      </c>
      <c r="Y3026">
        <v>0</v>
      </c>
      <c r="Z3026">
        <v>0</v>
      </c>
      <c r="AA3026" t="s">
        <v>46</v>
      </c>
      <c r="AB3026" t="s">
        <v>56</v>
      </c>
      <c r="AC3026" t="s">
        <v>732</v>
      </c>
      <c r="AE3026" s="39">
        <v>46237.289490740739</v>
      </c>
      <c r="AG3026" t="str">
        <f t="shared" si="376"/>
        <v>Agosto-26</v>
      </c>
      <c r="AH3026" s="36">
        <f>_xlfn.XLOOKUP(AK3026,'Base de Preços'!P$7:P$3001,'Base de Preços'!J$7:J$3001,"",0)</f>
        <v>0</v>
      </c>
      <c r="AI3026" s="37">
        <f t="shared" si="384"/>
        <v>0</v>
      </c>
      <c r="AJ3026" t="str">
        <f>_xlfn.XLOOKUP(N3026,Agrupamentos!C$3:C$496,Agrupamentos!D$3:D$496,"",0)</f>
        <v>APOIO E MANUTENÇÃO</v>
      </c>
      <c r="AK3026" t="str">
        <f t="shared" si="378"/>
        <v>APOIO E MANUTENÇÃO 1430GN14302</v>
      </c>
      <c r="AL3026" s="57" t="str">
        <f t="shared" si="379"/>
        <v>48579GN1430Operador de Trator de PneuYURI RIBEIRO DE OLIVEIRAAPOIO E MANUTENÇÃO 1430F21 - SÃO FRANCISCO DE ASSIS2Suporte0Agosto-26161646237,289490740746235</v>
      </c>
      <c r="AM3026" s="79" t="str">
        <f t="shared" si="380"/>
        <v/>
      </c>
      <c r="AN3026" s="80" t="str">
        <f t="shared" si="381"/>
        <v/>
      </c>
      <c r="AO3026" s="36">
        <f t="shared" si="382"/>
        <v>0</v>
      </c>
      <c r="AP3026" s="83" t="str">
        <f t="shared" si="383"/>
        <v/>
      </c>
    </row>
    <row r="3027" spans="1:42" hidden="1">
      <c r="A3027">
        <v>48579</v>
      </c>
      <c r="B3027" s="38">
        <v>46235</v>
      </c>
      <c r="C3027" t="s">
        <v>781</v>
      </c>
      <c r="D3027" t="s">
        <v>725</v>
      </c>
      <c r="E3027" t="s">
        <v>726</v>
      </c>
      <c r="F3027" t="s">
        <v>59</v>
      </c>
      <c r="G3027">
        <v>8</v>
      </c>
      <c r="H3027" s="43">
        <v>10964</v>
      </c>
      <c r="I3027" t="s">
        <v>727</v>
      </c>
      <c r="J3027">
        <v>11846</v>
      </c>
      <c r="K3027" t="s">
        <v>728</v>
      </c>
      <c r="L3027" t="s">
        <v>728</v>
      </c>
      <c r="M3027" t="s">
        <v>823</v>
      </c>
      <c r="N3027" t="s">
        <v>693</v>
      </c>
      <c r="O3027" t="s">
        <v>64</v>
      </c>
      <c r="P3027">
        <v>981</v>
      </c>
      <c r="Q3027" t="s">
        <v>782</v>
      </c>
      <c r="R3027">
        <v>2</v>
      </c>
      <c r="S3027">
        <v>6</v>
      </c>
      <c r="T3027">
        <v>3.65</v>
      </c>
      <c r="U3027">
        <v>2</v>
      </c>
      <c r="V3027">
        <v>8</v>
      </c>
      <c r="W3027">
        <v>1.03</v>
      </c>
      <c r="X3027">
        <v>1.64</v>
      </c>
      <c r="Y3027">
        <v>2.19</v>
      </c>
      <c r="Z3027">
        <v>710</v>
      </c>
      <c r="AA3027" t="s">
        <v>55</v>
      </c>
      <c r="AB3027" t="s">
        <v>47</v>
      </c>
      <c r="AC3027" t="s">
        <v>732</v>
      </c>
      <c r="AD3027" t="s">
        <v>120</v>
      </c>
      <c r="AE3027" s="39">
        <v>46237.289490740739</v>
      </c>
      <c r="AG3027" t="str">
        <f t="shared" si="376"/>
        <v>Agosto-26</v>
      </c>
      <c r="AH3027" s="36">
        <f>_xlfn.XLOOKUP(AK3027,'Base de Preços'!P$7:P$3001,'Base de Preços'!J$7:J$3001,"",0)</f>
        <v>710</v>
      </c>
      <c r="AI3027" s="37">
        <f t="shared" si="384"/>
        <v>2591.5</v>
      </c>
      <c r="AJ3027" t="str">
        <f>_xlfn.XLOOKUP(N3027,Agrupamentos!C$3:C$496,Agrupamentos!D$3:D$496,"",0)</f>
        <v>SUBSOSALGEM</v>
      </c>
      <c r="AK3027" t="str">
        <f t="shared" si="378"/>
        <v>SUBSOLAGEMGN1430REF1604</v>
      </c>
      <c r="AL3027" s="57" t="str">
        <f t="shared" si="379"/>
        <v>48579GN1430Operador de Trator de PneuYURI RIBEIRO DE OLIVEIRASUBSOLAGEMF21 - SÃO FRANCISCO DE ASSIS2Principal3,65Agosto-262846237,289490740746235</v>
      </c>
      <c r="AM3027" s="79">
        <f t="shared" si="380"/>
        <v>7.766990291262136</v>
      </c>
      <c r="AN3027" s="80">
        <f t="shared" si="381"/>
        <v>5514.5631067961167</v>
      </c>
      <c r="AO3027" s="36">
        <f t="shared" si="382"/>
        <v>2591.5</v>
      </c>
      <c r="AP3027" s="83">
        <f t="shared" si="383"/>
        <v>-2923.0631067961167</v>
      </c>
    </row>
    <row r="3028" spans="1:42" hidden="1">
      <c r="A3028">
        <v>48602</v>
      </c>
      <c r="B3028" s="38">
        <v>46235</v>
      </c>
      <c r="C3028" t="s">
        <v>781</v>
      </c>
      <c r="D3028" t="s">
        <v>725</v>
      </c>
      <c r="E3028" t="s">
        <v>726</v>
      </c>
      <c r="F3028" t="s">
        <v>37</v>
      </c>
      <c r="G3028">
        <v>8</v>
      </c>
      <c r="H3028" s="43" t="s">
        <v>733</v>
      </c>
      <c r="I3028" t="s">
        <v>734</v>
      </c>
      <c r="J3028">
        <v>11752</v>
      </c>
      <c r="K3028" t="s">
        <v>149</v>
      </c>
      <c r="L3028" t="s">
        <v>735</v>
      </c>
      <c r="M3028">
        <v>2</v>
      </c>
      <c r="N3028" t="s">
        <v>736</v>
      </c>
      <c r="O3028" t="s">
        <v>64</v>
      </c>
      <c r="P3028">
        <v>981</v>
      </c>
      <c r="Q3028" t="s">
        <v>782</v>
      </c>
      <c r="R3028">
        <v>6</v>
      </c>
      <c r="S3028">
        <v>0</v>
      </c>
      <c r="T3028">
        <v>0</v>
      </c>
      <c r="U3028">
        <v>24</v>
      </c>
      <c r="V3028">
        <v>24</v>
      </c>
      <c r="W3028">
        <v>0</v>
      </c>
      <c r="X3028">
        <v>0</v>
      </c>
      <c r="Y3028">
        <v>0</v>
      </c>
      <c r="Z3028">
        <v>0</v>
      </c>
      <c r="AA3028" t="s">
        <v>55</v>
      </c>
      <c r="AB3028" t="s">
        <v>47</v>
      </c>
      <c r="AC3028" t="s">
        <v>120</v>
      </c>
      <c r="AD3028" t="s">
        <v>120</v>
      </c>
      <c r="AE3028" s="39">
        <v>46237.432766203703</v>
      </c>
      <c r="AG3028" t="str">
        <f t="shared" si="376"/>
        <v>Agosto-26</v>
      </c>
      <c r="AH3028" s="36">
        <f>_xlfn.XLOOKUP(AK3028,'Base de Preços'!P$7:P$3001,'Base de Preços'!J$7:J$3001,"",0)</f>
        <v>0</v>
      </c>
      <c r="AI3028" s="37">
        <f t="shared" si="384"/>
        <v>0</v>
      </c>
      <c r="AJ3028" t="str">
        <f>_xlfn.XLOOKUP(N3028,Agrupamentos!C$3:C$496,Agrupamentos!D$3:D$496,"",0)</f>
        <v>APOIO E MANUTENÇÃO</v>
      </c>
      <c r="AK3028" t="str">
        <f t="shared" si="378"/>
        <v>APOIO E MANUTENÇÃO 1430GN14302</v>
      </c>
      <c r="AL3028" s="57" t="str">
        <f t="shared" si="379"/>
        <v>48602GN1430MotoristaMATEUS SANCHES PERES BIENIEKAPOIO E MANUTENÇÃO 1430F21 - SÃO FRANCISCO DE ASSIS6Principal0Agosto-26242446237,432766203746235</v>
      </c>
      <c r="AM3028" s="79" t="str">
        <f t="shared" si="380"/>
        <v/>
      </c>
      <c r="AN3028" s="80" t="str">
        <f t="shared" si="381"/>
        <v/>
      </c>
      <c r="AO3028" s="36">
        <f t="shared" si="382"/>
        <v>0</v>
      </c>
      <c r="AP3028" s="83" t="str">
        <f t="shared" si="383"/>
        <v/>
      </c>
    </row>
    <row r="3029" spans="1:42" hidden="1">
      <c r="A3029">
        <v>48602</v>
      </c>
      <c r="B3029" s="38">
        <v>46235</v>
      </c>
      <c r="C3029" t="s">
        <v>781</v>
      </c>
      <c r="D3029" t="s">
        <v>725</v>
      </c>
      <c r="E3029" t="s">
        <v>726</v>
      </c>
      <c r="F3029" t="s">
        <v>59</v>
      </c>
      <c r="G3029">
        <v>8</v>
      </c>
      <c r="H3029" s="43" t="s">
        <v>733</v>
      </c>
      <c r="I3029" t="s">
        <v>734</v>
      </c>
      <c r="J3029">
        <v>11752</v>
      </c>
      <c r="K3029" t="s">
        <v>149</v>
      </c>
      <c r="L3029" t="s">
        <v>735</v>
      </c>
      <c r="M3029">
        <v>2</v>
      </c>
      <c r="N3029" t="s">
        <v>736</v>
      </c>
      <c r="O3029" t="s">
        <v>64</v>
      </c>
      <c r="P3029">
        <v>981</v>
      </c>
      <c r="Q3029" t="s">
        <v>782</v>
      </c>
      <c r="R3029">
        <v>6</v>
      </c>
      <c r="S3029">
        <v>0</v>
      </c>
      <c r="T3029">
        <v>0</v>
      </c>
      <c r="U3029">
        <v>16</v>
      </c>
      <c r="V3029">
        <v>16</v>
      </c>
      <c r="W3029">
        <v>0</v>
      </c>
      <c r="X3029">
        <v>0</v>
      </c>
      <c r="Y3029">
        <v>0</v>
      </c>
      <c r="Z3029">
        <v>0</v>
      </c>
      <c r="AA3029" t="s">
        <v>55</v>
      </c>
      <c r="AB3029" t="s">
        <v>56</v>
      </c>
      <c r="AC3029" t="s">
        <v>120</v>
      </c>
      <c r="AD3029" t="s">
        <v>120</v>
      </c>
      <c r="AE3029" s="39">
        <v>46237.432245370372</v>
      </c>
      <c r="AG3029" t="str">
        <f t="shared" si="376"/>
        <v>Agosto-26</v>
      </c>
      <c r="AH3029" s="36">
        <f>_xlfn.XLOOKUP(AK3029,'Base de Preços'!P$7:P$3001,'Base de Preços'!J$7:J$3001,"",0)</f>
        <v>0</v>
      </c>
      <c r="AI3029" s="37">
        <f t="shared" si="384"/>
        <v>0</v>
      </c>
      <c r="AJ3029" t="str">
        <f>_xlfn.XLOOKUP(N3029,Agrupamentos!C$3:C$496,Agrupamentos!D$3:D$496,"",0)</f>
        <v>APOIO E MANUTENÇÃO</v>
      </c>
      <c r="AK3029" t="str">
        <f t="shared" si="378"/>
        <v>APOIO E MANUTENÇÃO 1430GN14302</v>
      </c>
      <c r="AL3029" s="57" t="str">
        <f t="shared" si="379"/>
        <v>48602GN1430Operador de Trator de PneuMATEUS SANCHES PERES BIENIEKAPOIO E MANUTENÇÃO 1430F21 - SÃO FRANCISCO DE ASSIS6Suporte0Agosto-26161646237,432245370446235</v>
      </c>
      <c r="AM3029" s="79" t="str">
        <f t="shared" si="380"/>
        <v/>
      </c>
      <c r="AN3029" s="80" t="str">
        <f t="shared" si="381"/>
        <v/>
      </c>
      <c r="AO3029" s="36">
        <f t="shared" si="382"/>
        <v>0</v>
      </c>
      <c r="AP3029" s="83" t="str">
        <f t="shared" si="383"/>
        <v/>
      </c>
    </row>
    <row r="3030" spans="1:42" hidden="1">
      <c r="A3030">
        <v>48602</v>
      </c>
      <c r="B3030" s="38">
        <v>46235</v>
      </c>
      <c r="C3030" t="s">
        <v>781</v>
      </c>
      <c r="D3030" t="s">
        <v>725</v>
      </c>
      <c r="E3030" t="s">
        <v>726</v>
      </c>
      <c r="F3030" t="s">
        <v>49</v>
      </c>
      <c r="G3030">
        <v>8</v>
      </c>
      <c r="H3030" s="43" t="s">
        <v>733</v>
      </c>
      <c r="I3030" t="s">
        <v>734</v>
      </c>
      <c r="J3030">
        <v>11752</v>
      </c>
      <c r="K3030" t="s">
        <v>149</v>
      </c>
      <c r="L3030" t="s">
        <v>735</v>
      </c>
      <c r="M3030">
        <v>2</v>
      </c>
      <c r="N3030" t="s">
        <v>736</v>
      </c>
      <c r="O3030" t="s">
        <v>64</v>
      </c>
      <c r="P3030">
        <v>981</v>
      </c>
      <c r="Q3030" t="s">
        <v>782</v>
      </c>
      <c r="R3030">
        <v>6</v>
      </c>
      <c r="S3030">
        <v>0</v>
      </c>
      <c r="T3030">
        <v>0</v>
      </c>
      <c r="U3030">
        <v>16</v>
      </c>
      <c r="V3030">
        <v>16</v>
      </c>
      <c r="W3030">
        <v>0</v>
      </c>
      <c r="X3030">
        <v>0</v>
      </c>
      <c r="Y3030">
        <v>0</v>
      </c>
      <c r="Z3030">
        <v>0</v>
      </c>
      <c r="AA3030" t="s">
        <v>55</v>
      </c>
      <c r="AB3030" t="s">
        <v>56</v>
      </c>
      <c r="AC3030" t="s">
        <v>120</v>
      </c>
      <c r="AD3030" t="s">
        <v>120</v>
      </c>
      <c r="AE3030" s="39">
        <v>46237.431967592594</v>
      </c>
      <c r="AG3030" t="str">
        <f t="shared" si="376"/>
        <v>Agosto-26</v>
      </c>
      <c r="AH3030" s="36">
        <f>_xlfn.XLOOKUP(AK3030,'Base de Preços'!P$7:P$3001,'Base de Preços'!J$7:J$3001,"",0)</f>
        <v>0</v>
      </c>
      <c r="AI3030" s="37">
        <f t="shared" si="384"/>
        <v>0</v>
      </c>
      <c r="AJ3030" t="str">
        <f>_xlfn.XLOOKUP(N3030,Agrupamentos!C$3:C$496,Agrupamentos!D$3:D$496,"",0)</f>
        <v>APOIO E MANUTENÇÃO</v>
      </c>
      <c r="AK3030" t="str">
        <f t="shared" si="378"/>
        <v>APOIO E MANUTENÇÃO 1430GN14302</v>
      </c>
      <c r="AL3030" s="57" t="str">
        <f t="shared" si="379"/>
        <v>48602GN1430Trabalhador FlorestalMATEUS SANCHES PERES BIENIEKAPOIO E MANUTENÇÃO 1430F21 - SÃO FRANCISCO DE ASSIS6Suporte0Agosto-26161646237,431967592646235</v>
      </c>
      <c r="AM3030" s="79" t="str">
        <f t="shared" si="380"/>
        <v/>
      </c>
      <c r="AN3030" s="80" t="str">
        <f t="shared" si="381"/>
        <v/>
      </c>
      <c r="AO3030" s="36">
        <f t="shared" si="382"/>
        <v>0</v>
      </c>
      <c r="AP3030" s="83" t="str">
        <f t="shared" si="383"/>
        <v/>
      </c>
    </row>
    <row r="3031" spans="1:42" hidden="1">
      <c r="A3031">
        <v>48603</v>
      </c>
      <c r="B3031" s="38">
        <v>46235</v>
      </c>
      <c r="C3031" t="s">
        <v>781</v>
      </c>
      <c r="D3031" t="s">
        <v>725</v>
      </c>
      <c r="E3031" t="s">
        <v>726</v>
      </c>
      <c r="F3031" t="s">
        <v>59</v>
      </c>
      <c r="G3031">
        <v>8</v>
      </c>
      <c r="H3031" s="43" t="s">
        <v>733</v>
      </c>
      <c r="I3031" t="s">
        <v>734</v>
      </c>
      <c r="J3031">
        <v>11752</v>
      </c>
      <c r="K3031" t="s">
        <v>149</v>
      </c>
      <c r="L3031" t="s">
        <v>738</v>
      </c>
      <c r="M3031">
        <v>2</v>
      </c>
      <c r="N3031" t="s">
        <v>736</v>
      </c>
      <c r="O3031" t="s">
        <v>64</v>
      </c>
      <c r="P3031">
        <v>981</v>
      </c>
      <c r="Q3031" t="s">
        <v>782</v>
      </c>
      <c r="R3031">
        <v>6</v>
      </c>
      <c r="S3031">
        <v>0</v>
      </c>
      <c r="T3031">
        <v>0</v>
      </c>
      <c r="U3031">
        <v>8</v>
      </c>
      <c r="V3031">
        <v>8</v>
      </c>
      <c r="W3031">
        <v>0</v>
      </c>
      <c r="X3031">
        <v>0</v>
      </c>
      <c r="Y3031">
        <v>0</v>
      </c>
      <c r="Z3031">
        <v>0</v>
      </c>
      <c r="AA3031" t="s">
        <v>55</v>
      </c>
      <c r="AB3031" t="s">
        <v>56</v>
      </c>
      <c r="AC3031" t="s">
        <v>120</v>
      </c>
      <c r="AD3031" t="s">
        <v>120</v>
      </c>
      <c r="AE3031" s="39">
        <v>46237.434016203704</v>
      </c>
      <c r="AG3031" t="str">
        <f t="shared" si="376"/>
        <v>Agosto-26</v>
      </c>
      <c r="AH3031" s="36">
        <f>_xlfn.XLOOKUP(AK3031,'Base de Preços'!P$7:P$3001,'Base de Preços'!J$7:J$3001,"",0)</f>
        <v>0</v>
      </c>
      <c r="AI3031" s="37">
        <f t="shared" si="384"/>
        <v>0</v>
      </c>
      <c r="AJ3031" t="str">
        <f>_xlfn.XLOOKUP(N3031,Agrupamentos!C$3:C$496,Agrupamentos!D$3:D$496,"",0)</f>
        <v>APOIO E MANUTENÇÃO</v>
      </c>
      <c r="AK3031" t="str">
        <f t="shared" si="378"/>
        <v>APOIO E MANUTENÇÃO 1430GN14302</v>
      </c>
      <c r="AL3031" s="57" t="str">
        <f t="shared" si="379"/>
        <v>48603GN1430Operador de Trator de PneuMATEUS SANCHES PERES BIENIEKAPOIO E MANUTENÇÃO 1430F21 - SÃO FRANCISCO DE ASSIS6Suporte0Agosto-268846237,434016203746235</v>
      </c>
      <c r="AM3031" s="79" t="str">
        <f t="shared" si="380"/>
        <v/>
      </c>
      <c r="AN3031" s="80" t="str">
        <f t="shared" si="381"/>
        <v/>
      </c>
      <c r="AO3031" s="36">
        <f t="shared" si="382"/>
        <v>0</v>
      </c>
      <c r="AP3031" s="83" t="str">
        <f t="shared" si="383"/>
        <v/>
      </c>
    </row>
    <row r="3032" spans="1:42" hidden="1">
      <c r="A3032">
        <v>48550</v>
      </c>
      <c r="B3032" s="38">
        <v>46235</v>
      </c>
      <c r="C3032" t="s">
        <v>714</v>
      </c>
      <c r="D3032" t="s">
        <v>105</v>
      </c>
      <c r="E3032" t="s">
        <v>106</v>
      </c>
      <c r="F3032" t="s">
        <v>59</v>
      </c>
      <c r="G3032">
        <v>8</v>
      </c>
      <c r="H3032" s="43">
        <v>11331</v>
      </c>
      <c r="I3032" t="s">
        <v>112</v>
      </c>
      <c r="J3032">
        <v>11838</v>
      </c>
      <c r="K3032" t="s">
        <v>113</v>
      </c>
      <c r="L3032" t="s">
        <v>114</v>
      </c>
      <c r="M3032">
        <v>1</v>
      </c>
      <c r="N3032" t="s">
        <v>109</v>
      </c>
      <c r="O3032" t="s">
        <v>64</v>
      </c>
      <c r="P3032">
        <v>820</v>
      </c>
      <c r="Q3032" t="s">
        <v>117</v>
      </c>
      <c r="R3032" t="s">
        <v>118</v>
      </c>
      <c r="S3032">
        <v>0</v>
      </c>
      <c r="T3032">
        <v>0</v>
      </c>
      <c r="U3032">
        <v>8</v>
      </c>
      <c r="V3032">
        <v>8</v>
      </c>
      <c r="W3032">
        <v>0</v>
      </c>
      <c r="X3032">
        <v>0</v>
      </c>
      <c r="Y3032">
        <v>0</v>
      </c>
      <c r="Z3032">
        <v>0</v>
      </c>
      <c r="AA3032" t="s">
        <v>55</v>
      </c>
      <c r="AB3032" t="s">
        <v>56</v>
      </c>
      <c r="AC3032" t="s">
        <v>119</v>
      </c>
      <c r="AD3032" t="s">
        <v>120</v>
      </c>
      <c r="AE3032" s="39">
        <v>46236.016550925924</v>
      </c>
      <c r="AG3032" t="str">
        <f t="shared" si="376"/>
        <v>Agosto-26</v>
      </c>
      <c r="AH3032" s="36">
        <f>_xlfn.XLOOKUP(AK3032,'Base de Preços'!P$7:P$3001,'Base de Preços'!J$7:J$3001,"",0)</f>
        <v>0</v>
      </c>
      <c r="AI3032" s="37">
        <f t="shared" si="384"/>
        <v>0</v>
      </c>
      <c r="AJ3032" t="str">
        <f>_xlfn.XLOOKUP(N3032,Agrupamentos!C$3:C$496,Agrupamentos!D$3:D$496,"",0)</f>
        <v>APOIO E MANUTENÇÃO</v>
      </c>
      <c r="AK3032" t="str">
        <f t="shared" si="378"/>
        <v>APOIO E MANUTEÇÃO 1410GN14101</v>
      </c>
      <c r="AL3032" s="57" t="str">
        <f t="shared" si="379"/>
        <v>48550GN1410Operador de Trator de PneuRENILDO DA CONCEICAO OLIVEIRAAPOIO E MANUTEÇÃO 1410NOSSA SENHORA APARECIDA IX003-01Suporte0Agosto-268846236,016550925946235</v>
      </c>
      <c r="AM3032" s="79" t="str">
        <f t="shared" si="380"/>
        <v/>
      </c>
      <c r="AN3032" s="80" t="str">
        <f t="shared" si="381"/>
        <v/>
      </c>
      <c r="AO3032" s="36">
        <f t="shared" si="382"/>
        <v>0</v>
      </c>
      <c r="AP3032" s="83" t="str">
        <f t="shared" si="383"/>
        <v/>
      </c>
    </row>
    <row r="3033" spans="1:42" hidden="1">
      <c r="A3033">
        <v>48564</v>
      </c>
      <c r="B3033" s="38">
        <v>46235</v>
      </c>
      <c r="C3033" t="s">
        <v>714</v>
      </c>
      <c r="D3033" t="s">
        <v>105</v>
      </c>
      <c r="E3033" t="s">
        <v>106</v>
      </c>
      <c r="F3033" t="s">
        <v>59</v>
      </c>
      <c r="G3033">
        <v>8</v>
      </c>
      <c r="H3033" s="43">
        <v>11065</v>
      </c>
      <c r="I3033" t="s">
        <v>107</v>
      </c>
      <c r="J3033">
        <v>11392</v>
      </c>
      <c r="K3033" t="s">
        <v>142</v>
      </c>
      <c r="L3033" t="s">
        <v>142</v>
      </c>
      <c r="M3033" t="s">
        <v>146</v>
      </c>
      <c r="N3033" t="s">
        <v>147</v>
      </c>
      <c r="O3033" t="s">
        <v>64</v>
      </c>
      <c r="P3033">
        <v>532</v>
      </c>
      <c r="Q3033" t="s">
        <v>117</v>
      </c>
      <c r="R3033" t="s">
        <v>122</v>
      </c>
      <c r="S3033">
        <v>6</v>
      </c>
      <c r="T3033">
        <v>7</v>
      </c>
      <c r="U3033">
        <v>18</v>
      </c>
      <c r="V3033">
        <v>24</v>
      </c>
      <c r="W3033">
        <v>0.71</v>
      </c>
      <c r="X3033">
        <v>0.86</v>
      </c>
      <c r="Y3033">
        <v>3.43</v>
      </c>
      <c r="Z3033">
        <v>211.36</v>
      </c>
      <c r="AA3033" t="s">
        <v>46</v>
      </c>
      <c r="AB3033" t="s">
        <v>77</v>
      </c>
      <c r="AC3033" t="s">
        <v>145</v>
      </c>
      <c r="AE3033" s="39">
        <v>46236.872708333336</v>
      </c>
      <c r="AG3033" t="str">
        <f t="shared" si="376"/>
        <v>Agosto-26</v>
      </c>
      <c r="AH3033" s="36">
        <f>_xlfn.XLOOKUP(AK3033,'Base de Preços'!P$7:P$3001,'Base de Preços'!J$7:J$3001,"",0)</f>
        <v>618.69000000000005</v>
      </c>
      <c r="AI3033" s="37">
        <f t="shared" si="384"/>
        <v>0</v>
      </c>
      <c r="AJ3033" t="str">
        <f>_xlfn.XLOOKUP(N3033,Agrupamentos!C$3:C$496,Agrupamentos!D$3:D$496,"",0)</f>
        <v>IRRIGAÇÃO DE PLANTIO</v>
      </c>
      <c r="AK3033" t="str">
        <f t="shared" si="378"/>
        <v>2ª SERV IRRIGACAO NIVEL 1 AGRIC - TRANSPORTE ATÉ 5,0GN1410336-2</v>
      </c>
      <c r="AL3033" s="57" t="str">
        <f t="shared" si="379"/>
        <v>48564GN1410Operador de Trator de PneuDOUGLAS BOTELHO GOMES2ª SERV IRRIGACAO NIVEL 1 AGRIC - TRANSPORTE ATÉ 5,0NOSSA SENHORA APARECIDA IX004-01Apoio7Agosto-26182446236,872708333346235</v>
      </c>
      <c r="AM3033" s="79">
        <f t="shared" si="380"/>
        <v>33.802816901408455</v>
      </c>
      <c r="AN3033" s="80">
        <f t="shared" si="381"/>
        <v>7144.5633802816919</v>
      </c>
      <c r="AO3033" s="36">
        <f t="shared" si="382"/>
        <v>1479.52</v>
      </c>
      <c r="AP3033" s="83">
        <f t="shared" si="383"/>
        <v>-5665.0433802816915</v>
      </c>
    </row>
    <row r="3034" spans="1:42" hidden="1">
      <c r="A3034">
        <v>48564</v>
      </c>
      <c r="B3034" s="38">
        <v>46235</v>
      </c>
      <c r="C3034" t="s">
        <v>714</v>
      </c>
      <c r="D3034" t="s">
        <v>105</v>
      </c>
      <c r="E3034" t="s">
        <v>106</v>
      </c>
      <c r="F3034" t="s">
        <v>37</v>
      </c>
      <c r="G3034">
        <v>8</v>
      </c>
      <c r="H3034" s="43">
        <v>11065</v>
      </c>
      <c r="I3034" t="s">
        <v>107</v>
      </c>
      <c r="J3034">
        <v>11392</v>
      </c>
      <c r="K3034" t="s">
        <v>142</v>
      </c>
      <c r="L3034" t="s">
        <v>142</v>
      </c>
      <c r="M3034">
        <v>1</v>
      </c>
      <c r="N3034" t="s">
        <v>109</v>
      </c>
      <c r="O3034" t="s">
        <v>64</v>
      </c>
      <c r="P3034">
        <v>532</v>
      </c>
      <c r="Q3034" t="s">
        <v>117</v>
      </c>
      <c r="R3034" t="s">
        <v>122</v>
      </c>
      <c r="S3034">
        <v>8</v>
      </c>
      <c r="T3034">
        <v>0</v>
      </c>
      <c r="U3034">
        <v>0</v>
      </c>
      <c r="V3034">
        <v>8</v>
      </c>
      <c r="W3034">
        <v>0</v>
      </c>
      <c r="X3034">
        <v>0</v>
      </c>
      <c r="Y3034">
        <v>0</v>
      </c>
      <c r="Z3034">
        <v>0</v>
      </c>
      <c r="AA3034" t="s">
        <v>46</v>
      </c>
      <c r="AB3034" t="s">
        <v>47</v>
      </c>
      <c r="AC3034" t="s">
        <v>145</v>
      </c>
      <c r="AE3034" s="39">
        <v>46236.872708333336</v>
      </c>
      <c r="AG3034" t="str">
        <f t="shared" si="376"/>
        <v>Agosto-26</v>
      </c>
      <c r="AH3034" s="36">
        <f>_xlfn.XLOOKUP(AK3034,'Base de Preços'!P$7:P$3001,'Base de Preços'!J$7:J$3001,"",0)</f>
        <v>0</v>
      </c>
      <c r="AI3034" s="37">
        <f t="shared" si="384"/>
        <v>0</v>
      </c>
      <c r="AJ3034" t="str">
        <f>_xlfn.XLOOKUP(N3034,Agrupamentos!C$3:C$496,Agrupamentos!D$3:D$496,"",0)</f>
        <v>APOIO E MANUTENÇÃO</v>
      </c>
      <c r="AK3034" t="str">
        <f t="shared" si="378"/>
        <v>APOIO E MANUTEÇÃO 1410GN14101</v>
      </c>
      <c r="AL3034" s="57" t="str">
        <f t="shared" si="379"/>
        <v>48564GN1410MotoristaDOUGLAS BOTELHO GOMESAPOIO E MANUTEÇÃO 1410NOSSA SENHORA APARECIDA IX004-01Principal0Agosto-260846236,872708333346235</v>
      </c>
      <c r="AM3034" s="79" t="str">
        <f t="shared" si="380"/>
        <v/>
      </c>
      <c r="AN3034" s="80" t="str">
        <f t="shared" si="381"/>
        <v/>
      </c>
      <c r="AO3034" s="36">
        <f t="shared" si="382"/>
        <v>0</v>
      </c>
      <c r="AP3034" s="83" t="str">
        <f t="shared" si="383"/>
        <v/>
      </c>
    </row>
    <row r="3035" spans="1:42" hidden="1">
      <c r="A3035">
        <v>48564</v>
      </c>
      <c r="B3035" s="38">
        <v>46235</v>
      </c>
      <c r="C3035" t="s">
        <v>714</v>
      </c>
      <c r="D3035" t="s">
        <v>105</v>
      </c>
      <c r="E3035" t="s">
        <v>106</v>
      </c>
      <c r="F3035" t="s">
        <v>49</v>
      </c>
      <c r="G3035">
        <v>8</v>
      </c>
      <c r="H3035" s="43">
        <v>11065</v>
      </c>
      <c r="I3035" t="s">
        <v>107</v>
      </c>
      <c r="J3035">
        <v>11392</v>
      </c>
      <c r="K3035" t="s">
        <v>142</v>
      </c>
      <c r="L3035" t="s">
        <v>142</v>
      </c>
      <c r="M3035" t="s">
        <v>146</v>
      </c>
      <c r="N3035" t="s">
        <v>147</v>
      </c>
      <c r="O3035" t="s">
        <v>64</v>
      </c>
      <c r="P3035">
        <v>532</v>
      </c>
      <c r="Q3035" t="s">
        <v>117</v>
      </c>
      <c r="R3035" t="s">
        <v>122</v>
      </c>
      <c r="S3035">
        <v>88</v>
      </c>
      <c r="T3035">
        <v>7</v>
      </c>
      <c r="U3035">
        <v>0</v>
      </c>
      <c r="V3035">
        <v>88</v>
      </c>
      <c r="W3035">
        <v>3.57</v>
      </c>
      <c r="X3035">
        <v>12.57</v>
      </c>
      <c r="Y3035">
        <v>12.57</v>
      </c>
      <c r="Z3035">
        <v>269.95999999999998</v>
      </c>
      <c r="AA3035" t="s">
        <v>46</v>
      </c>
      <c r="AB3035" t="s">
        <v>47</v>
      </c>
      <c r="AC3035" t="s">
        <v>145</v>
      </c>
      <c r="AD3035" t="s">
        <v>120</v>
      </c>
      <c r="AE3035" s="39">
        <v>46236.872708333336</v>
      </c>
      <c r="AG3035" t="str">
        <f t="shared" si="376"/>
        <v>Agosto-26</v>
      </c>
      <c r="AH3035" s="36">
        <f>_xlfn.XLOOKUP(AK3035,'Base de Preços'!P$7:P$3001,'Base de Preços'!J$7:J$3001,"",0)</f>
        <v>618.69000000000005</v>
      </c>
      <c r="AI3035" s="37">
        <f t="shared" si="384"/>
        <v>4330.83</v>
      </c>
      <c r="AJ3035" t="str">
        <f>_xlfn.XLOOKUP(N3035,Agrupamentos!C$3:C$496,Agrupamentos!D$3:D$496,"",0)</f>
        <v>IRRIGAÇÃO DE PLANTIO</v>
      </c>
      <c r="AK3035" t="str">
        <f t="shared" si="378"/>
        <v>2ª SERV IRRIGACAO NIVEL 1 AGRIC - TRANSPORTE ATÉ 5,0GN1410336-2</v>
      </c>
      <c r="AL3035" s="57" t="str">
        <f t="shared" si="379"/>
        <v>48564GN1410Trabalhador FlorestalDOUGLAS BOTELHO GOMES2ª SERV IRRIGACAO NIVEL 1 AGRIC - TRANSPORTE ATÉ 5,0NOSSA SENHORA APARECIDA IX004-01Principal7Agosto-2608846236,872708333346235</v>
      </c>
      <c r="AM3035" s="79">
        <f t="shared" si="380"/>
        <v>24.649859943977592</v>
      </c>
      <c r="AN3035" s="80">
        <f t="shared" si="381"/>
        <v>6654.4761904761899</v>
      </c>
      <c r="AO3035" s="36">
        <f t="shared" si="382"/>
        <v>1889.7199999999998</v>
      </c>
      <c r="AP3035" s="83">
        <f t="shared" si="383"/>
        <v>-4764.7561904761897</v>
      </c>
    </row>
    <row r="3036" spans="1:42" hidden="1">
      <c r="A3036">
        <v>48567</v>
      </c>
      <c r="B3036" s="38">
        <v>46235</v>
      </c>
      <c r="C3036" t="s">
        <v>714</v>
      </c>
      <c r="D3036" t="s">
        <v>105</v>
      </c>
      <c r="E3036" t="s">
        <v>106</v>
      </c>
      <c r="F3036" t="s">
        <v>59</v>
      </c>
      <c r="G3036">
        <v>8</v>
      </c>
      <c r="H3036" s="43">
        <v>11065</v>
      </c>
      <c r="I3036" t="s">
        <v>107</v>
      </c>
      <c r="J3036">
        <v>11390</v>
      </c>
      <c r="K3036" t="s">
        <v>123</v>
      </c>
      <c r="L3036" t="s">
        <v>123</v>
      </c>
      <c r="M3036">
        <v>1</v>
      </c>
      <c r="N3036" t="s">
        <v>109</v>
      </c>
      <c r="O3036" t="s">
        <v>64</v>
      </c>
      <c r="P3036">
        <v>503</v>
      </c>
      <c r="Q3036" t="s">
        <v>181</v>
      </c>
      <c r="R3036" t="s">
        <v>151</v>
      </c>
      <c r="S3036">
        <v>0</v>
      </c>
      <c r="T3036">
        <v>0</v>
      </c>
      <c r="U3036">
        <v>8</v>
      </c>
      <c r="V3036">
        <v>8</v>
      </c>
      <c r="W3036">
        <v>0</v>
      </c>
      <c r="X3036">
        <v>0</v>
      </c>
      <c r="Y3036">
        <v>0</v>
      </c>
      <c r="Z3036">
        <v>0</v>
      </c>
      <c r="AA3036" t="s">
        <v>55</v>
      </c>
      <c r="AB3036" t="s">
        <v>56</v>
      </c>
      <c r="AC3036" t="s">
        <v>127</v>
      </c>
      <c r="AD3036" t="s">
        <v>120</v>
      </c>
      <c r="AE3036" s="39">
        <v>46237.51158564815</v>
      </c>
      <c r="AG3036" t="str">
        <f t="shared" si="376"/>
        <v>Agosto-26</v>
      </c>
      <c r="AH3036" s="36">
        <f>_xlfn.XLOOKUP(AK3036,'Base de Preços'!P$7:P$3001,'Base de Preços'!J$7:J$3001,"",0)</f>
        <v>0</v>
      </c>
      <c r="AI3036" s="37">
        <f t="shared" si="384"/>
        <v>0</v>
      </c>
      <c r="AJ3036" t="str">
        <f>_xlfn.XLOOKUP(N3036,Agrupamentos!C$3:C$496,Agrupamentos!D$3:D$496,"",0)</f>
        <v>APOIO E MANUTENÇÃO</v>
      </c>
      <c r="AK3036" t="str">
        <f t="shared" si="378"/>
        <v>APOIO E MANUTEÇÃO 1410GN14101</v>
      </c>
      <c r="AL3036" s="57" t="str">
        <f t="shared" si="379"/>
        <v>48567GN1410Operador de Trator de PneuDIEMISSON DE ALMEIDA SANTOSAPOIO E MANUTEÇÃO 1410MÃE SANTA GLEBA A009-01Suporte0Agosto-268846237,511585648146235</v>
      </c>
      <c r="AM3036" s="79" t="str">
        <f t="shared" si="380"/>
        <v/>
      </c>
      <c r="AN3036" s="80" t="str">
        <f t="shared" si="381"/>
        <v/>
      </c>
      <c r="AO3036" s="36">
        <f t="shared" si="382"/>
        <v>0</v>
      </c>
      <c r="AP3036" s="83" t="str">
        <f t="shared" si="383"/>
        <v/>
      </c>
    </row>
    <row r="3037" spans="1:42" hidden="1">
      <c r="A3037">
        <v>48567</v>
      </c>
      <c r="B3037" s="38">
        <v>46235</v>
      </c>
      <c r="C3037" t="s">
        <v>714</v>
      </c>
      <c r="D3037" t="s">
        <v>105</v>
      </c>
      <c r="E3037" t="s">
        <v>106</v>
      </c>
      <c r="F3037" t="s">
        <v>49</v>
      </c>
      <c r="G3037">
        <v>8</v>
      </c>
      <c r="H3037" s="43">
        <v>11065</v>
      </c>
      <c r="I3037" t="s">
        <v>107</v>
      </c>
      <c r="J3037">
        <v>11390</v>
      </c>
      <c r="K3037" t="s">
        <v>123</v>
      </c>
      <c r="L3037" t="s">
        <v>123</v>
      </c>
      <c r="M3037">
        <v>87</v>
      </c>
      <c r="N3037" t="s">
        <v>373</v>
      </c>
      <c r="O3037" t="s">
        <v>64</v>
      </c>
      <c r="P3037">
        <v>503</v>
      </c>
      <c r="Q3037" t="s">
        <v>181</v>
      </c>
      <c r="R3037" t="s">
        <v>151</v>
      </c>
      <c r="S3037">
        <v>208</v>
      </c>
      <c r="T3037">
        <v>40</v>
      </c>
      <c r="U3037">
        <v>24</v>
      </c>
      <c r="V3037">
        <v>232</v>
      </c>
      <c r="W3037">
        <v>7.5</v>
      </c>
      <c r="X3037">
        <v>5.2</v>
      </c>
      <c r="Y3037">
        <v>5.8</v>
      </c>
      <c r="Z3037">
        <v>577.65</v>
      </c>
      <c r="AA3037" t="s">
        <v>55</v>
      </c>
      <c r="AB3037" t="s">
        <v>47</v>
      </c>
      <c r="AC3037" t="s">
        <v>127</v>
      </c>
      <c r="AD3037" t="s">
        <v>120</v>
      </c>
      <c r="AE3037" s="39">
        <v>46236.908518518518</v>
      </c>
      <c r="AG3037" t="str">
        <f t="shared" si="376"/>
        <v>Agosto-26</v>
      </c>
      <c r="AH3037" s="36">
        <f>_xlfn.XLOOKUP(AK3037,'Base de Preços'!P$7:P$3001,'Base de Preços'!J$7:J$3001,"",0)</f>
        <v>577.65</v>
      </c>
      <c r="AI3037" s="37">
        <f t="shared" si="384"/>
        <v>23106</v>
      </c>
      <c r="AJ3037" t="str">
        <f>_xlfn.XLOOKUP(N3037,Agrupamentos!C$3:C$496,Agrupamentos!D$3:D$496,"",0)</f>
        <v>ROCADA MANUAL MEDIA</v>
      </c>
      <c r="AK3037" t="str">
        <f t="shared" si="378"/>
        <v>ROCADA MANUAL MEDIAGN141087</v>
      </c>
      <c r="AL3037" s="57" t="str">
        <f t="shared" si="379"/>
        <v>48567GN1410Trabalhador FlorestalDIEMISSON DE ALMEIDA SANTOSROCADA MANUAL MEDIAMÃE SANTA GLEBA A009-01Principal40Agosto-262423246236,908518518546235</v>
      </c>
      <c r="AM3037" s="79">
        <f t="shared" si="380"/>
        <v>30.933333333333334</v>
      </c>
      <c r="AN3037" s="80">
        <f t="shared" si="381"/>
        <v>17868.64</v>
      </c>
      <c r="AO3037" s="36">
        <f t="shared" si="382"/>
        <v>23106</v>
      </c>
      <c r="AP3037" s="83">
        <f t="shared" si="383"/>
        <v>5237.3600000000006</v>
      </c>
    </row>
    <row r="3038" spans="1:42" hidden="1">
      <c r="A3038">
        <v>48567</v>
      </c>
      <c r="B3038" s="38">
        <v>46235</v>
      </c>
      <c r="C3038" t="s">
        <v>714</v>
      </c>
      <c r="D3038" t="s">
        <v>105</v>
      </c>
      <c r="E3038" t="s">
        <v>106</v>
      </c>
      <c r="F3038" t="s">
        <v>37</v>
      </c>
      <c r="G3038">
        <v>8</v>
      </c>
      <c r="H3038" s="43">
        <v>11065</v>
      </c>
      <c r="I3038" t="s">
        <v>107</v>
      </c>
      <c r="J3038">
        <v>11390</v>
      </c>
      <c r="K3038" t="s">
        <v>123</v>
      </c>
      <c r="L3038" t="s">
        <v>123</v>
      </c>
      <c r="M3038">
        <v>1</v>
      </c>
      <c r="N3038" t="s">
        <v>109</v>
      </c>
      <c r="O3038" t="s">
        <v>64</v>
      </c>
      <c r="P3038">
        <v>503</v>
      </c>
      <c r="Q3038" t="s">
        <v>181</v>
      </c>
      <c r="R3038" t="s">
        <v>151</v>
      </c>
      <c r="S3038">
        <v>8</v>
      </c>
      <c r="T3038">
        <v>0</v>
      </c>
      <c r="U3038">
        <v>0</v>
      </c>
      <c r="V3038">
        <v>8</v>
      </c>
      <c r="W3038">
        <v>0</v>
      </c>
      <c r="X3038">
        <v>0</v>
      </c>
      <c r="Y3038">
        <v>0</v>
      </c>
      <c r="Z3038">
        <v>0</v>
      </c>
      <c r="AA3038" t="s">
        <v>55</v>
      </c>
      <c r="AB3038" t="s">
        <v>47</v>
      </c>
      <c r="AC3038" t="s">
        <v>127</v>
      </c>
      <c r="AD3038" t="s">
        <v>120</v>
      </c>
      <c r="AE3038" s="39">
        <v>46237.509872685187</v>
      </c>
      <c r="AG3038" t="str">
        <f t="shared" si="376"/>
        <v>Agosto-26</v>
      </c>
      <c r="AH3038" s="36">
        <f>_xlfn.XLOOKUP(AK3038,'Base de Preços'!P$7:P$3001,'Base de Preços'!J$7:J$3001,"",0)</f>
        <v>0</v>
      </c>
      <c r="AI3038" s="37">
        <f t="shared" si="384"/>
        <v>0</v>
      </c>
      <c r="AJ3038" t="str">
        <f>_xlfn.XLOOKUP(N3038,Agrupamentos!C$3:C$496,Agrupamentos!D$3:D$496,"",0)</f>
        <v>APOIO E MANUTENÇÃO</v>
      </c>
      <c r="AK3038" t="str">
        <f t="shared" si="378"/>
        <v>APOIO E MANUTEÇÃO 1410GN14101</v>
      </c>
      <c r="AL3038" s="57" t="str">
        <f t="shared" si="379"/>
        <v>48567GN1410MotoristaDIEMISSON DE ALMEIDA SANTOSAPOIO E MANUTEÇÃO 1410MÃE SANTA GLEBA A009-01Principal0Agosto-260846237,509872685246235</v>
      </c>
      <c r="AM3038" s="79" t="str">
        <f t="shared" si="380"/>
        <v/>
      </c>
      <c r="AN3038" s="80" t="str">
        <f t="shared" si="381"/>
        <v/>
      </c>
      <c r="AO3038" s="36">
        <f t="shared" si="382"/>
        <v>0</v>
      </c>
      <c r="AP3038" s="83" t="str">
        <f t="shared" si="383"/>
        <v/>
      </c>
    </row>
    <row r="3039" spans="1:42" hidden="1">
      <c r="A3039">
        <v>48570</v>
      </c>
      <c r="B3039" s="38">
        <v>46235</v>
      </c>
      <c r="C3039" t="s">
        <v>714</v>
      </c>
      <c r="D3039" t="s">
        <v>105</v>
      </c>
      <c r="E3039" t="s">
        <v>106</v>
      </c>
      <c r="F3039" t="s">
        <v>49</v>
      </c>
      <c r="G3039">
        <v>8</v>
      </c>
      <c r="H3039" s="43">
        <v>11331</v>
      </c>
      <c r="I3039" t="s">
        <v>112</v>
      </c>
      <c r="J3039">
        <v>11752</v>
      </c>
      <c r="K3039" t="s">
        <v>149</v>
      </c>
      <c r="L3039" t="s">
        <v>149</v>
      </c>
      <c r="M3039">
        <v>298</v>
      </c>
      <c r="N3039" t="s">
        <v>132</v>
      </c>
      <c r="O3039" t="s">
        <v>43</v>
      </c>
      <c r="P3039">
        <v>874</v>
      </c>
      <c r="Q3039" t="s">
        <v>807</v>
      </c>
      <c r="R3039" t="s">
        <v>158</v>
      </c>
      <c r="S3039">
        <v>8</v>
      </c>
      <c r="T3039">
        <v>1</v>
      </c>
      <c r="U3039">
        <v>0</v>
      </c>
      <c r="V3039">
        <v>8</v>
      </c>
      <c r="W3039">
        <v>0</v>
      </c>
      <c r="X3039">
        <v>8</v>
      </c>
      <c r="Y3039">
        <v>8</v>
      </c>
      <c r="Z3039">
        <v>589.29</v>
      </c>
      <c r="AA3039" t="s">
        <v>46</v>
      </c>
      <c r="AB3039" t="s">
        <v>47</v>
      </c>
      <c r="AC3039" t="s">
        <v>120</v>
      </c>
      <c r="AE3039" s="39">
        <v>46236.936331018522</v>
      </c>
      <c r="AG3039" t="str">
        <f t="shared" si="376"/>
        <v>Agosto-26</v>
      </c>
      <c r="AH3039" s="36">
        <f>_xlfn.XLOOKUP(AK3039,'Base de Preços'!P$7:P$3001,'Base de Preços'!J$7:J$3001,"",0)</f>
        <v>589.29</v>
      </c>
      <c r="AI3039" s="37">
        <f t="shared" si="384"/>
        <v>589.29</v>
      </c>
      <c r="AJ3039" t="str">
        <f>_xlfn.XLOOKUP(N3039,Agrupamentos!C$3:C$496,Agrupamentos!D$3:D$496,"",0)</f>
        <v>DIARIAS HOMEM</v>
      </c>
      <c r="AK3039" t="str">
        <f t="shared" si="378"/>
        <v>SERV GERAIS LAVOURA AGRICGN1410298</v>
      </c>
      <c r="AL3039" s="57" t="str">
        <f t="shared" si="379"/>
        <v>48570GN1410Trabalhador FlorestalMATEUS SANCHES PERES BIENIEKSERV GERAIS LAVOURA AGRICIGUATEMI - SRP001-01Principal1Agosto-260846236,936331018546235</v>
      </c>
      <c r="AM3039" s="79" t="str">
        <f t="shared" si="380"/>
        <v/>
      </c>
      <c r="AN3039" s="80" t="str">
        <f t="shared" si="381"/>
        <v/>
      </c>
      <c r="AO3039" s="36">
        <f t="shared" si="382"/>
        <v>589.29</v>
      </c>
      <c r="AP3039" s="83" t="str">
        <f t="shared" si="383"/>
        <v/>
      </c>
    </row>
    <row r="3040" spans="1:42" hidden="1">
      <c r="A3040">
        <v>48570</v>
      </c>
      <c r="B3040" s="38">
        <v>46235</v>
      </c>
      <c r="C3040" t="s">
        <v>714</v>
      </c>
      <c r="D3040" t="s">
        <v>105</v>
      </c>
      <c r="E3040" t="s">
        <v>106</v>
      </c>
      <c r="F3040" t="s">
        <v>49</v>
      </c>
      <c r="G3040">
        <v>8</v>
      </c>
      <c r="H3040" s="43">
        <v>11331</v>
      </c>
      <c r="I3040" t="s">
        <v>112</v>
      </c>
      <c r="J3040">
        <v>11752</v>
      </c>
      <c r="K3040" t="s">
        <v>149</v>
      </c>
      <c r="L3040" t="s">
        <v>149</v>
      </c>
      <c r="M3040" t="s">
        <v>390</v>
      </c>
      <c r="N3040" t="s">
        <v>391</v>
      </c>
      <c r="O3040" t="s">
        <v>64</v>
      </c>
      <c r="P3040">
        <v>547</v>
      </c>
      <c r="Q3040" t="s">
        <v>392</v>
      </c>
      <c r="R3040" t="s">
        <v>158</v>
      </c>
      <c r="S3040">
        <v>24</v>
      </c>
      <c r="T3040">
        <v>6.44</v>
      </c>
      <c r="U3040">
        <v>0</v>
      </c>
      <c r="V3040">
        <v>24</v>
      </c>
      <c r="W3040">
        <v>0.18</v>
      </c>
      <c r="X3040">
        <v>3.73</v>
      </c>
      <c r="Y3040">
        <v>3.73</v>
      </c>
      <c r="Z3040">
        <v>21.36</v>
      </c>
      <c r="AA3040" t="s">
        <v>46</v>
      </c>
      <c r="AB3040" t="s">
        <v>56</v>
      </c>
      <c r="AC3040" t="s">
        <v>120</v>
      </c>
      <c r="AE3040" s="39">
        <v>46236.936331018522</v>
      </c>
      <c r="AG3040" t="str">
        <f t="shared" si="376"/>
        <v>Agosto-26</v>
      </c>
      <c r="AH3040" s="36">
        <f>_xlfn.XLOOKUP(AK3040,'Base de Preços'!P$7:P$3001,'Base de Preços'!J$7:J$3001,"",0)</f>
        <v>270.27999999999997</v>
      </c>
      <c r="AI3040" s="37">
        <f t="shared" si="384"/>
        <v>0</v>
      </c>
      <c r="AJ3040" t="str">
        <f>_xlfn.XLOOKUP(N3040,Agrupamentos!C$3:C$496,Agrupamentos!D$3:D$496,"",0)</f>
        <v>HERBICIDA MEC</v>
      </c>
      <c r="AK3040" t="str">
        <f t="shared" si="378"/>
        <v>SERV CAP QUIM MEC BARRA ABERTA AGRICGN1410IMP157</v>
      </c>
      <c r="AL3040" s="57" t="str">
        <f t="shared" si="379"/>
        <v>48570GN1410Trabalhador FlorestalMATEUS SANCHES PERES BIENIEKSERV CAP QUIM MEC BARRA ABERTA AGRICMIMOSO001-01Suporte6,44Agosto-2602446236,936331018546235</v>
      </c>
      <c r="AM3040" s="79">
        <f t="shared" si="380"/>
        <v>133.33333333333334</v>
      </c>
      <c r="AN3040" s="80">
        <f t="shared" si="381"/>
        <v>2848</v>
      </c>
      <c r="AO3040" s="36">
        <f t="shared" si="382"/>
        <v>137.55840000000001</v>
      </c>
      <c r="AP3040" s="83">
        <f t="shared" si="383"/>
        <v>-2710.4416000000001</v>
      </c>
    </row>
    <row r="3041" spans="1:42" hidden="1">
      <c r="A3041">
        <v>48570</v>
      </c>
      <c r="B3041" s="38">
        <v>46235</v>
      </c>
      <c r="C3041" t="s">
        <v>714</v>
      </c>
      <c r="D3041" t="s">
        <v>105</v>
      </c>
      <c r="E3041" t="s">
        <v>106</v>
      </c>
      <c r="F3041" t="s">
        <v>92</v>
      </c>
      <c r="G3041">
        <v>8</v>
      </c>
      <c r="H3041" s="43">
        <v>11331</v>
      </c>
      <c r="I3041" t="s">
        <v>112</v>
      </c>
      <c r="J3041">
        <v>11752</v>
      </c>
      <c r="K3041" t="s">
        <v>149</v>
      </c>
      <c r="L3041" t="s">
        <v>149</v>
      </c>
      <c r="M3041" t="s">
        <v>390</v>
      </c>
      <c r="N3041" t="s">
        <v>391</v>
      </c>
      <c r="O3041" t="s">
        <v>64</v>
      </c>
      <c r="P3041">
        <v>547</v>
      </c>
      <c r="Q3041" t="s">
        <v>392</v>
      </c>
      <c r="R3041" t="s">
        <v>158</v>
      </c>
      <c r="S3041">
        <v>6</v>
      </c>
      <c r="T3041">
        <v>6.44</v>
      </c>
      <c r="U3041">
        <v>2</v>
      </c>
      <c r="V3041">
        <v>8</v>
      </c>
      <c r="W3041">
        <v>0.18</v>
      </c>
      <c r="X3041">
        <v>0.93</v>
      </c>
      <c r="Y3041">
        <v>1.24</v>
      </c>
      <c r="Z3041">
        <v>76.31</v>
      </c>
      <c r="AA3041" t="s">
        <v>46</v>
      </c>
      <c r="AB3041" t="s">
        <v>77</v>
      </c>
      <c r="AC3041" t="s">
        <v>120</v>
      </c>
      <c r="AE3041" s="39">
        <v>46236.936331018522</v>
      </c>
      <c r="AG3041" t="str">
        <f t="shared" si="376"/>
        <v>Agosto-26</v>
      </c>
      <c r="AH3041" s="36">
        <f>_xlfn.XLOOKUP(AK3041,'Base de Preços'!P$7:P$3001,'Base de Preços'!J$7:J$3001,"",0)</f>
        <v>270.27999999999997</v>
      </c>
      <c r="AI3041" s="37">
        <f t="shared" si="384"/>
        <v>0</v>
      </c>
      <c r="AJ3041" t="str">
        <f>_xlfn.XLOOKUP(N3041,Agrupamentos!C$3:C$496,Agrupamentos!D$3:D$496,"",0)</f>
        <v>HERBICIDA MEC</v>
      </c>
      <c r="AK3041" t="str">
        <f t="shared" si="378"/>
        <v>SERV CAP QUIM MEC BARRA ABERTA AGRICGN1410IMP157</v>
      </c>
      <c r="AL3041" s="57" t="str">
        <f t="shared" si="379"/>
        <v>48570GN1410Motorista de Caminhão PipaMATEUS SANCHES PERES BIENIEKSERV CAP QUIM MEC BARRA ABERTA AGRICMIMOSO001-01Apoio6,44Agosto-262846236,936331018546235</v>
      </c>
      <c r="AM3041" s="79">
        <f t="shared" si="380"/>
        <v>44.444444444444443</v>
      </c>
      <c r="AN3041" s="80">
        <f t="shared" si="381"/>
        <v>3391.5555555555557</v>
      </c>
      <c r="AO3041" s="36">
        <f t="shared" si="382"/>
        <v>491.43640000000005</v>
      </c>
      <c r="AP3041" s="83">
        <f t="shared" si="383"/>
        <v>-2900.1191555555556</v>
      </c>
    </row>
    <row r="3042" spans="1:42" hidden="1">
      <c r="A3042">
        <v>48570</v>
      </c>
      <c r="B3042" s="38">
        <v>46235</v>
      </c>
      <c r="C3042" t="s">
        <v>714</v>
      </c>
      <c r="D3042" t="s">
        <v>105</v>
      </c>
      <c r="E3042" t="s">
        <v>106</v>
      </c>
      <c r="F3042" t="s">
        <v>59</v>
      </c>
      <c r="G3042">
        <v>8</v>
      </c>
      <c r="H3042" s="43">
        <v>11331</v>
      </c>
      <c r="I3042" t="s">
        <v>112</v>
      </c>
      <c r="J3042">
        <v>11752</v>
      </c>
      <c r="K3042" t="s">
        <v>149</v>
      </c>
      <c r="L3042" t="s">
        <v>149</v>
      </c>
      <c r="M3042" t="s">
        <v>166</v>
      </c>
      <c r="N3042" t="s">
        <v>167</v>
      </c>
      <c r="O3042" t="s">
        <v>168</v>
      </c>
      <c r="P3042">
        <v>874</v>
      </c>
      <c r="Q3042" t="s">
        <v>807</v>
      </c>
      <c r="R3042" t="s">
        <v>158</v>
      </c>
      <c r="S3042">
        <v>16</v>
      </c>
      <c r="T3042">
        <v>16</v>
      </c>
      <c r="U3042">
        <v>8</v>
      </c>
      <c r="V3042">
        <v>24</v>
      </c>
      <c r="W3042">
        <v>0</v>
      </c>
      <c r="X3042">
        <v>1</v>
      </c>
      <c r="Y3042">
        <v>1.5</v>
      </c>
      <c r="Z3042">
        <v>290.54000000000002</v>
      </c>
      <c r="AA3042" t="s">
        <v>46</v>
      </c>
      <c r="AB3042" t="s">
        <v>47</v>
      </c>
      <c r="AC3042" t="s">
        <v>120</v>
      </c>
      <c r="AE3042" s="39">
        <v>46236.936331018522</v>
      </c>
      <c r="AG3042" t="str">
        <f t="shared" si="376"/>
        <v>Agosto-26</v>
      </c>
      <c r="AH3042" s="36">
        <f>_xlfn.XLOOKUP(AK3042,'Base de Preços'!P$7:P$3001,'Base de Preços'!J$7:J$3001,"",0)</f>
        <v>290.54000000000002</v>
      </c>
      <c r="AI3042" s="37">
        <f t="shared" si="384"/>
        <v>4648.6400000000003</v>
      </c>
      <c r="AJ3042" t="str">
        <f>_xlfn.XLOOKUP(N3042,Agrupamentos!C$3:C$496,Agrupamentos!D$3:D$496,"",0)</f>
        <v>HORA TRATOR</v>
      </c>
      <c r="AK3042" t="str">
        <f t="shared" si="378"/>
        <v>SERV HORA TRATOR PNEU 100CV AGRICGN1410REF223</v>
      </c>
      <c r="AL3042" s="57" t="str">
        <f t="shared" si="379"/>
        <v>48570GN1410Operador de Trator de PneuMATEUS SANCHES PERES BIENIEKSERV HORA TRATOR PNEU 100CV AGRICIGUATEMI - SRP001-01Principal16Agosto-2682446236,936331018546235</v>
      </c>
      <c r="AM3042" s="79" t="str">
        <f t="shared" si="380"/>
        <v/>
      </c>
      <c r="AN3042" s="80" t="str">
        <f t="shared" si="381"/>
        <v/>
      </c>
      <c r="AO3042" s="36">
        <f t="shared" si="382"/>
        <v>4648.6400000000003</v>
      </c>
      <c r="AP3042" s="83" t="str">
        <f t="shared" si="383"/>
        <v/>
      </c>
    </row>
    <row r="3043" spans="1:42" hidden="1">
      <c r="A3043">
        <v>48570</v>
      </c>
      <c r="B3043" s="38">
        <v>46235</v>
      </c>
      <c r="C3043" t="s">
        <v>714</v>
      </c>
      <c r="D3043" t="s">
        <v>105</v>
      </c>
      <c r="E3043" t="s">
        <v>106</v>
      </c>
      <c r="F3043" t="s">
        <v>59</v>
      </c>
      <c r="G3043">
        <v>8</v>
      </c>
      <c r="H3043" s="43">
        <v>11331</v>
      </c>
      <c r="I3043" t="s">
        <v>112</v>
      </c>
      <c r="J3043">
        <v>11752</v>
      </c>
      <c r="K3043" t="s">
        <v>149</v>
      </c>
      <c r="L3043" t="s">
        <v>149</v>
      </c>
      <c r="M3043" t="s">
        <v>390</v>
      </c>
      <c r="N3043" t="s">
        <v>391</v>
      </c>
      <c r="O3043" t="s">
        <v>64</v>
      </c>
      <c r="P3043">
        <v>547</v>
      </c>
      <c r="Q3043" t="s">
        <v>392</v>
      </c>
      <c r="R3043" t="s">
        <v>148</v>
      </c>
      <c r="S3043">
        <v>10</v>
      </c>
      <c r="T3043">
        <v>29.9</v>
      </c>
      <c r="U3043">
        <v>18</v>
      </c>
      <c r="V3043">
        <v>28</v>
      </c>
      <c r="W3043">
        <v>0.54</v>
      </c>
      <c r="X3043">
        <v>0.33</v>
      </c>
      <c r="Y3043">
        <v>0.94</v>
      </c>
      <c r="Z3043">
        <v>172.6</v>
      </c>
      <c r="AA3043" t="s">
        <v>55</v>
      </c>
      <c r="AB3043" t="s">
        <v>47</v>
      </c>
      <c r="AC3043" t="s">
        <v>120</v>
      </c>
      <c r="AD3043" t="s">
        <v>120</v>
      </c>
      <c r="AE3043" s="39">
        <v>46236.936331018522</v>
      </c>
      <c r="AG3043" t="str">
        <f t="shared" si="376"/>
        <v>Agosto-26</v>
      </c>
      <c r="AH3043" s="36">
        <f>_xlfn.XLOOKUP(AK3043,'Base de Preços'!P$7:P$3001,'Base de Preços'!J$7:J$3001,"",0)</f>
        <v>270.27999999999997</v>
      </c>
      <c r="AI3043" s="37">
        <f t="shared" si="384"/>
        <v>8081.3719999999985</v>
      </c>
      <c r="AJ3043" t="str">
        <f>_xlfn.XLOOKUP(N3043,Agrupamentos!C$3:C$496,Agrupamentos!D$3:D$496,"",0)</f>
        <v>HERBICIDA MEC</v>
      </c>
      <c r="AK3043" t="str">
        <f t="shared" si="378"/>
        <v>SERV CAP QUIM MEC BARRA ABERTA AGRICGN1410IMP157</v>
      </c>
      <c r="AL3043" s="57" t="str">
        <f t="shared" si="379"/>
        <v>48570GN1410Operador de Trator de PneuMATEUS SANCHES PERES BIENIEKSERV CAP QUIM MEC BARRA ABERTA AGRICMIMOSO005-01Principal29,9Agosto-26182846236,936331018546235</v>
      </c>
      <c r="AM3043" s="79">
        <f t="shared" si="380"/>
        <v>51.851851851851848</v>
      </c>
      <c r="AN3043" s="80">
        <f t="shared" si="381"/>
        <v>8949.6296296296277</v>
      </c>
      <c r="AO3043" s="36">
        <f t="shared" si="382"/>
        <v>5160.74</v>
      </c>
      <c r="AP3043" s="83">
        <f t="shared" si="383"/>
        <v>-3788.889629629628</v>
      </c>
    </row>
    <row r="3044" spans="1:42" hidden="1">
      <c r="A3044">
        <v>48570</v>
      </c>
      <c r="B3044" s="38">
        <v>46235</v>
      </c>
      <c r="C3044" t="s">
        <v>714</v>
      </c>
      <c r="D3044" t="s">
        <v>105</v>
      </c>
      <c r="E3044" t="s">
        <v>106</v>
      </c>
      <c r="F3044" t="s">
        <v>59</v>
      </c>
      <c r="G3044">
        <v>8</v>
      </c>
      <c r="H3044" s="43">
        <v>11331</v>
      </c>
      <c r="I3044" t="s">
        <v>112</v>
      </c>
      <c r="J3044">
        <v>11752</v>
      </c>
      <c r="K3044" t="s">
        <v>149</v>
      </c>
      <c r="L3044" t="s">
        <v>149</v>
      </c>
      <c r="M3044" t="s">
        <v>390</v>
      </c>
      <c r="N3044" t="s">
        <v>391</v>
      </c>
      <c r="O3044" t="s">
        <v>64</v>
      </c>
      <c r="P3044">
        <v>547</v>
      </c>
      <c r="Q3044" t="s">
        <v>392</v>
      </c>
      <c r="R3044" t="s">
        <v>165</v>
      </c>
      <c r="S3044">
        <v>4</v>
      </c>
      <c r="T3044">
        <v>16.79</v>
      </c>
      <c r="U3044">
        <v>0</v>
      </c>
      <c r="V3044">
        <v>4</v>
      </c>
      <c r="W3044">
        <v>0.54</v>
      </c>
      <c r="X3044">
        <v>0.24</v>
      </c>
      <c r="Y3044">
        <v>0.24</v>
      </c>
      <c r="Z3044">
        <v>172.6</v>
      </c>
      <c r="AA3044" t="s">
        <v>46</v>
      </c>
      <c r="AB3044" t="s">
        <v>47</v>
      </c>
      <c r="AC3044" t="s">
        <v>120</v>
      </c>
      <c r="AD3044" t="s">
        <v>120</v>
      </c>
      <c r="AE3044" s="39">
        <v>46236.936331018522</v>
      </c>
      <c r="AG3044" t="str">
        <f t="shared" si="376"/>
        <v>Agosto-26</v>
      </c>
      <c r="AH3044" s="36">
        <f>_xlfn.XLOOKUP(AK3044,'Base de Preços'!P$7:P$3001,'Base de Preços'!J$7:J$3001,"",0)</f>
        <v>270.27999999999997</v>
      </c>
      <c r="AI3044" s="37">
        <f t="shared" si="384"/>
        <v>4538.0011999999997</v>
      </c>
      <c r="AJ3044" t="str">
        <f>_xlfn.XLOOKUP(N3044,Agrupamentos!C$3:C$496,Agrupamentos!D$3:D$496,"",0)</f>
        <v>HERBICIDA MEC</v>
      </c>
      <c r="AK3044" t="str">
        <f t="shared" si="378"/>
        <v>SERV CAP QUIM MEC BARRA ABERTA AGRICGN1410IMP157</v>
      </c>
      <c r="AL3044" s="57" t="str">
        <f t="shared" si="379"/>
        <v>48570GN1410Operador de Trator de PneuMATEUS SANCHES PERES BIENIEKSERV CAP QUIM MEC BARRA ABERTA AGRICMIMOSO006-01Principal16,79Agosto-260446236,936331018546235</v>
      </c>
      <c r="AM3044" s="79">
        <f t="shared" si="380"/>
        <v>7.4074074074074066</v>
      </c>
      <c r="AN3044" s="80">
        <f t="shared" si="381"/>
        <v>1278.5185185185182</v>
      </c>
      <c r="AO3044" s="36">
        <f t="shared" si="382"/>
        <v>2897.9539999999997</v>
      </c>
      <c r="AP3044" s="83">
        <f t="shared" si="383"/>
        <v>1619.4354814814815</v>
      </c>
    </row>
    <row r="3045" spans="1:42" hidden="1">
      <c r="A3045">
        <v>48570</v>
      </c>
      <c r="B3045" s="38">
        <v>46235</v>
      </c>
      <c r="C3045" t="s">
        <v>714</v>
      </c>
      <c r="D3045" t="s">
        <v>105</v>
      </c>
      <c r="E3045" t="s">
        <v>106</v>
      </c>
      <c r="F3045" t="s">
        <v>59</v>
      </c>
      <c r="G3045">
        <v>8</v>
      </c>
      <c r="H3045" s="43">
        <v>11331</v>
      </c>
      <c r="I3045" t="s">
        <v>112</v>
      </c>
      <c r="J3045">
        <v>11752</v>
      </c>
      <c r="K3045" t="s">
        <v>149</v>
      </c>
      <c r="L3045" t="s">
        <v>149</v>
      </c>
      <c r="M3045" t="s">
        <v>779</v>
      </c>
      <c r="N3045" t="s">
        <v>391</v>
      </c>
      <c r="O3045" t="s">
        <v>64</v>
      </c>
      <c r="P3045">
        <v>627</v>
      </c>
      <c r="Q3045" t="s">
        <v>809</v>
      </c>
      <c r="R3045" t="s">
        <v>158</v>
      </c>
      <c r="S3045">
        <v>0</v>
      </c>
      <c r="T3045">
        <v>6.44</v>
      </c>
      <c r="U3045">
        <v>8</v>
      </c>
      <c r="V3045">
        <v>8</v>
      </c>
      <c r="W3045">
        <v>0.54</v>
      </c>
      <c r="X3045">
        <v>0</v>
      </c>
      <c r="Y3045">
        <v>1.24</v>
      </c>
      <c r="Z3045">
        <v>172.6</v>
      </c>
      <c r="AA3045" t="s">
        <v>46</v>
      </c>
      <c r="AB3045" t="s">
        <v>47</v>
      </c>
      <c r="AC3045" t="s">
        <v>120</v>
      </c>
      <c r="AD3045" t="s">
        <v>120</v>
      </c>
      <c r="AE3045" s="39">
        <v>46237.547048611108</v>
      </c>
      <c r="AG3045" t="str">
        <f t="shared" si="376"/>
        <v>Agosto-26</v>
      </c>
      <c r="AH3045" s="36">
        <f>_xlfn.XLOOKUP(AK3045,'Base de Preços'!P$7:P$3001,'Base de Preços'!J$7:J$3001,"",0)</f>
        <v>270.27</v>
      </c>
      <c r="AI3045" s="37">
        <f t="shared" si="384"/>
        <v>1740.5388</v>
      </c>
      <c r="AJ3045" t="str">
        <f>_xlfn.XLOOKUP(N3045,Agrupamentos!C$3:C$496,Agrupamentos!D$3:D$496,"",0)</f>
        <v>HERBICIDA MEC</v>
      </c>
      <c r="AK3045" t="str">
        <f t="shared" si="378"/>
        <v>SERV CAP QUIM MEC BARRA ABERTA AGRICGN1410REF156</v>
      </c>
      <c r="AL3045" s="57" t="str">
        <f t="shared" si="379"/>
        <v>48570GN1410Operador de Trator de PneuMATEUS SANCHES PERES BIENIEKSERV CAP QUIM MEC BARRA ABERTA AGRICMIMOSO - SRP001-01Principal6,44Agosto-268846237,547048611146235</v>
      </c>
      <c r="AM3045" s="79">
        <f t="shared" si="380"/>
        <v>14.814814814814813</v>
      </c>
      <c r="AN3045" s="80">
        <f t="shared" si="381"/>
        <v>2557.0370370370365</v>
      </c>
      <c r="AO3045" s="36">
        <f t="shared" si="382"/>
        <v>1111.5440000000001</v>
      </c>
      <c r="AP3045" s="83">
        <f t="shared" si="383"/>
        <v>-1445.4930370370364</v>
      </c>
    </row>
    <row r="3046" spans="1:42" hidden="1">
      <c r="A3046">
        <v>48600</v>
      </c>
      <c r="B3046" s="38">
        <v>46235</v>
      </c>
      <c r="C3046" t="s">
        <v>714</v>
      </c>
      <c r="D3046" t="s">
        <v>105</v>
      </c>
      <c r="E3046" t="s">
        <v>106</v>
      </c>
      <c r="F3046" t="s">
        <v>49</v>
      </c>
      <c r="G3046">
        <v>8</v>
      </c>
      <c r="H3046" s="43">
        <v>11065</v>
      </c>
      <c r="I3046" t="s">
        <v>107</v>
      </c>
      <c r="J3046">
        <v>11078</v>
      </c>
      <c r="K3046" t="s">
        <v>154</v>
      </c>
      <c r="L3046" t="s">
        <v>154</v>
      </c>
      <c r="M3046" t="s">
        <v>155</v>
      </c>
      <c r="N3046" t="s">
        <v>156</v>
      </c>
      <c r="O3046" t="s">
        <v>43</v>
      </c>
      <c r="P3046">
        <v>843</v>
      </c>
      <c r="Q3046" t="s">
        <v>479</v>
      </c>
      <c r="R3046" t="s">
        <v>118</v>
      </c>
      <c r="S3046">
        <v>8</v>
      </c>
      <c r="T3046">
        <v>1</v>
      </c>
      <c r="U3046">
        <v>0</v>
      </c>
      <c r="V3046">
        <v>8</v>
      </c>
      <c r="W3046">
        <v>0</v>
      </c>
      <c r="X3046">
        <v>8</v>
      </c>
      <c r="Y3046">
        <v>8</v>
      </c>
      <c r="Z3046" s="3">
        <v>3133.15</v>
      </c>
      <c r="AA3046" t="s">
        <v>55</v>
      </c>
      <c r="AB3046" t="s">
        <v>47</v>
      </c>
      <c r="AC3046" t="s">
        <v>159</v>
      </c>
      <c r="AD3046" t="s">
        <v>159</v>
      </c>
      <c r="AE3046" s="39">
        <v>46237.424050925925</v>
      </c>
      <c r="AG3046" t="str">
        <f t="shared" si="376"/>
        <v>Agosto-26</v>
      </c>
      <c r="AH3046" s="36">
        <f>_xlfn.XLOOKUP(AK3046,'Base de Preços'!P$7:P$3001,'Base de Preços'!J$7:J$3001,"",0)</f>
        <v>3133.15</v>
      </c>
      <c r="AI3046" s="37">
        <f t="shared" si="384"/>
        <v>3133.15</v>
      </c>
      <c r="AJ3046" t="str">
        <f>_xlfn.XLOOKUP(N3046,Agrupamentos!C$3:C$496,Agrupamentos!D$3:D$496,"",0)</f>
        <v>BRIGADINHA MSFL</v>
      </c>
      <c r="AK3046" t="str">
        <f t="shared" si="378"/>
        <v>EQUIPE DE BRIGADINHA FLORESTALGN1410IMP21</v>
      </c>
      <c r="AL3046" s="57" t="str">
        <f t="shared" si="379"/>
        <v>48600GN1410Trabalhador FlorestalNATAN SANTOS MORAISEQUIPE DE BRIGADINHA FLORESTALXODÓ - NAD003-01Principal1Agosto-260846237,424050925946235</v>
      </c>
      <c r="AM3046" s="79" t="str">
        <f t="shared" si="380"/>
        <v/>
      </c>
      <c r="AN3046" s="80" t="str">
        <f t="shared" si="381"/>
        <v/>
      </c>
      <c r="AO3046" s="36">
        <f t="shared" si="382"/>
        <v>3133.15</v>
      </c>
      <c r="AP3046" s="83" t="str">
        <f t="shared" si="383"/>
        <v/>
      </c>
    </row>
    <row r="3047" spans="1:42" hidden="1">
      <c r="A3047">
        <v>48600</v>
      </c>
      <c r="B3047" s="38">
        <v>46235</v>
      </c>
      <c r="C3047" t="s">
        <v>714</v>
      </c>
      <c r="D3047" t="s">
        <v>105</v>
      </c>
      <c r="E3047" t="s">
        <v>106</v>
      </c>
      <c r="F3047" t="s">
        <v>153</v>
      </c>
      <c r="G3047">
        <v>8</v>
      </c>
      <c r="H3047" s="43">
        <v>11065</v>
      </c>
      <c r="I3047" t="s">
        <v>107</v>
      </c>
      <c r="J3047">
        <v>11078</v>
      </c>
      <c r="K3047" t="s">
        <v>154</v>
      </c>
      <c r="L3047" t="s">
        <v>154</v>
      </c>
      <c r="M3047" t="s">
        <v>155</v>
      </c>
      <c r="N3047" t="s">
        <v>156</v>
      </c>
      <c r="O3047" t="s">
        <v>43</v>
      </c>
      <c r="P3047">
        <v>843</v>
      </c>
      <c r="Q3047" t="s">
        <v>479</v>
      </c>
      <c r="R3047" t="s">
        <v>118</v>
      </c>
      <c r="S3047">
        <v>0</v>
      </c>
      <c r="T3047">
        <v>0</v>
      </c>
      <c r="U3047">
        <v>8</v>
      </c>
      <c r="V3047">
        <v>8</v>
      </c>
      <c r="W3047">
        <v>0</v>
      </c>
      <c r="X3047">
        <v>0</v>
      </c>
      <c r="Y3047">
        <v>0</v>
      </c>
      <c r="Z3047">
        <v>0</v>
      </c>
      <c r="AA3047" t="s">
        <v>55</v>
      </c>
      <c r="AB3047" t="s">
        <v>56</v>
      </c>
      <c r="AC3047" t="s">
        <v>159</v>
      </c>
      <c r="AD3047" t="s">
        <v>159</v>
      </c>
      <c r="AE3047" s="39">
        <v>46237.424178240741</v>
      </c>
      <c r="AG3047" t="str">
        <f t="shared" si="376"/>
        <v>Agosto-26</v>
      </c>
      <c r="AH3047" s="36">
        <f>_xlfn.XLOOKUP(AK3047,'Base de Preços'!P$7:P$3001,'Base de Preços'!J$7:J$3001,"",0)</f>
        <v>3133.15</v>
      </c>
      <c r="AI3047" s="37">
        <f t="shared" si="384"/>
        <v>0</v>
      </c>
      <c r="AJ3047" t="str">
        <f>_xlfn.XLOOKUP(N3047,Agrupamentos!C$3:C$496,Agrupamentos!D$3:D$496,"",0)</f>
        <v>BRIGADINHA MSFL</v>
      </c>
      <c r="AK3047" t="str">
        <f t="shared" si="378"/>
        <v>EQUIPE DE BRIGADINHA FLORESTALGN1410IMP21</v>
      </c>
      <c r="AL3047" s="57" t="str">
        <f t="shared" si="379"/>
        <v>48600GN1410Operador de Máquinas SêniorNATAN SANTOS MORAISEQUIPE DE BRIGADINHA FLORESTALXODÓ - NAD003-01Suporte0Agosto-268846237,424178240746235</v>
      </c>
      <c r="AM3047" s="79" t="str">
        <f t="shared" si="380"/>
        <v/>
      </c>
      <c r="AN3047" s="80" t="str">
        <f t="shared" si="381"/>
        <v/>
      </c>
      <c r="AO3047" s="36">
        <f t="shared" si="382"/>
        <v>0</v>
      </c>
      <c r="AP3047" s="83" t="str">
        <f t="shared" si="383"/>
        <v/>
      </c>
    </row>
    <row r="3048" spans="1:42" hidden="1">
      <c r="A3048">
        <v>48604</v>
      </c>
      <c r="B3048" s="38">
        <v>46235</v>
      </c>
      <c r="C3048" t="s">
        <v>714</v>
      </c>
      <c r="D3048" t="s">
        <v>105</v>
      </c>
      <c r="E3048" t="s">
        <v>106</v>
      </c>
      <c r="F3048" t="s">
        <v>49</v>
      </c>
      <c r="G3048">
        <v>8</v>
      </c>
      <c r="H3048" s="43">
        <v>11065</v>
      </c>
      <c r="I3048" t="s">
        <v>107</v>
      </c>
      <c r="J3048" t="s">
        <v>50</v>
      </c>
      <c r="K3048" t="s">
        <v>51</v>
      </c>
      <c r="L3048" t="s">
        <v>108</v>
      </c>
      <c r="M3048">
        <v>1</v>
      </c>
      <c r="N3048" t="s">
        <v>109</v>
      </c>
      <c r="O3048" t="s">
        <v>64</v>
      </c>
      <c r="P3048">
        <v>945</v>
      </c>
      <c r="Q3048" t="s">
        <v>161</v>
      </c>
      <c r="R3048" t="s">
        <v>162</v>
      </c>
      <c r="S3048">
        <v>8</v>
      </c>
      <c r="T3048">
        <v>0</v>
      </c>
      <c r="U3048">
        <v>0</v>
      </c>
      <c r="V3048">
        <v>8</v>
      </c>
      <c r="W3048">
        <v>0</v>
      </c>
      <c r="X3048">
        <v>0</v>
      </c>
      <c r="Y3048">
        <v>0</v>
      </c>
      <c r="Z3048">
        <v>0</v>
      </c>
      <c r="AA3048" t="s">
        <v>55</v>
      </c>
      <c r="AB3048" t="s">
        <v>56</v>
      </c>
      <c r="AC3048" t="s">
        <v>120</v>
      </c>
      <c r="AD3048" t="s">
        <v>120</v>
      </c>
      <c r="AE3048" s="39">
        <v>46237.528865740744</v>
      </c>
      <c r="AG3048" t="str">
        <f t="shared" si="376"/>
        <v>Agosto-26</v>
      </c>
      <c r="AH3048" s="36">
        <f>_xlfn.XLOOKUP(AK3048,'Base de Preços'!P$7:P$3001,'Base de Preços'!J$7:J$3001,"",0)</f>
        <v>0</v>
      </c>
      <c r="AI3048" s="37">
        <f t="shared" ref="AI3048:AI3079" si="385">IF(AB3048="Principal",AH3048*T3048,0)</f>
        <v>0</v>
      </c>
      <c r="AJ3048" t="str">
        <f>_xlfn.XLOOKUP(N3048,Agrupamentos!C$3:C$496,Agrupamentos!D$3:D$496,"",0)</f>
        <v>APOIO E MANUTENÇÃO</v>
      </c>
      <c r="AK3048" t="str">
        <f t="shared" si="378"/>
        <v>APOIO E MANUTEÇÃO 1410GN14101</v>
      </c>
      <c r="AL3048" s="57" t="str">
        <f t="shared" si="379"/>
        <v>48604GN1410Trabalhador FlorestalLEANDRA DE MIRANDA SOUZA COSTAAPOIO E MANUTEÇÃO 1410HORTO BONITO247-01Suporte0Agosto-260846237,528865740746235</v>
      </c>
      <c r="AM3048" s="79" t="str">
        <f t="shared" si="380"/>
        <v/>
      </c>
      <c r="AN3048" s="80" t="str">
        <f t="shared" si="381"/>
        <v/>
      </c>
      <c r="AO3048" s="36">
        <f t="shared" si="382"/>
        <v>0</v>
      </c>
      <c r="AP3048" s="83" t="str">
        <f t="shared" si="383"/>
        <v/>
      </c>
    </row>
    <row r="3049" spans="1:42" hidden="1">
      <c r="A3049">
        <v>48544</v>
      </c>
      <c r="B3049" s="38">
        <v>46235</v>
      </c>
      <c r="C3049" t="s">
        <v>714</v>
      </c>
      <c r="D3049" t="s">
        <v>185</v>
      </c>
      <c r="E3049" t="s">
        <v>186</v>
      </c>
      <c r="F3049" t="s">
        <v>37</v>
      </c>
      <c r="G3049">
        <v>8</v>
      </c>
      <c r="H3049" s="43">
        <v>10859</v>
      </c>
      <c r="I3049" t="s">
        <v>198</v>
      </c>
      <c r="J3049">
        <v>10315</v>
      </c>
      <c r="K3049" t="s">
        <v>206</v>
      </c>
      <c r="L3049" t="s">
        <v>206</v>
      </c>
      <c r="M3049">
        <v>43</v>
      </c>
      <c r="N3049" t="s">
        <v>42</v>
      </c>
      <c r="O3049" t="s">
        <v>64</v>
      </c>
      <c r="P3049">
        <v>400</v>
      </c>
      <c r="Q3049" t="s">
        <v>233</v>
      </c>
      <c r="R3049">
        <v>363</v>
      </c>
      <c r="S3049">
        <v>8</v>
      </c>
      <c r="T3049">
        <v>0</v>
      </c>
      <c r="U3049">
        <v>0</v>
      </c>
      <c r="V3049">
        <v>8</v>
      </c>
      <c r="W3049">
        <v>0</v>
      </c>
      <c r="X3049">
        <v>0</v>
      </c>
      <c r="Y3049">
        <v>0</v>
      </c>
      <c r="Z3049">
        <v>0</v>
      </c>
      <c r="AA3049" t="s">
        <v>55</v>
      </c>
      <c r="AB3049" t="s">
        <v>47</v>
      </c>
      <c r="AC3049" t="s">
        <v>209</v>
      </c>
      <c r="AE3049" s="39">
        <v>46235.744837962964</v>
      </c>
      <c r="AG3049" t="str">
        <f t="shared" si="376"/>
        <v>Agosto-26</v>
      </c>
      <c r="AH3049" s="36">
        <f>_xlfn.XLOOKUP(AK3049,'Base de Preços'!P$7:P$3001,'Base de Preços'!J$7:J$3001,"",0)</f>
        <v>0</v>
      </c>
      <c r="AI3049" s="37">
        <f t="shared" si="385"/>
        <v>0</v>
      </c>
      <c r="AJ3049" t="str">
        <f>_xlfn.XLOOKUP(N3049,Agrupamentos!C$3:C$496,Agrupamentos!D$3:D$496,"",0)</f>
        <v>APOIO E MANUTENÇÃO</v>
      </c>
      <c r="AK3049" t="str">
        <f t="shared" si="378"/>
        <v>APOIO E MANUTEÇÃOGN140043</v>
      </c>
      <c r="AL3049" s="57" t="str">
        <f t="shared" si="379"/>
        <v>48544GN1400MotoristaANTONIO MARCIO PEREIRA DA SILVAAPOIO E MANUTEÇÃORosa Maria363Principal0Agosto-260846235,74483796346235</v>
      </c>
      <c r="AM3049" s="79" t="str">
        <f t="shared" si="380"/>
        <v/>
      </c>
      <c r="AN3049" s="80" t="str">
        <f t="shared" si="381"/>
        <v/>
      </c>
      <c r="AO3049" s="36">
        <f t="shared" si="382"/>
        <v>0</v>
      </c>
      <c r="AP3049" s="83" t="str">
        <f t="shared" si="383"/>
        <v/>
      </c>
    </row>
    <row r="3050" spans="1:42" hidden="1">
      <c r="A3050">
        <v>48544</v>
      </c>
      <c r="B3050" s="38">
        <v>46235</v>
      </c>
      <c r="C3050" t="s">
        <v>714</v>
      </c>
      <c r="D3050" t="s">
        <v>185</v>
      </c>
      <c r="E3050" t="s">
        <v>186</v>
      </c>
      <c r="F3050" t="s">
        <v>59</v>
      </c>
      <c r="G3050">
        <v>8</v>
      </c>
      <c r="H3050" s="43">
        <v>10859</v>
      </c>
      <c r="I3050" t="s">
        <v>198</v>
      </c>
      <c r="J3050">
        <v>10315</v>
      </c>
      <c r="K3050" t="s">
        <v>206</v>
      </c>
      <c r="L3050" t="s">
        <v>206</v>
      </c>
      <c r="M3050" t="s">
        <v>319</v>
      </c>
      <c r="N3050" t="s">
        <v>320</v>
      </c>
      <c r="O3050" t="s">
        <v>64</v>
      </c>
      <c r="P3050">
        <v>400</v>
      </c>
      <c r="Q3050" t="s">
        <v>233</v>
      </c>
      <c r="R3050">
        <v>363</v>
      </c>
      <c r="S3050">
        <v>8</v>
      </c>
      <c r="T3050">
        <v>12</v>
      </c>
      <c r="U3050">
        <v>8</v>
      </c>
      <c r="V3050">
        <v>16</v>
      </c>
      <c r="W3050">
        <v>0.54</v>
      </c>
      <c r="X3050">
        <v>0.67</v>
      </c>
      <c r="Y3050">
        <v>1.33</v>
      </c>
      <c r="Z3050">
        <v>207.97</v>
      </c>
      <c r="AA3050" t="s">
        <v>55</v>
      </c>
      <c r="AB3050" t="s">
        <v>77</v>
      </c>
      <c r="AC3050" t="s">
        <v>209</v>
      </c>
      <c r="AE3050" s="39">
        <v>46235.744837962964</v>
      </c>
      <c r="AG3050" t="str">
        <f t="shared" si="376"/>
        <v>Agosto-26</v>
      </c>
      <c r="AH3050" s="36">
        <f>_xlfn.XLOOKUP(AK3050,'Base de Preços'!P$7:P$3001,'Base de Preços'!J$7:J$3001,"",0)</f>
        <v>551.6</v>
      </c>
      <c r="AI3050" s="37">
        <f t="shared" si="385"/>
        <v>0</v>
      </c>
      <c r="AJ3050" t="str">
        <f>_xlfn.XLOOKUP(N3050,Agrupamentos!C$3:C$496,Agrupamentos!D$3:D$496,"",0)</f>
        <v>IRRIGAÇÃO DE REPLANTIO</v>
      </c>
      <c r="AK3050" t="str">
        <f t="shared" si="378"/>
        <v>3ª IRRIGAÇÃO DE REPLANTIOGN1400REF32 - 03</v>
      </c>
      <c r="AL3050" s="57" t="str">
        <f t="shared" si="379"/>
        <v>48544GN1400Operador de Trator de PneuANTONIO MARCIO PEREIRA DA SILVA3ª IRRIGAÇÃO DE REPLANTIORosa Maria363Apoio12Agosto-2681646235,74483796346235</v>
      </c>
      <c r="AM3050" s="79">
        <f t="shared" si="380"/>
        <v>29.629629629629626</v>
      </c>
      <c r="AN3050" s="80">
        <f t="shared" si="381"/>
        <v>6162.074074074073</v>
      </c>
      <c r="AO3050" s="36">
        <f t="shared" si="382"/>
        <v>2495.64</v>
      </c>
      <c r="AP3050" s="83">
        <f t="shared" si="383"/>
        <v>-3666.4340740740731</v>
      </c>
    </row>
    <row r="3051" spans="1:42" hidden="1">
      <c r="A3051">
        <v>48544</v>
      </c>
      <c r="B3051" s="38">
        <v>46235</v>
      </c>
      <c r="C3051" t="s">
        <v>714</v>
      </c>
      <c r="D3051" t="s">
        <v>185</v>
      </c>
      <c r="E3051" t="s">
        <v>186</v>
      </c>
      <c r="F3051" t="s">
        <v>49</v>
      </c>
      <c r="G3051">
        <v>8</v>
      </c>
      <c r="H3051" s="43">
        <v>10859</v>
      </c>
      <c r="I3051" t="s">
        <v>198</v>
      </c>
      <c r="J3051">
        <v>10315</v>
      </c>
      <c r="K3051" t="s">
        <v>206</v>
      </c>
      <c r="L3051" t="s">
        <v>206</v>
      </c>
      <c r="M3051" t="s">
        <v>319</v>
      </c>
      <c r="N3051" t="s">
        <v>320</v>
      </c>
      <c r="O3051" t="s">
        <v>64</v>
      </c>
      <c r="P3051">
        <v>400</v>
      </c>
      <c r="Q3051" t="s">
        <v>233</v>
      </c>
      <c r="R3051">
        <v>363</v>
      </c>
      <c r="S3051">
        <v>50</v>
      </c>
      <c r="T3051">
        <v>12</v>
      </c>
      <c r="U3051">
        <v>0</v>
      </c>
      <c r="V3051">
        <v>50</v>
      </c>
      <c r="W3051">
        <v>2.69</v>
      </c>
      <c r="X3051">
        <v>4.17</v>
      </c>
      <c r="Y3051">
        <v>4.17</v>
      </c>
      <c r="Z3051">
        <v>272.89</v>
      </c>
      <c r="AA3051" t="s">
        <v>55</v>
      </c>
      <c r="AB3051" t="s">
        <v>47</v>
      </c>
      <c r="AC3051" t="s">
        <v>209</v>
      </c>
      <c r="AE3051" s="39">
        <v>46235.744837962964</v>
      </c>
      <c r="AG3051" t="str">
        <f t="shared" si="376"/>
        <v>Agosto-26</v>
      </c>
      <c r="AH3051" s="36">
        <f>_xlfn.XLOOKUP(AK3051,'Base de Preços'!P$7:P$3001,'Base de Preços'!J$7:J$3001,"",0)</f>
        <v>551.6</v>
      </c>
      <c r="AI3051" s="37">
        <f t="shared" si="385"/>
        <v>6619.2000000000007</v>
      </c>
      <c r="AJ3051" t="str">
        <f>_xlfn.XLOOKUP(N3051,Agrupamentos!C$3:C$496,Agrupamentos!D$3:D$496,"",0)</f>
        <v>IRRIGAÇÃO DE REPLANTIO</v>
      </c>
      <c r="AK3051" t="str">
        <f t="shared" si="378"/>
        <v>3ª IRRIGAÇÃO DE REPLANTIOGN1400REF32 - 03</v>
      </c>
      <c r="AL3051" s="57" t="str">
        <f t="shared" si="379"/>
        <v>48544GN1400Trabalhador FlorestalANTONIO MARCIO PEREIRA DA SILVA3ª IRRIGAÇÃO DE REPLANTIORosa Maria363Principal12Agosto-2605046235,74483796346235</v>
      </c>
      <c r="AM3051" s="79">
        <f t="shared" si="380"/>
        <v>18.587360594795541</v>
      </c>
      <c r="AN3051" s="80">
        <f t="shared" si="381"/>
        <v>5072.3048327137549</v>
      </c>
      <c r="AO3051" s="36">
        <f t="shared" si="382"/>
        <v>3274.68</v>
      </c>
      <c r="AP3051" s="83">
        <f t="shared" si="383"/>
        <v>-1797.624832713755</v>
      </c>
    </row>
    <row r="3052" spans="1:42" hidden="1">
      <c r="A3052">
        <v>48544</v>
      </c>
      <c r="B3052" s="38">
        <v>46235</v>
      </c>
      <c r="C3052" t="s">
        <v>714</v>
      </c>
      <c r="D3052" t="s">
        <v>185</v>
      </c>
      <c r="E3052" t="s">
        <v>186</v>
      </c>
      <c r="F3052" t="s">
        <v>37</v>
      </c>
      <c r="G3052">
        <v>8</v>
      </c>
      <c r="H3052" s="43">
        <v>10859</v>
      </c>
      <c r="I3052" t="s">
        <v>198</v>
      </c>
      <c r="J3052">
        <v>10315</v>
      </c>
      <c r="K3052" t="s">
        <v>206</v>
      </c>
      <c r="L3052" t="s">
        <v>206</v>
      </c>
      <c r="M3052" t="s">
        <v>319</v>
      </c>
      <c r="N3052" t="s">
        <v>320</v>
      </c>
      <c r="O3052" t="s">
        <v>64</v>
      </c>
      <c r="P3052">
        <v>400</v>
      </c>
      <c r="Q3052" t="s">
        <v>233</v>
      </c>
      <c r="R3052">
        <v>363</v>
      </c>
      <c r="S3052">
        <v>9</v>
      </c>
      <c r="T3052">
        <v>12</v>
      </c>
      <c r="U3052">
        <v>8</v>
      </c>
      <c r="V3052">
        <v>17</v>
      </c>
      <c r="W3052">
        <v>0.18</v>
      </c>
      <c r="X3052">
        <v>0.75</v>
      </c>
      <c r="Y3052">
        <v>1.42</v>
      </c>
      <c r="Z3052">
        <v>70.739999999999995</v>
      </c>
      <c r="AA3052" t="s">
        <v>55</v>
      </c>
      <c r="AB3052" t="s">
        <v>56</v>
      </c>
      <c r="AC3052" t="s">
        <v>209</v>
      </c>
      <c r="AE3052" s="39">
        <v>46235.744837962964</v>
      </c>
      <c r="AG3052" t="str">
        <f t="shared" si="376"/>
        <v>Agosto-26</v>
      </c>
      <c r="AH3052" s="36">
        <f>_xlfn.XLOOKUP(AK3052,'Base de Preços'!P$7:P$3001,'Base de Preços'!J$7:J$3001,"",0)</f>
        <v>551.6</v>
      </c>
      <c r="AI3052" s="37">
        <f t="shared" si="385"/>
        <v>0</v>
      </c>
      <c r="AJ3052" t="str">
        <f>_xlfn.XLOOKUP(N3052,Agrupamentos!C$3:C$496,Agrupamentos!D$3:D$496,"",0)</f>
        <v>IRRIGAÇÃO DE REPLANTIO</v>
      </c>
      <c r="AK3052" t="str">
        <f t="shared" si="378"/>
        <v>3ª IRRIGAÇÃO DE REPLANTIOGN1400REF32 - 03</v>
      </c>
      <c r="AL3052" s="57" t="str">
        <f t="shared" si="379"/>
        <v>48544GN1400MotoristaANTONIO MARCIO PEREIRA DA SILVA3ª IRRIGAÇÃO DE REPLANTIORosa Maria363Suporte12Agosto-2681746235,74483796346235</v>
      </c>
      <c r="AM3052" s="79">
        <f t="shared" si="380"/>
        <v>94.444444444444443</v>
      </c>
      <c r="AN3052" s="80">
        <f t="shared" si="381"/>
        <v>6680.9999999999991</v>
      </c>
      <c r="AO3052" s="36">
        <f t="shared" si="382"/>
        <v>848.87999999999988</v>
      </c>
      <c r="AP3052" s="83">
        <f t="shared" si="383"/>
        <v>-5832.119999999999</v>
      </c>
    </row>
    <row r="3053" spans="1:42" hidden="1">
      <c r="A3053">
        <v>48549</v>
      </c>
      <c r="B3053" s="38">
        <v>46235</v>
      </c>
      <c r="C3053" t="s">
        <v>714</v>
      </c>
      <c r="D3053" t="s">
        <v>185</v>
      </c>
      <c r="E3053" t="s">
        <v>186</v>
      </c>
      <c r="F3053" t="s">
        <v>59</v>
      </c>
      <c r="G3053">
        <v>8</v>
      </c>
      <c r="H3053" s="43">
        <v>10665</v>
      </c>
      <c r="I3053" t="s">
        <v>191</v>
      </c>
      <c r="J3053">
        <v>10781</v>
      </c>
      <c r="K3053" t="s">
        <v>192</v>
      </c>
      <c r="L3053" t="s">
        <v>192</v>
      </c>
      <c r="M3053" t="s">
        <v>238</v>
      </c>
      <c r="N3053" t="s">
        <v>239</v>
      </c>
      <c r="O3053" t="s">
        <v>64</v>
      </c>
      <c r="P3053">
        <v>1100</v>
      </c>
      <c r="Q3053" t="s">
        <v>840</v>
      </c>
      <c r="R3053">
        <v>589</v>
      </c>
      <c r="S3053">
        <v>3</v>
      </c>
      <c r="T3053">
        <v>8.7100000000000009</v>
      </c>
      <c r="U3053">
        <v>0</v>
      </c>
      <c r="V3053">
        <v>3</v>
      </c>
      <c r="W3053">
        <v>0.47</v>
      </c>
      <c r="X3053">
        <v>0.34</v>
      </c>
      <c r="Y3053">
        <v>0.34</v>
      </c>
      <c r="Z3053">
        <v>197.44</v>
      </c>
      <c r="AA3053" t="s">
        <v>46</v>
      </c>
      <c r="AB3053" t="s">
        <v>47</v>
      </c>
      <c r="AC3053" t="s">
        <v>195</v>
      </c>
      <c r="AE3053" s="39">
        <v>46235.949930555558</v>
      </c>
      <c r="AG3053" t="str">
        <f t="shared" si="376"/>
        <v>Agosto-26</v>
      </c>
      <c r="AH3053" s="36">
        <f>_xlfn.XLOOKUP(AK3053,'Base de Preços'!P$7:P$3001,'Base de Preços'!J$7:J$3001,"",0)</f>
        <v>216.98</v>
      </c>
      <c r="AI3053" s="37">
        <f t="shared" si="385"/>
        <v>1889.8958</v>
      </c>
      <c r="AJ3053" t="str">
        <f>_xlfn.XLOOKUP(N3053,Agrupamentos!C$3:C$496,Agrupamentos!D$3:D$496,"",0)</f>
        <v>COMBATE A FORMIGA MECANIZADO</v>
      </c>
      <c r="AK3053" t="str">
        <f t="shared" si="378"/>
        <v>COMBATE A FORMIGA PÓS PLANTIO MECANIZADO - 3 a 5kg/ha isca granulada ou MIPISGN1400REF17</v>
      </c>
      <c r="AL3053" s="57" t="str">
        <f t="shared" si="379"/>
        <v>48549GN1400Operador de Trator de PneuTHIAGO DE SOUZA AVELARCOMBATE A FORMIGA PÓS PLANTIO MECANIZADO - 3 a 5kg/ha isca granulada ou MIPISHEMAS SAO JOSE589Principal8,71Agosto-260346235,949930555646235</v>
      </c>
      <c r="AM3053" s="79">
        <f t="shared" si="380"/>
        <v>6.3829787234042561</v>
      </c>
      <c r="AN3053" s="80">
        <f t="shared" si="381"/>
        <v>1260.2553191489362</v>
      </c>
      <c r="AO3053" s="36">
        <f t="shared" si="382"/>
        <v>1719.7024000000001</v>
      </c>
      <c r="AP3053" s="83">
        <f t="shared" si="383"/>
        <v>459.4470808510639</v>
      </c>
    </row>
    <row r="3054" spans="1:42" hidden="1">
      <c r="A3054">
        <v>48549</v>
      </c>
      <c r="B3054" s="38">
        <v>46235</v>
      </c>
      <c r="C3054" t="s">
        <v>714</v>
      </c>
      <c r="D3054" t="s">
        <v>185</v>
      </c>
      <c r="E3054" t="s">
        <v>186</v>
      </c>
      <c r="F3054" t="s">
        <v>59</v>
      </c>
      <c r="G3054">
        <v>8</v>
      </c>
      <c r="H3054" s="43">
        <v>10665</v>
      </c>
      <c r="I3054" t="s">
        <v>191</v>
      </c>
      <c r="J3054">
        <v>10781</v>
      </c>
      <c r="K3054" t="s">
        <v>192</v>
      </c>
      <c r="L3054" t="s">
        <v>192</v>
      </c>
      <c r="M3054" t="s">
        <v>238</v>
      </c>
      <c r="N3054" t="s">
        <v>239</v>
      </c>
      <c r="O3054" t="s">
        <v>64</v>
      </c>
      <c r="P3054">
        <v>1100</v>
      </c>
      <c r="Q3054" t="s">
        <v>840</v>
      </c>
      <c r="R3054">
        <v>74</v>
      </c>
      <c r="S3054">
        <v>10</v>
      </c>
      <c r="T3054">
        <v>36.56</v>
      </c>
      <c r="U3054">
        <v>0</v>
      </c>
      <c r="V3054">
        <v>10</v>
      </c>
      <c r="W3054">
        <v>0.47</v>
      </c>
      <c r="X3054">
        <v>0.27</v>
      </c>
      <c r="Y3054">
        <v>0.27</v>
      </c>
      <c r="Z3054">
        <v>197.44</v>
      </c>
      <c r="AA3054" t="s">
        <v>46</v>
      </c>
      <c r="AB3054" t="s">
        <v>47</v>
      </c>
      <c r="AC3054" t="s">
        <v>195</v>
      </c>
      <c r="AE3054" s="39">
        <v>46235.949930555558</v>
      </c>
      <c r="AG3054" t="str">
        <f t="shared" si="376"/>
        <v>Agosto-26</v>
      </c>
      <c r="AH3054" s="36">
        <f>_xlfn.XLOOKUP(AK3054,'Base de Preços'!P$7:P$3001,'Base de Preços'!J$7:J$3001,"",0)</f>
        <v>216.98</v>
      </c>
      <c r="AI3054" s="37">
        <f t="shared" si="385"/>
        <v>7932.7888000000003</v>
      </c>
      <c r="AJ3054" t="str">
        <f>_xlfn.XLOOKUP(N3054,Agrupamentos!C$3:C$496,Agrupamentos!D$3:D$496,"",0)</f>
        <v>COMBATE A FORMIGA MECANIZADO</v>
      </c>
      <c r="AK3054" t="str">
        <f t="shared" si="378"/>
        <v>COMBATE A FORMIGA PÓS PLANTIO MECANIZADO - 3 a 5kg/ha isca granulada ou MIPISGN1400REF17</v>
      </c>
      <c r="AL3054" s="57" t="str">
        <f t="shared" si="379"/>
        <v>48549GN1400Operador de Trator de PneuTHIAGO DE SOUZA AVELARCOMBATE A FORMIGA PÓS PLANTIO MECANIZADO - 3 a 5kg/ha isca granulada ou MIPISHEMAS SAO JOSE74Principal36,56Agosto-2601046235,949930555646235</v>
      </c>
      <c r="AM3054" s="79">
        <f t="shared" si="380"/>
        <v>21.276595744680851</v>
      </c>
      <c r="AN3054" s="80">
        <f t="shared" si="381"/>
        <v>4200.8510638297876</v>
      </c>
      <c r="AO3054" s="36">
        <f t="shared" si="382"/>
        <v>7218.4064000000008</v>
      </c>
      <c r="AP3054" s="83">
        <f t="shared" si="383"/>
        <v>3017.5553361702132</v>
      </c>
    </row>
    <row r="3055" spans="1:42" hidden="1">
      <c r="A3055">
        <v>48549</v>
      </c>
      <c r="B3055" s="38">
        <v>46235</v>
      </c>
      <c r="C3055" t="s">
        <v>714</v>
      </c>
      <c r="D3055" t="s">
        <v>185</v>
      </c>
      <c r="E3055" t="s">
        <v>186</v>
      </c>
      <c r="F3055" t="s">
        <v>49</v>
      </c>
      <c r="G3055">
        <v>8</v>
      </c>
      <c r="H3055" s="43">
        <v>10665</v>
      </c>
      <c r="I3055" t="s">
        <v>191</v>
      </c>
      <c r="J3055">
        <v>10781</v>
      </c>
      <c r="K3055" t="s">
        <v>192</v>
      </c>
      <c r="L3055" t="s">
        <v>192</v>
      </c>
      <c r="M3055">
        <v>43</v>
      </c>
      <c r="N3055" t="s">
        <v>42</v>
      </c>
      <c r="O3055" t="s">
        <v>64</v>
      </c>
      <c r="P3055">
        <v>1100</v>
      </c>
      <c r="Q3055" t="s">
        <v>840</v>
      </c>
      <c r="R3055">
        <v>586</v>
      </c>
      <c r="S3055">
        <v>8</v>
      </c>
      <c r="T3055">
        <v>0</v>
      </c>
      <c r="U3055">
        <v>0</v>
      </c>
      <c r="V3055">
        <v>8</v>
      </c>
      <c r="W3055">
        <v>0</v>
      </c>
      <c r="X3055">
        <v>0</v>
      </c>
      <c r="Y3055">
        <v>0</v>
      </c>
      <c r="Z3055">
        <v>0</v>
      </c>
      <c r="AA3055" t="s">
        <v>46</v>
      </c>
      <c r="AB3055" t="s">
        <v>56</v>
      </c>
      <c r="AC3055" t="s">
        <v>195</v>
      </c>
      <c r="AE3055" s="39">
        <v>46235.949930555558</v>
      </c>
      <c r="AG3055" t="str">
        <f t="shared" si="376"/>
        <v>Agosto-26</v>
      </c>
      <c r="AH3055" s="36">
        <f>_xlfn.XLOOKUP(AK3055,'Base de Preços'!P$7:P$3001,'Base de Preços'!J$7:J$3001,"",0)</f>
        <v>0</v>
      </c>
      <c r="AI3055" s="37">
        <f t="shared" si="385"/>
        <v>0</v>
      </c>
      <c r="AJ3055" t="str">
        <f>_xlfn.XLOOKUP(N3055,Agrupamentos!C$3:C$496,Agrupamentos!D$3:D$496,"",0)</f>
        <v>APOIO E MANUTENÇÃO</v>
      </c>
      <c r="AK3055" t="str">
        <f t="shared" si="378"/>
        <v>APOIO E MANUTEÇÃOGN140043</v>
      </c>
      <c r="AL3055" s="57" t="str">
        <f t="shared" si="379"/>
        <v>48549GN1400Trabalhador FlorestalTHIAGO DE SOUZA AVELARAPOIO E MANUTEÇÃOHEMAS SAO JOSE586Suporte0Agosto-260846235,949930555646235</v>
      </c>
      <c r="AM3055" s="79" t="str">
        <f t="shared" si="380"/>
        <v/>
      </c>
      <c r="AN3055" s="80" t="str">
        <f t="shared" si="381"/>
        <v/>
      </c>
      <c r="AO3055" s="36">
        <f t="shared" si="382"/>
        <v>0</v>
      </c>
      <c r="AP3055" s="83" t="str">
        <f t="shared" si="383"/>
        <v/>
      </c>
    </row>
    <row r="3056" spans="1:42" hidden="1">
      <c r="A3056">
        <v>48549</v>
      </c>
      <c r="B3056" s="38">
        <v>46235</v>
      </c>
      <c r="C3056" t="s">
        <v>714</v>
      </c>
      <c r="D3056" t="s">
        <v>185</v>
      </c>
      <c r="E3056" t="s">
        <v>186</v>
      </c>
      <c r="F3056" t="s">
        <v>59</v>
      </c>
      <c r="G3056">
        <v>8</v>
      </c>
      <c r="H3056" s="43">
        <v>10665</v>
      </c>
      <c r="I3056" t="s">
        <v>191</v>
      </c>
      <c r="J3056">
        <v>10781</v>
      </c>
      <c r="K3056" t="s">
        <v>192</v>
      </c>
      <c r="L3056" t="s">
        <v>192</v>
      </c>
      <c r="M3056" t="s">
        <v>238</v>
      </c>
      <c r="N3056" t="s">
        <v>239</v>
      </c>
      <c r="O3056" t="s">
        <v>64</v>
      </c>
      <c r="P3056">
        <v>1100</v>
      </c>
      <c r="Q3056" t="s">
        <v>840</v>
      </c>
      <c r="R3056">
        <v>73</v>
      </c>
      <c r="S3056">
        <v>12</v>
      </c>
      <c r="T3056">
        <v>46.09</v>
      </c>
      <c r="U3056">
        <v>0</v>
      </c>
      <c r="V3056">
        <v>12</v>
      </c>
      <c r="W3056">
        <v>0.47</v>
      </c>
      <c r="X3056">
        <v>0.26</v>
      </c>
      <c r="Y3056">
        <v>0.26</v>
      </c>
      <c r="Z3056">
        <v>197.44</v>
      </c>
      <c r="AA3056" t="s">
        <v>46</v>
      </c>
      <c r="AB3056" t="s">
        <v>47</v>
      </c>
      <c r="AC3056" t="s">
        <v>195</v>
      </c>
      <c r="AE3056" s="39">
        <v>46235.949930555558</v>
      </c>
      <c r="AG3056" t="str">
        <f t="shared" si="376"/>
        <v>Agosto-26</v>
      </c>
      <c r="AH3056" s="36">
        <f>_xlfn.XLOOKUP(AK3056,'Base de Preços'!P$7:P$3001,'Base de Preços'!J$7:J$3001,"",0)</f>
        <v>216.98</v>
      </c>
      <c r="AI3056" s="37">
        <f t="shared" si="385"/>
        <v>10000.608200000001</v>
      </c>
      <c r="AJ3056" t="str">
        <f>_xlfn.XLOOKUP(N3056,Agrupamentos!C$3:C$496,Agrupamentos!D$3:D$496,"",0)</f>
        <v>COMBATE A FORMIGA MECANIZADO</v>
      </c>
      <c r="AK3056" t="str">
        <f t="shared" si="378"/>
        <v>COMBATE A FORMIGA PÓS PLANTIO MECANIZADO - 3 a 5kg/ha isca granulada ou MIPISGN1400REF17</v>
      </c>
      <c r="AL3056" s="57" t="str">
        <f t="shared" si="379"/>
        <v>48549GN1400Operador de Trator de PneuTHIAGO DE SOUZA AVELARCOMBATE A FORMIGA PÓS PLANTIO MECANIZADO - 3 a 5kg/ha isca granulada ou MIPISHEMAS SAO JOSE73Principal46,09Agosto-2601246235,949930555646235</v>
      </c>
      <c r="AM3056" s="79">
        <f t="shared" si="380"/>
        <v>25.531914893617024</v>
      </c>
      <c r="AN3056" s="80">
        <f t="shared" si="381"/>
        <v>5041.0212765957449</v>
      </c>
      <c r="AO3056" s="36">
        <f t="shared" si="382"/>
        <v>9100.0096000000012</v>
      </c>
      <c r="AP3056" s="83">
        <f t="shared" si="383"/>
        <v>4058.9883234042563</v>
      </c>
    </row>
    <row r="3057" spans="1:42" hidden="1">
      <c r="A3057">
        <v>48549</v>
      </c>
      <c r="B3057" s="38">
        <v>46235</v>
      </c>
      <c r="C3057" t="s">
        <v>714</v>
      </c>
      <c r="D3057" t="s">
        <v>185</v>
      </c>
      <c r="E3057" t="s">
        <v>186</v>
      </c>
      <c r="F3057" t="s">
        <v>59</v>
      </c>
      <c r="G3057">
        <v>8</v>
      </c>
      <c r="H3057" s="43">
        <v>10665</v>
      </c>
      <c r="I3057" t="s">
        <v>191</v>
      </c>
      <c r="J3057">
        <v>10781</v>
      </c>
      <c r="K3057" t="s">
        <v>192</v>
      </c>
      <c r="L3057" t="s">
        <v>192</v>
      </c>
      <c r="M3057" t="s">
        <v>238</v>
      </c>
      <c r="N3057" t="s">
        <v>239</v>
      </c>
      <c r="O3057" t="s">
        <v>64</v>
      </c>
      <c r="P3057">
        <v>1100</v>
      </c>
      <c r="Q3057" t="s">
        <v>840</v>
      </c>
      <c r="R3057">
        <v>591</v>
      </c>
      <c r="S3057">
        <v>1</v>
      </c>
      <c r="T3057">
        <v>0.81</v>
      </c>
      <c r="U3057">
        <v>8</v>
      </c>
      <c r="V3057">
        <v>9</v>
      </c>
      <c r="W3057">
        <v>0.47</v>
      </c>
      <c r="X3057">
        <v>1.23</v>
      </c>
      <c r="Y3057">
        <v>11.11</v>
      </c>
      <c r="Z3057">
        <v>197.44</v>
      </c>
      <c r="AA3057" t="s">
        <v>46</v>
      </c>
      <c r="AB3057" t="s">
        <v>47</v>
      </c>
      <c r="AC3057" t="s">
        <v>195</v>
      </c>
      <c r="AE3057" s="39">
        <v>46235.949930555558</v>
      </c>
      <c r="AG3057" t="str">
        <f t="shared" si="376"/>
        <v>Agosto-26</v>
      </c>
      <c r="AH3057" s="36">
        <f>_xlfn.XLOOKUP(AK3057,'Base de Preços'!P$7:P$3001,'Base de Preços'!J$7:J$3001,"",0)</f>
        <v>216.98</v>
      </c>
      <c r="AI3057" s="37">
        <f t="shared" si="385"/>
        <v>175.75380000000001</v>
      </c>
      <c r="AJ3057" t="str">
        <f>_xlfn.XLOOKUP(N3057,Agrupamentos!C$3:C$496,Agrupamentos!D$3:D$496,"",0)</f>
        <v>COMBATE A FORMIGA MECANIZADO</v>
      </c>
      <c r="AK3057" t="str">
        <f t="shared" si="378"/>
        <v>COMBATE A FORMIGA PÓS PLANTIO MECANIZADO - 3 a 5kg/ha isca granulada ou MIPISGN1400REF17</v>
      </c>
      <c r="AL3057" s="57" t="str">
        <f t="shared" si="379"/>
        <v>48549GN1400Operador de Trator de PneuTHIAGO DE SOUZA AVELARCOMBATE A FORMIGA PÓS PLANTIO MECANIZADO - 3 a 5kg/ha isca granulada ou MIPISHEMAS SAO JOSE591Principal0,81Agosto-268946235,949930555646235</v>
      </c>
      <c r="AM3057" s="79">
        <f t="shared" si="380"/>
        <v>19.148936170212767</v>
      </c>
      <c r="AN3057" s="80">
        <f t="shared" si="381"/>
        <v>3780.7659574468089</v>
      </c>
      <c r="AO3057" s="36">
        <f t="shared" si="382"/>
        <v>159.9264</v>
      </c>
      <c r="AP3057" s="83">
        <f t="shared" si="383"/>
        <v>-3620.8395574468091</v>
      </c>
    </row>
    <row r="3058" spans="1:42" hidden="1">
      <c r="A3058">
        <v>48553</v>
      </c>
      <c r="B3058" s="38">
        <v>46235</v>
      </c>
      <c r="C3058" t="s">
        <v>714</v>
      </c>
      <c r="D3058" t="s">
        <v>185</v>
      </c>
      <c r="E3058" t="s">
        <v>186</v>
      </c>
      <c r="F3058" t="s">
        <v>59</v>
      </c>
      <c r="G3058">
        <v>8</v>
      </c>
      <c r="H3058" s="43">
        <v>10859</v>
      </c>
      <c r="I3058" t="s">
        <v>198</v>
      </c>
      <c r="J3058">
        <v>9900</v>
      </c>
      <c r="K3058" t="s">
        <v>218</v>
      </c>
      <c r="L3058" t="s">
        <v>218</v>
      </c>
      <c r="M3058" t="s">
        <v>214</v>
      </c>
      <c r="N3058" t="s">
        <v>215</v>
      </c>
      <c r="O3058" t="s">
        <v>64</v>
      </c>
      <c r="P3058">
        <v>451</v>
      </c>
      <c r="Q3058" t="s">
        <v>722</v>
      </c>
      <c r="R3058">
        <v>11</v>
      </c>
      <c r="S3058">
        <v>8</v>
      </c>
      <c r="T3058">
        <v>22.25</v>
      </c>
      <c r="U3058">
        <v>0</v>
      </c>
      <c r="V3058">
        <v>8</v>
      </c>
      <c r="W3058">
        <v>0.38</v>
      </c>
      <c r="X3058">
        <v>0.36</v>
      </c>
      <c r="Y3058">
        <v>0.36</v>
      </c>
      <c r="Z3058">
        <v>159.09</v>
      </c>
      <c r="AA3058" t="s">
        <v>46</v>
      </c>
      <c r="AB3058" t="s">
        <v>47</v>
      </c>
      <c r="AC3058" t="s">
        <v>220</v>
      </c>
      <c r="AE3058" s="39">
        <v>46236.517627314817</v>
      </c>
      <c r="AF3058" t="s">
        <v>844</v>
      </c>
      <c r="AG3058" t="str">
        <f t="shared" si="376"/>
        <v>Agosto-26</v>
      </c>
      <c r="AH3058" s="36">
        <f>_xlfn.XLOOKUP(AK3058,'Base de Preços'!P$7:P$3001,'Base de Preços'!J$7:J$3001,"",0)</f>
        <v>193.73</v>
      </c>
      <c r="AI3058" s="37">
        <f t="shared" si="385"/>
        <v>4310.4924999999994</v>
      </c>
      <c r="AJ3058" t="str">
        <f>_xlfn.XLOOKUP(N3058,Agrupamentos!C$3:C$496,Agrupamentos!D$3:D$496,"",0)</f>
        <v>COMBATE A FORMIGA MECANIZADO</v>
      </c>
      <c r="AK3058" t="str">
        <f t="shared" si="378"/>
        <v>COMBATE A FORMIGA PÓS PLANTIO MECANIZADO- 3 a 5kg/ha isca granulada ou MIPISGN1400IMP17</v>
      </c>
      <c r="AL3058" s="57" t="str">
        <f t="shared" si="379"/>
        <v>48553GN1400Operador de Trator de PneuCARLOS ALVES DOS SANTOSCOMBATE A FORMIGA PÓS PLANTIO MECANIZADO- 3 a 5kg/ha isca granulada ou MIPISDOM ANTONIO11Principal22,25Agosto-260846236,517627314846235</v>
      </c>
      <c r="AM3058" s="79">
        <f t="shared" si="380"/>
        <v>21.05263157894737</v>
      </c>
      <c r="AN3058" s="80">
        <f t="shared" si="381"/>
        <v>3349.2631578947371</v>
      </c>
      <c r="AO3058" s="36">
        <f t="shared" si="382"/>
        <v>3539.7525000000001</v>
      </c>
      <c r="AP3058" s="83">
        <f t="shared" si="383"/>
        <v>190.48934210526295</v>
      </c>
    </row>
    <row r="3059" spans="1:42" hidden="1">
      <c r="A3059">
        <v>48553</v>
      </c>
      <c r="B3059" s="38">
        <v>46235</v>
      </c>
      <c r="C3059" t="s">
        <v>714</v>
      </c>
      <c r="D3059" t="s">
        <v>185</v>
      </c>
      <c r="E3059" t="s">
        <v>186</v>
      </c>
      <c r="F3059" t="s">
        <v>59</v>
      </c>
      <c r="G3059">
        <v>8</v>
      </c>
      <c r="H3059" s="43">
        <v>10859</v>
      </c>
      <c r="I3059" t="s">
        <v>198</v>
      </c>
      <c r="J3059">
        <v>9900</v>
      </c>
      <c r="K3059" t="s">
        <v>218</v>
      </c>
      <c r="L3059" t="s">
        <v>218</v>
      </c>
      <c r="M3059" t="s">
        <v>214</v>
      </c>
      <c r="N3059" t="s">
        <v>215</v>
      </c>
      <c r="O3059" t="s">
        <v>64</v>
      </c>
      <c r="P3059">
        <v>451</v>
      </c>
      <c r="Q3059" t="s">
        <v>722</v>
      </c>
      <c r="R3059">
        <v>38</v>
      </c>
      <c r="S3059">
        <v>8</v>
      </c>
      <c r="T3059">
        <v>41.17</v>
      </c>
      <c r="U3059">
        <v>0</v>
      </c>
      <c r="V3059">
        <v>8</v>
      </c>
      <c r="W3059">
        <v>0.38</v>
      </c>
      <c r="X3059">
        <v>0.19</v>
      </c>
      <c r="Y3059">
        <v>0.19</v>
      </c>
      <c r="Z3059">
        <v>159.09</v>
      </c>
      <c r="AA3059" t="s">
        <v>46</v>
      </c>
      <c r="AB3059" t="s">
        <v>47</v>
      </c>
      <c r="AC3059" t="s">
        <v>220</v>
      </c>
      <c r="AE3059" s="39">
        <v>46236.517627314817</v>
      </c>
      <c r="AF3059" t="s">
        <v>844</v>
      </c>
      <c r="AG3059" t="str">
        <f t="shared" si="376"/>
        <v>Agosto-26</v>
      </c>
      <c r="AH3059" s="36">
        <f>_xlfn.XLOOKUP(AK3059,'Base de Preços'!P$7:P$3001,'Base de Preços'!J$7:J$3001,"",0)</f>
        <v>193.73</v>
      </c>
      <c r="AI3059" s="37">
        <f t="shared" si="385"/>
        <v>7975.8640999999998</v>
      </c>
      <c r="AJ3059" t="str">
        <f>_xlfn.XLOOKUP(N3059,Agrupamentos!C$3:C$496,Agrupamentos!D$3:D$496,"",0)</f>
        <v>COMBATE A FORMIGA MECANIZADO</v>
      </c>
      <c r="AK3059" t="str">
        <f t="shared" si="378"/>
        <v>COMBATE A FORMIGA PÓS PLANTIO MECANIZADO- 3 a 5kg/ha isca granulada ou MIPISGN1400IMP17</v>
      </c>
      <c r="AL3059" s="57" t="str">
        <f t="shared" si="379"/>
        <v>48553GN1400Operador de Trator de PneuCARLOS ALVES DOS SANTOSCOMBATE A FORMIGA PÓS PLANTIO MECANIZADO- 3 a 5kg/ha isca granulada ou MIPISDOM ANTONIO38Principal41,17Agosto-260846236,517627314846235</v>
      </c>
      <c r="AM3059" s="79">
        <f t="shared" si="380"/>
        <v>21.05263157894737</v>
      </c>
      <c r="AN3059" s="80">
        <f t="shared" si="381"/>
        <v>3349.2631578947371</v>
      </c>
      <c r="AO3059" s="36">
        <f t="shared" si="382"/>
        <v>6549.7353000000003</v>
      </c>
      <c r="AP3059" s="83">
        <f t="shared" si="383"/>
        <v>3200.4721421052632</v>
      </c>
    </row>
    <row r="3060" spans="1:42" hidden="1">
      <c r="A3060">
        <v>48553</v>
      </c>
      <c r="B3060" s="38">
        <v>46235</v>
      </c>
      <c r="C3060" t="s">
        <v>714</v>
      </c>
      <c r="D3060" t="s">
        <v>185</v>
      </c>
      <c r="E3060" t="s">
        <v>186</v>
      </c>
      <c r="F3060" t="s">
        <v>59</v>
      </c>
      <c r="G3060">
        <v>8</v>
      </c>
      <c r="H3060" s="43">
        <v>10859</v>
      </c>
      <c r="I3060" t="s">
        <v>198</v>
      </c>
      <c r="J3060">
        <v>9900</v>
      </c>
      <c r="K3060" t="s">
        <v>218</v>
      </c>
      <c r="L3060" t="s">
        <v>218</v>
      </c>
      <c r="M3060" t="s">
        <v>214</v>
      </c>
      <c r="N3060" t="s">
        <v>215</v>
      </c>
      <c r="O3060" t="s">
        <v>64</v>
      </c>
      <c r="P3060">
        <v>451</v>
      </c>
      <c r="Q3060" t="s">
        <v>722</v>
      </c>
      <c r="R3060">
        <v>10</v>
      </c>
      <c r="S3060">
        <v>8</v>
      </c>
      <c r="T3060">
        <v>11</v>
      </c>
      <c r="U3060">
        <v>0</v>
      </c>
      <c r="V3060">
        <v>8</v>
      </c>
      <c r="W3060">
        <v>0.38</v>
      </c>
      <c r="X3060">
        <v>0.73</v>
      </c>
      <c r="Y3060">
        <v>0.73</v>
      </c>
      <c r="Z3060">
        <v>159.09</v>
      </c>
      <c r="AA3060" t="s">
        <v>55</v>
      </c>
      <c r="AB3060" t="s">
        <v>47</v>
      </c>
      <c r="AC3060" t="s">
        <v>220</v>
      </c>
      <c r="AE3060" s="39">
        <v>46236.517627314817</v>
      </c>
      <c r="AF3060" t="s">
        <v>844</v>
      </c>
      <c r="AG3060" t="str">
        <f t="shared" si="376"/>
        <v>Agosto-26</v>
      </c>
      <c r="AH3060" s="36">
        <f>_xlfn.XLOOKUP(AK3060,'Base de Preços'!P$7:P$3001,'Base de Preços'!J$7:J$3001,"",0)</f>
        <v>193.73</v>
      </c>
      <c r="AI3060" s="37">
        <f t="shared" si="385"/>
        <v>2131.0299999999997</v>
      </c>
      <c r="AJ3060" t="str">
        <f>_xlfn.XLOOKUP(N3060,Agrupamentos!C$3:C$496,Agrupamentos!D$3:D$496,"",0)</f>
        <v>COMBATE A FORMIGA MECANIZADO</v>
      </c>
      <c r="AK3060" t="str">
        <f t="shared" si="378"/>
        <v>COMBATE A FORMIGA PÓS PLANTIO MECANIZADO- 3 a 5kg/ha isca granulada ou MIPISGN1400IMP17</v>
      </c>
      <c r="AL3060" s="57" t="str">
        <f t="shared" si="379"/>
        <v>48553GN1400Operador de Trator de PneuCARLOS ALVES DOS SANTOSCOMBATE A FORMIGA PÓS PLANTIO MECANIZADO- 3 a 5kg/ha isca granulada ou MIPISDOM ANTONIO10Principal11Agosto-260846236,517627314846235</v>
      </c>
      <c r="AM3060" s="79">
        <f t="shared" si="380"/>
        <v>21.05263157894737</v>
      </c>
      <c r="AN3060" s="80">
        <f t="shared" si="381"/>
        <v>3349.2631578947371</v>
      </c>
      <c r="AO3060" s="36">
        <f t="shared" si="382"/>
        <v>1749.99</v>
      </c>
      <c r="AP3060" s="83">
        <f t="shared" si="383"/>
        <v>-1599.2731578947371</v>
      </c>
    </row>
    <row r="3061" spans="1:42" hidden="1">
      <c r="A3061">
        <v>48553</v>
      </c>
      <c r="B3061" s="38">
        <v>46235</v>
      </c>
      <c r="C3061" t="s">
        <v>714</v>
      </c>
      <c r="D3061" t="s">
        <v>185</v>
      </c>
      <c r="E3061" t="s">
        <v>186</v>
      </c>
      <c r="F3061" t="s">
        <v>37</v>
      </c>
      <c r="G3061">
        <v>8</v>
      </c>
      <c r="H3061" s="43">
        <v>10859</v>
      </c>
      <c r="I3061" t="s">
        <v>198</v>
      </c>
      <c r="J3061">
        <v>9900</v>
      </c>
      <c r="K3061" t="s">
        <v>218</v>
      </c>
      <c r="L3061" t="s">
        <v>218</v>
      </c>
      <c r="M3061" t="s">
        <v>815</v>
      </c>
      <c r="N3061" t="s">
        <v>244</v>
      </c>
      <c r="O3061" t="s">
        <v>245</v>
      </c>
      <c r="P3061">
        <v>1018</v>
      </c>
      <c r="Q3061" t="s">
        <v>816</v>
      </c>
      <c r="R3061">
        <v>1</v>
      </c>
      <c r="S3061">
        <v>0</v>
      </c>
      <c r="T3061">
        <v>145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14.1</v>
      </c>
      <c r="AA3061" t="s">
        <v>55</v>
      </c>
      <c r="AB3061" t="s">
        <v>47</v>
      </c>
      <c r="AC3061" t="s">
        <v>220</v>
      </c>
      <c r="AD3061" t="s">
        <v>228</v>
      </c>
      <c r="AE3061" s="39">
        <v>46237.467187499999</v>
      </c>
      <c r="AF3061" t="s">
        <v>844</v>
      </c>
      <c r="AG3061" t="str">
        <f t="shared" si="376"/>
        <v>Agosto-26</v>
      </c>
      <c r="AH3061" s="36">
        <f>_xlfn.XLOOKUP(AK3061,'Base de Preços'!P$7:P$3001,'Base de Preços'!J$7:J$3001,"",0)</f>
        <v>14.1</v>
      </c>
      <c r="AI3061" s="37">
        <f t="shared" si="385"/>
        <v>2044.5</v>
      </c>
      <c r="AJ3061" t="str">
        <f>_xlfn.XLOOKUP(N3061,Agrupamentos!C$3:C$496,Agrupamentos!D$3:D$496,"",0)</f>
        <v>CAMINHÃO</v>
      </c>
      <c r="AK3061" t="str">
        <f t="shared" si="378"/>
        <v>CAMINHÃO MUNCK (Km)GN1400IMP41</v>
      </c>
      <c r="AL3061" s="57" t="str">
        <f t="shared" si="379"/>
        <v>48553GN1400MotoristaCARLOS ALVES DOS SANTOSCAMINHÃO MUNCK (Km)CALIFORNIA ANGELIERI1Principal145Agosto-260046237,467187546235</v>
      </c>
      <c r="AM3061" s="79" t="str">
        <f t="shared" si="380"/>
        <v/>
      </c>
      <c r="AN3061" s="80" t="str">
        <f t="shared" si="381"/>
        <v/>
      </c>
      <c r="AO3061" s="36">
        <f t="shared" si="382"/>
        <v>2044.5</v>
      </c>
      <c r="AP3061" s="83" t="str">
        <f t="shared" si="383"/>
        <v/>
      </c>
    </row>
    <row r="3062" spans="1:42" hidden="1">
      <c r="A3062">
        <v>48553</v>
      </c>
      <c r="B3062" s="38">
        <v>46235</v>
      </c>
      <c r="C3062" t="s">
        <v>714</v>
      </c>
      <c r="D3062" t="s">
        <v>185</v>
      </c>
      <c r="E3062" t="s">
        <v>186</v>
      </c>
      <c r="F3062" t="s">
        <v>37</v>
      </c>
      <c r="G3062">
        <v>8</v>
      </c>
      <c r="H3062" s="43">
        <v>10859</v>
      </c>
      <c r="I3062" t="s">
        <v>198</v>
      </c>
      <c r="J3062">
        <v>9900</v>
      </c>
      <c r="K3062" t="s">
        <v>218</v>
      </c>
      <c r="L3062" t="s">
        <v>218</v>
      </c>
      <c r="M3062" t="s">
        <v>817</v>
      </c>
      <c r="N3062" t="s">
        <v>313</v>
      </c>
      <c r="O3062" t="s">
        <v>168</v>
      </c>
      <c r="P3062">
        <v>1018</v>
      </c>
      <c r="Q3062" t="s">
        <v>816</v>
      </c>
      <c r="R3062">
        <v>1</v>
      </c>
      <c r="S3062">
        <v>0</v>
      </c>
      <c r="T3062">
        <v>2.25</v>
      </c>
      <c r="U3062">
        <v>0</v>
      </c>
      <c r="V3062">
        <v>0</v>
      </c>
      <c r="W3062">
        <v>0.91</v>
      </c>
      <c r="X3062">
        <v>0</v>
      </c>
      <c r="Y3062">
        <v>0</v>
      </c>
      <c r="Z3062">
        <v>419.4</v>
      </c>
      <c r="AA3062" t="s">
        <v>55</v>
      </c>
      <c r="AB3062" t="s">
        <v>47</v>
      </c>
      <c r="AC3062" t="s">
        <v>220</v>
      </c>
      <c r="AD3062" t="s">
        <v>228</v>
      </c>
      <c r="AE3062" s="39">
        <v>46237.467314814814</v>
      </c>
      <c r="AF3062" t="s">
        <v>844</v>
      </c>
      <c r="AG3062" t="str">
        <f t="shared" si="376"/>
        <v>Agosto-26</v>
      </c>
      <c r="AH3062" s="36">
        <f>_xlfn.XLOOKUP(AK3062,'Base de Preços'!P$7:P$3001,'Base de Preços'!J$7:J$3001,"",0)</f>
        <v>419.4</v>
      </c>
      <c r="AI3062" s="37">
        <f t="shared" si="385"/>
        <v>943.65</v>
      </c>
      <c r="AJ3062" t="str">
        <f>_xlfn.XLOOKUP(N3062,Agrupamentos!C$3:C$496,Agrupamentos!D$3:D$496,"",0)</f>
        <v>CAMINHÃO</v>
      </c>
      <c r="AK3062" t="str">
        <f t="shared" si="378"/>
        <v>CAMINHÃO MUNCK (Hora)GN1400IMP42</v>
      </c>
      <c r="AL3062" s="57" t="str">
        <f t="shared" si="379"/>
        <v>48553GN1400MotoristaCARLOS ALVES DOS SANTOSCAMINHÃO MUNCK (Hora)CALIFORNIA ANGELIERI1Principal2,25Agosto-260046237,467314814846235</v>
      </c>
      <c r="AM3062" s="79">
        <f t="shared" si="380"/>
        <v>0</v>
      </c>
      <c r="AN3062" s="80">
        <f t="shared" si="381"/>
        <v>0</v>
      </c>
      <c r="AO3062" s="36">
        <f t="shared" si="382"/>
        <v>943.65</v>
      </c>
      <c r="AP3062" s="83">
        <f t="shared" si="383"/>
        <v>943.65</v>
      </c>
    </row>
    <row r="3063" spans="1:42" hidden="1">
      <c r="A3063">
        <v>48573</v>
      </c>
      <c r="B3063" s="38">
        <v>46235</v>
      </c>
      <c r="C3063" t="s">
        <v>714</v>
      </c>
      <c r="D3063" t="s">
        <v>185</v>
      </c>
      <c r="E3063" t="s">
        <v>186</v>
      </c>
      <c r="F3063" t="s">
        <v>59</v>
      </c>
      <c r="G3063">
        <v>8</v>
      </c>
      <c r="H3063" s="43">
        <v>10665</v>
      </c>
      <c r="I3063" t="s">
        <v>191</v>
      </c>
      <c r="J3063">
        <v>11034</v>
      </c>
      <c r="K3063" t="s">
        <v>213</v>
      </c>
      <c r="L3063" t="s">
        <v>213</v>
      </c>
      <c r="M3063" t="s">
        <v>238</v>
      </c>
      <c r="N3063" t="s">
        <v>239</v>
      </c>
      <c r="O3063" t="s">
        <v>64</v>
      </c>
      <c r="P3063">
        <v>1106</v>
      </c>
      <c r="Q3063" t="s">
        <v>845</v>
      </c>
      <c r="R3063">
        <v>295</v>
      </c>
      <c r="S3063">
        <v>7</v>
      </c>
      <c r="T3063">
        <v>21.66</v>
      </c>
      <c r="U3063">
        <v>3</v>
      </c>
      <c r="V3063">
        <v>10</v>
      </c>
      <c r="W3063">
        <v>0.47</v>
      </c>
      <c r="X3063">
        <v>0.32</v>
      </c>
      <c r="Y3063">
        <v>0.46</v>
      </c>
      <c r="Z3063">
        <v>197.44</v>
      </c>
      <c r="AA3063" t="s">
        <v>46</v>
      </c>
      <c r="AB3063" t="s">
        <v>47</v>
      </c>
      <c r="AC3063" t="s">
        <v>217</v>
      </c>
      <c r="AD3063" t="s">
        <v>96</v>
      </c>
      <c r="AE3063" s="39">
        <v>46237.027604166666</v>
      </c>
      <c r="AG3063" t="str">
        <f t="shared" si="376"/>
        <v>Agosto-26</v>
      </c>
      <c r="AH3063" s="36">
        <f>_xlfn.XLOOKUP(AK3063,'Base de Preços'!P$7:P$3001,'Base de Preços'!J$7:J$3001,"",0)</f>
        <v>216.98</v>
      </c>
      <c r="AI3063" s="37">
        <f t="shared" si="385"/>
        <v>4699.7867999999999</v>
      </c>
      <c r="AJ3063" t="str">
        <f>_xlfn.XLOOKUP(N3063,Agrupamentos!C$3:C$496,Agrupamentos!D$3:D$496,"",0)</f>
        <v>COMBATE A FORMIGA MECANIZADO</v>
      </c>
      <c r="AK3063" t="str">
        <f t="shared" si="378"/>
        <v>COMBATE A FORMIGA PÓS PLANTIO MECANIZADO - 3 a 5kg/ha isca granulada ou MIPISGN1400REF17</v>
      </c>
      <c r="AL3063" s="57" t="str">
        <f t="shared" si="379"/>
        <v>48573GN1400Operador de Trator de PneuJOAO VITOR TONETO SILVACOMBATE A FORMIGA PÓS PLANTIO MECANIZADO - 3 a 5kg/ha isca granulada ou MIPISSANTA MARIA I E II SITIO NAMI295Principal21,66Agosto-2631046237,027604166746235</v>
      </c>
      <c r="AM3063" s="79">
        <f t="shared" si="380"/>
        <v>21.276595744680851</v>
      </c>
      <c r="AN3063" s="80">
        <f t="shared" si="381"/>
        <v>4200.8510638297876</v>
      </c>
      <c r="AO3063" s="36">
        <f t="shared" si="382"/>
        <v>4276.5504000000001</v>
      </c>
      <c r="AP3063" s="83">
        <f t="shared" si="383"/>
        <v>75.699336170212518</v>
      </c>
    </row>
    <row r="3064" spans="1:42" hidden="1">
      <c r="A3064">
        <v>48573</v>
      </c>
      <c r="B3064" s="38">
        <v>46235</v>
      </c>
      <c r="C3064" t="s">
        <v>714</v>
      </c>
      <c r="D3064" t="s">
        <v>185</v>
      </c>
      <c r="E3064" t="s">
        <v>186</v>
      </c>
      <c r="F3064" t="s">
        <v>59</v>
      </c>
      <c r="G3064">
        <v>8</v>
      </c>
      <c r="H3064" s="43">
        <v>10665</v>
      </c>
      <c r="I3064" t="s">
        <v>191</v>
      </c>
      <c r="J3064">
        <v>11034</v>
      </c>
      <c r="K3064" t="s">
        <v>213</v>
      </c>
      <c r="L3064" t="s">
        <v>213</v>
      </c>
      <c r="M3064" t="s">
        <v>238</v>
      </c>
      <c r="N3064" t="s">
        <v>239</v>
      </c>
      <c r="O3064" t="s">
        <v>64</v>
      </c>
      <c r="P3064">
        <v>1106</v>
      </c>
      <c r="Q3064" t="s">
        <v>845</v>
      </c>
      <c r="R3064">
        <v>603</v>
      </c>
      <c r="S3064">
        <v>7</v>
      </c>
      <c r="T3064">
        <v>3.26</v>
      </c>
      <c r="U3064">
        <v>13</v>
      </c>
      <c r="V3064">
        <v>20</v>
      </c>
      <c r="W3064">
        <v>0.47</v>
      </c>
      <c r="X3064">
        <v>2.15</v>
      </c>
      <c r="Y3064">
        <v>6.13</v>
      </c>
      <c r="Z3064">
        <v>197.44</v>
      </c>
      <c r="AA3064" t="s">
        <v>46</v>
      </c>
      <c r="AB3064" t="s">
        <v>47</v>
      </c>
      <c r="AC3064" t="s">
        <v>217</v>
      </c>
      <c r="AD3064" t="s">
        <v>96</v>
      </c>
      <c r="AE3064" s="39">
        <v>46237.027604166666</v>
      </c>
      <c r="AG3064" t="str">
        <f t="shared" si="376"/>
        <v>Agosto-26</v>
      </c>
      <c r="AH3064" s="36">
        <f>_xlfn.XLOOKUP(AK3064,'Base de Preços'!P$7:P$3001,'Base de Preços'!J$7:J$3001,"",0)</f>
        <v>216.98</v>
      </c>
      <c r="AI3064" s="37">
        <f t="shared" si="385"/>
        <v>707.35479999999995</v>
      </c>
      <c r="AJ3064" t="str">
        <f>_xlfn.XLOOKUP(N3064,Agrupamentos!C$3:C$496,Agrupamentos!D$3:D$496,"",0)</f>
        <v>COMBATE A FORMIGA MECANIZADO</v>
      </c>
      <c r="AK3064" t="str">
        <f t="shared" si="378"/>
        <v>COMBATE A FORMIGA PÓS PLANTIO MECANIZADO - 3 a 5kg/ha isca granulada ou MIPISGN1400REF17</v>
      </c>
      <c r="AL3064" s="57" t="str">
        <f t="shared" si="379"/>
        <v>48573GN1400Operador de Trator de PneuJOAO VITOR TONETO SILVACOMBATE A FORMIGA PÓS PLANTIO MECANIZADO - 3 a 5kg/ha isca granulada ou MIPISSANTA MARIA I E II SITIO NAMI603Principal3,26Agosto-26132046237,027604166746235</v>
      </c>
      <c r="AM3064" s="79">
        <f t="shared" si="380"/>
        <v>42.553191489361701</v>
      </c>
      <c r="AN3064" s="80">
        <f t="shared" si="381"/>
        <v>8401.7021276595751</v>
      </c>
      <c r="AO3064" s="36">
        <f t="shared" si="382"/>
        <v>643.6543999999999</v>
      </c>
      <c r="AP3064" s="83">
        <f t="shared" si="383"/>
        <v>-7758.0477276595757</v>
      </c>
    </row>
    <row r="3065" spans="1:42" hidden="1">
      <c r="A3065">
        <v>48573</v>
      </c>
      <c r="B3065" s="38">
        <v>46235</v>
      </c>
      <c r="C3065" t="s">
        <v>714</v>
      </c>
      <c r="D3065" t="s">
        <v>185</v>
      </c>
      <c r="E3065" t="s">
        <v>186</v>
      </c>
      <c r="F3065" t="s">
        <v>49</v>
      </c>
      <c r="G3065">
        <v>8</v>
      </c>
      <c r="H3065" s="43">
        <v>10665</v>
      </c>
      <c r="I3065" t="s">
        <v>191</v>
      </c>
      <c r="J3065">
        <v>11034</v>
      </c>
      <c r="K3065" t="s">
        <v>213</v>
      </c>
      <c r="L3065" t="s">
        <v>213</v>
      </c>
      <c r="M3065">
        <v>43</v>
      </c>
      <c r="N3065" t="s">
        <v>42</v>
      </c>
      <c r="O3065" t="s">
        <v>64</v>
      </c>
      <c r="P3065">
        <v>1106</v>
      </c>
      <c r="Q3065" t="s">
        <v>845</v>
      </c>
      <c r="R3065">
        <v>294</v>
      </c>
      <c r="S3065">
        <v>10</v>
      </c>
      <c r="T3065">
        <v>0</v>
      </c>
      <c r="U3065">
        <v>0</v>
      </c>
      <c r="V3065">
        <v>10</v>
      </c>
      <c r="W3065">
        <v>0</v>
      </c>
      <c r="X3065">
        <v>0</v>
      </c>
      <c r="Y3065">
        <v>0</v>
      </c>
      <c r="Z3065">
        <v>0</v>
      </c>
      <c r="AA3065" t="s">
        <v>55</v>
      </c>
      <c r="AB3065" t="s">
        <v>56</v>
      </c>
      <c r="AC3065" t="s">
        <v>217</v>
      </c>
      <c r="AD3065" t="s">
        <v>96</v>
      </c>
      <c r="AE3065" s="39">
        <v>46237.027604166666</v>
      </c>
      <c r="AG3065" t="str">
        <f t="shared" si="376"/>
        <v>Agosto-26</v>
      </c>
      <c r="AH3065" s="36">
        <f>_xlfn.XLOOKUP(AK3065,'Base de Preços'!P$7:P$3001,'Base de Preços'!J$7:J$3001,"",0)</f>
        <v>0</v>
      </c>
      <c r="AI3065" s="37">
        <f t="shared" si="385"/>
        <v>0</v>
      </c>
      <c r="AJ3065" t="str">
        <f>_xlfn.XLOOKUP(N3065,Agrupamentos!C$3:C$496,Agrupamentos!D$3:D$496,"",0)</f>
        <v>APOIO E MANUTENÇÃO</v>
      </c>
      <c r="AK3065" t="str">
        <f t="shared" si="378"/>
        <v>APOIO E MANUTEÇÃOGN140043</v>
      </c>
      <c r="AL3065" s="57" t="str">
        <f t="shared" si="379"/>
        <v>48573GN1400Trabalhador FlorestalJOAO VITOR TONETO SILVAAPOIO E MANUTEÇÃOSANTA MARIA I E II SITIO NAMI294Suporte0Agosto-2601046237,027604166746235</v>
      </c>
      <c r="AM3065" s="79" t="str">
        <f t="shared" si="380"/>
        <v/>
      </c>
      <c r="AN3065" s="80" t="str">
        <f t="shared" si="381"/>
        <v/>
      </c>
      <c r="AO3065" s="36">
        <f t="shared" si="382"/>
        <v>0</v>
      </c>
      <c r="AP3065" s="83" t="str">
        <f t="shared" si="383"/>
        <v/>
      </c>
    </row>
    <row r="3066" spans="1:42" hidden="1">
      <c r="A3066">
        <v>48573</v>
      </c>
      <c r="B3066" s="38">
        <v>46235</v>
      </c>
      <c r="C3066" t="s">
        <v>714</v>
      </c>
      <c r="D3066" t="s">
        <v>185</v>
      </c>
      <c r="E3066" t="s">
        <v>186</v>
      </c>
      <c r="F3066" t="s">
        <v>59</v>
      </c>
      <c r="G3066">
        <v>8</v>
      </c>
      <c r="H3066" s="43">
        <v>10665</v>
      </c>
      <c r="I3066" t="s">
        <v>191</v>
      </c>
      <c r="J3066">
        <v>11034</v>
      </c>
      <c r="K3066" t="s">
        <v>213</v>
      </c>
      <c r="L3066" t="s">
        <v>213</v>
      </c>
      <c r="M3066" t="s">
        <v>238</v>
      </c>
      <c r="N3066" t="s">
        <v>239</v>
      </c>
      <c r="O3066" t="s">
        <v>64</v>
      </c>
      <c r="P3066">
        <v>1106</v>
      </c>
      <c r="Q3066" t="s">
        <v>845</v>
      </c>
      <c r="R3066">
        <v>294</v>
      </c>
      <c r="S3066">
        <v>7</v>
      </c>
      <c r="T3066">
        <v>31.13</v>
      </c>
      <c r="U3066">
        <v>3</v>
      </c>
      <c r="V3066">
        <v>10</v>
      </c>
      <c r="W3066">
        <v>0.47</v>
      </c>
      <c r="X3066">
        <v>0.22</v>
      </c>
      <c r="Y3066">
        <v>0.32</v>
      </c>
      <c r="Z3066">
        <v>197.44</v>
      </c>
      <c r="AA3066" t="s">
        <v>46</v>
      </c>
      <c r="AB3066" t="s">
        <v>47</v>
      </c>
      <c r="AC3066" t="s">
        <v>217</v>
      </c>
      <c r="AD3066" t="s">
        <v>96</v>
      </c>
      <c r="AE3066" s="39">
        <v>46237.027604166666</v>
      </c>
      <c r="AG3066" t="str">
        <f t="shared" si="376"/>
        <v>Agosto-26</v>
      </c>
      <c r="AH3066" s="36">
        <f>_xlfn.XLOOKUP(AK3066,'Base de Preços'!P$7:P$3001,'Base de Preços'!J$7:J$3001,"",0)</f>
        <v>216.98</v>
      </c>
      <c r="AI3066" s="37">
        <f t="shared" si="385"/>
        <v>6754.5873999999994</v>
      </c>
      <c r="AJ3066" t="str">
        <f>_xlfn.XLOOKUP(N3066,Agrupamentos!C$3:C$496,Agrupamentos!D$3:D$496,"",0)</f>
        <v>COMBATE A FORMIGA MECANIZADO</v>
      </c>
      <c r="AK3066" t="str">
        <f t="shared" si="378"/>
        <v>COMBATE A FORMIGA PÓS PLANTIO MECANIZADO - 3 a 5kg/ha isca granulada ou MIPISGN1400REF17</v>
      </c>
      <c r="AL3066" s="57" t="str">
        <f t="shared" si="379"/>
        <v>48573GN1400Operador de Trator de PneuJOAO VITOR TONETO SILVACOMBATE A FORMIGA PÓS PLANTIO MECANIZADO - 3 a 5kg/ha isca granulada ou MIPISSANTA MARIA I E II SITIO NAMI294Principal31,13Agosto-2631046237,027604166746235</v>
      </c>
      <c r="AM3066" s="79">
        <f t="shared" si="380"/>
        <v>21.276595744680851</v>
      </c>
      <c r="AN3066" s="80">
        <f t="shared" si="381"/>
        <v>4200.8510638297876</v>
      </c>
      <c r="AO3066" s="36">
        <f t="shared" si="382"/>
        <v>6146.3071999999993</v>
      </c>
      <c r="AP3066" s="83">
        <f t="shared" si="383"/>
        <v>1945.4561361702117</v>
      </c>
    </row>
    <row r="3067" spans="1:42" hidden="1">
      <c r="A3067">
        <v>48584</v>
      </c>
      <c r="B3067" s="38">
        <v>46236</v>
      </c>
      <c r="C3067" t="s">
        <v>843</v>
      </c>
      <c r="D3067" t="s">
        <v>725</v>
      </c>
      <c r="E3067" t="s">
        <v>726</v>
      </c>
      <c r="F3067" t="s">
        <v>59</v>
      </c>
      <c r="G3067">
        <v>8</v>
      </c>
      <c r="H3067" s="43">
        <v>10964</v>
      </c>
      <c r="I3067" t="s">
        <v>727</v>
      </c>
      <c r="J3067">
        <v>11846</v>
      </c>
      <c r="K3067" t="s">
        <v>728</v>
      </c>
      <c r="L3067" t="s">
        <v>728</v>
      </c>
      <c r="M3067" t="s">
        <v>823</v>
      </c>
      <c r="N3067" t="s">
        <v>693</v>
      </c>
      <c r="O3067" t="s">
        <v>64</v>
      </c>
      <c r="P3067">
        <v>981</v>
      </c>
      <c r="Q3067" t="s">
        <v>782</v>
      </c>
      <c r="R3067">
        <v>2</v>
      </c>
      <c r="S3067">
        <v>5</v>
      </c>
      <c r="T3067">
        <v>5.39</v>
      </c>
      <c r="U3067">
        <v>11</v>
      </c>
      <c r="V3067">
        <v>16</v>
      </c>
      <c r="W3067">
        <v>1.03</v>
      </c>
      <c r="X3067">
        <v>0.93</v>
      </c>
      <c r="Y3067">
        <v>2.97</v>
      </c>
      <c r="Z3067">
        <v>710</v>
      </c>
      <c r="AA3067" t="s">
        <v>55</v>
      </c>
      <c r="AB3067" t="s">
        <v>47</v>
      </c>
      <c r="AC3067" t="s">
        <v>732</v>
      </c>
      <c r="AD3067" t="s">
        <v>120</v>
      </c>
      <c r="AE3067" s="39">
        <v>46237.340868055559</v>
      </c>
      <c r="AG3067" t="str">
        <f t="shared" si="376"/>
        <v>Agosto-26</v>
      </c>
      <c r="AH3067" s="36">
        <f>_xlfn.XLOOKUP(AK3067,'Base de Preços'!P$7:P$3001,'Base de Preços'!J$7:J$3001,"",0)</f>
        <v>710</v>
      </c>
      <c r="AI3067" s="37">
        <f t="shared" si="385"/>
        <v>3826.8999999999996</v>
      </c>
      <c r="AJ3067" t="str">
        <f>_xlfn.XLOOKUP(N3067,Agrupamentos!C$3:C$496,Agrupamentos!D$3:D$496,"",0)</f>
        <v>SUBSOSALGEM</v>
      </c>
      <c r="AK3067" t="str">
        <f t="shared" si="378"/>
        <v>SUBSOLAGEMGN1430REF1604</v>
      </c>
      <c r="AL3067" s="57" t="str">
        <f t="shared" si="379"/>
        <v>48584GN1430Operador de Trator de PneuYURI RIBEIRO DE OLIVEIRASUBSOLAGEMF21 - SÃO FRANCISCO DE ASSIS2Principal5,39Agosto-26111646237,340868055646236</v>
      </c>
      <c r="AM3067" s="79">
        <f t="shared" si="380"/>
        <v>15.533980582524272</v>
      </c>
      <c r="AN3067" s="80">
        <f t="shared" si="381"/>
        <v>11029.126213592233</v>
      </c>
      <c r="AO3067" s="36">
        <f t="shared" si="382"/>
        <v>3826.8999999999996</v>
      </c>
      <c r="AP3067" s="83">
        <f t="shared" si="383"/>
        <v>-7202.2262135922338</v>
      </c>
    </row>
    <row r="3068" spans="1:42" hidden="1">
      <c r="A3068">
        <v>48584</v>
      </c>
      <c r="B3068" s="38">
        <v>46236</v>
      </c>
      <c r="C3068" t="s">
        <v>843</v>
      </c>
      <c r="D3068" t="s">
        <v>725</v>
      </c>
      <c r="E3068" t="s">
        <v>726</v>
      </c>
      <c r="F3068" t="s">
        <v>59</v>
      </c>
      <c r="G3068">
        <v>8</v>
      </c>
      <c r="H3068" s="43">
        <v>10964</v>
      </c>
      <c r="I3068" t="s">
        <v>727</v>
      </c>
      <c r="J3068">
        <v>11846</v>
      </c>
      <c r="K3068" t="s">
        <v>728</v>
      </c>
      <c r="L3068" t="s">
        <v>728</v>
      </c>
      <c r="M3068">
        <v>2</v>
      </c>
      <c r="N3068" t="s">
        <v>736</v>
      </c>
      <c r="O3068" t="s">
        <v>64</v>
      </c>
      <c r="P3068">
        <v>981</v>
      </c>
      <c r="Q3068" t="s">
        <v>782</v>
      </c>
      <c r="R3068">
        <v>2</v>
      </c>
      <c r="S3068">
        <v>0</v>
      </c>
      <c r="T3068">
        <v>0</v>
      </c>
      <c r="U3068">
        <v>8</v>
      </c>
      <c r="V3068">
        <v>8</v>
      </c>
      <c r="W3068">
        <v>0</v>
      </c>
      <c r="X3068">
        <v>0</v>
      </c>
      <c r="Y3068">
        <v>0</v>
      </c>
      <c r="Z3068">
        <v>0</v>
      </c>
      <c r="AA3068" t="s">
        <v>46</v>
      </c>
      <c r="AB3068" t="s">
        <v>56</v>
      </c>
      <c r="AC3068" t="s">
        <v>732</v>
      </c>
      <c r="AE3068" s="39">
        <v>46237.340868055559</v>
      </c>
      <c r="AG3068" t="str">
        <f t="shared" si="376"/>
        <v>Agosto-26</v>
      </c>
      <c r="AH3068" s="36">
        <f>_xlfn.XLOOKUP(AK3068,'Base de Preços'!P$7:P$3001,'Base de Preços'!J$7:J$3001,"",0)</f>
        <v>0</v>
      </c>
      <c r="AI3068" s="37">
        <f t="shared" si="385"/>
        <v>0</v>
      </c>
      <c r="AJ3068" t="str">
        <f>_xlfn.XLOOKUP(N3068,Agrupamentos!C$3:C$496,Agrupamentos!D$3:D$496,"",0)</f>
        <v>APOIO E MANUTENÇÃO</v>
      </c>
      <c r="AK3068" t="str">
        <f t="shared" si="378"/>
        <v>APOIO E MANUTENÇÃO 1430GN14302</v>
      </c>
      <c r="AL3068" s="57" t="str">
        <f t="shared" si="379"/>
        <v>48584GN1430Operador de Trator de PneuYURI RIBEIRO DE OLIVEIRAAPOIO E MANUTENÇÃO 1430F21 - SÃO FRANCISCO DE ASSIS2Suporte0Agosto-268846237,340868055646236</v>
      </c>
      <c r="AM3068" s="79" t="str">
        <f t="shared" si="380"/>
        <v/>
      </c>
      <c r="AN3068" s="80" t="str">
        <f t="shared" si="381"/>
        <v/>
      </c>
      <c r="AO3068" s="36">
        <f t="shared" si="382"/>
        <v>0</v>
      </c>
      <c r="AP3068" s="83" t="str">
        <f t="shared" si="383"/>
        <v/>
      </c>
    </row>
    <row r="3069" spans="1:42" hidden="1">
      <c r="A3069">
        <v>48565</v>
      </c>
      <c r="B3069" s="38">
        <v>46236</v>
      </c>
      <c r="C3069" t="s">
        <v>781</v>
      </c>
      <c r="D3069" t="s">
        <v>105</v>
      </c>
      <c r="E3069" t="s">
        <v>106</v>
      </c>
      <c r="F3069" t="s">
        <v>59</v>
      </c>
      <c r="G3069">
        <v>8</v>
      </c>
      <c r="H3069" s="43">
        <v>11065</v>
      </c>
      <c r="I3069" t="s">
        <v>107</v>
      </c>
      <c r="J3069">
        <v>11392</v>
      </c>
      <c r="K3069" t="s">
        <v>142</v>
      </c>
      <c r="L3069" t="s">
        <v>142</v>
      </c>
      <c r="M3069">
        <v>1</v>
      </c>
      <c r="N3069" t="s">
        <v>109</v>
      </c>
      <c r="O3069" t="s">
        <v>64</v>
      </c>
      <c r="P3069">
        <v>532</v>
      </c>
      <c r="Q3069" t="s">
        <v>117</v>
      </c>
      <c r="R3069" t="s">
        <v>122</v>
      </c>
      <c r="S3069">
        <v>0</v>
      </c>
      <c r="T3069">
        <v>0</v>
      </c>
      <c r="U3069">
        <v>8</v>
      </c>
      <c r="V3069">
        <v>8</v>
      </c>
      <c r="W3069">
        <v>0</v>
      </c>
      <c r="X3069">
        <v>0</v>
      </c>
      <c r="Y3069">
        <v>0</v>
      </c>
      <c r="Z3069">
        <v>0</v>
      </c>
      <c r="AA3069" t="s">
        <v>46</v>
      </c>
      <c r="AB3069" t="s">
        <v>56</v>
      </c>
      <c r="AC3069" t="s">
        <v>145</v>
      </c>
      <c r="AE3069" s="39">
        <v>46236.880439814813</v>
      </c>
      <c r="AG3069" t="str">
        <f t="shared" si="376"/>
        <v>Agosto-26</v>
      </c>
      <c r="AH3069" s="36">
        <f>_xlfn.XLOOKUP(AK3069,'Base de Preços'!P$7:P$3001,'Base de Preços'!J$7:J$3001,"",0)</f>
        <v>0</v>
      </c>
      <c r="AI3069" s="37">
        <f t="shared" si="385"/>
        <v>0</v>
      </c>
      <c r="AJ3069" t="str">
        <f>_xlfn.XLOOKUP(N3069,Agrupamentos!C$3:C$496,Agrupamentos!D$3:D$496,"",0)</f>
        <v>APOIO E MANUTENÇÃO</v>
      </c>
      <c r="AK3069" t="str">
        <f t="shared" si="378"/>
        <v>APOIO E MANUTEÇÃO 1410GN14101</v>
      </c>
      <c r="AL3069" s="57" t="str">
        <f t="shared" si="379"/>
        <v>48565GN1410Operador de Trator de PneuDOUGLAS BOTELHO GOMESAPOIO E MANUTEÇÃO 1410NOSSA SENHORA APARECIDA IX004-01Suporte0Agosto-268846236,880439814846236</v>
      </c>
      <c r="AM3069" s="79" t="str">
        <f t="shared" si="380"/>
        <v/>
      </c>
      <c r="AN3069" s="80" t="str">
        <f t="shared" si="381"/>
        <v/>
      </c>
      <c r="AO3069" s="36">
        <f t="shared" si="382"/>
        <v>0</v>
      </c>
      <c r="AP3069" s="83" t="str">
        <f t="shared" si="383"/>
        <v/>
      </c>
    </row>
    <row r="3070" spans="1:42" hidden="1">
      <c r="A3070">
        <v>48565</v>
      </c>
      <c r="B3070" s="38">
        <v>46236</v>
      </c>
      <c r="C3070" t="s">
        <v>781</v>
      </c>
      <c r="D3070" t="s">
        <v>105</v>
      </c>
      <c r="E3070" t="s">
        <v>106</v>
      </c>
      <c r="F3070" t="s">
        <v>49</v>
      </c>
      <c r="G3070">
        <v>8</v>
      </c>
      <c r="H3070" s="43">
        <v>11065</v>
      </c>
      <c r="I3070" t="s">
        <v>107</v>
      </c>
      <c r="J3070">
        <v>11392</v>
      </c>
      <c r="K3070" t="s">
        <v>142</v>
      </c>
      <c r="L3070" t="s">
        <v>142</v>
      </c>
      <c r="M3070">
        <v>1</v>
      </c>
      <c r="N3070" t="s">
        <v>109</v>
      </c>
      <c r="O3070" t="s">
        <v>64</v>
      </c>
      <c r="P3070">
        <v>532</v>
      </c>
      <c r="Q3070" t="s">
        <v>117</v>
      </c>
      <c r="R3070" t="s">
        <v>122</v>
      </c>
      <c r="S3070">
        <v>32</v>
      </c>
      <c r="T3070">
        <v>0</v>
      </c>
      <c r="U3070">
        <v>0</v>
      </c>
      <c r="V3070">
        <v>32</v>
      </c>
      <c r="W3070">
        <v>0</v>
      </c>
      <c r="X3070">
        <v>0</v>
      </c>
      <c r="Y3070">
        <v>0</v>
      </c>
      <c r="Z3070">
        <v>0</v>
      </c>
      <c r="AA3070" t="s">
        <v>46</v>
      </c>
      <c r="AB3070" t="s">
        <v>56</v>
      </c>
      <c r="AC3070" t="s">
        <v>145</v>
      </c>
      <c r="AE3070" s="39">
        <v>46236.880439814813</v>
      </c>
      <c r="AG3070" t="str">
        <f t="shared" si="376"/>
        <v>Agosto-26</v>
      </c>
      <c r="AH3070" s="36">
        <f>_xlfn.XLOOKUP(AK3070,'Base de Preços'!P$7:P$3001,'Base de Preços'!J$7:J$3001,"",0)</f>
        <v>0</v>
      </c>
      <c r="AI3070" s="37">
        <f t="shared" si="385"/>
        <v>0</v>
      </c>
      <c r="AJ3070" t="str">
        <f>_xlfn.XLOOKUP(N3070,Agrupamentos!C$3:C$496,Agrupamentos!D$3:D$496,"",0)</f>
        <v>APOIO E MANUTENÇÃO</v>
      </c>
      <c r="AK3070" t="str">
        <f t="shared" si="378"/>
        <v>APOIO E MANUTEÇÃO 1410GN14101</v>
      </c>
      <c r="AL3070" s="57" t="str">
        <f t="shared" si="379"/>
        <v>48565GN1410Trabalhador FlorestalDOUGLAS BOTELHO GOMESAPOIO E MANUTEÇÃO 1410NOSSA SENHORA APARECIDA IX004-01Suporte0Agosto-2603246236,880439814846236</v>
      </c>
      <c r="AM3070" s="79" t="str">
        <f t="shared" si="380"/>
        <v/>
      </c>
      <c r="AN3070" s="80" t="str">
        <f t="shared" si="381"/>
        <v/>
      </c>
      <c r="AO3070" s="36">
        <f t="shared" si="382"/>
        <v>0</v>
      </c>
      <c r="AP3070" s="83" t="str">
        <f t="shared" si="383"/>
        <v/>
      </c>
    </row>
    <row r="3071" spans="1:42" hidden="1">
      <c r="A3071">
        <v>48571</v>
      </c>
      <c r="B3071" s="38">
        <v>46236</v>
      </c>
      <c r="C3071" t="s">
        <v>781</v>
      </c>
      <c r="D3071" t="s">
        <v>105</v>
      </c>
      <c r="E3071" t="s">
        <v>106</v>
      </c>
      <c r="F3071" t="s">
        <v>37</v>
      </c>
      <c r="G3071">
        <v>8</v>
      </c>
      <c r="H3071" s="43">
        <v>11331</v>
      </c>
      <c r="I3071" t="s">
        <v>112</v>
      </c>
      <c r="J3071">
        <v>11838</v>
      </c>
      <c r="K3071" t="s">
        <v>113</v>
      </c>
      <c r="L3071" t="s">
        <v>114</v>
      </c>
      <c r="M3071">
        <v>1</v>
      </c>
      <c r="N3071" t="s">
        <v>109</v>
      </c>
      <c r="O3071" t="s">
        <v>64</v>
      </c>
      <c r="P3071">
        <v>820</v>
      </c>
      <c r="Q3071" t="s">
        <v>117</v>
      </c>
      <c r="R3071" t="s">
        <v>118</v>
      </c>
      <c r="S3071">
        <v>0</v>
      </c>
      <c r="T3071">
        <v>0</v>
      </c>
      <c r="U3071">
        <v>8</v>
      </c>
      <c r="V3071">
        <v>8</v>
      </c>
      <c r="W3071">
        <v>0</v>
      </c>
      <c r="X3071">
        <v>0</v>
      </c>
      <c r="Y3071">
        <v>0</v>
      </c>
      <c r="Z3071">
        <v>0</v>
      </c>
      <c r="AA3071" t="s">
        <v>55</v>
      </c>
      <c r="AB3071" t="s">
        <v>47</v>
      </c>
      <c r="AC3071" t="s">
        <v>119</v>
      </c>
      <c r="AD3071" t="s">
        <v>120</v>
      </c>
      <c r="AE3071" s="39">
        <v>46236.972731481481</v>
      </c>
      <c r="AG3071" t="str">
        <f t="shared" si="376"/>
        <v>Agosto-26</v>
      </c>
      <c r="AH3071" s="36">
        <f>_xlfn.XLOOKUP(AK3071,'Base de Preços'!P$7:P$3001,'Base de Preços'!J$7:J$3001,"",0)</f>
        <v>0</v>
      </c>
      <c r="AI3071" s="37">
        <f t="shared" si="385"/>
        <v>0</v>
      </c>
      <c r="AJ3071" t="str">
        <f>_xlfn.XLOOKUP(N3071,Agrupamentos!C$3:C$496,Agrupamentos!D$3:D$496,"",0)</f>
        <v>APOIO E MANUTENÇÃO</v>
      </c>
      <c r="AK3071" t="str">
        <f t="shared" si="378"/>
        <v>APOIO E MANUTEÇÃO 1410GN14101</v>
      </c>
      <c r="AL3071" s="57" t="str">
        <f t="shared" si="379"/>
        <v>48571GN1410MotoristaRENILDO DA CONCEICAO OLIVEIRAAPOIO E MANUTEÇÃO 1410NOSSA SENHORA APARECIDA IX003-01Principal0Agosto-268846236,972731481546236</v>
      </c>
      <c r="AM3071" s="79" t="str">
        <f t="shared" si="380"/>
        <v/>
      </c>
      <c r="AN3071" s="80" t="str">
        <f t="shared" si="381"/>
        <v/>
      </c>
      <c r="AO3071" s="36">
        <f t="shared" si="382"/>
        <v>0</v>
      </c>
      <c r="AP3071" s="83" t="str">
        <f t="shared" si="383"/>
        <v/>
      </c>
    </row>
    <row r="3072" spans="1:42" hidden="1">
      <c r="A3072">
        <v>48568</v>
      </c>
      <c r="B3072" s="38">
        <v>46236</v>
      </c>
      <c r="C3072" t="s">
        <v>781</v>
      </c>
      <c r="D3072" t="s">
        <v>185</v>
      </c>
      <c r="E3072" t="s">
        <v>186</v>
      </c>
      <c r="F3072" t="s">
        <v>59</v>
      </c>
      <c r="G3072">
        <v>8</v>
      </c>
      <c r="H3072" s="43">
        <v>10859</v>
      </c>
      <c r="I3072" t="s">
        <v>198</v>
      </c>
      <c r="J3072">
        <v>9900</v>
      </c>
      <c r="K3072" t="s">
        <v>218</v>
      </c>
      <c r="L3072" t="s">
        <v>218</v>
      </c>
      <c r="M3072" t="s">
        <v>214</v>
      </c>
      <c r="N3072" t="s">
        <v>215</v>
      </c>
      <c r="O3072" t="s">
        <v>64</v>
      </c>
      <c r="P3072">
        <v>451</v>
      </c>
      <c r="Q3072" t="s">
        <v>722</v>
      </c>
      <c r="R3072">
        <v>5</v>
      </c>
      <c r="S3072">
        <v>8</v>
      </c>
      <c r="T3072">
        <v>17.7</v>
      </c>
      <c r="U3072">
        <v>0</v>
      </c>
      <c r="V3072">
        <v>8</v>
      </c>
      <c r="W3072">
        <v>0.38</v>
      </c>
      <c r="X3072">
        <v>0.45</v>
      </c>
      <c r="Y3072">
        <v>0.45</v>
      </c>
      <c r="Z3072">
        <v>159.09</v>
      </c>
      <c r="AA3072" t="s">
        <v>55</v>
      </c>
      <c r="AB3072" t="s">
        <v>47</v>
      </c>
      <c r="AC3072" t="s">
        <v>220</v>
      </c>
      <c r="AE3072" s="39">
        <v>46236.911180555559</v>
      </c>
      <c r="AG3072" t="str">
        <f t="shared" si="376"/>
        <v>Agosto-26</v>
      </c>
      <c r="AH3072" s="36">
        <f>_xlfn.XLOOKUP(AK3072,'Base de Preços'!P$7:P$3001,'Base de Preços'!J$7:J$3001,"",0)</f>
        <v>193.73</v>
      </c>
      <c r="AI3072" s="37">
        <f t="shared" si="385"/>
        <v>3429.0209999999997</v>
      </c>
      <c r="AJ3072" t="str">
        <f>_xlfn.XLOOKUP(N3072,Agrupamentos!C$3:C$496,Agrupamentos!D$3:D$496,"",0)</f>
        <v>COMBATE A FORMIGA MECANIZADO</v>
      </c>
      <c r="AK3072" t="str">
        <f t="shared" si="378"/>
        <v>COMBATE A FORMIGA PÓS PLANTIO MECANIZADO- 3 a 5kg/ha isca granulada ou MIPISGN1400IMP17</v>
      </c>
      <c r="AL3072" s="57" t="str">
        <f t="shared" si="379"/>
        <v>48568GN1400Operador de Trator de PneuCARLOS ALVES DOS SANTOSCOMBATE A FORMIGA PÓS PLANTIO MECANIZADO- 3 a 5kg/ha isca granulada ou MIPISDOM ANTONIO5Principal17,7Agosto-260846236,911180555646236</v>
      </c>
      <c r="AM3072" s="79">
        <f t="shared" si="380"/>
        <v>21.05263157894737</v>
      </c>
      <c r="AN3072" s="80">
        <f t="shared" si="381"/>
        <v>3349.2631578947371</v>
      </c>
      <c r="AO3072" s="36">
        <f t="shared" si="382"/>
        <v>2815.893</v>
      </c>
      <c r="AP3072" s="83">
        <f t="shared" si="383"/>
        <v>-533.37015789473708</v>
      </c>
    </row>
    <row r="3073" spans="1:42" hidden="1">
      <c r="A3073">
        <v>48568</v>
      </c>
      <c r="B3073" s="38">
        <v>46236</v>
      </c>
      <c r="C3073" t="s">
        <v>781</v>
      </c>
      <c r="D3073" t="s">
        <v>185</v>
      </c>
      <c r="E3073" t="s">
        <v>186</v>
      </c>
      <c r="F3073" t="s">
        <v>59</v>
      </c>
      <c r="G3073">
        <v>8</v>
      </c>
      <c r="H3073" s="43">
        <v>10859</v>
      </c>
      <c r="I3073" t="s">
        <v>198</v>
      </c>
      <c r="J3073">
        <v>9900</v>
      </c>
      <c r="K3073" t="s">
        <v>218</v>
      </c>
      <c r="L3073" t="s">
        <v>218</v>
      </c>
      <c r="M3073" t="s">
        <v>214</v>
      </c>
      <c r="N3073" t="s">
        <v>215</v>
      </c>
      <c r="O3073" t="s">
        <v>64</v>
      </c>
      <c r="P3073">
        <v>451</v>
      </c>
      <c r="Q3073" t="s">
        <v>722</v>
      </c>
      <c r="R3073">
        <v>7</v>
      </c>
      <c r="S3073">
        <v>8</v>
      </c>
      <c r="T3073">
        <v>32.56</v>
      </c>
      <c r="U3073">
        <v>0</v>
      </c>
      <c r="V3073">
        <v>8</v>
      </c>
      <c r="W3073">
        <v>0.38</v>
      </c>
      <c r="X3073">
        <v>0.25</v>
      </c>
      <c r="Y3073">
        <v>0.25</v>
      </c>
      <c r="Z3073">
        <v>159.09</v>
      </c>
      <c r="AA3073" t="s">
        <v>46</v>
      </c>
      <c r="AB3073" t="s">
        <v>47</v>
      </c>
      <c r="AC3073" t="s">
        <v>220</v>
      </c>
      <c r="AE3073" s="39">
        <v>46236.911180555559</v>
      </c>
      <c r="AG3073" t="str">
        <f t="shared" si="376"/>
        <v>Agosto-26</v>
      </c>
      <c r="AH3073" s="36">
        <f>_xlfn.XLOOKUP(AK3073,'Base de Preços'!P$7:P$3001,'Base de Preços'!J$7:J$3001,"",0)</f>
        <v>193.73</v>
      </c>
      <c r="AI3073" s="37">
        <f t="shared" si="385"/>
        <v>6307.8487999999998</v>
      </c>
      <c r="AJ3073" t="str">
        <f>_xlfn.XLOOKUP(N3073,Agrupamentos!C$3:C$496,Agrupamentos!D$3:D$496,"",0)</f>
        <v>COMBATE A FORMIGA MECANIZADO</v>
      </c>
      <c r="AK3073" t="str">
        <f t="shared" si="378"/>
        <v>COMBATE A FORMIGA PÓS PLANTIO MECANIZADO- 3 a 5kg/ha isca granulada ou MIPISGN1400IMP17</v>
      </c>
      <c r="AL3073" s="57" t="str">
        <f t="shared" si="379"/>
        <v>48568GN1400Operador de Trator de PneuCARLOS ALVES DOS SANTOSCOMBATE A FORMIGA PÓS PLANTIO MECANIZADO- 3 a 5kg/ha isca granulada ou MIPISDOM ANTONIO7Principal32,56Agosto-260846236,911180555646236</v>
      </c>
      <c r="AM3073" s="79">
        <f t="shared" si="380"/>
        <v>21.05263157894737</v>
      </c>
      <c r="AN3073" s="80">
        <f t="shared" si="381"/>
        <v>3349.2631578947371</v>
      </c>
      <c r="AO3073" s="36">
        <f t="shared" si="382"/>
        <v>5179.9704000000002</v>
      </c>
      <c r="AP3073" s="83">
        <f t="shared" si="383"/>
        <v>1830.707242105263</v>
      </c>
    </row>
    <row r="3074" spans="1:42" hidden="1">
      <c r="A3074">
        <v>48568</v>
      </c>
      <c r="B3074" s="38">
        <v>46236</v>
      </c>
      <c r="C3074" t="s">
        <v>781</v>
      </c>
      <c r="D3074" t="s">
        <v>185</v>
      </c>
      <c r="E3074" t="s">
        <v>186</v>
      </c>
      <c r="F3074" t="s">
        <v>59</v>
      </c>
      <c r="G3074">
        <v>8</v>
      </c>
      <c r="H3074" s="43">
        <v>10859</v>
      </c>
      <c r="I3074" t="s">
        <v>198</v>
      </c>
      <c r="J3074">
        <v>9900</v>
      </c>
      <c r="K3074" t="s">
        <v>218</v>
      </c>
      <c r="L3074" t="s">
        <v>218</v>
      </c>
      <c r="M3074" t="s">
        <v>214</v>
      </c>
      <c r="N3074" t="s">
        <v>215</v>
      </c>
      <c r="O3074" t="s">
        <v>64</v>
      </c>
      <c r="P3074">
        <v>451</v>
      </c>
      <c r="Q3074" t="s">
        <v>722</v>
      </c>
      <c r="R3074">
        <v>10</v>
      </c>
      <c r="S3074">
        <v>8</v>
      </c>
      <c r="T3074">
        <v>24.31</v>
      </c>
      <c r="U3074">
        <v>0</v>
      </c>
      <c r="V3074">
        <v>8</v>
      </c>
      <c r="W3074">
        <v>0.38</v>
      </c>
      <c r="X3074">
        <v>0.33</v>
      </c>
      <c r="Y3074">
        <v>0.33</v>
      </c>
      <c r="Z3074">
        <v>159.09</v>
      </c>
      <c r="AA3074" t="s">
        <v>46</v>
      </c>
      <c r="AB3074" t="s">
        <v>47</v>
      </c>
      <c r="AC3074" t="s">
        <v>220</v>
      </c>
      <c r="AE3074" s="39">
        <v>46236.911180555559</v>
      </c>
      <c r="AG3074" t="str">
        <f t="shared" si="376"/>
        <v>Agosto-26</v>
      </c>
      <c r="AH3074" s="36">
        <f>_xlfn.XLOOKUP(AK3074,'Base de Preços'!P$7:P$3001,'Base de Preços'!J$7:J$3001,"",0)</f>
        <v>193.73</v>
      </c>
      <c r="AI3074" s="37">
        <f t="shared" si="385"/>
        <v>4709.5762999999997</v>
      </c>
      <c r="AJ3074" t="str">
        <f>_xlfn.XLOOKUP(N3074,Agrupamentos!C$3:C$496,Agrupamentos!D$3:D$496,"",0)</f>
        <v>COMBATE A FORMIGA MECANIZADO</v>
      </c>
      <c r="AK3074" t="str">
        <f t="shared" si="378"/>
        <v>COMBATE A FORMIGA PÓS PLANTIO MECANIZADO- 3 a 5kg/ha isca granulada ou MIPISGN1400IMP17</v>
      </c>
      <c r="AL3074" s="57" t="str">
        <f t="shared" si="379"/>
        <v>48568GN1400Operador de Trator de PneuCARLOS ALVES DOS SANTOSCOMBATE A FORMIGA PÓS PLANTIO MECANIZADO- 3 a 5kg/ha isca granulada ou MIPISDOM ANTONIO10Principal24,31Agosto-260846236,911180555646236</v>
      </c>
      <c r="AM3074" s="79">
        <f t="shared" si="380"/>
        <v>21.05263157894737</v>
      </c>
      <c r="AN3074" s="80">
        <f t="shared" si="381"/>
        <v>3349.2631578947371</v>
      </c>
      <c r="AO3074" s="36">
        <f t="shared" si="382"/>
        <v>3867.4778999999999</v>
      </c>
      <c r="AP3074" s="83">
        <f t="shared" si="383"/>
        <v>518.21474210526276</v>
      </c>
    </row>
    <row r="3075" spans="1:42" hidden="1">
      <c r="A3075">
        <v>48572</v>
      </c>
      <c r="B3075" s="38">
        <v>46236</v>
      </c>
      <c r="C3075" t="s">
        <v>781</v>
      </c>
      <c r="D3075" t="s">
        <v>185</v>
      </c>
      <c r="E3075" t="s">
        <v>186</v>
      </c>
      <c r="F3075" t="s">
        <v>37</v>
      </c>
      <c r="G3075">
        <v>8</v>
      </c>
      <c r="H3075" s="43">
        <v>10859</v>
      </c>
      <c r="I3075" t="s">
        <v>198</v>
      </c>
      <c r="J3075">
        <v>10315</v>
      </c>
      <c r="K3075" t="s">
        <v>206</v>
      </c>
      <c r="L3075" t="s">
        <v>206</v>
      </c>
      <c r="M3075">
        <v>43</v>
      </c>
      <c r="N3075" t="s">
        <v>42</v>
      </c>
      <c r="O3075" t="s">
        <v>64</v>
      </c>
      <c r="P3075">
        <v>400</v>
      </c>
      <c r="Q3075" t="s">
        <v>233</v>
      </c>
      <c r="R3075">
        <v>363</v>
      </c>
      <c r="S3075">
        <v>8</v>
      </c>
      <c r="T3075">
        <v>0</v>
      </c>
      <c r="U3075">
        <v>0</v>
      </c>
      <c r="V3075">
        <v>8</v>
      </c>
      <c r="W3075">
        <v>0</v>
      </c>
      <c r="X3075">
        <v>0</v>
      </c>
      <c r="Y3075">
        <v>0</v>
      </c>
      <c r="Z3075">
        <v>0</v>
      </c>
      <c r="AA3075" t="s">
        <v>55</v>
      </c>
      <c r="AB3075" t="s">
        <v>47</v>
      </c>
      <c r="AC3075" t="s">
        <v>209</v>
      </c>
      <c r="AE3075" s="39">
        <v>46236.973564814813</v>
      </c>
      <c r="AG3075" t="str">
        <f t="shared" si="376"/>
        <v>Agosto-26</v>
      </c>
      <c r="AH3075" s="36">
        <f>_xlfn.XLOOKUP(AK3075,'Base de Preços'!P$7:P$3001,'Base de Preços'!J$7:J$3001,"",0)</f>
        <v>0</v>
      </c>
      <c r="AI3075" s="37">
        <f t="shared" si="385"/>
        <v>0</v>
      </c>
      <c r="AJ3075" t="str">
        <f>_xlfn.XLOOKUP(N3075,Agrupamentos!C$3:C$496,Agrupamentos!D$3:D$496,"",0)</f>
        <v>APOIO E MANUTENÇÃO</v>
      </c>
      <c r="AK3075" t="str">
        <f t="shared" si="378"/>
        <v>APOIO E MANUTEÇÃOGN140043</v>
      </c>
      <c r="AL3075" s="57" t="str">
        <f t="shared" si="379"/>
        <v>48572GN1400MotoristaANTONIO MARCIO PEREIRA DA SILVAAPOIO E MANUTEÇÃORosa Maria363Principal0Agosto-260846236,973564814846236</v>
      </c>
      <c r="AM3075" s="79" t="str">
        <f t="shared" si="380"/>
        <v/>
      </c>
      <c r="AN3075" s="80" t="str">
        <f t="shared" si="381"/>
        <v/>
      </c>
      <c r="AO3075" s="36">
        <f t="shared" si="382"/>
        <v>0</v>
      </c>
      <c r="AP3075" s="83" t="str">
        <f t="shared" si="383"/>
        <v/>
      </c>
    </row>
    <row r="3076" spans="1:42" hidden="1">
      <c r="A3076">
        <v>48575</v>
      </c>
      <c r="B3076" s="38">
        <v>46236</v>
      </c>
      <c r="C3076" t="s">
        <v>781</v>
      </c>
      <c r="D3076" t="s">
        <v>185</v>
      </c>
      <c r="E3076" t="s">
        <v>186</v>
      </c>
      <c r="F3076" t="s">
        <v>59</v>
      </c>
      <c r="G3076">
        <v>8</v>
      </c>
      <c r="H3076" s="43">
        <v>10665</v>
      </c>
      <c r="I3076" t="s">
        <v>191</v>
      </c>
      <c r="J3076">
        <v>11034</v>
      </c>
      <c r="K3076" t="s">
        <v>213</v>
      </c>
      <c r="L3076" t="s">
        <v>213</v>
      </c>
      <c r="M3076" t="s">
        <v>238</v>
      </c>
      <c r="N3076" t="s">
        <v>239</v>
      </c>
      <c r="O3076" t="s">
        <v>64</v>
      </c>
      <c r="P3076">
        <v>1106</v>
      </c>
      <c r="Q3076" t="s">
        <v>845</v>
      </c>
      <c r="R3076">
        <v>310</v>
      </c>
      <c r="S3076">
        <v>6</v>
      </c>
      <c r="T3076">
        <v>10.95</v>
      </c>
      <c r="U3076">
        <v>0</v>
      </c>
      <c r="V3076">
        <v>6</v>
      </c>
      <c r="W3076">
        <v>0.47</v>
      </c>
      <c r="X3076">
        <v>0.55000000000000004</v>
      </c>
      <c r="Y3076">
        <v>0.55000000000000004</v>
      </c>
      <c r="Z3076">
        <v>197.44</v>
      </c>
      <c r="AA3076" t="s">
        <v>46</v>
      </c>
      <c r="AB3076" t="s">
        <v>47</v>
      </c>
      <c r="AC3076" t="s">
        <v>217</v>
      </c>
      <c r="AD3076" t="s">
        <v>228</v>
      </c>
      <c r="AE3076" s="39">
        <v>46237.042916666665</v>
      </c>
      <c r="AG3076" t="str">
        <f t="shared" si="376"/>
        <v>Agosto-26</v>
      </c>
      <c r="AH3076" s="36">
        <f>_xlfn.XLOOKUP(AK3076,'Base de Preços'!P$7:P$3001,'Base de Preços'!J$7:J$3001,"",0)</f>
        <v>216.98</v>
      </c>
      <c r="AI3076" s="37">
        <f t="shared" si="385"/>
        <v>2375.9309999999996</v>
      </c>
      <c r="AJ3076" t="str">
        <f>_xlfn.XLOOKUP(N3076,Agrupamentos!C$3:C$496,Agrupamentos!D$3:D$496,"",0)</f>
        <v>COMBATE A FORMIGA MECANIZADO</v>
      </c>
      <c r="AK3076" t="str">
        <f t="shared" si="378"/>
        <v>COMBATE A FORMIGA PÓS PLANTIO MECANIZADO - 3 a 5kg/ha isca granulada ou MIPISGN1400REF17</v>
      </c>
      <c r="AL3076" s="57" t="str">
        <f t="shared" si="379"/>
        <v>48575GN1400Operador de Trator de PneuJOAO VITOR TONETO SILVACOMBATE A FORMIGA PÓS PLANTIO MECANIZADO - 3 a 5kg/ha isca granulada ou MIPISSANTA MARIA I E II SITIO NAMI310Principal10,95Agosto-260646237,042916666746236</v>
      </c>
      <c r="AM3076" s="79">
        <f t="shared" si="380"/>
        <v>12.765957446808512</v>
      </c>
      <c r="AN3076" s="80">
        <f t="shared" si="381"/>
        <v>2520.5106382978724</v>
      </c>
      <c r="AO3076" s="36">
        <f t="shared" si="382"/>
        <v>2161.9679999999998</v>
      </c>
      <c r="AP3076" s="83">
        <f t="shared" si="383"/>
        <v>-358.5426382978726</v>
      </c>
    </row>
    <row r="3077" spans="1:42" hidden="1">
      <c r="A3077">
        <v>48575</v>
      </c>
      <c r="B3077" s="38">
        <v>46236</v>
      </c>
      <c r="C3077" t="s">
        <v>781</v>
      </c>
      <c r="D3077" t="s">
        <v>185</v>
      </c>
      <c r="E3077" t="s">
        <v>186</v>
      </c>
      <c r="F3077" t="s">
        <v>59</v>
      </c>
      <c r="G3077">
        <v>8</v>
      </c>
      <c r="H3077" s="43">
        <v>10665</v>
      </c>
      <c r="I3077" t="s">
        <v>191</v>
      </c>
      <c r="J3077">
        <v>11034</v>
      </c>
      <c r="K3077" t="s">
        <v>213</v>
      </c>
      <c r="L3077" t="s">
        <v>213</v>
      </c>
      <c r="M3077" t="s">
        <v>238</v>
      </c>
      <c r="N3077" t="s">
        <v>239</v>
      </c>
      <c r="O3077" t="s">
        <v>64</v>
      </c>
      <c r="P3077">
        <v>1106</v>
      </c>
      <c r="Q3077" t="s">
        <v>845</v>
      </c>
      <c r="R3077">
        <v>624</v>
      </c>
      <c r="S3077">
        <v>5</v>
      </c>
      <c r="T3077">
        <v>5.54</v>
      </c>
      <c r="U3077">
        <v>0</v>
      </c>
      <c r="V3077">
        <v>5</v>
      </c>
      <c r="W3077">
        <v>0.47</v>
      </c>
      <c r="X3077">
        <v>0.9</v>
      </c>
      <c r="Y3077">
        <v>0.9</v>
      </c>
      <c r="Z3077">
        <v>197.44</v>
      </c>
      <c r="AA3077" t="s">
        <v>46</v>
      </c>
      <c r="AB3077" t="s">
        <v>47</v>
      </c>
      <c r="AC3077" t="s">
        <v>217</v>
      </c>
      <c r="AD3077" t="s">
        <v>96</v>
      </c>
      <c r="AE3077" s="39">
        <v>46237.042916666665</v>
      </c>
      <c r="AG3077" t="str">
        <f t="shared" si="376"/>
        <v>Agosto-26</v>
      </c>
      <c r="AH3077" s="36">
        <f>_xlfn.XLOOKUP(AK3077,'Base de Preços'!P$7:P$3001,'Base de Preços'!J$7:J$3001,"",0)</f>
        <v>216.98</v>
      </c>
      <c r="AI3077" s="37">
        <f t="shared" si="385"/>
        <v>1202.0691999999999</v>
      </c>
      <c r="AJ3077" t="str">
        <f>_xlfn.XLOOKUP(N3077,Agrupamentos!C$3:C$496,Agrupamentos!D$3:D$496,"",0)</f>
        <v>COMBATE A FORMIGA MECANIZADO</v>
      </c>
      <c r="AK3077" t="str">
        <f t="shared" si="378"/>
        <v>COMBATE A FORMIGA PÓS PLANTIO MECANIZADO - 3 a 5kg/ha isca granulada ou MIPISGN1400REF17</v>
      </c>
      <c r="AL3077" s="57" t="str">
        <f t="shared" si="379"/>
        <v>48575GN1400Operador de Trator de PneuJOAO VITOR TONETO SILVACOMBATE A FORMIGA PÓS PLANTIO MECANIZADO - 3 a 5kg/ha isca granulada ou MIPISSANTA MARIA I E II SITIO NAMI624Principal5,54Agosto-260546237,042916666746236</v>
      </c>
      <c r="AM3077" s="79">
        <f t="shared" si="380"/>
        <v>10.638297872340425</v>
      </c>
      <c r="AN3077" s="80">
        <f t="shared" si="381"/>
        <v>2100.4255319148938</v>
      </c>
      <c r="AO3077" s="36">
        <f t="shared" si="382"/>
        <v>1093.8176000000001</v>
      </c>
      <c r="AP3077" s="83">
        <f t="shared" si="383"/>
        <v>-1006.6079319148937</v>
      </c>
    </row>
    <row r="3078" spans="1:42" hidden="1">
      <c r="A3078">
        <v>48575</v>
      </c>
      <c r="B3078" s="38">
        <v>46236</v>
      </c>
      <c r="C3078" t="s">
        <v>781</v>
      </c>
      <c r="D3078" t="s">
        <v>185</v>
      </c>
      <c r="E3078" t="s">
        <v>186</v>
      </c>
      <c r="F3078" t="s">
        <v>59</v>
      </c>
      <c r="G3078">
        <v>8</v>
      </c>
      <c r="H3078" s="43">
        <v>10665</v>
      </c>
      <c r="I3078" t="s">
        <v>191</v>
      </c>
      <c r="J3078">
        <v>11034</v>
      </c>
      <c r="K3078" t="s">
        <v>213</v>
      </c>
      <c r="L3078" t="s">
        <v>213</v>
      </c>
      <c r="M3078" t="s">
        <v>238</v>
      </c>
      <c r="N3078" t="s">
        <v>239</v>
      </c>
      <c r="O3078" t="s">
        <v>64</v>
      </c>
      <c r="P3078">
        <v>1106</v>
      </c>
      <c r="Q3078" t="s">
        <v>845</v>
      </c>
      <c r="R3078">
        <v>296</v>
      </c>
      <c r="S3078">
        <v>5</v>
      </c>
      <c r="T3078">
        <v>13.8</v>
      </c>
      <c r="U3078">
        <v>10</v>
      </c>
      <c r="V3078">
        <v>15</v>
      </c>
      <c r="W3078">
        <v>0.47</v>
      </c>
      <c r="X3078">
        <v>0.36</v>
      </c>
      <c r="Y3078">
        <v>1.0900000000000001</v>
      </c>
      <c r="Z3078">
        <v>197.44</v>
      </c>
      <c r="AA3078" t="s">
        <v>46</v>
      </c>
      <c r="AB3078" t="s">
        <v>47</v>
      </c>
      <c r="AC3078" t="s">
        <v>217</v>
      </c>
      <c r="AD3078" t="s">
        <v>96</v>
      </c>
      <c r="AE3078" s="39">
        <v>46237.042916666665</v>
      </c>
      <c r="AG3078" t="str">
        <f t="shared" ref="AG3078:AG3087" si="386">IF(B3078=0,"",PROPER(TEXT(IF(DAY(B3078)&gt;20,EDATE(B3078,1),B3078),"MMMM-aa")))</f>
        <v>Agosto-26</v>
      </c>
      <c r="AH3078" s="36">
        <f>_xlfn.XLOOKUP(AK3078,'Base de Preços'!P$7:P$3001,'Base de Preços'!J$7:J$3001,"",0)</f>
        <v>216.98</v>
      </c>
      <c r="AI3078" s="37">
        <f t="shared" si="385"/>
        <v>2994.3240000000001</v>
      </c>
      <c r="AJ3078" t="str">
        <f>_xlfn.XLOOKUP(N3078,Agrupamentos!C$3:C$496,Agrupamentos!D$3:D$496,"",0)</f>
        <v>COMBATE A FORMIGA MECANIZADO</v>
      </c>
      <c r="AK3078" t="str">
        <f t="shared" ref="AK3078:AK3087" si="387">N3078&amp;D3078&amp;M3078</f>
        <v>COMBATE A FORMIGA PÓS PLANTIO MECANIZADO - 3 a 5kg/ha isca granulada ou MIPISGN1400REF17</v>
      </c>
      <c r="AL3078" s="57" t="str">
        <f t="shared" ref="AL3078:AL3087" si="388">CONCATENATE(A3078,D3078,F3078,K3078,N3078,Q3078,R3078,AB3078,T3078,AG3078,U3078,V3078,AE3078,B3078)</f>
        <v>48575GN1400Operador de Trator de PneuJOAO VITOR TONETO SILVACOMBATE A FORMIGA PÓS PLANTIO MECANIZADO - 3 a 5kg/ha isca granulada ou MIPISSANTA MARIA I E II SITIO NAMI296Principal13,8Agosto-26101546237,042916666746236</v>
      </c>
      <c r="AM3078" s="79">
        <f t="shared" ref="AM3078:AM3087" si="389">IFERROR(V3078/W3078,"")</f>
        <v>31.914893617021278</v>
      </c>
      <c r="AN3078" s="80">
        <f t="shared" ref="AN3078:AN3087" si="390">IFERROR(AM3078*Z3078,"")</f>
        <v>6301.2765957446809</v>
      </c>
      <c r="AO3078" s="36">
        <f t="shared" ref="AO3078:AO3087" si="391">Z3078*T3078</f>
        <v>2724.672</v>
      </c>
      <c r="AP3078" s="83">
        <f t="shared" ref="AP3078:AP3087" si="392">IFERROR(AO3078-AN3078,"")</f>
        <v>-3576.6045957446809</v>
      </c>
    </row>
    <row r="3079" spans="1:42" hidden="1">
      <c r="A3079">
        <v>48575</v>
      </c>
      <c r="B3079" s="38">
        <v>46236</v>
      </c>
      <c r="C3079" t="s">
        <v>781</v>
      </c>
      <c r="D3079" t="s">
        <v>185</v>
      </c>
      <c r="E3079" t="s">
        <v>186</v>
      </c>
      <c r="F3079" t="s">
        <v>59</v>
      </c>
      <c r="G3079">
        <v>8</v>
      </c>
      <c r="H3079" s="43">
        <v>10665</v>
      </c>
      <c r="I3079" t="s">
        <v>191</v>
      </c>
      <c r="J3079">
        <v>11034</v>
      </c>
      <c r="K3079" t="s">
        <v>213</v>
      </c>
      <c r="L3079" t="s">
        <v>213</v>
      </c>
      <c r="M3079" t="s">
        <v>238</v>
      </c>
      <c r="N3079" t="s">
        <v>239</v>
      </c>
      <c r="O3079" t="s">
        <v>64</v>
      </c>
      <c r="P3079">
        <v>1106</v>
      </c>
      <c r="Q3079" t="s">
        <v>845</v>
      </c>
      <c r="R3079">
        <v>628</v>
      </c>
      <c r="S3079">
        <v>4</v>
      </c>
      <c r="T3079">
        <v>24.67</v>
      </c>
      <c r="U3079">
        <v>0</v>
      </c>
      <c r="V3079">
        <v>4</v>
      </c>
      <c r="W3079">
        <v>0.47</v>
      </c>
      <c r="X3079">
        <v>0.16</v>
      </c>
      <c r="Y3079">
        <v>0.16</v>
      </c>
      <c r="Z3079">
        <v>197.44</v>
      </c>
      <c r="AA3079" t="s">
        <v>46</v>
      </c>
      <c r="AB3079" t="s">
        <v>47</v>
      </c>
      <c r="AC3079" t="s">
        <v>217</v>
      </c>
      <c r="AD3079" t="s">
        <v>228</v>
      </c>
      <c r="AE3079" s="39">
        <v>46237.042916666665</v>
      </c>
      <c r="AG3079" t="str">
        <f t="shared" si="386"/>
        <v>Agosto-26</v>
      </c>
      <c r="AH3079" s="36">
        <f>_xlfn.XLOOKUP(AK3079,'Base de Preços'!P$7:P$3001,'Base de Preços'!J$7:J$3001,"",0)</f>
        <v>216.98</v>
      </c>
      <c r="AI3079" s="37">
        <f t="shared" si="385"/>
        <v>5352.8966</v>
      </c>
      <c r="AJ3079" t="str">
        <f>_xlfn.XLOOKUP(N3079,Agrupamentos!C$3:C$496,Agrupamentos!D$3:D$496,"",0)</f>
        <v>COMBATE A FORMIGA MECANIZADO</v>
      </c>
      <c r="AK3079" t="str">
        <f t="shared" si="387"/>
        <v>COMBATE A FORMIGA PÓS PLANTIO MECANIZADO - 3 a 5kg/ha isca granulada ou MIPISGN1400REF17</v>
      </c>
      <c r="AL3079" s="57" t="str">
        <f t="shared" si="388"/>
        <v>48575GN1400Operador de Trator de PneuJOAO VITOR TONETO SILVACOMBATE A FORMIGA PÓS PLANTIO MECANIZADO - 3 a 5kg/ha isca granulada ou MIPISSANTA MARIA I E II SITIO NAMI628Principal24,67Agosto-260446237,042916666746236</v>
      </c>
      <c r="AM3079" s="79">
        <f t="shared" si="389"/>
        <v>8.5106382978723403</v>
      </c>
      <c r="AN3079" s="80">
        <f t="shared" si="390"/>
        <v>1680.3404255319149</v>
      </c>
      <c r="AO3079" s="36">
        <f t="shared" si="391"/>
        <v>4870.8447999999999</v>
      </c>
      <c r="AP3079" s="83">
        <f t="shared" si="392"/>
        <v>3190.5043744680852</v>
      </c>
    </row>
    <row r="3080" spans="1:42" hidden="1">
      <c r="A3080">
        <v>48575</v>
      </c>
      <c r="B3080" s="38">
        <v>46236</v>
      </c>
      <c r="C3080" t="s">
        <v>781</v>
      </c>
      <c r="D3080" t="s">
        <v>185</v>
      </c>
      <c r="E3080" t="s">
        <v>186</v>
      </c>
      <c r="F3080" t="s">
        <v>49</v>
      </c>
      <c r="G3080">
        <v>8</v>
      </c>
      <c r="H3080" s="43">
        <v>10665</v>
      </c>
      <c r="I3080" t="s">
        <v>191</v>
      </c>
      <c r="J3080">
        <v>11034</v>
      </c>
      <c r="K3080" t="s">
        <v>213</v>
      </c>
      <c r="L3080" t="s">
        <v>213</v>
      </c>
      <c r="M3080">
        <v>43</v>
      </c>
      <c r="N3080" t="s">
        <v>42</v>
      </c>
      <c r="O3080" t="s">
        <v>64</v>
      </c>
      <c r="P3080">
        <v>1106</v>
      </c>
      <c r="Q3080" t="s">
        <v>845</v>
      </c>
      <c r="R3080">
        <v>628</v>
      </c>
      <c r="S3080">
        <v>10</v>
      </c>
      <c r="T3080">
        <v>0</v>
      </c>
      <c r="U3080">
        <v>0</v>
      </c>
      <c r="V3080">
        <v>10</v>
      </c>
      <c r="W3080">
        <v>0</v>
      </c>
      <c r="X3080">
        <v>0</v>
      </c>
      <c r="Y3080">
        <v>0</v>
      </c>
      <c r="Z3080">
        <v>0</v>
      </c>
      <c r="AA3080" t="s">
        <v>55</v>
      </c>
      <c r="AB3080" t="s">
        <v>56</v>
      </c>
      <c r="AC3080" t="s">
        <v>217</v>
      </c>
      <c r="AD3080" t="s">
        <v>96</v>
      </c>
      <c r="AE3080" s="39">
        <v>46237.042916666665</v>
      </c>
      <c r="AG3080" t="str">
        <f t="shared" si="386"/>
        <v>Agosto-26</v>
      </c>
      <c r="AH3080" s="36">
        <f>_xlfn.XLOOKUP(AK3080,'Base de Preços'!P$7:P$3001,'Base de Preços'!J$7:J$3001,"",0)</f>
        <v>0</v>
      </c>
      <c r="AI3080" s="37">
        <f t="shared" ref="AI3080:AI3087" si="393">IF(AB3080="Principal",AH3080*T3080,0)</f>
        <v>0</v>
      </c>
      <c r="AJ3080" t="str">
        <f>_xlfn.XLOOKUP(N3080,Agrupamentos!C$3:C$496,Agrupamentos!D$3:D$496,"",0)</f>
        <v>APOIO E MANUTENÇÃO</v>
      </c>
      <c r="AK3080" t="str">
        <f t="shared" si="387"/>
        <v>APOIO E MANUTEÇÃOGN140043</v>
      </c>
      <c r="AL3080" s="57" t="str">
        <f t="shared" si="388"/>
        <v>48575GN1400Trabalhador FlorestalJOAO VITOR TONETO SILVAAPOIO E MANUTEÇÃOSANTA MARIA I E II SITIO NAMI628Suporte0Agosto-2601046237,042916666746236</v>
      </c>
      <c r="AM3080" s="79" t="str">
        <f t="shared" si="389"/>
        <v/>
      </c>
      <c r="AN3080" s="80" t="str">
        <f t="shared" si="390"/>
        <v/>
      </c>
      <c r="AO3080" s="36">
        <f t="shared" si="391"/>
        <v>0</v>
      </c>
      <c r="AP3080" s="83" t="str">
        <f t="shared" si="392"/>
        <v/>
      </c>
    </row>
    <row r="3081" spans="1:42" hidden="1">
      <c r="A3081">
        <v>48578</v>
      </c>
      <c r="B3081" s="38">
        <v>46236</v>
      </c>
      <c r="C3081" t="s">
        <v>781</v>
      </c>
      <c r="D3081" t="s">
        <v>185</v>
      </c>
      <c r="E3081" t="s">
        <v>186</v>
      </c>
      <c r="F3081" t="s">
        <v>59</v>
      </c>
      <c r="G3081">
        <v>8</v>
      </c>
      <c r="H3081" s="43">
        <v>10665</v>
      </c>
      <c r="I3081" t="s">
        <v>191</v>
      </c>
      <c r="J3081">
        <v>10781</v>
      </c>
      <c r="K3081" t="s">
        <v>192</v>
      </c>
      <c r="L3081" t="s">
        <v>192</v>
      </c>
      <c r="M3081" t="s">
        <v>238</v>
      </c>
      <c r="N3081" t="s">
        <v>239</v>
      </c>
      <c r="O3081" t="s">
        <v>64</v>
      </c>
      <c r="P3081">
        <v>1106</v>
      </c>
      <c r="Q3081" t="s">
        <v>845</v>
      </c>
      <c r="R3081">
        <v>308</v>
      </c>
      <c r="S3081">
        <v>2</v>
      </c>
      <c r="T3081">
        <v>3.19</v>
      </c>
      <c r="U3081">
        <v>0</v>
      </c>
      <c r="V3081">
        <v>2</v>
      </c>
      <c r="W3081">
        <v>0.47</v>
      </c>
      <c r="X3081">
        <v>0.63</v>
      </c>
      <c r="Y3081">
        <v>0.63</v>
      </c>
      <c r="Z3081">
        <v>197.44</v>
      </c>
      <c r="AA3081" t="s">
        <v>46</v>
      </c>
      <c r="AB3081" t="s">
        <v>47</v>
      </c>
      <c r="AC3081" t="s">
        <v>195</v>
      </c>
      <c r="AD3081" t="s">
        <v>96</v>
      </c>
      <c r="AE3081" s="39">
        <v>46237.378506944442</v>
      </c>
      <c r="AG3081" t="str">
        <f t="shared" si="386"/>
        <v>Agosto-26</v>
      </c>
      <c r="AH3081" s="36">
        <f>_xlfn.XLOOKUP(AK3081,'Base de Preços'!P$7:P$3001,'Base de Preços'!J$7:J$3001,"",0)</f>
        <v>216.98</v>
      </c>
      <c r="AI3081" s="37">
        <f t="shared" si="393"/>
        <v>692.1662</v>
      </c>
      <c r="AJ3081" t="str">
        <f>_xlfn.XLOOKUP(N3081,Agrupamentos!C$3:C$496,Agrupamentos!D$3:D$496,"",0)</f>
        <v>COMBATE A FORMIGA MECANIZADO</v>
      </c>
      <c r="AK3081" t="str">
        <f t="shared" si="387"/>
        <v>COMBATE A FORMIGA PÓS PLANTIO MECANIZADO - 3 a 5kg/ha isca granulada ou MIPISGN1400REF17</v>
      </c>
      <c r="AL3081" s="57" t="str">
        <f t="shared" si="388"/>
        <v>48578GN1400Operador de Trator de PneuTHIAGO DE SOUZA AVELARCOMBATE A FORMIGA PÓS PLANTIO MECANIZADO - 3 a 5kg/ha isca granulada ou MIPISSANTA MARIA I E II SITIO NAMI308Principal3,19Agosto-260246237,378506944446236</v>
      </c>
      <c r="AM3081" s="79">
        <f t="shared" si="389"/>
        <v>4.2553191489361701</v>
      </c>
      <c r="AN3081" s="80">
        <f t="shared" si="390"/>
        <v>840.17021276595744</v>
      </c>
      <c r="AO3081" s="36">
        <f t="shared" si="391"/>
        <v>629.83359999999993</v>
      </c>
      <c r="AP3081" s="83">
        <f t="shared" si="392"/>
        <v>-210.33661276595751</v>
      </c>
    </row>
    <row r="3082" spans="1:42" hidden="1">
      <c r="A3082">
        <v>48578</v>
      </c>
      <c r="B3082" s="38">
        <v>46236</v>
      </c>
      <c r="C3082" t="s">
        <v>781</v>
      </c>
      <c r="D3082" t="s">
        <v>185</v>
      </c>
      <c r="E3082" t="s">
        <v>186</v>
      </c>
      <c r="F3082" t="s">
        <v>59</v>
      </c>
      <c r="G3082">
        <v>8</v>
      </c>
      <c r="H3082" s="43">
        <v>10665</v>
      </c>
      <c r="I3082" t="s">
        <v>191</v>
      </c>
      <c r="J3082">
        <v>10781</v>
      </c>
      <c r="K3082" t="s">
        <v>192</v>
      </c>
      <c r="L3082" t="s">
        <v>192</v>
      </c>
      <c r="M3082" t="s">
        <v>238</v>
      </c>
      <c r="N3082" t="s">
        <v>239</v>
      </c>
      <c r="O3082" t="s">
        <v>64</v>
      </c>
      <c r="P3082">
        <v>1106</v>
      </c>
      <c r="Q3082" t="s">
        <v>845</v>
      </c>
      <c r="R3082">
        <v>307</v>
      </c>
      <c r="S3082">
        <v>4</v>
      </c>
      <c r="T3082">
        <v>13</v>
      </c>
      <c r="U3082">
        <v>0</v>
      </c>
      <c r="V3082">
        <v>4</v>
      </c>
      <c r="W3082">
        <v>0.47</v>
      </c>
      <c r="X3082">
        <v>0.31</v>
      </c>
      <c r="Y3082">
        <v>0.31</v>
      </c>
      <c r="Z3082">
        <v>197.44</v>
      </c>
      <c r="AA3082" t="s">
        <v>46</v>
      </c>
      <c r="AB3082" t="s">
        <v>47</v>
      </c>
      <c r="AC3082" t="s">
        <v>195</v>
      </c>
      <c r="AD3082" t="s">
        <v>96</v>
      </c>
      <c r="AE3082" s="39">
        <v>46237.37804398148</v>
      </c>
      <c r="AG3082" t="str">
        <f t="shared" si="386"/>
        <v>Agosto-26</v>
      </c>
      <c r="AH3082" s="36">
        <f>_xlfn.XLOOKUP(AK3082,'Base de Preços'!P$7:P$3001,'Base de Preços'!J$7:J$3001,"",0)</f>
        <v>216.98</v>
      </c>
      <c r="AI3082" s="37">
        <f t="shared" si="393"/>
        <v>2820.74</v>
      </c>
      <c r="AJ3082" t="str">
        <f>_xlfn.XLOOKUP(N3082,Agrupamentos!C$3:C$496,Agrupamentos!D$3:D$496,"",0)</f>
        <v>COMBATE A FORMIGA MECANIZADO</v>
      </c>
      <c r="AK3082" t="str">
        <f t="shared" si="387"/>
        <v>COMBATE A FORMIGA PÓS PLANTIO MECANIZADO - 3 a 5kg/ha isca granulada ou MIPISGN1400REF17</v>
      </c>
      <c r="AL3082" s="57" t="str">
        <f t="shared" si="388"/>
        <v>48578GN1400Operador de Trator de PneuTHIAGO DE SOUZA AVELARCOMBATE A FORMIGA PÓS PLANTIO MECANIZADO - 3 a 5kg/ha isca granulada ou MIPISSANTA MARIA I E II SITIO NAMI307Principal13Agosto-260446237,378043981546236</v>
      </c>
      <c r="AM3082" s="79">
        <f t="shared" si="389"/>
        <v>8.5106382978723403</v>
      </c>
      <c r="AN3082" s="80">
        <f t="shared" si="390"/>
        <v>1680.3404255319149</v>
      </c>
      <c r="AO3082" s="36">
        <f t="shared" si="391"/>
        <v>2566.7199999999998</v>
      </c>
      <c r="AP3082" s="83">
        <f t="shared" si="392"/>
        <v>886.37957446808491</v>
      </c>
    </row>
    <row r="3083" spans="1:42" hidden="1">
      <c r="A3083">
        <v>48578</v>
      </c>
      <c r="B3083" s="38">
        <v>46236</v>
      </c>
      <c r="C3083" t="s">
        <v>781</v>
      </c>
      <c r="D3083" t="s">
        <v>185</v>
      </c>
      <c r="E3083" t="s">
        <v>186</v>
      </c>
      <c r="F3083" t="s">
        <v>59</v>
      </c>
      <c r="G3083">
        <v>8</v>
      </c>
      <c r="H3083" s="43">
        <v>10665</v>
      </c>
      <c r="I3083" t="s">
        <v>191</v>
      </c>
      <c r="J3083">
        <v>10781</v>
      </c>
      <c r="K3083" t="s">
        <v>192</v>
      </c>
      <c r="L3083" t="s">
        <v>192</v>
      </c>
      <c r="M3083" t="s">
        <v>238</v>
      </c>
      <c r="N3083" t="s">
        <v>239</v>
      </c>
      <c r="O3083" t="s">
        <v>64</v>
      </c>
      <c r="P3083">
        <v>1106</v>
      </c>
      <c r="Q3083" t="s">
        <v>845</v>
      </c>
      <c r="R3083">
        <v>304</v>
      </c>
      <c r="S3083">
        <v>8</v>
      </c>
      <c r="T3083">
        <v>17.41</v>
      </c>
      <c r="U3083">
        <v>0</v>
      </c>
      <c r="V3083">
        <v>8</v>
      </c>
      <c r="W3083">
        <v>0.47</v>
      </c>
      <c r="X3083">
        <v>0.46</v>
      </c>
      <c r="Y3083">
        <v>0.46</v>
      </c>
      <c r="Z3083">
        <v>197.44</v>
      </c>
      <c r="AA3083" t="s">
        <v>46</v>
      </c>
      <c r="AB3083" t="s">
        <v>47</v>
      </c>
      <c r="AC3083" t="s">
        <v>195</v>
      </c>
      <c r="AD3083" t="s">
        <v>228</v>
      </c>
      <c r="AE3083" s="39">
        <v>46237.377696759257</v>
      </c>
      <c r="AG3083" t="str">
        <f t="shared" si="386"/>
        <v>Agosto-26</v>
      </c>
      <c r="AH3083" s="36">
        <f>_xlfn.XLOOKUP(AK3083,'Base de Preços'!P$7:P$3001,'Base de Preços'!J$7:J$3001,"",0)</f>
        <v>216.98</v>
      </c>
      <c r="AI3083" s="37">
        <f t="shared" si="393"/>
        <v>3777.6217999999999</v>
      </c>
      <c r="AJ3083" t="str">
        <f>_xlfn.XLOOKUP(N3083,Agrupamentos!C$3:C$496,Agrupamentos!D$3:D$496,"",0)</f>
        <v>COMBATE A FORMIGA MECANIZADO</v>
      </c>
      <c r="AK3083" t="str">
        <f t="shared" si="387"/>
        <v>COMBATE A FORMIGA PÓS PLANTIO MECANIZADO - 3 a 5kg/ha isca granulada ou MIPISGN1400REF17</v>
      </c>
      <c r="AL3083" s="57" t="str">
        <f t="shared" si="388"/>
        <v>48578GN1400Operador de Trator de PneuTHIAGO DE SOUZA AVELARCOMBATE A FORMIGA PÓS PLANTIO MECANIZADO - 3 a 5kg/ha isca granulada ou MIPISSANTA MARIA I E II SITIO NAMI304Principal17,41Agosto-260846237,377696759346236</v>
      </c>
      <c r="AM3083" s="79">
        <f t="shared" si="389"/>
        <v>17.021276595744681</v>
      </c>
      <c r="AN3083" s="80">
        <f t="shared" si="390"/>
        <v>3360.6808510638298</v>
      </c>
      <c r="AO3083" s="36">
        <f t="shared" si="391"/>
        <v>3437.4304000000002</v>
      </c>
      <c r="AP3083" s="83">
        <f t="shared" si="392"/>
        <v>76.749548936170413</v>
      </c>
    </row>
    <row r="3084" spans="1:42" hidden="1">
      <c r="A3084">
        <v>48578</v>
      </c>
      <c r="B3084" s="38">
        <v>46236</v>
      </c>
      <c r="C3084" t="s">
        <v>781</v>
      </c>
      <c r="D3084" t="s">
        <v>185</v>
      </c>
      <c r="E3084" t="s">
        <v>186</v>
      </c>
      <c r="F3084" t="s">
        <v>49</v>
      </c>
      <c r="G3084">
        <v>8</v>
      </c>
      <c r="H3084" s="43">
        <v>10665</v>
      </c>
      <c r="I3084" t="s">
        <v>191</v>
      </c>
      <c r="J3084">
        <v>10781</v>
      </c>
      <c r="K3084" t="s">
        <v>192</v>
      </c>
      <c r="L3084" t="s">
        <v>192</v>
      </c>
      <c r="M3084">
        <v>43</v>
      </c>
      <c r="N3084" t="s">
        <v>42</v>
      </c>
      <c r="O3084" t="s">
        <v>64</v>
      </c>
      <c r="P3084">
        <v>1100</v>
      </c>
      <c r="Q3084" t="s">
        <v>840</v>
      </c>
      <c r="R3084">
        <v>586</v>
      </c>
      <c r="S3084">
        <v>8</v>
      </c>
      <c r="T3084">
        <v>0</v>
      </c>
      <c r="U3084">
        <v>0</v>
      </c>
      <c r="V3084">
        <v>8</v>
      </c>
      <c r="W3084">
        <v>0</v>
      </c>
      <c r="X3084">
        <v>0</v>
      </c>
      <c r="Y3084">
        <v>0</v>
      </c>
      <c r="Z3084">
        <v>0</v>
      </c>
      <c r="AA3084" t="s">
        <v>46</v>
      </c>
      <c r="AB3084" t="s">
        <v>56</v>
      </c>
      <c r="AC3084" t="s">
        <v>195</v>
      </c>
      <c r="AE3084" s="39">
        <v>46237.28502314815</v>
      </c>
      <c r="AG3084" t="str">
        <f t="shared" si="386"/>
        <v>Agosto-26</v>
      </c>
      <c r="AH3084" s="36">
        <f>_xlfn.XLOOKUP(AK3084,'Base de Preços'!P$7:P$3001,'Base de Preços'!J$7:J$3001,"",0)</f>
        <v>0</v>
      </c>
      <c r="AI3084" s="37">
        <f t="shared" si="393"/>
        <v>0</v>
      </c>
      <c r="AJ3084" t="str">
        <f>_xlfn.XLOOKUP(N3084,Agrupamentos!C$3:C$496,Agrupamentos!D$3:D$496,"",0)</f>
        <v>APOIO E MANUTENÇÃO</v>
      </c>
      <c r="AK3084" t="str">
        <f t="shared" si="387"/>
        <v>APOIO E MANUTEÇÃOGN140043</v>
      </c>
      <c r="AL3084" s="57" t="str">
        <f t="shared" si="388"/>
        <v>48578GN1400Trabalhador FlorestalTHIAGO DE SOUZA AVELARAPOIO E MANUTEÇÃOHEMAS SAO JOSE586Suporte0Agosto-260846237,285023148146236</v>
      </c>
      <c r="AM3084" s="79" t="str">
        <f t="shared" si="389"/>
        <v/>
      </c>
      <c r="AN3084" s="80" t="str">
        <f t="shared" si="390"/>
        <v/>
      </c>
      <c r="AO3084" s="36">
        <f t="shared" si="391"/>
        <v>0</v>
      </c>
      <c r="AP3084" s="83" t="str">
        <f t="shared" si="392"/>
        <v/>
      </c>
    </row>
    <row r="3085" spans="1:42" hidden="1">
      <c r="A3085">
        <v>48578</v>
      </c>
      <c r="B3085" s="38">
        <v>46236</v>
      </c>
      <c r="C3085" t="s">
        <v>781</v>
      </c>
      <c r="D3085" t="s">
        <v>185</v>
      </c>
      <c r="E3085" t="s">
        <v>186</v>
      </c>
      <c r="F3085" t="s">
        <v>59</v>
      </c>
      <c r="G3085">
        <v>8</v>
      </c>
      <c r="H3085" s="43">
        <v>10665</v>
      </c>
      <c r="I3085" t="s">
        <v>191</v>
      </c>
      <c r="J3085">
        <v>10781</v>
      </c>
      <c r="K3085" t="s">
        <v>192</v>
      </c>
      <c r="L3085" t="s">
        <v>192</v>
      </c>
      <c r="M3085" t="s">
        <v>238</v>
      </c>
      <c r="N3085" t="s">
        <v>239</v>
      </c>
      <c r="O3085" t="s">
        <v>64</v>
      </c>
      <c r="P3085">
        <v>1106</v>
      </c>
      <c r="Q3085" t="s">
        <v>845</v>
      </c>
      <c r="R3085">
        <v>297</v>
      </c>
      <c r="S3085">
        <v>8</v>
      </c>
      <c r="T3085">
        <v>25.58</v>
      </c>
      <c r="U3085">
        <v>8</v>
      </c>
      <c r="V3085">
        <v>16</v>
      </c>
      <c r="W3085">
        <v>0.47</v>
      </c>
      <c r="X3085">
        <v>0.31</v>
      </c>
      <c r="Y3085">
        <v>0.63</v>
      </c>
      <c r="Z3085">
        <v>197.44</v>
      </c>
      <c r="AA3085" t="s">
        <v>46</v>
      </c>
      <c r="AB3085" t="s">
        <v>47</v>
      </c>
      <c r="AC3085" t="s">
        <v>195</v>
      </c>
      <c r="AD3085" t="s">
        <v>228</v>
      </c>
      <c r="AE3085" s="39">
        <v>46237.379108796296</v>
      </c>
      <c r="AG3085" t="str">
        <f t="shared" si="386"/>
        <v>Agosto-26</v>
      </c>
      <c r="AH3085" s="36">
        <f>_xlfn.XLOOKUP(AK3085,'Base de Preços'!P$7:P$3001,'Base de Preços'!J$7:J$3001,"",0)</f>
        <v>216.98</v>
      </c>
      <c r="AI3085" s="37">
        <f t="shared" si="393"/>
        <v>5550.3483999999989</v>
      </c>
      <c r="AJ3085" t="str">
        <f>_xlfn.XLOOKUP(N3085,Agrupamentos!C$3:C$496,Agrupamentos!D$3:D$496,"",0)</f>
        <v>COMBATE A FORMIGA MECANIZADO</v>
      </c>
      <c r="AK3085" t="str">
        <f t="shared" si="387"/>
        <v>COMBATE A FORMIGA PÓS PLANTIO MECANIZADO - 3 a 5kg/ha isca granulada ou MIPISGN1400REF17</v>
      </c>
      <c r="AL3085" s="57" t="str">
        <f t="shared" si="388"/>
        <v>48578GN1400Operador de Trator de PneuTHIAGO DE SOUZA AVELARCOMBATE A FORMIGA PÓS PLANTIO MECANIZADO - 3 a 5kg/ha isca granulada ou MIPISSANTA MARIA I E II SITIO NAMI297Principal25,58Agosto-2681646237,379108796346236</v>
      </c>
      <c r="AM3085" s="79">
        <f t="shared" si="389"/>
        <v>34.042553191489361</v>
      </c>
      <c r="AN3085" s="80">
        <f t="shared" si="390"/>
        <v>6721.3617021276596</v>
      </c>
      <c r="AO3085" s="36">
        <f t="shared" si="391"/>
        <v>5050.5151999999998</v>
      </c>
      <c r="AP3085" s="83">
        <f t="shared" si="392"/>
        <v>-1670.8465021276597</v>
      </c>
    </row>
    <row r="3086" spans="1:42" hidden="1">
      <c r="A3086">
        <v>48578</v>
      </c>
      <c r="B3086" s="38">
        <v>46236</v>
      </c>
      <c r="C3086" t="s">
        <v>781</v>
      </c>
      <c r="D3086" t="s">
        <v>185</v>
      </c>
      <c r="E3086" t="s">
        <v>186</v>
      </c>
      <c r="F3086" t="s">
        <v>59</v>
      </c>
      <c r="G3086">
        <v>8</v>
      </c>
      <c r="H3086" s="43">
        <v>10665</v>
      </c>
      <c r="I3086" t="s">
        <v>191</v>
      </c>
      <c r="J3086">
        <v>10781</v>
      </c>
      <c r="K3086" t="s">
        <v>192</v>
      </c>
      <c r="L3086" t="s">
        <v>192</v>
      </c>
      <c r="M3086" t="s">
        <v>238</v>
      </c>
      <c r="N3086" t="s">
        <v>239</v>
      </c>
      <c r="O3086" t="s">
        <v>64</v>
      </c>
      <c r="P3086">
        <v>1106</v>
      </c>
      <c r="Q3086" t="s">
        <v>845</v>
      </c>
      <c r="R3086">
        <v>300</v>
      </c>
      <c r="S3086">
        <v>2</v>
      </c>
      <c r="T3086">
        <v>12</v>
      </c>
      <c r="U3086">
        <v>0</v>
      </c>
      <c r="V3086">
        <v>2</v>
      </c>
      <c r="W3086">
        <v>0.47</v>
      </c>
      <c r="X3086">
        <v>0.17</v>
      </c>
      <c r="Y3086">
        <v>0.17</v>
      </c>
      <c r="Z3086">
        <v>197.44</v>
      </c>
      <c r="AA3086" t="s">
        <v>55</v>
      </c>
      <c r="AB3086" t="s">
        <v>47</v>
      </c>
      <c r="AC3086" t="s">
        <v>195</v>
      </c>
      <c r="AD3086" t="s">
        <v>96</v>
      </c>
      <c r="AE3086" s="39">
        <v>46237.37939814815</v>
      </c>
      <c r="AG3086" t="str">
        <f t="shared" si="386"/>
        <v>Agosto-26</v>
      </c>
      <c r="AH3086" s="36">
        <f>_xlfn.XLOOKUP(AK3086,'Base de Preços'!P$7:P$3001,'Base de Preços'!J$7:J$3001,"",0)</f>
        <v>216.98</v>
      </c>
      <c r="AI3086" s="37">
        <f t="shared" si="393"/>
        <v>2603.7599999999998</v>
      </c>
      <c r="AJ3086" t="str">
        <f>_xlfn.XLOOKUP(N3086,Agrupamentos!C$3:C$496,Agrupamentos!D$3:D$496,"",0)</f>
        <v>COMBATE A FORMIGA MECANIZADO</v>
      </c>
      <c r="AK3086" t="str">
        <f t="shared" si="387"/>
        <v>COMBATE A FORMIGA PÓS PLANTIO MECANIZADO - 3 a 5kg/ha isca granulada ou MIPISGN1400REF17</v>
      </c>
      <c r="AL3086" s="57" t="str">
        <f t="shared" si="388"/>
        <v>48578GN1400Operador de Trator de PneuTHIAGO DE SOUZA AVELARCOMBATE A FORMIGA PÓS PLANTIO MECANIZADO - 3 a 5kg/ha isca granulada ou MIPISSANTA MARIA I E II SITIO NAMI300Principal12Agosto-260246237,379398148246236</v>
      </c>
      <c r="AM3086" s="79">
        <f t="shared" si="389"/>
        <v>4.2553191489361701</v>
      </c>
      <c r="AN3086" s="80">
        <f t="shared" si="390"/>
        <v>840.17021276595744</v>
      </c>
      <c r="AO3086" s="36">
        <f t="shared" si="391"/>
        <v>2369.2799999999997</v>
      </c>
      <c r="AP3086" s="83">
        <f t="shared" si="392"/>
        <v>1529.1097872340424</v>
      </c>
    </row>
    <row r="3087" spans="1:42" hidden="1">
      <c r="A3087">
        <v>48598</v>
      </c>
      <c r="B3087" s="38">
        <v>46236</v>
      </c>
      <c r="C3087" t="s">
        <v>781</v>
      </c>
      <c r="D3087" t="s">
        <v>185</v>
      </c>
      <c r="E3087" t="s">
        <v>186</v>
      </c>
      <c r="F3087" t="s">
        <v>37</v>
      </c>
      <c r="G3087">
        <v>8</v>
      </c>
      <c r="H3087" s="43">
        <v>9241</v>
      </c>
      <c r="I3087" t="s">
        <v>189</v>
      </c>
      <c r="J3087" t="s">
        <v>39</v>
      </c>
      <c r="K3087" t="s">
        <v>40</v>
      </c>
      <c r="L3087" t="s">
        <v>190</v>
      </c>
      <c r="M3087">
        <v>43</v>
      </c>
      <c r="N3087" t="s">
        <v>42</v>
      </c>
      <c r="O3087" t="s">
        <v>64</v>
      </c>
      <c r="P3087">
        <v>1109</v>
      </c>
      <c r="Q3087" t="s">
        <v>846</v>
      </c>
      <c r="R3087">
        <v>5</v>
      </c>
      <c r="S3087">
        <v>8</v>
      </c>
      <c r="T3087">
        <v>0</v>
      </c>
      <c r="U3087">
        <v>0</v>
      </c>
      <c r="V3087">
        <v>8</v>
      </c>
      <c r="W3087">
        <v>0</v>
      </c>
      <c r="X3087">
        <v>0</v>
      </c>
      <c r="Y3087">
        <v>0</v>
      </c>
      <c r="Z3087">
        <v>0</v>
      </c>
      <c r="AA3087" t="s">
        <v>55</v>
      </c>
      <c r="AB3087" t="s">
        <v>47</v>
      </c>
      <c r="AC3087" t="s">
        <v>267</v>
      </c>
      <c r="AD3087" t="s">
        <v>228</v>
      </c>
      <c r="AE3087" s="39">
        <v>46237.4371875</v>
      </c>
      <c r="AG3087" t="str">
        <f t="shared" si="386"/>
        <v>Agosto-26</v>
      </c>
      <c r="AH3087" s="36">
        <f>_xlfn.XLOOKUP(AK3087,'Base de Preços'!P$7:P$3001,'Base de Preços'!J$7:J$3001,"",0)</f>
        <v>0</v>
      </c>
      <c r="AI3087" s="37">
        <f t="shared" si="393"/>
        <v>0</v>
      </c>
      <c r="AJ3087" t="str">
        <f>_xlfn.XLOOKUP(N3087,Agrupamentos!C$3:C$496,Agrupamentos!D$3:D$496,"",0)</f>
        <v>APOIO E MANUTENÇÃO</v>
      </c>
      <c r="AK3087" t="str">
        <f t="shared" si="387"/>
        <v>APOIO E MANUTEÇÃOGN140043</v>
      </c>
      <c r="AL3087" s="57" t="str">
        <f t="shared" si="388"/>
        <v>48598GN1400MotoristaGIOVANNI RODRIGUES BORGES MORAESAPOIO E MANUTEÇÃOSANTO REIS5Principal0Agosto-260846237,437187546236</v>
      </c>
      <c r="AM3087" s="79" t="str">
        <f t="shared" si="389"/>
        <v/>
      </c>
      <c r="AN3087" s="80" t="str">
        <f t="shared" si="390"/>
        <v/>
      </c>
      <c r="AO3087" s="36">
        <f t="shared" si="391"/>
        <v>0</v>
      </c>
      <c r="AP3087" s="83" t="str">
        <f t="shared" si="392"/>
        <v/>
      </c>
    </row>
    <row r="3088" spans="1:42" hidden="1">
      <c r="A3088">
        <v>48626</v>
      </c>
      <c r="B3088" s="38">
        <v>46237</v>
      </c>
      <c r="C3088" t="s">
        <v>843</v>
      </c>
      <c r="D3088" t="s">
        <v>725</v>
      </c>
      <c r="E3088" t="s">
        <v>726</v>
      </c>
      <c r="F3088" t="s">
        <v>59</v>
      </c>
      <c r="G3088">
        <v>8</v>
      </c>
      <c r="H3088" s="43">
        <v>10964</v>
      </c>
      <c r="I3088" t="s">
        <v>727</v>
      </c>
      <c r="J3088">
        <v>11929</v>
      </c>
      <c r="K3088" t="s">
        <v>739</v>
      </c>
      <c r="L3088" t="s">
        <v>739</v>
      </c>
      <c r="M3088" t="s">
        <v>855</v>
      </c>
      <c r="N3088" t="s">
        <v>856</v>
      </c>
      <c r="O3088" t="s">
        <v>168</v>
      </c>
      <c r="P3088">
        <v>953</v>
      </c>
      <c r="Q3088" t="s">
        <v>731</v>
      </c>
      <c r="R3088" s="4">
        <v>46045</v>
      </c>
      <c r="S3088">
        <v>8</v>
      </c>
      <c r="T3088">
        <v>8</v>
      </c>
      <c r="U3088">
        <v>0</v>
      </c>
      <c r="V3088">
        <v>8</v>
      </c>
      <c r="W3088">
        <v>0</v>
      </c>
      <c r="X3088">
        <v>1</v>
      </c>
      <c r="Y3088">
        <v>1</v>
      </c>
      <c r="Z3088">
        <v>303.01</v>
      </c>
      <c r="AA3088" t="s">
        <v>55</v>
      </c>
      <c r="AB3088" t="s">
        <v>47</v>
      </c>
      <c r="AC3088" t="s">
        <v>742</v>
      </c>
      <c r="AD3088" t="s">
        <v>120</v>
      </c>
      <c r="AE3088" s="39">
        <v>46237.790601851855</v>
      </c>
      <c r="AG3088" t="str">
        <f t="shared" ref="AG3088:AG3112" si="394">IF(B3088=0,"",PROPER(TEXT(IF(DAY(B3088)&gt;20,EDATE(B3088,1),B3088),"MMMM-aa")))</f>
        <v>Agosto-26</v>
      </c>
      <c r="AH3088" s="36">
        <f>_xlfn.XLOOKUP(AK3088,'Base de Preços'!P$7:P$3001,'Base de Preços'!J$7:J$3001,"",0)</f>
        <v>303.01</v>
      </c>
      <c r="AI3088" s="37">
        <f t="shared" ref="AI3088:AI3112" si="395">IF(AB3088="Principal",AH3088*T3088,0)</f>
        <v>2424.08</v>
      </c>
      <c r="AJ3088" t="str">
        <f>_xlfn.XLOOKUP(N3088,Agrupamentos!C$3:C$496,Agrupamentos!D$3:D$496,"",0)</f>
        <v/>
      </c>
      <c r="AK3088" t="str">
        <f t="shared" ref="AK3088:AK3112" si="396">N3088&amp;D3088&amp;M3088</f>
        <v>HORAS TPL (75-99CV)GN1430REF909</v>
      </c>
      <c r="AL3088" s="57" t="str">
        <f t="shared" ref="AL3088:AL3112" si="397">CONCATENATE(A3088,D3088,F3088,K3088,N3088,Q3088,R3088,AB3088,T3088,AG3088,U3088,V3088,AE3088,B3088)</f>
        <v>48626GN1430Operador de Trator de PneuMARCIO APARECIDO FOGAÇAHORAS TPL (75-99CV)Santa fé - BTC46045Principal8Agosto-260846237,790601851946237</v>
      </c>
      <c r="AM3088" s="79" t="str">
        <f t="shared" ref="AM3088:AM3112" si="398">IFERROR(V3088/W3088,"")</f>
        <v/>
      </c>
      <c r="AN3088" s="80" t="str">
        <f t="shared" ref="AN3088:AN3112" si="399">IFERROR(AM3088*Z3088,"")</f>
        <v/>
      </c>
      <c r="AO3088" s="36">
        <f t="shared" ref="AO3088:AO3112" si="400">Z3088*T3088</f>
        <v>2424.08</v>
      </c>
      <c r="AP3088" s="83" t="str">
        <f t="shared" ref="AP3088:AP3112" si="401">IFERROR(AO3088-AN3088,"")</f>
        <v/>
      </c>
    </row>
    <row r="3089" spans="1:42" hidden="1">
      <c r="A3089">
        <v>48626</v>
      </c>
      <c r="B3089" s="38">
        <v>46237</v>
      </c>
      <c r="C3089" t="s">
        <v>843</v>
      </c>
      <c r="D3089" t="s">
        <v>725</v>
      </c>
      <c r="E3089" t="s">
        <v>726</v>
      </c>
      <c r="F3089" t="s">
        <v>59</v>
      </c>
      <c r="G3089">
        <v>8</v>
      </c>
      <c r="H3089" s="43">
        <v>10964</v>
      </c>
      <c r="I3089" t="s">
        <v>727</v>
      </c>
      <c r="J3089">
        <v>11929</v>
      </c>
      <c r="K3089" t="s">
        <v>739</v>
      </c>
      <c r="L3089" t="s">
        <v>739</v>
      </c>
      <c r="M3089" t="s">
        <v>855</v>
      </c>
      <c r="N3089" t="s">
        <v>856</v>
      </c>
      <c r="O3089" t="s">
        <v>168</v>
      </c>
      <c r="P3089">
        <v>953</v>
      </c>
      <c r="Q3089" t="s">
        <v>731</v>
      </c>
      <c r="R3089" s="4">
        <v>46046</v>
      </c>
      <c r="S3089">
        <v>8</v>
      </c>
      <c r="T3089">
        <v>8</v>
      </c>
      <c r="U3089">
        <v>0</v>
      </c>
      <c r="V3089">
        <v>8</v>
      </c>
      <c r="W3089">
        <v>0</v>
      </c>
      <c r="X3089">
        <v>1</v>
      </c>
      <c r="Y3089">
        <v>1</v>
      </c>
      <c r="Z3089">
        <v>303.01</v>
      </c>
      <c r="AA3089" t="s">
        <v>55</v>
      </c>
      <c r="AB3089" t="s">
        <v>47</v>
      </c>
      <c r="AC3089" t="s">
        <v>742</v>
      </c>
      <c r="AD3089" t="s">
        <v>120</v>
      </c>
      <c r="AE3089" s="39">
        <v>46238.652824074074</v>
      </c>
      <c r="AG3089" t="str">
        <f t="shared" si="394"/>
        <v>Agosto-26</v>
      </c>
      <c r="AH3089" s="36">
        <f>_xlfn.XLOOKUP(AK3089,'Base de Preços'!P$7:P$3001,'Base de Preços'!J$7:J$3001,"",0)</f>
        <v>303.01</v>
      </c>
      <c r="AI3089" s="37">
        <f t="shared" si="395"/>
        <v>2424.08</v>
      </c>
      <c r="AJ3089" t="str">
        <f>_xlfn.XLOOKUP(N3089,Agrupamentos!C$3:C$496,Agrupamentos!D$3:D$496,"",0)</f>
        <v/>
      </c>
      <c r="AK3089" t="str">
        <f t="shared" si="396"/>
        <v>HORAS TPL (75-99CV)GN1430REF909</v>
      </c>
      <c r="AL3089" s="57" t="str">
        <f t="shared" si="397"/>
        <v>48626GN1430Operador de Trator de PneuMARCIO APARECIDO FOGAÇAHORAS TPL (75-99CV)Santa fé - BTC46046Principal8Agosto-260846238,652824074146237</v>
      </c>
      <c r="AM3089" s="79" t="str">
        <f t="shared" si="398"/>
        <v/>
      </c>
      <c r="AN3089" s="80" t="str">
        <f t="shared" si="399"/>
        <v/>
      </c>
      <c r="AO3089" s="36">
        <f t="shared" si="400"/>
        <v>2424.08</v>
      </c>
      <c r="AP3089" s="83" t="str">
        <f t="shared" si="401"/>
        <v/>
      </c>
    </row>
    <row r="3090" spans="1:42" hidden="1">
      <c r="A3090">
        <v>48631</v>
      </c>
      <c r="B3090" s="38">
        <v>46237</v>
      </c>
      <c r="C3090" t="s">
        <v>843</v>
      </c>
      <c r="D3090" t="s">
        <v>725</v>
      </c>
      <c r="E3090" t="s">
        <v>726</v>
      </c>
      <c r="F3090" t="s">
        <v>49</v>
      </c>
      <c r="G3090">
        <v>8</v>
      </c>
      <c r="H3090" s="43">
        <v>10964</v>
      </c>
      <c r="I3090" t="s">
        <v>727</v>
      </c>
      <c r="J3090">
        <v>11933</v>
      </c>
      <c r="K3090" t="s">
        <v>832</v>
      </c>
      <c r="L3090" t="s">
        <v>832</v>
      </c>
      <c r="M3090" t="s">
        <v>553</v>
      </c>
      <c r="N3090" t="s">
        <v>554</v>
      </c>
      <c r="O3090" t="s">
        <v>168</v>
      </c>
      <c r="P3090">
        <v>981</v>
      </c>
      <c r="Q3090" t="s">
        <v>782</v>
      </c>
      <c r="R3090">
        <v>6</v>
      </c>
      <c r="S3090">
        <v>128</v>
      </c>
      <c r="T3090">
        <v>128</v>
      </c>
      <c r="U3090">
        <v>0</v>
      </c>
      <c r="V3090">
        <v>128</v>
      </c>
      <c r="W3090">
        <v>0</v>
      </c>
      <c r="X3090">
        <v>1</v>
      </c>
      <c r="Y3090">
        <v>1</v>
      </c>
      <c r="Z3090">
        <v>79.53</v>
      </c>
      <c r="AA3090" t="s">
        <v>55</v>
      </c>
      <c r="AB3090" t="s">
        <v>47</v>
      </c>
      <c r="AC3090" t="s">
        <v>833</v>
      </c>
      <c r="AD3090" t="s">
        <v>120</v>
      </c>
      <c r="AE3090" s="39">
        <v>46237.845775462964</v>
      </c>
      <c r="AG3090" t="str">
        <f t="shared" si="394"/>
        <v>Agosto-26</v>
      </c>
      <c r="AH3090" s="36">
        <f>_xlfn.XLOOKUP(AK3090,'Base de Preços'!P$7:P$3001,'Base de Preços'!J$7:J$3001,"",0)</f>
        <v>79.53</v>
      </c>
      <c r="AI3090" s="37">
        <f t="shared" si="395"/>
        <v>10179.84</v>
      </c>
      <c r="AJ3090" t="str">
        <f>_xlfn.XLOOKUP(N3090,Agrupamentos!C$3:C$496,Agrupamentos!D$3:D$496,"",0)</f>
        <v>HORAS HOMEM  NORMAL</v>
      </c>
      <c r="AK3090" t="str">
        <f t="shared" si="396"/>
        <v>HORAS HOMEM  NORMALGN1430REF23</v>
      </c>
      <c r="AL3090" s="57" t="str">
        <f t="shared" si="397"/>
        <v>48631GN1430Trabalhador FlorestalRAI DE MOURA SOUSAHORAS HOMEM  NORMALF21 - SÃO FRANCISCO DE ASSIS6Principal128Agosto-26012846237,84577546346237</v>
      </c>
      <c r="AM3090" s="79" t="str">
        <f t="shared" si="398"/>
        <v/>
      </c>
      <c r="AN3090" s="80" t="str">
        <f t="shared" si="399"/>
        <v/>
      </c>
      <c r="AO3090" s="36">
        <f t="shared" si="400"/>
        <v>10179.84</v>
      </c>
      <c r="AP3090" s="83" t="str">
        <f t="shared" si="401"/>
        <v/>
      </c>
    </row>
    <row r="3091" spans="1:42" hidden="1">
      <c r="A3091">
        <v>48631</v>
      </c>
      <c r="B3091" s="38">
        <v>46237</v>
      </c>
      <c r="C3091" t="s">
        <v>843</v>
      </c>
      <c r="D3091" t="s">
        <v>725</v>
      </c>
      <c r="E3091" t="s">
        <v>726</v>
      </c>
      <c r="F3091" t="s">
        <v>49</v>
      </c>
      <c r="G3091">
        <v>8</v>
      </c>
      <c r="H3091" s="43">
        <v>10964</v>
      </c>
      <c r="I3091" t="s">
        <v>727</v>
      </c>
      <c r="J3091">
        <v>11933</v>
      </c>
      <c r="K3091" t="s">
        <v>832</v>
      </c>
      <c r="L3091" t="s">
        <v>832</v>
      </c>
      <c r="M3091">
        <v>2</v>
      </c>
      <c r="N3091" t="s">
        <v>736</v>
      </c>
      <c r="O3091" t="s">
        <v>64</v>
      </c>
      <c r="P3091">
        <v>981</v>
      </c>
      <c r="Q3091" t="s">
        <v>782</v>
      </c>
      <c r="R3091">
        <v>6</v>
      </c>
      <c r="S3091">
        <v>0</v>
      </c>
      <c r="T3091">
        <v>0</v>
      </c>
      <c r="U3091">
        <v>16</v>
      </c>
      <c r="V3091">
        <v>16</v>
      </c>
      <c r="W3091">
        <v>0</v>
      </c>
      <c r="X3091">
        <v>0</v>
      </c>
      <c r="Y3091">
        <v>0</v>
      </c>
      <c r="Z3091">
        <v>0</v>
      </c>
      <c r="AA3091" t="s">
        <v>55</v>
      </c>
      <c r="AB3091" t="s">
        <v>56</v>
      </c>
      <c r="AC3091" t="s">
        <v>833</v>
      </c>
      <c r="AD3091" t="s">
        <v>120</v>
      </c>
      <c r="AE3091" s="39">
        <v>46238.429583333331</v>
      </c>
      <c r="AG3091" t="str">
        <f t="shared" si="394"/>
        <v>Agosto-26</v>
      </c>
      <c r="AH3091" s="36">
        <f>_xlfn.XLOOKUP(AK3091,'Base de Preços'!P$7:P$3001,'Base de Preços'!J$7:J$3001,"",0)</f>
        <v>0</v>
      </c>
      <c r="AI3091" s="37">
        <f t="shared" si="395"/>
        <v>0</v>
      </c>
      <c r="AJ3091" t="str">
        <f>_xlfn.XLOOKUP(N3091,Agrupamentos!C$3:C$496,Agrupamentos!D$3:D$496,"",0)</f>
        <v>APOIO E MANUTENÇÃO</v>
      </c>
      <c r="AK3091" t="str">
        <f t="shared" si="396"/>
        <v>APOIO E MANUTENÇÃO 1430GN14302</v>
      </c>
      <c r="AL3091" s="57" t="str">
        <f t="shared" si="397"/>
        <v>48631GN1430Trabalhador FlorestalRAI DE MOURA SOUSAAPOIO E MANUTENÇÃO 1430F21 - SÃO FRANCISCO DE ASSIS6Suporte0Agosto-26161646238,429583333346237</v>
      </c>
      <c r="AM3091" s="79" t="str">
        <f t="shared" si="398"/>
        <v/>
      </c>
      <c r="AN3091" s="80" t="str">
        <f t="shared" si="399"/>
        <v/>
      </c>
      <c r="AO3091" s="36">
        <f t="shared" si="400"/>
        <v>0</v>
      </c>
      <c r="AP3091" s="83" t="str">
        <f t="shared" si="401"/>
        <v/>
      </c>
    </row>
    <row r="3092" spans="1:42" hidden="1">
      <c r="A3092">
        <v>48656</v>
      </c>
      <c r="B3092" s="38">
        <v>46237</v>
      </c>
      <c r="C3092" t="s">
        <v>843</v>
      </c>
      <c r="D3092" t="s">
        <v>725</v>
      </c>
      <c r="E3092" t="s">
        <v>726</v>
      </c>
      <c r="F3092" t="s">
        <v>59</v>
      </c>
      <c r="G3092">
        <v>8</v>
      </c>
      <c r="H3092" s="43">
        <v>10964</v>
      </c>
      <c r="I3092" t="s">
        <v>727</v>
      </c>
      <c r="J3092">
        <v>11846</v>
      </c>
      <c r="K3092" t="s">
        <v>728</v>
      </c>
      <c r="L3092" t="s">
        <v>728</v>
      </c>
      <c r="M3092">
        <v>2</v>
      </c>
      <c r="N3092" t="s">
        <v>736</v>
      </c>
      <c r="O3092" t="s">
        <v>64</v>
      </c>
      <c r="P3092">
        <v>981</v>
      </c>
      <c r="Q3092" t="s">
        <v>782</v>
      </c>
      <c r="R3092">
        <v>2</v>
      </c>
      <c r="S3092">
        <v>0</v>
      </c>
      <c r="T3092">
        <v>0</v>
      </c>
      <c r="U3092">
        <v>24</v>
      </c>
      <c r="V3092">
        <v>24</v>
      </c>
      <c r="W3092">
        <v>0</v>
      </c>
      <c r="X3092">
        <v>0</v>
      </c>
      <c r="Y3092">
        <v>0</v>
      </c>
      <c r="Z3092">
        <v>0</v>
      </c>
      <c r="AA3092" t="s">
        <v>55</v>
      </c>
      <c r="AB3092" t="s">
        <v>56</v>
      </c>
      <c r="AC3092" t="s">
        <v>732</v>
      </c>
      <c r="AE3092" s="39">
        <v>46238.38113425926</v>
      </c>
      <c r="AG3092" t="str">
        <f t="shared" si="394"/>
        <v>Agosto-26</v>
      </c>
      <c r="AH3092" s="36">
        <f>_xlfn.XLOOKUP(AK3092,'Base de Preços'!P$7:P$3001,'Base de Preços'!J$7:J$3001,"",0)</f>
        <v>0</v>
      </c>
      <c r="AI3092" s="37">
        <f t="shared" si="395"/>
        <v>0</v>
      </c>
      <c r="AJ3092" t="str">
        <f>_xlfn.XLOOKUP(N3092,Agrupamentos!C$3:C$496,Agrupamentos!D$3:D$496,"",0)</f>
        <v>APOIO E MANUTENÇÃO</v>
      </c>
      <c r="AK3092" t="str">
        <f t="shared" si="396"/>
        <v>APOIO E MANUTENÇÃO 1430GN14302</v>
      </c>
      <c r="AL3092" s="57" t="str">
        <f t="shared" si="397"/>
        <v>48656GN1430Operador de Trator de PneuYURI RIBEIRO DE OLIVEIRAAPOIO E MANUTENÇÃO 1430F21 - SÃO FRANCISCO DE ASSIS2Suporte0Agosto-26242446238,381134259346237</v>
      </c>
      <c r="AM3092" s="79" t="str">
        <f t="shared" si="398"/>
        <v/>
      </c>
      <c r="AN3092" s="80" t="str">
        <f t="shared" si="399"/>
        <v/>
      </c>
      <c r="AO3092" s="36">
        <f t="shared" si="400"/>
        <v>0</v>
      </c>
      <c r="AP3092" s="83" t="str">
        <f t="shared" si="401"/>
        <v/>
      </c>
    </row>
    <row r="3093" spans="1:42" hidden="1">
      <c r="A3093">
        <v>48660</v>
      </c>
      <c r="B3093" s="38">
        <v>46237</v>
      </c>
      <c r="C3093" t="s">
        <v>843</v>
      </c>
      <c r="D3093" t="s">
        <v>725</v>
      </c>
      <c r="E3093" t="s">
        <v>726</v>
      </c>
      <c r="F3093" t="s">
        <v>59</v>
      </c>
      <c r="G3093">
        <v>8</v>
      </c>
      <c r="H3093" s="43" t="s">
        <v>733</v>
      </c>
      <c r="I3093" t="s">
        <v>734</v>
      </c>
      <c r="J3093">
        <v>11752</v>
      </c>
      <c r="K3093" t="s">
        <v>149</v>
      </c>
      <c r="L3093" t="s">
        <v>738</v>
      </c>
      <c r="M3093">
        <v>2</v>
      </c>
      <c r="N3093" t="s">
        <v>736</v>
      </c>
      <c r="O3093" t="s">
        <v>64</v>
      </c>
      <c r="P3093">
        <v>953</v>
      </c>
      <c r="Q3093" t="s">
        <v>731</v>
      </c>
      <c r="R3093">
        <v>6</v>
      </c>
      <c r="S3093">
        <v>0</v>
      </c>
      <c r="T3093">
        <v>0</v>
      </c>
      <c r="U3093">
        <v>8</v>
      </c>
      <c r="V3093">
        <v>8</v>
      </c>
      <c r="W3093">
        <v>0</v>
      </c>
      <c r="X3093">
        <v>0</v>
      </c>
      <c r="Y3093">
        <v>0</v>
      </c>
      <c r="Z3093">
        <v>0</v>
      </c>
      <c r="AA3093" t="s">
        <v>55</v>
      </c>
      <c r="AB3093" t="s">
        <v>56</v>
      </c>
      <c r="AC3093" t="s">
        <v>120</v>
      </c>
      <c r="AD3093" t="s">
        <v>120</v>
      </c>
      <c r="AE3093" s="39">
        <v>46238.420057870368</v>
      </c>
      <c r="AG3093" t="str">
        <f t="shared" si="394"/>
        <v>Agosto-26</v>
      </c>
      <c r="AH3093" s="36">
        <f>_xlfn.XLOOKUP(AK3093,'Base de Preços'!P$7:P$3001,'Base de Preços'!J$7:J$3001,"",0)</f>
        <v>0</v>
      </c>
      <c r="AI3093" s="37">
        <f t="shared" si="395"/>
        <v>0</v>
      </c>
      <c r="AJ3093" t="str">
        <f>_xlfn.XLOOKUP(N3093,Agrupamentos!C$3:C$496,Agrupamentos!D$3:D$496,"",0)</f>
        <v>APOIO E MANUTENÇÃO</v>
      </c>
      <c r="AK3093" t="str">
        <f t="shared" si="396"/>
        <v>APOIO E MANUTENÇÃO 1430GN14302</v>
      </c>
      <c r="AL3093" s="57" t="str">
        <f t="shared" si="397"/>
        <v>48660GN1430Operador de Trator de PneuMATEUS SANCHES PERES BIENIEKAPOIO E MANUTENÇÃO 1430Santa fé - BTC6Suporte0Agosto-268846238,420057870446237</v>
      </c>
      <c r="AM3093" s="79" t="str">
        <f t="shared" si="398"/>
        <v/>
      </c>
      <c r="AN3093" s="80" t="str">
        <f t="shared" si="399"/>
        <v/>
      </c>
      <c r="AO3093" s="36">
        <f t="shared" si="400"/>
        <v>0</v>
      </c>
      <c r="AP3093" s="83" t="str">
        <f t="shared" si="401"/>
        <v/>
      </c>
    </row>
    <row r="3094" spans="1:42" hidden="1">
      <c r="A3094">
        <v>48661</v>
      </c>
      <c r="B3094" s="38">
        <v>46237</v>
      </c>
      <c r="C3094" t="s">
        <v>843</v>
      </c>
      <c r="D3094" t="s">
        <v>725</v>
      </c>
      <c r="E3094" t="s">
        <v>726</v>
      </c>
      <c r="F3094" t="s">
        <v>59</v>
      </c>
      <c r="G3094">
        <v>8</v>
      </c>
      <c r="H3094" s="43" t="s">
        <v>733</v>
      </c>
      <c r="I3094" t="s">
        <v>734</v>
      </c>
      <c r="J3094">
        <v>11752</v>
      </c>
      <c r="K3094" t="s">
        <v>149</v>
      </c>
      <c r="L3094" t="s">
        <v>735</v>
      </c>
      <c r="M3094">
        <v>2</v>
      </c>
      <c r="N3094" t="s">
        <v>736</v>
      </c>
      <c r="O3094" t="s">
        <v>64</v>
      </c>
      <c r="P3094">
        <v>981</v>
      </c>
      <c r="Q3094" t="s">
        <v>782</v>
      </c>
      <c r="R3094">
        <v>6</v>
      </c>
      <c r="S3094">
        <v>0</v>
      </c>
      <c r="T3094">
        <v>0</v>
      </c>
      <c r="U3094">
        <v>32</v>
      </c>
      <c r="V3094">
        <v>32</v>
      </c>
      <c r="W3094">
        <v>0</v>
      </c>
      <c r="X3094">
        <v>0</v>
      </c>
      <c r="Y3094">
        <v>0</v>
      </c>
      <c r="Z3094">
        <v>0</v>
      </c>
      <c r="AA3094" t="s">
        <v>55</v>
      </c>
      <c r="AB3094" t="s">
        <v>56</v>
      </c>
      <c r="AC3094" t="s">
        <v>120</v>
      </c>
      <c r="AD3094" t="s">
        <v>120</v>
      </c>
      <c r="AE3094" s="39">
        <v>46238.426886574074</v>
      </c>
      <c r="AG3094" t="str">
        <f t="shared" si="394"/>
        <v>Agosto-26</v>
      </c>
      <c r="AH3094" s="36">
        <f>_xlfn.XLOOKUP(AK3094,'Base de Preços'!P$7:P$3001,'Base de Preços'!J$7:J$3001,"",0)</f>
        <v>0</v>
      </c>
      <c r="AI3094" s="37">
        <f t="shared" si="395"/>
        <v>0</v>
      </c>
      <c r="AJ3094" t="str">
        <f>_xlfn.XLOOKUP(N3094,Agrupamentos!C$3:C$496,Agrupamentos!D$3:D$496,"",0)</f>
        <v>APOIO E MANUTENÇÃO</v>
      </c>
      <c r="AK3094" t="str">
        <f t="shared" si="396"/>
        <v>APOIO E MANUTENÇÃO 1430GN14302</v>
      </c>
      <c r="AL3094" s="57" t="str">
        <f t="shared" si="397"/>
        <v>48661GN1430Operador de Trator de PneuMATEUS SANCHES PERES BIENIEKAPOIO E MANUTENÇÃO 1430F21 - SÃO FRANCISCO DE ASSIS6Suporte0Agosto-26323246238,426886574146237</v>
      </c>
      <c r="AM3094" s="79" t="str">
        <f t="shared" si="398"/>
        <v/>
      </c>
      <c r="AN3094" s="80" t="str">
        <f t="shared" si="399"/>
        <v/>
      </c>
      <c r="AO3094" s="36">
        <f t="shared" si="400"/>
        <v>0</v>
      </c>
      <c r="AP3094" s="83" t="str">
        <f t="shared" si="401"/>
        <v/>
      </c>
    </row>
    <row r="3095" spans="1:42" hidden="1">
      <c r="A3095">
        <v>48661</v>
      </c>
      <c r="B3095" s="38">
        <v>46237</v>
      </c>
      <c r="C3095" t="s">
        <v>843</v>
      </c>
      <c r="D3095" t="s">
        <v>725</v>
      </c>
      <c r="E3095" t="s">
        <v>726</v>
      </c>
      <c r="F3095" t="s">
        <v>49</v>
      </c>
      <c r="G3095">
        <v>8</v>
      </c>
      <c r="H3095" s="43" t="s">
        <v>733</v>
      </c>
      <c r="I3095" t="s">
        <v>734</v>
      </c>
      <c r="J3095">
        <v>11752</v>
      </c>
      <c r="K3095" t="s">
        <v>149</v>
      </c>
      <c r="L3095" t="s">
        <v>735</v>
      </c>
      <c r="M3095">
        <v>2</v>
      </c>
      <c r="N3095" t="s">
        <v>736</v>
      </c>
      <c r="O3095" t="s">
        <v>64</v>
      </c>
      <c r="P3095">
        <v>981</v>
      </c>
      <c r="Q3095" t="s">
        <v>782</v>
      </c>
      <c r="R3095">
        <v>6</v>
      </c>
      <c r="S3095">
        <v>0</v>
      </c>
      <c r="T3095">
        <v>0</v>
      </c>
      <c r="U3095">
        <v>16</v>
      </c>
      <c r="V3095">
        <v>16</v>
      </c>
      <c r="W3095">
        <v>0</v>
      </c>
      <c r="X3095">
        <v>0</v>
      </c>
      <c r="Y3095">
        <v>0</v>
      </c>
      <c r="Z3095">
        <v>0</v>
      </c>
      <c r="AA3095" t="s">
        <v>55</v>
      </c>
      <c r="AB3095" t="s">
        <v>56</v>
      </c>
      <c r="AC3095" t="s">
        <v>120</v>
      </c>
      <c r="AD3095" t="s">
        <v>120</v>
      </c>
      <c r="AE3095" s="39">
        <v>46238.426736111112</v>
      </c>
      <c r="AG3095" t="str">
        <f t="shared" si="394"/>
        <v>Agosto-26</v>
      </c>
      <c r="AH3095" s="36">
        <f>_xlfn.XLOOKUP(AK3095,'Base de Preços'!P$7:P$3001,'Base de Preços'!J$7:J$3001,"",0)</f>
        <v>0</v>
      </c>
      <c r="AI3095" s="37">
        <f t="shared" si="395"/>
        <v>0</v>
      </c>
      <c r="AJ3095" t="str">
        <f>_xlfn.XLOOKUP(N3095,Agrupamentos!C$3:C$496,Agrupamentos!D$3:D$496,"",0)</f>
        <v>APOIO E MANUTENÇÃO</v>
      </c>
      <c r="AK3095" t="str">
        <f t="shared" si="396"/>
        <v>APOIO E MANUTENÇÃO 1430GN14302</v>
      </c>
      <c r="AL3095" s="57" t="str">
        <f t="shared" si="397"/>
        <v>48661GN1430Trabalhador FlorestalMATEUS SANCHES PERES BIENIEKAPOIO E MANUTENÇÃO 1430F21 - SÃO FRANCISCO DE ASSIS6Suporte0Agosto-26161646238,426736111146237</v>
      </c>
      <c r="AM3095" s="79" t="str">
        <f t="shared" si="398"/>
        <v/>
      </c>
      <c r="AN3095" s="80" t="str">
        <f t="shared" si="399"/>
        <v/>
      </c>
      <c r="AO3095" s="36">
        <f t="shared" si="400"/>
        <v>0</v>
      </c>
      <c r="AP3095" s="83" t="str">
        <f t="shared" si="401"/>
        <v/>
      </c>
    </row>
    <row r="3096" spans="1:42" hidden="1">
      <c r="A3096">
        <v>48661</v>
      </c>
      <c r="B3096" s="38">
        <v>46237</v>
      </c>
      <c r="C3096" t="s">
        <v>843</v>
      </c>
      <c r="D3096" t="s">
        <v>725</v>
      </c>
      <c r="E3096" t="s">
        <v>726</v>
      </c>
      <c r="F3096" t="s">
        <v>37</v>
      </c>
      <c r="G3096">
        <v>8</v>
      </c>
      <c r="H3096" s="43" t="s">
        <v>733</v>
      </c>
      <c r="I3096" t="s">
        <v>734</v>
      </c>
      <c r="J3096">
        <v>11752</v>
      </c>
      <c r="K3096" t="s">
        <v>149</v>
      </c>
      <c r="L3096" t="s">
        <v>735</v>
      </c>
      <c r="M3096">
        <v>2</v>
      </c>
      <c r="N3096" t="s">
        <v>736</v>
      </c>
      <c r="O3096" t="s">
        <v>64</v>
      </c>
      <c r="P3096">
        <v>981</v>
      </c>
      <c r="Q3096" t="s">
        <v>782</v>
      </c>
      <c r="R3096">
        <v>6</v>
      </c>
      <c r="S3096">
        <v>0</v>
      </c>
      <c r="T3096">
        <v>0</v>
      </c>
      <c r="U3096">
        <v>24</v>
      </c>
      <c r="V3096">
        <v>24</v>
      </c>
      <c r="W3096">
        <v>0</v>
      </c>
      <c r="X3096">
        <v>0</v>
      </c>
      <c r="Y3096">
        <v>0</v>
      </c>
      <c r="Z3096">
        <v>0</v>
      </c>
      <c r="AA3096" t="s">
        <v>55</v>
      </c>
      <c r="AB3096" t="s">
        <v>47</v>
      </c>
      <c r="AC3096" t="s">
        <v>120</v>
      </c>
      <c r="AD3096" t="s">
        <v>120</v>
      </c>
      <c r="AE3096" s="39">
        <v>46238.427037037036</v>
      </c>
      <c r="AG3096" t="str">
        <f t="shared" si="394"/>
        <v>Agosto-26</v>
      </c>
      <c r="AH3096" s="36">
        <f>_xlfn.XLOOKUP(AK3096,'Base de Preços'!P$7:P$3001,'Base de Preços'!J$7:J$3001,"",0)</f>
        <v>0</v>
      </c>
      <c r="AI3096" s="37">
        <f t="shared" si="395"/>
        <v>0</v>
      </c>
      <c r="AJ3096" t="str">
        <f>_xlfn.XLOOKUP(N3096,Agrupamentos!C$3:C$496,Agrupamentos!D$3:D$496,"",0)</f>
        <v>APOIO E MANUTENÇÃO</v>
      </c>
      <c r="AK3096" t="str">
        <f t="shared" si="396"/>
        <v>APOIO E MANUTENÇÃO 1430GN14302</v>
      </c>
      <c r="AL3096" s="57" t="str">
        <f t="shared" si="397"/>
        <v>48661GN1430MotoristaMATEUS SANCHES PERES BIENIEKAPOIO E MANUTENÇÃO 1430F21 - SÃO FRANCISCO DE ASSIS6Principal0Agosto-26242446238,42703703746237</v>
      </c>
      <c r="AM3096" s="79" t="str">
        <f t="shared" si="398"/>
        <v/>
      </c>
      <c r="AN3096" s="80" t="str">
        <f t="shared" si="399"/>
        <v/>
      </c>
      <c r="AO3096" s="36">
        <f t="shared" si="400"/>
        <v>0</v>
      </c>
      <c r="AP3096" s="83" t="str">
        <f t="shared" si="401"/>
        <v/>
      </c>
    </row>
    <row r="3097" spans="1:42" hidden="1">
      <c r="A3097">
        <v>48677</v>
      </c>
      <c r="B3097" s="38">
        <v>46237</v>
      </c>
      <c r="C3097" t="s">
        <v>843</v>
      </c>
      <c r="D3097" t="s">
        <v>725</v>
      </c>
      <c r="E3097" t="s">
        <v>726</v>
      </c>
      <c r="F3097" t="s">
        <v>59</v>
      </c>
      <c r="G3097">
        <v>8</v>
      </c>
      <c r="H3097" s="43">
        <v>10964</v>
      </c>
      <c r="I3097" t="s">
        <v>727</v>
      </c>
      <c r="J3097">
        <v>11910</v>
      </c>
      <c r="K3097" t="s">
        <v>857</v>
      </c>
      <c r="L3097" t="s">
        <v>857</v>
      </c>
      <c r="M3097" t="s">
        <v>740</v>
      </c>
      <c r="N3097" t="s">
        <v>741</v>
      </c>
      <c r="O3097" t="s">
        <v>64</v>
      </c>
      <c r="P3097">
        <v>980</v>
      </c>
      <c r="Q3097" t="s">
        <v>748</v>
      </c>
      <c r="R3097">
        <v>118</v>
      </c>
      <c r="S3097">
        <v>8</v>
      </c>
      <c r="T3097">
        <v>9</v>
      </c>
      <c r="U3097">
        <v>8</v>
      </c>
      <c r="V3097">
        <v>16</v>
      </c>
      <c r="W3097">
        <v>0.5</v>
      </c>
      <c r="X3097">
        <v>0.89</v>
      </c>
      <c r="Y3097">
        <v>1.78</v>
      </c>
      <c r="Z3097">
        <v>169.8</v>
      </c>
      <c r="AA3097" t="s">
        <v>55</v>
      </c>
      <c r="AB3097" t="s">
        <v>47</v>
      </c>
      <c r="AC3097" t="s">
        <v>120</v>
      </c>
      <c r="AD3097" t="s">
        <v>120</v>
      </c>
      <c r="AE3097" s="39">
        <v>46238.732129629629</v>
      </c>
      <c r="AG3097" t="str">
        <f t="shared" si="394"/>
        <v>Agosto-26</v>
      </c>
      <c r="AH3097" s="36">
        <f>_xlfn.XLOOKUP(AK3097,'Base de Preços'!P$7:P$3001,'Base de Preços'!J$7:J$3001,"",0)</f>
        <v>265.83999999999997</v>
      </c>
      <c r="AI3097" s="37">
        <f t="shared" si="395"/>
        <v>2392.56</v>
      </c>
      <c r="AJ3097" t="str">
        <f>_xlfn.XLOOKUP(N3097,Agrupamentos!C$3:C$496,Agrupamentos!D$3:D$496,"",0)</f>
        <v>HERBICIDA ENTRE LINHA</v>
      </c>
      <c r="AK3097" t="str">
        <f t="shared" si="396"/>
        <v>CAPINA QUIMICA ENTRELINHA 2 RUAS (6M)GN1430REF319</v>
      </c>
      <c r="AL3097" s="57" t="str">
        <f t="shared" si="397"/>
        <v>48677GN1430Operador de Trator de PneuCARLOS EDUARDO AMERICO DE JESUSCAPINA QUIMICA ENTRELINHA 2 RUAS (6M)F87 - MORRINHOS RIBEIRAO ATALHO118Principal9Agosto-2681646238,732129629646237</v>
      </c>
      <c r="AM3097" s="79">
        <f t="shared" si="398"/>
        <v>32</v>
      </c>
      <c r="AN3097" s="80">
        <f t="shared" si="399"/>
        <v>5433.6</v>
      </c>
      <c r="AO3097" s="36">
        <f t="shared" si="400"/>
        <v>1528.2</v>
      </c>
      <c r="AP3097" s="83">
        <f t="shared" si="401"/>
        <v>-3905.4000000000005</v>
      </c>
    </row>
    <row r="3098" spans="1:42" hidden="1">
      <c r="A3098">
        <v>48677</v>
      </c>
      <c r="B3098" s="38">
        <v>46237</v>
      </c>
      <c r="C3098" t="s">
        <v>843</v>
      </c>
      <c r="D3098" t="s">
        <v>725</v>
      </c>
      <c r="E3098" t="s">
        <v>726</v>
      </c>
      <c r="F3098" t="s">
        <v>59</v>
      </c>
      <c r="G3098">
        <v>8</v>
      </c>
      <c r="H3098" s="43">
        <v>10964</v>
      </c>
      <c r="I3098" t="s">
        <v>727</v>
      </c>
      <c r="J3098">
        <v>11910</v>
      </c>
      <c r="K3098" t="s">
        <v>857</v>
      </c>
      <c r="L3098" t="s">
        <v>857</v>
      </c>
      <c r="M3098" t="s">
        <v>858</v>
      </c>
      <c r="N3098" t="s">
        <v>859</v>
      </c>
      <c r="O3098" t="s">
        <v>64</v>
      </c>
      <c r="P3098">
        <v>981</v>
      </c>
      <c r="Q3098" t="s">
        <v>782</v>
      </c>
      <c r="R3098">
        <v>6</v>
      </c>
      <c r="S3098">
        <v>8</v>
      </c>
      <c r="T3098">
        <v>12</v>
      </c>
      <c r="U3098">
        <v>8</v>
      </c>
      <c r="V3098">
        <v>16</v>
      </c>
      <c r="W3098">
        <v>0.54</v>
      </c>
      <c r="X3098">
        <v>0.67</v>
      </c>
      <c r="Y3098">
        <v>1.33</v>
      </c>
      <c r="Z3098">
        <v>219.33</v>
      </c>
      <c r="AA3098" t="s">
        <v>55</v>
      </c>
      <c r="AB3098" t="s">
        <v>47</v>
      </c>
      <c r="AC3098" t="s">
        <v>120</v>
      </c>
      <c r="AD3098" t="s">
        <v>120</v>
      </c>
      <c r="AE3098" s="39">
        <v>46238.733472222222</v>
      </c>
      <c r="AG3098" t="str">
        <f t="shared" si="394"/>
        <v>Agosto-26</v>
      </c>
      <c r="AH3098" s="36">
        <f>_xlfn.XLOOKUP(AK3098,'Base de Preços'!P$7:P$3001,'Base de Preços'!J$7:J$3001,"",0)</f>
        <v>295.5</v>
      </c>
      <c r="AI3098" s="37">
        <f t="shared" si="395"/>
        <v>3546</v>
      </c>
      <c r="AJ3098" t="str">
        <f>_xlfn.XLOOKUP(N3098,Agrupamentos!C$3:C$496,Agrupamentos!D$3:D$496,"",0)</f>
        <v/>
      </c>
      <c r="AK3098" t="str">
        <f t="shared" si="396"/>
        <v>CAPINA QUIMICA PRE EMERGENTE MECANIZADA IMPLANTACAOGN1430REF312</v>
      </c>
      <c r="AL3098" s="57" t="str">
        <f t="shared" si="397"/>
        <v>48677GN1430Operador de Trator de PneuCARLOS EDUARDO AMERICO DE JESUSCAPINA QUIMICA PRE EMERGENTE MECANIZADA IMPLANTACAOF21 - SÃO FRANCISCO DE ASSIS6Principal12Agosto-2681646238,733472222246237</v>
      </c>
      <c r="AM3098" s="79">
        <f t="shared" si="398"/>
        <v>29.629629629629626</v>
      </c>
      <c r="AN3098" s="80">
        <f t="shared" si="399"/>
        <v>6498.6666666666661</v>
      </c>
      <c r="AO3098" s="36">
        <f t="shared" si="400"/>
        <v>2631.96</v>
      </c>
      <c r="AP3098" s="83">
        <f t="shared" si="401"/>
        <v>-3866.706666666666</v>
      </c>
    </row>
    <row r="3099" spans="1:42" hidden="1">
      <c r="A3099">
        <v>48677</v>
      </c>
      <c r="B3099" s="38">
        <v>46237</v>
      </c>
      <c r="C3099" t="s">
        <v>843</v>
      </c>
      <c r="D3099" t="s">
        <v>725</v>
      </c>
      <c r="E3099" t="s">
        <v>726</v>
      </c>
      <c r="F3099" t="s">
        <v>92</v>
      </c>
      <c r="G3099">
        <v>8</v>
      </c>
      <c r="H3099" s="43">
        <v>10964</v>
      </c>
      <c r="I3099" t="s">
        <v>727</v>
      </c>
      <c r="J3099">
        <v>11910</v>
      </c>
      <c r="K3099" t="s">
        <v>857</v>
      </c>
      <c r="L3099" t="s">
        <v>857</v>
      </c>
      <c r="M3099" t="s">
        <v>858</v>
      </c>
      <c r="N3099" t="s">
        <v>859</v>
      </c>
      <c r="O3099" t="s">
        <v>64</v>
      </c>
      <c r="P3099">
        <v>981</v>
      </c>
      <c r="Q3099" t="s">
        <v>782</v>
      </c>
      <c r="R3099">
        <v>6</v>
      </c>
      <c r="S3099">
        <v>8</v>
      </c>
      <c r="T3099">
        <v>0</v>
      </c>
      <c r="U3099">
        <v>0</v>
      </c>
      <c r="V3099">
        <v>8</v>
      </c>
      <c r="W3099">
        <v>0.18</v>
      </c>
      <c r="X3099">
        <v>0</v>
      </c>
      <c r="Y3099">
        <v>0</v>
      </c>
      <c r="Z3099">
        <v>76.17</v>
      </c>
      <c r="AA3099" t="s">
        <v>55</v>
      </c>
      <c r="AB3099" t="s">
        <v>77</v>
      </c>
      <c r="AC3099" t="s">
        <v>120</v>
      </c>
      <c r="AD3099" t="s">
        <v>120</v>
      </c>
      <c r="AE3099" s="39">
        <v>46238.73369212963</v>
      </c>
      <c r="AG3099" t="str">
        <f t="shared" si="394"/>
        <v>Agosto-26</v>
      </c>
      <c r="AH3099" s="36">
        <f>_xlfn.XLOOKUP(AK3099,'Base de Preços'!P$7:P$3001,'Base de Preços'!J$7:J$3001,"",0)</f>
        <v>295.5</v>
      </c>
      <c r="AI3099" s="37">
        <f t="shared" si="395"/>
        <v>0</v>
      </c>
      <c r="AJ3099" t="str">
        <f>_xlfn.XLOOKUP(N3099,Agrupamentos!C$3:C$496,Agrupamentos!D$3:D$496,"",0)</f>
        <v/>
      </c>
      <c r="AK3099" t="str">
        <f t="shared" si="396"/>
        <v>CAPINA QUIMICA PRE EMERGENTE MECANIZADA IMPLANTACAOGN1430REF312</v>
      </c>
      <c r="AL3099" s="57" t="str">
        <f t="shared" si="397"/>
        <v>48677GN1430Motorista de Caminhão PipaCARLOS EDUARDO AMERICO DE JESUSCAPINA QUIMICA PRE EMERGENTE MECANIZADA IMPLANTACAOF21 - SÃO FRANCISCO DE ASSIS6Apoio0Agosto-260846238,733692129646237</v>
      </c>
      <c r="AM3099" s="79">
        <f t="shared" si="398"/>
        <v>44.444444444444443</v>
      </c>
      <c r="AN3099" s="80">
        <f t="shared" si="399"/>
        <v>3385.3333333333335</v>
      </c>
      <c r="AO3099" s="36">
        <f t="shared" si="400"/>
        <v>0</v>
      </c>
      <c r="AP3099" s="83">
        <f t="shared" si="401"/>
        <v>-3385.3333333333335</v>
      </c>
    </row>
    <row r="3100" spans="1:42" hidden="1">
      <c r="A3100">
        <v>48684</v>
      </c>
      <c r="B3100" s="38">
        <v>46238</v>
      </c>
      <c r="C3100" t="s">
        <v>843</v>
      </c>
      <c r="D3100" t="s">
        <v>725</v>
      </c>
      <c r="E3100" t="s">
        <v>726</v>
      </c>
      <c r="F3100" t="s">
        <v>49</v>
      </c>
      <c r="G3100">
        <v>8</v>
      </c>
      <c r="H3100" s="43">
        <v>10964</v>
      </c>
      <c r="I3100" t="s">
        <v>727</v>
      </c>
      <c r="J3100">
        <v>11933</v>
      </c>
      <c r="K3100" t="s">
        <v>832</v>
      </c>
      <c r="L3100" t="s">
        <v>832</v>
      </c>
      <c r="M3100" t="s">
        <v>553</v>
      </c>
      <c r="N3100" t="s">
        <v>554</v>
      </c>
      <c r="O3100" t="s">
        <v>168</v>
      </c>
      <c r="P3100">
        <v>981</v>
      </c>
      <c r="Q3100" t="s">
        <v>782</v>
      </c>
      <c r="R3100">
        <v>6</v>
      </c>
      <c r="S3100">
        <v>136</v>
      </c>
      <c r="T3100">
        <v>136</v>
      </c>
      <c r="U3100">
        <v>8</v>
      </c>
      <c r="V3100">
        <v>144</v>
      </c>
      <c r="W3100">
        <v>0</v>
      </c>
      <c r="X3100">
        <v>1</v>
      </c>
      <c r="Y3100">
        <v>1.06</v>
      </c>
      <c r="Z3100">
        <v>79.53</v>
      </c>
      <c r="AA3100" t="s">
        <v>55</v>
      </c>
      <c r="AB3100" t="s">
        <v>47</v>
      </c>
      <c r="AC3100" t="s">
        <v>833</v>
      </c>
      <c r="AD3100" t="s">
        <v>120</v>
      </c>
      <c r="AE3100" s="39">
        <v>46238.745127314818</v>
      </c>
      <c r="AG3100" t="str">
        <f t="shared" si="394"/>
        <v>Agosto-26</v>
      </c>
      <c r="AH3100" s="36">
        <f>_xlfn.XLOOKUP(AK3100,'Base de Preços'!P$7:P$3001,'Base de Preços'!J$7:J$3001,"",0)</f>
        <v>79.53</v>
      </c>
      <c r="AI3100" s="37">
        <f t="shared" si="395"/>
        <v>10816.08</v>
      </c>
      <c r="AJ3100" t="str">
        <f>_xlfn.XLOOKUP(N3100,Agrupamentos!C$3:C$496,Agrupamentos!D$3:D$496,"",0)</f>
        <v>HORAS HOMEM  NORMAL</v>
      </c>
      <c r="AK3100" t="str">
        <f t="shared" si="396"/>
        <v>HORAS HOMEM  NORMALGN1430REF23</v>
      </c>
      <c r="AL3100" s="57" t="str">
        <f t="shared" si="397"/>
        <v>48684GN1430Trabalhador FlorestalRAI DE MOURA SOUSAHORAS HOMEM  NORMALF21 - SÃO FRANCISCO DE ASSIS6Principal136Agosto-26814446238,745127314846238</v>
      </c>
      <c r="AM3100" s="79" t="str">
        <f t="shared" si="398"/>
        <v/>
      </c>
      <c r="AN3100" s="80" t="str">
        <f t="shared" si="399"/>
        <v/>
      </c>
      <c r="AO3100" s="36">
        <f t="shared" si="400"/>
        <v>10816.08</v>
      </c>
      <c r="AP3100" s="83" t="str">
        <f t="shared" si="401"/>
        <v/>
      </c>
    </row>
    <row r="3101" spans="1:42" hidden="1">
      <c r="A3101">
        <v>48688</v>
      </c>
      <c r="B3101" s="38">
        <v>46238</v>
      </c>
      <c r="C3101" t="s">
        <v>843</v>
      </c>
      <c r="D3101" t="s">
        <v>725</v>
      </c>
      <c r="E3101" t="s">
        <v>726</v>
      </c>
      <c r="F3101" t="s">
        <v>59</v>
      </c>
      <c r="G3101">
        <v>8</v>
      </c>
      <c r="H3101" s="43" t="s">
        <v>733</v>
      </c>
      <c r="I3101" t="s">
        <v>734</v>
      </c>
      <c r="J3101">
        <v>11752</v>
      </c>
      <c r="K3101" t="s">
        <v>149</v>
      </c>
      <c r="L3101" t="s">
        <v>738</v>
      </c>
      <c r="M3101">
        <v>2</v>
      </c>
      <c r="N3101" t="s">
        <v>736</v>
      </c>
      <c r="O3101" t="s">
        <v>64</v>
      </c>
      <c r="P3101">
        <v>1151</v>
      </c>
      <c r="Q3101" t="s">
        <v>860</v>
      </c>
      <c r="R3101">
        <v>421</v>
      </c>
      <c r="S3101">
        <v>0</v>
      </c>
      <c r="T3101">
        <v>0</v>
      </c>
      <c r="U3101">
        <v>8</v>
      </c>
      <c r="V3101">
        <v>8</v>
      </c>
      <c r="W3101">
        <v>0</v>
      </c>
      <c r="X3101">
        <v>0</v>
      </c>
      <c r="Y3101">
        <v>0</v>
      </c>
      <c r="Z3101">
        <v>0</v>
      </c>
      <c r="AA3101" t="s">
        <v>55</v>
      </c>
      <c r="AB3101" t="s">
        <v>56</v>
      </c>
      <c r="AC3101" t="s">
        <v>120</v>
      </c>
      <c r="AD3101" t="s">
        <v>120</v>
      </c>
      <c r="AE3101" s="39">
        <v>46238.777662037035</v>
      </c>
      <c r="AG3101" t="str">
        <f t="shared" si="394"/>
        <v>Agosto-26</v>
      </c>
      <c r="AH3101" s="36">
        <f>_xlfn.XLOOKUP(AK3101,'Base de Preços'!P$7:P$3001,'Base de Preços'!J$7:J$3001,"",0)</f>
        <v>0</v>
      </c>
      <c r="AI3101" s="37">
        <f t="shared" si="395"/>
        <v>0</v>
      </c>
      <c r="AJ3101" t="str">
        <f>_xlfn.XLOOKUP(N3101,Agrupamentos!C$3:C$496,Agrupamentos!D$3:D$496,"",0)</f>
        <v>APOIO E MANUTENÇÃO</v>
      </c>
      <c r="AK3101" t="str">
        <f t="shared" si="396"/>
        <v>APOIO E MANUTENÇÃO 1430GN14302</v>
      </c>
      <c r="AL3101" s="57" t="str">
        <f t="shared" si="397"/>
        <v>48688GN1430Operador de Trator de PneuMATEUS SANCHES PERES BIENIEKAPOIO E MANUTENÇÃO 1430SANTA TEREZINHA421Suporte0Agosto-268846238,77766203746238</v>
      </c>
      <c r="AM3101" s="79" t="str">
        <f t="shared" si="398"/>
        <v/>
      </c>
      <c r="AN3101" s="80" t="str">
        <f t="shared" si="399"/>
        <v/>
      </c>
      <c r="AO3101" s="36">
        <f t="shared" si="400"/>
        <v>0</v>
      </c>
      <c r="AP3101" s="83" t="str">
        <f t="shared" si="401"/>
        <v/>
      </c>
    </row>
    <row r="3102" spans="1:42" hidden="1">
      <c r="A3102">
        <v>48689</v>
      </c>
      <c r="B3102" s="38">
        <v>46238</v>
      </c>
      <c r="C3102" t="s">
        <v>843</v>
      </c>
      <c r="D3102" t="s">
        <v>725</v>
      </c>
      <c r="E3102" t="s">
        <v>726</v>
      </c>
      <c r="F3102" t="s">
        <v>59</v>
      </c>
      <c r="G3102">
        <v>8</v>
      </c>
      <c r="H3102" s="43" t="s">
        <v>733</v>
      </c>
      <c r="I3102" t="s">
        <v>734</v>
      </c>
      <c r="J3102">
        <v>11752</v>
      </c>
      <c r="K3102" t="s">
        <v>149</v>
      </c>
      <c r="L3102" t="s">
        <v>735</v>
      </c>
      <c r="M3102">
        <v>2</v>
      </c>
      <c r="N3102" t="s">
        <v>736</v>
      </c>
      <c r="O3102" t="s">
        <v>64</v>
      </c>
      <c r="P3102">
        <v>1151</v>
      </c>
      <c r="Q3102" t="s">
        <v>860</v>
      </c>
      <c r="R3102">
        <v>421</v>
      </c>
      <c r="S3102">
        <v>0</v>
      </c>
      <c r="T3102">
        <v>0</v>
      </c>
      <c r="U3102">
        <v>16</v>
      </c>
      <c r="V3102">
        <v>16</v>
      </c>
      <c r="W3102">
        <v>0</v>
      </c>
      <c r="X3102">
        <v>0</v>
      </c>
      <c r="Y3102">
        <v>0</v>
      </c>
      <c r="Z3102">
        <v>0</v>
      </c>
      <c r="AA3102" t="s">
        <v>55</v>
      </c>
      <c r="AB3102" t="s">
        <v>56</v>
      </c>
      <c r="AC3102" t="s">
        <v>120</v>
      </c>
      <c r="AD3102" t="s">
        <v>120</v>
      </c>
      <c r="AE3102" s="39">
        <v>46238.786215277774</v>
      </c>
      <c r="AG3102" t="str">
        <f t="shared" si="394"/>
        <v>Agosto-26</v>
      </c>
      <c r="AH3102" s="36">
        <f>_xlfn.XLOOKUP(AK3102,'Base de Preços'!P$7:P$3001,'Base de Preços'!J$7:J$3001,"",0)</f>
        <v>0</v>
      </c>
      <c r="AI3102" s="37">
        <f t="shared" si="395"/>
        <v>0</v>
      </c>
      <c r="AJ3102" t="str">
        <f>_xlfn.XLOOKUP(N3102,Agrupamentos!C$3:C$496,Agrupamentos!D$3:D$496,"",0)</f>
        <v>APOIO E MANUTENÇÃO</v>
      </c>
      <c r="AK3102" t="str">
        <f t="shared" si="396"/>
        <v>APOIO E MANUTENÇÃO 1430GN14302</v>
      </c>
      <c r="AL3102" s="57" t="str">
        <f t="shared" si="397"/>
        <v>48689GN1430Operador de Trator de PneuMATEUS SANCHES PERES BIENIEKAPOIO E MANUTENÇÃO 1430SANTA TEREZINHA421Suporte0Agosto-26161646238,786215277846238</v>
      </c>
      <c r="AM3102" s="79" t="str">
        <f t="shared" si="398"/>
        <v/>
      </c>
      <c r="AN3102" s="80" t="str">
        <f t="shared" si="399"/>
        <v/>
      </c>
      <c r="AO3102" s="36">
        <f t="shared" si="400"/>
        <v>0</v>
      </c>
      <c r="AP3102" s="83" t="str">
        <f t="shared" si="401"/>
        <v/>
      </c>
    </row>
    <row r="3103" spans="1:42" hidden="1">
      <c r="A3103">
        <v>48689</v>
      </c>
      <c r="B3103" s="38">
        <v>46238</v>
      </c>
      <c r="C3103" t="s">
        <v>843</v>
      </c>
      <c r="D3103" t="s">
        <v>725</v>
      </c>
      <c r="E3103" t="s">
        <v>726</v>
      </c>
      <c r="F3103" t="s">
        <v>49</v>
      </c>
      <c r="G3103">
        <v>8</v>
      </c>
      <c r="H3103" s="43" t="s">
        <v>733</v>
      </c>
      <c r="I3103" t="s">
        <v>734</v>
      </c>
      <c r="J3103">
        <v>11752</v>
      </c>
      <c r="K3103" t="s">
        <v>149</v>
      </c>
      <c r="L3103" t="s">
        <v>735</v>
      </c>
      <c r="M3103">
        <v>2</v>
      </c>
      <c r="N3103" t="s">
        <v>736</v>
      </c>
      <c r="O3103" t="s">
        <v>64</v>
      </c>
      <c r="P3103">
        <v>1151</v>
      </c>
      <c r="Q3103" t="s">
        <v>860</v>
      </c>
      <c r="R3103">
        <v>421</v>
      </c>
      <c r="S3103">
        <v>0</v>
      </c>
      <c r="T3103">
        <v>0</v>
      </c>
      <c r="U3103">
        <v>16</v>
      </c>
      <c r="V3103">
        <v>16</v>
      </c>
      <c r="W3103">
        <v>0</v>
      </c>
      <c r="X3103">
        <v>0</v>
      </c>
      <c r="Y3103">
        <v>0</v>
      </c>
      <c r="Z3103">
        <v>0</v>
      </c>
      <c r="AA3103" t="s">
        <v>55</v>
      </c>
      <c r="AB3103" t="s">
        <v>56</v>
      </c>
      <c r="AC3103" t="s">
        <v>120</v>
      </c>
      <c r="AD3103" t="s">
        <v>120</v>
      </c>
      <c r="AE3103" s="39">
        <v>46238.78601851852</v>
      </c>
      <c r="AG3103" t="str">
        <f t="shared" si="394"/>
        <v>Agosto-26</v>
      </c>
      <c r="AH3103" s="36">
        <f>_xlfn.XLOOKUP(AK3103,'Base de Preços'!P$7:P$3001,'Base de Preços'!J$7:J$3001,"",0)</f>
        <v>0</v>
      </c>
      <c r="AI3103" s="37">
        <f t="shared" si="395"/>
        <v>0</v>
      </c>
      <c r="AJ3103" t="str">
        <f>_xlfn.XLOOKUP(N3103,Agrupamentos!C$3:C$496,Agrupamentos!D$3:D$496,"",0)</f>
        <v>APOIO E MANUTENÇÃO</v>
      </c>
      <c r="AK3103" t="str">
        <f t="shared" si="396"/>
        <v>APOIO E MANUTENÇÃO 1430GN14302</v>
      </c>
      <c r="AL3103" s="57" t="str">
        <f t="shared" si="397"/>
        <v>48689GN1430Trabalhador FlorestalMATEUS SANCHES PERES BIENIEKAPOIO E MANUTENÇÃO 1430SANTA TEREZINHA421Suporte0Agosto-26161646238,786018518546238</v>
      </c>
      <c r="AM3103" s="79" t="str">
        <f t="shared" si="398"/>
        <v/>
      </c>
      <c r="AN3103" s="80" t="str">
        <f t="shared" si="399"/>
        <v/>
      </c>
      <c r="AO3103" s="36">
        <f t="shared" si="400"/>
        <v>0</v>
      </c>
      <c r="AP3103" s="83" t="str">
        <f t="shared" si="401"/>
        <v/>
      </c>
    </row>
    <row r="3104" spans="1:42" hidden="1">
      <c r="A3104">
        <v>48689</v>
      </c>
      <c r="B3104" s="38">
        <v>46238</v>
      </c>
      <c r="C3104" t="s">
        <v>843</v>
      </c>
      <c r="D3104" t="s">
        <v>725</v>
      </c>
      <c r="E3104" t="s">
        <v>726</v>
      </c>
      <c r="F3104" t="s">
        <v>37</v>
      </c>
      <c r="G3104">
        <v>8</v>
      </c>
      <c r="H3104" s="43" t="s">
        <v>733</v>
      </c>
      <c r="I3104" t="s">
        <v>734</v>
      </c>
      <c r="J3104">
        <v>11752</v>
      </c>
      <c r="K3104" t="s">
        <v>149</v>
      </c>
      <c r="L3104" t="s">
        <v>735</v>
      </c>
      <c r="M3104">
        <v>2</v>
      </c>
      <c r="N3104" t="s">
        <v>736</v>
      </c>
      <c r="O3104" t="s">
        <v>64</v>
      </c>
      <c r="P3104">
        <v>1151</v>
      </c>
      <c r="Q3104" t="s">
        <v>860</v>
      </c>
      <c r="R3104">
        <v>421</v>
      </c>
      <c r="S3104">
        <v>0</v>
      </c>
      <c r="T3104">
        <v>0</v>
      </c>
      <c r="U3104">
        <v>16</v>
      </c>
      <c r="V3104">
        <v>16</v>
      </c>
      <c r="W3104">
        <v>0</v>
      </c>
      <c r="X3104">
        <v>0</v>
      </c>
      <c r="Y3104">
        <v>0</v>
      </c>
      <c r="Z3104">
        <v>0</v>
      </c>
      <c r="AA3104" t="s">
        <v>55</v>
      </c>
      <c r="AB3104" t="s">
        <v>47</v>
      </c>
      <c r="AC3104" t="s">
        <v>120</v>
      </c>
      <c r="AD3104" t="s">
        <v>120</v>
      </c>
      <c r="AE3104" s="39">
        <v>46238.786423611113</v>
      </c>
      <c r="AG3104" t="str">
        <f t="shared" si="394"/>
        <v>Agosto-26</v>
      </c>
      <c r="AH3104" s="36">
        <f>_xlfn.XLOOKUP(AK3104,'Base de Preços'!P$7:P$3001,'Base de Preços'!J$7:J$3001,"",0)</f>
        <v>0</v>
      </c>
      <c r="AI3104" s="37">
        <f t="shared" si="395"/>
        <v>0</v>
      </c>
      <c r="AJ3104" t="str">
        <f>_xlfn.XLOOKUP(N3104,Agrupamentos!C$3:C$496,Agrupamentos!D$3:D$496,"",0)</f>
        <v>APOIO E MANUTENÇÃO</v>
      </c>
      <c r="AK3104" t="str">
        <f t="shared" si="396"/>
        <v>APOIO E MANUTENÇÃO 1430GN14302</v>
      </c>
      <c r="AL3104" s="57" t="str">
        <f t="shared" si="397"/>
        <v>48689GN1430MotoristaMATEUS SANCHES PERES BIENIEKAPOIO E MANUTENÇÃO 1430SANTA TEREZINHA421Principal0Agosto-26161646238,786423611146238</v>
      </c>
      <c r="AM3104" s="79" t="str">
        <f t="shared" si="398"/>
        <v/>
      </c>
      <c r="AN3104" s="80" t="str">
        <f t="shared" si="399"/>
        <v/>
      </c>
      <c r="AO3104" s="36">
        <f t="shared" si="400"/>
        <v>0</v>
      </c>
      <c r="AP3104" s="83" t="str">
        <f t="shared" si="401"/>
        <v/>
      </c>
    </row>
    <row r="3105" spans="1:42" hidden="1">
      <c r="A3105">
        <v>48690</v>
      </c>
      <c r="B3105" s="38">
        <v>46238</v>
      </c>
      <c r="C3105" t="s">
        <v>843</v>
      </c>
      <c r="D3105" t="s">
        <v>725</v>
      </c>
      <c r="E3105" t="s">
        <v>726</v>
      </c>
      <c r="F3105" t="s">
        <v>59</v>
      </c>
      <c r="G3105">
        <v>8</v>
      </c>
      <c r="H3105" s="43">
        <v>10964</v>
      </c>
      <c r="I3105" t="s">
        <v>727</v>
      </c>
      <c r="J3105">
        <v>11929</v>
      </c>
      <c r="K3105" t="s">
        <v>739</v>
      </c>
      <c r="L3105" t="s">
        <v>739</v>
      </c>
      <c r="M3105" t="s">
        <v>861</v>
      </c>
      <c r="N3105" t="s">
        <v>862</v>
      </c>
      <c r="O3105" t="s">
        <v>64</v>
      </c>
      <c r="P3105">
        <v>953</v>
      </c>
      <c r="Q3105" t="s">
        <v>731</v>
      </c>
      <c r="R3105" s="4">
        <v>46045</v>
      </c>
      <c r="S3105">
        <v>8</v>
      </c>
      <c r="T3105">
        <v>15</v>
      </c>
      <c r="U3105">
        <v>8</v>
      </c>
      <c r="V3105">
        <v>16</v>
      </c>
      <c r="W3105">
        <v>0.63</v>
      </c>
      <c r="X3105">
        <v>0.53</v>
      </c>
      <c r="Y3105">
        <v>1.07</v>
      </c>
      <c r="Z3105">
        <v>236.65</v>
      </c>
      <c r="AA3105" t="s">
        <v>55</v>
      </c>
      <c r="AB3105" t="s">
        <v>47</v>
      </c>
      <c r="AC3105" t="s">
        <v>742</v>
      </c>
      <c r="AD3105" t="s">
        <v>120</v>
      </c>
      <c r="AE3105" s="39">
        <v>46238.795555555553</v>
      </c>
      <c r="AG3105" t="str">
        <f t="shared" si="394"/>
        <v>Agosto-26</v>
      </c>
      <c r="AH3105" s="36">
        <f>_xlfn.XLOOKUP(AK3105,'Base de Preços'!P$7:P$3001,'Base de Preços'!J$7:J$3001,"",0)</f>
        <v>333</v>
      </c>
      <c r="AI3105" s="37">
        <f t="shared" si="395"/>
        <v>4995</v>
      </c>
      <c r="AJ3105" t="str">
        <f>_xlfn.XLOOKUP(N3105,Agrupamentos!C$3:C$496,Agrupamentos!D$3:D$496,"",0)</f>
        <v/>
      </c>
      <c r="AK3105" t="str">
        <f t="shared" si="396"/>
        <v>ADUBACAO COMPLEMENTAR MECANIZADA IGN1430REF149</v>
      </c>
      <c r="AL3105" s="57" t="str">
        <f t="shared" si="397"/>
        <v>48690GN1430Operador de Trator de PneuMARCIO APARECIDO FOGAÇAADUBACAO COMPLEMENTAR MECANIZADA ISanta fé - BTC46045Principal15Agosto-2681646238,795555555646238</v>
      </c>
      <c r="AM3105" s="79">
        <f t="shared" si="398"/>
        <v>25.396825396825395</v>
      </c>
      <c r="AN3105" s="80">
        <f t="shared" si="399"/>
        <v>6010.1587301587297</v>
      </c>
      <c r="AO3105" s="36">
        <f t="shared" si="400"/>
        <v>3549.75</v>
      </c>
      <c r="AP3105" s="83">
        <f t="shared" si="401"/>
        <v>-2460.4087301587297</v>
      </c>
    </row>
    <row r="3106" spans="1:42" hidden="1">
      <c r="A3106">
        <v>48713</v>
      </c>
      <c r="B3106" s="38">
        <v>46238</v>
      </c>
      <c r="C3106" t="s">
        <v>843</v>
      </c>
      <c r="D3106" t="s">
        <v>725</v>
      </c>
      <c r="E3106" t="s">
        <v>726</v>
      </c>
      <c r="F3106" t="s">
        <v>59</v>
      </c>
      <c r="G3106">
        <v>8</v>
      </c>
      <c r="H3106" s="43">
        <v>10964</v>
      </c>
      <c r="I3106" t="s">
        <v>727</v>
      </c>
      <c r="J3106">
        <v>11910</v>
      </c>
      <c r="K3106" t="s">
        <v>857</v>
      </c>
      <c r="L3106" t="s">
        <v>857</v>
      </c>
      <c r="M3106" t="s">
        <v>740</v>
      </c>
      <c r="N3106" t="s">
        <v>741</v>
      </c>
      <c r="O3106" t="s">
        <v>64</v>
      </c>
      <c r="P3106">
        <v>980</v>
      </c>
      <c r="Q3106" t="s">
        <v>748</v>
      </c>
      <c r="R3106">
        <v>102</v>
      </c>
      <c r="S3106">
        <v>7</v>
      </c>
      <c r="T3106">
        <v>10</v>
      </c>
      <c r="U3106">
        <v>1</v>
      </c>
      <c r="V3106">
        <v>8</v>
      </c>
      <c r="W3106">
        <v>0.5</v>
      </c>
      <c r="X3106">
        <v>0.7</v>
      </c>
      <c r="Y3106">
        <v>0.8</v>
      </c>
      <c r="Z3106">
        <v>169.8</v>
      </c>
      <c r="AA3106" t="s">
        <v>55</v>
      </c>
      <c r="AB3106" t="s">
        <v>47</v>
      </c>
      <c r="AC3106" t="s">
        <v>863</v>
      </c>
      <c r="AE3106" s="39">
        <v>46239.211678240739</v>
      </c>
      <c r="AG3106" t="str">
        <f t="shared" si="394"/>
        <v>Agosto-26</v>
      </c>
      <c r="AH3106" s="36">
        <f>_xlfn.XLOOKUP(AK3106,'Base de Preços'!P$7:P$3001,'Base de Preços'!J$7:J$3001,"",0)</f>
        <v>265.83999999999997</v>
      </c>
      <c r="AI3106" s="37">
        <f t="shared" si="395"/>
        <v>2658.3999999999996</v>
      </c>
      <c r="AJ3106" t="str">
        <f>_xlfn.XLOOKUP(N3106,Agrupamentos!C$3:C$496,Agrupamentos!D$3:D$496,"",0)</f>
        <v>HERBICIDA ENTRE LINHA</v>
      </c>
      <c r="AK3106" t="str">
        <f t="shared" si="396"/>
        <v>CAPINA QUIMICA ENTRELINHA 2 RUAS (6M)GN1430REF319</v>
      </c>
      <c r="AL3106" s="57" t="str">
        <f t="shared" si="397"/>
        <v>48713GN1430Operador de Trator de PneuCARLOS EDUARDO AMERICO DE JESUSCAPINA QUIMICA ENTRELINHA 2 RUAS (6M)F87 - MORRINHOS RIBEIRAO ATALHO102Principal10Agosto-261846239,211678240746238</v>
      </c>
      <c r="AM3106" s="79">
        <f t="shared" si="398"/>
        <v>16</v>
      </c>
      <c r="AN3106" s="80">
        <f t="shared" si="399"/>
        <v>2716.8</v>
      </c>
      <c r="AO3106" s="36">
        <f t="shared" si="400"/>
        <v>1698</v>
      </c>
      <c r="AP3106" s="83">
        <f t="shared" si="401"/>
        <v>-1018.8000000000002</v>
      </c>
    </row>
    <row r="3107" spans="1:42" hidden="1">
      <c r="A3107">
        <v>48713</v>
      </c>
      <c r="B3107" s="38">
        <v>46238</v>
      </c>
      <c r="C3107" t="s">
        <v>843</v>
      </c>
      <c r="D3107" t="s">
        <v>725</v>
      </c>
      <c r="E3107" t="s">
        <v>726</v>
      </c>
      <c r="F3107" t="s">
        <v>92</v>
      </c>
      <c r="G3107">
        <v>8</v>
      </c>
      <c r="H3107" s="43">
        <v>10964</v>
      </c>
      <c r="I3107" t="s">
        <v>727</v>
      </c>
      <c r="J3107">
        <v>11910</v>
      </c>
      <c r="K3107" t="s">
        <v>857</v>
      </c>
      <c r="L3107" t="s">
        <v>857</v>
      </c>
      <c r="M3107" t="s">
        <v>740</v>
      </c>
      <c r="N3107" t="s">
        <v>741</v>
      </c>
      <c r="O3107" t="s">
        <v>64</v>
      </c>
      <c r="P3107">
        <v>980</v>
      </c>
      <c r="Q3107" t="s">
        <v>748</v>
      </c>
      <c r="R3107">
        <v>101</v>
      </c>
      <c r="S3107">
        <v>4</v>
      </c>
      <c r="T3107">
        <v>10.02</v>
      </c>
      <c r="U3107">
        <v>0</v>
      </c>
      <c r="V3107">
        <v>4</v>
      </c>
      <c r="W3107">
        <v>0.17</v>
      </c>
      <c r="X3107">
        <v>0.4</v>
      </c>
      <c r="Y3107">
        <v>0.4</v>
      </c>
      <c r="Z3107">
        <v>71.66</v>
      </c>
      <c r="AA3107" t="s">
        <v>522</v>
      </c>
      <c r="AB3107" t="s">
        <v>77</v>
      </c>
      <c r="AC3107" t="s">
        <v>863</v>
      </c>
      <c r="AE3107" s="39">
        <v>46239.211678240739</v>
      </c>
      <c r="AG3107" t="str">
        <f t="shared" si="394"/>
        <v>Agosto-26</v>
      </c>
      <c r="AH3107" s="36">
        <f>_xlfn.XLOOKUP(AK3107,'Base de Preços'!P$7:P$3001,'Base de Preços'!J$7:J$3001,"",0)</f>
        <v>265.83999999999997</v>
      </c>
      <c r="AI3107" s="37">
        <f t="shared" si="395"/>
        <v>0</v>
      </c>
      <c r="AJ3107" t="str">
        <f>_xlfn.XLOOKUP(N3107,Agrupamentos!C$3:C$496,Agrupamentos!D$3:D$496,"",0)</f>
        <v>HERBICIDA ENTRE LINHA</v>
      </c>
      <c r="AK3107" t="str">
        <f t="shared" si="396"/>
        <v>CAPINA QUIMICA ENTRELINHA 2 RUAS (6M)GN1430REF319</v>
      </c>
      <c r="AL3107" s="57" t="str">
        <f t="shared" si="397"/>
        <v>48713GN1430Motorista de Caminhão PipaCARLOS EDUARDO AMERICO DE JESUSCAPINA QUIMICA ENTRELINHA 2 RUAS (6M)F87 - MORRINHOS RIBEIRAO ATALHO101Apoio10,02Agosto-260446239,211678240746238</v>
      </c>
      <c r="AM3107" s="79">
        <f t="shared" si="398"/>
        <v>23.52941176470588</v>
      </c>
      <c r="AN3107" s="80">
        <f t="shared" si="399"/>
        <v>1686.1176470588234</v>
      </c>
      <c r="AO3107" s="36">
        <f t="shared" si="400"/>
        <v>718.03319999999997</v>
      </c>
      <c r="AP3107" s="83">
        <f t="shared" si="401"/>
        <v>-968.08444705882346</v>
      </c>
    </row>
    <row r="3108" spans="1:42" hidden="1">
      <c r="A3108">
        <v>48713</v>
      </c>
      <c r="B3108" s="38">
        <v>46238</v>
      </c>
      <c r="C3108" t="s">
        <v>843</v>
      </c>
      <c r="D3108" t="s">
        <v>725</v>
      </c>
      <c r="E3108" t="s">
        <v>726</v>
      </c>
      <c r="F3108" t="s">
        <v>92</v>
      </c>
      <c r="G3108">
        <v>8</v>
      </c>
      <c r="H3108" s="43">
        <v>10964</v>
      </c>
      <c r="I3108" t="s">
        <v>727</v>
      </c>
      <c r="J3108">
        <v>11910</v>
      </c>
      <c r="K3108" t="s">
        <v>857</v>
      </c>
      <c r="L3108" t="s">
        <v>857</v>
      </c>
      <c r="M3108" t="s">
        <v>740</v>
      </c>
      <c r="N3108" t="s">
        <v>741</v>
      </c>
      <c r="O3108" t="s">
        <v>64</v>
      </c>
      <c r="P3108">
        <v>980</v>
      </c>
      <c r="Q3108" t="s">
        <v>748</v>
      </c>
      <c r="R3108">
        <v>102</v>
      </c>
      <c r="S3108">
        <v>4</v>
      </c>
      <c r="T3108">
        <v>10</v>
      </c>
      <c r="U3108">
        <v>0</v>
      </c>
      <c r="V3108">
        <v>4</v>
      </c>
      <c r="W3108">
        <v>0.17</v>
      </c>
      <c r="X3108">
        <v>0.4</v>
      </c>
      <c r="Y3108">
        <v>0.4</v>
      </c>
      <c r="Z3108">
        <v>71.66</v>
      </c>
      <c r="AA3108" t="s">
        <v>55</v>
      </c>
      <c r="AB3108" t="s">
        <v>77</v>
      </c>
      <c r="AC3108" t="s">
        <v>863</v>
      </c>
      <c r="AE3108" s="39">
        <v>46239.211678240739</v>
      </c>
      <c r="AG3108" t="str">
        <f t="shared" si="394"/>
        <v>Agosto-26</v>
      </c>
      <c r="AH3108" s="36">
        <f>_xlfn.XLOOKUP(AK3108,'Base de Preços'!P$7:P$3001,'Base de Preços'!J$7:J$3001,"",0)</f>
        <v>265.83999999999997</v>
      </c>
      <c r="AI3108" s="37">
        <f t="shared" si="395"/>
        <v>0</v>
      </c>
      <c r="AJ3108" t="str">
        <f>_xlfn.XLOOKUP(N3108,Agrupamentos!C$3:C$496,Agrupamentos!D$3:D$496,"",0)</f>
        <v>HERBICIDA ENTRE LINHA</v>
      </c>
      <c r="AK3108" t="str">
        <f t="shared" si="396"/>
        <v>CAPINA QUIMICA ENTRELINHA 2 RUAS (6M)GN1430REF319</v>
      </c>
      <c r="AL3108" s="57" t="str">
        <f t="shared" si="397"/>
        <v>48713GN1430Motorista de Caminhão PipaCARLOS EDUARDO AMERICO DE JESUSCAPINA QUIMICA ENTRELINHA 2 RUAS (6M)F87 - MORRINHOS RIBEIRAO ATALHO102Apoio10Agosto-260446239,211678240746238</v>
      </c>
      <c r="AM3108" s="79">
        <f t="shared" si="398"/>
        <v>23.52941176470588</v>
      </c>
      <c r="AN3108" s="80">
        <f t="shared" si="399"/>
        <v>1686.1176470588234</v>
      </c>
      <c r="AO3108" s="36">
        <f t="shared" si="400"/>
        <v>716.59999999999991</v>
      </c>
      <c r="AP3108" s="83">
        <f t="shared" si="401"/>
        <v>-969.51764705882351</v>
      </c>
    </row>
    <row r="3109" spans="1:42" hidden="1">
      <c r="A3109">
        <v>48713</v>
      </c>
      <c r="B3109" s="38">
        <v>46238</v>
      </c>
      <c r="C3109" t="s">
        <v>843</v>
      </c>
      <c r="D3109" t="s">
        <v>725</v>
      </c>
      <c r="E3109" t="s">
        <v>726</v>
      </c>
      <c r="F3109" t="s">
        <v>59</v>
      </c>
      <c r="G3109">
        <v>8</v>
      </c>
      <c r="H3109" s="43">
        <v>10964</v>
      </c>
      <c r="I3109" t="s">
        <v>727</v>
      </c>
      <c r="J3109">
        <v>11910</v>
      </c>
      <c r="K3109" t="s">
        <v>857</v>
      </c>
      <c r="L3109" t="s">
        <v>857</v>
      </c>
      <c r="M3109" t="s">
        <v>740</v>
      </c>
      <c r="N3109" t="s">
        <v>741</v>
      </c>
      <c r="O3109" t="s">
        <v>64</v>
      </c>
      <c r="P3109">
        <v>980</v>
      </c>
      <c r="Q3109" t="s">
        <v>748</v>
      </c>
      <c r="R3109">
        <v>100</v>
      </c>
      <c r="S3109">
        <v>2</v>
      </c>
      <c r="T3109">
        <v>4.63</v>
      </c>
      <c r="U3109">
        <v>8</v>
      </c>
      <c r="V3109">
        <v>10</v>
      </c>
      <c r="W3109">
        <v>0.5</v>
      </c>
      <c r="X3109">
        <v>0.43</v>
      </c>
      <c r="Y3109">
        <v>2.16</v>
      </c>
      <c r="Z3109">
        <v>169.8</v>
      </c>
      <c r="AA3109" t="s">
        <v>55</v>
      </c>
      <c r="AB3109" t="s">
        <v>47</v>
      </c>
      <c r="AC3109" t="s">
        <v>863</v>
      </c>
      <c r="AD3109" t="s">
        <v>120</v>
      </c>
      <c r="AE3109" s="39">
        <v>46239.211678240739</v>
      </c>
      <c r="AG3109" t="str">
        <f t="shared" si="394"/>
        <v>Agosto-26</v>
      </c>
      <c r="AH3109" s="36">
        <f>_xlfn.XLOOKUP(AK3109,'Base de Preços'!P$7:P$3001,'Base de Preços'!J$7:J$3001,"",0)</f>
        <v>265.83999999999997</v>
      </c>
      <c r="AI3109" s="37">
        <f t="shared" si="395"/>
        <v>1230.8391999999999</v>
      </c>
      <c r="AJ3109" t="str">
        <f>_xlfn.XLOOKUP(N3109,Agrupamentos!C$3:C$496,Agrupamentos!D$3:D$496,"",0)</f>
        <v>HERBICIDA ENTRE LINHA</v>
      </c>
      <c r="AK3109" t="str">
        <f t="shared" si="396"/>
        <v>CAPINA QUIMICA ENTRELINHA 2 RUAS (6M)GN1430REF319</v>
      </c>
      <c r="AL3109" s="57" t="str">
        <f t="shared" si="397"/>
        <v>48713GN1430Operador de Trator de PneuCARLOS EDUARDO AMERICO DE JESUSCAPINA QUIMICA ENTRELINHA 2 RUAS (6M)F87 - MORRINHOS RIBEIRAO ATALHO100Principal4,63Agosto-2681046239,211678240746238</v>
      </c>
      <c r="AM3109" s="79">
        <f t="shared" si="398"/>
        <v>20</v>
      </c>
      <c r="AN3109" s="80">
        <f t="shared" si="399"/>
        <v>3396</v>
      </c>
      <c r="AO3109" s="36">
        <f t="shared" si="400"/>
        <v>786.17399999999998</v>
      </c>
      <c r="AP3109" s="83">
        <f t="shared" si="401"/>
        <v>-2609.826</v>
      </c>
    </row>
    <row r="3110" spans="1:42" hidden="1">
      <c r="A3110">
        <v>48713</v>
      </c>
      <c r="B3110" s="38">
        <v>46238</v>
      </c>
      <c r="C3110" t="s">
        <v>843</v>
      </c>
      <c r="D3110" t="s">
        <v>725</v>
      </c>
      <c r="E3110" t="s">
        <v>726</v>
      </c>
      <c r="F3110" t="s">
        <v>59</v>
      </c>
      <c r="G3110">
        <v>8</v>
      </c>
      <c r="H3110" s="43">
        <v>10964</v>
      </c>
      <c r="I3110" t="s">
        <v>727</v>
      </c>
      <c r="J3110">
        <v>11910</v>
      </c>
      <c r="K3110" t="s">
        <v>857</v>
      </c>
      <c r="L3110" t="s">
        <v>857</v>
      </c>
      <c r="M3110" t="s">
        <v>740</v>
      </c>
      <c r="N3110" t="s">
        <v>741</v>
      </c>
      <c r="O3110" t="s">
        <v>64</v>
      </c>
      <c r="P3110">
        <v>980</v>
      </c>
      <c r="Q3110" t="s">
        <v>748</v>
      </c>
      <c r="R3110">
        <v>101</v>
      </c>
      <c r="S3110">
        <v>5</v>
      </c>
      <c r="T3110">
        <v>10.02</v>
      </c>
      <c r="U3110">
        <v>1</v>
      </c>
      <c r="V3110">
        <v>6</v>
      </c>
      <c r="W3110">
        <v>0.5</v>
      </c>
      <c r="X3110">
        <v>0.5</v>
      </c>
      <c r="Y3110">
        <v>0.6</v>
      </c>
      <c r="Z3110">
        <v>169.8</v>
      </c>
      <c r="AA3110" t="s">
        <v>522</v>
      </c>
      <c r="AB3110" t="s">
        <v>47</v>
      </c>
      <c r="AC3110" t="s">
        <v>863</v>
      </c>
      <c r="AE3110" s="39">
        <v>46239.211678240739</v>
      </c>
      <c r="AG3110" t="str">
        <f t="shared" si="394"/>
        <v>Agosto-26</v>
      </c>
      <c r="AH3110" s="36">
        <f>_xlfn.XLOOKUP(AK3110,'Base de Preços'!P$7:P$3001,'Base de Preços'!J$7:J$3001,"",0)</f>
        <v>265.83999999999997</v>
      </c>
      <c r="AI3110" s="37">
        <f t="shared" si="395"/>
        <v>2663.7167999999997</v>
      </c>
      <c r="AJ3110" t="str">
        <f>_xlfn.XLOOKUP(N3110,Agrupamentos!C$3:C$496,Agrupamentos!D$3:D$496,"",0)</f>
        <v>HERBICIDA ENTRE LINHA</v>
      </c>
      <c r="AK3110" t="str">
        <f t="shared" si="396"/>
        <v>CAPINA QUIMICA ENTRELINHA 2 RUAS (6M)GN1430REF319</v>
      </c>
      <c r="AL3110" s="57" t="str">
        <f t="shared" si="397"/>
        <v>48713GN1430Operador de Trator de PneuCARLOS EDUARDO AMERICO DE JESUSCAPINA QUIMICA ENTRELINHA 2 RUAS (6M)F87 - MORRINHOS RIBEIRAO ATALHO101Principal10,02Agosto-261646239,211678240746238</v>
      </c>
      <c r="AM3110" s="79">
        <f t="shared" si="398"/>
        <v>12</v>
      </c>
      <c r="AN3110" s="80">
        <f t="shared" si="399"/>
        <v>2037.6000000000001</v>
      </c>
      <c r="AO3110" s="36">
        <f t="shared" si="400"/>
        <v>1701.396</v>
      </c>
      <c r="AP3110" s="83">
        <f t="shared" si="401"/>
        <v>-336.20400000000018</v>
      </c>
    </row>
    <row r="3111" spans="1:42" hidden="1">
      <c r="A3111">
        <v>48713</v>
      </c>
      <c r="B3111" s="38">
        <v>46238</v>
      </c>
      <c r="C3111" t="s">
        <v>843</v>
      </c>
      <c r="D3111" t="s">
        <v>725</v>
      </c>
      <c r="E3111" t="s">
        <v>726</v>
      </c>
      <c r="F3111" t="s">
        <v>49</v>
      </c>
      <c r="G3111">
        <v>8</v>
      </c>
      <c r="H3111" s="43">
        <v>10964</v>
      </c>
      <c r="I3111" t="s">
        <v>727</v>
      </c>
      <c r="J3111">
        <v>11910</v>
      </c>
      <c r="K3111" t="s">
        <v>857</v>
      </c>
      <c r="L3111" t="s">
        <v>857</v>
      </c>
      <c r="M3111" t="s">
        <v>740</v>
      </c>
      <c r="N3111" t="s">
        <v>741</v>
      </c>
      <c r="O3111" t="s">
        <v>64</v>
      </c>
      <c r="P3111">
        <v>980</v>
      </c>
      <c r="Q3111" t="s">
        <v>748</v>
      </c>
      <c r="R3111">
        <v>106</v>
      </c>
      <c r="S3111">
        <v>0</v>
      </c>
      <c r="T3111">
        <v>0</v>
      </c>
      <c r="U3111">
        <v>8</v>
      </c>
      <c r="V3111">
        <v>8</v>
      </c>
      <c r="W3111">
        <v>0.17</v>
      </c>
      <c r="X3111">
        <v>0</v>
      </c>
      <c r="Y3111">
        <v>0</v>
      </c>
      <c r="Z3111">
        <v>24.38</v>
      </c>
      <c r="AA3111" t="s">
        <v>55</v>
      </c>
      <c r="AB3111" t="s">
        <v>56</v>
      </c>
      <c r="AC3111" t="s">
        <v>863</v>
      </c>
      <c r="AD3111" t="s">
        <v>120</v>
      </c>
      <c r="AE3111" s="39">
        <v>46239.373182870368</v>
      </c>
      <c r="AG3111" t="str">
        <f t="shared" si="394"/>
        <v>Agosto-26</v>
      </c>
      <c r="AH3111" s="36">
        <f>_xlfn.XLOOKUP(AK3111,'Base de Preços'!P$7:P$3001,'Base de Preços'!J$7:J$3001,"",0)</f>
        <v>265.83999999999997</v>
      </c>
      <c r="AI3111" s="37">
        <f t="shared" si="395"/>
        <v>0</v>
      </c>
      <c r="AJ3111" t="str">
        <f>_xlfn.XLOOKUP(N3111,Agrupamentos!C$3:C$496,Agrupamentos!D$3:D$496,"",0)</f>
        <v>HERBICIDA ENTRE LINHA</v>
      </c>
      <c r="AK3111" t="str">
        <f t="shared" si="396"/>
        <v>CAPINA QUIMICA ENTRELINHA 2 RUAS (6M)GN1430REF319</v>
      </c>
      <c r="AL3111" s="57" t="str">
        <f t="shared" si="397"/>
        <v>48713GN1430Trabalhador FlorestalCARLOS EDUARDO AMERICO DE JESUSCAPINA QUIMICA ENTRELINHA 2 RUAS (6M)F87 - MORRINHOS RIBEIRAO ATALHO106Suporte0Agosto-268846239,373182870446238</v>
      </c>
      <c r="AM3111" s="79">
        <f t="shared" si="398"/>
        <v>47.058823529411761</v>
      </c>
      <c r="AN3111" s="80">
        <f t="shared" si="399"/>
        <v>1147.2941176470588</v>
      </c>
      <c r="AO3111" s="36">
        <f t="shared" si="400"/>
        <v>0</v>
      </c>
      <c r="AP3111" s="83">
        <f t="shared" si="401"/>
        <v>-1147.2941176470588</v>
      </c>
    </row>
    <row r="3112" spans="1:42" hidden="1">
      <c r="A3112">
        <v>48721</v>
      </c>
      <c r="B3112" s="38">
        <v>46238</v>
      </c>
      <c r="C3112" t="s">
        <v>843</v>
      </c>
      <c r="D3112" t="s">
        <v>725</v>
      </c>
      <c r="E3112" t="s">
        <v>726</v>
      </c>
      <c r="F3112" t="s">
        <v>59</v>
      </c>
      <c r="G3112">
        <v>8</v>
      </c>
      <c r="H3112" s="43">
        <v>10964</v>
      </c>
      <c r="I3112" t="s">
        <v>727</v>
      </c>
      <c r="J3112">
        <v>11846</v>
      </c>
      <c r="K3112" t="s">
        <v>728</v>
      </c>
      <c r="L3112" t="s">
        <v>728</v>
      </c>
      <c r="M3112">
        <v>2</v>
      </c>
      <c r="N3112" t="s">
        <v>736</v>
      </c>
      <c r="O3112" t="s">
        <v>64</v>
      </c>
      <c r="P3112">
        <v>981</v>
      </c>
      <c r="Q3112" t="s">
        <v>782</v>
      </c>
      <c r="R3112">
        <v>2</v>
      </c>
      <c r="S3112">
        <v>0</v>
      </c>
      <c r="T3112">
        <v>0</v>
      </c>
      <c r="U3112">
        <v>24</v>
      </c>
      <c r="V3112">
        <v>24</v>
      </c>
      <c r="W3112">
        <v>0</v>
      </c>
      <c r="X3112">
        <v>0</v>
      </c>
      <c r="Y3112">
        <v>0</v>
      </c>
      <c r="Z3112">
        <v>0</v>
      </c>
      <c r="AA3112" t="s">
        <v>46</v>
      </c>
      <c r="AB3112" t="s">
        <v>56</v>
      </c>
      <c r="AC3112" t="s">
        <v>732</v>
      </c>
      <c r="AE3112" s="39">
        <v>46239.364629629628</v>
      </c>
      <c r="AG3112" t="str">
        <f t="shared" si="394"/>
        <v>Agosto-26</v>
      </c>
      <c r="AH3112" s="36">
        <f>_xlfn.XLOOKUP(AK3112,'Base de Preços'!P$7:P$3001,'Base de Preços'!J$7:J$3001,"",0)</f>
        <v>0</v>
      </c>
      <c r="AI3112" s="37">
        <f t="shared" si="395"/>
        <v>0</v>
      </c>
      <c r="AJ3112" t="str">
        <f>_xlfn.XLOOKUP(N3112,Agrupamentos!C$3:C$496,Agrupamentos!D$3:D$496,"",0)</f>
        <v>APOIO E MANUTENÇÃO</v>
      </c>
      <c r="AK3112" t="str">
        <f t="shared" si="396"/>
        <v>APOIO E MANUTENÇÃO 1430GN14302</v>
      </c>
      <c r="AL3112" s="57" t="str">
        <f t="shared" si="397"/>
        <v>48721GN1430Operador de Trator de PneuYURI RIBEIRO DE OLIVEIRAAPOIO E MANUTENÇÃO 1430F21 - SÃO FRANCISCO DE ASSIS2Suporte0Agosto-26242446239,364629629646238</v>
      </c>
      <c r="AM3112" s="79" t="str">
        <f t="shared" si="398"/>
        <v/>
      </c>
      <c r="AN3112" s="80" t="str">
        <f t="shared" si="399"/>
        <v/>
      </c>
      <c r="AO3112" s="36">
        <f t="shared" si="400"/>
        <v>0</v>
      </c>
      <c r="AP3112" s="83" t="str">
        <f t="shared" si="401"/>
        <v/>
      </c>
    </row>
    <row r="3113" spans="1:42" hidden="1">
      <c r="A3113">
        <v>48615</v>
      </c>
      <c r="B3113" s="38">
        <v>46237</v>
      </c>
      <c r="C3113" t="s">
        <v>781</v>
      </c>
      <c r="D3113" t="s">
        <v>36</v>
      </c>
      <c r="E3113" t="s">
        <v>3</v>
      </c>
      <c r="F3113" t="s">
        <v>37</v>
      </c>
      <c r="G3113">
        <v>8</v>
      </c>
      <c r="H3113" s="43">
        <v>11585</v>
      </c>
      <c r="I3113" t="s">
        <v>38</v>
      </c>
      <c r="J3113" t="s">
        <v>39</v>
      </c>
      <c r="K3113" t="s">
        <v>40</v>
      </c>
      <c r="L3113" t="s">
        <v>41</v>
      </c>
      <c r="M3113">
        <v>2</v>
      </c>
      <c r="N3113" t="s">
        <v>42</v>
      </c>
      <c r="O3113" t="s">
        <v>43</v>
      </c>
      <c r="P3113">
        <v>390</v>
      </c>
      <c r="Q3113" t="s">
        <v>44</v>
      </c>
      <c r="R3113" t="s">
        <v>45</v>
      </c>
      <c r="S3113">
        <v>8</v>
      </c>
      <c r="T3113">
        <v>0</v>
      </c>
      <c r="U3113">
        <v>8</v>
      </c>
      <c r="V3113">
        <v>16</v>
      </c>
      <c r="W3113">
        <v>0</v>
      </c>
      <c r="X3113">
        <v>0</v>
      </c>
      <c r="Y3113">
        <v>0</v>
      </c>
      <c r="Z3113">
        <v>0</v>
      </c>
      <c r="AA3113" t="s">
        <v>46</v>
      </c>
      <c r="AB3113" t="s">
        <v>47</v>
      </c>
      <c r="AC3113" t="s">
        <v>48</v>
      </c>
      <c r="AD3113" t="s">
        <v>58</v>
      </c>
      <c r="AE3113" s="39">
        <v>46237.726006944446</v>
      </c>
      <c r="AG3113" t="str">
        <f t="shared" ref="AG3113:AG3151" si="402">IF(B3113=0,"",PROPER(TEXT(IF(DAY(B3113)&gt;20,EDATE(B3113,1),B3113),"MMMM-aa")))</f>
        <v>Agosto-26</v>
      </c>
      <c r="AH3113" s="36">
        <f>_xlfn.XLOOKUP(AK3113,'Base de Preços'!P$7:P$3001,'Base de Preços'!J$7:J$3001,"",0)</f>
        <v>0</v>
      </c>
      <c r="AI3113" s="37">
        <f t="shared" ref="AI3113:AI3151" si="403">IF(AB3113="Principal",AH3113*T3113,0)</f>
        <v>0</v>
      </c>
      <c r="AJ3113" t="str">
        <f>_xlfn.XLOOKUP(N3113,Agrupamentos!C$3:C$496,Agrupamentos!D$3:D$496,"",0)</f>
        <v>APOIO E MANUTENÇÃO</v>
      </c>
      <c r="AK3113" t="str">
        <f t="shared" ref="AK3113:AK3151" si="404">N3113&amp;D3113&amp;M3113</f>
        <v>APOIO E MANUTEÇÃOGN14212</v>
      </c>
      <c r="AL3113" s="57" t="str">
        <f t="shared" ref="AL3113:AL3151" si="405">CONCATENATE(A3113,D3113,F3113,K3113,N3113,Q3113,R3113,AB3113,T3113,AG3113,U3113,V3113,AE3113,B3113)</f>
        <v>48615GN1421MotoristaGIOVANNI RODRIGUES BORGES MORAESAPOIO E MANUTEÇÃOPátio MST01Principal0Agosto-2681646237,726006944446237</v>
      </c>
      <c r="AM3113" s="79" t="str">
        <f t="shared" ref="AM3113:AM3151" si="406">IFERROR(V3113/W3113,"")</f>
        <v/>
      </c>
      <c r="AN3113" s="80" t="str">
        <f t="shared" ref="AN3113:AN3151" si="407">IFERROR(AM3113*Z3113,"")</f>
        <v/>
      </c>
      <c r="AO3113" s="36">
        <f t="shared" ref="AO3113:AO3151" si="408">Z3113*T3113</f>
        <v>0</v>
      </c>
      <c r="AP3113" s="83" t="str">
        <f t="shared" ref="AP3113:AP3151" si="409">IFERROR(AO3113-AN3113,"")</f>
        <v/>
      </c>
    </row>
    <row r="3114" spans="1:42" hidden="1">
      <c r="A3114">
        <v>48616</v>
      </c>
      <c r="B3114" s="38">
        <v>46237</v>
      </c>
      <c r="C3114" t="s">
        <v>781</v>
      </c>
      <c r="D3114" t="s">
        <v>36</v>
      </c>
      <c r="E3114" t="s">
        <v>3</v>
      </c>
      <c r="F3114" t="s">
        <v>49</v>
      </c>
      <c r="G3114">
        <v>8</v>
      </c>
      <c r="H3114" s="43">
        <v>11585</v>
      </c>
      <c r="I3114" t="s">
        <v>38</v>
      </c>
      <c r="J3114">
        <v>11943</v>
      </c>
      <c r="K3114" t="s">
        <v>847</v>
      </c>
      <c r="L3114" t="s">
        <v>847</v>
      </c>
      <c r="M3114" t="s">
        <v>543</v>
      </c>
      <c r="N3114" t="s">
        <v>544</v>
      </c>
      <c r="O3114" t="s">
        <v>43</v>
      </c>
      <c r="P3114">
        <v>511</v>
      </c>
      <c r="Q3114" t="s">
        <v>53</v>
      </c>
      <c r="R3114">
        <v>23</v>
      </c>
      <c r="S3114">
        <v>40</v>
      </c>
      <c r="T3114">
        <v>0</v>
      </c>
      <c r="U3114">
        <v>0</v>
      </c>
      <c r="V3114">
        <v>40</v>
      </c>
      <c r="W3114">
        <v>0</v>
      </c>
      <c r="X3114">
        <v>0</v>
      </c>
      <c r="Y3114">
        <v>0</v>
      </c>
      <c r="Z3114">
        <v>600</v>
      </c>
      <c r="AA3114" t="s">
        <v>55</v>
      </c>
      <c r="AB3114" t="s">
        <v>47</v>
      </c>
      <c r="AC3114" t="s">
        <v>848</v>
      </c>
      <c r="AE3114" s="39">
        <v>46237.724374999998</v>
      </c>
      <c r="AG3114" t="str">
        <f t="shared" si="402"/>
        <v>Agosto-26</v>
      </c>
      <c r="AH3114" s="36">
        <f>_xlfn.XLOOKUP(AK3114,'Base de Preços'!P$7:P$3001,'Base de Preços'!J$7:J$3001,"",0)</f>
        <v>600</v>
      </c>
      <c r="AI3114" s="37">
        <f t="shared" si="403"/>
        <v>0</v>
      </c>
      <c r="AJ3114" t="str">
        <f>_xlfn.XLOOKUP(N3114,Agrupamentos!C$3:C$496,Agrupamentos!D$3:D$496,"",0)</f>
        <v>MANUTEÇÃO DE VIVEIRO</v>
      </c>
      <c r="AK3114" t="str">
        <f t="shared" si="404"/>
        <v>MANUTEÇÃO DE VIVEIROGN1421REF282</v>
      </c>
      <c r="AL3114" s="57" t="str">
        <f t="shared" si="405"/>
        <v>48616GN1421Trabalhador FlorestalBRIGIDA ISABELLY DE ALMEIDAMANUTEÇÃO DE VIVEIROLAGEADO23Principal0Agosto-2604046237,72437546237</v>
      </c>
      <c r="AM3114" s="79" t="str">
        <f t="shared" si="406"/>
        <v/>
      </c>
      <c r="AN3114" s="80" t="str">
        <f t="shared" si="407"/>
        <v/>
      </c>
      <c r="AO3114" s="36">
        <f t="shared" si="408"/>
        <v>0</v>
      </c>
      <c r="AP3114" s="83" t="str">
        <f t="shared" si="409"/>
        <v/>
      </c>
    </row>
    <row r="3115" spans="1:42" hidden="1">
      <c r="A3115">
        <v>48620</v>
      </c>
      <c r="B3115" s="38">
        <v>46237</v>
      </c>
      <c r="C3115" t="s">
        <v>781</v>
      </c>
      <c r="D3115" t="s">
        <v>36</v>
      </c>
      <c r="E3115" t="s">
        <v>3</v>
      </c>
      <c r="F3115" t="s">
        <v>49</v>
      </c>
      <c r="G3115">
        <v>8</v>
      </c>
      <c r="H3115" s="43">
        <v>11585</v>
      </c>
      <c r="I3115" t="s">
        <v>38</v>
      </c>
      <c r="J3115" t="s">
        <v>50</v>
      </c>
      <c r="K3115" t="s">
        <v>51</v>
      </c>
      <c r="L3115" t="s">
        <v>52</v>
      </c>
      <c r="M3115">
        <v>2</v>
      </c>
      <c r="N3115" t="s">
        <v>42</v>
      </c>
      <c r="O3115" t="s">
        <v>43</v>
      </c>
      <c r="P3115">
        <v>511</v>
      </c>
      <c r="Q3115" t="s">
        <v>53</v>
      </c>
      <c r="R3115" t="s">
        <v>54</v>
      </c>
      <c r="S3115">
        <v>0</v>
      </c>
      <c r="T3115">
        <v>0</v>
      </c>
      <c r="U3115">
        <v>56</v>
      </c>
      <c r="V3115">
        <v>56</v>
      </c>
      <c r="W3115">
        <v>0</v>
      </c>
      <c r="X3115">
        <v>0</v>
      </c>
      <c r="Y3115">
        <v>0</v>
      </c>
      <c r="Z3115">
        <v>0</v>
      </c>
      <c r="AA3115" t="s">
        <v>55</v>
      </c>
      <c r="AB3115" t="s">
        <v>56</v>
      </c>
      <c r="AC3115" t="s">
        <v>57</v>
      </c>
      <c r="AD3115" t="s">
        <v>57</v>
      </c>
      <c r="AE3115" s="39">
        <v>46237.737500000003</v>
      </c>
      <c r="AG3115" t="str">
        <f t="shared" si="402"/>
        <v>Agosto-26</v>
      </c>
      <c r="AH3115" s="36">
        <f>_xlfn.XLOOKUP(AK3115,'Base de Preços'!P$7:P$3001,'Base de Preços'!J$7:J$3001,"",0)</f>
        <v>0</v>
      </c>
      <c r="AI3115" s="37">
        <f t="shared" si="403"/>
        <v>0</v>
      </c>
      <c r="AJ3115" t="str">
        <f>_xlfn.XLOOKUP(N3115,Agrupamentos!C$3:C$496,Agrupamentos!D$3:D$496,"",0)</f>
        <v>APOIO E MANUTENÇÃO</v>
      </c>
      <c r="AK3115" t="str">
        <f t="shared" si="404"/>
        <v>APOIO E MANUTEÇÃOGN14212</v>
      </c>
      <c r="AL3115" s="57" t="str">
        <f t="shared" si="405"/>
        <v>48620GN1421Trabalhador FlorestalLEANDRA DE MIRANDA SOUZA COSTAAPOIO E MANUTEÇÃOLAGEADO43ASuporte0Agosto-26565646237,737546237</v>
      </c>
      <c r="AM3115" s="79" t="str">
        <f t="shared" si="406"/>
        <v/>
      </c>
      <c r="AN3115" s="80" t="str">
        <f t="shared" si="407"/>
        <v/>
      </c>
      <c r="AO3115" s="36">
        <f t="shared" si="408"/>
        <v>0</v>
      </c>
      <c r="AP3115" s="83" t="str">
        <f t="shared" si="409"/>
        <v/>
      </c>
    </row>
    <row r="3116" spans="1:42" hidden="1">
      <c r="A3116">
        <v>48624</v>
      </c>
      <c r="B3116" s="38">
        <v>46237</v>
      </c>
      <c r="C3116" t="s">
        <v>781</v>
      </c>
      <c r="D3116" t="s">
        <v>36</v>
      </c>
      <c r="E3116" t="s">
        <v>3</v>
      </c>
      <c r="F3116" t="s">
        <v>37</v>
      </c>
      <c r="G3116">
        <v>8</v>
      </c>
      <c r="H3116" s="43">
        <v>10061</v>
      </c>
      <c r="I3116" t="s">
        <v>60</v>
      </c>
      <c r="J3116">
        <v>11071</v>
      </c>
      <c r="K3116" t="s">
        <v>66</v>
      </c>
      <c r="L3116" t="s">
        <v>66</v>
      </c>
      <c r="M3116" t="s">
        <v>541</v>
      </c>
      <c r="N3116" t="s">
        <v>542</v>
      </c>
      <c r="O3116" t="s">
        <v>64</v>
      </c>
      <c r="P3116">
        <v>528</v>
      </c>
      <c r="Q3116" t="s">
        <v>76</v>
      </c>
      <c r="R3116">
        <v>52</v>
      </c>
      <c r="S3116">
        <v>0</v>
      </c>
      <c r="T3116">
        <v>2.5</v>
      </c>
      <c r="U3116">
        <v>8</v>
      </c>
      <c r="V3116">
        <v>8</v>
      </c>
      <c r="W3116">
        <v>0.46</v>
      </c>
      <c r="X3116">
        <v>0</v>
      </c>
      <c r="Y3116">
        <v>3.2</v>
      </c>
      <c r="Z3116">
        <v>209.59</v>
      </c>
      <c r="AA3116" t="s">
        <v>55</v>
      </c>
      <c r="AB3116" t="s">
        <v>56</v>
      </c>
      <c r="AC3116" t="s">
        <v>69</v>
      </c>
      <c r="AD3116" t="s">
        <v>58</v>
      </c>
      <c r="AE3116" s="39">
        <v>46237.745567129627</v>
      </c>
      <c r="AG3116" t="str">
        <f t="shared" si="402"/>
        <v>Agosto-26</v>
      </c>
      <c r="AH3116" s="36">
        <f>_xlfn.XLOOKUP(AK3116,'Base de Preços'!P$7:P$3001,'Base de Preços'!J$7:J$3001,"",0)</f>
        <v>1100</v>
      </c>
      <c r="AI3116" s="37">
        <f t="shared" si="403"/>
        <v>0</v>
      </c>
      <c r="AJ3116" t="str">
        <f>_xlfn.XLOOKUP(N3116,Agrupamentos!C$3:C$496,Agrupamentos!D$3:D$496,"",0)</f>
        <v>SUBSOSALGEM</v>
      </c>
      <c r="AK3116" t="str">
        <f t="shared" si="404"/>
        <v>SUBSOLAGEM EM ÁREA DE REFORMAGN1421REF56</v>
      </c>
      <c r="AL3116" s="57" t="str">
        <f t="shared" si="405"/>
        <v>48624GN1421MotoristaLUCAS CARDOSO PINTOSUBSOLAGEM EM ÁREA DE REFORMAMEL52Suporte2,5Agosto-268846237,745567129646237</v>
      </c>
      <c r="AM3116" s="79">
        <f t="shared" si="406"/>
        <v>17.391304347826086</v>
      </c>
      <c r="AN3116" s="80">
        <f t="shared" si="407"/>
        <v>3645.0434782608695</v>
      </c>
      <c r="AO3116" s="36">
        <f t="shared" si="408"/>
        <v>523.97500000000002</v>
      </c>
      <c r="AP3116" s="83">
        <f t="shared" si="409"/>
        <v>-3121.0684782608696</v>
      </c>
    </row>
    <row r="3117" spans="1:42" hidden="1">
      <c r="A3117">
        <v>48624</v>
      </c>
      <c r="B3117" s="38">
        <v>46237</v>
      </c>
      <c r="C3117" t="s">
        <v>781</v>
      </c>
      <c r="D3117" t="s">
        <v>36</v>
      </c>
      <c r="E3117" t="s">
        <v>3</v>
      </c>
      <c r="F3117" t="s">
        <v>59</v>
      </c>
      <c r="G3117">
        <v>8</v>
      </c>
      <c r="H3117" s="43">
        <v>10061</v>
      </c>
      <c r="I3117" t="s">
        <v>60</v>
      </c>
      <c r="J3117">
        <v>11071</v>
      </c>
      <c r="K3117" t="s">
        <v>66</v>
      </c>
      <c r="L3117" t="s">
        <v>66</v>
      </c>
      <c r="M3117" t="s">
        <v>541</v>
      </c>
      <c r="N3117" t="s">
        <v>542</v>
      </c>
      <c r="O3117" t="s">
        <v>64</v>
      </c>
      <c r="P3117">
        <v>528</v>
      </c>
      <c r="Q3117" t="s">
        <v>76</v>
      </c>
      <c r="R3117">
        <v>52</v>
      </c>
      <c r="S3117">
        <v>3</v>
      </c>
      <c r="T3117">
        <v>2.5</v>
      </c>
      <c r="U3117">
        <v>5</v>
      </c>
      <c r="V3117">
        <v>8</v>
      </c>
      <c r="W3117">
        <v>1.38</v>
      </c>
      <c r="X3117">
        <v>1.2</v>
      </c>
      <c r="Y3117">
        <v>3.2</v>
      </c>
      <c r="Z3117">
        <v>825.63</v>
      </c>
      <c r="AA3117" t="s">
        <v>55</v>
      </c>
      <c r="AB3117" t="s">
        <v>47</v>
      </c>
      <c r="AC3117" t="s">
        <v>69</v>
      </c>
      <c r="AE3117" s="39">
        <v>46237.745567129627</v>
      </c>
      <c r="AG3117" t="str">
        <f t="shared" si="402"/>
        <v>Agosto-26</v>
      </c>
      <c r="AH3117" s="36">
        <f>_xlfn.XLOOKUP(AK3117,'Base de Preços'!P$7:P$3001,'Base de Preços'!J$7:J$3001,"",0)</f>
        <v>1100</v>
      </c>
      <c r="AI3117" s="37">
        <f t="shared" si="403"/>
        <v>2750</v>
      </c>
      <c r="AJ3117" t="str">
        <f>_xlfn.XLOOKUP(N3117,Agrupamentos!C$3:C$496,Agrupamentos!D$3:D$496,"",0)</f>
        <v>SUBSOSALGEM</v>
      </c>
      <c r="AK3117" t="str">
        <f t="shared" si="404"/>
        <v>SUBSOLAGEM EM ÁREA DE REFORMAGN1421REF56</v>
      </c>
      <c r="AL3117" s="57" t="str">
        <f t="shared" si="405"/>
        <v>48624GN1421Operador de Trator de PneuLUCAS CARDOSO PINTOSUBSOLAGEM EM ÁREA DE REFORMAMEL52Principal2,5Agosto-265846237,745567129646237</v>
      </c>
      <c r="AM3117" s="79">
        <f t="shared" si="406"/>
        <v>5.7971014492753632</v>
      </c>
      <c r="AN3117" s="80">
        <f t="shared" si="407"/>
        <v>4786.2608695652179</v>
      </c>
      <c r="AO3117" s="36">
        <f t="shared" si="408"/>
        <v>2064.0749999999998</v>
      </c>
      <c r="AP3117" s="83">
        <f t="shared" si="409"/>
        <v>-2722.1858695652181</v>
      </c>
    </row>
    <row r="3118" spans="1:42" hidden="1">
      <c r="A3118">
        <v>48643</v>
      </c>
      <c r="B3118" s="38">
        <v>46237</v>
      </c>
      <c r="C3118" t="s">
        <v>781</v>
      </c>
      <c r="D3118" t="s">
        <v>36</v>
      </c>
      <c r="E3118" t="s">
        <v>3</v>
      </c>
      <c r="F3118" t="s">
        <v>49</v>
      </c>
      <c r="G3118">
        <v>8</v>
      </c>
      <c r="H3118" s="43">
        <v>11585</v>
      </c>
      <c r="I3118" t="s">
        <v>38</v>
      </c>
      <c r="J3118">
        <v>11807</v>
      </c>
      <c r="K3118" t="s">
        <v>84</v>
      </c>
      <c r="L3118" t="s">
        <v>84</v>
      </c>
      <c r="M3118" t="s">
        <v>89</v>
      </c>
      <c r="N3118" t="s">
        <v>90</v>
      </c>
      <c r="O3118" t="s">
        <v>64</v>
      </c>
      <c r="P3118">
        <v>528</v>
      </c>
      <c r="Q3118" t="s">
        <v>76</v>
      </c>
      <c r="R3118" t="s">
        <v>552</v>
      </c>
      <c r="S3118">
        <v>3</v>
      </c>
      <c r="T3118">
        <v>5.18</v>
      </c>
      <c r="U3118">
        <v>0</v>
      </c>
      <c r="V3118">
        <v>3</v>
      </c>
      <c r="W3118">
        <v>3.56</v>
      </c>
      <c r="X3118">
        <v>0.57999999999999996</v>
      </c>
      <c r="Y3118">
        <v>0.57999999999999996</v>
      </c>
      <c r="Z3118">
        <v>284.79000000000002</v>
      </c>
      <c r="AA3118" t="s">
        <v>46</v>
      </c>
      <c r="AB3118" t="s">
        <v>47</v>
      </c>
      <c r="AC3118" t="s">
        <v>88</v>
      </c>
      <c r="AE3118" s="39">
        <v>46237.999444444446</v>
      </c>
      <c r="AG3118" t="str">
        <f t="shared" si="402"/>
        <v>Agosto-26</v>
      </c>
      <c r="AH3118" s="36">
        <f>_xlfn.XLOOKUP(AK3118,'Base de Preços'!P$7:P$3001,'Base de Preços'!J$7:J$3001,"",0)</f>
        <v>623.57000000000005</v>
      </c>
      <c r="AI3118" s="37">
        <f t="shared" si="403"/>
        <v>3230.0925999999999</v>
      </c>
      <c r="AJ3118" t="str">
        <f>_xlfn.XLOOKUP(N3118,Agrupamentos!C$3:C$496,Agrupamentos!D$3:D$496,"",0)</f>
        <v>IRRIGAÇÃO DE PLANTIO</v>
      </c>
      <c r="AK3118" t="str">
        <f t="shared" si="404"/>
        <v>1ª IRRIGAÇÃO DE PLANTIOGN1421REF320</v>
      </c>
      <c r="AL3118" s="57" t="str">
        <f t="shared" si="405"/>
        <v>48643GN1421Trabalhador FlorestalCASSIO EDUARDO VIEIRA SOARES1ª IRRIGAÇÃO DE PLANTIOMEL50BPrincipal5,18Agosto-260346237,999444444446237</v>
      </c>
      <c r="AM3118" s="79">
        <f t="shared" si="406"/>
        <v>0.84269662921348309</v>
      </c>
      <c r="AN3118" s="80">
        <f t="shared" si="407"/>
        <v>239.99157303370788</v>
      </c>
      <c r="AO3118" s="36">
        <f t="shared" si="408"/>
        <v>1475.2121999999999</v>
      </c>
      <c r="AP3118" s="83">
        <f t="shared" si="409"/>
        <v>1235.220626966292</v>
      </c>
    </row>
    <row r="3119" spans="1:42" hidden="1">
      <c r="A3119">
        <v>48643</v>
      </c>
      <c r="B3119" s="38">
        <v>46237</v>
      </c>
      <c r="C3119" t="s">
        <v>781</v>
      </c>
      <c r="D3119" t="s">
        <v>36</v>
      </c>
      <c r="E3119" t="s">
        <v>3</v>
      </c>
      <c r="F3119" t="s">
        <v>59</v>
      </c>
      <c r="G3119">
        <v>8</v>
      </c>
      <c r="H3119" s="43">
        <v>11585</v>
      </c>
      <c r="I3119" t="s">
        <v>38</v>
      </c>
      <c r="J3119">
        <v>11807</v>
      </c>
      <c r="K3119" t="s">
        <v>84</v>
      </c>
      <c r="L3119" t="s">
        <v>84</v>
      </c>
      <c r="M3119" t="s">
        <v>85</v>
      </c>
      <c r="N3119" t="s">
        <v>86</v>
      </c>
      <c r="O3119" t="s">
        <v>64</v>
      </c>
      <c r="P3119">
        <v>528</v>
      </c>
      <c r="Q3119" t="s">
        <v>76</v>
      </c>
      <c r="R3119" t="s">
        <v>552</v>
      </c>
      <c r="S3119">
        <v>12</v>
      </c>
      <c r="T3119">
        <v>12</v>
      </c>
      <c r="U3119">
        <v>4</v>
      </c>
      <c r="V3119">
        <v>16</v>
      </c>
      <c r="W3119">
        <v>0.71</v>
      </c>
      <c r="X3119">
        <v>1</v>
      </c>
      <c r="Y3119">
        <v>1.33</v>
      </c>
      <c r="Z3119">
        <v>211.49</v>
      </c>
      <c r="AA3119" t="s">
        <v>55</v>
      </c>
      <c r="AB3119" t="s">
        <v>56</v>
      </c>
      <c r="AC3119" t="s">
        <v>88</v>
      </c>
      <c r="AE3119" s="39">
        <v>46237.999444444446</v>
      </c>
      <c r="AG3119" t="str">
        <f t="shared" si="402"/>
        <v>Agosto-26</v>
      </c>
      <c r="AH3119" s="36">
        <f>_xlfn.XLOOKUP(AK3119,'Base de Preços'!P$7:P$3001,'Base de Preços'!J$7:J$3001,"",0)</f>
        <v>623.57000000000005</v>
      </c>
      <c r="AI3119" s="37">
        <f t="shared" si="403"/>
        <v>0</v>
      </c>
      <c r="AJ3119" t="str">
        <f>_xlfn.XLOOKUP(N3119,Agrupamentos!C$3:C$496,Agrupamentos!D$3:D$496,"",0)</f>
        <v>IRRIGAÇÃO DE PLANTIO</v>
      </c>
      <c r="AK3119" t="str">
        <f t="shared" si="404"/>
        <v>3ª IRRIGAÇÃO DE PLANTIOGN1421REF324</v>
      </c>
      <c r="AL3119" s="57" t="str">
        <f t="shared" si="405"/>
        <v>48643GN1421Operador de Trator de PneuCASSIO EDUARDO VIEIRA SOARES3ª IRRIGAÇÃO DE PLANTIOMEL50BSuporte12Agosto-2641646237,999444444446237</v>
      </c>
      <c r="AM3119" s="79">
        <f t="shared" si="406"/>
        <v>22.535211267605636</v>
      </c>
      <c r="AN3119" s="80">
        <f t="shared" si="407"/>
        <v>4765.9718309859163</v>
      </c>
      <c r="AO3119" s="36">
        <f t="shared" si="408"/>
        <v>2537.88</v>
      </c>
      <c r="AP3119" s="83">
        <f t="shared" si="409"/>
        <v>-2228.0918309859162</v>
      </c>
    </row>
    <row r="3120" spans="1:42" hidden="1">
      <c r="A3120">
        <v>48643</v>
      </c>
      <c r="B3120" s="38">
        <v>46237</v>
      </c>
      <c r="C3120" t="s">
        <v>781</v>
      </c>
      <c r="D3120" t="s">
        <v>36</v>
      </c>
      <c r="E3120" t="s">
        <v>3</v>
      </c>
      <c r="F3120" t="s">
        <v>92</v>
      </c>
      <c r="G3120">
        <v>8</v>
      </c>
      <c r="H3120" s="43">
        <v>11585</v>
      </c>
      <c r="I3120" t="s">
        <v>38</v>
      </c>
      <c r="J3120">
        <v>11807</v>
      </c>
      <c r="K3120" t="s">
        <v>84</v>
      </c>
      <c r="L3120" t="s">
        <v>84</v>
      </c>
      <c r="M3120" t="s">
        <v>89</v>
      </c>
      <c r="N3120" t="s">
        <v>90</v>
      </c>
      <c r="O3120" t="s">
        <v>64</v>
      </c>
      <c r="P3120">
        <v>528</v>
      </c>
      <c r="Q3120" t="s">
        <v>76</v>
      </c>
      <c r="R3120">
        <v>51</v>
      </c>
      <c r="S3120">
        <v>8</v>
      </c>
      <c r="T3120">
        <v>6</v>
      </c>
      <c r="U3120">
        <v>0</v>
      </c>
      <c r="V3120">
        <v>8</v>
      </c>
      <c r="W3120">
        <v>0.36</v>
      </c>
      <c r="X3120">
        <v>1.33</v>
      </c>
      <c r="Y3120">
        <v>1.33</v>
      </c>
      <c r="Z3120">
        <v>127.29</v>
      </c>
      <c r="AA3120" t="s">
        <v>55</v>
      </c>
      <c r="AB3120" t="s">
        <v>77</v>
      </c>
      <c r="AC3120" t="s">
        <v>88</v>
      </c>
      <c r="AE3120" s="39">
        <v>46237.999444444446</v>
      </c>
      <c r="AG3120" t="str">
        <f t="shared" si="402"/>
        <v>Agosto-26</v>
      </c>
      <c r="AH3120" s="36">
        <f>_xlfn.XLOOKUP(AK3120,'Base de Preços'!P$7:P$3001,'Base de Preços'!J$7:J$3001,"",0)</f>
        <v>623.57000000000005</v>
      </c>
      <c r="AI3120" s="37">
        <f t="shared" si="403"/>
        <v>0</v>
      </c>
      <c r="AJ3120" t="str">
        <f>_xlfn.XLOOKUP(N3120,Agrupamentos!C$3:C$496,Agrupamentos!D$3:D$496,"",0)</f>
        <v>IRRIGAÇÃO DE PLANTIO</v>
      </c>
      <c r="AK3120" t="str">
        <f t="shared" si="404"/>
        <v>1ª IRRIGAÇÃO DE PLANTIOGN1421REF320</v>
      </c>
      <c r="AL3120" s="57" t="str">
        <f t="shared" si="405"/>
        <v>48643GN1421Motorista de Caminhão PipaCASSIO EDUARDO VIEIRA SOARES1ª IRRIGAÇÃO DE PLANTIOMEL51Apoio6Agosto-260846237,999444444446237</v>
      </c>
      <c r="AM3120" s="79">
        <f t="shared" si="406"/>
        <v>22.222222222222221</v>
      </c>
      <c r="AN3120" s="80">
        <f t="shared" si="407"/>
        <v>2828.6666666666665</v>
      </c>
      <c r="AO3120" s="36">
        <f t="shared" si="408"/>
        <v>763.74</v>
      </c>
      <c r="AP3120" s="83">
        <f t="shared" si="409"/>
        <v>-2064.9266666666663</v>
      </c>
    </row>
    <row r="3121" spans="1:42" hidden="1">
      <c r="A3121">
        <v>48643</v>
      </c>
      <c r="B3121" s="38">
        <v>46237</v>
      </c>
      <c r="C3121" t="s">
        <v>781</v>
      </c>
      <c r="D3121" t="s">
        <v>36</v>
      </c>
      <c r="E3121" t="s">
        <v>3</v>
      </c>
      <c r="F3121" t="s">
        <v>92</v>
      </c>
      <c r="G3121">
        <v>8</v>
      </c>
      <c r="H3121" s="43">
        <v>11585</v>
      </c>
      <c r="I3121" t="s">
        <v>38</v>
      </c>
      <c r="J3121">
        <v>11807</v>
      </c>
      <c r="K3121" t="s">
        <v>84</v>
      </c>
      <c r="L3121" t="s">
        <v>84</v>
      </c>
      <c r="M3121" t="s">
        <v>85</v>
      </c>
      <c r="N3121" t="s">
        <v>86</v>
      </c>
      <c r="O3121" t="s">
        <v>64</v>
      </c>
      <c r="P3121">
        <v>528</v>
      </c>
      <c r="Q3121" t="s">
        <v>76</v>
      </c>
      <c r="R3121" t="s">
        <v>552</v>
      </c>
      <c r="S3121">
        <v>8</v>
      </c>
      <c r="T3121">
        <v>12</v>
      </c>
      <c r="U3121">
        <v>0</v>
      </c>
      <c r="V3121">
        <v>8</v>
      </c>
      <c r="W3121">
        <v>0.36</v>
      </c>
      <c r="X3121">
        <v>0.67</v>
      </c>
      <c r="Y3121">
        <v>0.67</v>
      </c>
      <c r="Z3121">
        <v>127.29</v>
      </c>
      <c r="AA3121" t="s">
        <v>55</v>
      </c>
      <c r="AB3121" t="s">
        <v>77</v>
      </c>
      <c r="AC3121" t="s">
        <v>88</v>
      </c>
      <c r="AE3121" s="39">
        <v>46237.999444444446</v>
      </c>
      <c r="AG3121" t="str">
        <f t="shared" si="402"/>
        <v>Agosto-26</v>
      </c>
      <c r="AH3121" s="36">
        <f>_xlfn.XLOOKUP(AK3121,'Base de Preços'!P$7:P$3001,'Base de Preços'!J$7:J$3001,"",0)</f>
        <v>623.57000000000005</v>
      </c>
      <c r="AI3121" s="37">
        <f t="shared" si="403"/>
        <v>0</v>
      </c>
      <c r="AJ3121" t="str">
        <f>_xlfn.XLOOKUP(N3121,Agrupamentos!C$3:C$496,Agrupamentos!D$3:D$496,"",0)</f>
        <v>IRRIGAÇÃO DE PLANTIO</v>
      </c>
      <c r="AK3121" t="str">
        <f t="shared" si="404"/>
        <v>3ª IRRIGAÇÃO DE PLANTIOGN1421REF324</v>
      </c>
      <c r="AL3121" s="57" t="str">
        <f t="shared" si="405"/>
        <v>48643GN1421Motorista de Caminhão PipaCASSIO EDUARDO VIEIRA SOARES3ª IRRIGAÇÃO DE PLANTIOMEL50BApoio12Agosto-260846237,999444444446237</v>
      </c>
      <c r="AM3121" s="79">
        <f t="shared" si="406"/>
        <v>22.222222222222221</v>
      </c>
      <c r="AN3121" s="80">
        <f t="shared" si="407"/>
        <v>2828.6666666666665</v>
      </c>
      <c r="AO3121" s="36">
        <f t="shared" si="408"/>
        <v>1527.48</v>
      </c>
      <c r="AP3121" s="83">
        <f t="shared" si="409"/>
        <v>-1301.1866666666665</v>
      </c>
    </row>
    <row r="3122" spans="1:42" hidden="1">
      <c r="A3122">
        <v>48643</v>
      </c>
      <c r="B3122" s="38">
        <v>46237</v>
      </c>
      <c r="C3122" t="s">
        <v>781</v>
      </c>
      <c r="D3122" t="s">
        <v>36</v>
      </c>
      <c r="E3122" t="s">
        <v>3</v>
      </c>
      <c r="F3122" t="s">
        <v>59</v>
      </c>
      <c r="G3122">
        <v>8</v>
      </c>
      <c r="H3122" s="43">
        <v>11585</v>
      </c>
      <c r="I3122" t="s">
        <v>38</v>
      </c>
      <c r="J3122">
        <v>11807</v>
      </c>
      <c r="K3122" t="s">
        <v>84</v>
      </c>
      <c r="L3122" t="s">
        <v>84</v>
      </c>
      <c r="M3122" t="s">
        <v>89</v>
      </c>
      <c r="N3122" t="s">
        <v>90</v>
      </c>
      <c r="O3122" t="s">
        <v>64</v>
      </c>
      <c r="P3122">
        <v>528</v>
      </c>
      <c r="Q3122" t="s">
        <v>76</v>
      </c>
      <c r="R3122">
        <v>51</v>
      </c>
      <c r="S3122">
        <v>3</v>
      </c>
      <c r="T3122">
        <v>6</v>
      </c>
      <c r="U3122">
        <v>2</v>
      </c>
      <c r="V3122">
        <v>5</v>
      </c>
      <c r="W3122">
        <v>0.71</v>
      </c>
      <c r="X3122">
        <v>0.5</v>
      </c>
      <c r="Y3122">
        <v>0.83</v>
      </c>
      <c r="Z3122">
        <v>211.49</v>
      </c>
      <c r="AA3122" t="s">
        <v>55</v>
      </c>
      <c r="AB3122" t="s">
        <v>56</v>
      </c>
      <c r="AC3122" t="s">
        <v>88</v>
      </c>
      <c r="AE3122" s="39">
        <v>46237.999444444446</v>
      </c>
      <c r="AG3122" t="str">
        <f t="shared" si="402"/>
        <v>Agosto-26</v>
      </c>
      <c r="AH3122" s="36">
        <f>_xlfn.XLOOKUP(AK3122,'Base de Preços'!P$7:P$3001,'Base de Preços'!J$7:J$3001,"",0)</f>
        <v>623.57000000000005</v>
      </c>
      <c r="AI3122" s="37">
        <f t="shared" si="403"/>
        <v>0</v>
      </c>
      <c r="AJ3122" t="str">
        <f>_xlfn.XLOOKUP(N3122,Agrupamentos!C$3:C$496,Agrupamentos!D$3:D$496,"",0)</f>
        <v>IRRIGAÇÃO DE PLANTIO</v>
      </c>
      <c r="AK3122" t="str">
        <f t="shared" si="404"/>
        <v>1ª IRRIGAÇÃO DE PLANTIOGN1421REF320</v>
      </c>
      <c r="AL3122" s="57" t="str">
        <f t="shared" si="405"/>
        <v>48643GN1421Operador de Trator de PneuCASSIO EDUARDO VIEIRA SOARES1ª IRRIGAÇÃO DE PLANTIOMEL51Suporte6Agosto-262546237,999444444446237</v>
      </c>
      <c r="AM3122" s="79">
        <f t="shared" si="406"/>
        <v>7.042253521126761</v>
      </c>
      <c r="AN3122" s="80">
        <f t="shared" si="407"/>
        <v>1489.3661971830988</v>
      </c>
      <c r="AO3122" s="36">
        <f t="shared" si="408"/>
        <v>1268.94</v>
      </c>
      <c r="AP3122" s="83">
        <f t="shared" si="409"/>
        <v>-220.42619718309879</v>
      </c>
    </row>
    <row r="3123" spans="1:42" hidden="1">
      <c r="A3123">
        <v>48643</v>
      </c>
      <c r="B3123" s="38">
        <v>46237</v>
      </c>
      <c r="C3123" t="s">
        <v>781</v>
      </c>
      <c r="D3123" t="s">
        <v>36</v>
      </c>
      <c r="E3123" t="s">
        <v>3</v>
      </c>
      <c r="F3123" t="s">
        <v>49</v>
      </c>
      <c r="G3123">
        <v>8</v>
      </c>
      <c r="H3123" s="43">
        <v>11585</v>
      </c>
      <c r="I3123" t="s">
        <v>38</v>
      </c>
      <c r="J3123">
        <v>11807</v>
      </c>
      <c r="K3123" t="s">
        <v>84</v>
      </c>
      <c r="L3123" t="s">
        <v>84</v>
      </c>
      <c r="M3123" t="s">
        <v>89</v>
      </c>
      <c r="N3123" t="s">
        <v>90</v>
      </c>
      <c r="O3123" t="s">
        <v>64</v>
      </c>
      <c r="P3123">
        <v>528</v>
      </c>
      <c r="Q3123" t="s">
        <v>76</v>
      </c>
      <c r="R3123">
        <v>51</v>
      </c>
      <c r="S3123">
        <v>5</v>
      </c>
      <c r="T3123">
        <v>6</v>
      </c>
      <c r="U3123">
        <v>0</v>
      </c>
      <c r="V3123">
        <v>5</v>
      </c>
      <c r="W3123">
        <v>3.56</v>
      </c>
      <c r="X3123">
        <v>0.83</v>
      </c>
      <c r="Y3123">
        <v>0.83</v>
      </c>
      <c r="Z3123">
        <v>284.79000000000002</v>
      </c>
      <c r="AA3123" t="s">
        <v>55</v>
      </c>
      <c r="AB3123" t="s">
        <v>47</v>
      </c>
      <c r="AC3123" t="s">
        <v>88</v>
      </c>
      <c r="AE3123" s="39">
        <v>46237.999444444446</v>
      </c>
      <c r="AG3123" t="str">
        <f t="shared" si="402"/>
        <v>Agosto-26</v>
      </c>
      <c r="AH3123" s="36">
        <f>_xlfn.XLOOKUP(AK3123,'Base de Preços'!P$7:P$3001,'Base de Preços'!J$7:J$3001,"",0)</f>
        <v>623.57000000000005</v>
      </c>
      <c r="AI3123" s="37">
        <f t="shared" si="403"/>
        <v>3741.42</v>
      </c>
      <c r="AJ3123" t="str">
        <f>_xlfn.XLOOKUP(N3123,Agrupamentos!C$3:C$496,Agrupamentos!D$3:D$496,"",0)</f>
        <v>IRRIGAÇÃO DE PLANTIO</v>
      </c>
      <c r="AK3123" t="str">
        <f t="shared" si="404"/>
        <v>1ª IRRIGAÇÃO DE PLANTIOGN1421REF320</v>
      </c>
      <c r="AL3123" s="57" t="str">
        <f t="shared" si="405"/>
        <v>48643GN1421Trabalhador FlorestalCASSIO EDUARDO VIEIRA SOARES1ª IRRIGAÇÃO DE PLANTIOMEL51Principal6Agosto-260546237,999444444446237</v>
      </c>
      <c r="AM3123" s="79">
        <f t="shared" si="406"/>
        <v>1.4044943820224718</v>
      </c>
      <c r="AN3123" s="80">
        <f t="shared" si="407"/>
        <v>399.98595505617976</v>
      </c>
      <c r="AO3123" s="36">
        <f t="shared" si="408"/>
        <v>1708.7400000000002</v>
      </c>
      <c r="AP3123" s="83">
        <f t="shared" si="409"/>
        <v>1308.7540449438204</v>
      </c>
    </row>
    <row r="3124" spans="1:42" hidden="1">
      <c r="A3124">
        <v>48643</v>
      </c>
      <c r="B3124" s="38">
        <v>46237</v>
      </c>
      <c r="C3124" t="s">
        <v>781</v>
      </c>
      <c r="D3124" t="s">
        <v>36</v>
      </c>
      <c r="E3124" t="s">
        <v>3</v>
      </c>
      <c r="F3124" t="s">
        <v>59</v>
      </c>
      <c r="G3124">
        <v>8</v>
      </c>
      <c r="H3124" s="43">
        <v>11585</v>
      </c>
      <c r="I3124" t="s">
        <v>38</v>
      </c>
      <c r="J3124">
        <v>11807</v>
      </c>
      <c r="K3124" t="s">
        <v>84</v>
      </c>
      <c r="L3124" t="s">
        <v>84</v>
      </c>
      <c r="M3124" t="s">
        <v>89</v>
      </c>
      <c r="N3124" t="s">
        <v>90</v>
      </c>
      <c r="O3124" t="s">
        <v>64</v>
      </c>
      <c r="P3124">
        <v>528</v>
      </c>
      <c r="Q3124" t="s">
        <v>76</v>
      </c>
      <c r="R3124" t="s">
        <v>552</v>
      </c>
      <c r="S3124">
        <v>3</v>
      </c>
      <c r="T3124">
        <v>5.18</v>
      </c>
      <c r="U3124">
        <v>0</v>
      </c>
      <c r="V3124">
        <v>3</v>
      </c>
      <c r="W3124">
        <v>0.71</v>
      </c>
      <c r="X3124">
        <v>0.57999999999999996</v>
      </c>
      <c r="Y3124">
        <v>0.57999999999999996</v>
      </c>
      <c r="Z3124">
        <v>211.49</v>
      </c>
      <c r="AA3124" t="s">
        <v>46</v>
      </c>
      <c r="AB3124" t="s">
        <v>56</v>
      </c>
      <c r="AC3124" t="s">
        <v>88</v>
      </c>
      <c r="AE3124" s="39">
        <v>46237.999444444446</v>
      </c>
      <c r="AG3124" t="str">
        <f t="shared" si="402"/>
        <v>Agosto-26</v>
      </c>
      <c r="AH3124" s="36">
        <f>_xlfn.XLOOKUP(AK3124,'Base de Preços'!P$7:P$3001,'Base de Preços'!J$7:J$3001,"",0)</f>
        <v>623.57000000000005</v>
      </c>
      <c r="AI3124" s="37">
        <f t="shared" si="403"/>
        <v>0</v>
      </c>
      <c r="AJ3124" t="str">
        <f>_xlfn.XLOOKUP(N3124,Agrupamentos!C$3:C$496,Agrupamentos!D$3:D$496,"",0)</f>
        <v>IRRIGAÇÃO DE PLANTIO</v>
      </c>
      <c r="AK3124" t="str">
        <f t="shared" si="404"/>
        <v>1ª IRRIGAÇÃO DE PLANTIOGN1421REF320</v>
      </c>
      <c r="AL3124" s="57" t="str">
        <f t="shared" si="405"/>
        <v>48643GN1421Operador de Trator de PneuCASSIO EDUARDO VIEIRA SOARES1ª IRRIGAÇÃO DE PLANTIOMEL50BSuporte5,18Agosto-260346237,999444444446237</v>
      </c>
      <c r="AM3124" s="79">
        <f t="shared" si="406"/>
        <v>4.2253521126760569</v>
      </c>
      <c r="AN3124" s="80">
        <f t="shared" si="407"/>
        <v>893.61971830985931</v>
      </c>
      <c r="AO3124" s="36">
        <f t="shared" si="408"/>
        <v>1095.5182</v>
      </c>
      <c r="AP3124" s="83">
        <f t="shared" si="409"/>
        <v>201.89848169014067</v>
      </c>
    </row>
    <row r="3125" spans="1:42" hidden="1">
      <c r="A3125">
        <v>48643</v>
      </c>
      <c r="B3125" s="38">
        <v>46237</v>
      </c>
      <c r="C3125" t="s">
        <v>781</v>
      </c>
      <c r="D3125" t="s">
        <v>36</v>
      </c>
      <c r="E3125" t="s">
        <v>3</v>
      </c>
      <c r="F3125" t="s">
        <v>49</v>
      </c>
      <c r="G3125">
        <v>8</v>
      </c>
      <c r="H3125" s="43">
        <v>11585</v>
      </c>
      <c r="I3125" t="s">
        <v>38</v>
      </c>
      <c r="J3125">
        <v>11807</v>
      </c>
      <c r="K3125" t="s">
        <v>84</v>
      </c>
      <c r="L3125" t="s">
        <v>84</v>
      </c>
      <c r="M3125" t="s">
        <v>85</v>
      </c>
      <c r="N3125" t="s">
        <v>86</v>
      </c>
      <c r="O3125" t="s">
        <v>64</v>
      </c>
      <c r="P3125">
        <v>528</v>
      </c>
      <c r="Q3125" t="s">
        <v>76</v>
      </c>
      <c r="R3125" t="s">
        <v>552</v>
      </c>
      <c r="S3125">
        <v>72</v>
      </c>
      <c r="T3125">
        <v>12</v>
      </c>
      <c r="U3125">
        <v>0</v>
      </c>
      <c r="V3125">
        <v>72</v>
      </c>
      <c r="W3125">
        <v>3.56</v>
      </c>
      <c r="X3125">
        <v>6</v>
      </c>
      <c r="Y3125">
        <v>6</v>
      </c>
      <c r="Z3125">
        <v>284.79000000000002</v>
      </c>
      <c r="AA3125" t="s">
        <v>55</v>
      </c>
      <c r="AB3125" t="s">
        <v>47</v>
      </c>
      <c r="AC3125" t="s">
        <v>88</v>
      </c>
      <c r="AD3125" t="s">
        <v>58</v>
      </c>
      <c r="AE3125" s="39">
        <v>46237.999444444446</v>
      </c>
      <c r="AG3125" t="str">
        <f t="shared" si="402"/>
        <v>Agosto-26</v>
      </c>
      <c r="AH3125" s="36">
        <f>_xlfn.XLOOKUP(AK3125,'Base de Preços'!P$7:P$3001,'Base de Preços'!J$7:J$3001,"",0)</f>
        <v>623.57000000000005</v>
      </c>
      <c r="AI3125" s="37">
        <f t="shared" si="403"/>
        <v>7482.84</v>
      </c>
      <c r="AJ3125" t="str">
        <f>_xlfn.XLOOKUP(N3125,Agrupamentos!C$3:C$496,Agrupamentos!D$3:D$496,"",0)</f>
        <v>IRRIGAÇÃO DE PLANTIO</v>
      </c>
      <c r="AK3125" t="str">
        <f t="shared" si="404"/>
        <v>3ª IRRIGAÇÃO DE PLANTIOGN1421REF324</v>
      </c>
      <c r="AL3125" s="57" t="str">
        <f t="shared" si="405"/>
        <v>48643GN1421Trabalhador FlorestalCASSIO EDUARDO VIEIRA SOARES3ª IRRIGAÇÃO DE PLANTIOMEL50BPrincipal12Agosto-2607246237,999444444446237</v>
      </c>
      <c r="AM3125" s="79">
        <f t="shared" si="406"/>
        <v>20.224719101123597</v>
      </c>
      <c r="AN3125" s="80">
        <f t="shared" si="407"/>
        <v>5759.7977528089896</v>
      </c>
      <c r="AO3125" s="36">
        <f t="shared" si="408"/>
        <v>3417.4800000000005</v>
      </c>
      <c r="AP3125" s="83">
        <f t="shared" si="409"/>
        <v>-2342.3177528089891</v>
      </c>
    </row>
    <row r="3126" spans="1:42" hidden="1">
      <c r="A3126">
        <v>48651</v>
      </c>
      <c r="B3126" s="38">
        <v>46237</v>
      </c>
      <c r="C3126" t="s">
        <v>781</v>
      </c>
      <c r="D3126" t="s">
        <v>36</v>
      </c>
      <c r="E3126" t="s">
        <v>3</v>
      </c>
      <c r="F3126" t="s">
        <v>59</v>
      </c>
      <c r="G3126">
        <v>8</v>
      </c>
      <c r="H3126" s="43">
        <v>11585</v>
      </c>
      <c r="I3126" t="s">
        <v>38</v>
      </c>
      <c r="J3126">
        <v>11737</v>
      </c>
      <c r="K3126" t="s">
        <v>79</v>
      </c>
      <c r="L3126" t="s">
        <v>79</v>
      </c>
      <c r="M3126" t="s">
        <v>74</v>
      </c>
      <c r="N3126" t="s">
        <v>75</v>
      </c>
      <c r="O3126" t="s">
        <v>64</v>
      </c>
      <c r="P3126">
        <v>528</v>
      </c>
      <c r="Q3126" t="s">
        <v>76</v>
      </c>
      <c r="R3126">
        <v>51</v>
      </c>
      <c r="S3126">
        <v>8</v>
      </c>
      <c r="T3126">
        <v>6</v>
      </c>
      <c r="U3126">
        <v>0</v>
      </c>
      <c r="V3126">
        <v>8</v>
      </c>
      <c r="W3126">
        <v>0.8</v>
      </c>
      <c r="X3126">
        <v>1.33</v>
      </c>
      <c r="Y3126">
        <v>1.33</v>
      </c>
      <c r="Z3126">
        <v>211.64</v>
      </c>
      <c r="AA3126" t="s">
        <v>55</v>
      </c>
      <c r="AB3126" t="s">
        <v>77</v>
      </c>
      <c r="AC3126" t="s">
        <v>83</v>
      </c>
      <c r="AE3126" s="39">
        <v>46238.365231481483</v>
      </c>
      <c r="AG3126" t="str">
        <f t="shared" si="402"/>
        <v>Agosto-26</v>
      </c>
      <c r="AH3126" s="36">
        <f>_xlfn.XLOOKUP(AK3126,'Base de Preços'!P$7:P$3001,'Base de Preços'!J$7:J$3001,"",0)</f>
        <v>856.15</v>
      </c>
      <c r="AI3126" s="37">
        <f t="shared" si="403"/>
        <v>0</v>
      </c>
      <c r="AJ3126" t="str">
        <f>_xlfn.XLOOKUP(N3126,Agrupamentos!C$3:C$496,Agrupamentos!D$3:D$496,"",0)</f>
        <v>PLANTIO</v>
      </c>
      <c r="AK3126" t="str">
        <f t="shared" si="404"/>
        <v>PLANTIO SEMI-MECANIZADO ATÉ 1.300 MUDASGN1421REF78</v>
      </c>
      <c r="AL3126" s="57" t="str">
        <f t="shared" si="405"/>
        <v>48651GN1421Operador de Trator de PneuCARLOS EDUARDO DE ARRUDAPLANTIO SEMI-MECANIZADO ATÉ 1.300 MUDASMEL51Apoio6Agosto-260846238,365231481546237</v>
      </c>
      <c r="AM3126" s="79">
        <f t="shared" si="406"/>
        <v>10</v>
      </c>
      <c r="AN3126" s="80">
        <f t="shared" si="407"/>
        <v>2116.3999999999996</v>
      </c>
      <c r="AO3126" s="36">
        <f t="shared" si="408"/>
        <v>1269.8399999999999</v>
      </c>
      <c r="AP3126" s="83">
        <f t="shared" si="409"/>
        <v>-846.55999999999972</v>
      </c>
    </row>
    <row r="3127" spans="1:42" hidden="1">
      <c r="A3127">
        <v>48651</v>
      </c>
      <c r="B3127" s="38">
        <v>46237</v>
      </c>
      <c r="C3127" t="s">
        <v>781</v>
      </c>
      <c r="D3127" t="s">
        <v>36</v>
      </c>
      <c r="E3127" t="s">
        <v>3</v>
      </c>
      <c r="F3127" t="s">
        <v>37</v>
      </c>
      <c r="G3127">
        <v>8</v>
      </c>
      <c r="H3127" s="43">
        <v>11585</v>
      </c>
      <c r="I3127" t="s">
        <v>38</v>
      </c>
      <c r="J3127">
        <v>11737</v>
      </c>
      <c r="K3127" t="s">
        <v>79</v>
      </c>
      <c r="L3127" t="s">
        <v>79</v>
      </c>
      <c r="M3127">
        <v>2</v>
      </c>
      <c r="N3127" t="s">
        <v>42</v>
      </c>
      <c r="O3127" t="s">
        <v>43</v>
      </c>
      <c r="P3127">
        <v>528</v>
      </c>
      <c r="Q3127" t="s">
        <v>76</v>
      </c>
      <c r="R3127">
        <v>51</v>
      </c>
      <c r="S3127">
        <v>8</v>
      </c>
      <c r="T3127">
        <v>0</v>
      </c>
      <c r="U3127">
        <v>0</v>
      </c>
      <c r="V3127">
        <v>8</v>
      </c>
      <c r="W3127">
        <v>0</v>
      </c>
      <c r="X3127">
        <v>0</v>
      </c>
      <c r="Y3127">
        <v>0</v>
      </c>
      <c r="Z3127">
        <v>0</v>
      </c>
      <c r="AA3127" t="s">
        <v>55</v>
      </c>
      <c r="AB3127" t="s">
        <v>47</v>
      </c>
      <c r="AC3127" t="s">
        <v>83</v>
      </c>
      <c r="AE3127" s="39">
        <v>46238.365231481483</v>
      </c>
      <c r="AG3127" t="str">
        <f t="shared" si="402"/>
        <v>Agosto-26</v>
      </c>
      <c r="AH3127" s="36">
        <f>_xlfn.XLOOKUP(AK3127,'Base de Preços'!P$7:P$3001,'Base de Preços'!J$7:J$3001,"",0)</f>
        <v>0</v>
      </c>
      <c r="AI3127" s="37">
        <f t="shared" si="403"/>
        <v>0</v>
      </c>
      <c r="AJ3127" t="str">
        <f>_xlfn.XLOOKUP(N3127,Agrupamentos!C$3:C$496,Agrupamentos!D$3:D$496,"",0)</f>
        <v>APOIO E MANUTENÇÃO</v>
      </c>
      <c r="AK3127" t="str">
        <f t="shared" si="404"/>
        <v>APOIO E MANUTEÇÃOGN14212</v>
      </c>
      <c r="AL3127" s="57" t="str">
        <f t="shared" si="405"/>
        <v>48651GN1421MotoristaCARLOS EDUARDO DE ARRUDAAPOIO E MANUTEÇÃOMEL51Principal0Agosto-260846238,365231481546237</v>
      </c>
      <c r="AM3127" s="79" t="str">
        <f t="shared" si="406"/>
        <v/>
      </c>
      <c r="AN3127" s="80" t="str">
        <f t="shared" si="407"/>
        <v/>
      </c>
      <c r="AO3127" s="36">
        <f t="shared" si="408"/>
        <v>0</v>
      </c>
      <c r="AP3127" s="83" t="str">
        <f t="shared" si="409"/>
        <v/>
      </c>
    </row>
    <row r="3128" spans="1:42" hidden="1">
      <c r="A3128">
        <v>48651</v>
      </c>
      <c r="B3128" s="38">
        <v>46237</v>
      </c>
      <c r="C3128" t="s">
        <v>781</v>
      </c>
      <c r="D3128" t="s">
        <v>36</v>
      </c>
      <c r="E3128" t="s">
        <v>3</v>
      </c>
      <c r="F3128" t="s">
        <v>49</v>
      </c>
      <c r="G3128">
        <v>8</v>
      </c>
      <c r="H3128" s="43">
        <v>11585</v>
      </c>
      <c r="I3128" t="s">
        <v>38</v>
      </c>
      <c r="J3128">
        <v>11737</v>
      </c>
      <c r="K3128" t="s">
        <v>79</v>
      </c>
      <c r="L3128" t="s">
        <v>79</v>
      </c>
      <c r="M3128" t="s">
        <v>74</v>
      </c>
      <c r="N3128" t="s">
        <v>75</v>
      </c>
      <c r="O3128" t="s">
        <v>64</v>
      </c>
      <c r="P3128">
        <v>528</v>
      </c>
      <c r="Q3128" t="s">
        <v>76</v>
      </c>
      <c r="R3128">
        <v>51</v>
      </c>
      <c r="S3128">
        <v>32</v>
      </c>
      <c r="T3128">
        <v>6</v>
      </c>
      <c r="U3128">
        <v>0</v>
      </c>
      <c r="V3128">
        <v>32</v>
      </c>
      <c r="W3128">
        <v>8.0399999999999991</v>
      </c>
      <c r="X3128">
        <v>5.33</v>
      </c>
      <c r="Y3128">
        <v>5.33</v>
      </c>
      <c r="Z3128">
        <v>644.51</v>
      </c>
      <c r="AA3128" t="s">
        <v>55</v>
      </c>
      <c r="AB3128" t="s">
        <v>47</v>
      </c>
      <c r="AC3128" t="s">
        <v>83</v>
      </c>
      <c r="AD3128" t="s">
        <v>58</v>
      </c>
      <c r="AE3128" s="39">
        <v>46238.365231481483</v>
      </c>
      <c r="AG3128" t="str">
        <f t="shared" si="402"/>
        <v>Agosto-26</v>
      </c>
      <c r="AH3128" s="36">
        <f>_xlfn.XLOOKUP(AK3128,'Base de Preços'!P$7:P$3001,'Base de Preços'!J$7:J$3001,"",0)</f>
        <v>856.15</v>
      </c>
      <c r="AI3128" s="37">
        <f t="shared" si="403"/>
        <v>5136.8999999999996</v>
      </c>
      <c r="AJ3128" t="str">
        <f>_xlfn.XLOOKUP(N3128,Agrupamentos!C$3:C$496,Agrupamentos!D$3:D$496,"",0)</f>
        <v>PLANTIO</v>
      </c>
      <c r="AK3128" t="str">
        <f t="shared" si="404"/>
        <v>PLANTIO SEMI-MECANIZADO ATÉ 1.300 MUDASGN1421REF78</v>
      </c>
      <c r="AL3128" s="57" t="str">
        <f t="shared" si="405"/>
        <v>48651GN1421Trabalhador FlorestalCARLOS EDUARDO DE ARRUDAPLANTIO SEMI-MECANIZADO ATÉ 1.300 MUDASMEL51Principal6Agosto-2603246238,365231481546237</v>
      </c>
      <c r="AM3128" s="79">
        <f t="shared" si="406"/>
        <v>3.9800995024875627</v>
      </c>
      <c r="AN3128" s="80">
        <f t="shared" si="407"/>
        <v>2565.2139303482591</v>
      </c>
      <c r="AO3128" s="36">
        <f t="shared" si="408"/>
        <v>3867.06</v>
      </c>
      <c r="AP3128" s="83">
        <f t="shared" si="409"/>
        <v>1301.8460696517409</v>
      </c>
    </row>
    <row r="3129" spans="1:42" hidden="1">
      <c r="A3129">
        <v>48651</v>
      </c>
      <c r="B3129" s="38">
        <v>46237</v>
      </c>
      <c r="C3129" t="s">
        <v>781</v>
      </c>
      <c r="D3129" t="s">
        <v>36</v>
      </c>
      <c r="E3129" t="s">
        <v>3</v>
      </c>
      <c r="F3129" t="s">
        <v>49</v>
      </c>
      <c r="G3129">
        <v>8</v>
      </c>
      <c r="H3129" s="43">
        <v>11585</v>
      </c>
      <c r="I3129" t="s">
        <v>38</v>
      </c>
      <c r="J3129">
        <v>11737</v>
      </c>
      <c r="K3129" t="s">
        <v>79</v>
      </c>
      <c r="L3129" t="s">
        <v>79</v>
      </c>
      <c r="M3129" t="s">
        <v>74</v>
      </c>
      <c r="N3129" t="s">
        <v>75</v>
      </c>
      <c r="O3129" t="s">
        <v>64</v>
      </c>
      <c r="P3129">
        <v>528</v>
      </c>
      <c r="Q3129" t="s">
        <v>76</v>
      </c>
      <c r="R3129" t="s">
        <v>552</v>
      </c>
      <c r="S3129">
        <v>32</v>
      </c>
      <c r="T3129">
        <v>5.18</v>
      </c>
      <c r="U3129">
        <v>0</v>
      </c>
      <c r="V3129">
        <v>32</v>
      </c>
      <c r="W3129">
        <v>8.0399999999999991</v>
      </c>
      <c r="X3129">
        <v>6.18</v>
      </c>
      <c r="Y3129">
        <v>6.18</v>
      </c>
      <c r="Z3129">
        <v>644.51</v>
      </c>
      <c r="AA3129" t="s">
        <v>46</v>
      </c>
      <c r="AB3129" t="s">
        <v>47</v>
      </c>
      <c r="AC3129" t="s">
        <v>83</v>
      </c>
      <c r="AD3129" t="s">
        <v>58</v>
      </c>
      <c r="AE3129" s="39">
        <v>46238.365231481483</v>
      </c>
      <c r="AG3129" t="str">
        <f t="shared" si="402"/>
        <v>Agosto-26</v>
      </c>
      <c r="AH3129" s="36">
        <f>_xlfn.XLOOKUP(AK3129,'Base de Preços'!P$7:P$3001,'Base de Preços'!J$7:J$3001,"",0)</f>
        <v>856.15</v>
      </c>
      <c r="AI3129" s="37">
        <f t="shared" si="403"/>
        <v>4434.857</v>
      </c>
      <c r="AJ3129" t="str">
        <f>_xlfn.XLOOKUP(N3129,Agrupamentos!C$3:C$496,Agrupamentos!D$3:D$496,"",0)</f>
        <v>PLANTIO</v>
      </c>
      <c r="AK3129" t="str">
        <f t="shared" si="404"/>
        <v>PLANTIO SEMI-MECANIZADO ATÉ 1.300 MUDASGN1421REF78</v>
      </c>
      <c r="AL3129" s="57" t="str">
        <f t="shared" si="405"/>
        <v>48651GN1421Trabalhador FlorestalCARLOS EDUARDO DE ARRUDAPLANTIO SEMI-MECANIZADO ATÉ 1.300 MUDASMEL50BPrincipal5,18Agosto-2603246238,365231481546237</v>
      </c>
      <c r="AM3129" s="79">
        <f t="shared" si="406"/>
        <v>3.9800995024875627</v>
      </c>
      <c r="AN3129" s="80">
        <f t="shared" si="407"/>
        <v>2565.2139303482591</v>
      </c>
      <c r="AO3129" s="36">
        <f t="shared" si="408"/>
        <v>3338.5617999999999</v>
      </c>
      <c r="AP3129" s="83">
        <f t="shared" si="409"/>
        <v>773.34786965174089</v>
      </c>
    </row>
    <row r="3130" spans="1:42" hidden="1">
      <c r="A3130">
        <v>48657</v>
      </c>
      <c r="B3130" s="38">
        <v>46237</v>
      </c>
      <c r="C3130" t="s">
        <v>781</v>
      </c>
      <c r="D3130" t="s">
        <v>36</v>
      </c>
      <c r="E3130" t="s">
        <v>3</v>
      </c>
      <c r="F3130" t="s">
        <v>229</v>
      </c>
      <c r="G3130">
        <v>8</v>
      </c>
      <c r="H3130" s="43">
        <v>10061</v>
      </c>
      <c r="I3130" t="s">
        <v>60</v>
      </c>
      <c r="J3130">
        <v>11778</v>
      </c>
      <c r="K3130" t="s">
        <v>61</v>
      </c>
      <c r="L3130" t="s">
        <v>61</v>
      </c>
      <c r="M3130" t="s">
        <v>545</v>
      </c>
      <c r="N3130" t="s">
        <v>546</v>
      </c>
      <c r="O3130" t="s">
        <v>64</v>
      </c>
      <c r="P3130">
        <v>511</v>
      </c>
      <c r="Q3130" t="s">
        <v>53</v>
      </c>
      <c r="R3130">
        <v>17</v>
      </c>
      <c r="S3130">
        <v>2</v>
      </c>
      <c r="T3130">
        <v>1</v>
      </c>
      <c r="U3130">
        <v>7</v>
      </c>
      <c r="V3130">
        <v>9</v>
      </c>
      <c r="W3130">
        <v>2.3199999999999998</v>
      </c>
      <c r="X3130">
        <v>2</v>
      </c>
      <c r="Y3130">
        <v>9</v>
      </c>
      <c r="Z3130" s="3">
        <v>1050</v>
      </c>
      <c r="AA3130" t="s">
        <v>55</v>
      </c>
      <c r="AB3130" t="s">
        <v>47</v>
      </c>
      <c r="AC3130" t="s">
        <v>65</v>
      </c>
      <c r="AE3130" s="39">
        <v>46238.395416666666</v>
      </c>
      <c r="AG3130" t="str">
        <f t="shared" si="402"/>
        <v>Agosto-26</v>
      </c>
      <c r="AH3130" s="36">
        <f>_xlfn.XLOOKUP(AK3130,'Base de Preços'!P$7:P$3001,'Base de Preços'!J$7:J$3001,"",0)</f>
        <v>1050</v>
      </c>
      <c r="AI3130" s="37">
        <f t="shared" si="403"/>
        <v>1050</v>
      </c>
      <c r="AJ3130" t="str">
        <f>_xlfn.XLOOKUP(N3130,Agrupamentos!C$3:C$496,Agrupamentos!D$3:D$496,"",0)</f>
        <v>REBAIXAMENTO TOCO COM PÁ</v>
      </c>
      <c r="AK3130" t="str">
        <f t="shared" si="404"/>
        <v>REBAIXAMENTO MECANIZADO DE BROTAÇÃO E TOCOS DE EUCALIPTO COM PÁ CARREGADEIRAGN1421REF54-1</v>
      </c>
      <c r="AL3130" s="57" t="str">
        <f t="shared" si="405"/>
        <v>48657GN1421Operador de Máquina PesadaJORDAN HUGO MIGUEL DA SILVAREBAIXAMENTO MECANIZADO DE BROTAÇÃO E TOCOS DE EUCALIPTO COM PÁ CARREGADEIRALAGEADO17Principal1Agosto-267946238,395416666746237</v>
      </c>
      <c r="AM3130" s="79">
        <f t="shared" si="406"/>
        <v>3.8793103448275863</v>
      </c>
      <c r="AN3130" s="80">
        <f t="shared" si="407"/>
        <v>4073.2758620689656</v>
      </c>
      <c r="AO3130" s="36">
        <f t="shared" si="408"/>
        <v>1050</v>
      </c>
      <c r="AP3130" s="83">
        <f t="shared" si="409"/>
        <v>-3023.2758620689656</v>
      </c>
    </row>
    <row r="3131" spans="1:42" hidden="1">
      <c r="A3131">
        <v>48657</v>
      </c>
      <c r="B3131" s="38">
        <v>46237</v>
      </c>
      <c r="C3131" t="s">
        <v>781</v>
      </c>
      <c r="D3131" t="s">
        <v>36</v>
      </c>
      <c r="E3131" t="s">
        <v>3</v>
      </c>
      <c r="F3131" t="s">
        <v>59</v>
      </c>
      <c r="G3131">
        <v>8</v>
      </c>
      <c r="H3131" s="43">
        <v>10061</v>
      </c>
      <c r="I3131" t="s">
        <v>60</v>
      </c>
      <c r="J3131">
        <v>11778</v>
      </c>
      <c r="K3131" t="s">
        <v>61</v>
      </c>
      <c r="L3131" t="s">
        <v>61</v>
      </c>
      <c r="M3131" t="s">
        <v>62</v>
      </c>
      <c r="N3131" t="s">
        <v>63</v>
      </c>
      <c r="O3131" t="s">
        <v>64</v>
      </c>
      <c r="P3131">
        <v>511</v>
      </c>
      <c r="Q3131" t="s">
        <v>53</v>
      </c>
      <c r="R3131">
        <v>17</v>
      </c>
      <c r="S3131">
        <v>6</v>
      </c>
      <c r="T3131">
        <v>4</v>
      </c>
      <c r="U3131">
        <v>17</v>
      </c>
      <c r="V3131">
        <v>23</v>
      </c>
      <c r="W3131">
        <v>1.24</v>
      </c>
      <c r="X3131">
        <v>1.5</v>
      </c>
      <c r="Y3131">
        <v>5.75</v>
      </c>
      <c r="Z3131" s="3">
        <v>1000</v>
      </c>
      <c r="AA3131" t="s">
        <v>55</v>
      </c>
      <c r="AB3131" t="s">
        <v>47</v>
      </c>
      <c r="AC3131" t="s">
        <v>65</v>
      </c>
      <c r="AD3131" t="s">
        <v>58</v>
      </c>
      <c r="AE3131" s="39">
        <v>46238.395416666666</v>
      </c>
      <c r="AG3131" t="str">
        <f t="shared" si="402"/>
        <v>Agosto-26</v>
      </c>
      <c r="AH3131" s="36">
        <f>_xlfn.XLOOKUP(AK3131,'Base de Preços'!P$7:P$3001,'Base de Preços'!J$7:J$3001,"",0)</f>
        <v>1000</v>
      </c>
      <c r="AI3131" s="37">
        <f t="shared" si="403"/>
        <v>4000</v>
      </c>
      <c r="AJ3131" t="str">
        <f>_xlfn.XLOOKUP(N3131,Agrupamentos!C$3:C$496,Agrupamentos!D$3:D$496,"",0)</f>
        <v>REBAIXAMENTO TOCO</v>
      </c>
      <c r="AK3131" t="str">
        <f t="shared" si="404"/>
        <v>REBAIXAMENTO MECANIZADO DE BROTAÇÃO E TOCOS DE EUCALIPTOGN1421REF54</v>
      </c>
      <c r="AL3131" s="57" t="str">
        <f t="shared" si="405"/>
        <v>48657GN1421Operador de Trator de PneuJORDAN HUGO MIGUEL DA SILVAREBAIXAMENTO MECANIZADO DE BROTAÇÃO E TOCOS DE EUCALIPTOLAGEADO17Principal4Agosto-26172346238,395416666746237</v>
      </c>
      <c r="AM3131" s="79">
        <f t="shared" si="406"/>
        <v>18.548387096774192</v>
      </c>
      <c r="AN3131" s="80">
        <f t="shared" si="407"/>
        <v>18548.387096774193</v>
      </c>
      <c r="AO3131" s="36">
        <f t="shared" si="408"/>
        <v>4000</v>
      </c>
      <c r="AP3131" s="83">
        <f t="shared" si="409"/>
        <v>-14548.387096774193</v>
      </c>
    </row>
    <row r="3132" spans="1:42" hidden="1">
      <c r="A3132">
        <v>48657</v>
      </c>
      <c r="B3132" s="38">
        <v>46237</v>
      </c>
      <c r="C3132" t="s">
        <v>781</v>
      </c>
      <c r="D3132" t="s">
        <v>36</v>
      </c>
      <c r="E3132" t="s">
        <v>3</v>
      </c>
      <c r="F3132" t="s">
        <v>59</v>
      </c>
      <c r="G3132">
        <v>8</v>
      </c>
      <c r="H3132" s="43">
        <v>10061</v>
      </c>
      <c r="I3132" t="s">
        <v>60</v>
      </c>
      <c r="J3132">
        <v>11778</v>
      </c>
      <c r="K3132" t="s">
        <v>61</v>
      </c>
      <c r="L3132" t="s">
        <v>61</v>
      </c>
      <c r="M3132" t="s">
        <v>67</v>
      </c>
      <c r="N3132" t="s">
        <v>68</v>
      </c>
      <c r="O3132" t="s">
        <v>64</v>
      </c>
      <c r="P3132">
        <v>511</v>
      </c>
      <c r="Q3132" t="s">
        <v>53</v>
      </c>
      <c r="R3132">
        <v>16</v>
      </c>
      <c r="S3132">
        <v>0</v>
      </c>
      <c r="T3132">
        <v>0</v>
      </c>
      <c r="U3132">
        <v>16</v>
      </c>
      <c r="V3132">
        <v>16</v>
      </c>
      <c r="W3132">
        <v>0.41</v>
      </c>
      <c r="X3132">
        <v>0</v>
      </c>
      <c r="Y3132">
        <v>0</v>
      </c>
      <c r="Z3132">
        <v>148.68</v>
      </c>
      <c r="AA3132" t="s">
        <v>55</v>
      </c>
      <c r="AB3132" t="s">
        <v>47</v>
      </c>
      <c r="AC3132" t="s">
        <v>65</v>
      </c>
      <c r="AE3132" s="39">
        <v>46238.395416666666</v>
      </c>
      <c r="AG3132" t="str">
        <f t="shared" si="402"/>
        <v>Agosto-26</v>
      </c>
      <c r="AH3132" s="36">
        <f>_xlfn.XLOOKUP(AK3132,'Base de Preços'!P$7:P$3001,'Base de Preços'!J$7:J$3001,"",0)</f>
        <v>205</v>
      </c>
      <c r="AI3132" s="37">
        <f t="shared" si="403"/>
        <v>0</v>
      </c>
      <c r="AJ3132" t="str">
        <f>_xlfn.XLOOKUP(N3132,Agrupamentos!C$3:C$496,Agrupamentos!D$3:D$496,"",0)</f>
        <v>CALGESSO</v>
      </c>
      <c r="AK3132" t="str">
        <f t="shared" si="404"/>
        <v>APLICAÇÃO DE CALGESSO - ATÉ 1.500 KGGN1421REF328</v>
      </c>
      <c r="AL3132" s="57" t="str">
        <f t="shared" si="405"/>
        <v>48657GN1421Operador de Trator de PneuJORDAN HUGO MIGUEL DA SILVAAPLICAÇÃO DE CALGESSO - ATÉ 1.500 KGLAGEADO16Principal0Agosto-26161646238,395416666746237</v>
      </c>
      <c r="AM3132" s="79">
        <f t="shared" si="406"/>
        <v>39.024390243902438</v>
      </c>
      <c r="AN3132" s="80">
        <f t="shared" si="407"/>
        <v>5802.1463414634145</v>
      </c>
      <c r="AO3132" s="36">
        <f t="shared" si="408"/>
        <v>0</v>
      </c>
      <c r="AP3132" s="83">
        <f t="shared" si="409"/>
        <v>-5802.1463414634145</v>
      </c>
    </row>
    <row r="3133" spans="1:42" hidden="1">
      <c r="A3133">
        <v>48674</v>
      </c>
      <c r="B3133" s="38">
        <v>46238</v>
      </c>
      <c r="C3133" t="s">
        <v>781</v>
      </c>
      <c r="D3133" t="s">
        <v>36</v>
      </c>
      <c r="E3133" t="s">
        <v>3</v>
      </c>
      <c r="F3133" t="s">
        <v>37</v>
      </c>
      <c r="G3133">
        <v>8</v>
      </c>
      <c r="H3133" s="43">
        <v>11585</v>
      </c>
      <c r="I3133" t="s">
        <v>38</v>
      </c>
      <c r="J3133" t="s">
        <v>39</v>
      </c>
      <c r="K3133" t="s">
        <v>40</v>
      </c>
      <c r="L3133" t="s">
        <v>41</v>
      </c>
      <c r="M3133">
        <v>2</v>
      </c>
      <c r="N3133" t="s">
        <v>42</v>
      </c>
      <c r="O3133" t="s">
        <v>43</v>
      </c>
      <c r="P3133">
        <v>390</v>
      </c>
      <c r="Q3133" t="s">
        <v>44</v>
      </c>
      <c r="R3133" t="s">
        <v>45</v>
      </c>
      <c r="S3133">
        <v>8</v>
      </c>
      <c r="T3133">
        <v>0</v>
      </c>
      <c r="U3133">
        <v>8</v>
      </c>
      <c r="V3133">
        <v>16</v>
      </c>
      <c r="W3133">
        <v>0</v>
      </c>
      <c r="X3133">
        <v>0</v>
      </c>
      <c r="Y3133">
        <v>0</v>
      </c>
      <c r="Z3133">
        <v>0</v>
      </c>
      <c r="AA3133" t="s">
        <v>46</v>
      </c>
      <c r="AB3133" t="s">
        <v>47</v>
      </c>
      <c r="AC3133" t="s">
        <v>48</v>
      </c>
      <c r="AD3133" t="s">
        <v>48</v>
      </c>
      <c r="AE3133" s="39">
        <v>46238.714618055557</v>
      </c>
      <c r="AG3133" t="str">
        <f t="shared" si="402"/>
        <v>Agosto-26</v>
      </c>
      <c r="AH3133" s="36">
        <f>_xlfn.XLOOKUP(AK3133,'Base de Preços'!P$7:P$3001,'Base de Preços'!J$7:J$3001,"",0)</f>
        <v>0</v>
      </c>
      <c r="AI3133" s="37">
        <f t="shared" si="403"/>
        <v>0</v>
      </c>
      <c r="AJ3133" t="str">
        <f>_xlfn.XLOOKUP(N3133,Agrupamentos!C$3:C$496,Agrupamentos!D$3:D$496,"",0)</f>
        <v>APOIO E MANUTENÇÃO</v>
      </c>
      <c r="AK3133" t="str">
        <f t="shared" si="404"/>
        <v>APOIO E MANUTEÇÃOGN14212</v>
      </c>
      <c r="AL3133" s="57" t="str">
        <f t="shared" si="405"/>
        <v>48674GN1421MotoristaGIOVANNI RODRIGUES BORGES MORAESAPOIO E MANUTEÇÃOPátio MST01Principal0Agosto-2681646238,714618055646238</v>
      </c>
      <c r="AM3133" s="79" t="str">
        <f t="shared" si="406"/>
        <v/>
      </c>
      <c r="AN3133" s="80" t="str">
        <f t="shared" si="407"/>
        <v/>
      </c>
      <c r="AO3133" s="36">
        <f t="shared" si="408"/>
        <v>0</v>
      </c>
      <c r="AP3133" s="83" t="str">
        <f t="shared" si="409"/>
        <v/>
      </c>
    </row>
    <row r="3134" spans="1:42" hidden="1">
      <c r="A3134">
        <v>48683</v>
      </c>
      <c r="B3134" s="38">
        <v>46238</v>
      </c>
      <c r="C3134" t="s">
        <v>781</v>
      </c>
      <c r="D3134" t="s">
        <v>36</v>
      </c>
      <c r="E3134" t="s">
        <v>3</v>
      </c>
      <c r="F3134" t="s">
        <v>49</v>
      </c>
      <c r="G3134">
        <v>8</v>
      </c>
      <c r="H3134" s="43">
        <v>11585</v>
      </c>
      <c r="I3134" t="s">
        <v>38</v>
      </c>
      <c r="J3134" t="s">
        <v>50</v>
      </c>
      <c r="K3134" t="s">
        <v>51</v>
      </c>
      <c r="L3134" t="s">
        <v>52</v>
      </c>
      <c r="M3134">
        <v>2</v>
      </c>
      <c r="N3134" t="s">
        <v>42</v>
      </c>
      <c r="O3134" t="s">
        <v>43</v>
      </c>
      <c r="P3134">
        <v>510</v>
      </c>
      <c r="Q3134" t="s">
        <v>82</v>
      </c>
      <c r="R3134">
        <v>76</v>
      </c>
      <c r="S3134">
        <v>0</v>
      </c>
      <c r="T3134">
        <v>0</v>
      </c>
      <c r="U3134">
        <v>56</v>
      </c>
      <c r="V3134">
        <v>56</v>
      </c>
      <c r="W3134">
        <v>0</v>
      </c>
      <c r="X3134">
        <v>0</v>
      </c>
      <c r="Y3134">
        <v>0</v>
      </c>
      <c r="Z3134">
        <v>0</v>
      </c>
      <c r="AA3134" t="s">
        <v>55</v>
      </c>
      <c r="AB3134" t="s">
        <v>56</v>
      </c>
      <c r="AC3134" t="s">
        <v>57</v>
      </c>
      <c r="AD3134" t="s">
        <v>203</v>
      </c>
      <c r="AE3134" s="39">
        <v>46238.736701388887</v>
      </c>
      <c r="AG3134" t="str">
        <f t="shared" si="402"/>
        <v>Agosto-26</v>
      </c>
      <c r="AH3134" s="36">
        <f>_xlfn.XLOOKUP(AK3134,'Base de Preços'!P$7:P$3001,'Base de Preços'!J$7:J$3001,"",0)</f>
        <v>0</v>
      </c>
      <c r="AI3134" s="37">
        <f t="shared" si="403"/>
        <v>0</v>
      </c>
      <c r="AJ3134" t="str">
        <f>_xlfn.XLOOKUP(N3134,Agrupamentos!C$3:C$496,Agrupamentos!D$3:D$496,"",0)</f>
        <v>APOIO E MANUTENÇÃO</v>
      </c>
      <c r="AK3134" t="str">
        <f t="shared" si="404"/>
        <v>APOIO E MANUTEÇÃOGN14212</v>
      </c>
      <c r="AL3134" s="57" t="str">
        <f t="shared" si="405"/>
        <v>48683GN1421Trabalhador FlorestalLEANDRA DE MIRANDA SOUZA COSTAAPOIO E MANUTEÇÃOCAMPO NOVO76Suporte0Agosto-26565646238,736701388946238</v>
      </c>
      <c r="AM3134" s="79" t="str">
        <f t="shared" si="406"/>
        <v/>
      </c>
      <c r="AN3134" s="80" t="str">
        <f t="shared" si="407"/>
        <v/>
      </c>
      <c r="AO3134" s="36">
        <f t="shared" si="408"/>
        <v>0</v>
      </c>
      <c r="AP3134" s="83" t="str">
        <f t="shared" si="409"/>
        <v/>
      </c>
    </row>
    <row r="3135" spans="1:42" hidden="1">
      <c r="A3135">
        <v>48709</v>
      </c>
      <c r="B3135" s="38">
        <v>46238</v>
      </c>
      <c r="C3135" t="s">
        <v>781</v>
      </c>
      <c r="D3135" t="s">
        <v>36</v>
      </c>
      <c r="E3135" t="s">
        <v>3</v>
      </c>
      <c r="F3135" t="s">
        <v>59</v>
      </c>
      <c r="G3135">
        <v>8</v>
      </c>
      <c r="H3135" s="43">
        <v>10061</v>
      </c>
      <c r="I3135" t="s">
        <v>60</v>
      </c>
      <c r="J3135">
        <v>11778</v>
      </c>
      <c r="K3135" t="s">
        <v>61</v>
      </c>
      <c r="L3135" t="s">
        <v>61</v>
      </c>
      <c r="M3135" t="s">
        <v>62</v>
      </c>
      <c r="N3135" t="s">
        <v>63</v>
      </c>
      <c r="O3135" t="s">
        <v>64</v>
      </c>
      <c r="P3135">
        <v>511</v>
      </c>
      <c r="Q3135" t="s">
        <v>53</v>
      </c>
      <c r="R3135">
        <v>17</v>
      </c>
      <c r="S3135">
        <v>0</v>
      </c>
      <c r="T3135">
        <v>0</v>
      </c>
      <c r="U3135">
        <v>16</v>
      </c>
      <c r="V3135">
        <v>16</v>
      </c>
      <c r="W3135">
        <v>1.24</v>
      </c>
      <c r="X3135">
        <v>0</v>
      </c>
      <c r="Y3135">
        <v>0</v>
      </c>
      <c r="Z3135" s="3">
        <v>1000</v>
      </c>
      <c r="AA3135" t="s">
        <v>55</v>
      </c>
      <c r="AB3135" t="s">
        <v>47</v>
      </c>
      <c r="AC3135" t="s">
        <v>65</v>
      </c>
      <c r="AE3135" s="39">
        <v>46239.022094907406</v>
      </c>
      <c r="AG3135" t="str">
        <f t="shared" si="402"/>
        <v>Agosto-26</v>
      </c>
      <c r="AH3135" s="36">
        <f>_xlfn.XLOOKUP(AK3135,'Base de Preços'!P$7:P$3001,'Base de Preços'!J$7:J$3001,"",0)</f>
        <v>1000</v>
      </c>
      <c r="AI3135" s="37">
        <f t="shared" si="403"/>
        <v>0</v>
      </c>
      <c r="AJ3135" t="str">
        <f>_xlfn.XLOOKUP(N3135,Agrupamentos!C$3:C$496,Agrupamentos!D$3:D$496,"",0)</f>
        <v>REBAIXAMENTO TOCO</v>
      </c>
      <c r="AK3135" t="str">
        <f t="shared" si="404"/>
        <v>REBAIXAMENTO MECANIZADO DE BROTAÇÃO E TOCOS DE EUCALIPTOGN1421REF54</v>
      </c>
      <c r="AL3135" s="57" t="str">
        <f t="shared" si="405"/>
        <v>48709GN1421Operador de Trator de PneuJORDAN HUGO MIGUEL DA SILVAREBAIXAMENTO MECANIZADO DE BROTAÇÃO E TOCOS DE EUCALIPTOLAGEADO17Principal0Agosto-26161646239,022094907446238</v>
      </c>
      <c r="AM3135" s="79">
        <f t="shared" si="406"/>
        <v>12.903225806451614</v>
      </c>
      <c r="AN3135" s="80">
        <f t="shared" si="407"/>
        <v>12903.225806451614</v>
      </c>
      <c r="AO3135" s="36">
        <f t="shared" si="408"/>
        <v>0</v>
      </c>
      <c r="AP3135" s="83">
        <f t="shared" si="409"/>
        <v>-12903.225806451614</v>
      </c>
    </row>
    <row r="3136" spans="1:42" hidden="1">
      <c r="A3136">
        <v>48709</v>
      </c>
      <c r="B3136" s="38">
        <v>46238</v>
      </c>
      <c r="C3136" t="s">
        <v>781</v>
      </c>
      <c r="D3136" t="s">
        <v>36</v>
      </c>
      <c r="E3136" t="s">
        <v>3</v>
      </c>
      <c r="F3136" t="s">
        <v>59</v>
      </c>
      <c r="G3136">
        <v>8</v>
      </c>
      <c r="H3136" s="43">
        <v>10061</v>
      </c>
      <c r="I3136" t="s">
        <v>60</v>
      </c>
      <c r="J3136">
        <v>11778</v>
      </c>
      <c r="K3136" t="s">
        <v>61</v>
      </c>
      <c r="L3136" t="s">
        <v>61</v>
      </c>
      <c r="M3136" t="s">
        <v>67</v>
      </c>
      <c r="N3136" t="s">
        <v>68</v>
      </c>
      <c r="O3136" t="s">
        <v>64</v>
      </c>
      <c r="P3136">
        <v>511</v>
      </c>
      <c r="Q3136" t="s">
        <v>53</v>
      </c>
      <c r="R3136">
        <v>16</v>
      </c>
      <c r="S3136">
        <v>0</v>
      </c>
      <c r="T3136">
        <v>0</v>
      </c>
      <c r="U3136">
        <v>21</v>
      </c>
      <c r="V3136">
        <v>21</v>
      </c>
      <c r="W3136">
        <v>0.41</v>
      </c>
      <c r="X3136">
        <v>0</v>
      </c>
      <c r="Y3136">
        <v>0</v>
      </c>
      <c r="Z3136">
        <v>148.68</v>
      </c>
      <c r="AA3136" t="s">
        <v>55</v>
      </c>
      <c r="AB3136" t="s">
        <v>47</v>
      </c>
      <c r="AC3136" t="s">
        <v>65</v>
      </c>
      <c r="AD3136" t="s">
        <v>203</v>
      </c>
      <c r="AE3136" s="39">
        <v>46239.022094907406</v>
      </c>
      <c r="AG3136" t="str">
        <f t="shared" si="402"/>
        <v>Agosto-26</v>
      </c>
      <c r="AH3136" s="36">
        <f>_xlfn.XLOOKUP(AK3136,'Base de Preços'!P$7:P$3001,'Base de Preços'!J$7:J$3001,"",0)</f>
        <v>205</v>
      </c>
      <c r="AI3136" s="37">
        <f t="shared" si="403"/>
        <v>0</v>
      </c>
      <c r="AJ3136" t="str">
        <f>_xlfn.XLOOKUP(N3136,Agrupamentos!C$3:C$496,Agrupamentos!D$3:D$496,"",0)</f>
        <v>CALGESSO</v>
      </c>
      <c r="AK3136" t="str">
        <f t="shared" si="404"/>
        <v>APLICAÇÃO DE CALGESSO - ATÉ 1.500 KGGN1421REF328</v>
      </c>
      <c r="AL3136" s="57" t="str">
        <f t="shared" si="405"/>
        <v>48709GN1421Operador de Trator de PneuJORDAN HUGO MIGUEL DA SILVAAPLICAÇÃO DE CALGESSO - ATÉ 1.500 KGLAGEADO16Principal0Agosto-26212146239,022094907446238</v>
      </c>
      <c r="AM3136" s="79">
        <f t="shared" si="406"/>
        <v>51.219512195121958</v>
      </c>
      <c r="AN3136" s="80">
        <f t="shared" si="407"/>
        <v>7615.3170731707332</v>
      </c>
      <c r="AO3136" s="36">
        <f t="shared" si="408"/>
        <v>0</v>
      </c>
      <c r="AP3136" s="83">
        <f t="shared" si="409"/>
        <v>-7615.3170731707332</v>
      </c>
    </row>
    <row r="3137" spans="1:42" hidden="1">
      <c r="A3137">
        <v>48709</v>
      </c>
      <c r="B3137" s="38">
        <v>46238</v>
      </c>
      <c r="C3137" t="s">
        <v>781</v>
      </c>
      <c r="D3137" t="s">
        <v>36</v>
      </c>
      <c r="E3137" t="s">
        <v>3</v>
      </c>
      <c r="F3137" t="s">
        <v>229</v>
      </c>
      <c r="G3137">
        <v>8</v>
      </c>
      <c r="H3137" s="43">
        <v>10061</v>
      </c>
      <c r="I3137" t="s">
        <v>60</v>
      </c>
      <c r="J3137">
        <v>11778</v>
      </c>
      <c r="K3137" t="s">
        <v>61</v>
      </c>
      <c r="L3137" t="s">
        <v>61</v>
      </c>
      <c r="M3137" t="s">
        <v>545</v>
      </c>
      <c r="N3137" t="s">
        <v>546</v>
      </c>
      <c r="O3137" t="s">
        <v>64</v>
      </c>
      <c r="P3137">
        <v>511</v>
      </c>
      <c r="Q3137" t="s">
        <v>53</v>
      </c>
      <c r="R3137">
        <v>17</v>
      </c>
      <c r="S3137">
        <v>8</v>
      </c>
      <c r="T3137">
        <v>0</v>
      </c>
      <c r="U3137">
        <v>3</v>
      </c>
      <c r="V3137">
        <v>11</v>
      </c>
      <c r="W3137">
        <v>2.3199999999999998</v>
      </c>
      <c r="X3137">
        <v>0</v>
      </c>
      <c r="Y3137">
        <v>0</v>
      </c>
      <c r="Z3137" s="3">
        <v>1050</v>
      </c>
      <c r="AA3137" t="s">
        <v>55</v>
      </c>
      <c r="AB3137" t="s">
        <v>47</v>
      </c>
      <c r="AC3137" t="s">
        <v>65</v>
      </c>
      <c r="AD3137" t="s">
        <v>203</v>
      </c>
      <c r="AE3137" s="39">
        <v>46239.022094907406</v>
      </c>
      <c r="AG3137" t="str">
        <f t="shared" si="402"/>
        <v>Agosto-26</v>
      </c>
      <c r="AH3137" s="36">
        <f>_xlfn.XLOOKUP(AK3137,'Base de Preços'!P$7:P$3001,'Base de Preços'!J$7:J$3001,"",0)</f>
        <v>1050</v>
      </c>
      <c r="AI3137" s="37">
        <f t="shared" si="403"/>
        <v>0</v>
      </c>
      <c r="AJ3137" t="str">
        <f>_xlfn.XLOOKUP(N3137,Agrupamentos!C$3:C$496,Agrupamentos!D$3:D$496,"",0)</f>
        <v>REBAIXAMENTO TOCO COM PÁ</v>
      </c>
      <c r="AK3137" t="str">
        <f t="shared" si="404"/>
        <v>REBAIXAMENTO MECANIZADO DE BROTAÇÃO E TOCOS DE EUCALIPTO COM PÁ CARREGADEIRAGN1421REF54-1</v>
      </c>
      <c r="AL3137" s="57" t="str">
        <f t="shared" si="405"/>
        <v>48709GN1421Operador de Máquina PesadaJORDAN HUGO MIGUEL DA SILVAREBAIXAMENTO MECANIZADO DE BROTAÇÃO E TOCOS DE EUCALIPTO COM PÁ CARREGADEIRALAGEADO17Principal0Agosto-2631146239,022094907446238</v>
      </c>
      <c r="AM3137" s="79">
        <f t="shared" si="406"/>
        <v>4.7413793103448283</v>
      </c>
      <c r="AN3137" s="80">
        <f t="shared" si="407"/>
        <v>4978.4482758620697</v>
      </c>
      <c r="AO3137" s="36">
        <f t="shared" si="408"/>
        <v>0</v>
      </c>
      <c r="AP3137" s="83">
        <f t="shared" si="409"/>
        <v>-4978.4482758620697</v>
      </c>
    </row>
    <row r="3138" spans="1:42" hidden="1">
      <c r="A3138">
        <v>48710</v>
      </c>
      <c r="B3138" s="38">
        <v>46238</v>
      </c>
      <c r="C3138" t="s">
        <v>781</v>
      </c>
      <c r="D3138" t="s">
        <v>36</v>
      </c>
      <c r="E3138" t="s">
        <v>3</v>
      </c>
      <c r="F3138" t="s">
        <v>92</v>
      </c>
      <c r="G3138">
        <v>8</v>
      </c>
      <c r="H3138" s="43">
        <v>11585</v>
      </c>
      <c r="I3138" t="s">
        <v>38</v>
      </c>
      <c r="J3138">
        <v>11807</v>
      </c>
      <c r="K3138" t="s">
        <v>84</v>
      </c>
      <c r="L3138" t="s">
        <v>84</v>
      </c>
      <c r="M3138" t="s">
        <v>89</v>
      </c>
      <c r="N3138" t="s">
        <v>90</v>
      </c>
      <c r="O3138" t="s">
        <v>64</v>
      </c>
      <c r="P3138">
        <v>528</v>
      </c>
      <c r="Q3138" t="s">
        <v>76</v>
      </c>
      <c r="R3138">
        <v>51</v>
      </c>
      <c r="S3138">
        <v>4</v>
      </c>
      <c r="T3138">
        <v>5.76</v>
      </c>
      <c r="U3138">
        <v>8</v>
      </c>
      <c r="V3138">
        <v>12</v>
      </c>
      <c r="W3138">
        <v>0.36</v>
      </c>
      <c r="X3138">
        <v>0.69</v>
      </c>
      <c r="Y3138">
        <v>2.08</v>
      </c>
      <c r="Z3138">
        <v>127.29</v>
      </c>
      <c r="AA3138" t="s">
        <v>46</v>
      </c>
      <c r="AB3138" t="s">
        <v>77</v>
      </c>
      <c r="AC3138" t="s">
        <v>88</v>
      </c>
      <c r="AD3138" t="s">
        <v>203</v>
      </c>
      <c r="AE3138" s="39">
        <v>46239.050821759258</v>
      </c>
      <c r="AG3138" t="str">
        <f t="shared" si="402"/>
        <v>Agosto-26</v>
      </c>
      <c r="AH3138" s="36">
        <f>_xlfn.XLOOKUP(AK3138,'Base de Preços'!P$7:P$3001,'Base de Preços'!J$7:J$3001,"",0)</f>
        <v>623.57000000000005</v>
      </c>
      <c r="AI3138" s="37">
        <f t="shared" si="403"/>
        <v>0</v>
      </c>
      <c r="AJ3138" t="str">
        <f>_xlfn.XLOOKUP(N3138,Agrupamentos!C$3:C$496,Agrupamentos!D$3:D$496,"",0)</f>
        <v>IRRIGAÇÃO DE PLANTIO</v>
      </c>
      <c r="AK3138" t="str">
        <f t="shared" si="404"/>
        <v>1ª IRRIGAÇÃO DE PLANTIOGN1421REF320</v>
      </c>
      <c r="AL3138" s="57" t="str">
        <f t="shared" si="405"/>
        <v>48710GN1421Motorista de Caminhão PipaCASSIO EDUARDO VIEIRA SOARES1ª IRRIGAÇÃO DE PLANTIOMEL51Apoio5,76Agosto-2681246239,050821759346238</v>
      </c>
      <c r="AM3138" s="79">
        <f t="shared" si="406"/>
        <v>33.333333333333336</v>
      </c>
      <c r="AN3138" s="80">
        <f t="shared" si="407"/>
        <v>4243.0000000000009</v>
      </c>
      <c r="AO3138" s="36">
        <f t="shared" si="408"/>
        <v>733.19039999999995</v>
      </c>
      <c r="AP3138" s="83">
        <f t="shared" si="409"/>
        <v>-3509.809600000001</v>
      </c>
    </row>
    <row r="3139" spans="1:42" hidden="1">
      <c r="A3139">
        <v>48710</v>
      </c>
      <c r="B3139" s="38">
        <v>46238</v>
      </c>
      <c r="C3139" t="s">
        <v>781</v>
      </c>
      <c r="D3139" t="s">
        <v>36</v>
      </c>
      <c r="E3139" t="s">
        <v>3</v>
      </c>
      <c r="F3139" t="s">
        <v>49</v>
      </c>
      <c r="G3139">
        <v>8</v>
      </c>
      <c r="H3139" s="43">
        <v>11585</v>
      </c>
      <c r="I3139" t="s">
        <v>38</v>
      </c>
      <c r="J3139">
        <v>11807</v>
      </c>
      <c r="K3139" t="s">
        <v>84</v>
      </c>
      <c r="L3139" t="s">
        <v>84</v>
      </c>
      <c r="M3139" t="s">
        <v>85</v>
      </c>
      <c r="N3139" t="s">
        <v>86</v>
      </c>
      <c r="O3139" t="s">
        <v>64</v>
      </c>
      <c r="P3139">
        <v>528</v>
      </c>
      <c r="Q3139" t="s">
        <v>76</v>
      </c>
      <c r="R3139" t="s">
        <v>552</v>
      </c>
      <c r="S3139">
        <v>56</v>
      </c>
      <c r="T3139">
        <v>9.6999999999999993</v>
      </c>
      <c r="U3139">
        <v>0</v>
      </c>
      <c r="V3139">
        <v>56</v>
      </c>
      <c r="W3139">
        <v>3.56</v>
      </c>
      <c r="X3139">
        <v>5.77</v>
      </c>
      <c r="Y3139">
        <v>5.77</v>
      </c>
      <c r="Z3139">
        <v>284.79000000000002</v>
      </c>
      <c r="AA3139" t="s">
        <v>55</v>
      </c>
      <c r="AB3139" t="s">
        <v>47</v>
      </c>
      <c r="AC3139" t="s">
        <v>88</v>
      </c>
      <c r="AD3139" t="s">
        <v>203</v>
      </c>
      <c r="AE3139" s="39">
        <v>46239.050821759258</v>
      </c>
      <c r="AG3139" t="str">
        <f t="shared" si="402"/>
        <v>Agosto-26</v>
      </c>
      <c r="AH3139" s="36">
        <f>_xlfn.XLOOKUP(AK3139,'Base de Preços'!P$7:P$3001,'Base de Preços'!J$7:J$3001,"",0)</f>
        <v>623.57000000000005</v>
      </c>
      <c r="AI3139" s="37">
        <f t="shared" si="403"/>
        <v>6048.6289999999999</v>
      </c>
      <c r="AJ3139" t="str">
        <f>_xlfn.XLOOKUP(N3139,Agrupamentos!C$3:C$496,Agrupamentos!D$3:D$496,"",0)</f>
        <v>IRRIGAÇÃO DE PLANTIO</v>
      </c>
      <c r="AK3139" t="str">
        <f t="shared" si="404"/>
        <v>3ª IRRIGAÇÃO DE PLANTIOGN1421REF324</v>
      </c>
      <c r="AL3139" s="57" t="str">
        <f t="shared" si="405"/>
        <v>48710GN1421Trabalhador FlorestalCASSIO EDUARDO VIEIRA SOARES3ª IRRIGAÇÃO DE PLANTIOMEL50BPrincipal9,7Agosto-2605646239,050821759346238</v>
      </c>
      <c r="AM3139" s="79">
        <f t="shared" si="406"/>
        <v>15.730337078651685</v>
      </c>
      <c r="AN3139" s="80">
        <f t="shared" si="407"/>
        <v>4479.8426966292136</v>
      </c>
      <c r="AO3139" s="36">
        <f t="shared" si="408"/>
        <v>2762.4630000000002</v>
      </c>
      <c r="AP3139" s="83">
        <f t="shared" si="409"/>
        <v>-1717.3796966292134</v>
      </c>
    </row>
    <row r="3140" spans="1:42" hidden="1">
      <c r="A3140">
        <v>48710</v>
      </c>
      <c r="B3140" s="38">
        <v>46238</v>
      </c>
      <c r="C3140" t="s">
        <v>781</v>
      </c>
      <c r="D3140" t="s">
        <v>36</v>
      </c>
      <c r="E3140" t="s">
        <v>3</v>
      </c>
      <c r="F3140" t="s">
        <v>59</v>
      </c>
      <c r="G3140">
        <v>8</v>
      </c>
      <c r="H3140" s="43">
        <v>11585</v>
      </c>
      <c r="I3140" t="s">
        <v>38</v>
      </c>
      <c r="J3140">
        <v>11807</v>
      </c>
      <c r="K3140" t="s">
        <v>84</v>
      </c>
      <c r="L3140" t="s">
        <v>84</v>
      </c>
      <c r="M3140" t="s">
        <v>89</v>
      </c>
      <c r="N3140" t="s">
        <v>90</v>
      </c>
      <c r="O3140" t="s">
        <v>64</v>
      </c>
      <c r="P3140">
        <v>528</v>
      </c>
      <c r="Q3140" t="s">
        <v>76</v>
      </c>
      <c r="R3140">
        <v>51</v>
      </c>
      <c r="S3140">
        <v>4</v>
      </c>
      <c r="T3140">
        <v>5.76</v>
      </c>
      <c r="U3140">
        <v>4</v>
      </c>
      <c r="V3140">
        <v>8</v>
      </c>
      <c r="W3140">
        <v>0.71</v>
      </c>
      <c r="X3140">
        <v>0.69</v>
      </c>
      <c r="Y3140">
        <v>1.39</v>
      </c>
      <c r="Z3140">
        <v>211.49</v>
      </c>
      <c r="AA3140" t="s">
        <v>46</v>
      </c>
      <c r="AB3140" t="s">
        <v>56</v>
      </c>
      <c r="AC3140" t="s">
        <v>88</v>
      </c>
      <c r="AD3140" t="s">
        <v>203</v>
      </c>
      <c r="AE3140" s="39">
        <v>46239.050821759258</v>
      </c>
      <c r="AG3140" t="str">
        <f t="shared" si="402"/>
        <v>Agosto-26</v>
      </c>
      <c r="AH3140" s="36">
        <f>_xlfn.XLOOKUP(AK3140,'Base de Preços'!P$7:P$3001,'Base de Preços'!J$7:J$3001,"",0)</f>
        <v>623.57000000000005</v>
      </c>
      <c r="AI3140" s="37">
        <f t="shared" si="403"/>
        <v>0</v>
      </c>
      <c r="AJ3140" t="str">
        <f>_xlfn.XLOOKUP(N3140,Agrupamentos!C$3:C$496,Agrupamentos!D$3:D$496,"",0)</f>
        <v>IRRIGAÇÃO DE PLANTIO</v>
      </c>
      <c r="AK3140" t="str">
        <f t="shared" si="404"/>
        <v>1ª IRRIGAÇÃO DE PLANTIOGN1421REF320</v>
      </c>
      <c r="AL3140" s="57" t="str">
        <f t="shared" si="405"/>
        <v>48710GN1421Operador de Trator de PneuCASSIO EDUARDO VIEIRA SOARES1ª IRRIGAÇÃO DE PLANTIOMEL51Suporte5,76Agosto-264846239,050821759346238</v>
      </c>
      <c r="AM3140" s="79">
        <f t="shared" si="406"/>
        <v>11.267605633802818</v>
      </c>
      <c r="AN3140" s="80">
        <f t="shared" si="407"/>
        <v>2382.9859154929582</v>
      </c>
      <c r="AO3140" s="36">
        <f t="shared" si="408"/>
        <v>1218.1823999999999</v>
      </c>
      <c r="AP3140" s="83">
        <f t="shared" si="409"/>
        <v>-1164.8035154929582</v>
      </c>
    </row>
    <row r="3141" spans="1:42" hidden="1">
      <c r="A3141">
        <v>48710</v>
      </c>
      <c r="B3141" s="38">
        <v>46238</v>
      </c>
      <c r="C3141" t="s">
        <v>781</v>
      </c>
      <c r="D3141" t="s">
        <v>36</v>
      </c>
      <c r="E3141" t="s">
        <v>3</v>
      </c>
      <c r="F3141" t="s">
        <v>59</v>
      </c>
      <c r="G3141">
        <v>8</v>
      </c>
      <c r="H3141" s="43">
        <v>11585</v>
      </c>
      <c r="I3141" t="s">
        <v>38</v>
      </c>
      <c r="J3141">
        <v>11807</v>
      </c>
      <c r="K3141" t="s">
        <v>84</v>
      </c>
      <c r="L3141" t="s">
        <v>84</v>
      </c>
      <c r="M3141" t="s">
        <v>85</v>
      </c>
      <c r="N3141" t="s">
        <v>86</v>
      </c>
      <c r="O3141" t="s">
        <v>64</v>
      </c>
      <c r="P3141">
        <v>528</v>
      </c>
      <c r="Q3141" t="s">
        <v>76</v>
      </c>
      <c r="R3141" t="s">
        <v>552</v>
      </c>
      <c r="S3141">
        <v>4</v>
      </c>
      <c r="T3141">
        <v>9.6999999999999993</v>
      </c>
      <c r="U3141">
        <v>20</v>
      </c>
      <c r="V3141">
        <v>24</v>
      </c>
      <c r="W3141">
        <v>0.71</v>
      </c>
      <c r="X3141">
        <v>0.41</v>
      </c>
      <c r="Y3141">
        <v>2.4700000000000002</v>
      </c>
      <c r="Z3141">
        <v>211.49</v>
      </c>
      <c r="AA3141" t="s">
        <v>55</v>
      </c>
      <c r="AB3141" t="s">
        <v>56</v>
      </c>
      <c r="AC3141" t="s">
        <v>88</v>
      </c>
      <c r="AD3141" t="s">
        <v>203</v>
      </c>
      <c r="AE3141" s="39">
        <v>46239.050821759258</v>
      </c>
      <c r="AG3141" t="str">
        <f t="shared" si="402"/>
        <v>Agosto-26</v>
      </c>
      <c r="AH3141" s="36">
        <f>_xlfn.XLOOKUP(AK3141,'Base de Preços'!P$7:P$3001,'Base de Preços'!J$7:J$3001,"",0)</f>
        <v>623.57000000000005</v>
      </c>
      <c r="AI3141" s="37">
        <f t="shared" si="403"/>
        <v>0</v>
      </c>
      <c r="AJ3141" t="str">
        <f>_xlfn.XLOOKUP(N3141,Agrupamentos!C$3:C$496,Agrupamentos!D$3:D$496,"",0)</f>
        <v>IRRIGAÇÃO DE PLANTIO</v>
      </c>
      <c r="AK3141" t="str">
        <f t="shared" si="404"/>
        <v>3ª IRRIGAÇÃO DE PLANTIOGN1421REF324</v>
      </c>
      <c r="AL3141" s="57" t="str">
        <f t="shared" si="405"/>
        <v>48710GN1421Operador de Trator de PneuCASSIO EDUARDO VIEIRA SOARES3ª IRRIGAÇÃO DE PLANTIOMEL50BSuporte9,7Agosto-26202446239,050821759346238</v>
      </c>
      <c r="AM3141" s="79">
        <f t="shared" si="406"/>
        <v>33.802816901408455</v>
      </c>
      <c r="AN3141" s="80">
        <f t="shared" si="407"/>
        <v>7148.9577464788745</v>
      </c>
      <c r="AO3141" s="36">
        <f t="shared" si="408"/>
        <v>2051.453</v>
      </c>
      <c r="AP3141" s="83">
        <f t="shared" si="409"/>
        <v>-5097.5047464788749</v>
      </c>
    </row>
    <row r="3142" spans="1:42" hidden="1">
      <c r="A3142">
        <v>48710</v>
      </c>
      <c r="B3142" s="38">
        <v>46238</v>
      </c>
      <c r="C3142" t="s">
        <v>781</v>
      </c>
      <c r="D3142" t="s">
        <v>36</v>
      </c>
      <c r="E3142" t="s">
        <v>3</v>
      </c>
      <c r="F3142" t="s">
        <v>49</v>
      </c>
      <c r="G3142">
        <v>8</v>
      </c>
      <c r="H3142" s="43">
        <v>11585</v>
      </c>
      <c r="I3142" t="s">
        <v>38</v>
      </c>
      <c r="J3142">
        <v>11807</v>
      </c>
      <c r="K3142" t="s">
        <v>84</v>
      </c>
      <c r="L3142" t="s">
        <v>84</v>
      </c>
      <c r="M3142" t="s">
        <v>89</v>
      </c>
      <c r="N3142" t="s">
        <v>90</v>
      </c>
      <c r="O3142" t="s">
        <v>64</v>
      </c>
      <c r="P3142">
        <v>528</v>
      </c>
      <c r="Q3142" t="s">
        <v>76</v>
      </c>
      <c r="R3142">
        <v>51</v>
      </c>
      <c r="S3142">
        <v>40</v>
      </c>
      <c r="T3142">
        <v>5.76</v>
      </c>
      <c r="U3142">
        <v>0</v>
      </c>
      <c r="V3142">
        <v>40</v>
      </c>
      <c r="W3142">
        <v>3.56</v>
      </c>
      <c r="X3142">
        <v>6.94</v>
      </c>
      <c r="Y3142">
        <v>6.94</v>
      </c>
      <c r="Z3142">
        <v>284.79000000000002</v>
      </c>
      <c r="AA3142" t="s">
        <v>46</v>
      </c>
      <c r="AB3142" t="s">
        <v>47</v>
      </c>
      <c r="AC3142" t="s">
        <v>88</v>
      </c>
      <c r="AE3142" s="39">
        <v>46239.050821759258</v>
      </c>
      <c r="AG3142" t="str">
        <f t="shared" si="402"/>
        <v>Agosto-26</v>
      </c>
      <c r="AH3142" s="36">
        <f>_xlfn.XLOOKUP(AK3142,'Base de Preços'!P$7:P$3001,'Base de Preços'!J$7:J$3001,"",0)</f>
        <v>623.57000000000005</v>
      </c>
      <c r="AI3142" s="37">
        <f t="shared" si="403"/>
        <v>3591.7632000000003</v>
      </c>
      <c r="AJ3142" t="str">
        <f>_xlfn.XLOOKUP(N3142,Agrupamentos!C$3:C$496,Agrupamentos!D$3:D$496,"",0)</f>
        <v>IRRIGAÇÃO DE PLANTIO</v>
      </c>
      <c r="AK3142" t="str">
        <f t="shared" si="404"/>
        <v>1ª IRRIGAÇÃO DE PLANTIOGN1421REF320</v>
      </c>
      <c r="AL3142" s="57" t="str">
        <f t="shared" si="405"/>
        <v>48710GN1421Trabalhador FlorestalCASSIO EDUARDO VIEIRA SOARES1ª IRRIGAÇÃO DE PLANTIOMEL51Principal5,76Agosto-2604046239,050821759346238</v>
      </c>
      <c r="AM3142" s="79">
        <f t="shared" si="406"/>
        <v>11.235955056179774</v>
      </c>
      <c r="AN3142" s="80">
        <f t="shared" si="407"/>
        <v>3199.8876404494381</v>
      </c>
      <c r="AO3142" s="36">
        <f t="shared" si="408"/>
        <v>1640.3904</v>
      </c>
      <c r="AP3142" s="83">
        <f t="shared" si="409"/>
        <v>-1559.4972404494381</v>
      </c>
    </row>
    <row r="3143" spans="1:42" hidden="1">
      <c r="A3143">
        <v>48710</v>
      </c>
      <c r="B3143" s="38">
        <v>46238</v>
      </c>
      <c r="C3143" t="s">
        <v>781</v>
      </c>
      <c r="D3143" t="s">
        <v>36</v>
      </c>
      <c r="E3143" t="s">
        <v>3</v>
      </c>
      <c r="F3143" t="s">
        <v>92</v>
      </c>
      <c r="G3143">
        <v>8</v>
      </c>
      <c r="H3143" s="43">
        <v>11585</v>
      </c>
      <c r="I3143" t="s">
        <v>38</v>
      </c>
      <c r="J3143">
        <v>11807</v>
      </c>
      <c r="K3143" t="s">
        <v>84</v>
      </c>
      <c r="L3143" t="s">
        <v>84</v>
      </c>
      <c r="M3143" t="s">
        <v>85</v>
      </c>
      <c r="N3143" t="s">
        <v>86</v>
      </c>
      <c r="O3143" t="s">
        <v>64</v>
      </c>
      <c r="P3143">
        <v>528</v>
      </c>
      <c r="Q3143" t="s">
        <v>76</v>
      </c>
      <c r="R3143" t="s">
        <v>552</v>
      </c>
      <c r="S3143">
        <v>4</v>
      </c>
      <c r="T3143">
        <v>9.6999999999999993</v>
      </c>
      <c r="U3143">
        <v>0</v>
      </c>
      <c r="V3143">
        <v>4</v>
      </c>
      <c r="W3143">
        <v>0.36</v>
      </c>
      <c r="X3143">
        <v>0.41</v>
      </c>
      <c r="Y3143">
        <v>0.41</v>
      </c>
      <c r="Z3143">
        <v>127.29</v>
      </c>
      <c r="AA3143" t="s">
        <v>55</v>
      </c>
      <c r="AB3143" t="s">
        <v>77</v>
      </c>
      <c r="AC3143" t="s">
        <v>88</v>
      </c>
      <c r="AE3143" s="39">
        <v>46239.050821759258</v>
      </c>
      <c r="AG3143" t="str">
        <f t="shared" si="402"/>
        <v>Agosto-26</v>
      </c>
      <c r="AH3143" s="36">
        <f>_xlfn.XLOOKUP(AK3143,'Base de Preços'!P$7:P$3001,'Base de Preços'!J$7:J$3001,"",0)</f>
        <v>623.57000000000005</v>
      </c>
      <c r="AI3143" s="37">
        <f t="shared" si="403"/>
        <v>0</v>
      </c>
      <c r="AJ3143" t="str">
        <f>_xlfn.XLOOKUP(N3143,Agrupamentos!C$3:C$496,Agrupamentos!D$3:D$496,"",0)</f>
        <v>IRRIGAÇÃO DE PLANTIO</v>
      </c>
      <c r="AK3143" t="str">
        <f t="shared" si="404"/>
        <v>3ª IRRIGAÇÃO DE PLANTIOGN1421REF324</v>
      </c>
      <c r="AL3143" s="57" t="str">
        <f t="shared" si="405"/>
        <v>48710GN1421Motorista de Caminhão PipaCASSIO EDUARDO VIEIRA SOARES3ª IRRIGAÇÃO DE PLANTIOMEL50BApoio9,7Agosto-260446239,050821759346238</v>
      </c>
      <c r="AM3143" s="79">
        <f t="shared" si="406"/>
        <v>11.111111111111111</v>
      </c>
      <c r="AN3143" s="80">
        <f t="shared" si="407"/>
        <v>1414.3333333333333</v>
      </c>
      <c r="AO3143" s="36">
        <f t="shared" si="408"/>
        <v>1234.713</v>
      </c>
      <c r="AP3143" s="83">
        <f t="shared" si="409"/>
        <v>-179.62033333333329</v>
      </c>
    </row>
    <row r="3144" spans="1:42" hidden="1">
      <c r="A3144">
        <v>48718</v>
      </c>
      <c r="B3144" s="38">
        <v>46238</v>
      </c>
      <c r="C3144" t="s">
        <v>781</v>
      </c>
      <c r="D3144" t="s">
        <v>36</v>
      </c>
      <c r="E3144" t="s">
        <v>3</v>
      </c>
      <c r="F3144" t="s">
        <v>49</v>
      </c>
      <c r="G3144">
        <v>8</v>
      </c>
      <c r="H3144" s="43">
        <v>11585</v>
      </c>
      <c r="I3144" t="s">
        <v>38</v>
      </c>
      <c r="J3144">
        <v>11737</v>
      </c>
      <c r="K3144" t="s">
        <v>79</v>
      </c>
      <c r="L3144" t="s">
        <v>79</v>
      </c>
      <c r="M3144" t="s">
        <v>74</v>
      </c>
      <c r="N3144" t="s">
        <v>75</v>
      </c>
      <c r="O3144" t="s">
        <v>64</v>
      </c>
      <c r="P3144">
        <v>528</v>
      </c>
      <c r="Q3144" t="s">
        <v>76</v>
      </c>
      <c r="R3144">
        <v>51</v>
      </c>
      <c r="S3144">
        <v>16</v>
      </c>
      <c r="T3144">
        <v>5.76</v>
      </c>
      <c r="U3144">
        <v>0</v>
      </c>
      <c r="V3144">
        <v>16</v>
      </c>
      <c r="W3144">
        <v>8.0399999999999991</v>
      </c>
      <c r="X3144">
        <v>2.78</v>
      </c>
      <c r="Y3144">
        <v>2.78</v>
      </c>
      <c r="Z3144">
        <v>644.51</v>
      </c>
      <c r="AA3144" t="s">
        <v>46</v>
      </c>
      <c r="AB3144" t="s">
        <v>47</v>
      </c>
      <c r="AC3144" t="s">
        <v>83</v>
      </c>
      <c r="AE3144" s="39">
        <v>46239.343935185185</v>
      </c>
      <c r="AG3144" t="str">
        <f t="shared" si="402"/>
        <v>Agosto-26</v>
      </c>
      <c r="AH3144" s="36">
        <f>_xlfn.XLOOKUP(AK3144,'Base de Preços'!P$7:P$3001,'Base de Preços'!J$7:J$3001,"",0)</f>
        <v>856.15</v>
      </c>
      <c r="AI3144" s="37">
        <f t="shared" si="403"/>
        <v>4931.424</v>
      </c>
      <c r="AJ3144" t="str">
        <f>_xlfn.XLOOKUP(N3144,Agrupamentos!C$3:C$496,Agrupamentos!D$3:D$496,"",0)</f>
        <v>PLANTIO</v>
      </c>
      <c r="AK3144" t="str">
        <f t="shared" si="404"/>
        <v>PLANTIO SEMI-MECANIZADO ATÉ 1.300 MUDASGN1421REF78</v>
      </c>
      <c r="AL3144" s="57" t="str">
        <f t="shared" si="405"/>
        <v>48718GN1421Trabalhador FlorestalCARLOS EDUARDO DE ARRUDAPLANTIO SEMI-MECANIZADO ATÉ 1.300 MUDASMEL51Principal5,76Agosto-2601646239,343935185246238</v>
      </c>
      <c r="AM3144" s="79">
        <f t="shared" si="406"/>
        <v>1.9900497512437814</v>
      </c>
      <c r="AN3144" s="80">
        <f t="shared" si="407"/>
        <v>1282.6069651741295</v>
      </c>
      <c r="AO3144" s="36">
        <f t="shared" si="408"/>
        <v>3712.3775999999998</v>
      </c>
      <c r="AP3144" s="83">
        <f t="shared" si="409"/>
        <v>2429.7706348258703</v>
      </c>
    </row>
    <row r="3145" spans="1:42" hidden="1">
      <c r="A3145">
        <v>48718</v>
      </c>
      <c r="B3145" s="38">
        <v>46238</v>
      </c>
      <c r="C3145" t="s">
        <v>781</v>
      </c>
      <c r="D3145" t="s">
        <v>36</v>
      </c>
      <c r="E3145" t="s">
        <v>3</v>
      </c>
      <c r="F3145" t="s">
        <v>59</v>
      </c>
      <c r="G3145">
        <v>8</v>
      </c>
      <c r="H3145" s="43">
        <v>11585</v>
      </c>
      <c r="I3145" t="s">
        <v>38</v>
      </c>
      <c r="J3145">
        <v>11737</v>
      </c>
      <c r="K3145" t="s">
        <v>79</v>
      </c>
      <c r="L3145" t="s">
        <v>79</v>
      </c>
      <c r="M3145" t="s">
        <v>74</v>
      </c>
      <c r="N3145" t="s">
        <v>75</v>
      </c>
      <c r="O3145" t="s">
        <v>64</v>
      </c>
      <c r="P3145">
        <v>528</v>
      </c>
      <c r="Q3145" t="s">
        <v>76</v>
      </c>
      <c r="R3145">
        <v>51</v>
      </c>
      <c r="S3145">
        <v>4</v>
      </c>
      <c r="T3145">
        <v>5.76</v>
      </c>
      <c r="U3145">
        <v>4</v>
      </c>
      <c r="V3145">
        <v>8</v>
      </c>
      <c r="W3145">
        <v>0.8</v>
      </c>
      <c r="X3145">
        <v>0.69</v>
      </c>
      <c r="Y3145">
        <v>1.39</v>
      </c>
      <c r="Z3145">
        <v>211.64</v>
      </c>
      <c r="AA3145" t="s">
        <v>46</v>
      </c>
      <c r="AB3145" t="s">
        <v>77</v>
      </c>
      <c r="AC3145" t="s">
        <v>83</v>
      </c>
      <c r="AE3145" s="39">
        <v>46239.343935185185</v>
      </c>
      <c r="AG3145" t="str">
        <f t="shared" si="402"/>
        <v>Agosto-26</v>
      </c>
      <c r="AH3145" s="36">
        <f>_xlfn.XLOOKUP(AK3145,'Base de Preços'!P$7:P$3001,'Base de Preços'!J$7:J$3001,"",0)</f>
        <v>856.15</v>
      </c>
      <c r="AI3145" s="37">
        <f t="shared" si="403"/>
        <v>0</v>
      </c>
      <c r="AJ3145" t="str">
        <f>_xlfn.XLOOKUP(N3145,Agrupamentos!C$3:C$496,Agrupamentos!D$3:D$496,"",0)</f>
        <v>PLANTIO</v>
      </c>
      <c r="AK3145" t="str">
        <f t="shared" si="404"/>
        <v>PLANTIO SEMI-MECANIZADO ATÉ 1.300 MUDASGN1421REF78</v>
      </c>
      <c r="AL3145" s="57" t="str">
        <f t="shared" si="405"/>
        <v>48718GN1421Operador de Trator de PneuCARLOS EDUARDO DE ARRUDAPLANTIO SEMI-MECANIZADO ATÉ 1.300 MUDASMEL51Apoio5,76Agosto-264846239,343935185246238</v>
      </c>
      <c r="AM3145" s="79">
        <f t="shared" si="406"/>
        <v>10</v>
      </c>
      <c r="AN3145" s="80">
        <f t="shared" si="407"/>
        <v>2116.3999999999996</v>
      </c>
      <c r="AO3145" s="36">
        <f t="shared" si="408"/>
        <v>1219.0463999999999</v>
      </c>
      <c r="AP3145" s="83">
        <f t="shared" si="409"/>
        <v>-897.35359999999969</v>
      </c>
    </row>
    <row r="3146" spans="1:42" hidden="1">
      <c r="A3146">
        <v>48718</v>
      </c>
      <c r="B3146" s="38">
        <v>46238</v>
      </c>
      <c r="C3146" t="s">
        <v>781</v>
      </c>
      <c r="D3146" t="s">
        <v>36</v>
      </c>
      <c r="E3146" t="s">
        <v>3</v>
      </c>
      <c r="F3146" t="s">
        <v>49</v>
      </c>
      <c r="G3146">
        <v>8</v>
      </c>
      <c r="H3146" s="43">
        <v>11585</v>
      </c>
      <c r="I3146" t="s">
        <v>38</v>
      </c>
      <c r="J3146">
        <v>11737</v>
      </c>
      <c r="K3146" t="s">
        <v>79</v>
      </c>
      <c r="L3146" t="s">
        <v>79</v>
      </c>
      <c r="M3146" t="s">
        <v>80</v>
      </c>
      <c r="N3146" t="s">
        <v>81</v>
      </c>
      <c r="O3146" t="s">
        <v>64</v>
      </c>
      <c r="P3146">
        <v>510</v>
      </c>
      <c r="Q3146" t="s">
        <v>82</v>
      </c>
      <c r="R3146">
        <v>61</v>
      </c>
      <c r="S3146">
        <v>45</v>
      </c>
      <c r="T3146">
        <v>31.21</v>
      </c>
      <c r="U3146">
        <v>0</v>
      </c>
      <c r="V3146">
        <v>45</v>
      </c>
      <c r="W3146">
        <v>1.4</v>
      </c>
      <c r="X3146">
        <v>1.44</v>
      </c>
      <c r="Y3146">
        <v>1.44</v>
      </c>
      <c r="Z3146">
        <v>110.99</v>
      </c>
      <c r="AA3146" t="s">
        <v>55</v>
      </c>
      <c r="AB3146" t="s">
        <v>47</v>
      </c>
      <c r="AC3146" t="s">
        <v>83</v>
      </c>
      <c r="AD3146" t="s">
        <v>203</v>
      </c>
      <c r="AE3146" s="39">
        <v>46239.343935185185</v>
      </c>
      <c r="AG3146" t="str">
        <f t="shared" si="402"/>
        <v>Agosto-26</v>
      </c>
      <c r="AH3146" s="36">
        <f>_xlfn.XLOOKUP(AK3146,'Base de Preços'!P$7:P$3001,'Base de Preços'!J$7:J$3001,"",0)</f>
        <v>138.51</v>
      </c>
      <c r="AI3146" s="37">
        <f t="shared" si="403"/>
        <v>4322.8971000000001</v>
      </c>
      <c r="AJ3146" t="str">
        <f>_xlfn.XLOOKUP(N3146,Agrupamentos!C$3:C$496,Agrupamentos!D$3:D$496,"",0)</f>
        <v>COMBATE A FORMIGA ANUAL</v>
      </c>
      <c r="AK3146" t="str">
        <f t="shared" si="404"/>
        <v>COMBATE A FORMIGA ANUALGN1421REF015</v>
      </c>
      <c r="AL3146" s="57" t="str">
        <f t="shared" si="405"/>
        <v>48718GN1421Trabalhador FlorestalCARLOS EDUARDO DE ARRUDACOMBATE A FORMIGA ANUALCAMPO NOVO61Principal31,21Agosto-2604546239,343935185246238</v>
      </c>
      <c r="AM3146" s="79">
        <f t="shared" si="406"/>
        <v>32.142857142857146</v>
      </c>
      <c r="AN3146" s="80">
        <f t="shared" si="407"/>
        <v>3567.5357142857147</v>
      </c>
      <c r="AO3146" s="36">
        <f t="shared" si="408"/>
        <v>3463.9978999999998</v>
      </c>
      <c r="AP3146" s="83">
        <f t="shared" si="409"/>
        <v>-103.53781428571483</v>
      </c>
    </row>
    <row r="3147" spans="1:42" hidden="1">
      <c r="A3147">
        <v>48718</v>
      </c>
      <c r="B3147" s="38">
        <v>46238</v>
      </c>
      <c r="C3147" t="s">
        <v>781</v>
      </c>
      <c r="D3147" t="s">
        <v>36</v>
      </c>
      <c r="E3147" t="s">
        <v>3</v>
      </c>
      <c r="F3147" t="s">
        <v>49</v>
      </c>
      <c r="G3147">
        <v>8</v>
      </c>
      <c r="H3147" s="43">
        <v>11585</v>
      </c>
      <c r="I3147" t="s">
        <v>38</v>
      </c>
      <c r="J3147">
        <v>11737</v>
      </c>
      <c r="K3147" t="s">
        <v>79</v>
      </c>
      <c r="L3147" t="s">
        <v>79</v>
      </c>
      <c r="M3147" t="s">
        <v>80</v>
      </c>
      <c r="N3147" t="s">
        <v>81</v>
      </c>
      <c r="O3147" t="s">
        <v>64</v>
      </c>
      <c r="P3147">
        <v>510</v>
      </c>
      <c r="Q3147" t="s">
        <v>82</v>
      </c>
      <c r="R3147">
        <v>62</v>
      </c>
      <c r="S3147">
        <v>1</v>
      </c>
      <c r="T3147">
        <v>4.04</v>
      </c>
      <c r="U3147">
        <v>0</v>
      </c>
      <c r="V3147">
        <v>1</v>
      </c>
      <c r="W3147">
        <v>1.4</v>
      </c>
      <c r="X3147">
        <v>0.25</v>
      </c>
      <c r="Y3147">
        <v>0.25</v>
      </c>
      <c r="Z3147">
        <v>110.99</v>
      </c>
      <c r="AA3147" t="s">
        <v>46</v>
      </c>
      <c r="AB3147" t="s">
        <v>47</v>
      </c>
      <c r="AC3147" t="s">
        <v>83</v>
      </c>
      <c r="AE3147" s="39">
        <v>46239.343935185185</v>
      </c>
      <c r="AG3147" t="str">
        <f t="shared" si="402"/>
        <v>Agosto-26</v>
      </c>
      <c r="AH3147" s="36">
        <f>_xlfn.XLOOKUP(AK3147,'Base de Preços'!P$7:P$3001,'Base de Preços'!J$7:J$3001,"",0)</f>
        <v>138.51</v>
      </c>
      <c r="AI3147" s="37">
        <f t="shared" si="403"/>
        <v>559.58039999999994</v>
      </c>
      <c r="AJ3147" t="str">
        <f>_xlfn.XLOOKUP(N3147,Agrupamentos!C$3:C$496,Agrupamentos!D$3:D$496,"",0)</f>
        <v>COMBATE A FORMIGA ANUAL</v>
      </c>
      <c r="AK3147" t="str">
        <f t="shared" si="404"/>
        <v>COMBATE A FORMIGA ANUALGN1421REF015</v>
      </c>
      <c r="AL3147" s="57" t="str">
        <f t="shared" si="405"/>
        <v>48718GN1421Trabalhador FlorestalCARLOS EDUARDO DE ARRUDACOMBATE A FORMIGA ANUALCAMPO NOVO62Principal4,04Agosto-260146239,343935185246238</v>
      </c>
      <c r="AM3147" s="79">
        <f t="shared" si="406"/>
        <v>0.7142857142857143</v>
      </c>
      <c r="AN3147" s="80">
        <f t="shared" si="407"/>
        <v>79.278571428571425</v>
      </c>
      <c r="AO3147" s="36">
        <f t="shared" si="408"/>
        <v>448.39959999999996</v>
      </c>
      <c r="AP3147" s="83">
        <f t="shared" si="409"/>
        <v>369.12102857142855</v>
      </c>
    </row>
    <row r="3148" spans="1:42" hidden="1">
      <c r="A3148">
        <v>48718</v>
      </c>
      <c r="B3148" s="38">
        <v>46238</v>
      </c>
      <c r="C3148" t="s">
        <v>781</v>
      </c>
      <c r="D3148" t="s">
        <v>36</v>
      </c>
      <c r="E3148" t="s">
        <v>3</v>
      </c>
      <c r="F3148" t="s">
        <v>37</v>
      </c>
      <c r="G3148">
        <v>8</v>
      </c>
      <c r="H3148" s="43">
        <v>11585</v>
      </c>
      <c r="I3148" t="s">
        <v>38</v>
      </c>
      <c r="J3148">
        <v>11737</v>
      </c>
      <c r="K3148" t="s">
        <v>79</v>
      </c>
      <c r="L3148" t="s">
        <v>79</v>
      </c>
      <c r="M3148">
        <v>2</v>
      </c>
      <c r="N3148" t="s">
        <v>42</v>
      </c>
      <c r="O3148" t="s">
        <v>43</v>
      </c>
      <c r="P3148">
        <v>510</v>
      </c>
      <c r="Q3148" t="s">
        <v>82</v>
      </c>
      <c r="R3148">
        <v>61</v>
      </c>
      <c r="S3148">
        <v>8</v>
      </c>
      <c r="T3148">
        <v>0</v>
      </c>
      <c r="U3148">
        <v>0</v>
      </c>
      <c r="V3148">
        <v>8</v>
      </c>
      <c r="W3148">
        <v>0</v>
      </c>
      <c r="X3148">
        <v>0</v>
      </c>
      <c r="Y3148">
        <v>0</v>
      </c>
      <c r="Z3148">
        <v>0</v>
      </c>
      <c r="AA3148" t="s">
        <v>55</v>
      </c>
      <c r="AB3148" t="s">
        <v>47</v>
      </c>
      <c r="AC3148" t="s">
        <v>83</v>
      </c>
      <c r="AE3148" s="39">
        <v>46239.343935185185</v>
      </c>
      <c r="AG3148" t="str">
        <f t="shared" si="402"/>
        <v>Agosto-26</v>
      </c>
      <c r="AH3148" s="36">
        <f>_xlfn.XLOOKUP(AK3148,'Base de Preços'!P$7:P$3001,'Base de Preços'!J$7:J$3001,"",0)</f>
        <v>0</v>
      </c>
      <c r="AI3148" s="37">
        <f t="shared" si="403"/>
        <v>0</v>
      </c>
      <c r="AJ3148" t="str">
        <f>_xlfn.XLOOKUP(N3148,Agrupamentos!C$3:C$496,Agrupamentos!D$3:D$496,"",0)</f>
        <v>APOIO E MANUTENÇÃO</v>
      </c>
      <c r="AK3148" t="str">
        <f t="shared" si="404"/>
        <v>APOIO E MANUTEÇÃOGN14212</v>
      </c>
      <c r="AL3148" s="57" t="str">
        <f t="shared" si="405"/>
        <v>48718GN1421MotoristaCARLOS EDUARDO DE ARRUDAAPOIO E MANUTEÇÃOCAMPO NOVO61Principal0Agosto-260846239,343935185246238</v>
      </c>
      <c r="AM3148" s="79" t="str">
        <f t="shared" si="406"/>
        <v/>
      </c>
      <c r="AN3148" s="80" t="str">
        <f t="shared" si="407"/>
        <v/>
      </c>
      <c r="AO3148" s="36">
        <f t="shared" si="408"/>
        <v>0</v>
      </c>
      <c r="AP3148" s="83" t="str">
        <f t="shared" si="409"/>
        <v/>
      </c>
    </row>
    <row r="3149" spans="1:42" hidden="1">
      <c r="A3149">
        <v>48720</v>
      </c>
      <c r="B3149" s="38">
        <v>46238</v>
      </c>
      <c r="C3149" t="s">
        <v>781</v>
      </c>
      <c r="D3149" t="s">
        <v>36</v>
      </c>
      <c r="E3149" t="s">
        <v>3</v>
      </c>
      <c r="F3149" t="s">
        <v>37</v>
      </c>
      <c r="G3149">
        <v>8</v>
      </c>
      <c r="H3149" s="43">
        <v>10061</v>
      </c>
      <c r="I3149" t="s">
        <v>60</v>
      </c>
      <c r="J3149">
        <v>11071</v>
      </c>
      <c r="K3149" t="s">
        <v>66</v>
      </c>
      <c r="L3149" t="s">
        <v>66</v>
      </c>
      <c r="M3149" t="s">
        <v>541</v>
      </c>
      <c r="N3149" t="s">
        <v>542</v>
      </c>
      <c r="O3149" t="s">
        <v>64</v>
      </c>
      <c r="P3149">
        <v>528</v>
      </c>
      <c r="Q3149" t="s">
        <v>76</v>
      </c>
      <c r="R3149">
        <v>52</v>
      </c>
      <c r="S3149">
        <v>0</v>
      </c>
      <c r="T3149">
        <v>10.1</v>
      </c>
      <c r="U3149">
        <v>10</v>
      </c>
      <c r="V3149">
        <v>10</v>
      </c>
      <c r="W3149">
        <v>0.46</v>
      </c>
      <c r="X3149">
        <v>0</v>
      </c>
      <c r="Y3149">
        <v>0.99</v>
      </c>
      <c r="Z3149">
        <v>209.59</v>
      </c>
      <c r="AA3149" t="s">
        <v>55</v>
      </c>
      <c r="AB3149" t="s">
        <v>56</v>
      </c>
      <c r="AC3149" t="s">
        <v>69</v>
      </c>
      <c r="AD3149" t="s">
        <v>228</v>
      </c>
      <c r="AE3149" s="39">
        <v>46239.360694444447</v>
      </c>
      <c r="AG3149" t="str">
        <f t="shared" si="402"/>
        <v>Agosto-26</v>
      </c>
      <c r="AH3149" s="36">
        <f>_xlfn.XLOOKUP(AK3149,'Base de Preços'!P$7:P$3001,'Base de Preços'!J$7:J$3001,"",0)</f>
        <v>1100</v>
      </c>
      <c r="AI3149" s="37">
        <f t="shared" si="403"/>
        <v>0</v>
      </c>
      <c r="AJ3149" t="str">
        <f>_xlfn.XLOOKUP(N3149,Agrupamentos!C$3:C$496,Agrupamentos!D$3:D$496,"",0)</f>
        <v>SUBSOSALGEM</v>
      </c>
      <c r="AK3149" t="str">
        <f t="shared" si="404"/>
        <v>SUBSOLAGEM EM ÁREA DE REFORMAGN1421REF56</v>
      </c>
      <c r="AL3149" s="57" t="str">
        <f t="shared" si="405"/>
        <v>48720GN1421MotoristaLUCAS CARDOSO PINTOSUBSOLAGEM EM ÁREA DE REFORMAMEL52Suporte10,1Agosto-26101046239,360694444446238</v>
      </c>
      <c r="AM3149" s="79">
        <f t="shared" si="406"/>
        <v>21.739130434782609</v>
      </c>
      <c r="AN3149" s="80">
        <f t="shared" si="407"/>
        <v>4556.304347826087</v>
      </c>
      <c r="AO3149" s="36">
        <f t="shared" si="408"/>
        <v>2116.8589999999999</v>
      </c>
      <c r="AP3149" s="83">
        <f t="shared" si="409"/>
        <v>-2439.4453478260871</v>
      </c>
    </row>
    <row r="3150" spans="1:42" hidden="1">
      <c r="A3150">
        <v>48720</v>
      </c>
      <c r="B3150" s="38">
        <v>46238</v>
      </c>
      <c r="C3150" t="s">
        <v>781</v>
      </c>
      <c r="D3150" t="s">
        <v>36</v>
      </c>
      <c r="E3150" t="s">
        <v>3</v>
      </c>
      <c r="F3150" t="s">
        <v>59</v>
      </c>
      <c r="G3150">
        <v>8</v>
      </c>
      <c r="H3150" s="43">
        <v>10061</v>
      </c>
      <c r="I3150" t="s">
        <v>60</v>
      </c>
      <c r="J3150">
        <v>11071</v>
      </c>
      <c r="K3150" t="s">
        <v>66</v>
      </c>
      <c r="L3150" t="s">
        <v>66</v>
      </c>
      <c r="M3150" t="s">
        <v>541</v>
      </c>
      <c r="N3150" t="s">
        <v>542</v>
      </c>
      <c r="O3150" t="s">
        <v>64</v>
      </c>
      <c r="P3150">
        <v>528</v>
      </c>
      <c r="Q3150" t="s">
        <v>76</v>
      </c>
      <c r="R3150">
        <v>52</v>
      </c>
      <c r="S3150">
        <v>10</v>
      </c>
      <c r="T3150">
        <v>10.1</v>
      </c>
      <c r="U3150">
        <v>10</v>
      </c>
      <c r="V3150">
        <v>20</v>
      </c>
      <c r="W3150">
        <v>1.38</v>
      </c>
      <c r="X3150">
        <v>0.99</v>
      </c>
      <c r="Y3150">
        <v>1.98</v>
      </c>
      <c r="Z3150">
        <v>825.63</v>
      </c>
      <c r="AA3150" t="s">
        <v>55</v>
      </c>
      <c r="AB3150" t="s">
        <v>47</v>
      </c>
      <c r="AC3150" t="s">
        <v>69</v>
      </c>
      <c r="AD3150" t="s">
        <v>228</v>
      </c>
      <c r="AE3150" s="39">
        <v>46239.360231481478</v>
      </c>
      <c r="AG3150" t="str">
        <f t="shared" si="402"/>
        <v>Agosto-26</v>
      </c>
      <c r="AH3150" s="36">
        <f>_xlfn.XLOOKUP(AK3150,'Base de Preços'!P$7:P$3001,'Base de Preços'!J$7:J$3001,"",0)</f>
        <v>1100</v>
      </c>
      <c r="AI3150" s="37">
        <f t="shared" si="403"/>
        <v>11110</v>
      </c>
      <c r="AJ3150" t="str">
        <f>_xlfn.XLOOKUP(N3150,Agrupamentos!C$3:C$496,Agrupamentos!D$3:D$496,"",0)</f>
        <v>SUBSOSALGEM</v>
      </c>
      <c r="AK3150" t="str">
        <f t="shared" si="404"/>
        <v>SUBSOLAGEM EM ÁREA DE REFORMAGN1421REF56</v>
      </c>
      <c r="AL3150" s="57" t="str">
        <f t="shared" si="405"/>
        <v>48720GN1421Operador de Trator de PneuLUCAS CARDOSO PINTOSUBSOLAGEM EM ÁREA DE REFORMAMEL52Principal10,1Agosto-26102046239,360231481546238</v>
      </c>
      <c r="AM3150" s="79">
        <f t="shared" si="406"/>
        <v>14.492753623188406</v>
      </c>
      <c r="AN3150" s="80">
        <f t="shared" si="407"/>
        <v>11965.652173913044</v>
      </c>
      <c r="AO3150" s="36">
        <f t="shared" si="408"/>
        <v>8338.8629999999994</v>
      </c>
      <c r="AP3150" s="83">
        <f t="shared" si="409"/>
        <v>-3626.7891739130446</v>
      </c>
    </row>
    <row r="3151" spans="1:42" hidden="1">
      <c r="A3151">
        <v>48724</v>
      </c>
      <c r="B3151" s="38">
        <v>46238</v>
      </c>
      <c r="C3151" t="s">
        <v>781</v>
      </c>
      <c r="D3151" t="s">
        <v>36</v>
      </c>
      <c r="E3151" t="s">
        <v>3</v>
      </c>
      <c r="F3151" t="s">
        <v>49</v>
      </c>
      <c r="G3151">
        <v>8</v>
      </c>
      <c r="H3151" s="43">
        <v>11585</v>
      </c>
      <c r="I3151" t="s">
        <v>38</v>
      </c>
      <c r="J3151">
        <v>11943</v>
      </c>
      <c r="K3151" t="s">
        <v>847</v>
      </c>
      <c r="L3151" t="s">
        <v>847</v>
      </c>
      <c r="M3151" t="s">
        <v>543</v>
      </c>
      <c r="N3151" t="s">
        <v>544</v>
      </c>
      <c r="O3151" t="s">
        <v>43</v>
      </c>
      <c r="P3151">
        <v>528</v>
      </c>
      <c r="Q3151" t="s">
        <v>76</v>
      </c>
      <c r="R3151">
        <v>51</v>
      </c>
      <c r="S3151">
        <v>48</v>
      </c>
      <c r="T3151">
        <v>0</v>
      </c>
      <c r="U3151">
        <v>0</v>
      </c>
      <c r="V3151">
        <v>48</v>
      </c>
      <c r="W3151">
        <v>0</v>
      </c>
      <c r="X3151">
        <v>0</v>
      </c>
      <c r="Y3151">
        <v>0</v>
      </c>
      <c r="Z3151">
        <v>600</v>
      </c>
      <c r="AA3151" t="s">
        <v>55</v>
      </c>
      <c r="AB3151" t="s">
        <v>47</v>
      </c>
      <c r="AC3151" t="s">
        <v>848</v>
      </c>
      <c r="AD3151" t="s">
        <v>848</v>
      </c>
      <c r="AE3151" s="39">
        <v>46239.379583333335</v>
      </c>
      <c r="AG3151" t="str">
        <f t="shared" si="402"/>
        <v>Agosto-26</v>
      </c>
      <c r="AH3151" s="36">
        <f>_xlfn.XLOOKUP(AK3151,'Base de Preços'!P$7:P$3001,'Base de Preços'!J$7:J$3001,"",0)</f>
        <v>600</v>
      </c>
      <c r="AI3151" s="37">
        <f t="shared" si="403"/>
        <v>0</v>
      </c>
      <c r="AJ3151" t="str">
        <f>_xlfn.XLOOKUP(N3151,Agrupamentos!C$3:C$496,Agrupamentos!D$3:D$496,"",0)</f>
        <v>MANUTEÇÃO DE VIVEIRO</v>
      </c>
      <c r="AK3151" t="str">
        <f t="shared" si="404"/>
        <v>MANUTEÇÃO DE VIVEIROGN1421REF282</v>
      </c>
      <c r="AL3151" s="57" t="str">
        <f t="shared" si="405"/>
        <v>48724GN1421Trabalhador FlorestalBRIGIDA ISABELLY DE ALMEIDAMANUTEÇÃO DE VIVEIROMEL51Principal0Agosto-2604846239,379583333346238</v>
      </c>
      <c r="AM3151" s="79" t="str">
        <f t="shared" si="406"/>
        <v/>
      </c>
      <c r="AN3151" s="80" t="str">
        <f t="shared" si="407"/>
        <v/>
      </c>
      <c r="AO3151" s="36">
        <f t="shared" si="408"/>
        <v>0</v>
      </c>
      <c r="AP3151" s="83" t="str">
        <f t="shared" si="409"/>
        <v/>
      </c>
    </row>
    <row r="3152" spans="1:42" hidden="1">
      <c r="A3152">
        <v>48619</v>
      </c>
      <c r="B3152" s="38">
        <v>46237</v>
      </c>
      <c r="C3152" t="s">
        <v>781</v>
      </c>
      <c r="D3152" t="s">
        <v>105</v>
      </c>
      <c r="E3152" t="s">
        <v>106</v>
      </c>
      <c r="F3152" t="s">
        <v>49</v>
      </c>
      <c r="G3152">
        <v>8</v>
      </c>
      <c r="H3152" s="43">
        <v>11065</v>
      </c>
      <c r="I3152" t="s">
        <v>107</v>
      </c>
      <c r="J3152" t="s">
        <v>50</v>
      </c>
      <c r="K3152" t="s">
        <v>51</v>
      </c>
      <c r="L3152" t="s">
        <v>108</v>
      </c>
      <c r="M3152">
        <v>1</v>
      </c>
      <c r="N3152" t="s">
        <v>109</v>
      </c>
      <c r="O3152" t="s">
        <v>64</v>
      </c>
      <c r="P3152">
        <v>944</v>
      </c>
      <c r="Q3152" t="s">
        <v>849</v>
      </c>
      <c r="R3152" t="s">
        <v>850</v>
      </c>
      <c r="S3152">
        <v>0</v>
      </c>
      <c r="T3152">
        <v>0</v>
      </c>
      <c r="U3152">
        <v>8</v>
      </c>
      <c r="V3152">
        <v>8</v>
      </c>
      <c r="W3152">
        <v>0</v>
      </c>
      <c r="X3152">
        <v>0</v>
      </c>
      <c r="Y3152">
        <v>0</v>
      </c>
      <c r="Z3152">
        <v>0</v>
      </c>
      <c r="AA3152" t="s">
        <v>55</v>
      </c>
      <c r="AB3152" t="s">
        <v>56</v>
      </c>
      <c r="AC3152" t="s">
        <v>57</v>
      </c>
      <c r="AD3152" t="s">
        <v>57</v>
      </c>
      <c r="AE3152" s="39">
        <v>46237.736608796295</v>
      </c>
      <c r="AG3152" t="str">
        <f t="shared" ref="AG3152:AG3191" si="410">IF(B3152=0,"",PROPER(TEXT(IF(DAY(B3152)&gt;20,EDATE(B3152,1),B3152),"MMMM-aa")))</f>
        <v>Agosto-26</v>
      </c>
      <c r="AH3152" s="36">
        <f>_xlfn.XLOOKUP(AK3152,'Base de Preços'!P$7:P$3001,'Base de Preços'!J$7:J$3001,"",0)</f>
        <v>0</v>
      </c>
      <c r="AI3152" s="37">
        <f t="shared" ref="AI3152:AI3191" si="411">IF(AB3152="Principal",AH3152*T3152,0)</f>
        <v>0</v>
      </c>
      <c r="AJ3152" t="str">
        <f>_xlfn.XLOOKUP(N3152,Agrupamentos!C$3:C$496,Agrupamentos!D$3:D$496,"",0)</f>
        <v>APOIO E MANUTENÇÃO</v>
      </c>
      <c r="AK3152" t="str">
        <f t="shared" ref="AK3152:AK3191" si="412">N3152&amp;D3152&amp;M3152</f>
        <v>APOIO E MANUTEÇÃO 1410GN14101</v>
      </c>
      <c r="AL3152" s="57" t="str">
        <f t="shared" ref="AL3152:AL3191" si="413">CONCATENATE(A3152,D3152,F3152,K3152,N3152,Q3152,R3152,AB3152,T3152,AG3152,U3152,V3152,AE3152,B3152)</f>
        <v>48619GN1410Trabalhador FlorestalLEANDRA DE MIRANDA SOUZA COSTAAPOIO E MANUTEÇÃO 1410LUSO BRASILEIRA GLEBA A - BTG031-01Suporte0Agosto-268846237,736608796346237</v>
      </c>
      <c r="AM3152" s="79" t="str">
        <f t="shared" ref="AM3152:AM3191" si="414">IFERROR(V3152/W3152,"")</f>
        <v/>
      </c>
      <c r="AN3152" s="80" t="str">
        <f t="shared" ref="AN3152:AN3191" si="415">IFERROR(AM3152*Z3152,"")</f>
        <v/>
      </c>
      <c r="AO3152" s="36">
        <f t="shared" ref="AO3152:AO3191" si="416">Z3152*T3152</f>
        <v>0</v>
      </c>
      <c r="AP3152" s="83" t="str">
        <f t="shared" ref="AP3152:AP3191" si="417">IFERROR(AO3152-AN3152,"")</f>
        <v/>
      </c>
    </row>
    <row r="3153" spans="1:42" hidden="1">
      <c r="A3153">
        <v>48642</v>
      </c>
      <c r="B3153" s="38">
        <v>46237</v>
      </c>
      <c r="C3153" t="s">
        <v>781</v>
      </c>
      <c r="D3153" t="s">
        <v>105</v>
      </c>
      <c r="E3153" t="s">
        <v>106</v>
      </c>
      <c r="F3153" t="s">
        <v>229</v>
      </c>
      <c r="G3153">
        <v>8</v>
      </c>
      <c r="H3153" s="43">
        <v>11065</v>
      </c>
      <c r="I3153" t="s">
        <v>107</v>
      </c>
      <c r="J3153">
        <v>11390</v>
      </c>
      <c r="K3153" t="s">
        <v>123</v>
      </c>
      <c r="L3153" t="s">
        <v>123</v>
      </c>
      <c r="M3153" t="s">
        <v>124</v>
      </c>
      <c r="N3153" t="s">
        <v>125</v>
      </c>
      <c r="O3153" t="s">
        <v>64</v>
      </c>
      <c r="P3153">
        <v>805</v>
      </c>
      <c r="Q3153" t="s">
        <v>126</v>
      </c>
      <c r="R3153" t="s">
        <v>122</v>
      </c>
      <c r="S3153">
        <v>0</v>
      </c>
      <c r="T3153">
        <v>0</v>
      </c>
      <c r="U3153">
        <v>8</v>
      </c>
      <c r="V3153">
        <v>8</v>
      </c>
      <c r="W3153">
        <v>0.08</v>
      </c>
      <c r="X3153">
        <v>0</v>
      </c>
      <c r="Y3153">
        <v>0</v>
      </c>
      <c r="Z3153">
        <v>30.84</v>
      </c>
      <c r="AA3153" t="s">
        <v>55</v>
      </c>
      <c r="AB3153" t="s">
        <v>56</v>
      </c>
      <c r="AC3153" t="s">
        <v>127</v>
      </c>
      <c r="AD3153" t="s">
        <v>58</v>
      </c>
      <c r="AE3153" s="39">
        <v>46238.442962962959</v>
      </c>
      <c r="AG3153" t="str">
        <f t="shared" si="410"/>
        <v>Agosto-26</v>
      </c>
      <c r="AH3153" s="36">
        <f>_xlfn.XLOOKUP(AK3153,'Base de Preços'!P$7:P$3001,'Base de Preços'!J$7:J$3001,"",0)</f>
        <v>143.12</v>
      </c>
      <c r="AI3153" s="37">
        <f t="shared" si="411"/>
        <v>0</v>
      </c>
      <c r="AJ3153" t="str">
        <f>_xlfn.XLOOKUP(N3153,Agrupamentos!C$3:C$496,Agrupamentos!D$3:D$496,"",0)</f>
        <v>COMB FORMIGA MANUAL SISTEMATICO</v>
      </c>
      <c r="AK3153" t="str">
        <f t="shared" si="412"/>
        <v>SERV COMB FORMIGA MANUAL SISTEMATICOGN1410IMP179</v>
      </c>
      <c r="AL3153" s="57" t="str">
        <f t="shared" si="413"/>
        <v>48642GN1410Operador de Máquina PesadaDIEMISSON DE ALMEIDA SANTOSSERV COMB FORMIGA MANUAL SISTEMATICOGUAÍRA - RRP004-01Suporte0Agosto-268846238,44296296346237</v>
      </c>
      <c r="AM3153" s="79">
        <f t="shared" si="414"/>
        <v>100</v>
      </c>
      <c r="AN3153" s="80">
        <f t="shared" si="415"/>
        <v>3084</v>
      </c>
      <c r="AO3153" s="36">
        <f t="shared" si="416"/>
        <v>0</v>
      </c>
      <c r="AP3153" s="83">
        <f t="shared" si="417"/>
        <v>-3084</v>
      </c>
    </row>
    <row r="3154" spans="1:42" hidden="1">
      <c r="A3154">
        <v>48642</v>
      </c>
      <c r="B3154" s="38">
        <v>46237</v>
      </c>
      <c r="C3154" t="s">
        <v>781</v>
      </c>
      <c r="D3154" t="s">
        <v>105</v>
      </c>
      <c r="E3154" t="s">
        <v>106</v>
      </c>
      <c r="F3154" t="s">
        <v>37</v>
      </c>
      <c r="G3154">
        <v>8</v>
      </c>
      <c r="H3154" s="43">
        <v>11065</v>
      </c>
      <c r="I3154" t="s">
        <v>107</v>
      </c>
      <c r="J3154">
        <v>11390</v>
      </c>
      <c r="K3154" t="s">
        <v>123</v>
      </c>
      <c r="L3154" t="s">
        <v>123</v>
      </c>
      <c r="M3154">
        <v>1</v>
      </c>
      <c r="N3154" t="s">
        <v>109</v>
      </c>
      <c r="O3154" t="s">
        <v>64</v>
      </c>
      <c r="P3154">
        <v>805</v>
      </c>
      <c r="Q3154" t="s">
        <v>126</v>
      </c>
      <c r="R3154" t="s">
        <v>118</v>
      </c>
      <c r="S3154">
        <v>8</v>
      </c>
      <c r="T3154">
        <v>0</v>
      </c>
      <c r="U3154">
        <v>0</v>
      </c>
      <c r="V3154">
        <v>8</v>
      </c>
      <c r="W3154">
        <v>0</v>
      </c>
      <c r="X3154">
        <v>0</v>
      </c>
      <c r="Y3154">
        <v>0</v>
      </c>
      <c r="Z3154">
        <v>0</v>
      </c>
      <c r="AA3154" t="s">
        <v>55</v>
      </c>
      <c r="AB3154" t="s">
        <v>47</v>
      </c>
      <c r="AC3154" t="s">
        <v>127</v>
      </c>
      <c r="AD3154" t="s">
        <v>58</v>
      </c>
      <c r="AE3154" s="39">
        <v>46238.430393518516</v>
      </c>
      <c r="AG3154" t="str">
        <f t="shared" si="410"/>
        <v>Agosto-26</v>
      </c>
      <c r="AH3154" s="36">
        <f>_xlfn.XLOOKUP(AK3154,'Base de Preços'!P$7:P$3001,'Base de Preços'!J$7:J$3001,"",0)</f>
        <v>0</v>
      </c>
      <c r="AI3154" s="37">
        <f t="shared" si="411"/>
        <v>0</v>
      </c>
      <c r="AJ3154" t="str">
        <f>_xlfn.XLOOKUP(N3154,Agrupamentos!C$3:C$496,Agrupamentos!D$3:D$496,"",0)</f>
        <v>APOIO E MANUTENÇÃO</v>
      </c>
      <c r="AK3154" t="str">
        <f t="shared" si="412"/>
        <v>APOIO E MANUTEÇÃO 1410GN14101</v>
      </c>
      <c r="AL3154" s="57" t="str">
        <f t="shared" si="413"/>
        <v>48642GN1410MotoristaDIEMISSON DE ALMEIDA SANTOSAPOIO E MANUTEÇÃO 1410GUAÍRA - RRP003-01Principal0Agosto-260846238,430393518546237</v>
      </c>
      <c r="AM3154" s="79" t="str">
        <f t="shared" si="414"/>
        <v/>
      </c>
      <c r="AN3154" s="80" t="str">
        <f t="shared" si="415"/>
        <v/>
      </c>
      <c r="AO3154" s="36">
        <f t="shared" si="416"/>
        <v>0</v>
      </c>
      <c r="AP3154" s="83" t="str">
        <f t="shared" si="417"/>
        <v/>
      </c>
    </row>
    <row r="3155" spans="1:42" hidden="1">
      <c r="A3155">
        <v>48642</v>
      </c>
      <c r="B3155" s="38">
        <v>46237</v>
      </c>
      <c r="C3155" t="s">
        <v>781</v>
      </c>
      <c r="D3155" t="s">
        <v>105</v>
      </c>
      <c r="E3155" t="s">
        <v>106</v>
      </c>
      <c r="F3155" t="s">
        <v>49</v>
      </c>
      <c r="G3155">
        <v>8</v>
      </c>
      <c r="H3155" s="43">
        <v>11065</v>
      </c>
      <c r="I3155" t="s">
        <v>107</v>
      </c>
      <c r="J3155">
        <v>11390</v>
      </c>
      <c r="K3155" t="s">
        <v>123</v>
      </c>
      <c r="L3155" t="s">
        <v>123</v>
      </c>
      <c r="M3155" t="s">
        <v>124</v>
      </c>
      <c r="N3155" t="s">
        <v>125</v>
      </c>
      <c r="O3155" t="s">
        <v>64</v>
      </c>
      <c r="P3155">
        <v>805</v>
      </c>
      <c r="Q3155" t="s">
        <v>126</v>
      </c>
      <c r="R3155" t="s">
        <v>122</v>
      </c>
      <c r="S3155">
        <v>102</v>
      </c>
      <c r="T3155">
        <v>44</v>
      </c>
      <c r="U3155">
        <v>0</v>
      </c>
      <c r="V3155">
        <v>102</v>
      </c>
      <c r="W3155">
        <v>1.51</v>
      </c>
      <c r="X3155">
        <v>2.3199999999999998</v>
      </c>
      <c r="Y3155">
        <v>2.3199999999999998</v>
      </c>
      <c r="Z3155">
        <v>112.28</v>
      </c>
      <c r="AA3155" t="s">
        <v>55</v>
      </c>
      <c r="AB3155" t="s">
        <v>47</v>
      </c>
      <c r="AC3155" t="s">
        <v>127</v>
      </c>
      <c r="AD3155" t="s">
        <v>58</v>
      </c>
      <c r="AE3155" s="39">
        <v>46237.972592592596</v>
      </c>
      <c r="AG3155" t="str">
        <f t="shared" si="410"/>
        <v>Agosto-26</v>
      </c>
      <c r="AH3155" s="36">
        <f>_xlfn.XLOOKUP(AK3155,'Base de Preços'!P$7:P$3001,'Base de Preços'!J$7:J$3001,"",0)</f>
        <v>143.12</v>
      </c>
      <c r="AI3155" s="37">
        <f t="shared" si="411"/>
        <v>6297.2800000000007</v>
      </c>
      <c r="AJ3155" t="str">
        <f>_xlfn.XLOOKUP(N3155,Agrupamentos!C$3:C$496,Agrupamentos!D$3:D$496,"",0)</f>
        <v>COMB FORMIGA MANUAL SISTEMATICO</v>
      </c>
      <c r="AK3155" t="str">
        <f t="shared" si="412"/>
        <v>SERV COMB FORMIGA MANUAL SISTEMATICOGN1410IMP179</v>
      </c>
      <c r="AL3155" s="57" t="str">
        <f t="shared" si="413"/>
        <v>48642GN1410Trabalhador FlorestalDIEMISSON DE ALMEIDA SANTOSSERV COMB FORMIGA MANUAL SISTEMATICOGUAÍRA - RRP004-01Principal44Agosto-26010246237,972592592646237</v>
      </c>
      <c r="AM3155" s="79">
        <f t="shared" si="414"/>
        <v>67.549668874172184</v>
      </c>
      <c r="AN3155" s="80">
        <f t="shared" si="415"/>
        <v>7584.4768211920527</v>
      </c>
      <c r="AO3155" s="36">
        <f t="shared" si="416"/>
        <v>4940.32</v>
      </c>
      <c r="AP3155" s="83">
        <f t="shared" si="417"/>
        <v>-2644.156821192053</v>
      </c>
    </row>
    <row r="3156" spans="1:42" hidden="1">
      <c r="A3156">
        <v>48642</v>
      </c>
      <c r="B3156" s="38">
        <v>46237</v>
      </c>
      <c r="C3156" t="s">
        <v>781</v>
      </c>
      <c r="D3156" t="s">
        <v>105</v>
      </c>
      <c r="E3156" t="s">
        <v>106</v>
      </c>
      <c r="F3156" t="s">
        <v>49</v>
      </c>
      <c r="G3156">
        <v>8</v>
      </c>
      <c r="H3156" s="43">
        <v>11065</v>
      </c>
      <c r="I3156" t="s">
        <v>107</v>
      </c>
      <c r="J3156">
        <v>11390</v>
      </c>
      <c r="K3156" t="s">
        <v>123</v>
      </c>
      <c r="L3156" t="s">
        <v>123</v>
      </c>
      <c r="M3156" t="s">
        <v>124</v>
      </c>
      <c r="N3156" t="s">
        <v>125</v>
      </c>
      <c r="O3156" t="s">
        <v>64</v>
      </c>
      <c r="P3156">
        <v>805</v>
      </c>
      <c r="Q3156" t="s">
        <v>126</v>
      </c>
      <c r="R3156" t="s">
        <v>118</v>
      </c>
      <c r="S3156">
        <v>124</v>
      </c>
      <c r="T3156">
        <v>27.66</v>
      </c>
      <c r="U3156">
        <v>0</v>
      </c>
      <c r="V3156">
        <v>124</v>
      </c>
      <c r="W3156">
        <v>1.51</v>
      </c>
      <c r="X3156">
        <v>4.4800000000000004</v>
      </c>
      <c r="Y3156">
        <v>4.4800000000000004</v>
      </c>
      <c r="Z3156">
        <v>112.28</v>
      </c>
      <c r="AA3156" t="s">
        <v>46</v>
      </c>
      <c r="AB3156" t="s">
        <v>47</v>
      </c>
      <c r="AC3156" t="s">
        <v>127</v>
      </c>
      <c r="AD3156" t="s">
        <v>58</v>
      </c>
      <c r="AE3156" s="39">
        <v>46237.972592592596</v>
      </c>
      <c r="AG3156" t="str">
        <f t="shared" si="410"/>
        <v>Agosto-26</v>
      </c>
      <c r="AH3156" s="36">
        <f>_xlfn.XLOOKUP(AK3156,'Base de Preços'!P$7:P$3001,'Base de Preços'!J$7:J$3001,"",0)</f>
        <v>143.12</v>
      </c>
      <c r="AI3156" s="37">
        <f t="shared" si="411"/>
        <v>3958.6992</v>
      </c>
      <c r="AJ3156" t="str">
        <f>_xlfn.XLOOKUP(N3156,Agrupamentos!C$3:C$496,Agrupamentos!D$3:D$496,"",0)</f>
        <v>COMB FORMIGA MANUAL SISTEMATICO</v>
      </c>
      <c r="AK3156" t="str">
        <f t="shared" si="412"/>
        <v>SERV COMB FORMIGA MANUAL SISTEMATICOGN1410IMP179</v>
      </c>
      <c r="AL3156" s="57" t="str">
        <f t="shared" si="413"/>
        <v>48642GN1410Trabalhador FlorestalDIEMISSON DE ALMEIDA SANTOSSERV COMB FORMIGA MANUAL SISTEMATICOGUAÍRA - RRP003-01Principal27,66Agosto-26012446237,972592592646237</v>
      </c>
      <c r="AM3156" s="79">
        <f t="shared" si="414"/>
        <v>82.119205298013242</v>
      </c>
      <c r="AN3156" s="80">
        <f t="shared" si="415"/>
        <v>9220.3443708609266</v>
      </c>
      <c r="AO3156" s="36">
        <f t="shared" si="416"/>
        <v>3105.6648</v>
      </c>
      <c r="AP3156" s="83">
        <f t="shared" si="417"/>
        <v>-6114.6795708609261</v>
      </c>
    </row>
    <row r="3157" spans="1:42" hidden="1">
      <c r="A3157">
        <v>48645</v>
      </c>
      <c r="B3157" s="38">
        <v>46237</v>
      </c>
      <c r="C3157" t="s">
        <v>781</v>
      </c>
      <c r="D3157" t="s">
        <v>105</v>
      </c>
      <c r="E3157" t="s">
        <v>106</v>
      </c>
      <c r="F3157" t="s">
        <v>49</v>
      </c>
      <c r="G3157">
        <v>8</v>
      </c>
      <c r="H3157" s="43">
        <v>11065</v>
      </c>
      <c r="I3157" t="s">
        <v>107</v>
      </c>
      <c r="J3157">
        <v>11392</v>
      </c>
      <c r="K3157" t="s">
        <v>142</v>
      </c>
      <c r="L3157" t="s">
        <v>142</v>
      </c>
      <c r="M3157">
        <v>478</v>
      </c>
      <c r="N3157" t="s">
        <v>143</v>
      </c>
      <c r="O3157" t="s">
        <v>64</v>
      </c>
      <c r="P3157">
        <v>532</v>
      </c>
      <c r="Q3157" t="s">
        <v>117</v>
      </c>
      <c r="R3157" t="s">
        <v>121</v>
      </c>
      <c r="S3157">
        <v>232</v>
      </c>
      <c r="T3157">
        <v>15.2</v>
      </c>
      <c r="U3157">
        <v>0</v>
      </c>
      <c r="V3157">
        <v>232</v>
      </c>
      <c r="W3157">
        <v>11.26</v>
      </c>
      <c r="X3157">
        <v>15.26</v>
      </c>
      <c r="Y3157">
        <v>15.26</v>
      </c>
      <c r="Z3157">
        <v>851.63</v>
      </c>
      <c r="AA3157" t="s">
        <v>55</v>
      </c>
      <c r="AB3157" t="s">
        <v>47</v>
      </c>
      <c r="AC3157" t="s">
        <v>145</v>
      </c>
      <c r="AE3157" s="39">
        <v>46238.274317129632</v>
      </c>
      <c r="AG3157" t="str">
        <f t="shared" si="410"/>
        <v>Agosto-26</v>
      </c>
      <c r="AH3157" s="36">
        <f>_xlfn.XLOOKUP(AK3157,'Base de Preços'!P$7:P$3001,'Base de Preços'!J$7:J$3001,"",0)</f>
        <v>1235.0899999999999</v>
      </c>
      <c r="AI3157" s="37">
        <f t="shared" si="411"/>
        <v>18773.367999999999</v>
      </c>
      <c r="AJ3157" t="str">
        <f>_xlfn.XLOOKUP(N3157,Agrupamentos!C$3:C$496,Agrupamentos!D$3:D$496,"",0)</f>
        <v>IRRIGAÇÃO DE PLANTIO</v>
      </c>
      <c r="AK3157" t="str">
        <f t="shared" si="412"/>
        <v>SERV PLANTIO IRRIGADO NIVEL 1 AGRIC - TRANSPORTE ATÉ 5 KMGN1410478</v>
      </c>
      <c r="AL3157" s="57" t="str">
        <f t="shared" si="413"/>
        <v>48645GN1410Trabalhador FlorestalDOUGLAS BOTELHO GOMESSERV PLANTIO IRRIGADO NIVEL 1 AGRIC - TRANSPORTE ATÉ 5 KMNOSSA SENHORA APARECIDA IX002-02Principal15,2Agosto-26023246238,274317129646237</v>
      </c>
      <c r="AM3157" s="79">
        <f t="shared" si="414"/>
        <v>20.603907637655418</v>
      </c>
      <c r="AN3157" s="80">
        <f t="shared" si="415"/>
        <v>17546.905861456482</v>
      </c>
      <c r="AO3157" s="36">
        <f t="shared" si="416"/>
        <v>12944.776</v>
      </c>
      <c r="AP3157" s="83">
        <f t="shared" si="417"/>
        <v>-4602.1298614564821</v>
      </c>
    </row>
    <row r="3158" spans="1:42" hidden="1">
      <c r="A3158">
        <v>48645</v>
      </c>
      <c r="B3158" s="38">
        <v>46237</v>
      </c>
      <c r="C3158" t="s">
        <v>781</v>
      </c>
      <c r="D3158" t="s">
        <v>105</v>
      </c>
      <c r="E3158" t="s">
        <v>106</v>
      </c>
      <c r="F3158" t="s">
        <v>59</v>
      </c>
      <c r="G3158">
        <v>8</v>
      </c>
      <c r="H3158" s="43">
        <v>11065</v>
      </c>
      <c r="I3158" t="s">
        <v>107</v>
      </c>
      <c r="J3158">
        <v>11392</v>
      </c>
      <c r="K3158" t="s">
        <v>142</v>
      </c>
      <c r="L3158" t="s">
        <v>142</v>
      </c>
      <c r="M3158">
        <v>478</v>
      </c>
      <c r="N3158" t="s">
        <v>143</v>
      </c>
      <c r="O3158" t="s">
        <v>64</v>
      </c>
      <c r="P3158">
        <v>532</v>
      </c>
      <c r="Q3158" t="s">
        <v>117</v>
      </c>
      <c r="R3158" t="s">
        <v>121</v>
      </c>
      <c r="S3158">
        <v>17</v>
      </c>
      <c r="T3158">
        <v>15.2</v>
      </c>
      <c r="U3158">
        <v>33</v>
      </c>
      <c r="V3158">
        <v>50</v>
      </c>
      <c r="W3158">
        <v>0.74</v>
      </c>
      <c r="X3158">
        <v>1.1200000000000001</v>
      </c>
      <c r="Y3158">
        <v>3.29</v>
      </c>
      <c r="Z3158">
        <v>239.79</v>
      </c>
      <c r="AA3158" t="s">
        <v>55</v>
      </c>
      <c r="AB3158" t="s">
        <v>56</v>
      </c>
      <c r="AC3158" t="s">
        <v>145</v>
      </c>
      <c r="AE3158" s="39">
        <v>46238.274317129632</v>
      </c>
      <c r="AG3158" t="str">
        <f t="shared" si="410"/>
        <v>Agosto-26</v>
      </c>
      <c r="AH3158" s="36">
        <f>_xlfn.XLOOKUP(AK3158,'Base de Preços'!P$7:P$3001,'Base de Preços'!J$7:J$3001,"",0)</f>
        <v>1235.0899999999999</v>
      </c>
      <c r="AI3158" s="37">
        <f t="shared" si="411"/>
        <v>0</v>
      </c>
      <c r="AJ3158" t="str">
        <f>_xlfn.XLOOKUP(N3158,Agrupamentos!C$3:C$496,Agrupamentos!D$3:D$496,"",0)</f>
        <v>IRRIGAÇÃO DE PLANTIO</v>
      </c>
      <c r="AK3158" t="str">
        <f t="shared" si="412"/>
        <v>SERV PLANTIO IRRIGADO NIVEL 1 AGRIC - TRANSPORTE ATÉ 5 KMGN1410478</v>
      </c>
      <c r="AL3158" s="57" t="str">
        <f t="shared" si="413"/>
        <v>48645GN1410Operador de Trator de PneuDOUGLAS BOTELHO GOMESSERV PLANTIO IRRIGADO NIVEL 1 AGRIC - TRANSPORTE ATÉ 5 KMNOSSA SENHORA APARECIDA IX002-02Suporte15,2Agosto-26335046238,274317129646237</v>
      </c>
      <c r="AM3158" s="79">
        <f t="shared" si="414"/>
        <v>67.567567567567565</v>
      </c>
      <c r="AN3158" s="80">
        <f t="shared" si="415"/>
        <v>16202.027027027027</v>
      </c>
      <c r="AO3158" s="36">
        <f t="shared" si="416"/>
        <v>3644.8079999999995</v>
      </c>
      <c r="AP3158" s="83">
        <f t="shared" si="417"/>
        <v>-12557.219027027028</v>
      </c>
    </row>
    <row r="3159" spans="1:42" hidden="1">
      <c r="A3159">
        <v>48645</v>
      </c>
      <c r="B3159" s="38">
        <v>46237</v>
      </c>
      <c r="C3159" t="s">
        <v>781</v>
      </c>
      <c r="D3159" t="s">
        <v>105</v>
      </c>
      <c r="E3159" t="s">
        <v>106</v>
      </c>
      <c r="F3159" t="s">
        <v>37</v>
      </c>
      <c r="G3159">
        <v>8</v>
      </c>
      <c r="H3159" s="43">
        <v>11065</v>
      </c>
      <c r="I3159" t="s">
        <v>107</v>
      </c>
      <c r="J3159">
        <v>11392</v>
      </c>
      <c r="K3159" t="s">
        <v>142</v>
      </c>
      <c r="L3159" t="s">
        <v>142</v>
      </c>
      <c r="M3159">
        <v>1</v>
      </c>
      <c r="N3159" t="s">
        <v>109</v>
      </c>
      <c r="O3159" t="s">
        <v>64</v>
      </c>
      <c r="P3159">
        <v>532</v>
      </c>
      <c r="Q3159" t="s">
        <v>117</v>
      </c>
      <c r="R3159" t="s">
        <v>121</v>
      </c>
      <c r="S3159">
        <v>16</v>
      </c>
      <c r="T3159">
        <v>0</v>
      </c>
      <c r="U3159">
        <v>10</v>
      </c>
      <c r="V3159">
        <v>26</v>
      </c>
      <c r="W3159">
        <v>0</v>
      </c>
      <c r="X3159">
        <v>0</v>
      </c>
      <c r="Y3159">
        <v>0</v>
      </c>
      <c r="Z3159">
        <v>0</v>
      </c>
      <c r="AA3159" t="s">
        <v>46</v>
      </c>
      <c r="AB3159" t="s">
        <v>47</v>
      </c>
      <c r="AC3159" t="s">
        <v>145</v>
      </c>
      <c r="AD3159" t="s">
        <v>58</v>
      </c>
      <c r="AE3159" s="39">
        <v>46238.274317129632</v>
      </c>
      <c r="AG3159" t="str">
        <f t="shared" si="410"/>
        <v>Agosto-26</v>
      </c>
      <c r="AH3159" s="36">
        <f>_xlfn.XLOOKUP(AK3159,'Base de Preços'!P$7:P$3001,'Base de Preços'!J$7:J$3001,"",0)</f>
        <v>0</v>
      </c>
      <c r="AI3159" s="37">
        <f t="shared" si="411"/>
        <v>0</v>
      </c>
      <c r="AJ3159" t="str">
        <f>_xlfn.XLOOKUP(N3159,Agrupamentos!C$3:C$496,Agrupamentos!D$3:D$496,"",0)</f>
        <v>APOIO E MANUTENÇÃO</v>
      </c>
      <c r="AK3159" t="str">
        <f t="shared" si="412"/>
        <v>APOIO E MANUTEÇÃO 1410GN14101</v>
      </c>
      <c r="AL3159" s="57" t="str">
        <f t="shared" si="413"/>
        <v>48645GN1410MotoristaDOUGLAS BOTELHO GOMESAPOIO E MANUTEÇÃO 1410NOSSA SENHORA APARECIDA IX002-02Principal0Agosto-26102646238,274317129646237</v>
      </c>
      <c r="AM3159" s="79" t="str">
        <f t="shared" si="414"/>
        <v/>
      </c>
      <c r="AN3159" s="80" t="str">
        <f t="shared" si="415"/>
        <v/>
      </c>
      <c r="AO3159" s="36">
        <f t="shared" si="416"/>
        <v>0</v>
      </c>
      <c r="AP3159" s="83" t="str">
        <f t="shared" si="417"/>
        <v/>
      </c>
    </row>
    <row r="3160" spans="1:42" hidden="1">
      <c r="A3160">
        <v>48647</v>
      </c>
      <c r="B3160" s="38">
        <v>46237</v>
      </c>
      <c r="C3160" t="s">
        <v>781</v>
      </c>
      <c r="D3160" t="s">
        <v>105</v>
      </c>
      <c r="E3160" t="s">
        <v>106</v>
      </c>
      <c r="F3160" t="s">
        <v>49</v>
      </c>
      <c r="G3160">
        <v>8</v>
      </c>
      <c r="H3160" s="43">
        <v>11331</v>
      </c>
      <c r="I3160" t="s">
        <v>112</v>
      </c>
      <c r="J3160">
        <v>11838</v>
      </c>
      <c r="K3160" t="s">
        <v>113</v>
      </c>
      <c r="L3160" t="s">
        <v>114</v>
      </c>
      <c r="M3160">
        <v>1</v>
      </c>
      <c r="N3160" t="s">
        <v>109</v>
      </c>
      <c r="O3160" t="s">
        <v>64</v>
      </c>
      <c r="P3160">
        <v>820</v>
      </c>
      <c r="Q3160" t="s">
        <v>117</v>
      </c>
      <c r="R3160" t="s">
        <v>118</v>
      </c>
      <c r="S3160">
        <v>0</v>
      </c>
      <c r="T3160">
        <v>0</v>
      </c>
      <c r="U3160">
        <v>8</v>
      </c>
      <c r="V3160">
        <v>8</v>
      </c>
      <c r="W3160">
        <v>0</v>
      </c>
      <c r="X3160">
        <v>0</v>
      </c>
      <c r="Y3160">
        <v>0</v>
      </c>
      <c r="Z3160">
        <v>0</v>
      </c>
      <c r="AA3160" t="s">
        <v>55</v>
      </c>
      <c r="AB3160" t="s">
        <v>56</v>
      </c>
      <c r="AC3160" t="s">
        <v>119</v>
      </c>
      <c r="AE3160" s="39">
        <v>46238.309027777781</v>
      </c>
      <c r="AG3160" t="str">
        <f t="shared" si="410"/>
        <v>Agosto-26</v>
      </c>
      <c r="AH3160" s="36">
        <f>_xlfn.XLOOKUP(AK3160,'Base de Preços'!P$7:P$3001,'Base de Preços'!J$7:J$3001,"",0)</f>
        <v>0</v>
      </c>
      <c r="AI3160" s="37">
        <f t="shared" si="411"/>
        <v>0</v>
      </c>
      <c r="AJ3160" t="str">
        <f>_xlfn.XLOOKUP(N3160,Agrupamentos!C$3:C$496,Agrupamentos!D$3:D$496,"",0)</f>
        <v>APOIO E MANUTENÇÃO</v>
      </c>
      <c r="AK3160" t="str">
        <f t="shared" si="412"/>
        <v>APOIO E MANUTEÇÃO 1410GN14101</v>
      </c>
      <c r="AL3160" s="57" t="str">
        <f t="shared" si="413"/>
        <v>48647GN1410Trabalhador FlorestalRENILDO DA CONCEICAO OLIVEIRAAPOIO E MANUTEÇÃO 1410NOSSA SENHORA APARECIDA IX003-01Suporte0Agosto-268846238,309027777846237</v>
      </c>
      <c r="AM3160" s="79" t="str">
        <f t="shared" si="414"/>
        <v/>
      </c>
      <c r="AN3160" s="80" t="str">
        <f t="shared" si="415"/>
        <v/>
      </c>
      <c r="AO3160" s="36">
        <f t="shared" si="416"/>
        <v>0</v>
      </c>
      <c r="AP3160" s="83" t="str">
        <f t="shared" si="417"/>
        <v/>
      </c>
    </row>
    <row r="3161" spans="1:42" hidden="1">
      <c r="A3161">
        <v>48647</v>
      </c>
      <c r="B3161" s="38">
        <v>46237</v>
      </c>
      <c r="C3161" t="s">
        <v>781</v>
      </c>
      <c r="D3161" t="s">
        <v>105</v>
      </c>
      <c r="E3161" t="s">
        <v>106</v>
      </c>
      <c r="F3161" t="s">
        <v>37</v>
      </c>
      <c r="G3161">
        <v>8</v>
      </c>
      <c r="H3161" s="43">
        <v>11331</v>
      </c>
      <c r="I3161" t="s">
        <v>112</v>
      </c>
      <c r="J3161">
        <v>11838</v>
      </c>
      <c r="K3161" t="s">
        <v>113</v>
      </c>
      <c r="L3161" t="s">
        <v>114</v>
      </c>
      <c r="M3161">
        <v>1</v>
      </c>
      <c r="N3161" t="s">
        <v>109</v>
      </c>
      <c r="O3161" t="s">
        <v>64</v>
      </c>
      <c r="P3161">
        <v>820</v>
      </c>
      <c r="Q3161" t="s">
        <v>117</v>
      </c>
      <c r="R3161" t="s">
        <v>118</v>
      </c>
      <c r="S3161">
        <v>0</v>
      </c>
      <c r="T3161">
        <v>0</v>
      </c>
      <c r="U3161">
        <v>16</v>
      </c>
      <c r="V3161">
        <v>16</v>
      </c>
      <c r="W3161">
        <v>0</v>
      </c>
      <c r="X3161">
        <v>0</v>
      </c>
      <c r="Y3161">
        <v>0</v>
      </c>
      <c r="Z3161">
        <v>0</v>
      </c>
      <c r="AA3161" t="s">
        <v>55</v>
      </c>
      <c r="AB3161" t="s">
        <v>47</v>
      </c>
      <c r="AC3161" t="s">
        <v>119</v>
      </c>
      <c r="AD3161" t="s">
        <v>58</v>
      </c>
      <c r="AE3161" s="39">
        <v>46238.309027777781</v>
      </c>
      <c r="AG3161" t="str">
        <f t="shared" si="410"/>
        <v>Agosto-26</v>
      </c>
      <c r="AH3161" s="36">
        <f>_xlfn.XLOOKUP(AK3161,'Base de Preços'!P$7:P$3001,'Base de Preços'!J$7:J$3001,"",0)</f>
        <v>0</v>
      </c>
      <c r="AI3161" s="37">
        <f t="shared" si="411"/>
        <v>0</v>
      </c>
      <c r="AJ3161" t="str">
        <f>_xlfn.XLOOKUP(N3161,Agrupamentos!C$3:C$496,Agrupamentos!D$3:D$496,"",0)</f>
        <v>APOIO E MANUTENÇÃO</v>
      </c>
      <c r="AK3161" t="str">
        <f t="shared" si="412"/>
        <v>APOIO E MANUTEÇÃO 1410GN14101</v>
      </c>
      <c r="AL3161" s="57" t="str">
        <f t="shared" si="413"/>
        <v>48647GN1410MotoristaRENILDO DA CONCEICAO OLIVEIRAAPOIO E MANUTEÇÃO 1410NOSSA SENHORA APARECIDA IX003-01Principal0Agosto-26161646238,309027777846237</v>
      </c>
      <c r="AM3161" s="79" t="str">
        <f t="shared" si="414"/>
        <v/>
      </c>
      <c r="AN3161" s="80" t="str">
        <f t="shared" si="415"/>
        <v/>
      </c>
      <c r="AO3161" s="36">
        <f t="shared" si="416"/>
        <v>0</v>
      </c>
      <c r="AP3161" s="83" t="str">
        <f t="shared" si="417"/>
        <v/>
      </c>
    </row>
    <row r="3162" spans="1:42" hidden="1">
      <c r="A3162">
        <v>48647</v>
      </c>
      <c r="B3162" s="38">
        <v>46237</v>
      </c>
      <c r="C3162" t="s">
        <v>781</v>
      </c>
      <c r="D3162" t="s">
        <v>105</v>
      </c>
      <c r="E3162" t="s">
        <v>106</v>
      </c>
      <c r="F3162" t="s">
        <v>59</v>
      </c>
      <c r="G3162">
        <v>8</v>
      </c>
      <c r="H3162" s="43">
        <v>11331</v>
      </c>
      <c r="I3162" t="s">
        <v>112</v>
      </c>
      <c r="J3162">
        <v>11838</v>
      </c>
      <c r="K3162" t="s">
        <v>113</v>
      </c>
      <c r="L3162" t="s">
        <v>114</v>
      </c>
      <c r="M3162">
        <v>1</v>
      </c>
      <c r="N3162" t="s">
        <v>109</v>
      </c>
      <c r="O3162" t="s">
        <v>64</v>
      </c>
      <c r="P3162">
        <v>820</v>
      </c>
      <c r="Q3162" t="s">
        <v>117</v>
      </c>
      <c r="R3162" t="s">
        <v>118</v>
      </c>
      <c r="S3162">
        <v>0</v>
      </c>
      <c r="T3162">
        <v>0</v>
      </c>
      <c r="U3162">
        <v>16</v>
      </c>
      <c r="V3162">
        <v>16</v>
      </c>
      <c r="W3162">
        <v>0</v>
      </c>
      <c r="X3162">
        <v>0</v>
      </c>
      <c r="Y3162">
        <v>0</v>
      </c>
      <c r="Z3162">
        <v>0</v>
      </c>
      <c r="AA3162" t="s">
        <v>55</v>
      </c>
      <c r="AB3162" t="s">
        <v>56</v>
      </c>
      <c r="AC3162" t="s">
        <v>119</v>
      </c>
      <c r="AD3162" t="s">
        <v>58</v>
      </c>
      <c r="AE3162" s="39">
        <v>46238.309027777781</v>
      </c>
      <c r="AG3162" t="str">
        <f t="shared" si="410"/>
        <v>Agosto-26</v>
      </c>
      <c r="AH3162" s="36">
        <f>_xlfn.XLOOKUP(AK3162,'Base de Preços'!P$7:P$3001,'Base de Preços'!J$7:J$3001,"",0)</f>
        <v>0</v>
      </c>
      <c r="AI3162" s="37">
        <f t="shared" si="411"/>
        <v>0</v>
      </c>
      <c r="AJ3162" t="str">
        <f>_xlfn.XLOOKUP(N3162,Agrupamentos!C$3:C$496,Agrupamentos!D$3:D$496,"",0)</f>
        <v>APOIO E MANUTENÇÃO</v>
      </c>
      <c r="AK3162" t="str">
        <f t="shared" si="412"/>
        <v>APOIO E MANUTEÇÃO 1410GN14101</v>
      </c>
      <c r="AL3162" s="57" t="str">
        <f t="shared" si="413"/>
        <v>48647GN1410Operador de Trator de PneuRENILDO DA CONCEICAO OLIVEIRAAPOIO E MANUTEÇÃO 1410NOSSA SENHORA APARECIDA IX003-01Suporte0Agosto-26161646238,309027777846237</v>
      </c>
      <c r="AM3162" s="79" t="str">
        <f t="shared" si="414"/>
        <v/>
      </c>
      <c r="AN3162" s="80" t="str">
        <f t="shared" si="415"/>
        <v/>
      </c>
      <c r="AO3162" s="36">
        <f t="shared" si="416"/>
        <v>0</v>
      </c>
      <c r="AP3162" s="83" t="str">
        <f t="shared" si="417"/>
        <v/>
      </c>
    </row>
    <row r="3163" spans="1:42" hidden="1">
      <c r="A3163">
        <v>48653</v>
      </c>
      <c r="B3163" s="38">
        <v>46237</v>
      </c>
      <c r="C3163" t="s">
        <v>781</v>
      </c>
      <c r="D3163" t="s">
        <v>105</v>
      </c>
      <c r="E3163" t="s">
        <v>106</v>
      </c>
      <c r="F3163" t="s">
        <v>49</v>
      </c>
      <c r="G3163">
        <v>8</v>
      </c>
      <c r="H3163" s="43">
        <v>11065</v>
      </c>
      <c r="I3163" t="s">
        <v>107</v>
      </c>
      <c r="J3163">
        <v>11078</v>
      </c>
      <c r="K3163" t="s">
        <v>154</v>
      </c>
      <c r="L3163" t="s">
        <v>154</v>
      </c>
      <c r="M3163" t="s">
        <v>155</v>
      </c>
      <c r="N3163" t="s">
        <v>156</v>
      </c>
      <c r="O3163" t="s">
        <v>43</v>
      </c>
      <c r="P3163">
        <v>820</v>
      </c>
      <c r="Q3163" t="s">
        <v>117</v>
      </c>
      <c r="R3163" t="s">
        <v>148</v>
      </c>
      <c r="S3163">
        <v>0</v>
      </c>
      <c r="T3163">
        <v>0</v>
      </c>
      <c r="U3163">
        <v>24</v>
      </c>
      <c r="V3163">
        <v>24</v>
      </c>
      <c r="W3163">
        <v>0</v>
      </c>
      <c r="X3163">
        <v>0</v>
      </c>
      <c r="Y3163">
        <v>0</v>
      </c>
      <c r="Z3163" s="3">
        <v>3133.15</v>
      </c>
      <c r="AA3163" t="s">
        <v>55</v>
      </c>
      <c r="AB3163" t="s">
        <v>47</v>
      </c>
      <c r="AC3163" t="s">
        <v>159</v>
      </c>
      <c r="AD3163" t="s">
        <v>159</v>
      </c>
      <c r="AE3163" s="39">
        <v>46238.395671296297</v>
      </c>
      <c r="AG3163" t="str">
        <f t="shared" si="410"/>
        <v>Agosto-26</v>
      </c>
      <c r="AH3163" s="36">
        <f>_xlfn.XLOOKUP(AK3163,'Base de Preços'!P$7:P$3001,'Base de Preços'!J$7:J$3001,"",0)</f>
        <v>3133.15</v>
      </c>
      <c r="AI3163" s="37">
        <f t="shared" si="411"/>
        <v>0</v>
      </c>
      <c r="AJ3163" t="str">
        <f>_xlfn.XLOOKUP(N3163,Agrupamentos!C$3:C$496,Agrupamentos!D$3:D$496,"",0)</f>
        <v>BRIGADINHA MSFL</v>
      </c>
      <c r="AK3163" t="str">
        <f t="shared" si="412"/>
        <v>EQUIPE DE BRIGADINHA FLORESTALGN1410IMP21</v>
      </c>
      <c r="AL3163" s="57" t="str">
        <f t="shared" si="413"/>
        <v>48653GN1410Trabalhador FlorestalNATAN SANTOS MORAISEQUIPE DE BRIGADINHA FLORESTALNOSSA SENHORA APARECIDA IX005-01Principal0Agosto-26242446238,395671296346237</v>
      </c>
      <c r="AM3163" s="79" t="str">
        <f t="shared" si="414"/>
        <v/>
      </c>
      <c r="AN3163" s="80" t="str">
        <f t="shared" si="415"/>
        <v/>
      </c>
      <c r="AO3163" s="36">
        <f t="shared" si="416"/>
        <v>0</v>
      </c>
      <c r="AP3163" s="83" t="str">
        <f t="shared" si="417"/>
        <v/>
      </c>
    </row>
    <row r="3164" spans="1:42" hidden="1">
      <c r="A3164">
        <v>48653</v>
      </c>
      <c r="B3164" s="38">
        <v>46237</v>
      </c>
      <c r="C3164" t="s">
        <v>781</v>
      </c>
      <c r="D3164" t="s">
        <v>105</v>
      </c>
      <c r="E3164" t="s">
        <v>106</v>
      </c>
      <c r="F3164" t="s">
        <v>49</v>
      </c>
      <c r="G3164">
        <v>8</v>
      </c>
      <c r="H3164" s="43">
        <v>11065</v>
      </c>
      <c r="I3164" t="s">
        <v>107</v>
      </c>
      <c r="J3164">
        <v>11078</v>
      </c>
      <c r="K3164" t="s">
        <v>154</v>
      </c>
      <c r="L3164" t="s">
        <v>154</v>
      </c>
      <c r="M3164" t="s">
        <v>155</v>
      </c>
      <c r="N3164" t="s">
        <v>156</v>
      </c>
      <c r="O3164" t="s">
        <v>43</v>
      </c>
      <c r="P3164">
        <v>824</v>
      </c>
      <c r="Q3164" t="s">
        <v>851</v>
      </c>
      <c r="R3164" t="s">
        <v>122</v>
      </c>
      <c r="S3164">
        <v>24</v>
      </c>
      <c r="T3164">
        <v>1</v>
      </c>
      <c r="U3164">
        <v>0</v>
      </c>
      <c r="V3164">
        <v>24</v>
      </c>
      <c r="W3164">
        <v>0</v>
      </c>
      <c r="X3164">
        <v>24</v>
      </c>
      <c r="Y3164">
        <v>24</v>
      </c>
      <c r="Z3164" s="3">
        <v>3133.15</v>
      </c>
      <c r="AA3164" t="s">
        <v>55</v>
      </c>
      <c r="AB3164" t="s">
        <v>47</v>
      </c>
      <c r="AC3164" t="s">
        <v>159</v>
      </c>
      <c r="AD3164" t="s">
        <v>159</v>
      </c>
      <c r="AE3164" s="39">
        <v>46238.381990740738</v>
      </c>
      <c r="AG3164" t="str">
        <f t="shared" si="410"/>
        <v>Agosto-26</v>
      </c>
      <c r="AH3164" s="36">
        <f>_xlfn.XLOOKUP(AK3164,'Base de Preços'!P$7:P$3001,'Base de Preços'!J$7:J$3001,"",0)</f>
        <v>3133.15</v>
      </c>
      <c r="AI3164" s="37">
        <f t="shared" si="411"/>
        <v>3133.15</v>
      </c>
      <c r="AJ3164" t="str">
        <f>_xlfn.XLOOKUP(N3164,Agrupamentos!C$3:C$496,Agrupamentos!D$3:D$496,"",0)</f>
        <v>BRIGADINHA MSFL</v>
      </c>
      <c r="AK3164" t="str">
        <f t="shared" si="412"/>
        <v>EQUIPE DE BRIGADINHA FLORESTALGN1410IMP21</v>
      </c>
      <c r="AL3164" s="57" t="str">
        <f t="shared" si="413"/>
        <v>48653GN1410Trabalhador FlorestalNATAN SANTOS MORAISEQUIPE DE BRIGADINHA FLORESTALVERA CRUZ - ANR004-01Principal1Agosto-2602446238,381990740746237</v>
      </c>
      <c r="AM3164" s="79" t="str">
        <f t="shared" si="414"/>
        <v/>
      </c>
      <c r="AN3164" s="80" t="str">
        <f t="shared" si="415"/>
        <v/>
      </c>
      <c r="AO3164" s="36">
        <f t="shared" si="416"/>
        <v>3133.15</v>
      </c>
      <c r="AP3164" s="83" t="str">
        <f t="shared" si="417"/>
        <v/>
      </c>
    </row>
    <row r="3165" spans="1:42" hidden="1">
      <c r="A3165">
        <v>48653</v>
      </c>
      <c r="B3165" s="38">
        <v>46237</v>
      </c>
      <c r="C3165" t="s">
        <v>781</v>
      </c>
      <c r="D3165" t="s">
        <v>105</v>
      </c>
      <c r="E3165" t="s">
        <v>106</v>
      </c>
      <c r="F3165" t="s">
        <v>153</v>
      </c>
      <c r="G3165">
        <v>8</v>
      </c>
      <c r="H3165" s="43">
        <v>11065</v>
      </c>
      <c r="I3165" t="s">
        <v>107</v>
      </c>
      <c r="J3165">
        <v>11078</v>
      </c>
      <c r="K3165" t="s">
        <v>154</v>
      </c>
      <c r="L3165" t="s">
        <v>154</v>
      </c>
      <c r="M3165" t="s">
        <v>155</v>
      </c>
      <c r="N3165" t="s">
        <v>156</v>
      </c>
      <c r="O3165" t="s">
        <v>43</v>
      </c>
      <c r="P3165">
        <v>820</v>
      </c>
      <c r="Q3165" t="s">
        <v>117</v>
      </c>
      <c r="R3165" t="s">
        <v>148</v>
      </c>
      <c r="S3165">
        <v>0</v>
      </c>
      <c r="T3165">
        <v>0</v>
      </c>
      <c r="U3165">
        <v>8</v>
      </c>
      <c r="V3165">
        <v>8</v>
      </c>
      <c r="W3165">
        <v>0</v>
      </c>
      <c r="X3165">
        <v>0</v>
      </c>
      <c r="Y3165">
        <v>0</v>
      </c>
      <c r="Z3165">
        <v>0</v>
      </c>
      <c r="AA3165" t="s">
        <v>55</v>
      </c>
      <c r="AB3165" t="s">
        <v>56</v>
      </c>
      <c r="AC3165" t="s">
        <v>159</v>
      </c>
      <c r="AD3165" t="s">
        <v>159</v>
      </c>
      <c r="AE3165" s="39">
        <v>46238.393773148149</v>
      </c>
      <c r="AG3165" t="str">
        <f t="shared" si="410"/>
        <v>Agosto-26</v>
      </c>
      <c r="AH3165" s="36">
        <f>_xlfn.XLOOKUP(AK3165,'Base de Preços'!P$7:P$3001,'Base de Preços'!J$7:J$3001,"",0)</f>
        <v>3133.15</v>
      </c>
      <c r="AI3165" s="37">
        <f t="shared" si="411"/>
        <v>0</v>
      </c>
      <c r="AJ3165" t="str">
        <f>_xlfn.XLOOKUP(N3165,Agrupamentos!C$3:C$496,Agrupamentos!D$3:D$496,"",0)</f>
        <v>BRIGADINHA MSFL</v>
      </c>
      <c r="AK3165" t="str">
        <f t="shared" si="412"/>
        <v>EQUIPE DE BRIGADINHA FLORESTALGN1410IMP21</v>
      </c>
      <c r="AL3165" s="57" t="str">
        <f t="shared" si="413"/>
        <v>48653GN1410Operador de Máquinas SêniorNATAN SANTOS MORAISEQUIPE DE BRIGADINHA FLORESTALNOSSA SENHORA APARECIDA IX005-01Suporte0Agosto-268846238,393773148146237</v>
      </c>
      <c r="AM3165" s="79" t="str">
        <f t="shared" si="414"/>
        <v/>
      </c>
      <c r="AN3165" s="80" t="str">
        <f t="shared" si="415"/>
        <v/>
      </c>
      <c r="AO3165" s="36">
        <f t="shared" si="416"/>
        <v>0</v>
      </c>
      <c r="AP3165" s="83" t="str">
        <f t="shared" si="417"/>
        <v/>
      </c>
    </row>
    <row r="3166" spans="1:42" hidden="1">
      <c r="A3166">
        <v>48653</v>
      </c>
      <c r="B3166" s="38">
        <v>46237</v>
      </c>
      <c r="C3166" t="s">
        <v>781</v>
      </c>
      <c r="D3166" t="s">
        <v>105</v>
      </c>
      <c r="E3166" t="s">
        <v>106</v>
      </c>
      <c r="F3166" t="s">
        <v>37</v>
      </c>
      <c r="G3166">
        <v>8</v>
      </c>
      <c r="H3166" s="43">
        <v>11065</v>
      </c>
      <c r="I3166" t="s">
        <v>107</v>
      </c>
      <c r="J3166">
        <v>11078</v>
      </c>
      <c r="K3166" t="s">
        <v>154</v>
      </c>
      <c r="L3166" t="s">
        <v>154</v>
      </c>
      <c r="M3166" t="s">
        <v>155</v>
      </c>
      <c r="N3166" t="s">
        <v>156</v>
      </c>
      <c r="O3166" t="s">
        <v>43</v>
      </c>
      <c r="P3166">
        <v>824</v>
      </c>
      <c r="Q3166" t="s">
        <v>851</v>
      </c>
      <c r="R3166" t="s">
        <v>122</v>
      </c>
      <c r="S3166">
        <v>8</v>
      </c>
      <c r="T3166">
        <v>0</v>
      </c>
      <c r="U3166">
        <v>16</v>
      </c>
      <c r="V3166">
        <v>24</v>
      </c>
      <c r="W3166">
        <v>0</v>
      </c>
      <c r="X3166">
        <v>0</v>
      </c>
      <c r="Y3166">
        <v>0</v>
      </c>
      <c r="Z3166">
        <v>0</v>
      </c>
      <c r="AA3166" t="s">
        <v>55</v>
      </c>
      <c r="AB3166" t="s">
        <v>77</v>
      </c>
      <c r="AC3166" t="s">
        <v>159</v>
      </c>
      <c r="AD3166" t="s">
        <v>159</v>
      </c>
      <c r="AE3166" s="39">
        <v>46238.384965277779</v>
      </c>
      <c r="AG3166" t="str">
        <f t="shared" si="410"/>
        <v>Agosto-26</v>
      </c>
      <c r="AH3166" s="36">
        <f>_xlfn.XLOOKUP(AK3166,'Base de Preços'!P$7:P$3001,'Base de Preços'!J$7:J$3001,"",0)</f>
        <v>3133.15</v>
      </c>
      <c r="AI3166" s="37">
        <f t="shared" si="411"/>
        <v>0</v>
      </c>
      <c r="AJ3166" t="str">
        <f>_xlfn.XLOOKUP(N3166,Agrupamentos!C$3:C$496,Agrupamentos!D$3:D$496,"",0)</f>
        <v>BRIGADINHA MSFL</v>
      </c>
      <c r="AK3166" t="str">
        <f t="shared" si="412"/>
        <v>EQUIPE DE BRIGADINHA FLORESTALGN1410IMP21</v>
      </c>
      <c r="AL3166" s="57" t="str">
        <f t="shared" si="413"/>
        <v>48653GN1410MotoristaNATAN SANTOS MORAISEQUIPE DE BRIGADINHA FLORESTALVERA CRUZ - ANR004-01Apoio0Agosto-26162446238,384965277846237</v>
      </c>
      <c r="AM3166" s="79" t="str">
        <f t="shared" si="414"/>
        <v/>
      </c>
      <c r="AN3166" s="80" t="str">
        <f t="shared" si="415"/>
        <v/>
      </c>
      <c r="AO3166" s="36">
        <f t="shared" si="416"/>
        <v>0</v>
      </c>
      <c r="AP3166" s="83" t="str">
        <f t="shared" si="417"/>
        <v/>
      </c>
    </row>
    <row r="3167" spans="1:42" hidden="1">
      <c r="A3167">
        <v>48658</v>
      </c>
      <c r="B3167" s="38">
        <v>46237</v>
      </c>
      <c r="C3167" t="s">
        <v>781</v>
      </c>
      <c r="D3167" t="s">
        <v>105</v>
      </c>
      <c r="E3167" t="s">
        <v>106</v>
      </c>
      <c r="F3167" t="s">
        <v>49</v>
      </c>
      <c r="G3167">
        <v>8</v>
      </c>
      <c r="H3167" s="43">
        <v>11331</v>
      </c>
      <c r="I3167" t="s">
        <v>112</v>
      </c>
      <c r="J3167">
        <v>11752</v>
      </c>
      <c r="K3167" t="s">
        <v>149</v>
      </c>
      <c r="L3167" t="s">
        <v>149</v>
      </c>
      <c r="M3167">
        <v>298</v>
      </c>
      <c r="N3167" t="s">
        <v>132</v>
      </c>
      <c r="O3167" t="s">
        <v>43</v>
      </c>
      <c r="P3167">
        <v>874</v>
      </c>
      <c r="Q3167" t="s">
        <v>807</v>
      </c>
      <c r="R3167" t="s">
        <v>158</v>
      </c>
      <c r="S3167">
        <v>10</v>
      </c>
      <c r="T3167">
        <v>1</v>
      </c>
      <c r="U3167">
        <v>0</v>
      </c>
      <c r="V3167">
        <v>10</v>
      </c>
      <c r="W3167">
        <v>0</v>
      </c>
      <c r="X3167">
        <v>10</v>
      </c>
      <c r="Y3167">
        <v>10</v>
      </c>
      <c r="Z3167">
        <v>589.29</v>
      </c>
      <c r="AA3167" t="s">
        <v>46</v>
      </c>
      <c r="AB3167" t="s">
        <v>47</v>
      </c>
      <c r="AC3167" t="s">
        <v>120</v>
      </c>
      <c r="AE3167" s="39">
        <v>46238.40934027778</v>
      </c>
      <c r="AG3167" t="str">
        <f t="shared" si="410"/>
        <v>Agosto-26</v>
      </c>
      <c r="AH3167" s="36">
        <f>_xlfn.XLOOKUP(AK3167,'Base de Preços'!P$7:P$3001,'Base de Preços'!J$7:J$3001,"",0)</f>
        <v>589.29</v>
      </c>
      <c r="AI3167" s="37">
        <f t="shared" si="411"/>
        <v>589.29</v>
      </c>
      <c r="AJ3167" t="str">
        <f>_xlfn.XLOOKUP(N3167,Agrupamentos!C$3:C$496,Agrupamentos!D$3:D$496,"",0)</f>
        <v>DIARIAS HOMEM</v>
      </c>
      <c r="AK3167" t="str">
        <f t="shared" si="412"/>
        <v>SERV GERAIS LAVOURA AGRICGN1410298</v>
      </c>
      <c r="AL3167" s="57" t="str">
        <f t="shared" si="413"/>
        <v>48658GN1410Trabalhador FlorestalMATEUS SANCHES PERES BIENIEKSERV GERAIS LAVOURA AGRICIGUATEMI - SRP001-01Principal1Agosto-2601046238,409340277846237</v>
      </c>
      <c r="AM3167" s="79" t="str">
        <f t="shared" si="414"/>
        <v/>
      </c>
      <c r="AN3167" s="80" t="str">
        <f t="shared" si="415"/>
        <v/>
      </c>
      <c r="AO3167" s="36">
        <f t="shared" si="416"/>
        <v>589.29</v>
      </c>
      <c r="AP3167" s="83" t="str">
        <f t="shared" si="417"/>
        <v/>
      </c>
    </row>
    <row r="3168" spans="1:42" hidden="1">
      <c r="A3168">
        <v>48658</v>
      </c>
      <c r="B3168" s="38">
        <v>46237</v>
      </c>
      <c r="C3168" t="s">
        <v>781</v>
      </c>
      <c r="D3168" t="s">
        <v>105</v>
      </c>
      <c r="E3168" t="s">
        <v>106</v>
      </c>
      <c r="F3168" t="s">
        <v>49</v>
      </c>
      <c r="G3168">
        <v>8</v>
      </c>
      <c r="H3168" s="43">
        <v>11331</v>
      </c>
      <c r="I3168" t="s">
        <v>112</v>
      </c>
      <c r="J3168">
        <v>11752</v>
      </c>
      <c r="K3168" t="s">
        <v>149</v>
      </c>
      <c r="L3168" t="s">
        <v>149</v>
      </c>
      <c r="M3168" t="s">
        <v>390</v>
      </c>
      <c r="N3168" t="s">
        <v>391</v>
      </c>
      <c r="O3168" t="s">
        <v>64</v>
      </c>
      <c r="P3168">
        <v>547</v>
      </c>
      <c r="Q3168" t="s">
        <v>392</v>
      </c>
      <c r="R3168" t="s">
        <v>165</v>
      </c>
      <c r="S3168">
        <v>30</v>
      </c>
      <c r="T3168">
        <v>56</v>
      </c>
      <c r="U3168">
        <v>0</v>
      </c>
      <c r="V3168">
        <v>30</v>
      </c>
      <c r="W3168">
        <v>0.18</v>
      </c>
      <c r="X3168">
        <v>0.54</v>
      </c>
      <c r="Y3168">
        <v>0.54</v>
      </c>
      <c r="Z3168">
        <v>21.36</v>
      </c>
      <c r="AA3168" t="s">
        <v>55</v>
      </c>
      <c r="AB3168" t="s">
        <v>56</v>
      </c>
      <c r="AC3168" t="s">
        <v>120</v>
      </c>
      <c r="AE3168" s="39">
        <v>46238.40934027778</v>
      </c>
      <c r="AG3168" t="str">
        <f t="shared" si="410"/>
        <v>Agosto-26</v>
      </c>
      <c r="AH3168" s="36">
        <f>_xlfn.XLOOKUP(AK3168,'Base de Preços'!P$7:P$3001,'Base de Preços'!J$7:J$3001,"",0)</f>
        <v>270.27999999999997</v>
      </c>
      <c r="AI3168" s="37">
        <f t="shared" si="411"/>
        <v>0</v>
      </c>
      <c r="AJ3168" t="str">
        <f>_xlfn.XLOOKUP(N3168,Agrupamentos!C$3:C$496,Agrupamentos!D$3:D$496,"",0)</f>
        <v>HERBICIDA MEC</v>
      </c>
      <c r="AK3168" t="str">
        <f t="shared" si="412"/>
        <v>SERV CAP QUIM MEC BARRA ABERTA AGRICGN1410IMP157</v>
      </c>
      <c r="AL3168" s="57" t="str">
        <f t="shared" si="413"/>
        <v>48658GN1410Trabalhador FlorestalMATEUS SANCHES PERES BIENIEKSERV CAP QUIM MEC BARRA ABERTA AGRICMIMOSO006-01Suporte56Agosto-2603046238,409340277846237</v>
      </c>
      <c r="AM3168" s="79">
        <f t="shared" si="414"/>
        <v>166.66666666666669</v>
      </c>
      <c r="AN3168" s="80">
        <f t="shared" si="415"/>
        <v>3560.0000000000005</v>
      </c>
      <c r="AO3168" s="36">
        <f t="shared" si="416"/>
        <v>1196.1599999999999</v>
      </c>
      <c r="AP3168" s="83">
        <f t="shared" si="417"/>
        <v>-2363.8400000000006</v>
      </c>
    </row>
    <row r="3169" spans="1:42" hidden="1">
      <c r="A3169">
        <v>48658</v>
      </c>
      <c r="B3169" s="38">
        <v>46237</v>
      </c>
      <c r="C3169" t="s">
        <v>781</v>
      </c>
      <c r="D3169" t="s">
        <v>105</v>
      </c>
      <c r="E3169" t="s">
        <v>106</v>
      </c>
      <c r="F3169" t="s">
        <v>92</v>
      </c>
      <c r="G3169">
        <v>8</v>
      </c>
      <c r="H3169" s="43">
        <v>11331</v>
      </c>
      <c r="I3169" t="s">
        <v>112</v>
      </c>
      <c r="J3169">
        <v>11752</v>
      </c>
      <c r="K3169" t="s">
        <v>149</v>
      </c>
      <c r="L3169" t="s">
        <v>149</v>
      </c>
      <c r="M3169" t="s">
        <v>390</v>
      </c>
      <c r="N3169" t="s">
        <v>391</v>
      </c>
      <c r="O3169" t="s">
        <v>64</v>
      </c>
      <c r="P3169">
        <v>547</v>
      </c>
      <c r="Q3169" t="s">
        <v>392</v>
      </c>
      <c r="R3169" t="s">
        <v>165</v>
      </c>
      <c r="S3169">
        <v>8</v>
      </c>
      <c r="T3169">
        <v>56</v>
      </c>
      <c r="U3169">
        <v>2</v>
      </c>
      <c r="V3169">
        <v>10</v>
      </c>
      <c r="W3169">
        <v>0.18</v>
      </c>
      <c r="X3169">
        <v>0.14000000000000001</v>
      </c>
      <c r="Y3169">
        <v>0.18</v>
      </c>
      <c r="Z3169">
        <v>76.31</v>
      </c>
      <c r="AA3169" t="s">
        <v>55</v>
      </c>
      <c r="AB3169" t="s">
        <v>77</v>
      </c>
      <c r="AC3169" t="s">
        <v>120</v>
      </c>
      <c r="AE3169" s="39">
        <v>46238.40934027778</v>
      </c>
      <c r="AG3169" t="str">
        <f t="shared" si="410"/>
        <v>Agosto-26</v>
      </c>
      <c r="AH3169" s="36">
        <f>_xlfn.XLOOKUP(AK3169,'Base de Preços'!P$7:P$3001,'Base de Preços'!J$7:J$3001,"",0)</f>
        <v>270.27999999999997</v>
      </c>
      <c r="AI3169" s="37">
        <f t="shared" si="411"/>
        <v>0</v>
      </c>
      <c r="AJ3169" t="str">
        <f>_xlfn.XLOOKUP(N3169,Agrupamentos!C$3:C$496,Agrupamentos!D$3:D$496,"",0)</f>
        <v>HERBICIDA MEC</v>
      </c>
      <c r="AK3169" t="str">
        <f t="shared" si="412"/>
        <v>SERV CAP QUIM MEC BARRA ABERTA AGRICGN1410IMP157</v>
      </c>
      <c r="AL3169" s="57" t="str">
        <f t="shared" si="413"/>
        <v>48658GN1410Motorista de Caminhão PipaMATEUS SANCHES PERES BIENIEKSERV CAP QUIM MEC BARRA ABERTA AGRICMIMOSO006-01Apoio56Agosto-2621046238,409340277846237</v>
      </c>
      <c r="AM3169" s="79">
        <f t="shared" si="414"/>
        <v>55.555555555555557</v>
      </c>
      <c r="AN3169" s="80">
        <f t="shared" si="415"/>
        <v>4239.4444444444443</v>
      </c>
      <c r="AO3169" s="36">
        <f t="shared" si="416"/>
        <v>4273.3600000000006</v>
      </c>
      <c r="AP3169" s="83">
        <f t="shared" si="417"/>
        <v>33.915555555556239</v>
      </c>
    </row>
    <row r="3170" spans="1:42" hidden="1">
      <c r="A3170">
        <v>48658</v>
      </c>
      <c r="B3170" s="38">
        <v>46237</v>
      </c>
      <c r="C3170" t="s">
        <v>781</v>
      </c>
      <c r="D3170" t="s">
        <v>105</v>
      </c>
      <c r="E3170" t="s">
        <v>106</v>
      </c>
      <c r="F3170" t="s">
        <v>59</v>
      </c>
      <c r="G3170">
        <v>8</v>
      </c>
      <c r="H3170" s="43">
        <v>11331</v>
      </c>
      <c r="I3170" t="s">
        <v>112</v>
      </c>
      <c r="J3170">
        <v>11752</v>
      </c>
      <c r="K3170" t="s">
        <v>149</v>
      </c>
      <c r="L3170" t="s">
        <v>149</v>
      </c>
      <c r="M3170" t="s">
        <v>166</v>
      </c>
      <c r="N3170" t="s">
        <v>167</v>
      </c>
      <c r="O3170" t="s">
        <v>168</v>
      </c>
      <c r="P3170">
        <v>874</v>
      </c>
      <c r="Q3170" t="s">
        <v>807</v>
      </c>
      <c r="R3170" t="s">
        <v>158</v>
      </c>
      <c r="S3170">
        <v>20</v>
      </c>
      <c r="T3170">
        <v>20</v>
      </c>
      <c r="U3170">
        <v>0</v>
      </c>
      <c r="V3170">
        <v>20</v>
      </c>
      <c r="W3170">
        <v>0</v>
      </c>
      <c r="X3170">
        <v>1</v>
      </c>
      <c r="Y3170">
        <v>1</v>
      </c>
      <c r="Z3170">
        <v>290.54000000000002</v>
      </c>
      <c r="AA3170" t="s">
        <v>46</v>
      </c>
      <c r="AB3170" t="s">
        <v>47</v>
      </c>
      <c r="AC3170" t="s">
        <v>120</v>
      </c>
      <c r="AE3170" s="39">
        <v>46238.40934027778</v>
      </c>
      <c r="AG3170" t="str">
        <f t="shared" si="410"/>
        <v>Agosto-26</v>
      </c>
      <c r="AH3170" s="36">
        <f>_xlfn.XLOOKUP(AK3170,'Base de Preços'!P$7:P$3001,'Base de Preços'!J$7:J$3001,"",0)</f>
        <v>290.54000000000002</v>
      </c>
      <c r="AI3170" s="37">
        <f t="shared" si="411"/>
        <v>5810.8</v>
      </c>
      <c r="AJ3170" t="str">
        <f>_xlfn.XLOOKUP(N3170,Agrupamentos!C$3:C$496,Agrupamentos!D$3:D$496,"",0)</f>
        <v>HORA TRATOR</v>
      </c>
      <c r="AK3170" t="str">
        <f t="shared" si="412"/>
        <v>SERV HORA TRATOR PNEU 100CV AGRICGN1410REF223</v>
      </c>
      <c r="AL3170" s="57" t="str">
        <f t="shared" si="413"/>
        <v>48658GN1410Operador de Trator de PneuMATEUS SANCHES PERES BIENIEKSERV HORA TRATOR PNEU 100CV AGRICIGUATEMI - SRP001-01Principal20Agosto-2602046238,409340277846237</v>
      </c>
      <c r="AM3170" s="79" t="str">
        <f t="shared" si="414"/>
        <v/>
      </c>
      <c r="AN3170" s="80" t="str">
        <f t="shared" si="415"/>
        <v/>
      </c>
      <c r="AO3170" s="36">
        <f t="shared" si="416"/>
        <v>5810.8</v>
      </c>
      <c r="AP3170" s="83" t="str">
        <f t="shared" si="417"/>
        <v/>
      </c>
    </row>
    <row r="3171" spans="1:42" hidden="1">
      <c r="A3171">
        <v>48658</v>
      </c>
      <c r="B3171" s="38">
        <v>46237</v>
      </c>
      <c r="C3171" t="s">
        <v>781</v>
      </c>
      <c r="D3171" t="s">
        <v>105</v>
      </c>
      <c r="E3171" t="s">
        <v>106</v>
      </c>
      <c r="F3171" t="s">
        <v>59</v>
      </c>
      <c r="G3171">
        <v>8</v>
      </c>
      <c r="H3171" s="43">
        <v>11331</v>
      </c>
      <c r="I3171" t="s">
        <v>112</v>
      </c>
      <c r="J3171">
        <v>11752</v>
      </c>
      <c r="K3171" t="s">
        <v>149</v>
      </c>
      <c r="L3171" t="s">
        <v>149</v>
      </c>
      <c r="M3171" t="s">
        <v>390</v>
      </c>
      <c r="N3171" t="s">
        <v>391</v>
      </c>
      <c r="O3171" t="s">
        <v>64</v>
      </c>
      <c r="P3171">
        <v>547</v>
      </c>
      <c r="Q3171" t="s">
        <v>392</v>
      </c>
      <c r="R3171" t="s">
        <v>165</v>
      </c>
      <c r="S3171">
        <v>24</v>
      </c>
      <c r="T3171">
        <v>56</v>
      </c>
      <c r="U3171">
        <v>26</v>
      </c>
      <c r="V3171">
        <v>50</v>
      </c>
      <c r="W3171">
        <v>0.54</v>
      </c>
      <c r="X3171">
        <v>0.43</v>
      </c>
      <c r="Y3171">
        <v>0.89</v>
      </c>
      <c r="Z3171">
        <v>172.6</v>
      </c>
      <c r="AA3171" t="s">
        <v>55</v>
      </c>
      <c r="AB3171" t="s">
        <v>47</v>
      </c>
      <c r="AC3171" t="s">
        <v>120</v>
      </c>
      <c r="AD3171" t="s">
        <v>58</v>
      </c>
      <c r="AE3171" s="39">
        <v>46238.40934027778</v>
      </c>
      <c r="AG3171" t="str">
        <f t="shared" si="410"/>
        <v>Agosto-26</v>
      </c>
      <c r="AH3171" s="36">
        <f>_xlfn.XLOOKUP(AK3171,'Base de Preços'!P$7:P$3001,'Base de Preços'!J$7:J$3001,"",0)</f>
        <v>270.27999999999997</v>
      </c>
      <c r="AI3171" s="37">
        <f t="shared" si="411"/>
        <v>15135.679999999998</v>
      </c>
      <c r="AJ3171" t="str">
        <f>_xlfn.XLOOKUP(N3171,Agrupamentos!C$3:C$496,Agrupamentos!D$3:D$496,"",0)</f>
        <v>HERBICIDA MEC</v>
      </c>
      <c r="AK3171" t="str">
        <f t="shared" si="412"/>
        <v>SERV CAP QUIM MEC BARRA ABERTA AGRICGN1410IMP157</v>
      </c>
      <c r="AL3171" s="57" t="str">
        <f t="shared" si="413"/>
        <v>48658GN1410Operador de Trator de PneuMATEUS SANCHES PERES BIENIEKSERV CAP QUIM MEC BARRA ABERTA AGRICMIMOSO006-01Principal56Agosto-26265046238,409340277846237</v>
      </c>
      <c r="AM3171" s="79">
        <f t="shared" si="414"/>
        <v>92.592592592592581</v>
      </c>
      <c r="AN3171" s="80">
        <f t="shared" si="415"/>
        <v>15981.481481481478</v>
      </c>
      <c r="AO3171" s="36">
        <f t="shared" si="416"/>
        <v>9665.6</v>
      </c>
      <c r="AP3171" s="83">
        <f t="shared" si="417"/>
        <v>-6315.8814814814777</v>
      </c>
    </row>
    <row r="3172" spans="1:42">
      <c r="A3172">
        <v>48679</v>
      </c>
      <c r="B3172" s="38">
        <v>46238</v>
      </c>
      <c r="C3172" t="s">
        <v>781</v>
      </c>
      <c r="D3172" t="s">
        <v>105</v>
      </c>
      <c r="E3172" t="s">
        <v>106</v>
      </c>
      <c r="F3172" t="s">
        <v>49</v>
      </c>
      <c r="G3172">
        <v>8</v>
      </c>
      <c r="H3172" s="43">
        <v>11065</v>
      </c>
      <c r="I3172" t="s">
        <v>107</v>
      </c>
      <c r="J3172" t="s">
        <v>50</v>
      </c>
      <c r="K3172" t="s">
        <v>51</v>
      </c>
      <c r="L3172" t="s">
        <v>108</v>
      </c>
      <c r="M3172">
        <v>1</v>
      </c>
      <c r="N3172" t="s">
        <v>109</v>
      </c>
      <c r="O3172" t="s">
        <v>64</v>
      </c>
      <c r="P3172">
        <v>943</v>
      </c>
      <c r="Q3172" t="s">
        <v>824</v>
      </c>
      <c r="R3172" t="s">
        <v>834</v>
      </c>
      <c r="S3172">
        <v>0</v>
      </c>
      <c r="T3172">
        <v>0</v>
      </c>
      <c r="U3172">
        <v>8</v>
      </c>
      <c r="V3172">
        <v>8</v>
      </c>
      <c r="W3172">
        <v>0</v>
      </c>
      <c r="X3172">
        <v>0</v>
      </c>
      <c r="Y3172">
        <v>0</v>
      </c>
      <c r="Z3172">
        <v>0</v>
      </c>
      <c r="AA3172" t="s">
        <v>55</v>
      </c>
      <c r="AB3172" t="s">
        <v>56</v>
      </c>
      <c r="AC3172" t="s">
        <v>57</v>
      </c>
      <c r="AD3172" t="s">
        <v>57</v>
      </c>
      <c r="AE3172" s="39">
        <v>46238.73333333333</v>
      </c>
      <c r="AG3172" t="str">
        <f t="shared" si="410"/>
        <v>Agosto-26</v>
      </c>
      <c r="AH3172" s="36">
        <f>_xlfn.XLOOKUP(AK3172,'Base de Preços'!P$7:P$3001,'Base de Preços'!J$7:J$3001,"",0)</f>
        <v>0</v>
      </c>
      <c r="AI3172" s="37">
        <f t="shared" si="411"/>
        <v>0</v>
      </c>
      <c r="AJ3172" t="str">
        <f>_xlfn.XLOOKUP(N3172,Agrupamentos!C$3:C$496,Agrupamentos!D$3:D$496,"",0)</f>
        <v>APOIO E MANUTENÇÃO</v>
      </c>
      <c r="AK3172" t="str">
        <f t="shared" si="412"/>
        <v>APOIO E MANUTEÇÃO 1410GN14101</v>
      </c>
      <c r="AL3172" s="57" t="str">
        <f t="shared" si="413"/>
        <v>48679GN1410Trabalhador FlorestalLEANDRA DE MIRANDA SOUZA COSTAAPOIO E MANUTEÇÃO 1410LIMOEIRO - RRP027-01Suporte0Agosto-268846238,733333333346238</v>
      </c>
      <c r="AM3172" s="79" t="str">
        <f t="shared" si="414"/>
        <v/>
      </c>
      <c r="AN3172" s="80" t="str">
        <f t="shared" si="415"/>
        <v/>
      </c>
      <c r="AO3172" s="36">
        <f t="shared" si="416"/>
        <v>0</v>
      </c>
      <c r="AP3172" s="83" t="str">
        <f t="shared" si="417"/>
        <v/>
      </c>
    </row>
    <row r="3173" spans="1:42">
      <c r="A3173">
        <v>48686</v>
      </c>
      <c r="B3173" s="38">
        <v>46238</v>
      </c>
      <c r="C3173" t="s">
        <v>781</v>
      </c>
      <c r="D3173" t="s">
        <v>105</v>
      </c>
      <c r="E3173" t="s">
        <v>106</v>
      </c>
      <c r="F3173" t="s">
        <v>59</v>
      </c>
      <c r="G3173">
        <v>8</v>
      </c>
      <c r="H3173" s="43">
        <v>11331</v>
      </c>
      <c r="I3173" t="s">
        <v>112</v>
      </c>
      <c r="J3173">
        <v>11752</v>
      </c>
      <c r="K3173" t="s">
        <v>149</v>
      </c>
      <c r="L3173" t="s">
        <v>149</v>
      </c>
      <c r="M3173" t="s">
        <v>779</v>
      </c>
      <c r="N3173" t="s">
        <v>391</v>
      </c>
      <c r="O3173" t="s">
        <v>64</v>
      </c>
      <c r="P3173">
        <v>627</v>
      </c>
      <c r="Q3173" t="s">
        <v>809</v>
      </c>
      <c r="R3173" t="s">
        <v>393</v>
      </c>
      <c r="S3173">
        <v>3</v>
      </c>
      <c r="T3173">
        <v>2.85</v>
      </c>
      <c r="U3173">
        <v>65</v>
      </c>
      <c r="V3173">
        <v>68</v>
      </c>
      <c r="W3173">
        <v>0.54</v>
      </c>
      <c r="X3173">
        <v>1.05</v>
      </c>
      <c r="Y3173">
        <v>23.86</v>
      </c>
      <c r="Z3173">
        <v>172.6</v>
      </c>
      <c r="AA3173" t="s">
        <v>55</v>
      </c>
      <c r="AB3173" t="s">
        <v>47</v>
      </c>
      <c r="AC3173" t="s">
        <v>120</v>
      </c>
      <c r="AD3173" t="s">
        <v>120</v>
      </c>
      <c r="AE3173" s="39">
        <v>46238.942060185182</v>
      </c>
      <c r="AG3173" t="str">
        <f t="shared" si="410"/>
        <v>Agosto-26</v>
      </c>
      <c r="AH3173" s="36">
        <f>_xlfn.XLOOKUP(AK3173,'Base de Preços'!P$7:P$3001,'Base de Preços'!J$7:J$3001,"",0)</f>
        <v>270.27</v>
      </c>
      <c r="AI3173" s="37">
        <f t="shared" si="411"/>
        <v>770.26949999999999</v>
      </c>
      <c r="AJ3173" t="str">
        <f>_xlfn.XLOOKUP(N3173,Agrupamentos!C$3:C$496,Agrupamentos!D$3:D$496,"",0)</f>
        <v>HERBICIDA MEC</v>
      </c>
      <c r="AK3173" t="str">
        <f t="shared" si="412"/>
        <v>SERV CAP QUIM MEC BARRA ABERTA AGRICGN1410REF156</v>
      </c>
      <c r="AL3173" s="57" t="str">
        <f t="shared" si="413"/>
        <v>48686GN1410Operador de Trator de PneuMATEUS SANCHES PERES BIENIEKSERV CAP QUIM MEC BARRA ABERTA AGRICMIMOSO - SRP028-01Principal2,85Agosto-26656846238,942060185246238</v>
      </c>
      <c r="AM3173" s="79">
        <f t="shared" si="414"/>
        <v>125.92592592592592</v>
      </c>
      <c r="AN3173" s="80">
        <f t="shared" si="415"/>
        <v>21734.814814814814</v>
      </c>
      <c r="AO3173" s="36">
        <f t="shared" si="416"/>
        <v>491.91</v>
      </c>
      <c r="AP3173" s="83">
        <f t="shared" si="417"/>
        <v>-21242.904814814814</v>
      </c>
    </row>
    <row r="3174" spans="1:42">
      <c r="A3174">
        <v>48686</v>
      </c>
      <c r="B3174" s="38">
        <v>46238</v>
      </c>
      <c r="C3174" t="s">
        <v>781</v>
      </c>
      <c r="D3174" t="s">
        <v>105</v>
      </c>
      <c r="E3174" t="s">
        <v>106</v>
      </c>
      <c r="F3174" t="s">
        <v>49</v>
      </c>
      <c r="G3174">
        <v>8</v>
      </c>
      <c r="H3174" s="43">
        <v>11331</v>
      </c>
      <c r="I3174" t="s">
        <v>112</v>
      </c>
      <c r="J3174">
        <v>11752</v>
      </c>
      <c r="K3174" t="s">
        <v>149</v>
      </c>
      <c r="L3174" t="s">
        <v>149</v>
      </c>
      <c r="M3174">
        <v>298</v>
      </c>
      <c r="N3174" t="s">
        <v>132</v>
      </c>
      <c r="O3174" t="s">
        <v>43</v>
      </c>
      <c r="P3174">
        <v>874</v>
      </c>
      <c r="Q3174" t="s">
        <v>807</v>
      </c>
      <c r="R3174" t="s">
        <v>403</v>
      </c>
      <c r="S3174">
        <v>10</v>
      </c>
      <c r="T3174">
        <v>0</v>
      </c>
      <c r="U3174">
        <v>0</v>
      </c>
      <c r="V3174">
        <v>10</v>
      </c>
      <c r="W3174">
        <v>0</v>
      </c>
      <c r="X3174">
        <v>0</v>
      </c>
      <c r="Y3174">
        <v>0</v>
      </c>
      <c r="Z3174">
        <v>589.29</v>
      </c>
      <c r="AA3174" t="s">
        <v>55</v>
      </c>
      <c r="AB3174" t="s">
        <v>47</v>
      </c>
      <c r="AC3174" t="s">
        <v>120</v>
      </c>
      <c r="AD3174" t="s">
        <v>120</v>
      </c>
      <c r="AE3174" s="39">
        <v>46238.772187499999</v>
      </c>
      <c r="AG3174" t="str">
        <f t="shared" si="410"/>
        <v>Agosto-26</v>
      </c>
      <c r="AH3174" s="36">
        <f>_xlfn.XLOOKUP(AK3174,'Base de Preços'!P$7:P$3001,'Base de Preços'!J$7:J$3001,"",0)</f>
        <v>589.29</v>
      </c>
      <c r="AI3174" s="37">
        <f t="shared" si="411"/>
        <v>0</v>
      </c>
      <c r="AJ3174" t="str">
        <f>_xlfn.XLOOKUP(N3174,Agrupamentos!C$3:C$496,Agrupamentos!D$3:D$496,"",0)</f>
        <v>DIARIAS HOMEM</v>
      </c>
      <c r="AK3174" t="str">
        <f t="shared" si="412"/>
        <v>SERV GERAIS LAVOURA AGRICGN1410298</v>
      </c>
      <c r="AL3174" s="57" t="str">
        <f t="shared" si="413"/>
        <v>48686GN1410Trabalhador FlorestalMATEUS SANCHES PERES BIENIEKSERV GERAIS LAVOURA AGRICIGUATEMI - SRP026-01Principal0Agosto-2601046238,772187546238</v>
      </c>
      <c r="AM3174" s="79" t="str">
        <f t="shared" si="414"/>
        <v/>
      </c>
      <c r="AN3174" s="80" t="str">
        <f t="shared" si="415"/>
        <v/>
      </c>
      <c r="AO3174" s="36">
        <f t="shared" si="416"/>
        <v>0</v>
      </c>
      <c r="AP3174" s="83" t="str">
        <f t="shared" si="417"/>
        <v/>
      </c>
    </row>
    <row r="3175" spans="1:42">
      <c r="A3175">
        <v>48686</v>
      </c>
      <c r="B3175" s="38">
        <v>46238</v>
      </c>
      <c r="C3175" t="s">
        <v>781</v>
      </c>
      <c r="D3175" t="s">
        <v>105</v>
      </c>
      <c r="E3175" t="s">
        <v>106</v>
      </c>
      <c r="F3175" t="s">
        <v>59</v>
      </c>
      <c r="G3175">
        <v>8</v>
      </c>
      <c r="H3175" s="43">
        <v>11331</v>
      </c>
      <c r="I3175" t="s">
        <v>112</v>
      </c>
      <c r="J3175">
        <v>11752</v>
      </c>
      <c r="K3175" t="s">
        <v>149</v>
      </c>
      <c r="L3175" t="s">
        <v>149</v>
      </c>
      <c r="M3175" t="s">
        <v>779</v>
      </c>
      <c r="N3175" t="s">
        <v>391</v>
      </c>
      <c r="O3175" t="s">
        <v>64</v>
      </c>
      <c r="P3175">
        <v>627</v>
      </c>
      <c r="Q3175" t="s">
        <v>809</v>
      </c>
      <c r="R3175" t="s">
        <v>122</v>
      </c>
      <c r="S3175">
        <v>12</v>
      </c>
      <c r="T3175">
        <v>8.1999999999999993</v>
      </c>
      <c r="U3175">
        <v>0</v>
      </c>
      <c r="V3175">
        <v>12</v>
      </c>
      <c r="W3175">
        <v>0.54</v>
      </c>
      <c r="X3175">
        <v>1.46</v>
      </c>
      <c r="Y3175">
        <v>1.46</v>
      </c>
      <c r="Z3175">
        <v>172.6</v>
      </c>
      <c r="AA3175" t="s">
        <v>55</v>
      </c>
      <c r="AB3175" t="s">
        <v>47</v>
      </c>
      <c r="AC3175" t="s">
        <v>120</v>
      </c>
      <c r="AD3175" t="s">
        <v>120</v>
      </c>
      <c r="AE3175" s="39">
        <v>46238.940798611111</v>
      </c>
      <c r="AG3175" t="str">
        <f t="shared" si="410"/>
        <v>Agosto-26</v>
      </c>
      <c r="AH3175" s="36">
        <f>_xlfn.XLOOKUP(AK3175,'Base de Preços'!P$7:P$3001,'Base de Preços'!J$7:J$3001,"",0)</f>
        <v>270.27</v>
      </c>
      <c r="AI3175" s="37">
        <f t="shared" si="411"/>
        <v>2216.2139999999995</v>
      </c>
      <c r="AJ3175" t="str">
        <f>_xlfn.XLOOKUP(N3175,Agrupamentos!C$3:C$496,Agrupamentos!D$3:D$496,"",0)</f>
        <v>HERBICIDA MEC</v>
      </c>
      <c r="AK3175" t="str">
        <f t="shared" si="412"/>
        <v>SERV CAP QUIM MEC BARRA ABERTA AGRICGN1410REF156</v>
      </c>
      <c r="AL3175" s="57" t="str">
        <f t="shared" si="413"/>
        <v>48686GN1410Operador de Trator de PneuMATEUS SANCHES PERES BIENIEKSERV CAP QUIM MEC BARRA ABERTA AGRICMIMOSO - SRP004-01Principal8,2Agosto-2601246238,940798611146238</v>
      </c>
      <c r="AM3175" s="79">
        <f t="shared" si="414"/>
        <v>22.222222222222221</v>
      </c>
      <c r="AN3175" s="80">
        <f t="shared" si="415"/>
        <v>3835.5555555555552</v>
      </c>
      <c r="AO3175" s="36">
        <f t="shared" si="416"/>
        <v>1415.32</v>
      </c>
      <c r="AP3175" s="83">
        <f t="shared" si="417"/>
        <v>-2420.235555555555</v>
      </c>
    </row>
    <row r="3176" spans="1:42">
      <c r="A3176">
        <v>48686</v>
      </c>
      <c r="B3176" s="38">
        <v>46238</v>
      </c>
      <c r="C3176" t="s">
        <v>781</v>
      </c>
      <c r="D3176" t="s">
        <v>105</v>
      </c>
      <c r="E3176" t="s">
        <v>106</v>
      </c>
      <c r="F3176" t="s">
        <v>92</v>
      </c>
      <c r="G3176">
        <v>8</v>
      </c>
      <c r="H3176" s="43">
        <v>11331</v>
      </c>
      <c r="I3176" t="s">
        <v>112</v>
      </c>
      <c r="J3176">
        <v>11752</v>
      </c>
      <c r="K3176" t="s">
        <v>149</v>
      </c>
      <c r="L3176" t="s">
        <v>149</v>
      </c>
      <c r="M3176" t="s">
        <v>779</v>
      </c>
      <c r="N3176" t="s">
        <v>391</v>
      </c>
      <c r="O3176" t="s">
        <v>64</v>
      </c>
      <c r="P3176">
        <v>627</v>
      </c>
      <c r="Q3176" t="s">
        <v>809</v>
      </c>
      <c r="R3176" t="s">
        <v>122</v>
      </c>
      <c r="S3176">
        <v>8</v>
      </c>
      <c r="T3176">
        <v>0</v>
      </c>
      <c r="U3176">
        <v>2</v>
      </c>
      <c r="V3176">
        <v>10</v>
      </c>
      <c r="W3176">
        <v>0.18</v>
      </c>
      <c r="X3176">
        <v>0</v>
      </c>
      <c r="Y3176">
        <v>0</v>
      </c>
      <c r="Z3176">
        <v>76.31</v>
      </c>
      <c r="AA3176" t="s">
        <v>55</v>
      </c>
      <c r="AB3176" t="s">
        <v>56</v>
      </c>
      <c r="AC3176" t="s">
        <v>120</v>
      </c>
      <c r="AD3176" t="s">
        <v>120</v>
      </c>
      <c r="AE3176" s="39">
        <v>46238.943368055552</v>
      </c>
      <c r="AG3176" t="str">
        <f t="shared" si="410"/>
        <v>Agosto-26</v>
      </c>
      <c r="AH3176" s="36">
        <f>_xlfn.XLOOKUP(AK3176,'Base de Preços'!P$7:P$3001,'Base de Preços'!J$7:J$3001,"",0)</f>
        <v>270.27</v>
      </c>
      <c r="AI3176" s="37">
        <f t="shared" si="411"/>
        <v>0</v>
      </c>
      <c r="AJ3176" t="str">
        <f>_xlfn.XLOOKUP(N3176,Agrupamentos!C$3:C$496,Agrupamentos!D$3:D$496,"",0)</f>
        <v>HERBICIDA MEC</v>
      </c>
      <c r="AK3176" t="str">
        <f t="shared" si="412"/>
        <v>SERV CAP QUIM MEC BARRA ABERTA AGRICGN1410REF156</v>
      </c>
      <c r="AL3176" s="57" t="str">
        <f t="shared" si="413"/>
        <v>48686GN1410Motorista de Caminhão PipaMATEUS SANCHES PERES BIENIEKSERV CAP QUIM MEC BARRA ABERTA AGRICMIMOSO - SRP004-01Suporte0Agosto-2621046238,943368055646238</v>
      </c>
      <c r="AM3176" s="79">
        <f t="shared" si="414"/>
        <v>55.555555555555557</v>
      </c>
      <c r="AN3176" s="80">
        <f t="shared" si="415"/>
        <v>4239.4444444444443</v>
      </c>
      <c r="AO3176" s="36">
        <f t="shared" si="416"/>
        <v>0</v>
      </c>
      <c r="AP3176" s="83">
        <f t="shared" si="417"/>
        <v>-4239.4444444444443</v>
      </c>
    </row>
    <row r="3177" spans="1:42">
      <c r="A3177">
        <v>48686</v>
      </c>
      <c r="B3177" s="38">
        <v>46238</v>
      </c>
      <c r="C3177" t="s">
        <v>781</v>
      </c>
      <c r="D3177" t="s">
        <v>105</v>
      </c>
      <c r="E3177" t="s">
        <v>106</v>
      </c>
      <c r="F3177" t="s">
        <v>49</v>
      </c>
      <c r="G3177">
        <v>8</v>
      </c>
      <c r="H3177" s="43">
        <v>11331</v>
      </c>
      <c r="I3177" t="s">
        <v>112</v>
      </c>
      <c r="J3177">
        <v>11752</v>
      </c>
      <c r="K3177" t="s">
        <v>149</v>
      </c>
      <c r="L3177" t="s">
        <v>149</v>
      </c>
      <c r="M3177" t="s">
        <v>779</v>
      </c>
      <c r="N3177" t="s">
        <v>391</v>
      </c>
      <c r="O3177" t="s">
        <v>64</v>
      </c>
      <c r="P3177">
        <v>627</v>
      </c>
      <c r="Q3177" t="s">
        <v>809</v>
      </c>
      <c r="R3177" t="s">
        <v>122</v>
      </c>
      <c r="S3177">
        <v>30</v>
      </c>
      <c r="T3177">
        <v>0</v>
      </c>
      <c r="U3177">
        <v>0</v>
      </c>
      <c r="V3177">
        <v>30</v>
      </c>
      <c r="W3177">
        <v>180</v>
      </c>
      <c r="X3177">
        <v>0</v>
      </c>
      <c r="Y3177">
        <v>0</v>
      </c>
      <c r="Z3177">
        <v>21.36</v>
      </c>
      <c r="AA3177" t="s">
        <v>55</v>
      </c>
      <c r="AB3177" t="s">
        <v>77</v>
      </c>
      <c r="AC3177" t="s">
        <v>120</v>
      </c>
      <c r="AD3177" t="s">
        <v>120</v>
      </c>
      <c r="AE3177" s="39">
        <v>46238.943831018521</v>
      </c>
      <c r="AG3177" t="str">
        <f t="shared" si="410"/>
        <v>Agosto-26</v>
      </c>
      <c r="AH3177" s="36">
        <f>_xlfn.XLOOKUP(AK3177,'Base de Preços'!P$7:P$3001,'Base de Preços'!J$7:J$3001,"",0)</f>
        <v>270.27</v>
      </c>
      <c r="AI3177" s="37">
        <f t="shared" si="411"/>
        <v>0</v>
      </c>
      <c r="AJ3177" t="str">
        <f>_xlfn.XLOOKUP(N3177,Agrupamentos!C$3:C$496,Agrupamentos!D$3:D$496,"",0)</f>
        <v>HERBICIDA MEC</v>
      </c>
      <c r="AK3177" t="str">
        <f t="shared" si="412"/>
        <v>SERV CAP QUIM MEC BARRA ABERTA AGRICGN1410REF156</v>
      </c>
      <c r="AL3177" s="57" t="str">
        <f t="shared" si="413"/>
        <v>48686GN1410Trabalhador FlorestalMATEUS SANCHES PERES BIENIEKSERV CAP QUIM MEC BARRA ABERTA AGRICMIMOSO - SRP004-01Apoio0Agosto-2603046238,943831018546238</v>
      </c>
      <c r="AM3177" s="79">
        <f t="shared" si="414"/>
        <v>0.16666666666666666</v>
      </c>
      <c r="AN3177" s="80">
        <f t="shared" si="415"/>
        <v>3.5599999999999996</v>
      </c>
      <c r="AO3177" s="36">
        <f t="shared" si="416"/>
        <v>0</v>
      </c>
      <c r="AP3177" s="83">
        <f t="shared" si="417"/>
        <v>-3.5599999999999996</v>
      </c>
    </row>
    <row r="3178" spans="1:42">
      <c r="A3178">
        <v>48686</v>
      </c>
      <c r="B3178" s="38">
        <v>46238</v>
      </c>
      <c r="C3178" t="s">
        <v>781</v>
      </c>
      <c r="D3178" t="s">
        <v>105</v>
      </c>
      <c r="E3178" t="s">
        <v>106</v>
      </c>
      <c r="F3178" t="s">
        <v>59</v>
      </c>
      <c r="G3178">
        <v>8</v>
      </c>
      <c r="H3178" s="43">
        <v>11331</v>
      </c>
      <c r="I3178" t="s">
        <v>112</v>
      </c>
      <c r="J3178">
        <v>11752</v>
      </c>
      <c r="K3178" t="s">
        <v>149</v>
      </c>
      <c r="L3178" t="s">
        <v>149</v>
      </c>
      <c r="M3178" t="s">
        <v>166</v>
      </c>
      <c r="N3178" t="s">
        <v>167</v>
      </c>
      <c r="O3178" t="s">
        <v>168</v>
      </c>
      <c r="P3178">
        <v>874</v>
      </c>
      <c r="Q3178" t="s">
        <v>807</v>
      </c>
      <c r="R3178" t="s">
        <v>403</v>
      </c>
      <c r="S3178">
        <v>20</v>
      </c>
      <c r="T3178">
        <v>20</v>
      </c>
      <c r="U3178">
        <v>0</v>
      </c>
      <c r="V3178">
        <v>20</v>
      </c>
      <c r="W3178">
        <v>0</v>
      </c>
      <c r="X3178">
        <v>1</v>
      </c>
      <c r="Y3178">
        <v>1</v>
      </c>
      <c r="Z3178">
        <v>290.54000000000002</v>
      </c>
      <c r="AA3178" t="s">
        <v>55</v>
      </c>
      <c r="AB3178" t="s">
        <v>47</v>
      </c>
      <c r="AC3178" t="s">
        <v>120</v>
      </c>
      <c r="AD3178" t="s">
        <v>120</v>
      </c>
      <c r="AE3178" s="39">
        <v>46238.771817129629</v>
      </c>
      <c r="AG3178" t="str">
        <f t="shared" si="410"/>
        <v>Agosto-26</v>
      </c>
      <c r="AH3178" s="36">
        <f>_xlfn.XLOOKUP(AK3178,'Base de Preços'!P$7:P$3001,'Base de Preços'!J$7:J$3001,"",0)</f>
        <v>290.54000000000002</v>
      </c>
      <c r="AI3178" s="37">
        <f t="shared" si="411"/>
        <v>5810.8</v>
      </c>
      <c r="AJ3178" t="str">
        <f>_xlfn.XLOOKUP(N3178,Agrupamentos!C$3:C$496,Agrupamentos!D$3:D$496,"",0)</f>
        <v>HORA TRATOR</v>
      </c>
      <c r="AK3178" t="str">
        <f t="shared" si="412"/>
        <v>SERV HORA TRATOR PNEU 100CV AGRICGN1410REF223</v>
      </c>
      <c r="AL3178" s="57" t="str">
        <f t="shared" si="413"/>
        <v>48686GN1410Operador de Trator de PneuMATEUS SANCHES PERES BIENIEKSERV HORA TRATOR PNEU 100CV AGRICIGUATEMI - SRP026-01Principal20Agosto-2602046238,771817129646238</v>
      </c>
      <c r="AM3178" s="79" t="str">
        <f t="shared" si="414"/>
        <v/>
      </c>
      <c r="AN3178" s="80" t="str">
        <f t="shared" si="415"/>
        <v/>
      </c>
      <c r="AO3178" s="36">
        <f t="shared" si="416"/>
        <v>5810.8</v>
      </c>
      <c r="AP3178" s="83" t="str">
        <f t="shared" si="417"/>
        <v/>
      </c>
    </row>
    <row r="3179" spans="1:42">
      <c r="A3179">
        <v>48711</v>
      </c>
      <c r="B3179" s="38">
        <v>46238</v>
      </c>
      <c r="C3179" t="s">
        <v>781</v>
      </c>
      <c r="D3179" t="s">
        <v>105</v>
      </c>
      <c r="E3179" t="s">
        <v>106</v>
      </c>
      <c r="F3179" t="s">
        <v>49</v>
      </c>
      <c r="G3179">
        <v>8</v>
      </c>
      <c r="H3179" s="43">
        <v>11065</v>
      </c>
      <c r="I3179" t="s">
        <v>107</v>
      </c>
      <c r="J3179">
        <v>11390</v>
      </c>
      <c r="K3179" t="s">
        <v>123</v>
      </c>
      <c r="L3179" t="s">
        <v>123</v>
      </c>
      <c r="M3179">
        <v>86</v>
      </c>
      <c r="N3179" t="s">
        <v>180</v>
      </c>
      <c r="O3179" t="s">
        <v>64</v>
      </c>
      <c r="P3179">
        <v>503</v>
      </c>
      <c r="Q3179" t="s">
        <v>181</v>
      </c>
      <c r="R3179" t="s">
        <v>151</v>
      </c>
      <c r="S3179">
        <v>100</v>
      </c>
      <c r="T3179">
        <v>33.869999999999997</v>
      </c>
      <c r="U3179">
        <v>0</v>
      </c>
      <c r="V3179">
        <v>100</v>
      </c>
      <c r="W3179">
        <v>6</v>
      </c>
      <c r="X3179">
        <v>2.95</v>
      </c>
      <c r="Y3179">
        <v>2.95</v>
      </c>
      <c r="Z3179">
        <v>462.12</v>
      </c>
      <c r="AA3179" t="s">
        <v>46</v>
      </c>
      <c r="AB3179" t="s">
        <v>47</v>
      </c>
      <c r="AC3179" t="s">
        <v>127</v>
      </c>
      <c r="AE3179" s="39">
        <v>46239.052303240744</v>
      </c>
      <c r="AG3179" t="str">
        <f t="shared" si="410"/>
        <v>Agosto-26</v>
      </c>
      <c r="AH3179" s="36">
        <f>_xlfn.XLOOKUP(AK3179,'Base de Preços'!P$7:P$3001,'Base de Preços'!J$7:J$3001,"",0)</f>
        <v>462.12</v>
      </c>
      <c r="AI3179" s="37">
        <f t="shared" si="411"/>
        <v>15652.0044</v>
      </c>
      <c r="AJ3179" t="str">
        <f>_xlfn.XLOOKUP(N3179,Agrupamentos!C$3:C$496,Agrupamentos!D$3:D$496,"",0)</f>
        <v>ROCADA MANUAL LEVE</v>
      </c>
      <c r="AK3179" t="str">
        <f t="shared" si="412"/>
        <v>ROCADA MANUAL LEVEGN141086</v>
      </c>
      <c r="AL3179" s="57" t="str">
        <f t="shared" si="413"/>
        <v>48711GN1410Trabalhador FlorestalDIEMISSON DE ALMEIDA SANTOSROCADA MANUAL LEVEMÃE SANTA GLEBA A009-01Principal33,87Agosto-26010046239,052303240746238</v>
      </c>
      <c r="AM3179" s="79">
        <f t="shared" si="414"/>
        <v>16.666666666666668</v>
      </c>
      <c r="AN3179" s="80">
        <f t="shared" si="415"/>
        <v>7702.0000000000009</v>
      </c>
      <c r="AO3179" s="36">
        <f t="shared" si="416"/>
        <v>15652.0044</v>
      </c>
      <c r="AP3179" s="83">
        <f t="shared" si="417"/>
        <v>7950.0043999999989</v>
      </c>
    </row>
    <row r="3180" spans="1:42">
      <c r="A3180">
        <v>48711</v>
      </c>
      <c r="B3180" s="38">
        <v>46238</v>
      </c>
      <c r="C3180" t="s">
        <v>781</v>
      </c>
      <c r="D3180" t="s">
        <v>105</v>
      </c>
      <c r="E3180" t="s">
        <v>106</v>
      </c>
      <c r="F3180" t="s">
        <v>49</v>
      </c>
      <c r="G3180">
        <v>8</v>
      </c>
      <c r="H3180" s="43">
        <v>11065</v>
      </c>
      <c r="I3180" t="s">
        <v>107</v>
      </c>
      <c r="J3180">
        <v>11390</v>
      </c>
      <c r="K3180" t="s">
        <v>123</v>
      </c>
      <c r="L3180" t="s">
        <v>123</v>
      </c>
      <c r="M3180">
        <v>86</v>
      </c>
      <c r="N3180" t="s">
        <v>180</v>
      </c>
      <c r="O3180" t="s">
        <v>64</v>
      </c>
      <c r="P3180">
        <v>503</v>
      </c>
      <c r="Q3180" t="s">
        <v>181</v>
      </c>
      <c r="R3180" t="s">
        <v>165</v>
      </c>
      <c r="S3180">
        <v>140</v>
      </c>
      <c r="T3180">
        <v>26.13</v>
      </c>
      <c r="U3180">
        <v>0</v>
      </c>
      <c r="V3180">
        <v>140</v>
      </c>
      <c r="W3180">
        <v>6</v>
      </c>
      <c r="X3180">
        <v>5.36</v>
      </c>
      <c r="Y3180">
        <v>5.36</v>
      </c>
      <c r="Z3180">
        <v>462.12</v>
      </c>
      <c r="AA3180" t="s">
        <v>55</v>
      </c>
      <c r="AB3180" t="s">
        <v>47</v>
      </c>
      <c r="AC3180" t="s">
        <v>127</v>
      </c>
      <c r="AE3180" s="39">
        <v>46239.052303240744</v>
      </c>
      <c r="AG3180" t="str">
        <f t="shared" si="410"/>
        <v>Agosto-26</v>
      </c>
      <c r="AH3180" s="36">
        <f>_xlfn.XLOOKUP(AK3180,'Base de Preços'!P$7:P$3001,'Base de Preços'!J$7:J$3001,"",0)</f>
        <v>462.12</v>
      </c>
      <c r="AI3180" s="37">
        <f t="shared" si="411"/>
        <v>12075.195599999999</v>
      </c>
      <c r="AJ3180" t="str">
        <f>_xlfn.XLOOKUP(N3180,Agrupamentos!C$3:C$496,Agrupamentos!D$3:D$496,"",0)</f>
        <v>ROCADA MANUAL LEVE</v>
      </c>
      <c r="AK3180" t="str">
        <f t="shared" si="412"/>
        <v>ROCADA MANUAL LEVEGN141086</v>
      </c>
      <c r="AL3180" s="57" t="str">
        <f t="shared" si="413"/>
        <v>48711GN1410Trabalhador FlorestalDIEMISSON DE ALMEIDA SANTOSROCADA MANUAL LEVEMÃE SANTA GLEBA A006-01Principal26,13Agosto-26014046239,052303240746238</v>
      </c>
      <c r="AM3180" s="79">
        <f t="shared" si="414"/>
        <v>23.333333333333332</v>
      </c>
      <c r="AN3180" s="80">
        <f t="shared" si="415"/>
        <v>10782.8</v>
      </c>
      <c r="AO3180" s="36">
        <f t="shared" si="416"/>
        <v>12075.195599999999</v>
      </c>
      <c r="AP3180" s="83">
        <f t="shared" si="417"/>
        <v>1292.3955999999998</v>
      </c>
    </row>
    <row r="3181" spans="1:42">
      <c r="A3181">
        <v>48712</v>
      </c>
      <c r="B3181" s="38">
        <v>46238</v>
      </c>
      <c r="C3181" t="s">
        <v>781</v>
      </c>
      <c r="D3181" t="s">
        <v>105</v>
      </c>
      <c r="E3181" t="s">
        <v>106</v>
      </c>
      <c r="F3181" t="s">
        <v>59</v>
      </c>
      <c r="G3181">
        <v>8</v>
      </c>
      <c r="H3181" s="43">
        <v>11331</v>
      </c>
      <c r="I3181" t="s">
        <v>112</v>
      </c>
      <c r="J3181">
        <v>11838</v>
      </c>
      <c r="K3181" t="s">
        <v>113</v>
      </c>
      <c r="L3181" t="s">
        <v>114</v>
      </c>
      <c r="M3181" t="s">
        <v>115</v>
      </c>
      <c r="N3181" t="s">
        <v>116</v>
      </c>
      <c r="O3181" t="s">
        <v>64</v>
      </c>
      <c r="P3181">
        <v>820</v>
      </c>
      <c r="Q3181" t="s">
        <v>117</v>
      </c>
      <c r="R3181" t="s">
        <v>118</v>
      </c>
      <c r="S3181">
        <v>6</v>
      </c>
      <c r="T3181">
        <v>30</v>
      </c>
      <c r="U3181">
        <v>2</v>
      </c>
      <c r="V3181">
        <v>8</v>
      </c>
      <c r="W3181">
        <v>0.42</v>
      </c>
      <c r="X3181">
        <v>0.2</v>
      </c>
      <c r="Y3181">
        <v>0.27</v>
      </c>
      <c r="Z3181">
        <v>143.63999999999999</v>
      </c>
      <c r="AA3181" t="s">
        <v>55</v>
      </c>
      <c r="AB3181" t="s">
        <v>47</v>
      </c>
      <c r="AC3181" t="s">
        <v>119</v>
      </c>
      <c r="AE3181" s="39">
        <v>46239.065925925926</v>
      </c>
      <c r="AG3181" t="str">
        <f t="shared" si="410"/>
        <v>Agosto-26</v>
      </c>
      <c r="AH3181" s="36">
        <f>_xlfn.XLOOKUP(AK3181,'Base de Preços'!P$7:P$3001,'Base de Preços'!J$7:J$3001,"",0)</f>
        <v>212.62</v>
      </c>
      <c r="AI3181" s="37">
        <f t="shared" si="411"/>
        <v>6378.6</v>
      </c>
      <c r="AJ3181" t="str">
        <f>_xlfn.XLOOKUP(N3181,Agrupamentos!C$3:C$496,Agrupamentos!D$3:D$496,"",0)</f>
        <v>HERBICIDA MEC</v>
      </c>
      <c r="AK3181" t="str">
        <f t="shared" si="412"/>
        <v>SERV CAP QUIM PRE EMERG 3 LINHASGN1410IMP97</v>
      </c>
      <c r="AL3181" s="57" t="str">
        <f t="shared" si="413"/>
        <v>48712GN1410Operador de Trator de PneuRENILDO DA CONCEICAO OLIVEIRASERV CAP QUIM PRE EMERG 3 LINHASNOSSA SENHORA APARECIDA IX003-01Principal30Agosto-262846239,065925925946238</v>
      </c>
      <c r="AM3181" s="79">
        <f t="shared" si="414"/>
        <v>19.047619047619047</v>
      </c>
      <c r="AN3181" s="80">
        <f t="shared" si="415"/>
        <v>2735.9999999999995</v>
      </c>
      <c r="AO3181" s="36">
        <f t="shared" si="416"/>
        <v>4309.2</v>
      </c>
      <c r="AP3181" s="83">
        <f t="shared" si="417"/>
        <v>1573.2000000000003</v>
      </c>
    </row>
    <row r="3182" spans="1:42">
      <c r="A3182">
        <v>48712</v>
      </c>
      <c r="B3182" s="38">
        <v>46238</v>
      </c>
      <c r="C3182" t="s">
        <v>781</v>
      </c>
      <c r="D3182" t="s">
        <v>105</v>
      </c>
      <c r="E3182" t="s">
        <v>106</v>
      </c>
      <c r="F3182" t="s">
        <v>49</v>
      </c>
      <c r="G3182">
        <v>8</v>
      </c>
      <c r="H3182" s="43">
        <v>11331</v>
      </c>
      <c r="I3182" t="s">
        <v>112</v>
      </c>
      <c r="J3182">
        <v>11838</v>
      </c>
      <c r="K3182" t="s">
        <v>113</v>
      </c>
      <c r="L3182" t="s">
        <v>114</v>
      </c>
      <c r="M3182" t="s">
        <v>115</v>
      </c>
      <c r="N3182" t="s">
        <v>116</v>
      </c>
      <c r="O3182" t="s">
        <v>64</v>
      </c>
      <c r="P3182">
        <v>820</v>
      </c>
      <c r="Q3182" t="s">
        <v>117</v>
      </c>
      <c r="R3182" t="s">
        <v>118</v>
      </c>
      <c r="S3182">
        <v>8</v>
      </c>
      <c r="T3182">
        <v>30</v>
      </c>
      <c r="U3182">
        <v>0</v>
      </c>
      <c r="V3182">
        <v>8</v>
      </c>
      <c r="W3182">
        <v>0.08</v>
      </c>
      <c r="X3182">
        <v>0.27</v>
      </c>
      <c r="Y3182">
        <v>0.27</v>
      </c>
      <c r="Z3182">
        <v>10.130000000000001</v>
      </c>
      <c r="AA3182" t="s">
        <v>55</v>
      </c>
      <c r="AB3182" t="s">
        <v>56</v>
      </c>
      <c r="AC3182" t="s">
        <v>119</v>
      </c>
      <c r="AE3182" s="39">
        <v>46239.065925925926</v>
      </c>
      <c r="AG3182" t="str">
        <f t="shared" si="410"/>
        <v>Agosto-26</v>
      </c>
      <c r="AH3182" s="36">
        <f>_xlfn.XLOOKUP(AK3182,'Base de Preços'!P$7:P$3001,'Base de Preços'!J$7:J$3001,"",0)</f>
        <v>212.62</v>
      </c>
      <c r="AI3182" s="37">
        <f t="shared" si="411"/>
        <v>0</v>
      </c>
      <c r="AJ3182" t="str">
        <f>_xlfn.XLOOKUP(N3182,Agrupamentos!C$3:C$496,Agrupamentos!D$3:D$496,"",0)</f>
        <v>HERBICIDA MEC</v>
      </c>
      <c r="AK3182" t="str">
        <f t="shared" si="412"/>
        <v>SERV CAP QUIM PRE EMERG 3 LINHASGN1410IMP97</v>
      </c>
      <c r="AL3182" s="57" t="str">
        <f t="shared" si="413"/>
        <v>48712GN1410Trabalhador FlorestalRENILDO DA CONCEICAO OLIVEIRASERV CAP QUIM PRE EMERG 3 LINHASNOSSA SENHORA APARECIDA IX003-01Suporte30Agosto-260846239,065925925946238</v>
      </c>
      <c r="AM3182" s="79">
        <f t="shared" si="414"/>
        <v>100</v>
      </c>
      <c r="AN3182" s="80">
        <f t="shared" si="415"/>
        <v>1013.0000000000001</v>
      </c>
      <c r="AO3182" s="36">
        <f t="shared" si="416"/>
        <v>303.90000000000003</v>
      </c>
      <c r="AP3182" s="83">
        <f t="shared" si="417"/>
        <v>-709.10000000000014</v>
      </c>
    </row>
    <row r="3183" spans="1:42">
      <c r="A3183">
        <v>48712</v>
      </c>
      <c r="B3183" s="38">
        <v>46238</v>
      </c>
      <c r="C3183" t="s">
        <v>781</v>
      </c>
      <c r="D3183" t="s">
        <v>105</v>
      </c>
      <c r="E3183" t="s">
        <v>106</v>
      </c>
      <c r="F3183" t="s">
        <v>37</v>
      </c>
      <c r="G3183">
        <v>8</v>
      </c>
      <c r="H3183" s="43">
        <v>11331</v>
      </c>
      <c r="I3183" t="s">
        <v>112</v>
      </c>
      <c r="J3183">
        <v>11838</v>
      </c>
      <c r="K3183" t="s">
        <v>113</v>
      </c>
      <c r="L3183" t="s">
        <v>114</v>
      </c>
      <c r="M3183">
        <v>1</v>
      </c>
      <c r="N3183" t="s">
        <v>109</v>
      </c>
      <c r="O3183" t="s">
        <v>64</v>
      </c>
      <c r="P3183">
        <v>820</v>
      </c>
      <c r="Q3183" t="s">
        <v>117</v>
      </c>
      <c r="R3183" t="s">
        <v>118</v>
      </c>
      <c r="S3183">
        <v>1</v>
      </c>
      <c r="T3183">
        <v>0</v>
      </c>
      <c r="U3183">
        <v>5</v>
      </c>
      <c r="V3183">
        <v>6</v>
      </c>
      <c r="W3183">
        <v>0</v>
      </c>
      <c r="X3183">
        <v>0</v>
      </c>
      <c r="Y3183">
        <v>0</v>
      </c>
      <c r="Z3183">
        <v>0</v>
      </c>
      <c r="AA3183" t="s">
        <v>55</v>
      </c>
      <c r="AB3183" t="s">
        <v>47</v>
      </c>
      <c r="AC3183" t="s">
        <v>119</v>
      </c>
      <c r="AE3183" s="39">
        <v>46239.065925925926</v>
      </c>
      <c r="AG3183" t="str">
        <f t="shared" si="410"/>
        <v>Agosto-26</v>
      </c>
      <c r="AH3183" s="36">
        <f>_xlfn.XLOOKUP(AK3183,'Base de Preços'!P$7:P$3001,'Base de Preços'!J$7:J$3001,"",0)</f>
        <v>0</v>
      </c>
      <c r="AI3183" s="37">
        <f t="shared" si="411"/>
        <v>0</v>
      </c>
      <c r="AJ3183" t="str">
        <f>_xlfn.XLOOKUP(N3183,Agrupamentos!C$3:C$496,Agrupamentos!D$3:D$496,"",0)</f>
        <v>APOIO E MANUTENÇÃO</v>
      </c>
      <c r="AK3183" t="str">
        <f t="shared" si="412"/>
        <v>APOIO E MANUTEÇÃO 1410GN14101</v>
      </c>
      <c r="AL3183" s="57" t="str">
        <f t="shared" si="413"/>
        <v>48712GN1410MotoristaRENILDO DA CONCEICAO OLIVEIRAAPOIO E MANUTEÇÃO 1410NOSSA SENHORA APARECIDA IX003-01Principal0Agosto-265646239,065925925946238</v>
      </c>
      <c r="AM3183" s="79" t="str">
        <f t="shared" si="414"/>
        <v/>
      </c>
      <c r="AN3183" s="80" t="str">
        <f t="shared" si="415"/>
        <v/>
      </c>
      <c r="AO3183" s="36">
        <f t="shared" si="416"/>
        <v>0</v>
      </c>
      <c r="AP3183" s="83" t="str">
        <f t="shared" si="417"/>
        <v/>
      </c>
    </row>
    <row r="3184" spans="1:42">
      <c r="A3184">
        <v>48714</v>
      </c>
      <c r="B3184" s="38">
        <v>46238</v>
      </c>
      <c r="C3184" t="s">
        <v>781</v>
      </c>
      <c r="D3184" t="s">
        <v>105</v>
      </c>
      <c r="E3184" t="s">
        <v>106</v>
      </c>
      <c r="F3184" t="s">
        <v>59</v>
      </c>
      <c r="G3184">
        <v>8</v>
      </c>
      <c r="H3184" s="43">
        <v>11065</v>
      </c>
      <c r="I3184" t="s">
        <v>107</v>
      </c>
      <c r="J3184">
        <v>11392</v>
      </c>
      <c r="K3184" t="s">
        <v>142</v>
      </c>
      <c r="L3184" t="s">
        <v>142</v>
      </c>
      <c r="M3184">
        <v>478</v>
      </c>
      <c r="N3184" t="s">
        <v>143</v>
      </c>
      <c r="O3184" t="s">
        <v>64</v>
      </c>
      <c r="P3184">
        <v>532</v>
      </c>
      <c r="Q3184" t="s">
        <v>117</v>
      </c>
      <c r="R3184" t="s">
        <v>121</v>
      </c>
      <c r="S3184">
        <v>12</v>
      </c>
      <c r="T3184">
        <v>7.66</v>
      </c>
      <c r="U3184">
        <v>6</v>
      </c>
      <c r="V3184">
        <v>18</v>
      </c>
      <c r="W3184">
        <v>0.74</v>
      </c>
      <c r="X3184">
        <v>1.57</v>
      </c>
      <c r="Y3184">
        <v>2.35</v>
      </c>
      <c r="Z3184">
        <v>239.79</v>
      </c>
      <c r="AA3184" t="s">
        <v>55</v>
      </c>
      <c r="AB3184" t="s">
        <v>56</v>
      </c>
      <c r="AC3184" t="s">
        <v>145</v>
      </c>
      <c r="AE3184" s="39">
        <v>46239.278634259259</v>
      </c>
      <c r="AG3184" t="str">
        <f t="shared" si="410"/>
        <v>Agosto-26</v>
      </c>
      <c r="AH3184" s="36">
        <f>_xlfn.XLOOKUP(AK3184,'Base de Preços'!P$7:P$3001,'Base de Preços'!J$7:J$3001,"",0)</f>
        <v>1235.0899999999999</v>
      </c>
      <c r="AI3184" s="37">
        <f t="shared" si="411"/>
        <v>0</v>
      </c>
      <c r="AJ3184" t="str">
        <f>_xlfn.XLOOKUP(N3184,Agrupamentos!C$3:C$496,Agrupamentos!D$3:D$496,"",0)</f>
        <v>IRRIGAÇÃO DE PLANTIO</v>
      </c>
      <c r="AK3184" t="str">
        <f t="shared" si="412"/>
        <v>SERV PLANTIO IRRIGADO NIVEL 1 AGRIC - TRANSPORTE ATÉ 5 KMGN1410478</v>
      </c>
      <c r="AL3184" s="57" t="str">
        <f t="shared" si="413"/>
        <v>48714GN1410Operador de Trator de PneuDOUGLAS BOTELHO GOMESSERV PLANTIO IRRIGADO NIVEL 1 AGRIC - TRANSPORTE ATÉ 5 KMNOSSA SENHORA APARECIDA IX002-02Suporte7,66Agosto-2661846239,278634259346238</v>
      </c>
      <c r="AM3184" s="79">
        <f t="shared" si="414"/>
        <v>24.324324324324326</v>
      </c>
      <c r="AN3184" s="80">
        <f t="shared" si="415"/>
        <v>5832.72972972973</v>
      </c>
      <c r="AO3184" s="36">
        <f t="shared" si="416"/>
        <v>1836.7914000000001</v>
      </c>
      <c r="AP3184" s="83">
        <f t="shared" si="417"/>
        <v>-3995.93832972973</v>
      </c>
    </row>
    <row r="3185" spans="1:42">
      <c r="A3185">
        <v>48714</v>
      </c>
      <c r="B3185" s="38">
        <v>46238</v>
      </c>
      <c r="C3185" t="s">
        <v>781</v>
      </c>
      <c r="D3185" t="s">
        <v>105</v>
      </c>
      <c r="E3185" t="s">
        <v>106</v>
      </c>
      <c r="F3185" t="s">
        <v>49</v>
      </c>
      <c r="G3185">
        <v>8</v>
      </c>
      <c r="H3185" s="43">
        <v>11065</v>
      </c>
      <c r="I3185" t="s">
        <v>107</v>
      </c>
      <c r="J3185">
        <v>11392</v>
      </c>
      <c r="K3185" t="s">
        <v>142</v>
      </c>
      <c r="L3185" t="s">
        <v>142</v>
      </c>
      <c r="M3185" t="s">
        <v>146</v>
      </c>
      <c r="N3185" t="s">
        <v>147</v>
      </c>
      <c r="O3185" t="s">
        <v>64</v>
      </c>
      <c r="P3185">
        <v>532</v>
      </c>
      <c r="Q3185" t="s">
        <v>117</v>
      </c>
      <c r="R3185" t="s">
        <v>121</v>
      </c>
      <c r="S3185">
        <v>54</v>
      </c>
      <c r="T3185">
        <v>15.2</v>
      </c>
      <c r="U3185">
        <v>0</v>
      </c>
      <c r="V3185">
        <v>54</v>
      </c>
      <c r="W3185">
        <v>3.57</v>
      </c>
      <c r="X3185">
        <v>3.55</v>
      </c>
      <c r="Y3185">
        <v>3.55</v>
      </c>
      <c r="Z3185">
        <v>269.95999999999998</v>
      </c>
      <c r="AA3185" t="s">
        <v>55</v>
      </c>
      <c r="AB3185" t="s">
        <v>47</v>
      </c>
      <c r="AC3185" t="s">
        <v>145</v>
      </c>
      <c r="AE3185" s="39">
        <v>46239.278634259259</v>
      </c>
      <c r="AG3185" t="str">
        <f t="shared" si="410"/>
        <v>Agosto-26</v>
      </c>
      <c r="AH3185" s="36">
        <f>_xlfn.XLOOKUP(AK3185,'Base de Preços'!P$7:P$3001,'Base de Preços'!J$7:J$3001,"",0)</f>
        <v>618.69000000000005</v>
      </c>
      <c r="AI3185" s="37">
        <f t="shared" si="411"/>
        <v>9404.0879999999997</v>
      </c>
      <c r="AJ3185" t="str">
        <f>_xlfn.XLOOKUP(N3185,Agrupamentos!C$3:C$496,Agrupamentos!D$3:D$496,"",0)</f>
        <v>IRRIGAÇÃO DE PLANTIO</v>
      </c>
      <c r="AK3185" t="str">
        <f t="shared" si="412"/>
        <v>2ª SERV IRRIGACAO NIVEL 1 AGRIC - TRANSPORTE ATÉ 5,0GN1410336-2</v>
      </c>
      <c r="AL3185" s="57" t="str">
        <f t="shared" si="413"/>
        <v>48714GN1410Trabalhador FlorestalDOUGLAS BOTELHO GOMES2ª SERV IRRIGACAO NIVEL 1 AGRIC - TRANSPORTE ATÉ 5,0NOSSA SENHORA APARECIDA IX002-02Principal15,2Agosto-2605446239,278634259346238</v>
      </c>
      <c r="AM3185" s="79">
        <f t="shared" si="414"/>
        <v>15.126050420168069</v>
      </c>
      <c r="AN3185" s="80">
        <f t="shared" si="415"/>
        <v>4083.4285714285716</v>
      </c>
      <c r="AO3185" s="36">
        <f t="shared" si="416"/>
        <v>4103.3919999999998</v>
      </c>
      <c r="AP3185" s="83">
        <f t="shared" si="417"/>
        <v>19.963428571428267</v>
      </c>
    </row>
    <row r="3186" spans="1:42">
      <c r="A3186">
        <v>48714</v>
      </c>
      <c r="B3186" s="38">
        <v>46238</v>
      </c>
      <c r="C3186" t="s">
        <v>781</v>
      </c>
      <c r="D3186" t="s">
        <v>105</v>
      </c>
      <c r="E3186" t="s">
        <v>106</v>
      </c>
      <c r="F3186" t="s">
        <v>49</v>
      </c>
      <c r="G3186">
        <v>8</v>
      </c>
      <c r="H3186" s="43">
        <v>11065</v>
      </c>
      <c r="I3186" t="s">
        <v>107</v>
      </c>
      <c r="J3186">
        <v>11392</v>
      </c>
      <c r="K3186" t="s">
        <v>142</v>
      </c>
      <c r="L3186" t="s">
        <v>142</v>
      </c>
      <c r="M3186">
        <v>478</v>
      </c>
      <c r="N3186" t="s">
        <v>143</v>
      </c>
      <c r="O3186" t="s">
        <v>64</v>
      </c>
      <c r="P3186">
        <v>532</v>
      </c>
      <c r="Q3186" t="s">
        <v>117</v>
      </c>
      <c r="R3186" t="s">
        <v>121</v>
      </c>
      <c r="S3186">
        <v>108</v>
      </c>
      <c r="T3186">
        <v>7.66</v>
      </c>
      <c r="U3186">
        <v>0</v>
      </c>
      <c r="V3186">
        <v>108</v>
      </c>
      <c r="W3186">
        <v>11.26</v>
      </c>
      <c r="X3186">
        <v>14.1</v>
      </c>
      <c r="Y3186">
        <v>14.1</v>
      </c>
      <c r="Z3186">
        <v>851.63</v>
      </c>
      <c r="AA3186" t="s">
        <v>55</v>
      </c>
      <c r="AB3186" t="s">
        <v>47</v>
      </c>
      <c r="AC3186" t="s">
        <v>145</v>
      </c>
      <c r="AE3186" s="39">
        <v>46239.278634259259</v>
      </c>
      <c r="AG3186" t="str">
        <f t="shared" si="410"/>
        <v>Agosto-26</v>
      </c>
      <c r="AH3186" s="36">
        <f>_xlfn.XLOOKUP(AK3186,'Base de Preços'!P$7:P$3001,'Base de Preços'!J$7:J$3001,"",0)</f>
        <v>1235.0899999999999</v>
      </c>
      <c r="AI3186" s="37">
        <f t="shared" si="411"/>
        <v>9460.7893999999997</v>
      </c>
      <c r="AJ3186" t="str">
        <f>_xlfn.XLOOKUP(N3186,Agrupamentos!C$3:C$496,Agrupamentos!D$3:D$496,"",0)</f>
        <v>IRRIGAÇÃO DE PLANTIO</v>
      </c>
      <c r="AK3186" t="str">
        <f t="shared" si="412"/>
        <v>SERV PLANTIO IRRIGADO NIVEL 1 AGRIC - TRANSPORTE ATÉ 5 KMGN1410478</v>
      </c>
      <c r="AL3186" s="57" t="str">
        <f t="shared" si="413"/>
        <v>48714GN1410Trabalhador FlorestalDOUGLAS BOTELHO GOMESSERV PLANTIO IRRIGADO NIVEL 1 AGRIC - TRANSPORTE ATÉ 5 KMNOSSA SENHORA APARECIDA IX002-02Principal7,66Agosto-26010846239,278634259346238</v>
      </c>
      <c r="AM3186" s="79">
        <f t="shared" si="414"/>
        <v>9.5914742451154531</v>
      </c>
      <c r="AN3186" s="80">
        <f t="shared" si="415"/>
        <v>8168.3872113676734</v>
      </c>
      <c r="AO3186" s="36">
        <f t="shared" si="416"/>
        <v>6523.4858000000004</v>
      </c>
      <c r="AP3186" s="83">
        <f t="shared" si="417"/>
        <v>-1644.9014113676731</v>
      </c>
    </row>
    <row r="3187" spans="1:42">
      <c r="A3187">
        <v>48714</v>
      </c>
      <c r="B3187" s="38">
        <v>46238</v>
      </c>
      <c r="C3187" t="s">
        <v>781</v>
      </c>
      <c r="D3187" t="s">
        <v>105</v>
      </c>
      <c r="E3187" t="s">
        <v>106</v>
      </c>
      <c r="F3187" t="s">
        <v>49</v>
      </c>
      <c r="G3187">
        <v>8</v>
      </c>
      <c r="H3187" s="43">
        <v>11065</v>
      </c>
      <c r="I3187" t="s">
        <v>107</v>
      </c>
      <c r="J3187">
        <v>11392</v>
      </c>
      <c r="K3187" t="s">
        <v>142</v>
      </c>
      <c r="L3187" t="s">
        <v>142</v>
      </c>
      <c r="M3187">
        <v>478</v>
      </c>
      <c r="N3187" t="s">
        <v>143</v>
      </c>
      <c r="O3187" t="s">
        <v>64</v>
      </c>
      <c r="P3187">
        <v>532</v>
      </c>
      <c r="Q3187" t="s">
        <v>117</v>
      </c>
      <c r="R3187" t="s">
        <v>122</v>
      </c>
      <c r="S3187">
        <v>81</v>
      </c>
      <c r="T3187">
        <v>7.34</v>
      </c>
      <c r="U3187">
        <v>0</v>
      </c>
      <c r="V3187">
        <v>81</v>
      </c>
      <c r="W3187">
        <v>11.26</v>
      </c>
      <c r="X3187">
        <v>11.04</v>
      </c>
      <c r="Y3187">
        <v>11.04</v>
      </c>
      <c r="Z3187">
        <v>851.63</v>
      </c>
      <c r="AA3187" t="s">
        <v>46</v>
      </c>
      <c r="AB3187" t="s">
        <v>47</v>
      </c>
      <c r="AC3187" t="s">
        <v>145</v>
      </c>
      <c r="AE3187" s="39">
        <v>46239.278634259259</v>
      </c>
      <c r="AG3187" t="str">
        <f t="shared" si="410"/>
        <v>Agosto-26</v>
      </c>
      <c r="AH3187" s="36">
        <f>_xlfn.XLOOKUP(AK3187,'Base de Preços'!P$7:P$3001,'Base de Preços'!J$7:J$3001,"",0)</f>
        <v>1235.0899999999999</v>
      </c>
      <c r="AI3187" s="37">
        <f t="shared" si="411"/>
        <v>9065.5605999999989</v>
      </c>
      <c r="AJ3187" t="str">
        <f>_xlfn.XLOOKUP(N3187,Agrupamentos!C$3:C$496,Agrupamentos!D$3:D$496,"",0)</f>
        <v>IRRIGAÇÃO DE PLANTIO</v>
      </c>
      <c r="AK3187" t="str">
        <f t="shared" si="412"/>
        <v>SERV PLANTIO IRRIGADO NIVEL 1 AGRIC - TRANSPORTE ATÉ 5 KMGN1410478</v>
      </c>
      <c r="AL3187" s="57" t="str">
        <f t="shared" si="413"/>
        <v>48714GN1410Trabalhador FlorestalDOUGLAS BOTELHO GOMESSERV PLANTIO IRRIGADO NIVEL 1 AGRIC - TRANSPORTE ATÉ 5 KMNOSSA SENHORA APARECIDA IX004-01Principal7,34Agosto-2608146239,278634259346238</v>
      </c>
      <c r="AM3187" s="79">
        <f t="shared" si="414"/>
        <v>7.1936056838365898</v>
      </c>
      <c r="AN3187" s="80">
        <f t="shared" si="415"/>
        <v>6126.2904085257551</v>
      </c>
      <c r="AO3187" s="36">
        <f t="shared" si="416"/>
        <v>6250.9641999999994</v>
      </c>
      <c r="AP3187" s="83">
        <f t="shared" si="417"/>
        <v>124.67379147424435</v>
      </c>
    </row>
    <row r="3188" spans="1:42">
      <c r="A3188">
        <v>48714</v>
      </c>
      <c r="B3188" s="38">
        <v>46238</v>
      </c>
      <c r="C3188" t="s">
        <v>781</v>
      </c>
      <c r="D3188" t="s">
        <v>105</v>
      </c>
      <c r="E3188" t="s">
        <v>106</v>
      </c>
      <c r="F3188" t="s">
        <v>37</v>
      </c>
      <c r="G3188">
        <v>8</v>
      </c>
      <c r="H3188" s="43">
        <v>11065</v>
      </c>
      <c r="I3188" t="s">
        <v>107</v>
      </c>
      <c r="J3188">
        <v>11392</v>
      </c>
      <c r="K3188" t="s">
        <v>142</v>
      </c>
      <c r="L3188" t="s">
        <v>142</v>
      </c>
      <c r="M3188">
        <v>1</v>
      </c>
      <c r="N3188" t="s">
        <v>109</v>
      </c>
      <c r="O3188" t="s">
        <v>64</v>
      </c>
      <c r="P3188">
        <v>532</v>
      </c>
      <c r="Q3188" t="s">
        <v>117</v>
      </c>
      <c r="R3188" t="s">
        <v>121</v>
      </c>
      <c r="S3188">
        <v>25</v>
      </c>
      <c r="T3188">
        <v>0</v>
      </c>
      <c r="U3188">
        <v>0</v>
      </c>
      <c r="V3188">
        <v>25</v>
      </c>
      <c r="W3188">
        <v>0</v>
      </c>
      <c r="X3188">
        <v>0</v>
      </c>
      <c r="Y3188">
        <v>0</v>
      </c>
      <c r="Z3188">
        <v>0</v>
      </c>
      <c r="AA3188" t="s">
        <v>46</v>
      </c>
      <c r="AB3188" t="s">
        <v>47</v>
      </c>
      <c r="AC3188" t="s">
        <v>145</v>
      </c>
      <c r="AE3188" s="39">
        <v>46239.278634259259</v>
      </c>
      <c r="AG3188" t="str">
        <f t="shared" si="410"/>
        <v>Agosto-26</v>
      </c>
      <c r="AH3188" s="36">
        <f>_xlfn.XLOOKUP(AK3188,'Base de Preços'!P$7:P$3001,'Base de Preços'!J$7:J$3001,"",0)</f>
        <v>0</v>
      </c>
      <c r="AI3188" s="37">
        <f t="shared" si="411"/>
        <v>0</v>
      </c>
      <c r="AJ3188" t="str">
        <f>_xlfn.XLOOKUP(N3188,Agrupamentos!C$3:C$496,Agrupamentos!D$3:D$496,"",0)</f>
        <v>APOIO E MANUTENÇÃO</v>
      </c>
      <c r="AK3188" t="str">
        <f t="shared" si="412"/>
        <v>APOIO E MANUTEÇÃO 1410GN14101</v>
      </c>
      <c r="AL3188" s="57" t="str">
        <f t="shared" si="413"/>
        <v>48714GN1410MotoristaDOUGLAS BOTELHO GOMESAPOIO E MANUTEÇÃO 1410NOSSA SENHORA APARECIDA IX002-02Principal0Agosto-2602546239,278634259346238</v>
      </c>
      <c r="AM3188" s="79" t="str">
        <f t="shared" si="414"/>
        <v/>
      </c>
      <c r="AN3188" s="80" t="str">
        <f t="shared" si="415"/>
        <v/>
      </c>
      <c r="AO3188" s="36">
        <f t="shared" si="416"/>
        <v>0</v>
      </c>
      <c r="AP3188" s="83" t="str">
        <f t="shared" si="417"/>
        <v/>
      </c>
    </row>
    <row r="3189" spans="1:42">
      <c r="A3189">
        <v>48714</v>
      </c>
      <c r="B3189" s="38">
        <v>46238</v>
      </c>
      <c r="C3189" t="s">
        <v>781</v>
      </c>
      <c r="D3189" t="s">
        <v>105</v>
      </c>
      <c r="E3189" t="s">
        <v>106</v>
      </c>
      <c r="F3189" t="s">
        <v>59</v>
      </c>
      <c r="G3189">
        <v>8</v>
      </c>
      <c r="H3189" s="43">
        <v>11065</v>
      </c>
      <c r="I3189" t="s">
        <v>107</v>
      </c>
      <c r="J3189">
        <v>11392</v>
      </c>
      <c r="K3189" t="s">
        <v>142</v>
      </c>
      <c r="L3189" t="s">
        <v>142</v>
      </c>
      <c r="M3189">
        <v>478</v>
      </c>
      <c r="N3189" t="s">
        <v>143</v>
      </c>
      <c r="O3189" t="s">
        <v>64</v>
      </c>
      <c r="P3189">
        <v>532</v>
      </c>
      <c r="Q3189" t="s">
        <v>117</v>
      </c>
      <c r="R3189" t="s">
        <v>122</v>
      </c>
      <c r="S3189">
        <v>5</v>
      </c>
      <c r="T3189">
        <v>7.34</v>
      </c>
      <c r="U3189">
        <v>22</v>
      </c>
      <c r="V3189">
        <v>27</v>
      </c>
      <c r="W3189">
        <v>0.74</v>
      </c>
      <c r="X3189">
        <v>0.68</v>
      </c>
      <c r="Y3189">
        <v>3.68</v>
      </c>
      <c r="Z3189">
        <v>239.79</v>
      </c>
      <c r="AA3189" t="s">
        <v>46</v>
      </c>
      <c r="AB3189" t="s">
        <v>56</v>
      </c>
      <c r="AC3189" t="s">
        <v>145</v>
      </c>
      <c r="AE3189" s="39">
        <v>46239.278634259259</v>
      </c>
      <c r="AG3189" t="str">
        <f t="shared" si="410"/>
        <v>Agosto-26</v>
      </c>
      <c r="AH3189" s="36">
        <f>_xlfn.XLOOKUP(AK3189,'Base de Preços'!P$7:P$3001,'Base de Preços'!J$7:J$3001,"",0)</f>
        <v>1235.0899999999999</v>
      </c>
      <c r="AI3189" s="37">
        <f t="shared" si="411"/>
        <v>0</v>
      </c>
      <c r="AJ3189" t="str">
        <f>_xlfn.XLOOKUP(N3189,Agrupamentos!C$3:C$496,Agrupamentos!D$3:D$496,"",0)</f>
        <v>IRRIGAÇÃO DE PLANTIO</v>
      </c>
      <c r="AK3189" t="str">
        <f t="shared" si="412"/>
        <v>SERV PLANTIO IRRIGADO NIVEL 1 AGRIC - TRANSPORTE ATÉ 5 KMGN1410478</v>
      </c>
      <c r="AL3189" s="57" t="str">
        <f t="shared" si="413"/>
        <v>48714GN1410Operador de Trator de PneuDOUGLAS BOTELHO GOMESSERV PLANTIO IRRIGADO NIVEL 1 AGRIC - TRANSPORTE ATÉ 5 KMNOSSA SENHORA APARECIDA IX004-01Suporte7,34Agosto-26222746239,278634259346238</v>
      </c>
      <c r="AM3189" s="79">
        <f t="shared" si="414"/>
        <v>36.486486486486484</v>
      </c>
      <c r="AN3189" s="80">
        <f t="shared" si="415"/>
        <v>8749.0945945945932</v>
      </c>
      <c r="AO3189" s="36">
        <f t="shared" si="416"/>
        <v>1760.0585999999998</v>
      </c>
      <c r="AP3189" s="83">
        <f t="shared" si="417"/>
        <v>-6989.0359945945929</v>
      </c>
    </row>
    <row r="3190" spans="1:42">
      <c r="A3190">
        <v>48714</v>
      </c>
      <c r="B3190" s="38">
        <v>46238</v>
      </c>
      <c r="C3190" t="s">
        <v>781</v>
      </c>
      <c r="D3190" t="s">
        <v>105</v>
      </c>
      <c r="E3190" t="s">
        <v>106</v>
      </c>
      <c r="F3190" t="s">
        <v>59</v>
      </c>
      <c r="G3190">
        <v>8</v>
      </c>
      <c r="H3190" s="43">
        <v>11065</v>
      </c>
      <c r="I3190" t="s">
        <v>107</v>
      </c>
      <c r="J3190">
        <v>11392</v>
      </c>
      <c r="K3190" t="s">
        <v>142</v>
      </c>
      <c r="L3190" t="s">
        <v>142</v>
      </c>
      <c r="M3190" t="s">
        <v>146</v>
      </c>
      <c r="N3190" t="s">
        <v>147</v>
      </c>
      <c r="O3190" t="s">
        <v>64</v>
      </c>
      <c r="P3190">
        <v>532</v>
      </c>
      <c r="Q3190" t="s">
        <v>117</v>
      </c>
      <c r="R3190" t="s">
        <v>121</v>
      </c>
      <c r="S3190">
        <v>5</v>
      </c>
      <c r="T3190">
        <v>15.2</v>
      </c>
      <c r="U3190">
        <v>4</v>
      </c>
      <c r="V3190">
        <v>9</v>
      </c>
      <c r="W3190">
        <v>0.71</v>
      </c>
      <c r="X3190">
        <v>0.33</v>
      </c>
      <c r="Y3190">
        <v>0.59</v>
      </c>
      <c r="Z3190">
        <v>211.36</v>
      </c>
      <c r="AA3190" t="s">
        <v>55</v>
      </c>
      <c r="AB3190" t="s">
        <v>77</v>
      </c>
      <c r="AC3190" t="s">
        <v>145</v>
      </c>
      <c r="AE3190" s="39">
        <v>46239.278634259259</v>
      </c>
      <c r="AG3190" t="str">
        <f t="shared" si="410"/>
        <v>Agosto-26</v>
      </c>
      <c r="AH3190" s="36">
        <f>_xlfn.XLOOKUP(AK3190,'Base de Preços'!P$7:P$3001,'Base de Preços'!J$7:J$3001,"",0)</f>
        <v>618.69000000000005</v>
      </c>
      <c r="AI3190" s="37">
        <f t="shared" si="411"/>
        <v>0</v>
      </c>
      <c r="AJ3190" t="str">
        <f>_xlfn.XLOOKUP(N3190,Agrupamentos!C$3:C$496,Agrupamentos!D$3:D$496,"",0)</f>
        <v>IRRIGAÇÃO DE PLANTIO</v>
      </c>
      <c r="AK3190" t="str">
        <f t="shared" si="412"/>
        <v>2ª SERV IRRIGACAO NIVEL 1 AGRIC - TRANSPORTE ATÉ 5,0GN1410336-2</v>
      </c>
      <c r="AL3190" s="57" t="str">
        <f t="shared" si="413"/>
        <v>48714GN1410Operador de Trator de PneuDOUGLAS BOTELHO GOMES2ª SERV IRRIGACAO NIVEL 1 AGRIC - TRANSPORTE ATÉ 5,0NOSSA SENHORA APARECIDA IX002-02Apoio15,2Agosto-264946239,278634259346238</v>
      </c>
      <c r="AM3190" s="79">
        <f t="shared" si="414"/>
        <v>12.67605633802817</v>
      </c>
      <c r="AN3190" s="80">
        <f t="shared" si="415"/>
        <v>2679.211267605634</v>
      </c>
      <c r="AO3190" s="36">
        <f t="shared" si="416"/>
        <v>3212.672</v>
      </c>
      <c r="AP3190" s="83">
        <f t="shared" si="417"/>
        <v>533.460732394366</v>
      </c>
    </row>
    <row r="3191" spans="1:42">
      <c r="A3191">
        <v>48714</v>
      </c>
      <c r="B3191" s="38">
        <v>46238</v>
      </c>
      <c r="C3191" t="s">
        <v>781</v>
      </c>
      <c r="D3191" t="s">
        <v>105</v>
      </c>
      <c r="E3191" t="s">
        <v>106</v>
      </c>
      <c r="F3191" t="s">
        <v>49</v>
      </c>
      <c r="G3191">
        <v>8</v>
      </c>
      <c r="H3191" s="43">
        <v>11065</v>
      </c>
      <c r="I3191" t="s">
        <v>107</v>
      </c>
      <c r="J3191">
        <v>11392</v>
      </c>
      <c r="K3191" t="s">
        <v>142</v>
      </c>
      <c r="L3191" t="s">
        <v>142</v>
      </c>
      <c r="M3191">
        <v>298</v>
      </c>
      <c r="N3191" t="s">
        <v>132</v>
      </c>
      <c r="O3191" t="s">
        <v>43</v>
      </c>
      <c r="P3191">
        <v>532</v>
      </c>
      <c r="Q3191" t="s">
        <v>117</v>
      </c>
      <c r="R3191" t="s">
        <v>121</v>
      </c>
      <c r="S3191">
        <v>10</v>
      </c>
      <c r="T3191">
        <v>1</v>
      </c>
      <c r="U3191">
        <v>0</v>
      </c>
      <c r="V3191">
        <v>10</v>
      </c>
      <c r="W3191">
        <v>0</v>
      </c>
      <c r="X3191">
        <v>10</v>
      </c>
      <c r="Y3191">
        <v>10</v>
      </c>
      <c r="Z3191">
        <v>589.29</v>
      </c>
      <c r="AA3191" t="s">
        <v>46</v>
      </c>
      <c r="AB3191" t="s">
        <v>47</v>
      </c>
      <c r="AC3191" t="s">
        <v>145</v>
      </c>
      <c r="AE3191" s="39">
        <v>46239.278634259259</v>
      </c>
      <c r="AG3191" t="str">
        <f t="shared" si="410"/>
        <v>Agosto-26</v>
      </c>
      <c r="AH3191" s="36">
        <f>_xlfn.XLOOKUP(AK3191,'Base de Preços'!P$7:P$3001,'Base de Preços'!J$7:J$3001,"",0)</f>
        <v>589.29</v>
      </c>
      <c r="AI3191" s="37">
        <f t="shared" si="411"/>
        <v>589.29</v>
      </c>
      <c r="AJ3191" t="str">
        <f>_xlfn.XLOOKUP(N3191,Agrupamentos!C$3:C$496,Agrupamentos!D$3:D$496,"",0)</f>
        <v>DIARIAS HOMEM</v>
      </c>
      <c r="AK3191" t="str">
        <f t="shared" si="412"/>
        <v>SERV GERAIS LAVOURA AGRICGN1410298</v>
      </c>
      <c r="AL3191" s="57" t="str">
        <f t="shared" si="413"/>
        <v>48714GN1410Trabalhador FlorestalDOUGLAS BOTELHO GOMESSERV GERAIS LAVOURA AGRICNOSSA SENHORA APARECIDA IX002-02Principal1Agosto-2601046239,278634259346238</v>
      </c>
      <c r="AM3191" s="79" t="str">
        <f t="shared" si="414"/>
        <v/>
      </c>
      <c r="AN3191" s="80" t="str">
        <f t="shared" si="415"/>
        <v/>
      </c>
      <c r="AO3191" s="36">
        <f t="shared" si="416"/>
        <v>589.29</v>
      </c>
      <c r="AP3191" s="83" t="str">
        <f t="shared" si="417"/>
        <v/>
      </c>
    </row>
    <row r="3192" spans="1:42" hidden="1">
      <c r="A3192">
        <v>48621</v>
      </c>
      <c r="B3192" s="38">
        <v>46237</v>
      </c>
      <c r="C3192" t="s">
        <v>781</v>
      </c>
      <c r="D3192" t="s">
        <v>185</v>
      </c>
      <c r="E3192" t="s">
        <v>186</v>
      </c>
      <c r="F3192" t="s">
        <v>37</v>
      </c>
      <c r="G3192">
        <v>8</v>
      </c>
      <c r="H3192" s="43">
        <v>9241</v>
      </c>
      <c r="I3192" t="s">
        <v>189</v>
      </c>
      <c r="J3192" t="s">
        <v>39</v>
      </c>
      <c r="K3192" t="s">
        <v>40</v>
      </c>
      <c r="L3192" t="s">
        <v>190</v>
      </c>
      <c r="M3192">
        <v>43</v>
      </c>
      <c r="N3192" t="s">
        <v>42</v>
      </c>
      <c r="O3192" t="s">
        <v>64</v>
      </c>
      <c r="P3192">
        <v>390</v>
      </c>
      <c r="Q3192" t="s">
        <v>44</v>
      </c>
      <c r="R3192" t="s">
        <v>45</v>
      </c>
      <c r="S3192">
        <v>8</v>
      </c>
      <c r="T3192">
        <v>0</v>
      </c>
      <c r="U3192">
        <v>16</v>
      </c>
      <c r="V3192">
        <v>24</v>
      </c>
      <c r="W3192">
        <v>0</v>
      </c>
      <c r="X3192">
        <v>0</v>
      </c>
      <c r="Y3192">
        <v>0</v>
      </c>
      <c r="Z3192">
        <v>0</v>
      </c>
      <c r="AA3192" t="s">
        <v>46</v>
      </c>
      <c r="AB3192" t="s">
        <v>47</v>
      </c>
      <c r="AC3192" t="s">
        <v>48</v>
      </c>
      <c r="AD3192" t="s">
        <v>228</v>
      </c>
      <c r="AE3192" s="39">
        <v>46237.737939814811</v>
      </c>
      <c r="AG3192" t="str">
        <f t="shared" ref="AG3192:AG3223" si="418">IF(B3192=0,"",PROPER(TEXT(IF(DAY(B3192)&gt;20,EDATE(B3192,1),B3192),"MMMM-aa")))</f>
        <v>Agosto-26</v>
      </c>
      <c r="AH3192" s="36">
        <f>_xlfn.XLOOKUP(AK3192,'Base de Preços'!P$7:P$3001,'Base de Preços'!J$7:J$3001,"",0)</f>
        <v>0</v>
      </c>
      <c r="AI3192" s="37">
        <f t="shared" ref="AI3192:AI3223" si="419">IF(AB3192="Principal",AH3192*T3192,0)</f>
        <v>0</v>
      </c>
      <c r="AJ3192" t="str">
        <f>_xlfn.XLOOKUP(N3192,Agrupamentos!C$3:C$496,Agrupamentos!D$3:D$496,"",0)</f>
        <v>APOIO E MANUTENÇÃO</v>
      </c>
      <c r="AK3192" t="str">
        <f t="shared" ref="AK3192:AK3223" si="420">N3192&amp;D3192&amp;M3192</f>
        <v>APOIO E MANUTEÇÃOGN140043</v>
      </c>
      <c r="AL3192" s="57" t="str">
        <f t="shared" ref="AL3192:AL3223" si="421">CONCATENATE(A3192,D3192,F3192,K3192,N3192,Q3192,R3192,AB3192,T3192,AG3192,U3192,V3192,AE3192,B3192)</f>
        <v>48621GN1400MotoristaGIOVANNI RODRIGUES BORGES MORAESAPOIO E MANUTEÇÃOPátio MST01Principal0Agosto-26162446237,737939814846237</v>
      </c>
      <c r="AM3192" s="79" t="str">
        <f t="shared" ref="AM3192:AM3223" si="422">IFERROR(V3192/W3192,"")</f>
        <v/>
      </c>
      <c r="AN3192" s="80" t="str">
        <f t="shared" ref="AN3192:AN3223" si="423">IFERROR(AM3192*Z3192,"")</f>
        <v/>
      </c>
      <c r="AO3192" s="36">
        <f t="shared" ref="AO3192:AO3223" si="424">Z3192*T3192</f>
        <v>0</v>
      </c>
      <c r="AP3192" s="83" t="str">
        <f t="shared" ref="AP3192:AP3223" si="425">IFERROR(AO3192-AN3192,"")</f>
        <v/>
      </c>
    </row>
    <row r="3193" spans="1:42" hidden="1">
      <c r="A3193">
        <v>48623</v>
      </c>
      <c r="B3193" s="38">
        <v>46237</v>
      </c>
      <c r="C3193" t="s">
        <v>781</v>
      </c>
      <c r="D3193" t="s">
        <v>185</v>
      </c>
      <c r="E3193" t="s">
        <v>186</v>
      </c>
      <c r="F3193" t="s">
        <v>49</v>
      </c>
      <c r="G3193">
        <v>8</v>
      </c>
      <c r="H3193" s="43" t="s">
        <v>100</v>
      </c>
      <c r="I3193" t="s">
        <v>101</v>
      </c>
      <c r="J3193" t="s">
        <v>50</v>
      </c>
      <c r="K3193" t="s">
        <v>51</v>
      </c>
      <c r="L3193" t="s">
        <v>187</v>
      </c>
      <c r="M3193">
        <v>43</v>
      </c>
      <c r="N3193" t="s">
        <v>42</v>
      </c>
      <c r="O3193" t="s">
        <v>64</v>
      </c>
      <c r="P3193">
        <v>1133</v>
      </c>
      <c r="Q3193" t="s">
        <v>852</v>
      </c>
      <c r="R3193">
        <v>3</v>
      </c>
      <c r="S3193">
        <v>0</v>
      </c>
      <c r="T3193">
        <v>0</v>
      </c>
      <c r="U3193">
        <v>8</v>
      </c>
      <c r="V3193">
        <v>8</v>
      </c>
      <c r="W3193">
        <v>0</v>
      </c>
      <c r="X3193">
        <v>0</v>
      </c>
      <c r="Y3193">
        <v>0</v>
      </c>
      <c r="Z3193">
        <v>0</v>
      </c>
      <c r="AA3193" t="s">
        <v>55</v>
      </c>
      <c r="AB3193" t="s">
        <v>56</v>
      </c>
      <c r="AC3193" t="s">
        <v>57</v>
      </c>
      <c r="AD3193" t="s">
        <v>57</v>
      </c>
      <c r="AE3193" s="39">
        <v>46237.738692129627</v>
      </c>
      <c r="AG3193" t="str">
        <f t="shared" si="418"/>
        <v>Agosto-26</v>
      </c>
      <c r="AH3193" s="36">
        <f>_xlfn.XLOOKUP(AK3193,'Base de Preços'!P$7:P$3001,'Base de Preços'!J$7:J$3001,"",0)</f>
        <v>0</v>
      </c>
      <c r="AI3193" s="37">
        <f t="shared" si="419"/>
        <v>0</v>
      </c>
      <c r="AJ3193" t="str">
        <f>_xlfn.XLOOKUP(N3193,Agrupamentos!C$3:C$496,Agrupamentos!D$3:D$496,"",0)</f>
        <v>APOIO E MANUTENÇÃO</v>
      </c>
      <c r="AK3193" t="str">
        <f t="shared" si="420"/>
        <v>APOIO E MANUTEÇÃOGN140043</v>
      </c>
      <c r="AL3193" s="57" t="str">
        <f t="shared" si="421"/>
        <v>48623GN1400Trabalhador FlorestalLEANDRA DE MIRANDA SOUZA COSTAAPOIO E MANUTEÇÃOSAMAMBAIA3Suporte0Agosto-268846237,738692129646237</v>
      </c>
      <c r="AM3193" s="79" t="str">
        <f t="shared" si="422"/>
        <v/>
      </c>
      <c r="AN3193" s="80" t="str">
        <f t="shared" si="423"/>
        <v/>
      </c>
      <c r="AO3193" s="36">
        <f t="shared" si="424"/>
        <v>0</v>
      </c>
      <c r="AP3193" s="83" t="str">
        <f t="shared" si="425"/>
        <v/>
      </c>
    </row>
    <row r="3194" spans="1:42" hidden="1">
      <c r="A3194">
        <v>48623</v>
      </c>
      <c r="B3194" s="38">
        <v>46237</v>
      </c>
      <c r="C3194" t="s">
        <v>781</v>
      </c>
      <c r="D3194" t="s">
        <v>185</v>
      </c>
      <c r="E3194" t="s">
        <v>186</v>
      </c>
      <c r="F3194" t="s">
        <v>37</v>
      </c>
      <c r="G3194">
        <v>8</v>
      </c>
      <c r="H3194" s="43" t="s">
        <v>100</v>
      </c>
      <c r="I3194" t="s">
        <v>101</v>
      </c>
      <c r="J3194" t="s">
        <v>50</v>
      </c>
      <c r="K3194" t="s">
        <v>51</v>
      </c>
      <c r="L3194" t="s">
        <v>187</v>
      </c>
      <c r="M3194">
        <v>43</v>
      </c>
      <c r="N3194" t="s">
        <v>42</v>
      </c>
      <c r="O3194" t="s">
        <v>64</v>
      </c>
      <c r="P3194">
        <v>1133</v>
      </c>
      <c r="Q3194" t="s">
        <v>852</v>
      </c>
      <c r="R3194">
        <v>3</v>
      </c>
      <c r="S3194">
        <v>0</v>
      </c>
      <c r="T3194">
        <v>0</v>
      </c>
      <c r="U3194">
        <v>8</v>
      </c>
      <c r="V3194">
        <v>8</v>
      </c>
      <c r="W3194">
        <v>0</v>
      </c>
      <c r="X3194">
        <v>0</v>
      </c>
      <c r="Y3194">
        <v>0</v>
      </c>
      <c r="Z3194">
        <v>0</v>
      </c>
      <c r="AA3194" t="s">
        <v>55</v>
      </c>
      <c r="AB3194" t="s">
        <v>47</v>
      </c>
      <c r="AC3194" t="s">
        <v>57</v>
      </c>
      <c r="AD3194" t="s">
        <v>57</v>
      </c>
      <c r="AE3194" s="39">
        <v>46237.738576388889</v>
      </c>
      <c r="AG3194" t="str">
        <f t="shared" si="418"/>
        <v>Agosto-26</v>
      </c>
      <c r="AH3194" s="36">
        <f>_xlfn.XLOOKUP(AK3194,'Base de Preços'!P$7:P$3001,'Base de Preços'!J$7:J$3001,"",0)</f>
        <v>0</v>
      </c>
      <c r="AI3194" s="37">
        <f t="shared" si="419"/>
        <v>0</v>
      </c>
      <c r="AJ3194" t="str">
        <f>_xlfn.XLOOKUP(N3194,Agrupamentos!C$3:C$496,Agrupamentos!D$3:D$496,"",0)</f>
        <v>APOIO E MANUTENÇÃO</v>
      </c>
      <c r="AK3194" t="str">
        <f t="shared" si="420"/>
        <v>APOIO E MANUTEÇÃOGN140043</v>
      </c>
      <c r="AL3194" s="57" t="str">
        <f t="shared" si="421"/>
        <v>48623GN1400MotoristaLEANDRA DE MIRANDA SOUZA COSTAAPOIO E MANUTEÇÃOSAMAMBAIA3Principal0Agosto-268846237,738576388946237</v>
      </c>
      <c r="AM3194" s="79" t="str">
        <f t="shared" si="422"/>
        <v/>
      </c>
      <c r="AN3194" s="80" t="str">
        <f t="shared" si="423"/>
        <v/>
      </c>
      <c r="AO3194" s="36">
        <f t="shared" si="424"/>
        <v>0</v>
      </c>
      <c r="AP3194" s="83" t="str">
        <f t="shared" si="425"/>
        <v/>
      </c>
    </row>
    <row r="3195" spans="1:42" hidden="1">
      <c r="A3195">
        <v>48632</v>
      </c>
      <c r="B3195" s="38">
        <v>46237</v>
      </c>
      <c r="C3195" t="s">
        <v>781</v>
      </c>
      <c r="D3195" t="s">
        <v>185</v>
      </c>
      <c r="E3195" t="s">
        <v>186</v>
      </c>
      <c r="F3195" t="s">
        <v>49</v>
      </c>
      <c r="G3195">
        <v>8</v>
      </c>
      <c r="H3195" s="43">
        <v>10859</v>
      </c>
      <c r="I3195" t="s">
        <v>198</v>
      </c>
      <c r="J3195">
        <v>10093</v>
      </c>
      <c r="K3195" t="s">
        <v>199</v>
      </c>
      <c r="L3195" t="s">
        <v>199</v>
      </c>
      <c r="M3195" t="s">
        <v>786</v>
      </c>
      <c r="N3195" t="s">
        <v>341</v>
      </c>
      <c r="O3195" t="s">
        <v>64</v>
      </c>
      <c r="P3195">
        <v>607</v>
      </c>
      <c r="Q3195" t="s">
        <v>188</v>
      </c>
      <c r="R3195">
        <v>37</v>
      </c>
      <c r="S3195">
        <v>112</v>
      </c>
      <c r="T3195">
        <v>44.13</v>
      </c>
      <c r="U3195">
        <v>0</v>
      </c>
      <c r="V3195">
        <v>112</v>
      </c>
      <c r="W3195">
        <v>4.09</v>
      </c>
      <c r="X3195">
        <v>2.54</v>
      </c>
      <c r="Y3195">
        <v>2.54</v>
      </c>
      <c r="Z3195">
        <v>210.47</v>
      </c>
      <c r="AA3195" t="s">
        <v>46</v>
      </c>
      <c r="AB3195" t="s">
        <v>47</v>
      </c>
      <c r="AC3195" t="s">
        <v>202</v>
      </c>
      <c r="AD3195" t="s">
        <v>228</v>
      </c>
      <c r="AE3195" s="39">
        <v>46237.868356481478</v>
      </c>
      <c r="AG3195" t="str">
        <f t="shared" si="418"/>
        <v>Agosto-26</v>
      </c>
      <c r="AH3195" s="36">
        <f>_xlfn.XLOOKUP(AK3195,'Base de Preços'!P$7:P$3001,'Base de Preços'!J$7:J$3001,"",0)</f>
        <v>930</v>
      </c>
      <c r="AI3195" s="37">
        <f t="shared" si="419"/>
        <v>41040.9</v>
      </c>
      <c r="AJ3195" t="str">
        <f>_xlfn.XLOOKUP(N3195,Agrupamentos!C$3:C$496,Agrupamentos!D$3:D$496,"",0)</f>
        <v>IRRIGAÇÃO DE PLANTIO</v>
      </c>
      <c r="AK3195" t="str">
        <f t="shared" si="420"/>
        <v>3ª IRRIGAÇÃO DE PLANTIO 4 a 5 litros/planta+polímero,  tomadas d'água a 5 a 10km da operação, incluir captação de água.GN1400IMP15-B</v>
      </c>
      <c r="AL3195" s="57" t="str">
        <f t="shared" si="421"/>
        <v>48632GN1400Trabalhador FlorestalJONATHAN FONSECA DE OLIVEIRA3ª IRRIGAÇÃO DE PLANTIO 4 a 5 litros/planta+polímero,  tomadas d'água a 5 a 10km da operação, incluir captação de água.Selena37Principal44,13Agosto-26011246237,868356481546237</v>
      </c>
      <c r="AM3195" s="79">
        <f t="shared" si="422"/>
        <v>27.383863080684598</v>
      </c>
      <c r="AN3195" s="80">
        <f t="shared" si="423"/>
        <v>5763.4816625916874</v>
      </c>
      <c r="AO3195" s="36">
        <f t="shared" si="424"/>
        <v>9288.0411000000004</v>
      </c>
      <c r="AP3195" s="83">
        <f t="shared" si="425"/>
        <v>3524.559437408313</v>
      </c>
    </row>
    <row r="3196" spans="1:42" hidden="1">
      <c r="A3196">
        <v>48632</v>
      </c>
      <c r="B3196" s="38">
        <v>46237</v>
      </c>
      <c r="C3196" t="s">
        <v>781</v>
      </c>
      <c r="D3196" t="s">
        <v>185</v>
      </c>
      <c r="E3196" t="s">
        <v>186</v>
      </c>
      <c r="F3196" t="s">
        <v>37</v>
      </c>
      <c r="G3196">
        <v>8</v>
      </c>
      <c r="H3196" s="43">
        <v>10859</v>
      </c>
      <c r="I3196" t="s">
        <v>198</v>
      </c>
      <c r="J3196">
        <v>10093</v>
      </c>
      <c r="K3196" t="s">
        <v>199</v>
      </c>
      <c r="L3196" t="s">
        <v>199</v>
      </c>
      <c r="M3196">
        <v>43</v>
      </c>
      <c r="N3196" t="s">
        <v>42</v>
      </c>
      <c r="O3196" t="s">
        <v>64</v>
      </c>
      <c r="P3196">
        <v>607</v>
      </c>
      <c r="Q3196" t="s">
        <v>188</v>
      </c>
      <c r="R3196">
        <v>37</v>
      </c>
      <c r="S3196">
        <v>8</v>
      </c>
      <c r="T3196">
        <v>0</v>
      </c>
      <c r="U3196">
        <v>0</v>
      </c>
      <c r="V3196">
        <v>8</v>
      </c>
      <c r="W3196">
        <v>0</v>
      </c>
      <c r="X3196">
        <v>0</v>
      </c>
      <c r="Y3196">
        <v>0</v>
      </c>
      <c r="Z3196">
        <v>0</v>
      </c>
      <c r="AA3196" t="s">
        <v>46</v>
      </c>
      <c r="AB3196" t="s">
        <v>47</v>
      </c>
      <c r="AC3196" t="s">
        <v>202</v>
      </c>
      <c r="AE3196" s="39">
        <v>46237.868356481478</v>
      </c>
      <c r="AG3196" t="str">
        <f t="shared" si="418"/>
        <v>Agosto-26</v>
      </c>
      <c r="AH3196" s="36">
        <f>_xlfn.XLOOKUP(AK3196,'Base de Preços'!P$7:P$3001,'Base de Preços'!J$7:J$3001,"",0)</f>
        <v>0</v>
      </c>
      <c r="AI3196" s="37">
        <f t="shared" si="419"/>
        <v>0</v>
      </c>
      <c r="AJ3196" t="str">
        <f>_xlfn.XLOOKUP(N3196,Agrupamentos!C$3:C$496,Agrupamentos!D$3:D$496,"",0)</f>
        <v>APOIO E MANUTENÇÃO</v>
      </c>
      <c r="AK3196" t="str">
        <f t="shared" si="420"/>
        <v>APOIO E MANUTEÇÃOGN140043</v>
      </c>
      <c r="AL3196" s="57" t="str">
        <f t="shared" si="421"/>
        <v>48632GN1400MotoristaJONATHAN FONSECA DE OLIVEIRAAPOIO E MANUTEÇÃOSelena37Principal0Agosto-260846237,868356481546237</v>
      </c>
      <c r="AM3196" s="79" t="str">
        <f t="shared" si="422"/>
        <v/>
      </c>
      <c r="AN3196" s="80" t="str">
        <f t="shared" si="423"/>
        <v/>
      </c>
      <c r="AO3196" s="36">
        <f t="shared" si="424"/>
        <v>0</v>
      </c>
      <c r="AP3196" s="83" t="str">
        <f t="shared" si="425"/>
        <v/>
      </c>
    </row>
    <row r="3197" spans="1:42" hidden="1">
      <c r="A3197">
        <v>48632</v>
      </c>
      <c r="B3197" s="38">
        <v>46237</v>
      </c>
      <c r="C3197" t="s">
        <v>781</v>
      </c>
      <c r="D3197" t="s">
        <v>185</v>
      </c>
      <c r="E3197" t="s">
        <v>186</v>
      </c>
      <c r="F3197" t="s">
        <v>59</v>
      </c>
      <c r="G3197">
        <v>8</v>
      </c>
      <c r="H3197" s="43">
        <v>10859</v>
      </c>
      <c r="I3197" t="s">
        <v>198</v>
      </c>
      <c r="J3197">
        <v>10093</v>
      </c>
      <c r="K3197" t="s">
        <v>199</v>
      </c>
      <c r="L3197" t="s">
        <v>199</v>
      </c>
      <c r="M3197" t="s">
        <v>786</v>
      </c>
      <c r="N3197" t="s">
        <v>341</v>
      </c>
      <c r="O3197" t="s">
        <v>64</v>
      </c>
      <c r="P3197">
        <v>607</v>
      </c>
      <c r="Q3197" t="s">
        <v>188</v>
      </c>
      <c r="R3197">
        <v>37</v>
      </c>
      <c r="S3197">
        <v>24</v>
      </c>
      <c r="T3197">
        <v>44.13</v>
      </c>
      <c r="U3197">
        <v>0</v>
      </c>
      <c r="V3197">
        <v>24</v>
      </c>
      <c r="W3197">
        <v>0.82</v>
      </c>
      <c r="X3197">
        <v>0.54</v>
      </c>
      <c r="Y3197">
        <v>0.54</v>
      </c>
      <c r="Z3197">
        <v>520.12</v>
      </c>
      <c r="AA3197" t="s">
        <v>46</v>
      </c>
      <c r="AB3197" t="s">
        <v>56</v>
      </c>
      <c r="AC3197" t="s">
        <v>202</v>
      </c>
      <c r="AE3197" s="39">
        <v>46237.868356481478</v>
      </c>
      <c r="AG3197" t="str">
        <f t="shared" si="418"/>
        <v>Agosto-26</v>
      </c>
      <c r="AH3197" s="36">
        <f>_xlfn.XLOOKUP(AK3197,'Base de Preços'!P$7:P$3001,'Base de Preços'!J$7:J$3001,"",0)</f>
        <v>930</v>
      </c>
      <c r="AI3197" s="37">
        <f t="shared" si="419"/>
        <v>0</v>
      </c>
      <c r="AJ3197" t="str">
        <f>_xlfn.XLOOKUP(N3197,Agrupamentos!C$3:C$496,Agrupamentos!D$3:D$496,"",0)</f>
        <v>IRRIGAÇÃO DE PLANTIO</v>
      </c>
      <c r="AK3197" t="str">
        <f t="shared" si="420"/>
        <v>3ª IRRIGAÇÃO DE PLANTIO 4 a 5 litros/planta+polímero,  tomadas d'água a 5 a 10km da operação, incluir captação de água.GN1400IMP15-B</v>
      </c>
      <c r="AL3197" s="57" t="str">
        <f t="shared" si="421"/>
        <v>48632GN1400Operador de Trator de PneuJONATHAN FONSECA DE OLIVEIRA3ª IRRIGAÇÃO DE PLANTIO 4 a 5 litros/planta+polímero,  tomadas d'água a 5 a 10km da operação, incluir captação de água.Selena37Suporte44,13Agosto-2602446237,868356481546237</v>
      </c>
      <c r="AM3197" s="79">
        <f t="shared" si="422"/>
        <v>29.26829268292683</v>
      </c>
      <c r="AN3197" s="80">
        <f t="shared" si="423"/>
        <v>15223.024390243903</v>
      </c>
      <c r="AO3197" s="36">
        <f t="shared" si="424"/>
        <v>22952.8956</v>
      </c>
      <c r="AP3197" s="83">
        <f t="shared" si="425"/>
        <v>7729.8712097560965</v>
      </c>
    </row>
    <row r="3198" spans="1:42" hidden="1">
      <c r="A3198">
        <v>48632</v>
      </c>
      <c r="B3198" s="38">
        <v>46237</v>
      </c>
      <c r="C3198" t="s">
        <v>781</v>
      </c>
      <c r="D3198" t="s">
        <v>185</v>
      </c>
      <c r="E3198" t="s">
        <v>186</v>
      </c>
      <c r="F3198" t="s">
        <v>49</v>
      </c>
      <c r="G3198">
        <v>8</v>
      </c>
      <c r="H3198" s="43">
        <v>10859</v>
      </c>
      <c r="I3198" t="s">
        <v>198</v>
      </c>
      <c r="J3198">
        <v>10093</v>
      </c>
      <c r="K3198" t="s">
        <v>199</v>
      </c>
      <c r="L3198" t="s">
        <v>199</v>
      </c>
      <c r="M3198" t="s">
        <v>248</v>
      </c>
      <c r="N3198" t="s">
        <v>249</v>
      </c>
      <c r="O3198" t="s">
        <v>64</v>
      </c>
      <c r="P3198">
        <v>607</v>
      </c>
      <c r="Q3198" t="s">
        <v>188</v>
      </c>
      <c r="R3198">
        <v>44</v>
      </c>
      <c r="S3198">
        <v>24</v>
      </c>
      <c r="T3198">
        <v>31.57</v>
      </c>
      <c r="U3198">
        <v>0</v>
      </c>
      <c r="V3198">
        <v>24</v>
      </c>
      <c r="W3198">
        <v>1.32</v>
      </c>
      <c r="X3198">
        <v>0.76</v>
      </c>
      <c r="Y3198">
        <v>0.76</v>
      </c>
      <c r="Z3198">
        <v>132.53</v>
      </c>
      <c r="AA3198" t="s">
        <v>46</v>
      </c>
      <c r="AB3198" t="s">
        <v>47</v>
      </c>
      <c r="AC3198" t="s">
        <v>202</v>
      </c>
      <c r="AD3198" t="s">
        <v>228</v>
      </c>
      <c r="AE3198" s="39">
        <v>46237.868356481478</v>
      </c>
      <c r="AG3198" t="str">
        <f t="shared" si="418"/>
        <v>Agosto-26</v>
      </c>
      <c r="AH3198" s="36">
        <f>_xlfn.XLOOKUP(AK3198,'Base de Preços'!P$7:P$3001,'Base de Preços'!J$7:J$3001,"",0)</f>
        <v>177.9</v>
      </c>
      <c r="AI3198" s="37">
        <f t="shared" si="419"/>
        <v>5616.3029999999999</v>
      </c>
      <c r="AJ3198" t="str">
        <f>_xlfn.XLOOKUP(N3198,Agrupamentos!C$3:C$496,Agrupamentos!D$3:D$496,"",0)</f>
        <v>COMBATE A FORMIGA MANUAL</v>
      </c>
      <c r="AK3198" t="str">
        <f t="shared" si="420"/>
        <v>COMBATE A FORMIGA PÓS PLANTIO MANUAL - 3 a 5kg/ha isca granulada ou MIPISGN1400IMP16</v>
      </c>
      <c r="AL3198" s="57" t="str">
        <f t="shared" si="421"/>
        <v>48632GN1400Trabalhador FlorestalJONATHAN FONSECA DE OLIVEIRACOMBATE A FORMIGA PÓS PLANTIO MANUAL - 3 a 5kg/ha isca granulada ou MIPISSelena44Principal31,57Agosto-2602446237,868356481546237</v>
      </c>
      <c r="AM3198" s="79">
        <f t="shared" si="422"/>
        <v>18.18181818181818</v>
      </c>
      <c r="AN3198" s="80">
        <f t="shared" si="423"/>
        <v>2409.6363636363635</v>
      </c>
      <c r="AO3198" s="36">
        <f t="shared" si="424"/>
        <v>4183.9721</v>
      </c>
      <c r="AP3198" s="83">
        <f t="shared" si="425"/>
        <v>1774.3357363636364</v>
      </c>
    </row>
    <row r="3199" spans="1:42" hidden="1">
      <c r="A3199">
        <v>48632</v>
      </c>
      <c r="B3199" s="38">
        <v>46237</v>
      </c>
      <c r="C3199" t="s">
        <v>781</v>
      </c>
      <c r="D3199" t="s">
        <v>185</v>
      </c>
      <c r="E3199" t="s">
        <v>186</v>
      </c>
      <c r="F3199" t="s">
        <v>49</v>
      </c>
      <c r="G3199">
        <v>8</v>
      </c>
      <c r="H3199" s="43">
        <v>10859</v>
      </c>
      <c r="I3199" t="s">
        <v>198</v>
      </c>
      <c r="J3199">
        <v>10093</v>
      </c>
      <c r="K3199" t="s">
        <v>199</v>
      </c>
      <c r="L3199" t="s">
        <v>199</v>
      </c>
      <c r="M3199" t="s">
        <v>248</v>
      </c>
      <c r="N3199" t="s">
        <v>249</v>
      </c>
      <c r="O3199" t="s">
        <v>64</v>
      </c>
      <c r="P3199">
        <v>607</v>
      </c>
      <c r="Q3199" t="s">
        <v>188</v>
      </c>
      <c r="R3199">
        <v>45</v>
      </c>
      <c r="S3199">
        <v>24</v>
      </c>
      <c r="T3199">
        <v>31.19</v>
      </c>
      <c r="U3199">
        <v>0</v>
      </c>
      <c r="V3199">
        <v>24</v>
      </c>
      <c r="W3199">
        <v>1.32</v>
      </c>
      <c r="X3199">
        <v>0.77</v>
      </c>
      <c r="Y3199">
        <v>0.77</v>
      </c>
      <c r="Z3199">
        <v>132.53</v>
      </c>
      <c r="AA3199" t="s">
        <v>46</v>
      </c>
      <c r="AB3199" t="s">
        <v>47</v>
      </c>
      <c r="AC3199" t="s">
        <v>202</v>
      </c>
      <c r="AD3199" t="s">
        <v>228</v>
      </c>
      <c r="AE3199" s="39">
        <v>46237.868356481478</v>
      </c>
      <c r="AG3199" t="str">
        <f t="shared" si="418"/>
        <v>Agosto-26</v>
      </c>
      <c r="AH3199" s="36">
        <f>_xlfn.XLOOKUP(AK3199,'Base de Preços'!P$7:P$3001,'Base de Preços'!J$7:J$3001,"",0)</f>
        <v>177.9</v>
      </c>
      <c r="AI3199" s="37">
        <f t="shared" si="419"/>
        <v>5548.701</v>
      </c>
      <c r="AJ3199" t="str">
        <f>_xlfn.XLOOKUP(N3199,Agrupamentos!C$3:C$496,Agrupamentos!D$3:D$496,"",0)</f>
        <v>COMBATE A FORMIGA MANUAL</v>
      </c>
      <c r="AK3199" t="str">
        <f t="shared" si="420"/>
        <v>COMBATE A FORMIGA PÓS PLANTIO MANUAL - 3 a 5kg/ha isca granulada ou MIPISGN1400IMP16</v>
      </c>
      <c r="AL3199" s="57" t="str">
        <f t="shared" si="421"/>
        <v>48632GN1400Trabalhador FlorestalJONATHAN FONSECA DE OLIVEIRACOMBATE A FORMIGA PÓS PLANTIO MANUAL - 3 a 5kg/ha isca granulada ou MIPISSelena45Principal31,19Agosto-2602446237,868356481546237</v>
      </c>
      <c r="AM3199" s="79">
        <f t="shared" si="422"/>
        <v>18.18181818181818</v>
      </c>
      <c r="AN3199" s="80">
        <f t="shared" si="423"/>
        <v>2409.6363636363635</v>
      </c>
      <c r="AO3199" s="36">
        <f t="shared" si="424"/>
        <v>4133.6107000000002</v>
      </c>
      <c r="AP3199" s="83">
        <f t="shared" si="425"/>
        <v>1723.9743363636367</v>
      </c>
    </row>
    <row r="3200" spans="1:42" hidden="1">
      <c r="A3200">
        <v>48632</v>
      </c>
      <c r="B3200" s="38">
        <v>46237</v>
      </c>
      <c r="C3200" t="s">
        <v>781</v>
      </c>
      <c r="D3200" t="s">
        <v>185</v>
      </c>
      <c r="E3200" t="s">
        <v>186</v>
      </c>
      <c r="F3200" t="s">
        <v>92</v>
      </c>
      <c r="G3200">
        <v>8</v>
      </c>
      <c r="H3200" s="43">
        <v>10859</v>
      </c>
      <c r="I3200" t="s">
        <v>198</v>
      </c>
      <c r="J3200">
        <v>10093</v>
      </c>
      <c r="K3200" t="s">
        <v>199</v>
      </c>
      <c r="L3200" t="s">
        <v>199</v>
      </c>
      <c r="M3200" t="s">
        <v>786</v>
      </c>
      <c r="N3200" t="s">
        <v>341</v>
      </c>
      <c r="O3200" t="s">
        <v>64</v>
      </c>
      <c r="P3200">
        <v>607</v>
      </c>
      <c r="Q3200" t="s">
        <v>188</v>
      </c>
      <c r="R3200">
        <v>37</v>
      </c>
      <c r="S3200">
        <v>8</v>
      </c>
      <c r="T3200">
        <v>44.13</v>
      </c>
      <c r="U3200">
        <v>0</v>
      </c>
      <c r="V3200">
        <v>8</v>
      </c>
      <c r="W3200">
        <v>0.51</v>
      </c>
      <c r="X3200">
        <v>0.18</v>
      </c>
      <c r="Y3200">
        <v>0.18</v>
      </c>
      <c r="Z3200">
        <v>199.41</v>
      </c>
      <c r="AA3200" t="s">
        <v>46</v>
      </c>
      <c r="AB3200" t="s">
        <v>56</v>
      </c>
      <c r="AC3200" t="s">
        <v>202</v>
      </c>
      <c r="AE3200" s="39">
        <v>46237.868356481478</v>
      </c>
      <c r="AG3200" t="str">
        <f t="shared" si="418"/>
        <v>Agosto-26</v>
      </c>
      <c r="AH3200" s="36">
        <f>_xlfn.XLOOKUP(AK3200,'Base de Preços'!P$7:P$3001,'Base de Preços'!J$7:J$3001,"",0)</f>
        <v>930</v>
      </c>
      <c r="AI3200" s="37">
        <f t="shared" si="419"/>
        <v>0</v>
      </c>
      <c r="AJ3200" t="str">
        <f>_xlfn.XLOOKUP(N3200,Agrupamentos!C$3:C$496,Agrupamentos!D$3:D$496,"",0)</f>
        <v>IRRIGAÇÃO DE PLANTIO</v>
      </c>
      <c r="AK3200" t="str">
        <f t="shared" si="420"/>
        <v>3ª IRRIGAÇÃO DE PLANTIO 4 a 5 litros/planta+polímero,  tomadas d'água a 5 a 10km da operação, incluir captação de água.GN1400IMP15-B</v>
      </c>
      <c r="AL3200" s="57" t="str">
        <f t="shared" si="421"/>
        <v>48632GN1400Motorista de Caminhão PipaJONATHAN FONSECA DE OLIVEIRA3ª IRRIGAÇÃO DE PLANTIO 4 a 5 litros/planta+polímero,  tomadas d'água a 5 a 10km da operação, incluir captação de água.Selena37Suporte44,13Agosto-260846237,868356481546237</v>
      </c>
      <c r="AM3200" s="79">
        <f t="shared" si="422"/>
        <v>15.686274509803921</v>
      </c>
      <c r="AN3200" s="80">
        <f t="shared" si="423"/>
        <v>3128</v>
      </c>
      <c r="AO3200" s="36">
        <f t="shared" si="424"/>
        <v>8799.9633000000013</v>
      </c>
      <c r="AP3200" s="83">
        <f t="shared" si="425"/>
        <v>5671.9633000000013</v>
      </c>
    </row>
    <row r="3201" spans="1:42" hidden="1">
      <c r="A3201">
        <v>48632</v>
      </c>
      <c r="B3201" s="38">
        <v>46237</v>
      </c>
      <c r="C3201" t="s">
        <v>781</v>
      </c>
      <c r="D3201" t="s">
        <v>185</v>
      </c>
      <c r="E3201" t="s">
        <v>186</v>
      </c>
      <c r="F3201" t="s">
        <v>49</v>
      </c>
      <c r="G3201">
        <v>8</v>
      </c>
      <c r="H3201" s="43">
        <v>10859</v>
      </c>
      <c r="I3201" t="s">
        <v>198</v>
      </c>
      <c r="J3201">
        <v>10093</v>
      </c>
      <c r="K3201" t="s">
        <v>199</v>
      </c>
      <c r="L3201" t="s">
        <v>199</v>
      </c>
      <c r="M3201" t="s">
        <v>248</v>
      </c>
      <c r="N3201" t="s">
        <v>249</v>
      </c>
      <c r="O3201" t="s">
        <v>64</v>
      </c>
      <c r="P3201">
        <v>607</v>
      </c>
      <c r="Q3201" t="s">
        <v>188</v>
      </c>
      <c r="R3201">
        <v>46</v>
      </c>
      <c r="S3201">
        <v>32</v>
      </c>
      <c r="T3201">
        <v>30.7</v>
      </c>
      <c r="U3201">
        <v>0</v>
      </c>
      <c r="V3201">
        <v>32</v>
      </c>
      <c r="W3201">
        <v>1.32</v>
      </c>
      <c r="X3201">
        <v>1.04</v>
      </c>
      <c r="Y3201">
        <v>1.04</v>
      </c>
      <c r="Z3201">
        <v>132.53</v>
      </c>
      <c r="AA3201" t="s">
        <v>46</v>
      </c>
      <c r="AB3201" t="s">
        <v>47</v>
      </c>
      <c r="AC3201" t="s">
        <v>202</v>
      </c>
      <c r="AD3201" t="s">
        <v>228</v>
      </c>
      <c r="AE3201" s="39">
        <v>46237.868356481478</v>
      </c>
      <c r="AG3201" t="str">
        <f t="shared" si="418"/>
        <v>Agosto-26</v>
      </c>
      <c r="AH3201" s="36">
        <f>_xlfn.XLOOKUP(AK3201,'Base de Preços'!P$7:P$3001,'Base de Preços'!J$7:J$3001,"",0)</f>
        <v>177.9</v>
      </c>
      <c r="AI3201" s="37">
        <f t="shared" si="419"/>
        <v>5461.53</v>
      </c>
      <c r="AJ3201" t="str">
        <f>_xlfn.XLOOKUP(N3201,Agrupamentos!C$3:C$496,Agrupamentos!D$3:D$496,"",0)</f>
        <v>COMBATE A FORMIGA MANUAL</v>
      </c>
      <c r="AK3201" t="str">
        <f t="shared" si="420"/>
        <v>COMBATE A FORMIGA PÓS PLANTIO MANUAL - 3 a 5kg/ha isca granulada ou MIPISGN1400IMP16</v>
      </c>
      <c r="AL3201" s="57" t="str">
        <f t="shared" si="421"/>
        <v>48632GN1400Trabalhador FlorestalJONATHAN FONSECA DE OLIVEIRACOMBATE A FORMIGA PÓS PLANTIO MANUAL - 3 a 5kg/ha isca granulada ou MIPISSelena46Principal30,7Agosto-2603246237,868356481546237</v>
      </c>
      <c r="AM3201" s="79">
        <f t="shared" si="422"/>
        <v>24.242424242424242</v>
      </c>
      <c r="AN3201" s="80">
        <f t="shared" si="423"/>
        <v>3212.848484848485</v>
      </c>
      <c r="AO3201" s="36">
        <f t="shared" si="424"/>
        <v>4068.6709999999998</v>
      </c>
      <c r="AP3201" s="83">
        <f t="shared" si="425"/>
        <v>855.82251515151484</v>
      </c>
    </row>
    <row r="3202" spans="1:42" hidden="1">
      <c r="A3202">
        <v>48633</v>
      </c>
      <c r="B3202" s="38">
        <v>46237</v>
      </c>
      <c r="C3202" t="s">
        <v>781</v>
      </c>
      <c r="D3202" t="s">
        <v>185</v>
      </c>
      <c r="E3202" t="s">
        <v>186</v>
      </c>
      <c r="F3202" t="s">
        <v>59</v>
      </c>
      <c r="G3202">
        <v>8</v>
      </c>
      <c r="H3202" s="43">
        <v>10859</v>
      </c>
      <c r="I3202" t="s">
        <v>198</v>
      </c>
      <c r="J3202">
        <v>9900</v>
      </c>
      <c r="K3202" t="s">
        <v>218</v>
      </c>
      <c r="L3202" t="s">
        <v>218</v>
      </c>
      <c r="M3202" t="s">
        <v>214</v>
      </c>
      <c r="N3202" t="s">
        <v>215</v>
      </c>
      <c r="O3202" t="s">
        <v>64</v>
      </c>
      <c r="P3202">
        <v>451</v>
      </c>
      <c r="Q3202" t="s">
        <v>722</v>
      </c>
      <c r="R3202">
        <v>5</v>
      </c>
      <c r="S3202">
        <v>8</v>
      </c>
      <c r="T3202">
        <v>15</v>
      </c>
      <c r="U3202">
        <v>0</v>
      </c>
      <c r="V3202">
        <v>8</v>
      </c>
      <c r="W3202">
        <v>0.38</v>
      </c>
      <c r="X3202">
        <v>0.53</v>
      </c>
      <c r="Y3202">
        <v>0.53</v>
      </c>
      <c r="Z3202">
        <v>159.09</v>
      </c>
      <c r="AA3202" t="s">
        <v>46</v>
      </c>
      <c r="AB3202" t="s">
        <v>47</v>
      </c>
      <c r="AC3202" t="s">
        <v>220</v>
      </c>
      <c r="AE3202" s="39">
        <v>46237.86996527778</v>
      </c>
      <c r="AG3202" t="str">
        <f t="shared" si="418"/>
        <v>Agosto-26</v>
      </c>
      <c r="AH3202" s="36">
        <f>_xlfn.XLOOKUP(AK3202,'Base de Preços'!P$7:P$3001,'Base de Preços'!J$7:J$3001,"",0)</f>
        <v>193.73</v>
      </c>
      <c r="AI3202" s="37">
        <f t="shared" si="419"/>
        <v>2905.95</v>
      </c>
      <c r="AJ3202" t="str">
        <f>_xlfn.XLOOKUP(N3202,Agrupamentos!C$3:C$496,Agrupamentos!D$3:D$496,"",0)</f>
        <v>COMBATE A FORMIGA MECANIZADO</v>
      </c>
      <c r="AK3202" t="str">
        <f t="shared" si="420"/>
        <v>COMBATE A FORMIGA PÓS PLANTIO MECANIZADO- 3 a 5kg/ha isca granulada ou MIPISGN1400IMP17</v>
      </c>
      <c r="AL3202" s="57" t="str">
        <f t="shared" si="421"/>
        <v>48633GN1400Operador de Trator de PneuCARLOS ALVES DOS SANTOSCOMBATE A FORMIGA PÓS PLANTIO MECANIZADO- 3 a 5kg/ha isca granulada ou MIPISDOM ANTONIO5Principal15Agosto-260846237,869965277846237</v>
      </c>
      <c r="AM3202" s="79">
        <f t="shared" si="422"/>
        <v>21.05263157894737</v>
      </c>
      <c r="AN3202" s="80">
        <f t="shared" si="423"/>
        <v>3349.2631578947371</v>
      </c>
      <c r="AO3202" s="36">
        <f t="shared" si="424"/>
        <v>2386.35</v>
      </c>
      <c r="AP3202" s="83">
        <f t="shared" si="425"/>
        <v>-962.9131578947372</v>
      </c>
    </row>
    <row r="3203" spans="1:42" hidden="1">
      <c r="A3203">
        <v>48633</v>
      </c>
      <c r="B3203" s="38">
        <v>46237</v>
      </c>
      <c r="C3203" t="s">
        <v>781</v>
      </c>
      <c r="D3203" t="s">
        <v>185</v>
      </c>
      <c r="E3203" t="s">
        <v>186</v>
      </c>
      <c r="F3203" t="s">
        <v>59</v>
      </c>
      <c r="G3203">
        <v>8</v>
      </c>
      <c r="H3203" s="43">
        <v>10859</v>
      </c>
      <c r="I3203" t="s">
        <v>198</v>
      </c>
      <c r="J3203">
        <v>9900</v>
      </c>
      <c r="K3203" t="s">
        <v>218</v>
      </c>
      <c r="L3203" t="s">
        <v>218</v>
      </c>
      <c r="M3203" t="s">
        <v>214</v>
      </c>
      <c r="N3203" t="s">
        <v>215</v>
      </c>
      <c r="O3203" t="s">
        <v>64</v>
      </c>
      <c r="P3203">
        <v>451</v>
      </c>
      <c r="Q3203" t="s">
        <v>722</v>
      </c>
      <c r="R3203">
        <v>36</v>
      </c>
      <c r="S3203">
        <v>0</v>
      </c>
      <c r="T3203">
        <v>11.04</v>
      </c>
      <c r="U3203">
        <v>0</v>
      </c>
      <c r="V3203">
        <v>0</v>
      </c>
      <c r="W3203">
        <v>0.38</v>
      </c>
      <c r="X3203">
        <v>0</v>
      </c>
      <c r="Y3203">
        <v>0</v>
      </c>
      <c r="Z3203">
        <v>159.09</v>
      </c>
      <c r="AA3203" t="s">
        <v>46</v>
      </c>
      <c r="AB3203" t="s">
        <v>47</v>
      </c>
      <c r="AC3203" t="s">
        <v>220</v>
      </c>
      <c r="AE3203" s="39">
        <v>46237.86996527778</v>
      </c>
      <c r="AG3203" t="str">
        <f t="shared" si="418"/>
        <v>Agosto-26</v>
      </c>
      <c r="AH3203" s="36">
        <f>_xlfn.XLOOKUP(AK3203,'Base de Preços'!P$7:P$3001,'Base de Preços'!J$7:J$3001,"",0)</f>
        <v>193.73</v>
      </c>
      <c r="AI3203" s="37">
        <f t="shared" si="419"/>
        <v>2138.7791999999999</v>
      </c>
      <c r="AJ3203" t="str">
        <f>_xlfn.XLOOKUP(N3203,Agrupamentos!C$3:C$496,Agrupamentos!D$3:D$496,"",0)</f>
        <v>COMBATE A FORMIGA MECANIZADO</v>
      </c>
      <c r="AK3203" t="str">
        <f t="shared" si="420"/>
        <v>COMBATE A FORMIGA PÓS PLANTIO MECANIZADO- 3 a 5kg/ha isca granulada ou MIPISGN1400IMP17</v>
      </c>
      <c r="AL3203" s="57" t="str">
        <f t="shared" si="421"/>
        <v>48633GN1400Operador de Trator de PneuCARLOS ALVES DOS SANTOSCOMBATE A FORMIGA PÓS PLANTIO MECANIZADO- 3 a 5kg/ha isca granulada ou MIPISDOM ANTONIO36Principal11,04Agosto-260046237,869965277846237</v>
      </c>
      <c r="AM3203" s="79">
        <f t="shared" si="422"/>
        <v>0</v>
      </c>
      <c r="AN3203" s="80">
        <f t="shared" si="423"/>
        <v>0</v>
      </c>
      <c r="AO3203" s="36">
        <f t="shared" si="424"/>
        <v>1756.3535999999999</v>
      </c>
      <c r="AP3203" s="83">
        <f t="shared" si="425"/>
        <v>1756.3535999999999</v>
      </c>
    </row>
    <row r="3204" spans="1:42" hidden="1">
      <c r="A3204">
        <v>48633</v>
      </c>
      <c r="B3204" s="38">
        <v>46237</v>
      </c>
      <c r="C3204" t="s">
        <v>781</v>
      </c>
      <c r="D3204" t="s">
        <v>185</v>
      </c>
      <c r="E3204" t="s">
        <v>186</v>
      </c>
      <c r="F3204" t="s">
        <v>59</v>
      </c>
      <c r="G3204">
        <v>8</v>
      </c>
      <c r="H3204" s="43">
        <v>10859</v>
      </c>
      <c r="I3204" t="s">
        <v>198</v>
      </c>
      <c r="J3204">
        <v>9900</v>
      </c>
      <c r="K3204" t="s">
        <v>218</v>
      </c>
      <c r="L3204" t="s">
        <v>218</v>
      </c>
      <c r="M3204" t="s">
        <v>214</v>
      </c>
      <c r="N3204" t="s">
        <v>215</v>
      </c>
      <c r="O3204" t="s">
        <v>64</v>
      </c>
      <c r="P3204">
        <v>451</v>
      </c>
      <c r="Q3204" t="s">
        <v>722</v>
      </c>
      <c r="R3204">
        <v>12</v>
      </c>
      <c r="S3204">
        <v>8</v>
      </c>
      <c r="T3204">
        <v>17.88</v>
      </c>
      <c r="U3204">
        <v>0</v>
      </c>
      <c r="V3204">
        <v>8</v>
      </c>
      <c r="W3204">
        <v>0.38</v>
      </c>
      <c r="X3204">
        <v>0.45</v>
      </c>
      <c r="Y3204">
        <v>0.45</v>
      </c>
      <c r="Z3204">
        <v>159.09</v>
      </c>
      <c r="AA3204" t="s">
        <v>46</v>
      </c>
      <c r="AB3204" t="s">
        <v>47</v>
      </c>
      <c r="AC3204" t="s">
        <v>220</v>
      </c>
      <c r="AE3204" s="39">
        <v>46237.86996527778</v>
      </c>
      <c r="AG3204" t="str">
        <f t="shared" si="418"/>
        <v>Agosto-26</v>
      </c>
      <c r="AH3204" s="36">
        <f>_xlfn.XLOOKUP(AK3204,'Base de Preços'!P$7:P$3001,'Base de Preços'!J$7:J$3001,"",0)</f>
        <v>193.73</v>
      </c>
      <c r="AI3204" s="37">
        <f t="shared" si="419"/>
        <v>3463.8923999999997</v>
      </c>
      <c r="AJ3204" t="str">
        <f>_xlfn.XLOOKUP(N3204,Agrupamentos!C$3:C$496,Agrupamentos!D$3:D$496,"",0)</f>
        <v>COMBATE A FORMIGA MECANIZADO</v>
      </c>
      <c r="AK3204" t="str">
        <f t="shared" si="420"/>
        <v>COMBATE A FORMIGA PÓS PLANTIO MECANIZADO- 3 a 5kg/ha isca granulada ou MIPISGN1400IMP17</v>
      </c>
      <c r="AL3204" s="57" t="str">
        <f t="shared" si="421"/>
        <v>48633GN1400Operador de Trator de PneuCARLOS ALVES DOS SANTOSCOMBATE A FORMIGA PÓS PLANTIO MECANIZADO- 3 a 5kg/ha isca granulada ou MIPISDOM ANTONIO12Principal17,88Agosto-260846237,869965277846237</v>
      </c>
      <c r="AM3204" s="79">
        <f t="shared" si="422"/>
        <v>21.05263157894737</v>
      </c>
      <c r="AN3204" s="80">
        <f t="shared" si="423"/>
        <v>3349.2631578947371</v>
      </c>
      <c r="AO3204" s="36">
        <f t="shared" si="424"/>
        <v>2844.5291999999999</v>
      </c>
      <c r="AP3204" s="83">
        <f t="shared" si="425"/>
        <v>-504.73395789473716</v>
      </c>
    </row>
    <row r="3205" spans="1:42" hidden="1">
      <c r="A3205">
        <v>48633</v>
      </c>
      <c r="B3205" s="38">
        <v>46237</v>
      </c>
      <c r="C3205" t="s">
        <v>781</v>
      </c>
      <c r="D3205" t="s">
        <v>185</v>
      </c>
      <c r="E3205" t="s">
        <v>186</v>
      </c>
      <c r="F3205" t="s">
        <v>59</v>
      </c>
      <c r="G3205">
        <v>8</v>
      </c>
      <c r="H3205" s="43">
        <v>10859</v>
      </c>
      <c r="I3205" t="s">
        <v>198</v>
      </c>
      <c r="J3205">
        <v>9900</v>
      </c>
      <c r="K3205" t="s">
        <v>218</v>
      </c>
      <c r="L3205" t="s">
        <v>218</v>
      </c>
      <c r="M3205" t="s">
        <v>214</v>
      </c>
      <c r="N3205" t="s">
        <v>215</v>
      </c>
      <c r="O3205" t="s">
        <v>64</v>
      </c>
      <c r="P3205">
        <v>451</v>
      </c>
      <c r="Q3205" t="s">
        <v>722</v>
      </c>
      <c r="R3205">
        <v>9</v>
      </c>
      <c r="S3205">
        <v>8</v>
      </c>
      <c r="T3205">
        <v>27.85</v>
      </c>
      <c r="U3205">
        <v>0</v>
      </c>
      <c r="V3205">
        <v>8</v>
      </c>
      <c r="W3205">
        <v>0.38</v>
      </c>
      <c r="X3205">
        <v>0.28999999999999998</v>
      </c>
      <c r="Y3205">
        <v>0.28999999999999998</v>
      </c>
      <c r="Z3205">
        <v>159.09</v>
      </c>
      <c r="AA3205" t="s">
        <v>46</v>
      </c>
      <c r="AB3205" t="s">
        <v>47</v>
      </c>
      <c r="AC3205" t="s">
        <v>220</v>
      </c>
      <c r="AE3205" s="39">
        <v>46237.86996527778</v>
      </c>
      <c r="AG3205" t="str">
        <f t="shared" si="418"/>
        <v>Agosto-26</v>
      </c>
      <c r="AH3205" s="36">
        <f>_xlfn.XLOOKUP(AK3205,'Base de Preços'!P$7:P$3001,'Base de Preços'!J$7:J$3001,"",0)</f>
        <v>193.73</v>
      </c>
      <c r="AI3205" s="37">
        <f t="shared" si="419"/>
        <v>5395.3805000000002</v>
      </c>
      <c r="AJ3205" t="str">
        <f>_xlfn.XLOOKUP(N3205,Agrupamentos!C$3:C$496,Agrupamentos!D$3:D$496,"",0)</f>
        <v>COMBATE A FORMIGA MECANIZADO</v>
      </c>
      <c r="AK3205" t="str">
        <f t="shared" si="420"/>
        <v>COMBATE A FORMIGA PÓS PLANTIO MECANIZADO- 3 a 5kg/ha isca granulada ou MIPISGN1400IMP17</v>
      </c>
      <c r="AL3205" s="57" t="str">
        <f t="shared" si="421"/>
        <v>48633GN1400Operador de Trator de PneuCARLOS ALVES DOS SANTOSCOMBATE A FORMIGA PÓS PLANTIO MECANIZADO- 3 a 5kg/ha isca granulada ou MIPISDOM ANTONIO9Principal27,85Agosto-260846237,869965277846237</v>
      </c>
      <c r="AM3205" s="79">
        <f t="shared" si="422"/>
        <v>21.05263157894737</v>
      </c>
      <c r="AN3205" s="80">
        <f t="shared" si="423"/>
        <v>3349.2631578947371</v>
      </c>
      <c r="AO3205" s="36">
        <f t="shared" si="424"/>
        <v>4430.6565000000001</v>
      </c>
      <c r="AP3205" s="83">
        <f t="shared" si="425"/>
        <v>1081.3933421052629</v>
      </c>
    </row>
    <row r="3206" spans="1:42" hidden="1">
      <c r="A3206">
        <v>48636</v>
      </c>
      <c r="B3206" s="38">
        <v>46237</v>
      </c>
      <c r="C3206" t="s">
        <v>781</v>
      </c>
      <c r="D3206" t="s">
        <v>185</v>
      </c>
      <c r="E3206" t="s">
        <v>186</v>
      </c>
      <c r="F3206" t="s">
        <v>59</v>
      </c>
      <c r="G3206">
        <v>8</v>
      </c>
      <c r="H3206" s="43">
        <v>10859</v>
      </c>
      <c r="I3206" t="s">
        <v>198</v>
      </c>
      <c r="J3206">
        <v>10315</v>
      </c>
      <c r="K3206" t="s">
        <v>206</v>
      </c>
      <c r="L3206" t="s">
        <v>206</v>
      </c>
      <c r="M3206" t="s">
        <v>71</v>
      </c>
      <c r="N3206" t="s">
        <v>225</v>
      </c>
      <c r="O3206" t="s">
        <v>64</v>
      </c>
      <c r="P3206">
        <v>400</v>
      </c>
      <c r="Q3206" t="s">
        <v>233</v>
      </c>
      <c r="R3206">
        <v>363</v>
      </c>
      <c r="S3206">
        <v>8</v>
      </c>
      <c r="T3206">
        <v>10</v>
      </c>
      <c r="U3206">
        <v>0</v>
      </c>
      <c r="V3206">
        <v>8</v>
      </c>
      <c r="W3206">
        <v>0.4</v>
      </c>
      <c r="X3206">
        <v>0.8</v>
      </c>
      <c r="Y3206">
        <v>0.8</v>
      </c>
      <c r="Z3206">
        <v>124.6</v>
      </c>
      <c r="AA3206" t="s">
        <v>55</v>
      </c>
      <c r="AB3206" t="s">
        <v>77</v>
      </c>
      <c r="AC3206" t="s">
        <v>209</v>
      </c>
      <c r="AE3206" s="39">
        <v>46237.887650462966</v>
      </c>
      <c r="AG3206" t="str">
        <f t="shared" si="418"/>
        <v>Agosto-26</v>
      </c>
      <c r="AH3206" s="36">
        <f>_xlfn.XLOOKUP(AK3206,'Base de Preços'!P$7:P$3001,'Base de Preços'!J$7:J$3001,"",0)</f>
        <v>446.88</v>
      </c>
      <c r="AI3206" s="37">
        <f t="shared" si="419"/>
        <v>0</v>
      </c>
      <c r="AJ3206" t="str">
        <f>_xlfn.XLOOKUP(N3206,Agrupamentos!C$3:C$496,Agrupamentos!D$3:D$496,"",0)</f>
        <v>REPLANTIO</v>
      </c>
      <c r="AK3206" t="str">
        <f t="shared" si="420"/>
        <v>REPLANTIOGN1400REF29</v>
      </c>
      <c r="AL3206" s="57" t="str">
        <f t="shared" si="421"/>
        <v>48636GN1400Operador de Trator de PneuANTONIO MARCIO PEREIRA DA SILVAREPLANTIORosa Maria363Apoio10Agosto-260846237,88765046346237</v>
      </c>
      <c r="AM3206" s="79">
        <f t="shared" si="422"/>
        <v>20</v>
      </c>
      <c r="AN3206" s="80">
        <f t="shared" si="423"/>
        <v>2492</v>
      </c>
      <c r="AO3206" s="36">
        <f t="shared" si="424"/>
        <v>1246</v>
      </c>
      <c r="AP3206" s="83">
        <f t="shared" si="425"/>
        <v>-1246</v>
      </c>
    </row>
    <row r="3207" spans="1:42" hidden="1">
      <c r="A3207">
        <v>48636</v>
      </c>
      <c r="B3207" s="38">
        <v>46237</v>
      </c>
      <c r="C3207" t="s">
        <v>781</v>
      </c>
      <c r="D3207" t="s">
        <v>185</v>
      </c>
      <c r="E3207" t="s">
        <v>186</v>
      </c>
      <c r="F3207" t="s">
        <v>37</v>
      </c>
      <c r="G3207">
        <v>8</v>
      </c>
      <c r="H3207" s="43">
        <v>10859</v>
      </c>
      <c r="I3207" t="s">
        <v>198</v>
      </c>
      <c r="J3207">
        <v>10315</v>
      </c>
      <c r="K3207" t="s">
        <v>206</v>
      </c>
      <c r="L3207" t="s">
        <v>206</v>
      </c>
      <c r="M3207" t="s">
        <v>282</v>
      </c>
      <c r="N3207" t="s">
        <v>283</v>
      </c>
      <c r="O3207" t="s">
        <v>64</v>
      </c>
      <c r="P3207">
        <v>400</v>
      </c>
      <c r="Q3207" t="s">
        <v>233</v>
      </c>
      <c r="R3207">
        <v>363</v>
      </c>
      <c r="S3207">
        <v>9</v>
      </c>
      <c r="T3207">
        <v>10</v>
      </c>
      <c r="U3207">
        <v>0</v>
      </c>
      <c r="V3207">
        <v>9</v>
      </c>
      <c r="W3207">
        <v>0.18</v>
      </c>
      <c r="X3207">
        <v>0.9</v>
      </c>
      <c r="Y3207">
        <v>0.9</v>
      </c>
      <c r="Z3207">
        <v>70.739999999999995</v>
      </c>
      <c r="AA3207" t="s">
        <v>55</v>
      </c>
      <c r="AB3207" t="s">
        <v>56</v>
      </c>
      <c r="AC3207" t="s">
        <v>209</v>
      </c>
      <c r="AE3207" s="39">
        <v>46237.887650462966</v>
      </c>
      <c r="AG3207" t="str">
        <f t="shared" si="418"/>
        <v>Agosto-26</v>
      </c>
      <c r="AH3207" s="36">
        <f>_xlfn.XLOOKUP(AK3207,'Base de Preços'!P$7:P$3001,'Base de Preços'!J$7:J$3001,"",0)</f>
        <v>551.6</v>
      </c>
      <c r="AI3207" s="37">
        <f t="shared" si="419"/>
        <v>0</v>
      </c>
      <c r="AJ3207" t="str">
        <f>_xlfn.XLOOKUP(N3207,Agrupamentos!C$3:C$496,Agrupamentos!D$3:D$496,"",0)</f>
        <v>IRRIGAÇÃO DE REPLANTIO</v>
      </c>
      <c r="AK3207" t="str">
        <f t="shared" si="420"/>
        <v>1ª IRRIGAÇÃO DE REPLANTIOGN1400REF32 - 01</v>
      </c>
      <c r="AL3207" s="57" t="str">
        <f t="shared" si="421"/>
        <v>48636GN1400MotoristaANTONIO MARCIO PEREIRA DA SILVA1ª IRRIGAÇÃO DE REPLANTIORosa Maria363Suporte10Agosto-260946237,88765046346237</v>
      </c>
      <c r="AM3207" s="79">
        <f t="shared" si="422"/>
        <v>50</v>
      </c>
      <c r="AN3207" s="80">
        <f t="shared" si="423"/>
        <v>3536.9999999999995</v>
      </c>
      <c r="AO3207" s="36">
        <f t="shared" si="424"/>
        <v>707.4</v>
      </c>
      <c r="AP3207" s="83">
        <f t="shared" si="425"/>
        <v>-2829.5999999999995</v>
      </c>
    </row>
    <row r="3208" spans="1:42" hidden="1">
      <c r="A3208">
        <v>48636</v>
      </c>
      <c r="B3208" s="38">
        <v>46237</v>
      </c>
      <c r="C3208" t="s">
        <v>781</v>
      </c>
      <c r="D3208" t="s">
        <v>185</v>
      </c>
      <c r="E3208" t="s">
        <v>186</v>
      </c>
      <c r="F3208" t="s">
        <v>49</v>
      </c>
      <c r="G3208">
        <v>8</v>
      </c>
      <c r="H3208" s="43">
        <v>10859</v>
      </c>
      <c r="I3208" t="s">
        <v>198</v>
      </c>
      <c r="J3208">
        <v>10315</v>
      </c>
      <c r="K3208" t="s">
        <v>206</v>
      </c>
      <c r="L3208" t="s">
        <v>206</v>
      </c>
      <c r="M3208" t="s">
        <v>231</v>
      </c>
      <c r="N3208" t="s">
        <v>232</v>
      </c>
      <c r="O3208" t="s">
        <v>64</v>
      </c>
      <c r="P3208">
        <v>400</v>
      </c>
      <c r="Q3208" t="s">
        <v>233</v>
      </c>
      <c r="R3208">
        <v>359</v>
      </c>
      <c r="S3208">
        <v>40</v>
      </c>
      <c r="T3208">
        <v>39.29</v>
      </c>
      <c r="U3208">
        <v>0</v>
      </c>
      <c r="V3208">
        <v>40</v>
      </c>
      <c r="W3208">
        <v>1.48</v>
      </c>
      <c r="X3208">
        <v>1.02</v>
      </c>
      <c r="Y3208">
        <v>1.02</v>
      </c>
      <c r="Z3208">
        <v>148.43</v>
      </c>
      <c r="AA3208" t="s">
        <v>46</v>
      </c>
      <c r="AB3208" t="s">
        <v>47</v>
      </c>
      <c r="AC3208" t="s">
        <v>209</v>
      </c>
      <c r="AE3208" s="39">
        <v>46237.887650462966</v>
      </c>
      <c r="AG3208" t="str">
        <f t="shared" si="418"/>
        <v>Agosto-26</v>
      </c>
      <c r="AH3208" s="36">
        <f>_xlfn.XLOOKUP(AK3208,'Base de Preços'!P$7:P$3001,'Base de Preços'!J$7:J$3001,"",0)</f>
        <v>199.25</v>
      </c>
      <c r="AI3208" s="37">
        <f t="shared" si="419"/>
        <v>7828.5325000000003</v>
      </c>
      <c r="AJ3208" t="str">
        <f>_xlfn.XLOOKUP(N3208,Agrupamentos!C$3:C$496,Agrupamentos!D$3:D$496,"",0)</f>
        <v>COMBATE A FORMIGA MANUAL</v>
      </c>
      <c r="AK3208" t="str">
        <f t="shared" si="420"/>
        <v>COMBATE A FORMIGA PÓS PLANTIO MANUAL - 3 a 5kg/HA Isca granulada ou MIPISGN1400REF16</v>
      </c>
      <c r="AL3208" s="57" t="str">
        <f t="shared" si="421"/>
        <v>48636GN1400Trabalhador FlorestalANTONIO MARCIO PEREIRA DA SILVACOMBATE A FORMIGA PÓS PLANTIO MANUAL - 3 a 5kg/HA Isca granulada ou MIPISRosa Maria359Principal39,29Agosto-2604046237,88765046346237</v>
      </c>
      <c r="AM3208" s="79">
        <f t="shared" si="422"/>
        <v>27.027027027027028</v>
      </c>
      <c r="AN3208" s="80">
        <f t="shared" si="423"/>
        <v>4011.6216216216221</v>
      </c>
      <c r="AO3208" s="36">
        <f t="shared" si="424"/>
        <v>5831.8146999999999</v>
      </c>
      <c r="AP3208" s="83">
        <f t="shared" si="425"/>
        <v>1820.1930783783778</v>
      </c>
    </row>
    <row r="3209" spans="1:42" hidden="1">
      <c r="A3209">
        <v>48636</v>
      </c>
      <c r="B3209" s="38">
        <v>46237</v>
      </c>
      <c r="C3209" t="s">
        <v>781</v>
      </c>
      <c r="D3209" t="s">
        <v>185</v>
      </c>
      <c r="E3209" t="s">
        <v>186</v>
      </c>
      <c r="F3209" t="s">
        <v>49</v>
      </c>
      <c r="G3209">
        <v>8</v>
      </c>
      <c r="H3209" s="43">
        <v>10859</v>
      </c>
      <c r="I3209" t="s">
        <v>198</v>
      </c>
      <c r="J3209">
        <v>10315</v>
      </c>
      <c r="K3209" t="s">
        <v>206</v>
      </c>
      <c r="L3209" t="s">
        <v>206</v>
      </c>
      <c r="M3209" t="s">
        <v>71</v>
      </c>
      <c r="N3209" t="s">
        <v>225</v>
      </c>
      <c r="O3209" t="s">
        <v>64</v>
      </c>
      <c r="P3209">
        <v>400</v>
      </c>
      <c r="Q3209" t="s">
        <v>233</v>
      </c>
      <c r="R3209">
        <v>363</v>
      </c>
      <c r="S3209">
        <v>40</v>
      </c>
      <c r="T3209">
        <v>10</v>
      </c>
      <c r="U3209">
        <v>0</v>
      </c>
      <c r="V3209">
        <v>40</v>
      </c>
      <c r="W3209">
        <v>3.18</v>
      </c>
      <c r="X3209">
        <v>4</v>
      </c>
      <c r="Y3209">
        <v>4</v>
      </c>
      <c r="Z3209">
        <v>322.27999999999997</v>
      </c>
      <c r="AA3209" t="s">
        <v>55</v>
      </c>
      <c r="AB3209" t="s">
        <v>47</v>
      </c>
      <c r="AC3209" t="s">
        <v>209</v>
      </c>
      <c r="AE3209" s="39">
        <v>46237.887650462966</v>
      </c>
      <c r="AG3209" t="str">
        <f t="shared" si="418"/>
        <v>Agosto-26</v>
      </c>
      <c r="AH3209" s="36">
        <f>_xlfn.XLOOKUP(AK3209,'Base de Preços'!P$7:P$3001,'Base de Preços'!J$7:J$3001,"",0)</f>
        <v>446.88</v>
      </c>
      <c r="AI3209" s="37">
        <f t="shared" si="419"/>
        <v>4468.8</v>
      </c>
      <c r="AJ3209" t="str">
        <f>_xlfn.XLOOKUP(N3209,Agrupamentos!C$3:C$496,Agrupamentos!D$3:D$496,"",0)</f>
        <v>REPLANTIO</v>
      </c>
      <c r="AK3209" t="str">
        <f t="shared" si="420"/>
        <v>REPLANTIOGN1400REF29</v>
      </c>
      <c r="AL3209" s="57" t="str">
        <f t="shared" si="421"/>
        <v>48636GN1400Trabalhador FlorestalANTONIO MARCIO PEREIRA DA SILVAREPLANTIORosa Maria363Principal10Agosto-2604046237,88765046346237</v>
      </c>
      <c r="AM3209" s="79">
        <f t="shared" si="422"/>
        <v>12.578616352201257</v>
      </c>
      <c r="AN3209" s="80">
        <f t="shared" si="423"/>
        <v>4053.8364779874205</v>
      </c>
      <c r="AO3209" s="36">
        <f t="shared" si="424"/>
        <v>3222.7999999999997</v>
      </c>
      <c r="AP3209" s="83">
        <f t="shared" si="425"/>
        <v>-831.03647798742077</v>
      </c>
    </row>
    <row r="3210" spans="1:42" hidden="1">
      <c r="A3210">
        <v>48636</v>
      </c>
      <c r="B3210" s="38">
        <v>46237</v>
      </c>
      <c r="C3210" t="s">
        <v>781</v>
      </c>
      <c r="D3210" t="s">
        <v>185</v>
      </c>
      <c r="E3210" t="s">
        <v>186</v>
      </c>
      <c r="F3210" t="s">
        <v>37</v>
      </c>
      <c r="G3210">
        <v>8</v>
      </c>
      <c r="H3210" s="43">
        <v>10859</v>
      </c>
      <c r="I3210" t="s">
        <v>198</v>
      </c>
      <c r="J3210">
        <v>10315</v>
      </c>
      <c r="K3210" t="s">
        <v>206</v>
      </c>
      <c r="L3210" t="s">
        <v>206</v>
      </c>
      <c r="M3210">
        <v>43</v>
      </c>
      <c r="N3210" t="s">
        <v>42</v>
      </c>
      <c r="O3210" t="s">
        <v>64</v>
      </c>
      <c r="P3210">
        <v>400</v>
      </c>
      <c r="Q3210" t="s">
        <v>233</v>
      </c>
      <c r="R3210">
        <v>359</v>
      </c>
      <c r="S3210">
        <v>8</v>
      </c>
      <c r="T3210">
        <v>0</v>
      </c>
      <c r="U3210">
        <v>0</v>
      </c>
      <c r="V3210">
        <v>8</v>
      </c>
      <c r="W3210">
        <v>0</v>
      </c>
      <c r="X3210">
        <v>0</v>
      </c>
      <c r="Y3210">
        <v>0</v>
      </c>
      <c r="Z3210">
        <v>0</v>
      </c>
      <c r="AA3210" t="s">
        <v>46</v>
      </c>
      <c r="AB3210" t="s">
        <v>47</v>
      </c>
      <c r="AC3210" t="s">
        <v>209</v>
      </c>
      <c r="AE3210" s="39">
        <v>46237.887650462966</v>
      </c>
      <c r="AG3210" t="str">
        <f t="shared" si="418"/>
        <v>Agosto-26</v>
      </c>
      <c r="AH3210" s="36">
        <f>_xlfn.XLOOKUP(AK3210,'Base de Preços'!P$7:P$3001,'Base de Preços'!J$7:J$3001,"",0)</f>
        <v>0</v>
      </c>
      <c r="AI3210" s="37">
        <f t="shared" si="419"/>
        <v>0</v>
      </c>
      <c r="AJ3210" t="str">
        <f>_xlfn.XLOOKUP(N3210,Agrupamentos!C$3:C$496,Agrupamentos!D$3:D$496,"",0)</f>
        <v>APOIO E MANUTENÇÃO</v>
      </c>
      <c r="AK3210" t="str">
        <f t="shared" si="420"/>
        <v>APOIO E MANUTEÇÃOGN140043</v>
      </c>
      <c r="AL3210" s="57" t="str">
        <f t="shared" si="421"/>
        <v>48636GN1400MotoristaANTONIO MARCIO PEREIRA DA SILVAAPOIO E MANUTEÇÃORosa Maria359Principal0Agosto-260846237,88765046346237</v>
      </c>
      <c r="AM3210" s="79" t="str">
        <f t="shared" si="422"/>
        <v/>
      </c>
      <c r="AN3210" s="80" t="str">
        <f t="shared" si="423"/>
        <v/>
      </c>
      <c r="AO3210" s="36">
        <f t="shared" si="424"/>
        <v>0</v>
      </c>
      <c r="AP3210" s="83" t="str">
        <f t="shared" si="425"/>
        <v/>
      </c>
    </row>
    <row r="3211" spans="1:42" hidden="1">
      <c r="A3211">
        <v>48636</v>
      </c>
      <c r="B3211" s="38">
        <v>46237</v>
      </c>
      <c r="C3211" t="s">
        <v>781</v>
      </c>
      <c r="D3211" t="s">
        <v>185</v>
      </c>
      <c r="E3211" t="s">
        <v>186</v>
      </c>
      <c r="F3211" t="s">
        <v>49</v>
      </c>
      <c r="G3211">
        <v>8</v>
      </c>
      <c r="H3211" s="43">
        <v>10859</v>
      </c>
      <c r="I3211" t="s">
        <v>198</v>
      </c>
      <c r="J3211">
        <v>10315</v>
      </c>
      <c r="K3211" t="s">
        <v>206</v>
      </c>
      <c r="L3211" t="s">
        <v>206</v>
      </c>
      <c r="M3211" t="s">
        <v>231</v>
      </c>
      <c r="N3211" t="s">
        <v>232</v>
      </c>
      <c r="O3211" t="s">
        <v>64</v>
      </c>
      <c r="P3211">
        <v>400</v>
      </c>
      <c r="Q3211" t="s">
        <v>233</v>
      </c>
      <c r="R3211">
        <v>378</v>
      </c>
      <c r="S3211">
        <v>10</v>
      </c>
      <c r="T3211">
        <v>11.93</v>
      </c>
      <c r="U3211">
        <v>0</v>
      </c>
      <c r="V3211">
        <v>10</v>
      </c>
      <c r="W3211">
        <v>1.48</v>
      </c>
      <c r="X3211">
        <v>0.84</v>
      </c>
      <c r="Y3211">
        <v>0.84</v>
      </c>
      <c r="Z3211">
        <v>148.43</v>
      </c>
      <c r="AA3211" t="s">
        <v>46</v>
      </c>
      <c r="AB3211" t="s">
        <v>47</v>
      </c>
      <c r="AC3211" t="s">
        <v>209</v>
      </c>
      <c r="AE3211" s="39">
        <v>46237.887650462966</v>
      </c>
      <c r="AG3211" t="str">
        <f t="shared" si="418"/>
        <v>Agosto-26</v>
      </c>
      <c r="AH3211" s="36">
        <f>_xlfn.XLOOKUP(AK3211,'Base de Preços'!P$7:P$3001,'Base de Preços'!J$7:J$3001,"",0)</f>
        <v>199.25</v>
      </c>
      <c r="AI3211" s="37">
        <f t="shared" si="419"/>
        <v>2377.0524999999998</v>
      </c>
      <c r="AJ3211" t="str">
        <f>_xlfn.XLOOKUP(N3211,Agrupamentos!C$3:C$496,Agrupamentos!D$3:D$496,"",0)</f>
        <v>COMBATE A FORMIGA MANUAL</v>
      </c>
      <c r="AK3211" t="str">
        <f t="shared" si="420"/>
        <v>COMBATE A FORMIGA PÓS PLANTIO MANUAL - 3 a 5kg/HA Isca granulada ou MIPISGN1400REF16</v>
      </c>
      <c r="AL3211" s="57" t="str">
        <f t="shared" si="421"/>
        <v>48636GN1400Trabalhador FlorestalANTONIO MARCIO PEREIRA DA SILVACOMBATE A FORMIGA PÓS PLANTIO MANUAL - 3 a 5kg/HA Isca granulada ou MIPISRosa Maria378Principal11,93Agosto-2601046237,88765046346237</v>
      </c>
      <c r="AM3211" s="79">
        <f t="shared" si="422"/>
        <v>6.756756756756757</v>
      </c>
      <c r="AN3211" s="80">
        <f t="shared" si="423"/>
        <v>1002.9054054054055</v>
      </c>
      <c r="AO3211" s="36">
        <f t="shared" si="424"/>
        <v>1770.7699</v>
      </c>
      <c r="AP3211" s="83">
        <f t="shared" si="425"/>
        <v>767.86449459459448</v>
      </c>
    </row>
    <row r="3212" spans="1:42" hidden="1">
      <c r="A3212">
        <v>48636</v>
      </c>
      <c r="B3212" s="38">
        <v>46237</v>
      </c>
      <c r="C3212" t="s">
        <v>781</v>
      </c>
      <c r="D3212" t="s">
        <v>185</v>
      </c>
      <c r="E3212" t="s">
        <v>186</v>
      </c>
      <c r="F3212" t="s">
        <v>49</v>
      </c>
      <c r="G3212">
        <v>8</v>
      </c>
      <c r="H3212" s="43">
        <v>10859</v>
      </c>
      <c r="I3212" t="s">
        <v>198</v>
      </c>
      <c r="J3212">
        <v>10315</v>
      </c>
      <c r="K3212" t="s">
        <v>206</v>
      </c>
      <c r="L3212" t="s">
        <v>206</v>
      </c>
      <c r="M3212" t="s">
        <v>282</v>
      </c>
      <c r="N3212" t="s">
        <v>283</v>
      </c>
      <c r="O3212" t="s">
        <v>64</v>
      </c>
      <c r="P3212">
        <v>400</v>
      </c>
      <c r="Q3212" t="s">
        <v>233</v>
      </c>
      <c r="R3212">
        <v>363</v>
      </c>
      <c r="S3212">
        <v>40</v>
      </c>
      <c r="T3212">
        <v>10</v>
      </c>
      <c r="U3212">
        <v>0</v>
      </c>
      <c r="V3212">
        <v>40</v>
      </c>
      <c r="W3212">
        <v>2.69</v>
      </c>
      <c r="X3212">
        <v>4</v>
      </c>
      <c r="Y3212">
        <v>4</v>
      </c>
      <c r="Z3212">
        <v>272.89</v>
      </c>
      <c r="AA3212" t="s">
        <v>55</v>
      </c>
      <c r="AB3212" t="s">
        <v>47</v>
      </c>
      <c r="AC3212" t="s">
        <v>209</v>
      </c>
      <c r="AE3212" s="39">
        <v>46237.887650462966</v>
      </c>
      <c r="AG3212" t="str">
        <f t="shared" si="418"/>
        <v>Agosto-26</v>
      </c>
      <c r="AH3212" s="36">
        <f>_xlfn.XLOOKUP(AK3212,'Base de Preços'!P$7:P$3001,'Base de Preços'!J$7:J$3001,"",0)</f>
        <v>551.6</v>
      </c>
      <c r="AI3212" s="37">
        <f t="shared" si="419"/>
        <v>5516</v>
      </c>
      <c r="AJ3212" t="str">
        <f>_xlfn.XLOOKUP(N3212,Agrupamentos!C$3:C$496,Agrupamentos!D$3:D$496,"",0)</f>
        <v>IRRIGAÇÃO DE REPLANTIO</v>
      </c>
      <c r="AK3212" t="str">
        <f t="shared" si="420"/>
        <v>1ª IRRIGAÇÃO DE REPLANTIOGN1400REF32 - 01</v>
      </c>
      <c r="AL3212" s="57" t="str">
        <f t="shared" si="421"/>
        <v>48636GN1400Trabalhador FlorestalANTONIO MARCIO PEREIRA DA SILVA1ª IRRIGAÇÃO DE REPLANTIORosa Maria363Principal10Agosto-2604046237,88765046346237</v>
      </c>
      <c r="AM3212" s="79">
        <f t="shared" si="422"/>
        <v>14.869888475836431</v>
      </c>
      <c r="AN3212" s="80">
        <f t="shared" si="423"/>
        <v>4057.8438661710034</v>
      </c>
      <c r="AO3212" s="36">
        <f t="shared" si="424"/>
        <v>2728.8999999999996</v>
      </c>
      <c r="AP3212" s="83">
        <f t="shared" si="425"/>
        <v>-1328.9438661710037</v>
      </c>
    </row>
    <row r="3213" spans="1:42" hidden="1">
      <c r="A3213">
        <v>48636</v>
      </c>
      <c r="B3213" s="38">
        <v>46237</v>
      </c>
      <c r="C3213" t="s">
        <v>781</v>
      </c>
      <c r="D3213" t="s">
        <v>185</v>
      </c>
      <c r="E3213" t="s">
        <v>186</v>
      </c>
      <c r="F3213" t="s">
        <v>49</v>
      </c>
      <c r="G3213">
        <v>8</v>
      </c>
      <c r="H3213" s="43">
        <v>10859</v>
      </c>
      <c r="I3213" t="s">
        <v>198</v>
      </c>
      <c r="J3213">
        <v>10315</v>
      </c>
      <c r="K3213" t="s">
        <v>206</v>
      </c>
      <c r="L3213" t="s">
        <v>206</v>
      </c>
      <c r="M3213" t="s">
        <v>231</v>
      </c>
      <c r="N3213" t="s">
        <v>232</v>
      </c>
      <c r="O3213" t="s">
        <v>64</v>
      </c>
      <c r="P3213">
        <v>400</v>
      </c>
      <c r="Q3213" t="s">
        <v>233</v>
      </c>
      <c r="R3213">
        <v>364</v>
      </c>
      <c r="S3213">
        <v>24</v>
      </c>
      <c r="T3213">
        <v>29.17</v>
      </c>
      <c r="U3213">
        <v>0</v>
      </c>
      <c r="V3213">
        <v>24</v>
      </c>
      <c r="W3213">
        <v>1.48</v>
      </c>
      <c r="X3213">
        <v>0.82</v>
      </c>
      <c r="Y3213">
        <v>0.82</v>
      </c>
      <c r="Z3213">
        <v>148.43</v>
      </c>
      <c r="AA3213" t="s">
        <v>46</v>
      </c>
      <c r="AB3213" t="s">
        <v>47</v>
      </c>
      <c r="AC3213" t="s">
        <v>209</v>
      </c>
      <c r="AE3213" s="39">
        <v>46237.887650462966</v>
      </c>
      <c r="AG3213" t="str">
        <f t="shared" si="418"/>
        <v>Agosto-26</v>
      </c>
      <c r="AH3213" s="36">
        <f>_xlfn.XLOOKUP(AK3213,'Base de Preços'!P$7:P$3001,'Base de Preços'!J$7:J$3001,"",0)</f>
        <v>199.25</v>
      </c>
      <c r="AI3213" s="37">
        <f t="shared" si="419"/>
        <v>5812.1225000000004</v>
      </c>
      <c r="AJ3213" t="str">
        <f>_xlfn.XLOOKUP(N3213,Agrupamentos!C$3:C$496,Agrupamentos!D$3:D$496,"",0)</f>
        <v>COMBATE A FORMIGA MANUAL</v>
      </c>
      <c r="AK3213" t="str">
        <f t="shared" si="420"/>
        <v>COMBATE A FORMIGA PÓS PLANTIO MANUAL - 3 a 5kg/HA Isca granulada ou MIPISGN1400REF16</v>
      </c>
      <c r="AL3213" s="57" t="str">
        <f t="shared" si="421"/>
        <v>48636GN1400Trabalhador FlorestalANTONIO MARCIO PEREIRA DA SILVACOMBATE A FORMIGA PÓS PLANTIO MANUAL - 3 a 5kg/HA Isca granulada ou MIPISRosa Maria364Principal29,17Agosto-2602446237,88765046346237</v>
      </c>
      <c r="AM3213" s="79">
        <f t="shared" si="422"/>
        <v>16.216216216216218</v>
      </c>
      <c r="AN3213" s="80">
        <f t="shared" si="423"/>
        <v>2406.9729729729734</v>
      </c>
      <c r="AO3213" s="36">
        <f t="shared" si="424"/>
        <v>4329.7031000000006</v>
      </c>
      <c r="AP3213" s="83">
        <f t="shared" si="425"/>
        <v>1922.7301270270273</v>
      </c>
    </row>
    <row r="3214" spans="1:42" hidden="1">
      <c r="A3214">
        <v>48636</v>
      </c>
      <c r="B3214" s="38">
        <v>46237</v>
      </c>
      <c r="C3214" t="s">
        <v>781</v>
      </c>
      <c r="D3214" t="s">
        <v>185</v>
      </c>
      <c r="E3214" t="s">
        <v>186</v>
      </c>
      <c r="F3214" t="s">
        <v>59</v>
      </c>
      <c r="G3214">
        <v>8</v>
      </c>
      <c r="H3214" s="43">
        <v>10859</v>
      </c>
      <c r="I3214" t="s">
        <v>198</v>
      </c>
      <c r="J3214">
        <v>10315</v>
      </c>
      <c r="K3214" t="s">
        <v>206</v>
      </c>
      <c r="L3214" t="s">
        <v>206</v>
      </c>
      <c r="M3214" t="s">
        <v>282</v>
      </c>
      <c r="N3214" t="s">
        <v>283</v>
      </c>
      <c r="O3214" t="s">
        <v>64</v>
      </c>
      <c r="P3214">
        <v>400</v>
      </c>
      <c r="Q3214" t="s">
        <v>233</v>
      </c>
      <c r="R3214">
        <v>363</v>
      </c>
      <c r="S3214">
        <v>8</v>
      </c>
      <c r="T3214">
        <v>10</v>
      </c>
      <c r="U3214">
        <v>0</v>
      </c>
      <c r="V3214">
        <v>8</v>
      </c>
      <c r="W3214">
        <v>0.54</v>
      </c>
      <c r="X3214">
        <v>0.8</v>
      </c>
      <c r="Y3214">
        <v>0.8</v>
      </c>
      <c r="Z3214">
        <v>207.97</v>
      </c>
      <c r="AA3214" t="s">
        <v>55</v>
      </c>
      <c r="AB3214" t="s">
        <v>77</v>
      </c>
      <c r="AC3214" t="s">
        <v>209</v>
      </c>
      <c r="AE3214" s="39">
        <v>46237.887650462966</v>
      </c>
      <c r="AG3214" t="str">
        <f t="shared" si="418"/>
        <v>Agosto-26</v>
      </c>
      <c r="AH3214" s="36">
        <f>_xlfn.XLOOKUP(AK3214,'Base de Preços'!P$7:P$3001,'Base de Preços'!J$7:J$3001,"",0)</f>
        <v>551.6</v>
      </c>
      <c r="AI3214" s="37">
        <f t="shared" si="419"/>
        <v>0</v>
      </c>
      <c r="AJ3214" t="str">
        <f>_xlfn.XLOOKUP(N3214,Agrupamentos!C$3:C$496,Agrupamentos!D$3:D$496,"",0)</f>
        <v>IRRIGAÇÃO DE REPLANTIO</v>
      </c>
      <c r="AK3214" t="str">
        <f t="shared" si="420"/>
        <v>1ª IRRIGAÇÃO DE REPLANTIOGN1400REF32 - 01</v>
      </c>
      <c r="AL3214" s="57" t="str">
        <f t="shared" si="421"/>
        <v>48636GN1400Operador de Trator de PneuANTONIO MARCIO PEREIRA DA SILVA1ª IRRIGAÇÃO DE REPLANTIORosa Maria363Apoio10Agosto-260846237,88765046346237</v>
      </c>
      <c r="AM3214" s="79">
        <f t="shared" si="422"/>
        <v>14.814814814814813</v>
      </c>
      <c r="AN3214" s="80">
        <f t="shared" si="423"/>
        <v>3081.0370370370365</v>
      </c>
      <c r="AO3214" s="36">
        <f t="shared" si="424"/>
        <v>2079.6999999999998</v>
      </c>
      <c r="AP3214" s="83">
        <f t="shared" si="425"/>
        <v>-1001.3370370370367</v>
      </c>
    </row>
    <row r="3215" spans="1:42" hidden="1">
      <c r="A3215">
        <v>48638</v>
      </c>
      <c r="B3215" s="38">
        <v>46237</v>
      </c>
      <c r="C3215" t="s">
        <v>781</v>
      </c>
      <c r="D3215" t="s">
        <v>185</v>
      </c>
      <c r="E3215" t="s">
        <v>186</v>
      </c>
      <c r="F3215" t="s">
        <v>59</v>
      </c>
      <c r="G3215">
        <v>8</v>
      </c>
      <c r="H3215" s="43">
        <v>10665</v>
      </c>
      <c r="I3215" t="s">
        <v>191</v>
      </c>
      <c r="J3215">
        <v>10781</v>
      </c>
      <c r="K3215" t="s">
        <v>192</v>
      </c>
      <c r="L3215" t="s">
        <v>192</v>
      </c>
      <c r="M3215" t="s">
        <v>238</v>
      </c>
      <c r="N3215" t="s">
        <v>239</v>
      </c>
      <c r="O3215" t="s">
        <v>64</v>
      </c>
      <c r="P3215">
        <v>1106</v>
      </c>
      <c r="Q3215" t="s">
        <v>845</v>
      </c>
      <c r="R3215">
        <v>621</v>
      </c>
      <c r="S3215">
        <v>2</v>
      </c>
      <c r="T3215">
        <v>1.51</v>
      </c>
      <c r="U3215">
        <v>0</v>
      </c>
      <c r="V3215">
        <v>2</v>
      </c>
      <c r="W3215">
        <v>0.47</v>
      </c>
      <c r="X3215">
        <v>1.32</v>
      </c>
      <c r="Y3215">
        <v>1.32</v>
      </c>
      <c r="Z3215">
        <v>197.44</v>
      </c>
      <c r="AA3215" t="s">
        <v>46</v>
      </c>
      <c r="AB3215" t="s">
        <v>47</v>
      </c>
      <c r="AC3215" t="s">
        <v>195</v>
      </c>
      <c r="AE3215" s="39">
        <v>46237.893564814818</v>
      </c>
      <c r="AG3215" t="str">
        <f t="shared" si="418"/>
        <v>Agosto-26</v>
      </c>
      <c r="AH3215" s="36">
        <f>_xlfn.XLOOKUP(AK3215,'Base de Preços'!P$7:P$3001,'Base de Preços'!J$7:J$3001,"",0)</f>
        <v>216.98</v>
      </c>
      <c r="AI3215" s="37">
        <f t="shared" si="419"/>
        <v>327.63979999999998</v>
      </c>
      <c r="AJ3215" t="str">
        <f>_xlfn.XLOOKUP(N3215,Agrupamentos!C$3:C$496,Agrupamentos!D$3:D$496,"",0)</f>
        <v>COMBATE A FORMIGA MECANIZADO</v>
      </c>
      <c r="AK3215" t="str">
        <f t="shared" si="420"/>
        <v>COMBATE A FORMIGA PÓS PLANTIO MECANIZADO - 3 a 5kg/ha isca granulada ou MIPISGN1400REF17</v>
      </c>
      <c r="AL3215" s="57" t="str">
        <f t="shared" si="421"/>
        <v>48638GN1400Operador de Trator de PneuTHIAGO DE SOUZA AVELARCOMBATE A FORMIGA PÓS PLANTIO MECANIZADO - 3 a 5kg/ha isca granulada ou MIPISSANTA MARIA I E II SITIO NAMI621Principal1,51Agosto-260246237,893564814846237</v>
      </c>
      <c r="AM3215" s="79">
        <f t="shared" si="422"/>
        <v>4.2553191489361701</v>
      </c>
      <c r="AN3215" s="80">
        <f t="shared" si="423"/>
        <v>840.17021276595744</v>
      </c>
      <c r="AO3215" s="36">
        <f t="shared" si="424"/>
        <v>298.13439999999997</v>
      </c>
      <c r="AP3215" s="83">
        <f t="shared" si="425"/>
        <v>-542.03581276595742</v>
      </c>
    </row>
    <row r="3216" spans="1:42" hidden="1">
      <c r="A3216">
        <v>48638</v>
      </c>
      <c r="B3216" s="38">
        <v>46237</v>
      </c>
      <c r="C3216" t="s">
        <v>781</v>
      </c>
      <c r="D3216" t="s">
        <v>185</v>
      </c>
      <c r="E3216" t="s">
        <v>186</v>
      </c>
      <c r="F3216" t="s">
        <v>59</v>
      </c>
      <c r="G3216">
        <v>8</v>
      </c>
      <c r="H3216" s="43">
        <v>10665</v>
      </c>
      <c r="I3216" t="s">
        <v>191</v>
      </c>
      <c r="J3216">
        <v>10781</v>
      </c>
      <c r="K3216" t="s">
        <v>192</v>
      </c>
      <c r="L3216" t="s">
        <v>192</v>
      </c>
      <c r="M3216" t="s">
        <v>238</v>
      </c>
      <c r="N3216" t="s">
        <v>239</v>
      </c>
      <c r="O3216" t="s">
        <v>64</v>
      </c>
      <c r="P3216">
        <v>1106</v>
      </c>
      <c r="Q3216" t="s">
        <v>845</v>
      </c>
      <c r="R3216">
        <v>289</v>
      </c>
      <c r="S3216">
        <v>3</v>
      </c>
      <c r="T3216">
        <v>7.76</v>
      </c>
      <c r="U3216">
        <v>0</v>
      </c>
      <c r="V3216">
        <v>3</v>
      </c>
      <c r="W3216">
        <v>0.47</v>
      </c>
      <c r="X3216">
        <v>0.39</v>
      </c>
      <c r="Y3216">
        <v>0.39</v>
      </c>
      <c r="Z3216">
        <v>197.44</v>
      </c>
      <c r="AA3216" t="s">
        <v>46</v>
      </c>
      <c r="AB3216" t="s">
        <v>47</v>
      </c>
      <c r="AC3216" t="s">
        <v>195</v>
      </c>
      <c r="AE3216" s="39">
        <v>46237.893564814818</v>
      </c>
      <c r="AG3216" t="str">
        <f t="shared" si="418"/>
        <v>Agosto-26</v>
      </c>
      <c r="AH3216" s="36">
        <f>_xlfn.XLOOKUP(AK3216,'Base de Preços'!P$7:P$3001,'Base de Preços'!J$7:J$3001,"",0)</f>
        <v>216.98</v>
      </c>
      <c r="AI3216" s="37">
        <f t="shared" si="419"/>
        <v>1683.7647999999999</v>
      </c>
      <c r="AJ3216" t="str">
        <f>_xlfn.XLOOKUP(N3216,Agrupamentos!C$3:C$496,Agrupamentos!D$3:D$496,"",0)</f>
        <v>COMBATE A FORMIGA MECANIZADO</v>
      </c>
      <c r="AK3216" t="str">
        <f t="shared" si="420"/>
        <v>COMBATE A FORMIGA PÓS PLANTIO MECANIZADO - 3 a 5kg/ha isca granulada ou MIPISGN1400REF17</v>
      </c>
      <c r="AL3216" s="57" t="str">
        <f t="shared" si="421"/>
        <v>48638GN1400Operador de Trator de PneuTHIAGO DE SOUZA AVELARCOMBATE A FORMIGA PÓS PLANTIO MECANIZADO - 3 a 5kg/ha isca granulada ou MIPISSANTA MARIA I E II SITIO NAMI289Principal7,76Agosto-260346237,893564814846237</v>
      </c>
      <c r="AM3216" s="79">
        <f t="shared" si="422"/>
        <v>6.3829787234042561</v>
      </c>
      <c r="AN3216" s="80">
        <f t="shared" si="423"/>
        <v>1260.2553191489362</v>
      </c>
      <c r="AO3216" s="36">
        <f t="shared" si="424"/>
        <v>1532.1343999999999</v>
      </c>
      <c r="AP3216" s="83">
        <f t="shared" si="425"/>
        <v>271.87908085106369</v>
      </c>
    </row>
    <row r="3217" spans="1:42" hidden="1">
      <c r="A3217">
        <v>48638</v>
      </c>
      <c r="B3217" s="38">
        <v>46237</v>
      </c>
      <c r="C3217" t="s">
        <v>781</v>
      </c>
      <c r="D3217" t="s">
        <v>185</v>
      </c>
      <c r="E3217" t="s">
        <v>186</v>
      </c>
      <c r="F3217" t="s">
        <v>49</v>
      </c>
      <c r="G3217">
        <v>8</v>
      </c>
      <c r="H3217" s="43">
        <v>10665</v>
      </c>
      <c r="I3217" t="s">
        <v>191</v>
      </c>
      <c r="J3217">
        <v>10781</v>
      </c>
      <c r="K3217" t="s">
        <v>192</v>
      </c>
      <c r="L3217" t="s">
        <v>192</v>
      </c>
      <c r="M3217">
        <v>43</v>
      </c>
      <c r="N3217" t="s">
        <v>42</v>
      </c>
      <c r="O3217" t="s">
        <v>64</v>
      </c>
      <c r="P3217">
        <v>1106</v>
      </c>
      <c r="Q3217" t="s">
        <v>845</v>
      </c>
      <c r="R3217">
        <v>290</v>
      </c>
      <c r="S3217">
        <v>8</v>
      </c>
      <c r="T3217">
        <v>7.76</v>
      </c>
      <c r="U3217">
        <v>0</v>
      </c>
      <c r="V3217">
        <v>8</v>
      </c>
      <c r="W3217">
        <v>0</v>
      </c>
      <c r="X3217">
        <v>1.03</v>
      </c>
      <c r="Y3217">
        <v>1.03</v>
      </c>
      <c r="Z3217">
        <v>0</v>
      </c>
      <c r="AA3217" t="s">
        <v>46</v>
      </c>
      <c r="AB3217" t="s">
        <v>56</v>
      </c>
      <c r="AC3217" t="s">
        <v>195</v>
      </c>
      <c r="AE3217" s="39">
        <v>46237.893564814818</v>
      </c>
      <c r="AG3217" t="str">
        <f t="shared" si="418"/>
        <v>Agosto-26</v>
      </c>
      <c r="AH3217" s="36">
        <f>_xlfn.XLOOKUP(AK3217,'Base de Preços'!P$7:P$3001,'Base de Preços'!J$7:J$3001,"",0)</f>
        <v>0</v>
      </c>
      <c r="AI3217" s="37">
        <f t="shared" si="419"/>
        <v>0</v>
      </c>
      <c r="AJ3217" t="str">
        <f>_xlfn.XLOOKUP(N3217,Agrupamentos!C$3:C$496,Agrupamentos!D$3:D$496,"",0)</f>
        <v>APOIO E MANUTENÇÃO</v>
      </c>
      <c r="AK3217" t="str">
        <f t="shared" si="420"/>
        <v>APOIO E MANUTEÇÃOGN140043</v>
      </c>
      <c r="AL3217" s="57" t="str">
        <f t="shared" si="421"/>
        <v>48638GN1400Trabalhador FlorestalTHIAGO DE SOUZA AVELARAPOIO E MANUTEÇÃOSANTA MARIA I E II SITIO NAMI290Suporte7,76Agosto-260846237,893564814846237</v>
      </c>
      <c r="AM3217" s="79" t="str">
        <f t="shared" si="422"/>
        <v/>
      </c>
      <c r="AN3217" s="80" t="str">
        <f t="shared" si="423"/>
        <v/>
      </c>
      <c r="AO3217" s="36">
        <f t="shared" si="424"/>
        <v>0</v>
      </c>
      <c r="AP3217" s="83" t="str">
        <f t="shared" si="425"/>
        <v/>
      </c>
    </row>
    <row r="3218" spans="1:42" hidden="1">
      <c r="A3218">
        <v>48638</v>
      </c>
      <c r="B3218" s="38">
        <v>46237</v>
      </c>
      <c r="C3218" t="s">
        <v>781</v>
      </c>
      <c r="D3218" t="s">
        <v>185</v>
      </c>
      <c r="E3218" t="s">
        <v>186</v>
      </c>
      <c r="F3218" t="s">
        <v>59</v>
      </c>
      <c r="G3218">
        <v>8</v>
      </c>
      <c r="H3218" s="43">
        <v>10665</v>
      </c>
      <c r="I3218" t="s">
        <v>191</v>
      </c>
      <c r="J3218">
        <v>10781</v>
      </c>
      <c r="K3218" t="s">
        <v>192</v>
      </c>
      <c r="L3218" t="s">
        <v>192</v>
      </c>
      <c r="M3218" t="s">
        <v>238</v>
      </c>
      <c r="N3218" t="s">
        <v>239</v>
      </c>
      <c r="O3218" t="s">
        <v>64</v>
      </c>
      <c r="P3218">
        <v>1106</v>
      </c>
      <c r="Q3218" t="s">
        <v>845</v>
      </c>
      <c r="R3218">
        <v>300</v>
      </c>
      <c r="S3218">
        <v>3</v>
      </c>
      <c r="T3218">
        <v>12.24</v>
      </c>
      <c r="U3218">
        <v>0</v>
      </c>
      <c r="V3218">
        <v>3</v>
      </c>
      <c r="W3218">
        <v>0.47</v>
      </c>
      <c r="X3218">
        <v>0.25</v>
      </c>
      <c r="Y3218">
        <v>0.25</v>
      </c>
      <c r="Z3218">
        <v>197.44</v>
      </c>
      <c r="AA3218" t="s">
        <v>46</v>
      </c>
      <c r="AB3218" t="s">
        <v>47</v>
      </c>
      <c r="AC3218" t="s">
        <v>195</v>
      </c>
      <c r="AE3218" s="39">
        <v>46237.893564814818</v>
      </c>
      <c r="AG3218" t="str">
        <f t="shared" si="418"/>
        <v>Agosto-26</v>
      </c>
      <c r="AH3218" s="36">
        <f>_xlfn.XLOOKUP(AK3218,'Base de Preços'!P$7:P$3001,'Base de Preços'!J$7:J$3001,"",0)</f>
        <v>216.98</v>
      </c>
      <c r="AI3218" s="37">
        <f t="shared" si="419"/>
        <v>2655.8352</v>
      </c>
      <c r="AJ3218" t="str">
        <f>_xlfn.XLOOKUP(N3218,Agrupamentos!C$3:C$496,Agrupamentos!D$3:D$496,"",0)</f>
        <v>COMBATE A FORMIGA MECANIZADO</v>
      </c>
      <c r="AK3218" t="str">
        <f t="shared" si="420"/>
        <v>COMBATE A FORMIGA PÓS PLANTIO MECANIZADO - 3 a 5kg/ha isca granulada ou MIPISGN1400REF17</v>
      </c>
      <c r="AL3218" s="57" t="str">
        <f t="shared" si="421"/>
        <v>48638GN1400Operador de Trator de PneuTHIAGO DE SOUZA AVELARCOMBATE A FORMIGA PÓS PLANTIO MECANIZADO - 3 a 5kg/ha isca granulada ou MIPISSANTA MARIA I E II SITIO NAMI300Principal12,24Agosto-260346237,893564814846237</v>
      </c>
      <c r="AM3218" s="79">
        <f t="shared" si="422"/>
        <v>6.3829787234042561</v>
      </c>
      <c r="AN3218" s="80">
        <f t="shared" si="423"/>
        <v>1260.2553191489362</v>
      </c>
      <c r="AO3218" s="36">
        <f t="shared" si="424"/>
        <v>2416.6655999999998</v>
      </c>
      <c r="AP3218" s="83">
        <f t="shared" si="425"/>
        <v>1156.4102808510636</v>
      </c>
    </row>
    <row r="3219" spans="1:42" hidden="1">
      <c r="A3219">
        <v>48638</v>
      </c>
      <c r="B3219" s="38">
        <v>46237</v>
      </c>
      <c r="C3219" t="s">
        <v>781</v>
      </c>
      <c r="D3219" t="s">
        <v>185</v>
      </c>
      <c r="E3219" t="s">
        <v>186</v>
      </c>
      <c r="F3219" t="s">
        <v>59</v>
      </c>
      <c r="G3219">
        <v>8</v>
      </c>
      <c r="H3219" s="43">
        <v>10665</v>
      </c>
      <c r="I3219" t="s">
        <v>191</v>
      </c>
      <c r="J3219">
        <v>10781</v>
      </c>
      <c r="K3219" t="s">
        <v>192</v>
      </c>
      <c r="L3219" t="s">
        <v>192</v>
      </c>
      <c r="M3219" t="s">
        <v>238</v>
      </c>
      <c r="N3219" t="s">
        <v>239</v>
      </c>
      <c r="O3219" t="s">
        <v>64</v>
      </c>
      <c r="P3219">
        <v>1106</v>
      </c>
      <c r="Q3219" t="s">
        <v>845</v>
      </c>
      <c r="R3219">
        <v>627</v>
      </c>
      <c r="S3219">
        <v>2</v>
      </c>
      <c r="T3219">
        <v>1.44</v>
      </c>
      <c r="U3219">
        <v>0</v>
      </c>
      <c r="V3219">
        <v>2</v>
      </c>
      <c r="W3219">
        <v>0.47</v>
      </c>
      <c r="X3219">
        <v>1.39</v>
      </c>
      <c r="Y3219">
        <v>1.39</v>
      </c>
      <c r="Z3219">
        <v>197.44</v>
      </c>
      <c r="AA3219" t="s">
        <v>46</v>
      </c>
      <c r="AB3219" t="s">
        <v>47</v>
      </c>
      <c r="AC3219" t="s">
        <v>195</v>
      </c>
      <c r="AE3219" s="39">
        <v>46237.893564814818</v>
      </c>
      <c r="AG3219" t="str">
        <f t="shared" si="418"/>
        <v>Agosto-26</v>
      </c>
      <c r="AH3219" s="36">
        <f>_xlfn.XLOOKUP(AK3219,'Base de Preços'!P$7:P$3001,'Base de Preços'!J$7:J$3001,"",0)</f>
        <v>216.98</v>
      </c>
      <c r="AI3219" s="37">
        <f t="shared" si="419"/>
        <v>312.45119999999997</v>
      </c>
      <c r="AJ3219" t="str">
        <f>_xlfn.XLOOKUP(N3219,Agrupamentos!C$3:C$496,Agrupamentos!D$3:D$496,"",0)</f>
        <v>COMBATE A FORMIGA MECANIZADO</v>
      </c>
      <c r="AK3219" t="str">
        <f t="shared" si="420"/>
        <v>COMBATE A FORMIGA PÓS PLANTIO MECANIZADO - 3 a 5kg/ha isca granulada ou MIPISGN1400REF17</v>
      </c>
      <c r="AL3219" s="57" t="str">
        <f t="shared" si="421"/>
        <v>48638GN1400Operador de Trator de PneuTHIAGO DE SOUZA AVELARCOMBATE A FORMIGA PÓS PLANTIO MECANIZADO - 3 a 5kg/ha isca granulada ou MIPISSANTA MARIA I E II SITIO NAMI627Principal1,44Agosto-260246237,893564814846237</v>
      </c>
      <c r="AM3219" s="79">
        <f t="shared" si="422"/>
        <v>4.2553191489361701</v>
      </c>
      <c r="AN3219" s="80">
        <f t="shared" si="423"/>
        <v>840.17021276595744</v>
      </c>
      <c r="AO3219" s="36">
        <f t="shared" si="424"/>
        <v>284.31360000000001</v>
      </c>
      <c r="AP3219" s="83">
        <f t="shared" si="425"/>
        <v>-555.85661276595738</v>
      </c>
    </row>
    <row r="3220" spans="1:42" hidden="1">
      <c r="A3220">
        <v>48638</v>
      </c>
      <c r="B3220" s="38">
        <v>46237</v>
      </c>
      <c r="C3220" t="s">
        <v>781</v>
      </c>
      <c r="D3220" t="s">
        <v>185</v>
      </c>
      <c r="E3220" t="s">
        <v>186</v>
      </c>
      <c r="F3220" t="s">
        <v>59</v>
      </c>
      <c r="G3220">
        <v>8</v>
      </c>
      <c r="H3220" s="43">
        <v>10665</v>
      </c>
      <c r="I3220" t="s">
        <v>191</v>
      </c>
      <c r="J3220">
        <v>10781</v>
      </c>
      <c r="K3220" t="s">
        <v>192</v>
      </c>
      <c r="L3220" t="s">
        <v>192</v>
      </c>
      <c r="M3220" t="s">
        <v>238</v>
      </c>
      <c r="N3220" t="s">
        <v>239</v>
      </c>
      <c r="O3220" t="s">
        <v>64</v>
      </c>
      <c r="P3220">
        <v>1106</v>
      </c>
      <c r="Q3220" t="s">
        <v>845</v>
      </c>
      <c r="R3220">
        <v>626</v>
      </c>
      <c r="S3220">
        <v>1</v>
      </c>
      <c r="T3220">
        <v>0.93</v>
      </c>
      <c r="U3220">
        <v>0</v>
      </c>
      <c r="V3220">
        <v>1</v>
      </c>
      <c r="W3220">
        <v>0.47</v>
      </c>
      <c r="X3220">
        <v>1.08</v>
      </c>
      <c r="Y3220">
        <v>1.08</v>
      </c>
      <c r="Z3220">
        <v>197.44</v>
      </c>
      <c r="AA3220" t="s">
        <v>46</v>
      </c>
      <c r="AB3220" t="s">
        <v>47</v>
      </c>
      <c r="AC3220" t="s">
        <v>195</v>
      </c>
      <c r="AE3220" s="39">
        <v>46237.893564814818</v>
      </c>
      <c r="AG3220" t="str">
        <f t="shared" si="418"/>
        <v>Agosto-26</v>
      </c>
      <c r="AH3220" s="36">
        <f>_xlfn.XLOOKUP(AK3220,'Base de Preços'!P$7:P$3001,'Base de Preços'!J$7:J$3001,"",0)</f>
        <v>216.98</v>
      </c>
      <c r="AI3220" s="37">
        <f t="shared" si="419"/>
        <v>201.79140000000001</v>
      </c>
      <c r="AJ3220" t="str">
        <f>_xlfn.XLOOKUP(N3220,Agrupamentos!C$3:C$496,Agrupamentos!D$3:D$496,"",0)</f>
        <v>COMBATE A FORMIGA MECANIZADO</v>
      </c>
      <c r="AK3220" t="str">
        <f t="shared" si="420"/>
        <v>COMBATE A FORMIGA PÓS PLANTIO MECANIZADO - 3 a 5kg/ha isca granulada ou MIPISGN1400REF17</v>
      </c>
      <c r="AL3220" s="57" t="str">
        <f t="shared" si="421"/>
        <v>48638GN1400Operador de Trator de PneuTHIAGO DE SOUZA AVELARCOMBATE A FORMIGA PÓS PLANTIO MECANIZADO - 3 a 5kg/ha isca granulada ou MIPISSANTA MARIA I E II SITIO NAMI626Principal0,93Agosto-260146237,893564814846237</v>
      </c>
      <c r="AM3220" s="79">
        <f t="shared" si="422"/>
        <v>2.1276595744680851</v>
      </c>
      <c r="AN3220" s="80">
        <f t="shared" si="423"/>
        <v>420.08510638297872</v>
      </c>
      <c r="AO3220" s="36">
        <f t="shared" si="424"/>
        <v>183.61920000000001</v>
      </c>
      <c r="AP3220" s="83">
        <f t="shared" si="425"/>
        <v>-236.46590638297872</v>
      </c>
    </row>
    <row r="3221" spans="1:42" hidden="1">
      <c r="A3221">
        <v>48638</v>
      </c>
      <c r="B3221" s="38">
        <v>46237</v>
      </c>
      <c r="C3221" t="s">
        <v>781</v>
      </c>
      <c r="D3221" t="s">
        <v>185</v>
      </c>
      <c r="E3221" t="s">
        <v>186</v>
      </c>
      <c r="F3221" t="s">
        <v>59</v>
      </c>
      <c r="G3221">
        <v>8</v>
      </c>
      <c r="H3221" s="43">
        <v>10665</v>
      </c>
      <c r="I3221" t="s">
        <v>191</v>
      </c>
      <c r="J3221">
        <v>10781</v>
      </c>
      <c r="K3221" t="s">
        <v>192</v>
      </c>
      <c r="L3221" t="s">
        <v>192</v>
      </c>
      <c r="M3221" t="s">
        <v>238</v>
      </c>
      <c r="N3221" t="s">
        <v>239</v>
      </c>
      <c r="O3221" t="s">
        <v>64</v>
      </c>
      <c r="P3221">
        <v>1106</v>
      </c>
      <c r="Q3221" t="s">
        <v>845</v>
      </c>
      <c r="R3221">
        <v>299</v>
      </c>
      <c r="S3221">
        <v>8</v>
      </c>
      <c r="T3221">
        <v>37.68</v>
      </c>
      <c r="U3221">
        <v>8</v>
      </c>
      <c r="V3221">
        <v>16</v>
      </c>
      <c r="W3221">
        <v>0.47</v>
      </c>
      <c r="X3221">
        <v>0.21</v>
      </c>
      <c r="Y3221">
        <v>0.42</v>
      </c>
      <c r="Z3221">
        <v>197.44</v>
      </c>
      <c r="AA3221" t="s">
        <v>46</v>
      </c>
      <c r="AB3221" t="s">
        <v>47</v>
      </c>
      <c r="AC3221" t="s">
        <v>195</v>
      </c>
      <c r="AE3221" s="39">
        <v>46237.893564814818</v>
      </c>
      <c r="AG3221" t="str">
        <f t="shared" si="418"/>
        <v>Agosto-26</v>
      </c>
      <c r="AH3221" s="36">
        <f>_xlfn.XLOOKUP(AK3221,'Base de Preços'!P$7:P$3001,'Base de Preços'!J$7:J$3001,"",0)</f>
        <v>216.98</v>
      </c>
      <c r="AI3221" s="37">
        <f t="shared" si="419"/>
        <v>8175.8063999999995</v>
      </c>
      <c r="AJ3221" t="str">
        <f>_xlfn.XLOOKUP(N3221,Agrupamentos!C$3:C$496,Agrupamentos!D$3:D$496,"",0)</f>
        <v>COMBATE A FORMIGA MECANIZADO</v>
      </c>
      <c r="AK3221" t="str">
        <f t="shared" si="420"/>
        <v>COMBATE A FORMIGA PÓS PLANTIO MECANIZADO - 3 a 5kg/ha isca granulada ou MIPISGN1400REF17</v>
      </c>
      <c r="AL3221" s="57" t="str">
        <f t="shared" si="421"/>
        <v>48638GN1400Operador de Trator de PneuTHIAGO DE SOUZA AVELARCOMBATE A FORMIGA PÓS PLANTIO MECANIZADO - 3 a 5kg/ha isca granulada ou MIPISSANTA MARIA I E II SITIO NAMI299Principal37,68Agosto-2681646237,893564814846237</v>
      </c>
      <c r="AM3221" s="79">
        <f t="shared" si="422"/>
        <v>34.042553191489361</v>
      </c>
      <c r="AN3221" s="80">
        <f t="shared" si="423"/>
        <v>6721.3617021276596</v>
      </c>
      <c r="AO3221" s="36">
        <f t="shared" si="424"/>
        <v>7439.5392000000002</v>
      </c>
      <c r="AP3221" s="83">
        <f t="shared" si="425"/>
        <v>718.17749787234061</v>
      </c>
    </row>
    <row r="3222" spans="1:42" hidden="1">
      <c r="A3222">
        <v>48638</v>
      </c>
      <c r="B3222" s="38">
        <v>46237</v>
      </c>
      <c r="C3222" t="s">
        <v>781</v>
      </c>
      <c r="D3222" t="s">
        <v>185</v>
      </c>
      <c r="E3222" t="s">
        <v>186</v>
      </c>
      <c r="F3222" t="s">
        <v>59</v>
      </c>
      <c r="G3222">
        <v>8</v>
      </c>
      <c r="H3222" s="43">
        <v>10665</v>
      </c>
      <c r="I3222" t="s">
        <v>191</v>
      </c>
      <c r="J3222">
        <v>10781</v>
      </c>
      <c r="K3222" t="s">
        <v>192</v>
      </c>
      <c r="L3222" t="s">
        <v>192</v>
      </c>
      <c r="M3222" t="s">
        <v>238</v>
      </c>
      <c r="N3222" t="s">
        <v>239</v>
      </c>
      <c r="O3222" t="s">
        <v>64</v>
      </c>
      <c r="P3222">
        <v>1106</v>
      </c>
      <c r="Q3222" t="s">
        <v>845</v>
      </c>
      <c r="R3222">
        <v>293</v>
      </c>
      <c r="S3222">
        <v>5</v>
      </c>
      <c r="T3222">
        <v>20</v>
      </c>
      <c r="U3222">
        <v>0</v>
      </c>
      <c r="V3222">
        <v>5</v>
      </c>
      <c r="W3222">
        <v>0.47</v>
      </c>
      <c r="X3222">
        <v>0.25</v>
      </c>
      <c r="Y3222">
        <v>0.25</v>
      </c>
      <c r="Z3222">
        <v>197.44</v>
      </c>
      <c r="AA3222" t="s">
        <v>522</v>
      </c>
      <c r="AB3222" t="s">
        <v>47</v>
      </c>
      <c r="AC3222" t="s">
        <v>195</v>
      </c>
      <c r="AE3222" s="39">
        <v>46237.893564814818</v>
      </c>
      <c r="AG3222" t="str">
        <f t="shared" si="418"/>
        <v>Agosto-26</v>
      </c>
      <c r="AH3222" s="36">
        <f>_xlfn.XLOOKUP(AK3222,'Base de Preços'!P$7:P$3001,'Base de Preços'!J$7:J$3001,"",0)</f>
        <v>216.98</v>
      </c>
      <c r="AI3222" s="37">
        <f t="shared" si="419"/>
        <v>4339.5999999999995</v>
      </c>
      <c r="AJ3222" t="str">
        <f>_xlfn.XLOOKUP(N3222,Agrupamentos!C$3:C$496,Agrupamentos!D$3:D$496,"",0)</f>
        <v>COMBATE A FORMIGA MECANIZADO</v>
      </c>
      <c r="AK3222" t="str">
        <f t="shared" si="420"/>
        <v>COMBATE A FORMIGA PÓS PLANTIO MECANIZADO - 3 a 5kg/ha isca granulada ou MIPISGN1400REF17</v>
      </c>
      <c r="AL3222" s="57" t="str">
        <f t="shared" si="421"/>
        <v>48638GN1400Operador de Trator de PneuTHIAGO DE SOUZA AVELARCOMBATE A FORMIGA PÓS PLANTIO MECANIZADO - 3 a 5kg/ha isca granulada ou MIPISSANTA MARIA I E II SITIO NAMI293Principal20Agosto-260546237,893564814846237</v>
      </c>
      <c r="AM3222" s="79">
        <f t="shared" si="422"/>
        <v>10.638297872340425</v>
      </c>
      <c r="AN3222" s="80">
        <f t="shared" si="423"/>
        <v>2100.4255319148938</v>
      </c>
      <c r="AO3222" s="36">
        <f t="shared" si="424"/>
        <v>3948.8</v>
      </c>
      <c r="AP3222" s="83">
        <f t="shared" si="425"/>
        <v>1848.3744680851064</v>
      </c>
    </row>
    <row r="3223" spans="1:42" hidden="1">
      <c r="A3223">
        <v>48641</v>
      </c>
      <c r="B3223" s="38">
        <v>46237</v>
      </c>
      <c r="C3223" t="s">
        <v>781</v>
      </c>
      <c r="D3223" t="s">
        <v>185</v>
      </c>
      <c r="E3223" t="s">
        <v>186</v>
      </c>
      <c r="F3223" t="s">
        <v>59</v>
      </c>
      <c r="G3223">
        <v>10</v>
      </c>
      <c r="H3223" s="43">
        <v>10665</v>
      </c>
      <c r="I3223" t="s">
        <v>191</v>
      </c>
      <c r="J3223">
        <v>11408</v>
      </c>
      <c r="K3223" t="s">
        <v>836</v>
      </c>
      <c r="L3223" t="s">
        <v>836</v>
      </c>
      <c r="M3223" t="s">
        <v>853</v>
      </c>
      <c r="N3223" t="s">
        <v>854</v>
      </c>
      <c r="O3223" t="s">
        <v>64</v>
      </c>
      <c r="P3223">
        <v>1018</v>
      </c>
      <c r="Q3223" t="s">
        <v>816</v>
      </c>
      <c r="R3223">
        <v>14</v>
      </c>
      <c r="S3223">
        <v>2</v>
      </c>
      <c r="T3223">
        <v>19.690000000000001</v>
      </c>
      <c r="U3223">
        <v>0</v>
      </c>
      <c r="V3223">
        <v>2</v>
      </c>
      <c r="W3223">
        <v>0.66</v>
      </c>
      <c r="X3223">
        <v>0.1</v>
      </c>
      <c r="Y3223">
        <v>0.1</v>
      </c>
      <c r="Z3223">
        <v>294.62</v>
      </c>
      <c r="AA3223" t="s">
        <v>46</v>
      </c>
      <c r="AB3223" t="s">
        <v>47</v>
      </c>
      <c r="AC3223" t="s">
        <v>838</v>
      </c>
      <c r="AE3223" s="39">
        <v>46237.946666666663</v>
      </c>
      <c r="AG3223" t="str">
        <f t="shared" si="418"/>
        <v>Agosto-26</v>
      </c>
      <c r="AH3223" s="36">
        <f>_xlfn.XLOOKUP(AK3223,'Base de Preços'!P$7:P$3001,'Base de Preços'!J$7:J$3001,"",0)</f>
        <v>397.65</v>
      </c>
      <c r="AI3223" s="37">
        <f t="shared" si="419"/>
        <v>7829.7285000000002</v>
      </c>
      <c r="AJ3223" t="str">
        <f>_xlfn.XLOOKUP(N3223,Agrupamentos!C$3:C$496,Agrupamentos!D$3:D$496,"",0)</f>
        <v>ADUBAÇÃO MEC</v>
      </c>
      <c r="AK3223" t="str">
        <f t="shared" si="420"/>
        <v>ADUBAÇÃO 6 MESES 250KG/HA, EM FILETE CONTÍNUOGN1400IMP28</v>
      </c>
      <c r="AL3223" s="57" t="str">
        <f t="shared" si="421"/>
        <v>48641GN1400Operador de Trator de PneuRODOLFO SAMUEL FERREIRA LEITEADUBAÇÃO 6 MESES 250KG/HA, EM FILETE CONTÍNUOCALIFORNIA ANGELIERI14Principal19,69Agosto-260246237,946666666746237</v>
      </c>
      <c r="AM3223" s="79">
        <f t="shared" si="422"/>
        <v>3.0303030303030303</v>
      </c>
      <c r="AN3223" s="80">
        <f t="shared" si="423"/>
        <v>892.78787878787875</v>
      </c>
      <c r="AO3223" s="36">
        <f t="shared" si="424"/>
        <v>5801.0678000000007</v>
      </c>
      <c r="AP3223" s="83">
        <f t="shared" si="425"/>
        <v>4908.2799212121217</v>
      </c>
    </row>
    <row r="3224" spans="1:42" hidden="1">
      <c r="A3224">
        <v>48641</v>
      </c>
      <c r="B3224" s="38">
        <v>46237</v>
      </c>
      <c r="C3224" t="s">
        <v>781</v>
      </c>
      <c r="D3224" t="s">
        <v>185</v>
      </c>
      <c r="E3224" t="s">
        <v>186</v>
      </c>
      <c r="F3224" t="s">
        <v>59</v>
      </c>
      <c r="G3224">
        <v>10</v>
      </c>
      <c r="H3224" s="43">
        <v>10665</v>
      </c>
      <c r="I3224" t="s">
        <v>191</v>
      </c>
      <c r="J3224">
        <v>11408</v>
      </c>
      <c r="K3224" t="s">
        <v>836</v>
      </c>
      <c r="L3224" t="s">
        <v>836</v>
      </c>
      <c r="M3224" t="s">
        <v>853</v>
      </c>
      <c r="N3224" t="s">
        <v>854</v>
      </c>
      <c r="O3224" t="s">
        <v>64</v>
      </c>
      <c r="P3224">
        <v>1018</v>
      </c>
      <c r="Q3224" t="s">
        <v>816</v>
      </c>
      <c r="R3224">
        <v>15</v>
      </c>
      <c r="S3224">
        <v>2</v>
      </c>
      <c r="T3224">
        <v>21.34</v>
      </c>
      <c r="U3224">
        <v>0</v>
      </c>
      <c r="V3224">
        <v>2</v>
      </c>
      <c r="W3224">
        <v>0.66</v>
      </c>
      <c r="X3224">
        <v>0.09</v>
      </c>
      <c r="Y3224">
        <v>0.09</v>
      </c>
      <c r="Z3224">
        <v>294.62</v>
      </c>
      <c r="AA3224" t="s">
        <v>46</v>
      </c>
      <c r="AB3224" t="s">
        <v>47</v>
      </c>
      <c r="AC3224" t="s">
        <v>838</v>
      </c>
      <c r="AE3224" s="39">
        <v>46237.946666666663</v>
      </c>
      <c r="AG3224" t="str">
        <f t="shared" ref="AG3224:AG3255" si="426">IF(B3224=0,"",PROPER(TEXT(IF(DAY(B3224)&gt;20,EDATE(B3224,1),B3224),"MMMM-aa")))</f>
        <v>Agosto-26</v>
      </c>
      <c r="AH3224" s="36">
        <f>_xlfn.XLOOKUP(AK3224,'Base de Preços'!P$7:P$3001,'Base de Preços'!J$7:J$3001,"",0)</f>
        <v>397.65</v>
      </c>
      <c r="AI3224" s="37">
        <f t="shared" ref="AI3224:AI3255" si="427">IF(AB3224="Principal",AH3224*T3224,0)</f>
        <v>8485.8509999999987</v>
      </c>
      <c r="AJ3224" t="str">
        <f>_xlfn.XLOOKUP(N3224,Agrupamentos!C$3:C$496,Agrupamentos!D$3:D$496,"",0)</f>
        <v>ADUBAÇÃO MEC</v>
      </c>
      <c r="AK3224" t="str">
        <f t="shared" ref="AK3224:AK3255" si="428">N3224&amp;D3224&amp;M3224</f>
        <v>ADUBAÇÃO 6 MESES 250KG/HA, EM FILETE CONTÍNUOGN1400IMP28</v>
      </c>
      <c r="AL3224" s="57" t="str">
        <f t="shared" ref="AL3224:AL3255" si="429">CONCATENATE(A3224,D3224,F3224,K3224,N3224,Q3224,R3224,AB3224,T3224,AG3224,U3224,V3224,AE3224,B3224)</f>
        <v>48641GN1400Operador de Trator de PneuRODOLFO SAMUEL FERREIRA LEITEADUBAÇÃO 6 MESES 250KG/HA, EM FILETE CONTÍNUOCALIFORNIA ANGELIERI15Principal21,34Agosto-260246237,946666666746237</v>
      </c>
      <c r="AM3224" s="79">
        <f t="shared" ref="AM3224:AM3255" si="430">IFERROR(V3224/W3224,"")</f>
        <v>3.0303030303030303</v>
      </c>
      <c r="AN3224" s="80">
        <f t="shared" ref="AN3224:AN3255" si="431">IFERROR(AM3224*Z3224,"")</f>
        <v>892.78787878787875</v>
      </c>
      <c r="AO3224" s="36">
        <f t="shared" ref="AO3224:AO3255" si="432">Z3224*T3224</f>
        <v>6287.1908000000003</v>
      </c>
      <c r="AP3224" s="83">
        <f t="shared" ref="AP3224:AP3255" si="433">IFERROR(AO3224-AN3224,"")</f>
        <v>5394.4029212121213</v>
      </c>
    </row>
    <row r="3225" spans="1:42" hidden="1">
      <c r="A3225">
        <v>48641</v>
      </c>
      <c r="B3225" s="38">
        <v>46237</v>
      </c>
      <c r="C3225" t="s">
        <v>781</v>
      </c>
      <c r="D3225" t="s">
        <v>185</v>
      </c>
      <c r="E3225" t="s">
        <v>186</v>
      </c>
      <c r="F3225" t="s">
        <v>59</v>
      </c>
      <c r="G3225">
        <v>10</v>
      </c>
      <c r="H3225" s="43">
        <v>10665</v>
      </c>
      <c r="I3225" t="s">
        <v>191</v>
      </c>
      <c r="J3225">
        <v>11408</v>
      </c>
      <c r="K3225" t="s">
        <v>836</v>
      </c>
      <c r="L3225" t="s">
        <v>836</v>
      </c>
      <c r="M3225" t="s">
        <v>853</v>
      </c>
      <c r="N3225" t="s">
        <v>854</v>
      </c>
      <c r="O3225" t="s">
        <v>64</v>
      </c>
      <c r="P3225">
        <v>1018</v>
      </c>
      <c r="Q3225" t="s">
        <v>816</v>
      </c>
      <c r="R3225">
        <v>19</v>
      </c>
      <c r="S3225">
        <v>4</v>
      </c>
      <c r="T3225">
        <v>5.54</v>
      </c>
      <c r="U3225">
        <v>10</v>
      </c>
      <c r="V3225">
        <v>14</v>
      </c>
      <c r="W3225">
        <v>0.66</v>
      </c>
      <c r="X3225">
        <v>0.72</v>
      </c>
      <c r="Y3225">
        <v>2.5299999999999998</v>
      </c>
      <c r="Z3225">
        <v>294.62</v>
      </c>
      <c r="AA3225" t="s">
        <v>46</v>
      </c>
      <c r="AB3225" t="s">
        <v>47</v>
      </c>
      <c r="AC3225" t="s">
        <v>838</v>
      </c>
      <c r="AE3225" s="39">
        <v>46237.946666666663</v>
      </c>
      <c r="AG3225" t="str">
        <f t="shared" si="426"/>
        <v>Agosto-26</v>
      </c>
      <c r="AH3225" s="36">
        <f>_xlfn.XLOOKUP(AK3225,'Base de Preços'!P$7:P$3001,'Base de Preços'!J$7:J$3001,"",0)</f>
        <v>397.65</v>
      </c>
      <c r="AI3225" s="37">
        <f t="shared" si="427"/>
        <v>2202.9809999999998</v>
      </c>
      <c r="AJ3225" t="str">
        <f>_xlfn.XLOOKUP(N3225,Agrupamentos!C$3:C$496,Agrupamentos!D$3:D$496,"",0)</f>
        <v>ADUBAÇÃO MEC</v>
      </c>
      <c r="AK3225" t="str">
        <f t="shared" si="428"/>
        <v>ADUBAÇÃO 6 MESES 250KG/HA, EM FILETE CONTÍNUOGN1400IMP28</v>
      </c>
      <c r="AL3225" s="57" t="str">
        <f t="shared" si="429"/>
        <v>48641GN1400Operador de Trator de PneuRODOLFO SAMUEL FERREIRA LEITEADUBAÇÃO 6 MESES 250KG/HA, EM FILETE CONTÍNUOCALIFORNIA ANGELIERI19Principal5,54Agosto-26101446237,946666666746237</v>
      </c>
      <c r="AM3225" s="79">
        <f t="shared" si="430"/>
        <v>21.212121212121211</v>
      </c>
      <c r="AN3225" s="80">
        <f t="shared" si="431"/>
        <v>6249.515151515151</v>
      </c>
      <c r="AO3225" s="36">
        <f t="shared" si="432"/>
        <v>1632.1948</v>
      </c>
      <c r="AP3225" s="83">
        <f t="shared" si="433"/>
        <v>-4617.3203515151508</v>
      </c>
    </row>
    <row r="3226" spans="1:42" hidden="1">
      <c r="A3226">
        <v>48641</v>
      </c>
      <c r="B3226" s="38">
        <v>46237</v>
      </c>
      <c r="C3226" t="s">
        <v>781</v>
      </c>
      <c r="D3226" t="s">
        <v>185</v>
      </c>
      <c r="E3226" t="s">
        <v>186</v>
      </c>
      <c r="F3226" t="s">
        <v>59</v>
      </c>
      <c r="G3226">
        <v>10</v>
      </c>
      <c r="H3226" s="43">
        <v>10665</v>
      </c>
      <c r="I3226" t="s">
        <v>191</v>
      </c>
      <c r="J3226">
        <v>11408</v>
      </c>
      <c r="K3226" t="s">
        <v>836</v>
      </c>
      <c r="L3226" t="s">
        <v>836</v>
      </c>
      <c r="M3226" t="s">
        <v>853</v>
      </c>
      <c r="N3226" t="s">
        <v>854</v>
      </c>
      <c r="O3226" t="s">
        <v>64</v>
      </c>
      <c r="P3226">
        <v>1018</v>
      </c>
      <c r="Q3226" t="s">
        <v>816</v>
      </c>
      <c r="R3226">
        <v>16</v>
      </c>
      <c r="S3226">
        <v>4</v>
      </c>
      <c r="T3226">
        <v>25.09</v>
      </c>
      <c r="U3226">
        <v>0</v>
      </c>
      <c r="V3226">
        <v>4</v>
      </c>
      <c r="W3226">
        <v>0.66</v>
      </c>
      <c r="X3226">
        <v>0.16</v>
      </c>
      <c r="Y3226">
        <v>0.16</v>
      </c>
      <c r="Z3226">
        <v>294.62</v>
      </c>
      <c r="AA3226" t="s">
        <v>46</v>
      </c>
      <c r="AB3226" t="s">
        <v>47</v>
      </c>
      <c r="AC3226" t="s">
        <v>838</v>
      </c>
      <c r="AE3226" s="39">
        <v>46237.946666666663</v>
      </c>
      <c r="AG3226" t="str">
        <f t="shared" si="426"/>
        <v>Agosto-26</v>
      </c>
      <c r="AH3226" s="36">
        <f>_xlfn.XLOOKUP(AK3226,'Base de Preços'!P$7:P$3001,'Base de Preços'!J$7:J$3001,"",0)</f>
        <v>397.65</v>
      </c>
      <c r="AI3226" s="37">
        <f t="shared" si="427"/>
        <v>9977.0384999999987</v>
      </c>
      <c r="AJ3226" t="str">
        <f>_xlfn.XLOOKUP(N3226,Agrupamentos!C$3:C$496,Agrupamentos!D$3:D$496,"",0)</f>
        <v>ADUBAÇÃO MEC</v>
      </c>
      <c r="AK3226" t="str">
        <f t="shared" si="428"/>
        <v>ADUBAÇÃO 6 MESES 250KG/HA, EM FILETE CONTÍNUOGN1400IMP28</v>
      </c>
      <c r="AL3226" s="57" t="str">
        <f t="shared" si="429"/>
        <v>48641GN1400Operador de Trator de PneuRODOLFO SAMUEL FERREIRA LEITEADUBAÇÃO 6 MESES 250KG/HA, EM FILETE CONTÍNUOCALIFORNIA ANGELIERI16Principal25,09Agosto-260446237,946666666746237</v>
      </c>
      <c r="AM3226" s="79">
        <f t="shared" si="430"/>
        <v>6.0606060606060606</v>
      </c>
      <c r="AN3226" s="80">
        <f t="shared" si="431"/>
        <v>1785.5757575757575</v>
      </c>
      <c r="AO3226" s="36">
        <f t="shared" si="432"/>
        <v>7392.0158000000001</v>
      </c>
      <c r="AP3226" s="83">
        <f t="shared" si="433"/>
        <v>5606.4400424242431</v>
      </c>
    </row>
    <row r="3227" spans="1:42" hidden="1">
      <c r="A3227">
        <v>48641</v>
      </c>
      <c r="B3227" s="38">
        <v>46237</v>
      </c>
      <c r="C3227" t="s">
        <v>781</v>
      </c>
      <c r="D3227" t="s">
        <v>185</v>
      </c>
      <c r="E3227" t="s">
        <v>186</v>
      </c>
      <c r="F3227" t="s">
        <v>59</v>
      </c>
      <c r="G3227">
        <v>10</v>
      </c>
      <c r="H3227" s="43">
        <v>10665</v>
      </c>
      <c r="I3227" t="s">
        <v>191</v>
      </c>
      <c r="J3227">
        <v>11408</v>
      </c>
      <c r="K3227" t="s">
        <v>836</v>
      </c>
      <c r="L3227" t="s">
        <v>836</v>
      </c>
      <c r="M3227" t="s">
        <v>853</v>
      </c>
      <c r="N3227" t="s">
        <v>854</v>
      </c>
      <c r="O3227" t="s">
        <v>64</v>
      </c>
      <c r="P3227">
        <v>1018</v>
      </c>
      <c r="Q3227" t="s">
        <v>816</v>
      </c>
      <c r="R3227">
        <v>18</v>
      </c>
      <c r="S3227">
        <v>3</v>
      </c>
      <c r="T3227">
        <v>13.4</v>
      </c>
      <c r="U3227">
        <v>0</v>
      </c>
      <c r="V3227">
        <v>3</v>
      </c>
      <c r="W3227">
        <v>0.66</v>
      </c>
      <c r="X3227">
        <v>0.22</v>
      </c>
      <c r="Y3227">
        <v>0.22</v>
      </c>
      <c r="Z3227">
        <v>294.62</v>
      </c>
      <c r="AA3227" t="s">
        <v>46</v>
      </c>
      <c r="AB3227" t="s">
        <v>47</v>
      </c>
      <c r="AC3227" t="s">
        <v>838</v>
      </c>
      <c r="AE3227" s="39">
        <v>46237.946666666663</v>
      </c>
      <c r="AG3227" t="str">
        <f t="shared" si="426"/>
        <v>Agosto-26</v>
      </c>
      <c r="AH3227" s="36">
        <f>_xlfn.XLOOKUP(AK3227,'Base de Preços'!P$7:P$3001,'Base de Preços'!J$7:J$3001,"",0)</f>
        <v>397.65</v>
      </c>
      <c r="AI3227" s="37">
        <f t="shared" si="427"/>
        <v>5328.51</v>
      </c>
      <c r="AJ3227" t="str">
        <f>_xlfn.XLOOKUP(N3227,Agrupamentos!C$3:C$496,Agrupamentos!D$3:D$496,"",0)</f>
        <v>ADUBAÇÃO MEC</v>
      </c>
      <c r="AK3227" t="str">
        <f t="shared" si="428"/>
        <v>ADUBAÇÃO 6 MESES 250KG/HA, EM FILETE CONTÍNUOGN1400IMP28</v>
      </c>
      <c r="AL3227" s="57" t="str">
        <f t="shared" si="429"/>
        <v>48641GN1400Operador de Trator de PneuRODOLFO SAMUEL FERREIRA LEITEADUBAÇÃO 6 MESES 250KG/HA, EM FILETE CONTÍNUOCALIFORNIA ANGELIERI18Principal13,4Agosto-260346237,946666666746237</v>
      </c>
      <c r="AM3227" s="79">
        <f t="shared" si="430"/>
        <v>4.545454545454545</v>
      </c>
      <c r="AN3227" s="80">
        <f t="shared" si="431"/>
        <v>1339.181818181818</v>
      </c>
      <c r="AO3227" s="36">
        <f t="shared" si="432"/>
        <v>3947.9080000000004</v>
      </c>
      <c r="AP3227" s="83">
        <f t="shared" si="433"/>
        <v>2608.7261818181823</v>
      </c>
    </row>
    <row r="3228" spans="1:42" hidden="1">
      <c r="A3228">
        <v>48641</v>
      </c>
      <c r="B3228" s="38">
        <v>46237</v>
      </c>
      <c r="C3228" t="s">
        <v>781</v>
      </c>
      <c r="D3228" t="s">
        <v>185</v>
      </c>
      <c r="E3228" t="s">
        <v>186</v>
      </c>
      <c r="F3228" t="s">
        <v>59</v>
      </c>
      <c r="G3228">
        <v>10</v>
      </c>
      <c r="H3228" s="43">
        <v>10665</v>
      </c>
      <c r="I3228" t="s">
        <v>191</v>
      </c>
      <c r="J3228">
        <v>11408</v>
      </c>
      <c r="K3228" t="s">
        <v>836</v>
      </c>
      <c r="L3228" t="s">
        <v>836</v>
      </c>
      <c r="M3228" t="s">
        <v>853</v>
      </c>
      <c r="N3228" t="s">
        <v>854</v>
      </c>
      <c r="O3228" t="s">
        <v>64</v>
      </c>
      <c r="P3228">
        <v>1018</v>
      </c>
      <c r="Q3228" t="s">
        <v>816</v>
      </c>
      <c r="R3228">
        <v>17</v>
      </c>
      <c r="S3228">
        <v>3</v>
      </c>
      <c r="T3228">
        <v>13.87</v>
      </c>
      <c r="U3228">
        <v>0</v>
      </c>
      <c r="V3228">
        <v>3</v>
      </c>
      <c r="W3228">
        <v>0.66</v>
      </c>
      <c r="X3228">
        <v>0.22</v>
      </c>
      <c r="Y3228">
        <v>0.22</v>
      </c>
      <c r="Z3228">
        <v>294.62</v>
      </c>
      <c r="AA3228" t="s">
        <v>46</v>
      </c>
      <c r="AB3228" t="s">
        <v>47</v>
      </c>
      <c r="AC3228" t="s">
        <v>838</v>
      </c>
      <c r="AE3228" s="39">
        <v>46237.946666666663</v>
      </c>
      <c r="AG3228" t="str">
        <f t="shared" si="426"/>
        <v>Agosto-26</v>
      </c>
      <c r="AH3228" s="36">
        <f>_xlfn.XLOOKUP(AK3228,'Base de Preços'!P$7:P$3001,'Base de Preços'!J$7:J$3001,"",0)</f>
        <v>397.65</v>
      </c>
      <c r="AI3228" s="37">
        <f t="shared" si="427"/>
        <v>5515.4054999999989</v>
      </c>
      <c r="AJ3228" t="str">
        <f>_xlfn.XLOOKUP(N3228,Agrupamentos!C$3:C$496,Agrupamentos!D$3:D$496,"",0)</f>
        <v>ADUBAÇÃO MEC</v>
      </c>
      <c r="AK3228" t="str">
        <f t="shared" si="428"/>
        <v>ADUBAÇÃO 6 MESES 250KG/HA, EM FILETE CONTÍNUOGN1400IMP28</v>
      </c>
      <c r="AL3228" s="57" t="str">
        <f t="shared" si="429"/>
        <v>48641GN1400Operador de Trator de PneuRODOLFO SAMUEL FERREIRA LEITEADUBAÇÃO 6 MESES 250KG/HA, EM FILETE CONTÍNUOCALIFORNIA ANGELIERI17Principal13,87Agosto-260346237,946666666746237</v>
      </c>
      <c r="AM3228" s="79">
        <f t="shared" si="430"/>
        <v>4.545454545454545</v>
      </c>
      <c r="AN3228" s="80">
        <f t="shared" si="431"/>
        <v>1339.181818181818</v>
      </c>
      <c r="AO3228" s="36">
        <f t="shared" si="432"/>
        <v>4086.3793999999998</v>
      </c>
      <c r="AP3228" s="83">
        <f t="shared" si="433"/>
        <v>2747.1975818181818</v>
      </c>
    </row>
    <row r="3229" spans="1:42" hidden="1">
      <c r="A3229">
        <v>48641</v>
      </c>
      <c r="B3229" s="38">
        <v>46237</v>
      </c>
      <c r="C3229" t="s">
        <v>781</v>
      </c>
      <c r="D3229" t="s">
        <v>185</v>
      </c>
      <c r="E3229" t="s">
        <v>186</v>
      </c>
      <c r="F3229" t="s">
        <v>59</v>
      </c>
      <c r="G3229">
        <v>10</v>
      </c>
      <c r="H3229" s="43">
        <v>10665</v>
      </c>
      <c r="I3229" t="s">
        <v>191</v>
      </c>
      <c r="J3229">
        <v>11408</v>
      </c>
      <c r="K3229" t="s">
        <v>836</v>
      </c>
      <c r="L3229" t="s">
        <v>836</v>
      </c>
      <c r="M3229" t="s">
        <v>853</v>
      </c>
      <c r="N3229" t="s">
        <v>854</v>
      </c>
      <c r="O3229" t="s">
        <v>64</v>
      </c>
      <c r="P3229">
        <v>1018</v>
      </c>
      <c r="Q3229" t="s">
        <v>816</v>
      </c>
      <c r="R3229">
        <v>13</v>
      </c>
      <c r="S3229">
        <v>2</v>
      </c>
      <c r="T3229">
        <v>8.2799999999999994</v>
      </c>
      <c r="U3229">
        <v>0</v>
      </c>
      <c r="V3229">
        <v>2</v>
      </c>
      <c r="W3229">
        <v>0.66</v>
      </c>
      <c r="X3229">
        <v>0.24</v>
      </c>
      <c r="Y3229">
        <v>0.24</v>
      </c>
      <c r="Z3229">
        <v>294.62</v>
      </c>
      <c r="AA3229" t="s">
        <v>46</v>
      </c>
      <c r="AB3229" t="s">
        <v>47</v>
      </c>
      <c r="AC3229" t="s">
        <v>838</v>
      </c>
      <c r="AE3229" s="39">
        <v>46237.946666666663</v>
      </c>
      <c r="AG3229" t="str">
        <f t="shared" si="426"/>
        <v>Agosto-26</v>
      </c>
      <c r="AH3229" s="36">
        <f>_xlfn.XLOOKUP(AK3229,'Base de Preços'!P$7:P$3001,'Base de Preços'!J$7:J$3001,"",0)</f>
        <v>397.65</v>
      </c>
      <c r="AI3229" s="37">
        <f t="shared" si="427"/>
        <v>3292.5419999999995</v>
      </c>
      <c r="AJ3229" t="str">
        <f>_xlfn.XLOOKUP(N3229,Agrupamentos!C$3:C$496,Agrupamentos!D$3:D$496,"",0)</f>
        <v>ADUBAÇÃO MEC</v>
      </c>
      <c r="AK3229" t="str">
        <f t="shared" si="428"/>
        <v>ADUBAÇÃO 6 MESES 250KG/HA, EM FILETE CONTÍNUOGN1400IMP28</v>
      </c>
      <c r="AL3229" s="57" t="str">
        <f t="shared" si="429"/>
        <v>48641GN1400Operador de Trator de PneuRODOLFO SAMUEL FERREIRA LEITEADUBAÇÃO 6 MESES 250KG/HA, EM FILETE CONTÍNUOCALIFORNIA ANGELIERI13Principal8,28Agosto-260246237,946666666746237</v>
      </c>
      <c r="AM3229" s="79">
        <f t="shared" si="430"/>
        <v>3.0303030303030303</v>
      </c>
      <c r="AN3229" s="80">
        <f t="shared" si="431"/>
        <v>892.78787878787875</v>
      </c>
      <c r="AO3229" s="36">
        <f t="shared" si="432"/>
        <v>2439.4535999999998</v>
      </c>
      <c r="AP3229" s="83">
        <f t="shared" si="433"/>
        <v>1546.6657212121211</v>
      </c>
    </row>
    <row r="3230" spans="1:42" hidden="1">
      <c r="A3230">
        <v>48646</v>
      </c>
      <c r="B3230" s="38">
        <v>46237</v>
      </c>
      <c r="C3230" t="s">
        <v>781</v>
      </c>
      <c r="D3230" t="s">
        <v>185</v>
      </c>
      <c r="E3230" t="s">
        <v>186</v>
      </c>
      <c r="F3230" t="s">
        <v>59</v>
      </c>
      <c r="G3230">
        <v>10</v>
      </c>
      <c r="H3230" s="43">
        <v>10665</v>
      </c>
      <c r="I3230" t="s">
        <v>191</v>
      </c>
      <c r="J3230">
        <v>11034</v>
      </c>
      <c r="K3230" t="s">
        <v>213</v>
      </c>
      <c r="L3230" t="s">
        <v>213</v>
      </c>
      <c r="M3230" t="s">
        <v>238</v>
      </c>
      <c r="N3230" t="s">
        <v>239</v>
      </c>
      <c r="O3230" t="s">
        <v>64</v>
      </c>
      <c r="P3230">
        <v>1106</v>
      </c>
      <c r="Q3230" t="s">
        <v>845</v>
      </c>
      <c r="R3230">
        <v>302</v>
      </c>
      <c r="S3230">
        <v>9</v>
      </c>
      <c r="T3230">
        <v>21.87</v>
      </c>
      <c r="U3230">
        <v>11</v>
      </c>
      <c r="V3230">
        <v>20</v>
      </c>
      <c r="W3230">
        <v>0.47</v>
      </c>
      <c r="X3230">
        <v>0.41</v>
      </c>
      <c r="Y3230">
        <v>0.91</v>
      </c>
      <c r="Z3230">
        <v>197.44</v>
      </c>
      <c r="AA3230" t="s">
        <v>46</v>
      </c>
      <c r="AB3230" t="s">
        <v>47</v>
      </c>
      <c r="AC3230" t="s">
        <v>217</v>
      </c>
      <c r="AE3230" s="39">
        <v>46238.275138888886</v>
      </c>
      <c r="AG3230" t="str">
        <f t="shared" si="426"/>
        <v>Agosto-26</v>
      </c>
      <c r="AH3230" s="36">
        <f>_xlfn.XLOOKUP(AK3230,'Base de Preços'!P$7:P$3001,'Base de Preços'!J$7:J$3001,"",0)</f>
        <v>216.98</v>
      </c>
      <c r="AI3230" s="37">
        <f t="shared" si="427"/>
        <v>4745.3526000000002</v>
      </c>
      <c r="AJ3230" t="str">
        <f>_xlfn.XLOOKUP(N3230,Agrupamentos!C$3:C$496,Agrupamentos!D$3:D$496,"",0)</f>
        <v>COMBATE A FORMIGA MECANIZADO</v>
      </c>
      <c r="AK3230" t="str">
        <f t="shared" si="428"/>
        <v>COMBATE A FORMIGA PÓS PLANTIO MECANIZADO - 3 a 5kg/ha isca granulada ou MIPISGN1400REF17</v>
      </c>
      <c r="AL3230" s="57" t="str">
        <f t="shared" si="429"/>
        <v>48646GN1400Operador de Trator de PneuJOAO VITOR TONETO SILVACOMBATE A FORMIGA PÓS PLANTIO MECANIZADO - 3 a 5kg/ha isca granulada ou MIPISSANTA MARIA I E II SITIO NAMI302Principal21,87Agosto-26112046238,275138888946237</v>
      </c>
      <c r="AM3230" s="79">
        <f t="shared" si="430"/>
        <v>42.553191489361701</v>
      </c>
      <c r="AN3230" s="80">
        <f t="shared" si="431"/>
        <v>8401.7021276595751</v>
      </c>
      <c r="AO3230" s="36">
        <f t="shared" si="432"/>
        <v>4318.0128000000004</v>
      </c>
      <c r="AP3230" s="83">
        <f t="shared" si="433"/>
        <v>-4083.6893276595747</v>
      </c>
    </row>
    <row r="3231" spans="1:42" hidden="1">
      <c r="A3231">
        <v>48646</v>
      </c>
      <c r="B3231" s="38">
        <v>46237</v>
      </c>
      <c r="C3231" t="s">
        <v>781</v>
      </c>
      <c r="D3231" t="s">
        <v>185</v>
      </c>
      <c r="E3231" t="s">
        <v>186</v>
      </c>
      <c r="F3231" t="s">
        <v>59</v>
      </c>
      <c r="G3231">
        <v>10</v>
      </c>
      <c r="H3231" s="43">
        <v>10665</v>
      </c>
      <c r="I3231" t="s">
        <v>191</v>
      </c>
      <c r="J3231">
        <v>11034</v>
      </c>
      <c r="K3231" t="s">
        <v>213</v>
      </c>
      <c r="L3231" t="s">
        <v>213</v>
      </c>
      <c r="M3231" t="s">
        <v>238</v>
      </c>
      <c r="N3231" t="s">
        <v>239</v>
      </c>
      <c r="O3231" t="s">
        <v>64</v>
      </c>
      <c r="P3231">
        <v>1106</v>
      </c>
      <c r="Q3231" t="s">
        <v>845</v>
      </c>
      <c r="R3231">
        <v>290</v>
      </c>
      <c r="S3231">
        <v>9</v>
      </c>
      <c r="T3231">
        <v>22.55</v>
      </c>
      <c r="U3231">
        <v>1</v>
      </c>
      <c r="V3231">
        <v>10</v>
      </c>
      <c r="W3231">
        <v>0.47</v>
      </c>
      <c r="X3231">
        <v>0.4</v>
      </c>
      <c r="Y3231">
        <v>0.44</v>
      </c>
      <c r="Z3231">
        <v>197.44</v>
      </c>
      <c r="AA3231" t="s">
        <v>46</v>
      </c>
      <c r="AB3231" t="s">
        <v>47</v>
      </c>
      <c r="AC3231" t="s">
        <v>217</v>
      </c>
      <c r="AE3231" s="39">
        <v>46238.275138888886</v>
      </c>
      <c r="AG3231" t="str">
        <f t="shared" si="426"/>
        <v>Agosto-26</v>
      </c>
      <c r="AH3231" s="36">
        <f>_xlfn.XLOOKUP(AK3231,'Base de Preços'!P$7:P$3001,'Base de Preços'!J$7:J$3001,"",0)</f>
        <v>216.98</v>
      </c>
      <c r="AI3231" s="37">
        <f t="shared" si="427"/>
        <v>4892.8990000000003</v>
      </c>
      <c r="AJ3231" t="str">
        <f>_xlfn.XLOOKUP(N3231,Agrupamentos!C$3:C$496,Agrupamentos!D$3:D$496,"",0)</f>
        <v>COMBATE A FORMIGA MECANIZADO</v>
      </c>
      <c r="AK3231" t="str">
        <f t="shared" si="428"/>
        <v>COMBATE A FORMIGA PÓS PLANTIO MECANIZADO - 3 a 5kg/ha isca granulada ou MIPISGN1400REF17</v>
      </c>
      <c r="AL3231" s="57" t="str">
        <f t="shared" si="429"/>
        <v>48646GN1400Operador de Trator de PneuJOAO VITOR TONETO SILVACOMBATE A FORMIGA PÓS PLANTIO MECANIZADO - 3 a 5kg/ha isca granulada ou MIPISSANTA MARIA I E II SITIO NAMI290Principal22,55Agosto-2611046238,275138888946237</v>
      </c>
      <c r="AM3231" s="79">
        <f t="shared" si="430"/>
        <v>21.276595744680851</v>
      </c>
      <c r="AN3231" s="80">
        <f t="shared" si="431"/>
        <v>4200.8510638297876</v>
      </c>
      <c r="AO3231" s="36">
        <f t="shared" si="432"/>
        <v>4452.2719999999999</v>
      </c>
      <c r="AP3231" s="83">
        <f t="shared" si="433"/>
        <v>251.42093617021237</v>
      </c>
    </row>
    <row r="3232" spans="1:42" hidden="1">
      <c r="A3232">
        <v>48646</v>
      </c>
      <c r="B3232" s="38">
        <v>46237</v>
      </c>
      <c r="C3232" t="s">
        <v>781</v>
      </c>
      <c r="D3232" t="s">
        <v>185</v>
      </c>
      <c r="E3232" t="s">
        <v>186</v>
      </c>
      <c r="F3232" t="s">
        <v>49</v>
      </c>
      <c r="G3232">
        <v>10</v>
      </c>
      <c r="H3232" s="43">
        <v>10665</v>
      </c>
      <c r="I3232" t="s">
        <v>191</v>
      </c>
      <c r="J3232">
        <v>11034</v>
      </c>
      <c r="K3232" t="s">
        <v>213</v>
      </c>
      <c r="L3232" t="s">
        <v>213</v>
      </c>
      <c r="M3232">
        <v>43</v>
      </c>
      <c r="N3232" t="s">
        <v>42</v>
      </c>
      <c r="O3232" t="s">
        <v>64</v>
      </c>
      <c r="P3232">
        <v>1106</v>
      </c>
      <c r="Q3232" t="s">
        <v>845</v>
      </c>
      <c r="R3232">
        <v>290</v>
      </c>
      <c r="S3232">
        <v>10</v>
      </c>
      <c r="T3232">
        <v>0</v>
      </c>
      <c r="U3232">
        <v>0</v>
      </c>
      <c r="V3232">
        <v>10</v>
      </c>
      <c r="W3232">
        <v>0</v>
      </c>
      <c r="X3232">
        <v>0</v>
      </c>
      <c r="Y3232">
        <v>0</v>
      </c>
      <c r="Z3232">
        <v>0</v>
      </c>
      <c r="AA3232" t="s">
        <v>55</v>
      </c>
      <c r="AB3232" t="s">
        <v>56</v>
      </c>
      <c r="AC3232" t="s">
        <v>217</v>
      </c>
      <c r="AE3232" s="39">
        <v>46238.275138888886</v>
      </c>
      <c r="AG3232" t="str">
        <f t="shared" si="426"/>
        <v>Agosto-26</v>
      </c>
      <c r="AH3232" s="36">
        <f>_xlfn.XLOOKUP(AK3232,'Base de Preços'!P$7:P$3001,'Base de Preços'!J$7:J$3001,"",0)</f>
        <v>0</v>
      </c>
      <c r="AI3232" s="37">
        <f t="shared" si="427"/>
        <v>0</v>
      </c>
      <c r="AJ3232" t="str">
        <f>_xlfn.XLOOKUP(N3232,Agrupamentos!C$3:C$496,Agrupamentos!D$3:D$496,"",0)</f>
        <v>APOIO E MANUTENÇÃO</v>
      </c>
      <c r="AK3232" t="str">
        <f t="shared" si="428"/>
        <v>APOIO E MANUTEÇÃOGN140043</v>
      </c>
      <c r="AL3232" s="57" t="str">
        <f t="shared" si="429"/>
        <v>48646GN1400Trabalhador FlorestalJOAO VITOR TONETO SILVAAPOIO E MANUTEÇÃOSANTA MARIA I E II SITIO NAMI290Suporte0Agosto-2601046238,275138888946237</v>
      </c>
      <c r="AM3232" s="79" t="str">
        <f t="shared" si="430"/>
        <v/>
      </c>
      <c r="AN3232" s="80" t="str">
        <f t="shared" si="431"/>
        <v/>
      </c>
      <c r="AO3232" s="36">
        <f t="shared" si="432"/>
        <v>0</v>
      </c>
      <c r="AP3232" s="83" t="str">
        <f t="shared" si="433"/>
        <v/>
      </c>
    </row>
    <row r="3233" spans="1:42" hidden="1">
      <c r="A3233">
        <v>48646</v>
      </c>
      <c r="B3233" s="38">
        <v>46237</v>
      </c>
      <c r="C3233" t="s">
        <v>781</v>
      </c>
      <c r="D3233" t="s">
        <v>185</v>
      </c>
      <c r="E3233" t="s">
        <v>186</v>
      </c>
      <c r="F3233" t="s">
        <v>59</v>
      </c>
      <c r="G3233">
        <v>10</v>
      </c>
      <c r="H3233" s="43">
        <v>10665</v>
      </c>
      <c r="I3233" t="s">
        <v>191</v>
      </c>
      <c r="J3233">
        <v>11034</v>
      </c>
      <c r="K3233" t="s">
        <v>213</v>
      </c>
      <c r="L3233" t="s">
        <v>213</v>
      </c>
      <c r="M3233" t="s">
        <v>238</v>
      </c>
      <c r="N3233" t="s">
        <v>239</v>
      </c>
      <c r="O3233" t="s">
        <v>64</v>
      </c>
      <c r="P3233">
        <v>1106</v>
      </c>
      <c r="Q3233" t="s">
        <v>845</v>
      </c>
      <c r="R3233">
        <v>303</v>
      </c>
      <c r="S3233">
        <v>9</v>
      </c>
      <c r="T3233">
        <v>24.07</v>
      </c>
      <c r="U3233">
        <v>1</v>
      </c>
      <c r="V3233">
        <v>10</v>
      </c>
      <c r="W3233">
        <v>0.47</v>
      </c>
      <c r="X3233">
        <v>0.37</v>
      </c>
      <c r="Y3233">
        <v>0.42</v>
      </c>
      <c r="Z3233">
        <v>197.44</v>
      </c>
      <c r="AA3233" t="s">
        <v>46</v>
      </c>
      <c r="AB3233" t="s">
        <v>47</v>
      </c>
      <c r="AC3233" t="s">
        <v>217</v>
      </c>
      <c r="AE3233" s="39">
        <v>46238.275138888886</v>
      </c>
      <c r="AG3233" t="str">
        <f t="shared" si="426"/>
        <v>Agosto-26</v>
      </c>
      <c r="AH3233" s="36">
        <f>_xlfn.XLOOKUP(AK3233,'Base de Preços'!P$7:P$3001,'Base de Preços'!J$7:J$3001,"",0)</f>
        <v>216.98</v>
      </c>
      <c r="AI3233" s="37">
        <f t="shared" si="427"/>
        <v>5222.7085999999999</v>
      </c>
      <c r="AJ3233" t="str">
        <f>_xlfn.XLOOKUP(N3233,Agrupamentos!C$3:C$496,Agrupamentos!D$3:D$496,"",0)</f>
        <v>COMBATE A FORMIGA MECANIZADO</v>
      </c>
      <c r="AK3233" t="str">
        <f t="shared" si="428"/>
        <v>COMBATE A FORMIGA PÓS PLANTIO MECANIZADO - 3 a 5kg/ha isca granulada ou MIPISGN1400REF17</v>
      </c>
      <c r="AL3233" s="57" t="str">
        <f t="shared" si="429"/>
        <v>48646GN1400Operador de Trator de PneuJOAO VITOR TONETO SILVACOMBATE A FORMIGA PÓS PLANTIO MECANIZADO - 3 a 5kg/ha isca granulada ou MIPISSANTA MARIA I E II SITIO NAMI303Principal24,07Agosto-2611046238,275138888946237</v>
      </c>
      <c r="AM3233" s="79">
        <f t="shared" si="430"/>
        <v>21.276595744680851</v>
      </c>
      <c r="AN3233" s="80">
        <f t="shared" si="431"/>
        <v>4200.8510638297876</v>
      </c>
      <c r="AO3233" s="36">
        <f t="shared" si="432"/>
        <v>4752.3807999999999</v>
      </c>
      <c r="AP3233" s="83">
        <f t="shared" si="433"/>
        <v>551.52973617021235</v>
      </c>
    </row>
    <row r="3234" spans="1:42" hidden="1">
      <c r="A3234">
        <v>48676</v>
      </c>
      <c r="B3234" s="38">
        <v>46238</v>
      </c>
      <c r="C3234" t="s">
        <v>781</v>
      </c>
      <c r="D3234" t="s">
        <v>185</v>
      </c>
      <c r="E3234" t="s">
        <v>186</v>
      </c>
      <c r="F3234" t="s">
        <v>37</v>
      </c>
      <c r="G3234">
        <v>8</v>
      </c>
      <c r="H3234" s="43">
        <v>9241</v>
      </c>
      <c r="I3234" t="s">
        <v>189</v>
      </c>
      <c r="J3234" t="s">
        <v>39</v>
      </c>
      <c r="K3234" t="s">
        <v>40</v>
      </c>
      <c r="L3234" t="s">
        <v>190</v>
      </c>
      <c r="M3234">
        <v>43</v>
      </c>
      <c r="N3234" t="s">
        <v>42</v>
      </c>
      <c r="O3234" t="s">
        <v>64</v>
      </c>
      <c r="P3234">
        <v>390</v>
      </c>
      <c r="Q3234" t="s">
        <v>44</v>
      </c>
      <c r="R3234" t="s">
        <v>45</v>
      </c>
      <c r="S3234">
        <v>8</v>
      </c>
      <c r="T3234">
        <v>0</v>
      </c>
      <c r="U3234">
        <v>16</v>
      </c>
      <c r="V3234">
        <v>24</v>
      </c>
      <c r="W3234">
        <v>0</v>
      </c>
      <c r="X3234">
        <v>0</v>
      </c>
      <c r="Y3234">
        <v>0</v>
      </c>
      <c r="Z3234">
        <v>0</v>
      </c>
      <c r="AA3234" t="s">
        <v>46</v>
      </c>
      <c r="AB3234" t="s">
        <v>47</v>
      </c>
      <c r="AC3234" t="s">
        <v>48</v>
      </c>
      <c r="AD3234" t="s">
        <v>228</v>
      </c>
      <c r="AE3234" s="39">
        <v>46238.722662037035</v>
      </c>
      <c r="AG3234" t="str">
        <f t="shared" si="426"/>
        <v>Agosto-26</v>
      </c>
      <c r="AH3234" s="36">
        <f>_xlfn.XLOOKUP(AK3234,'Base de Preços'!P$7:P$3001,'Base de Preços'!J$7:J$3001,"",0)</f>
        <v>0</v>
      </c>
      <c r="AI3234" s="37">
        <f t="shared" si="427"/>
        <v>0</v>
      </c>
      <c r="AJ3234" t="str">
        <f>_xlfn.XLOOKUP(N3234,Agrupamentos!C$3:C$496,Agrupamentos!D$3:D$496,"",0)</f>
        <v>APOIO E MANUTENÇÃO</v>
      </c>
      <c r="AK3234" t="str">
        <f t="shared" si="428"/>
        <v>APOIO E MANUTEÇÃOGN140043</v>
      </c>
      <c r="AL3234" s="57" t="str">
        <f t="shared" si="429"/>
        <v>48676GN1400MotoristaGIOVANNI RODRIGUES BORGES MORAESAPOIO E MANUTEÇÃOPátio MST01Principal0Agosto-26162446238,72266203746238</v>
      </c>
      <c r="AM3234" s="79" t="str">
        <f t="shared" si="430"/>
        <v/>
      </c>
      <c r="AN3234" s="80" t="str">
        <f t="shared" si="431"/>
        <v/>
      </c>
      <c r="AO3234" s="36">
        <f t="shared" si="432"/>
        <v>0</v>
      </c>
      <c r="AP3234" s="83" t="str">
        <f t="shared" si="433"/>
        <v/>
      </c>
    </row>
    <row r="3235" spans="1:42" hidden="1">
      <c r="A3235">
        <v>48680</v>
      </c>
      <c r="B3235" s="38">
        <v>46238</v>
      </c>
      <c r="C3235" t="s">
        <v>781</v>
      </c>
      <c r="D3235" t="s">
        <v>185</v>
      </c>
      <c r="E3235" t="s">
        <v>186</v>
      </c>
      <c r="F3235" t="s">
        <v>37</v>
      </c>
      <c r="G3235">
        <v>8</v>
      </c>
      <c r="H3235" s="43" t="s">
        <v>100</v>
      </c>
      <c r="I3235" t="s">
        <v>101</v>
      </c>
      <c r="J3235" t="s">
        <v>50</v>
      </c>
      <c r="K3235" t="s">
        <v>51</v>
      </c>
      <c r="L3235" t="s">
        <v>187</v>
      </c>
      <c r="M3235">
        <v>43</v>
      </c>
      <c r="N3235" t="s">
        <v>42</v>
      </c>
      <c r="O3235" t="s">
        <v>64</v>
      </c>
      <c r="P3235">
        <v>1149</v>
      </c>
      <c r="Q3235" t="s">
        <v>864</v>
      </c>
      <c r="R3235">
        <v>431</v>
      </c>
      <c r="S3235">
        <v>0</v>
      </c>
      <c r="T3235">
        <v>0</v>
      </c>
      <c r="U3235">
        <v>8</v>
      </c>
      <c r="V3235">
        <v>8</v>
      </c>
      <c r="W3235">
        <v>0</v>
      </c>
      <c r="X3235">
        <v>0</v>
      </c>
      <c r="Y3235">
        <v>0</v>
      </c>
      <c r="Z3235">
        <v>0</v>
      </c>
      <c r="AA3235" t="s">
        <v>55</v>
      </c>
      <c r="AB3235" t="s">
        <v>47</v>
      </c>
      <c r="AC3235" t="s">
        <v>57</v>
      </c>
      <c r="AD3235" t="s">
        <v>57</v>
      </c>
      <c r="AE3235" s="39">
        <v>46238.734282407408</v>
      </c>
      <c r="AG3235" t="str">
        <f t="shared" si="426"/>
        <v>Agosto-26</v>
      </c>
      <c r="AH3235" s="36">
        <f>_xlfn.XLOOKUP(AK3235,'Base de Preços'!P$7:P$3001,'Base de Preços'!J$7:J$3001,"",0)</f>
        <v>0</v>
      </c>
      <c r="AI3235" s="37">
        <f t="shared" si="427"/>
        <v>0</v>
      </c>
      <c r="AJ3235" t="str">
        <f>_xlfn.XLOOKUP(N3235,Agrupamentos!C$3:C$496,Agrupamentos!D$3:D$496,"",0)</f>
        <v>APOIO E MANUTENÇÃO</v>
      </c>
      <c r="AK3235" t="str">
        <f t="shared" si="428"/>
        <v>APOIO E MANUTEÇÃOGN140043</v>
      </c>
      <c r="AL3235" s="57" t="str">
        <f t="shared" si="429"/>
        <v>48680GN1400MotoristaLEANDRA DE MIRANDA SOUZA COSTAAPOIO E MANUTEÇÃOSAO JOSE431Principal0Agosto-268846238,734282407446238</v>
      </c>
      <c r="AM3235" s="79" t="str">
        <f t="shared" si="430"/>
        <v/>
      </c>
      <c r="AN3235" s="80" t="str">
        <f t="shared" si="431"/>
        <v/>
      </c>
      <c r="AO3235" s="36">
        <f t="shared" si="432"/>
        <v>0</v>
      </c>
      <c r="AP3235" s="83" t="str">
        <f t="shared" si="433"/>
        <v/>
      </c>
    </row>
    <row r="3236" spans="1:42" hidden="1">
      <c r="A3236">
        <v>48680</v>
      </c>
      <c r="B3236" s="38">
        <v>46238</v>
      </c>
      <c r="C3236" t="s">
        <v>781</v>
      </c>
      <c r="D3236" t="s">
        <v>185</v>
      </c>
      <c r="E3236" t="s">
        <v>186</v>
      </c>
      <c r="F3236" t="s">
        <v>49</v>
      </c>
      <c r="G3236">
        <v>8</v>
      </c>
      <c r="H3236" s="43" t="s">
        <v>100</v>
      </c>
      <c r="I3236" t="s">
        <v>101</v>
      </c>
      <c r="J3236" t="s">
        <v>50</v>
      </c>
      <c r="K3236" t="s">
        <v>51</v>
      </c>
      <c r="L3236" t="s">
        <v>187</v>
      </c>
      <c r="M3236">
        <v>43</v>
      </c>
      <c r="N3236" t="s">
        <v>42</v>
      </c>
      <c r="O3236" t="s">
        <v>64</v>
      </c>
      <c r="P3236">
        <v>1149</v>
      </c>
      <c r="Q3236" t="s">
        <v>864</v>
      </c>
      <c r="R3236">
        <v>431</v>
      </c>
      <c r="S3236">
        <v>0</v>
      </c>
      <c r="T3236">
        <v>0</v>
      </c>
      <c r="U3236">
        <v>8</v>
      </c>
      <c r="V3236">
        <v>8</v>
      </c>
      <c r="W3236">
        <v>0</v>
      </c>
      <c r="X3236">
        <v>0</v>
      </c>
      <c r="Y3236">
        <v>0</v>
      </c>
      <c r="Z3236">
        <v>0</v>
      </c>
      <c r="AA3236" t="s">
        <v>55</v>
      </c>
      <c r="AB3236" t="s">
        <v>56</v>
      </c>
      <c r="AC3236" t="s">
        <v>57</v>
      </c>
      <c r="AD3236" t="s">
        <v>57</v>
      </c>
      <c r="AE3236" s="39">
        <v>46238.7344212963</v>
      </c>
      <c r="AG3236" t="str">
        <f t="shared" si="426"/>
        <v>Agosto-26</v>
      </c>
      <c r="AH3236" s="36">
        <f>_xlfn.XLOOKUP(AK3236,'Base de Preços'!P$7:P$3001,'Base de Preços'!J$7:J$3001,"",0)</f>
        <v>0</v>
      </c>
      <c r="AI3236" s="37">
        <f t="shared" si="427"/>
        <v>0</v>
      </c>
      <c r="AJ3236" t="str">
        <f>_xlfn.XLOOKUP(N3236,Agrupamentos!C$3:C$496,Agrupamentos!D$3:D$496,"",0)</f>
        <v>APOIO E MANUTENÇÃO</v>
      </c>
      <c r="AK3236" t="str">
        <f t="shared" si="428"/>
        <v>APOIO E MANUTEÇÃOGN140043</v>
      </c>
      <c r="AL3236" s="57" t="str">
        <f t="shared" si="429"/>
        <v>48680GN1400Trabalhador FlorestalLEANDRA DE MIRANDA SOUZA COSTAAPOIO E MANUTEÇÃOSAO JOSE431Suporte0Agosto-268846238,734421296346238</v>
      </c>
      <c r="AM3236" s="79" t="str">
        <f t="shared" si="430"/>
        <v/>
      </c>
      <c r="AN3236" s="80" t="str">
        <f t="shared" si="431"/>
        <v/>
      </c>
      <c r="AO3236" s="36">
        <f t="shared" si="432"/>
        <v>0</v>
      </c>
      <c r="AP3236" s="83" t="str">
        <f t="shared" si="433"/>
        <v/>
      </c>
    </row>
    <row r="3237" spans="1:42" hidden="1">
      <c r="A3237">
        <v>48693</v>
      </c>
      <c r="B3237" s="38">
        <v>46238</v>
      </c>
      <c r="C3237" t="s">
        <v>781</v>
      </c>
      <c r="D3237" t="s">
        <v>185</v>
      </c>
      <c r="E3237" t="s">
        <v>186</v>
      </c>
      <c r="F3237" t="s">
        <v>49</v>
      </c>
      <c r="G3237">
        <v>8</v>
      </c>
      <c r="H3237" s="43">
        <v>10859</v>
      </c>
      <c r="I3237" t="s">
        <v>198</v>
      </c>
      <c r="J3237">
        <v>10093</v>
      </c>
      <c r="K3237" t="s">
        <v>199</v>
      </c>
      <c r="L3237" t="s">
        <v>199</v>
      </c>
      <c r="M3237" t="s">
        <v>226</v>
      </c>
      <c r="N3237" t="s">
        <v>227</v>
      </c>
      <c r="O3237" t="s">
        <v>64</v>
      </c>
      <c r="P3237">
        <v>607</v>
      </c>
      <c r="Q3237" t="s">
        <v>188</v>
      </c>
      <c r="R3237">
        <v>49</v>
      </c>
      <c r="S3237">
        <v>80</v>
      </c>
      <c r="T3237">
        <v>34.46</v>
      </c>
      <c r="U3237">
        <v>0</v>
      </c>
      <c r="V3237">
        <v>80</v>
      </c>
      <c r="W3237">
        <v>2.4</v>
      </c>
      <c r="X3237">
        <v>2.3199999999999998</v>
      </c>
      <c r="Y3237">
        <v>2.3199999999999998</v>
      </c>
      <c r="Z3237">
        <v>243.65</v>
      </c>
      <c r="AA3237" t="s">
        <v>46</v>
      </c>
      <c r="AB3237" t="s">
        <v>47</v>
      </c>
      <c r="AC3237" t="s">
        <v>202</v>
      </c>
      <c r="AE3237" s="39">
        <v>46238.83489583333</v>
      </c>
      <c r="AG3237" t="str">
        <f t="shared" si="426"/>
        <v>Agosto-26</v>
      </c>
      <c r="AH3237" s="36">
        <f>_xlfn.XLOOKUP(AK3237,'Base de Preços'!P$7:P$3001,'Base de Preços'!J$7:J$3001,"",0)</f>
        <v>492.5</v>
      </c>
      <c r="AI3237" s="37">
        <f t="shared" si="427"/>
        <v>16971.55</v>
      </c>
      <c r="AJ3237" t="str">
        <f>_xlfn.XLOOKUP(N3237,Agrupamentos!C$3:C$496,Agrupamentos!D$3:D$496,"",0)</f>
        <v>IRRIGAÇÃO DE REPLANTIO</v>
      </c>
      <c r="AK3237" t="str">
        <f t="shared" si="428"/>
        <v>IRRIGAÇÃO DE REPLANTIOGN1400IMP32</v>
      </c>
      <c r="AL3237" s="57" t="str">
        <f t="shared" si="429"/>
        <v>48693GN1400Trabalhador FlorestalJONATHAN FONSECA DE OLIVEIRAIRRIGAÇÃO DE REPLANTIOSelena49Principal34,46Agosto-2608046238,834895833346238</v>
      </c>
      <c r="AM3237" s="79">
        <f t="shared" si="430"/>
        <v>33.333333333333336</v>
      </c>
      <c r="AN3237" s="80">
        <f t="shared" si="431"/>
        <v>8121.6666666666679</v>
      </c>
      <c r="AO3237" s="36">
        <f t="shared" si="432"/>
        <v>8396.1790000000001</v>
      </c>
      <c r="AP3237" s="83">
        <f t="shared" si="433"/>
        <v>274.51233333333221</v>
      </c>
    </row>
    <row r="3238" spans="1:42" hidden="1">
      <c r="A3238">
        <v>48693</v>
      </c>
      <c r="B3238" s="38">
        <v>46238</v>
      </c>
      <c r="C3238" t="s">
        <v>781</v>
      </c>
      <c r="D3238" t="s">
        <v>185</v>
      </c>
      <c r="E3238" t="s">
        <v>186</v>
      </c>
      <c r="F3238" t="s">
        <v>59</v>
      </c>
      <c r="G3238">
        <v>8</v>
      </c>
      <c r="H3238" s="43">
        <v>10859</v>
      </c>
      <c r="I3238" t="s">
        <v>198</v>
      </c>
      <c r="J3238">
        <v>10093</v>
      </c>
      <c r="K3238" t="s">
        <v>199</v>
      </c>
      <c r="L3238" t="s">
        <v>199</v>
      </c>
      <c r="M3238" t="s">
        <v>226</v>
      </c>
      <c r="N3238" t="s">
        <v>227</v>
      </c>
      <c r="O3238" t="s">
        <v>64</v>
      </c>
      <c r="P3238">
        <v>607</v>
      </c>
      <c r="Q3238" t="s">
        <v>188</v>
      </c>
      <c r="R3238">
        <v>49</v>
      </c>
      <c r="S3238">
        <v>16</v>
      </c>
      <c r="T3238">
        <v>34.46</v>
      </c>
      <c r="U3238">
        <v>0</v>
      </c>
      <c r="V3238">
        <v>16</v>
      </c>
      <c r="W3238">
        <v>0.48</v>
      </c>
      <c r="X3238">
        <v>0.46</v>
      </c>
      <c r="Y3238">
        <v>0.46</v>
      </c>
      <c r="Z3238">
        <v>185.69</v>
      </c>
      <c r="AA3238" t="s">
        <v>46</v>
      </c>
      <c r="AB3238" t="s">
        <v>56</v>
      </c>
      <c r="AC3238" t="s">
        <v>202</v>
      </c>
      <c r="AE3238" s="39">
        <v>46238.83489583333</v>
      </c>
      <c r="AG3238" t="str">
        <f t="shared" si="426"/>
        <v>Agosto-26</v>
      </c>
      <c r="AH3238" s="36">
        <f>_xlfn.XLOOKUP(AK3238,'Base de Preços'!P$7:P$3001,'Base de Preços'!J$7:J$3001,"",0)</f>
        <v>492.5</v>
      </c>
      <c r="AI3238" s="37">
        <f t="shared" si="427"/>
        <v>0</v>
      </c>
      <c r="AJ3238" t="str">
        <f>_xlfn.XLOOKUP(N3238,Agrupamentos!C$3:C$496,Agrupamentos!D$3:D$496,"",0)</f>
        <v>IRRIGAÇÃO DE REPLANTIO</v>
      </c>
      <c r="AK3238" t="str">
        <f t="shared" si="428"/>
        <v>IRRIGAÇÃO DE REPLANTIOGN1400IMP32</v>
      </c>
      <c r="AL3238" s="57" t="str">
        <f t="shared" si="429"/>
        <v>48693GN1400Operador de Trator de PneuJONATHAN FONSECA DE OLIVEIRAIRRIGAÇÃO DE REPLANTIOSelena49Suporte34,46Agosto-2601646238,834895833346238</v>
      </c>
      <c r="AM3238" s="79">
        <f t="shared" si="430"/>
        <v>33.333333333333336</v>
      </c>
      <c r="AN3238" s="80">
        <f t="shared" si="431"/>
        <v>6189.666666666667</v>
      </c>
      <c r="AO3238" s="36">
        <f t="shared" si="432"/>
        <v>6398.8774000000003</v>
      </c>
      <c r="AP3238" s="83">
        <f t="shared" si="433"/>
        <v>209.21073333333334</v>
      </c>
    </row>
    <row r="3239" spans="1:42" hidden="1">
      <c r="A3239">
        <v>48693</v>
      </c>
      <c r="B3239" s="38">
        <v>46238</v>
      </c>
      <c r="C3239" t="s">
        <v>781</v>
      </c>
      <c r="D3239" t="s">
        <v>185</v>
      </c>
      <c r="E3239" t="s">
        <v>186</v>
      </c>
      <c r="F3239" t="s">
        <v>37</v>
      </c>
      <c r="G3239">
        <v>8</v>
      </c>
      <c r="H3239" s="43">
        <v>10859</v>
      </c>
      <c r="I3239" t="s">
        <v>198</v>
      </c>
      <c r="J3239">
        <v>10093</v>
      </c>
      <c r="K3239" t="s">
        <v>199</v>
      </c>
      <c r="L3239" t="s">
        <v>199</v>
      </c>
      <c r="M3239">
        <v>43</v>
      </c>
      <c r="N3239" t="s">
        <v>42</v>
      </c>
      <c r="O3239" t="s">
        <v>64</v>
      </c>
      <c r="P3239">
        <v>607</v>
      </c>
      <c r="Q3239" t="s">
        <v>188</v>
      </c>
      <c r="R3239">
        <v>49</v>
      </c>
      <c r="S3239">
        <v>8</v>
      </c>
      <c r="T3239">
        <v>0</v>
      </c>
      <c r="U3239">
        <v>0</v>
      </c>
      <c r="V3239">
        <v>8</v>
      </c>
      <c r="W3239">
        <v>0</v>
      </c>
      <c r="X3239">
        <v>0</v>
      </c>
      <c r="Y3239">
        <v>0</v>
      </c>
      <c r="Z3239">
        <v>0</v>
      </c>
      <c r="AA3239" t="s">
        <v>46</v>
      </c>
      <c r="AB3239" t="s">
        <v>47</v>
      </c>
      <c r="AC3239" t="s">
        <v>202</v>
      </c>
      <c r="AE3239" s="39">
        <v>46238.83489583333</v>
      </c>
      <c r="AG3239" t="str">
        <f t="shared" si="426"/>
        <v>Agosto-26</v>
      </c>
      <c r="AH3239" s="36">
        <f>_xlfn.XLOOKUP(AK3239,'Base de Preços'!P$7:P$3001,'Base de Preços'!J$7:J$3001,"",0)</f>
        <v>0</v>
      </c>
      <c r="AI3239" s="37">
        <f t="shared" si="427"/>
        <v>0</v>
      </c>
      <c r="AJ3239" t="str">
        <f>_xlfn.XLOOKUP(N3239,Agrupamentos!C$3:C$496,Agrupamentos!D$3:D$496,"",0)</f>
        <v>APOIO E MANUTENÇÃO</v>
      </c>
      <c r="AK3239" t="str">
        <f t="shared" si="428"/>
        <v>APOIO E MANUTEÇÃOGN140043</v>
      </c>
      <c r="AL3239" s="57" t="str">
        <f t="shared" si="429"/>
        <v>48693GN1400MotoristaJONATHAN FONSECA DE OLIVEIRAAPOIO E MANUTEÇÃOSelena49Principal0Agosto-260846238,834895833346238</v>
      </c>
      <c r="AM3239" s="79" t="str">
        <f t="shared" si="430"/>
        <v/>
      </c>
      <c r="AN3239" s="80" t="str">
        <f t="shared" si="431"/>
        <v/>
      </c>
      <c r="AO3239" s="36">
        <f t="shared" si="432"/>
        <v>0</v>
      </c>
      <c r="AP3239" s="83" t="str">
        <f t="shared" si="433"/>
        <v/>
      </c>
    </row>
    <row r="3240" spans="1:42" hidden="1">
      <c r="A3240">
        <v>48693</v>
      </c>
      <c r="B3240" s="38">
        <v>46238</v>
      </c>
      <c r="C3240" t="s">
        <v>781</v>
      </c>
      <c r="D3240" t="s">
        <v>185</v>
      </c>
      <c r="E3240" t="s">
        <v>186</v>
      </c>
      <c r="F3240" t="s">
        <v>49</v>
      </c>
      <c r="G3240">
        <v>8</v>
      </c>
      <c r="H3240" s="43">
        <v>10859</v>
      </c>
      <c r="I3240" t="s">
        <v>198</v>
      </c>
      <c r="J3240">
        <v>10093</v>
      </c>
      <c r="K3240" t="s">
        <v>199</v>
      </c>
      <c r="L3240" t="s">
        <v>199</v>
      </c>
      <c r="M3240" t="s">
        <v>224</v>
      </c>
      <c r="N3240" t="s">
        <v>225</v>
      </c>
      <c r="O3240" t="s">
        <v>64</v>
      </c>
      <c r="P3240">
        <v>607</v>
      </c>
      <c r="Q3240" t="s">
        <v>188</v>
      </c>
      <c r="R3240">
        <v>49</v>
      </c>
      <c r="S3240">
        <v>104</v>
      </c>
      <c r="T3240">
        <v>34.46</v>
      </c>
      <c r="U3240">
        <v>0</v>
      </c>
      <c r="V3240">
        <v>104</v>
      </c>
      <c r="W3240">
        <v>2.84</v>
      </c>
      <c r="X3240">
        <v>3.02</v>
      </c>
      <c r="Y3240">
        <v>3.02</v>
      </c>
      <c r="Z3240">
        <v>287.75</v>
      </c>
      <c r="AA3240" t="s">
        <v>46</v>
      </c>
      <c r="AB3240" t="s">
        <v>47</v>
      </c>
      <c r="AC3240" t="s">
        <v>202</v>
      </c>
      <c r="AE3240" s="39">
        <v>46238.83489583333</v>
      </c>
      <c r="AG3240" t="str">
        <f t="shared" si="426"/>
        <v>Agosto-26</v>
      </c>
      <c r="AH3240" s="36">
        <f>_xlfn.XLOOKUP(AK3240,'Base de Preços'!P$7:P$3001,'Base de Preços'!J$7:J$3001,"",0)</f>
        <v>399</v>
      </c>
      <c r="AI3240" s="37">
        <f t="shared" si="427"/>
        <v>13749.54</v>
      </c>
      <c r="AJ3240" t="str">
        <f>_xlfn.XLOOKUP(N3240,Agrupamentos!C$3:C$496,Agrupamentos!D$3:D$496,"",0)</f>
        <v>REPLANTIO</v>
      </c>
      <c r="AK3240" t="str">
        <f t="shared" si="428"/>
        <v>REPLANTIOGN1400IMP29</v>
      </c>
      <c r="AL3240" s="57" t="str">
        <f t="shared" si="429"/>
        <v>48693GN1400Trabalhador FlorestalJONATHAN FONSECA DE OLIVEIRAREPLANTIOSelena49Principal34,46Agosto-26010446238,834895833346238</v>
      </c>
      <c r="AM3240" s="79">
        <f t="shared" si="430"/>
        <v>36.619718309859159</v>
      </c>
      <c r="AN3240" s="80">
        <f t="shared" si="431"/>
        <v>10537.323943661973</v>
      </c>
      <c r="AO3240" s="36">
        <f t="shared" si="432"/>
        <v>9915.8649999999998</v>
      </c>
      <c r="AP3240" s="83">
        <f t="shared" si="433"/>
        <v>-621.45894366197354</v>
      </c>
    </row>
    <row r="3241" spans="1:42" hidden="1">
      <c r="A3241">
        <v>48693</v>
      </c>
      <c r="B3241" s="38">
        <v>46238</v>
      </c>
      <c r="C3241" t="s">
        <v>781</v>
      </c>
      <c r="D3241" t="s">
        <v>185</v>
      </c>
      <c r="E3241" t="s">
        <v>186</v>
      </c>
      <c r="F3241" t="s">
        <v>37</v>
      </c>
      <c r="G3241">
        <v>8</v>
      </c>
      <c r="H3241" s="43">
        <v>10859</v>
      </c>
      <c r="I3241" t="s">
        <v>198</v>
      </c>
      <c r="J3241">
        <v>10093</v>
      </c>
      <c r="K3241" t="s">
        <v>199</v>
      </c>
      <c r="L3241" t="s">
        <v>199</v>
      </c>
      <c r="M3241" t="s">
        <v>226</v>
      </c>
      <c r="N3241" t="s">
        <v>227</v>
      </c>
      <c r="O3241" t="s">
        <v>64</v>
      </c>
      <c r="P3241">
        <v>607</v>
      </c>
      <c r="Q3241" t="s">
        <v>188</v>
      </c>
      <c r="R3241">
        <v>49</v>
      </c>
      <c r="S3241">
        <v>8</v>
      </c>
      <c r="T3241">
        <v>34.46</v>
      </c>
      <c r="U3241">
        <v>0</v>
      </c>
      <c r="V3241">
        <v>8</v>
      </c>
      <c r="W3241">
        <v>0.16</v>
      </c>
      <c r="X3241">
        <v>0.23</v>
      </c>
      <c r="Y3241">
        <v>0.23</v>
      </c>
      <c r="Z3241">
        <v>63.16</v>
      </c>
      <c r="AA3241" t="s">
        <v>46</v>
      </c>
      <c r="AB3241" t="s">
        <v>77</v>
      </c>
      <c r="AC3241" t="s">
        <v>202</v>
      </c>
      <c r="AE3241" s="39">
        <v>46238.83489583333</v>
      </c>
      <c r="AG3241" t="str">
        <f t="shared" si="426"/>
        <v>Agosto-26</v>
      </c>
      <c r="AH3241" s="36">
        <f>_xlfn.XLOOKUP(AK3241,'Base de Preços'!P$7:P$3001,'Base de Preços'!J$7:J$3001,"",0)</f>
        <v>492.5</v>
      </c>
      <c r="AI3241" s="37">
        <f t="shared" si="427"/>
        <v>0</v>
      </c>
      <c r="AJ3241" t="str">
        <f>_xlfn.XLOOKUP(N3241,Agrupamentos!C$3:C$496,Agrupamentos!D$3:D$496,"",0)</f>
        <v>IRRIGAÇÃO DE REPLANTIO</v>
      </c>
      <c r="AK3241" t="str">
        <f t="shared" si="428"/>
        <v>IRRIGAÇÃO DE REPLANTIOGN1400IMP32</v>
      </c>
      <c r="AL3241" s="57" t="str">
        <f t="shared" si="429"/>
        <v>48693GN1400MotoristaJONATHAN FONSECA DE OLIVEIRAIRRIGAÇÃO DE REPLANTIOSelena49Apoio34,46Agosto-260846238,834895833346238</v>
      </c>
      <c r="AM3241" s="79">
        <f t="shared" si="430"/>
        <v>50</v>
      </c>
      <c r="AN3241" s="80">
        <f t="shared" si="431"/>
        <v>3158</v>
      </c>
      <c r="AO3241" s="36">
        <f t="shared" si="432"/>
        <v>2176.4935999999998</v>
      </c>
      <c r="AP3241" s="83">
        <f t="shared" si="433"/>
        <v>-981.50640000000021</v>
      </c>
    </row>
    <row r="3242" spans="1:42" hidden="1">
      <c r="A3242">
        <v>48701</v>
      </c>
      <c r="B3242" s="38">
        <v>46238</v>
      </c>
      <c r="C3242" t="s">
        <v>781</v>
      </c>
      <c r="D3242" t="s">
        <v>185</v>
      </c>
      <c r="E3242" t="s">
        <v>186</v>
      </c>
      <c r="F3242" t="s">
        <v>37</v>
      </c>
      <c r="G3242">
        <v>8</v>
      </c>
      <c r="H3242" s="43">
        <v>10859</v>
      </c>
      <c r="I3242" t="s">
        <v>198</v>
      </c>
      <c r="J3242">
        <v>10315</v>
      </c>
      <c r="K3242" t="s">
        <v>206</v>
      </c>
      <c r="L3242" t="s">
        <v>206</v>
      </c>
      <c r="M3242">
        <v>43</v>
      </c>
      <c r="N3242" t="s">
        <v>42</v>
      </c>
      <c r="O3242" t="s">
        <v>64</v>
      </c>
      <c r="P3242">
        <v>400</v>
      </c>
      <c r="Q3242" t="s">
        <v>233</v>
      </c>
      <c r="R3242">
        <v>374</v>
      </c>
      <c r="S3242">
        <v>8</v>
      </c>
      <c r="T3242">
        <v>0</v>
      </c>
      <c r="U3242">
        <v>0</v>
      </c>
      <c r="V3242">
        <v>8</v>
      </c>
      <c r="W3242">
        <v>0</v>
      </c>
      <c r="X3242">
        <v>0</v>
      </c>
      <c r="Y3242">
        <v>0</v>
      </c>
      <c r="Z3242">
        <v>0</v>
      </c>
      <c r="AA3242" t="s">
        <v>55</v>
      </c>
      <c r="AB3242" t="s">
        <v>47</v>
      </c>
      <c r="AC3242" t="s">
        <v>209</v>
      </c>
      <c r="AE3242" s="39">
        <v>46238.896516203706</v>
      </c>
      <c r="AF3242" t="s">
        <v>865</v>
      </c>
      <c r="AG3242" t="str">
        <f t="shared" si="426"/>
        <v>Agosto-26</v>
      </c>
      <c r="AH3242" s="36">
        <f>_xlfn.XLOOKUP(AK3242,'Base de Preços'!P$7:P$3001,'Base de Preços'!J$7:J$3001,"",0)</f>
        <v>0</v>
      </c>
      <c r="AI3242" s="37">
        <f t="shared" si="427"/>
        <v>0</v>
      </c>
      <c r="AJ3242" t="str">
        <f>_xlfn.XLOOKUP(N3242,Agrupamentos!C$3:C$496,Agrupamentos!D$3:D$496,"",0)</f>
        <v>APOIO E MANUTENÇÃO</v>
      </c>
      <c r="AK3242" t="str">
        <f t="shared" si="428"/>
        <v>APOIO E MANUTEÇÃOGN140043</v>
      </c>
      <c r="AL3242" s="57" t="str">
        <f t="shared" si="429"/>
        <v>48701GN1400MotoristaANTONIO MARCIO PEREIRA DA SILVAAPOIO E MANUTEÇÃORosa Maria374Principal0Agosto-260846238,896516203746238</v>
      </c>
      <c r="AM3242" s="79" t="str">
        <f t="shared" si="430"/>
        <v/>
      </c>
      <c r="AN3242" s="80" t="str">
        <f t="shared" si="431"/>
        <v/>
      </c>
      <c r="AO3242" s="36">
        <f t="shared" si="432"/>
        <v>0</v>
      </c>
      <c r="AP3242" s="83" t="str">
        <f t="shared" si="433"/>
        <v/>
      </c>
    </row>
    <row r="3243" spans="1:42" hidden="1">
      <c r="A3243">
        <v>48701</v>
      </c>
      <c r="B3243" s="38">
        <v>46238</v>
      </c>
      <c r="C3243" t="s">
        <v>781</v>
      </c>
      <c r="D3243" t="s">
        <v>185</v>
      </c>
      <c r="E3243" t="s">
        <v>186</v>
      </c>
      <c r="F3243" t="s">
        <v>49</v>
      </c>
      <c r="G3243">
        <v>8</v>
      </c>
      <c r="H3243" s="43">
        <v>10859</v>
      </c>
      <c r="I3243" t="s">
        <v>198</v>
      </c>
      <c r="J3243">
        <v>10315</v>
      </c>
      <c r="K3243" t="s">
        <v>206</v>
      </c>
      <c r="L3243" t="s">
        <v>206</v>
      </c>
      <c r="M3243" t="s">
        <v>71</v>
      </c>
      <c r="N3243" t="s">
        <v>225</v>
      </c>
      <c r="O3243" t="s">
        <v>64</v>
      </c>
      <c r="P3243">
        <v>400</v>
      </c>
      <c r="Q3243" t="s">
        <v>233</v>
      </c>
      <c r="R3243">
        <v>363</v>
      </c>
      <c r="S3243">
        <v>40</v>
      </c>
      <c r="T3243">
        <v>14.36</v>
      </c>
      <c r="U3243">
        <v>0</v>
      </c>
      <c r="V3243">
        <v>40</v>
      </c>
      <c r="W3243">
        <v>3.18</v>
      </c>
      <c r="X3243">
        <v>2.79</v>
      </c>
      <c r="Y3243">
        <v>2.79</v>
      </c>
      <c r="Z3243">
        <v>322.27999999999997</v>
      </c>
      <c r="AA3243" t="s">
        <v>46</v>
      </c>
      <c r="AB3243" t="s">
        <v>47</v>
      </c>
      <c r="AC3243" t="s">
        <v>209</v>
      </c>
      <c r="AE3243" s="39">
        <v>46238.896516203706</v>
      </c>
      <c r="AF3243" t="s">
        <v>865</v>
      </c>
      <c r="AG3243" t="str">
        <f t="shared" si="426"/>
        <v>Agosto-26</v>
      </c>
      <c r="AH3243" s="36">
        <f>_xlfn.XLOOKUP(AK3243,'Base de Preços'!P$7:P$3001,'Base de Preços'!J$7:J$3001,"",0)</f>
        <v>446.88</v>
      </c>
      <c r="AI3243" s="37">
        <f t="shared" si="427"/>
        <v>6417.1967999999997</v>
      </c>
      <c r="AJ3243" t="str">
        <f>_xlfn.XLOOKUP(N3243,Agrupamentos!C$3:C$496,Agrupamentos!D$3:D$496,"",0)</f>
        <v>REPLANTIO</v>
      </c>
      <c r="AK3243" t="str">
        <f t="shared" si="428"/>
        <v>REPLANTIOGN1400REF29</v>
      </c>
      <c r="AL3243" s="57" t="str">
        <f t="shared" si="429"/>
        <v>48701GN1400Trabalhador FlorestalANTONIO MARCIO PEREIRA DA SILVAREPLANTIORosa Maria363Principal14,36Agosto-2604046238,896516203746238</v>
      </c>
      <c r="AM3243" s="79">
        <f t="shared" si="430"/>
        <v>12.578616352201257</v>
      </c>
      <c r="AN3243" s="80">
        <f t="shared" si="431"/>
        <v>4053.8364779874205</v>
      </c>
      <c r="AO3243" s="36">
        <f t="shared" si="432"/>
        <v>4627.9407999999994</v>
      </c>
      <c r="AP3243" s="83">
        <f t="shared" si="433"/>
        <v>574.1043220125789</v>
      </c>
    </row>
    <row r="3244" spans="1:42" hidden="1">
      <c r="A3244">
        <v>48701</v>
      </c>
      <c r="B3244" s="38">
        <v>46238</v>
      </c>
      <c r="C3244" t="s">
        <v>781</v>
      </c>
      <c r="D3244" t="s">
        <v>185</v>
      </c>
      <c r="E3244" t="s">
        <v>186</v>
      </c>
      <c r="F3244" t="s">
        <v>49</v>
      </c>
      <c r="G3244">
        <v>8</v>
      </c>
      <c r="H3244" s="43">
        <v>10859</v>
      </c>
      <c r="I3244" t="s">
        <v>198</v>
      </c>
      <c r="J3244">
        <v>10315</v>
      </c>
      <c r="K3244" t="s">
        <v>206</v>
      </c>
      <c r="L3244" t="s">
        <v>206</v>
      </c>
      <c r="M3244" t="s">
        <v>71</v>
      </c>
      <c r="N3244" t="s">
        <v>225</v>
      </c>
      <c r="O3244" t="s">
        <v>64</v>
      </c>
      <c r="P3244">
        <v>400</v>
      </c>
      <c r="Q3244" t="s">
        <v>233</v>
      </c>
      <c r="R3244">
        <v>374</v>
      </c>
      <c r="S3244">
        <v>25</v>
      </c>
      <c r="T3244">
        <v>10</v>
      </c>
      <c r="U3244">
        <v>0</v>
      </c>
      <c r="V3244">
        <v>25</v>
      </c>
      <c r="W3244">
        <v>3.18</v>
      </c>
      <c r="X3244">
        <v>2.5</v>
      </c>
      <c r="Y3244">
        <v>2.5</v>
      </c>
      <c r="Z3244">
        <v>322.27999999999997</v>
      </c>
      <c r="AA3244" t="s">
        <v>55</v>
      </c>
      <c r="AB3244" t="s">
        <v>47</v>
      </c>
      <c r="AC3244" t="s">
        <v>209</v>
      </c>
      <c r="AE3244" s="39">
        <v>46238.896516203706</v>
      </c>
      <c r="AF3244" t="s">
        <v>865</v>
      </c>
      <c r="AG3244" t="str">
        <f t="shared" si="426"/>
        <v>Agosto-26</v>
      </c>
      <c r="AH3244" s="36">
        <f>_xlfn.XLOOKUP(AK3244,'Base de Preços'!P$7:P$3001,'Base de Preços'!J$7:J$3001,"",0)</f>
        <v>446.88</v>
      </c>
      <c r="AI3244" s="37">
        <f t="shared" si="427"/>
        <v>4468.8</v>
      </c>
      <c r="AJ3244" t="str">
        <f>_xlfn.XLOOKUP(N3244,Agrupamentos!C$3:C$496,Agrupamentos!D$3:D$496,"",0)</f>
        <v>REPLANTIO</v>
      </c>
      <c r="AK3244" t="str">
        <f t="shared" si="428"/>
        <v>REPLANTIOGN1400REF29</v>
      </c>
      <c r="AL3244" s="57" t="str">
        <f t="shared" si="429"/>
        <v>48701GN1400Trabalhador FlorestalANTONIO MARCIO PEREIRA DA SILVAREPLANTIORosa Maria374Principal10Agosto-2602546238,896516203746238</v>
      </c>
      <c r="AM3244" s="79">
        <f t="shared" si="430"/>
        <v>7.8616352201257858</v>
      </c>
      <c r="AN3244" s="80">
        <f t="shared" si="431"/>
        <v>2533.6477987421381</v>
      </c>
      <c r="AO3244" s="36">
        <f t="shared" si="432"/>
        <v>3222.7999999999997</v>
      </c>
      <c r="AP3244" s="83">
        <f t="shared" si="433"/>
        <v>689.15220125786163</v>
      </c>
    </row>
    <row r="3245" spans="1:42" hidden="1">
      <c r="A3245">
        <v>48701</v>
      </c>
      <c r="B3245" s="38">
        <v>46238</v>
      </c>
      <c r="C3245" t="s">
        <v>781</v>
      </c>
      <c r="D3245" t="s">
        <v>185</v>
      </c>
      <c r="E3245" t="s">
        <v>186</v>
      </c>
      <c r="F3245" t="s">
        <v>37</v>
      </c>
      <c r="G3245">
        <v>8</v>
      </c>
      <c r="H3245" s="43">
        <v>10859</v>
      </c>
      <c r="I3245" t="s">
        <v>198</v>
      </c>
      <c r="J3245">
        <v>10315</v>
      </c>
      <c r="K3245" t="s">
        <v>206</v>
      </c>
      <c r="L3245" t="s">
        <v>206</v>
      </c>
      <c r="M3245" t="s">
        <v>282</v>
      </c>
      <c r="N3245" t="s">
        <v>283</v>
      </c>
      <c r="O3245" t="s">
        <v>64</v>
      </c>
      <c r="P3245">
        <v>400</v>
      </c>
      <c r="Q3245" t="s">
        <v>233</v>
      </c>
      <c r="R3245">
        <v>374</v>
      </c>
      <c r="S3245">
        <v>2</v>
      </c>
      <c r="T3245">
        <v>10</v>
      </c>
      <c r="U3245">
        <v>0</v>
      </c>
      <c r="V3245">
        <v>2</v>
      </c>
      <c r="W3245">
        <v>0.18</v>
      </c>
      <c r="X3245">
        <v>0.2</v>
      </c>
      <c r="Y3245">
        <v>0.2</v>
      </c>
      <c r="Z3245">
        <v>70.739999999999995</v>
      </c>
      <c r="AA3245" t="s">
        <v>55</v>
      </c>
      <c r="AB3245" t="s">
        <v>56</v>
      </c>
      <c r="AC3245" t="s">
        <v>209</v>
      </c>
      <c r="AE3245" s="39">
        <v>46238.896516203706</v>
      </c>
      <c r="AF3245" t="s">
        <v>865</v>
      </c>
      <c r="AG3245" t="str">
        <f t="shared" si="426"/>
        <v>Agosto-26</v>
      </c>
      <c r="AH3245" s="36">
        <f>_xlfn.XLOOKUP(AK3245,'Base de Preços'!P$7:P$3001,'Base de Preços'!J$7:J$3001,"",0)</f>
        <v>551.6</v>
      </c>
      <c r="AI3245" s="37">
        <f t="shared" si="427"/>
        <v>0</v>
      </c>
      <c r="AJ3245" t="str">
        <f>_xlfn.XLOOKUP(N3245,Agrupamentos!C$3:C$496,Agrupamentos!D$3:D$496,"",0)</f>
        <v>IRRIGAÇÃO DE REPLANTIO</v>
      </c>
      <c r="AK3245" t="str">
        <f t="shared" si="428"/>
        <v>1ª IRRIGAÇÃO DE REPLANTIOGN1400REF32 - 01</v>
      </c>
      <c r="AL3245" s="57" t="str">
        <f t="shared" si="429"/>
        <v>48701GN1400MotoristaANTONIO MARCIO PEREIRA DA SILVA1ª IRRIGAÇÃO DE REPLANTIORosa Maria374Suporte10Agosto-260246238,896516203746238</v>
      </c>
      <c r="AM3245" s="79">
        <f t="shared" si="430"/>
        <v>11.111111111111111</v>
      </c>
      <c r="AN3245" s="80">
        <f t="shared" si="431"/>
        <v>785.99999999999989</v>
      </c>
      <c r="AO3245" s="36">
        <f t="shared" si="432"/>
        <v>707.4</v>
      </c>
      <c r="AP3245" s="83">
        <f t="shared" si="433"/>
        <v>-78.599999999999909</v>
      </c>
    </row>
    <row r="3246" spans="1:42" hidden="1">
      <c r="A3246">
        <v>48701</v>
      </c>
      <c r="B3246" s="38">
        <v>46238</v>
      </c>
      <c r="C3246" t="s">
        <v>781</v>
      </c>
      <c r="D3246" t="s">
        <v>185</v>
      </c>
      <c r="E3246" t="s">
        <v>186</v>
      </c>
      <c r="F3246" t="s">
        <v>37</v>
      </c>
      <c r="G3246">
        <v>8</v>
      </c>
      <c r="H3246" s="43">
        <v>10859</v>
      </c>
      <c r="I3246" t="s">
        <v>198</v>
      </c>
      <c r="J3246">
        <v>10315</v>
      </c>
      <c r="K3246" t="s">
        <v>206</v>
      </c>
      <c r="L3246" t="s">
        <v>206</v>
      </c>
      <c r="M3246" t="s">
        <v>301</v>
      </c>
      <c r="N3246" t="s">
        <v>302</v>
      </c>
      <c r="O3246" t="s">
        <v>64</v>
      </c>
      <c r="P3246">
        <v>400</v>
      </c>
      <c r="Q3246" t="s">
        <v>233</v>
      </c>
      <c r="R3246">
        <v>363</v>
      </c>
      <c r="S3246">
        <v>2</v>
      </c>
      <c r="T3246">
        <v>10</v>
      </c>
      <c r="U3246">
        <v>0</v>
      </c>
      <c r="V3246">
        <v>2</v>
      </c>
      <c r="W3246">
        <v>0.18</v>
      </c>
      <c r="X3246">
        <v>0.2</v>
      </c>
      <c r="Y3246">
        <v>0.2</v>
      </c>
      <c r="Z3246">
        <v>70.739999999999995</v>
      </c>
      <c r="AA3246" t="s">
        <v>55</v>
      </c>
      <c r="AB3246" t="s">
        <v>56</v>
      </c>
      <c r="AC3246" t="s">
        <v>209</v>
      </c>
      <c r="AE3246" s="39">
        <v>46238.896516203706</v>
      </c>
      <c r="AF3246" t="s">
        <v>865</v>
      </c>
      <c r="AG3246" t="str">
        <f t="shared" si="426"/>
        <v>Agosto-26</v>
      </c>
      <c r="AH3246" s="36">
        <f>_xlfn.XLOOKUP(AK3246,'Base de Preços'!P$7:P$3001,'Base de Preços'!J$7:J$3001,"",0)</f>
        <v>551.6</v>
      </c>
      <c r="AI3246" s="37">
        <f t="shared" si="427"/>
        <v>0</v>
      </c>
      <c r="AJ3246" t="str">
        <f>_xlfn.XLOOKUP(N3246,Agrupamentos!C$3:C$496,Agrupamentos!D$3:D$496,"",0)</f>
        <v>IRRIGAÇÃO DE REPLANTIO</v>
      </c>
      <c r="AK3246" t="str">
        <f t="shared" si="428"/>
        <v>2ª IRRIGAÇÃO DE REPLANTIOGN1400REF32 - 02</v>
      </c>
      <c r="AL3246" s="57" t="str">
        <f t="shared" si="429"/>
        <v>48701GN1400MotoristaANTONIO MARCIO PEREIRA DA SILVA2ª IRRIGAÇÃO DE REPLANTIORosa Maria363Suporte10Agosto-260246238,896516203746238</v>
      </c>
      <c r="AM3246" s="79">
        <f t="shared" si="430"/>
        <v>11.111111111111111</v>
      </c>
      <c r="AN3246" s="80">
        <f t="shared" si="431"/>
        <v>785.99999999999989</v>
      </c>
      <c r="AO3246" s="36">
        <f t="shared" si="432"/>
        <v>707.4</v>
      </c>
      <c r="AP3246" s="83">
        <f t="shared" si="433"/>
        <v>-78.599999999999909</v>
      </c>
    </row>
    <row r="3247" spans="1:42" hidden="1">
      <c r="A3247">
        <v>48701</v>
      </c>
      <c r="B3247" s="38">
        <v>46238</v>
      </c>
      <c r="C3247" t="s">
        <v>781</v>
      </c>
      <c r="D3247" t="s">
        <v>185</v>
      </c>
      <c r="E3247" t="s">
        <v>186</v>
      </c>
      <c r="F3247" t="s">
        <v>37</v>
      </c>
      <c r="G3247">
        <v>8</v>
      </c>
      <c r="H3247" s="43">
        <v>10859</v>
      </c>
      <c r="I3247" t="s">
        <v>198</v>
      </c>
      <c r="J3247">
        <v>10315</v>
      </c>
      <c r="K3247" t="s">
        <v>206</v>
      </c>
      <c r="L3247" t="s">
        <v>206</v>
      </c>
      <c r="M3247" t="s">
        <v>282</v>
      </c>
      <c r="N3247" t="s">
        <v>283</v>
      </c>
      <c r="O3247" t="s">
        <v>64</v>
      </c>
      <c r="P3247">
        <v>400</v>
      </c>
      <c r="Q3247" t="s">
        <v>233</v>
      </c>
      <c r="R3247">
        <v>363</v>
      </c>
      <c r="S3247">
        <v>5</v>
      </c>
      <c r="T3247">
        <v>14.36</v>
      </c>
      <c r="U3247">
        <v>8</v>
      </c>
      <c r="V3247">
        <v>13</v>
      </c>
      <c r="W3247">
        <v>0.18</v>
      </c>
      <c r="X3247">
        <v>0.35</v>
      </c>
      <c r="Y3247">
        <v>0.91</v>
      </c>
      <c r="Z3247">
        <v>70.739999999999995</v>
      </c>
      <c r="AA3247" t="s">
        <v>46</v>
      </c>
      <c r="AB3247" t="s">
        <v>56</v>
      </c>
      <c r="AC3247" t="s">
        <v>209</v>
      </c>
      <c r="AE3247" s="39">
        <v>46238.896516203706</v>
      </c>
      <c r="AF3247" t="s">
        <v>865</v>
      </c>
      <c r="AG3247" t="str">
        <f t="shared" si="426"/>
        <v>Agosto-26</v>
      </c>
      <c r="AH3247" s="36">
        <f>_xlfn.XLOOKUP(AK3247,'Base de Preços'!P$7:P$3001,'Base de Preços'!J$7:J$3001,"",0)</f>
        <v>551.6</v>
      </c>
      <c r="AI3247" s="37">
        <f t="shared" si="427"/>
        <v>0</v>
      </c>
      <c r="AJ3247" t="str">
        <f>_xlfn.XLOOKUP(N3247,Agrupamentos!C$3:C$496,Agrupamentos!D$3:D$496,"",0)</f>
        <v>IRRIGAÇÃO DE REPLANTIO</v>
      </c>
      <c r="AK3247" t="str">
        <f t="shared" si="428"/>
        <v>1ª IRRIGAÇÃO DE REPLANTIOGN1400REF32 - 01</v>
      </c>
      <c r="AL3247" s="57" t="str">
        <f t="shared" si="429"/>
        <v>48701GN1400MotoristaANTONIO MARCIO PEREIRA DA SILVA1ª IRRIGAÇÃO DE REPLANTIORosa Maria363Suporte14,36Agosto-2681346238,896516203746238</v>
      </c>
      <c r="AM3247" s="79">
        <f t="shared" si="430"/>
        <v>72.222222222222229</v>
      </c>
      <c r="AN3247" s="80">
        <f t="shared" si="431"/>
        <v>5109</v>
      </c>
      <c r="AO3247" s="36">
        <f t="shared" si="432"/>
        <v>1015.8263999999999</v>
      </c>
      <c r="AP3247" s="83">
        <f t="shared" si="433"/>
        <v>-4093.1736000000001</v>
      </c>
    </row>
    <row r="3248" spans="1:42" hidden="1">
      <c r="A3248">
        <v>48701</v>
      </c>
      <c r="B3248" s="38">
        <v>46238</v>
      </c>
      <c r="C3248" t="s">
        <v>781</v>
      </c>
      <c r="D3248" t="s">
        <v>185</v>
      </c>
      <c r="E3248" t="s">
        <v>186</v>
      </c>
      <c r="F3248" t="s">
        <v>49</v>
      </c>
      <c r="G3248">
        <v>8</v>
      </c>
      <c r="H3248" s="43">
        <v>10859</v>
      </c>
      <c r="I3248" t="s">
        <v>198</v>
      </c>
      <c r="J3248">
        <v>10315</v>
      </c>
      <c r="K3248" t="s">
        <v>206</v>
      </c>
      <c r="L3248" t="s">
        <v>206</v>
      </c>
      <c r="M3248" t="s">
        <v>282</v>
      </c>
      <c r="N3248" t="s">
        <v>283</v>
      </c>
      <c r="O3248" t="s">
        <v>64</v>
      </c>
      <c r="P3248">
        <v>400</v>
      </c>
      <c r="Q3248" t="s">
        <v>233</v>
      </c>
      <c r="R3248">
        <v>374</v>
      </c>
      <c r="S3248">
        <v>20</v>
      </c>
      <c r="T3248">
        <v>10</v>
      </c>
      <c r="U3248">
        <v>0</v>
      </c>
      <c r="V3248">
        <v>20</v>
      </c>
      <c r="W3248">
        <v>2.69</v>
      </c>
      <c r="X3248">
        <v>2</v>
      </c>
      <c r="Y3248">
        <v>2</v>
      </c>
      <c r="Z3248">
        <v>272.89</v>
      </c>
      <c r="AA3248" t="s">
        <v>55</v>
      </c>
      <c r="AB3248" t="s">
        <v>47</v>
      </c>
      <c r="AC3248" t="s">
        <v>209</v>
      </c>
      <c r="AE3248" s="39">
        <v>46238.896516203706</v>
      </c>
      <c r="AF3248" t="s">
        <v>865</v>
      </c>
      <c r="AG3248" t="str">
        <f t="shared" si="426"/>
        <v>Agosto-26</v>
      </c>
      <c r="AH3248" s="36">
        <f>_xlfn.XLOOKUP(AK3248,'Base de Preços'!P$7:P$3001,'Base de Preços'!J$7:J$3001,"",0)</f>
        <v>551.6</v>
      </c>
      <c r="AI3248" s="37">
        <f t="shared" si="427"/>
        <v>5516</v>
      </c>
      <c r="AJ3248" t="str">
        <f>_xlfn.XLOOKUP(N3248,Agrupamentos!C$3:C$496,Agrupamentos!D$3:D$496,"",0)</f>
        <v>IRRIGAÇÃO DE REPLANTIO</v>
      </c>
      <c r="AK3248" t="str">
        <f t="shared" si="428"/>
        <v>1ª IRRIGAÇÃO DE REPLANTIOGN1400REF32 - 01</v>
      </c>
      <c r="AL3248" s="57" t="str">
        <f t="shared" si="429"/>
        <v>48701GN1400Trabalhador FlorestalANTONIO MARCIO PEREIRA DA SILVA1ª IRRIGAÇÃO DE REPLANTIORosa Maria374Principal10Agosto-2602046238,896516203746238</v>
      </c>
      <c r="AM3248" s="79">
        <f t="shared" si="430"/>
        <v>7.4349442379182156</v>
      </c>
      <c r="AN3248" s="80">
        <f t="shared" si="431"/>
        <v>2028.9219330855017</v>
      </c>
      <c r="AO3248" s="36">
        <f t="shared" si="432"/>
        <v>2728.8999999999996</v>
      </c>
      <c r="AP3248" s="83">
        <f t="shared" si="433"/>
        <v>699.97806691449796</v>
      </c>
    </row>
    <row r="3249" spans="1:42" hidden="1">
      <c r="A3249">
        <v>48701</v>
      </c>
      <c r="B3249" s="38">
        <v>46238</v>
      </c>
      <c r="C3249" t="s">
        <v>781</v>
      </c>
      <c r="D3249" t="s">
        <v>185</v>
      </c>
      <c r="E3249" t="s">
        <v>186</v>
      </c>
      <c r="F3249" t="s">
        <v>59</v>
      </c>
      <c r="G3249">
        <v>8</v>
      </c>
      <c r="H3249" s="43">
        <v>10859</v>
      </c>
      <c r="I3249" t="s">
        <v>198</v>
      </c>
      <c r="J3249">
        <v>10315</v>
      </c>
      <c r="K3249" t="s">
        <v>206</v>
      </c>
      <c r="L3249" t="s">
        <v>206</v>
      </c>
      <c r="M3249" t="s">
        <v>282</v>
      </c>
      <c r="N3249" t="s">
        <v>283</v>
      </c>
      <c r="O3249" t="s">
        <v>64</v>
      </c>
      <c r="P3249">
        <v>400</v>
      </c>
      <c r="Q3249" t="s">
        <v>233</v>
      </c>
      <c r="R3249">
        <v>374</v>
      </c>
      <c r="S3249">
        <v>5</v>
      </c>
      <c r="T3249">
        <v>10</v>
      </c>
      <c r="U3249">
        <v>0</v>
      </c>
      <c r="V3249">
        <v>5</v>
      </c>
      <c r="W3249">
        <v>0.54</v>
      </c>
      <c r="X3249">
        <v>0.5</v>
      </c>
      <c r="Y3249">
        <v>0.5</v>
      </c>
      <c r="Z3249">
        <v>207.97</v>
      </c>
      <c r="AA3249" t="s">
        <v>55</v>
      </c>
      <c r="AB3249" t="s">
        <v>77</v>
      </c>
      <c r="AC3249" t="s">
        <v>209</v>
      </c>
      <c r="AE3249" s="39">
        <v>46238.896516203706</v>
      </c>
      <c r="AF3249" t="s">
        <v>865</v>
      </c>
      <c r="AG3249" t="str">
        <f t="shared" si="426"/>
        <v>Agosto-26</v>
      </c>
      <c r="AH3249" s="36">
        <f>_xlfn.XLOOKUP(AK3249,'Base de Preços'!P$7:P$3001,'Base de Preços'!J$7:J$3001,"",0)</f>
        <v>551.6</v>
      </c>
      <c r="AI3249" s="37">
        <f t="shared" si="427"/>
        <v>0</v>
      </c>
      <c r="AJ3249" t="str">
        <f>_xlfn.XLOOKUP(N3249,Agrupamentos!C$3:C$496,Agrupamentos!D$3:D$496,"",0)</f>
        <v>IRRIGAÇÃO DE REPLANTIO</v>
      </c>
      <c r="AK3249" t="str">
        <f t="shared" si="428"/>
        <v>1ª IRRIGAÇÃO DE REPLANTIOGN1400REF32 - 01</v>
      </c>
      <c r="AL3249" s="57" t="str">
        <f t="shared" si="429"/>
        <v>48701GN1400Operador de Trator de PneuANTONIO MARCIO PEREIRA DA SILVA1ª IRRIGAÇÃO DE REPLANTIORosa Maria374Apoio10Agosto-260546238,896516203746238</v>
      </c>
      <c r="AM3249" s="79">
        <f t="shared" si="430"/>
        <v>9.2592592592592595</v>
      </c>
      <c r="AN3249" s="80">
        <f t="shared" si="431"/>
        <v>1925.6481481481483</v>
      </c>
      <c r="AO3249" s="36">
        <f t="shared" si="432"/>
        <v>2079.6999999999998</v>
      </c>
      <c r="AP3249" s="83">
        <f t="shared" si="433"/>
        <v>154.05185185185155</v>
      </c>
    </row>
    <row r="3250" spans="1:42" hidden="1">
      <c r="A3250">
        <v>48701</v>
      </c>
      <c r="B3250" s="38">
        <v>46238</v>
      </c>
      <c r="C3250" t="s">
        <v>781</v>
      </c>
      <c r="D3250" t="s">
        <v>185</v>
      </c>
      <c r="E3250" t="s">
        <v>186</v>
      </c>
      <c r="F3250" t="s">
        <v>59</v>
      </c>
      <c r="G3250">
        <v>8</v>
      </c>
      <c r="H3250" s="43">
        <v>10859</v>
      </c>
      <c r="I3250" t="s">
        <v>198</v>
      </c>
      <c r="J3250">
        <v>10315</v>
      </c>
      <c r="K3250" t="s">
        <v>206</v>
      </c>
      <c r="L3250" t="s">
        <v>206</v>
      </c>
      <c r="M3250" t="s">
        <v>301</v>
      </c>
      <c r="N3250" t="s">
        <v>302</v>
      </c>
      <c r="O3250" t="s">
        <v>64</v>
      </c>
      <c r="P3250">
        <v>400</v>
      </c>
      <c r="Q3250" t="s">
        <v>233</v>
      </c>
      <c r="R3250">
        <v>363</v>
      </c>
      <c r="S3250">
        <v>5</v>
      </c>
      <c r="T3250">
        <v>10</v>
      </c>
      <c r="U3250">
        <v>0</v>
      </c>
      <c r="V3250">
        <v>5</v>
      </c>
      <c r="W3250">
        <v>0.54</v>
      </c>
      <c r="X3250">
        <v>0.5</v>
      </c>
      <c r="Y3250">
        <v>0.5</v>
      </c>
      <c r="Z3250">
        <v>207.97</v>
      </c>
      <c r="AA3250" t="s">
        <v>55</v>
      </c>
      <c r="AB3250" t="s">
        <v>77</v>
      </c>
      <c r="AC3250" t="s">
        <v>209</v>
      </c>
      <c r="AE3250" s="39">
        <v>46238.896516203706</v>
      </c>
      <c r="AF3250" t="s">
        <v>865</v>
      </c>
      <c r="AG3250" t="str">
        <f t="shared" si="426"/>
        <v>Agosto-26</v>
      </c>
      <c r="AH3250" s="36">
        <f>_xlfn.XLOOKUP(AK3250,'Base de Preços'!P$7:P$3001,'Base de Preços'!J$7:J$3001,"",0)</f>
        <v>551.6</v>
      </c>
      <c r="AI3250" s="37">
        <f t="shared" si="427"/>
        <v>0</v>
      </c>
      <c r="AJ3250" t="str">
        <f>_xlfn.XLOOKUP(N3250,Agrupamentos!C$3:C$496,Agrupamentos!D$3:D$496,"",0)</f>
        <v>IRRIGAÇÃO DE REPLANTIO</v>
      </c>
      <c r="AK3250" t="str">
        <f t="shared" si="428"/>
        <v>2ª IRRIGAÇÃO DE REPLANTIOGN1400REF32 - 02</v>
      </c>
      <c r="AL3250" s="57" t="str">
        <f t="shared" si="429"/>
        <v>48701GN1400Operador de Trator de PneuANTONIO MARCIO PEREIRA DA SILVA2ª IRRIGAÇÃO DE REPLANTIORosa Maria363Apoio10Agosto-260546238,896516203746238</v>
      </c>
      <c r="AM3250" s="79">
        <f t="shared" si="430"/>
        <v>9.2592592592592595</v>
      </c>
      <c r="AN3250" s="80">
        <f t="shared" si="431"/>
        <v>1925.6481481481483</v>
      </c>
      <c r="AO3250" s="36">
        <f t="shared" si="432"/>
        <v>2079.6999999999998</v>
      </c>
      <c r="AP3250" s="83">
        <f t="shared" si="433"/>
        <v>154.05185185185155</v>
      </c>
    </row>
    <row r="3251" spans="1:42" hidden="1">
      <c r="A3251">
        <v>48701</v>
      </c>
      <c r="B3251" s="38">
        <v>46238</v>
      </c>
      <c r="C3251" t="s">
        <v>781</v>
      </c>
      <c r="D3251" t="s">
        <v>185</v>
      </c>
      <c r="E3251" t="s">
        <v>186</v>
      </c>
      <c r="F3251" t="s">
        <v>49</v>
      </c>
      <c r="G3251">
        <v>8</v>
      </c>
      <c r="H3251" s="43">
        <v>10859</v>
      </c>
      <c r="I3251" t="s">
        <v>198</v>
      </c>
      <c r="J3251">
        <v>10315</v>
      </c>
      <c r="K3251" t="s">
        <v>206</v>
      </c>
      <c r="L3251" t="s">
        <v>206</v>
      </c>
      <c r="M3251" t="s">
        <v>301</v>
      </c>
      <c r="N3251" t="s">
        <v>302</v>
      </c>
      <c r="O3251" t="s">
        <v>64</v>
      </c>
      <c r="P3251">
        <v>400</v>
      </c>
      <c r="Q3251" t="s">
        <v>233</v>
      </c>
      <c r="R3251">
        <v>363</v>
      </c>
      <c r="S3251">
        <v>20</v>
      </c>
      <c r="T3251">
        <v>10</v>
      </c>
      <c r="U3251">
        <v>0</v>
      </c>
      <c r="V3251">
        <v>20</v>
      </c>
      <c r="W3251">
        <v>2.69</v>
      </c>
      <c r="X3251">
        <v>2</v>
      </c>
      <c r="Y3251">
        <v>2</v>
      </c>
      <c r="Z3251">
        <v>272.89</v>
      </c>
      <c r="AA3251" t="s">
        <v>55</v>
      </c>
      <c r="AB3251" t="s">
        <v>47</v>
      </c>
      <c r="AC3251" t="s">
        <v>209</v>
      </c>
      <c r="AE3251" s="39">
        <v>46238.896516203706</v>
      </c>
      <c r="AF3251" t="s">
        <v>865</v>
      </c>
      <c r="AG3251" t="str">
        <f t="shared" si="426"/>
        <v>Agosto-26</v>
      </c>
      <c r="AH3251" s="36">
        <f>_xlfn.XLOOKUP(AK3251,'Base de Preços'!P$7:P$3001,'Base de Preços'!J$7:J$3001,"",0)</f>
        <v>551.6</v>
      </c>
      <c r="AI3251" s="37">
        <f t="shared" si="427"/>
        <v>5516</v>
      </c>
      <c r="AJ3251" t="str">
        <f>_xlfn.XLOOKUP(N3251,Agrupamentos!C$3:C$496,Agrupamentos!D$3:D$496,"",0)</f>
        <v>IRRIGAÇÃO DE REPLANTIO</v>
      </c>
      <c r="AK3251" t="str">
        <f t="shared" si="428"/>
        <v>2ª IRRIGAÇÃO DE REPLANTIOGN1400REF32 - 02</v>
      </c>
      <c r="AL3251" s="57" t="str">
        <f t="shared" si="429"/>
        <v>48701GN1400Trabalhador FlorestalANTONIO MARCIO PEREIRA DA SILVA2ª IRRIGAÇÃO DE REPLANTIORosa Maria363Principal10Agosto-2602046238,896516203746238</v>
      </c>
      <c r="AM3251" s="79">
        <f t="shared" si="430"/>
        <v>7.4349442379182156</v>
      </c>
      <c r="AN3251" s="80">
        <f t="shared" si="431"/>
        <v>2028.9219330855017</v>
      </c>
      <c r="AO3251" s="36">
        <f t="shared" si="432"/>
        <v>2728.8999999999996</v>
      </c>
      <c r="AP3251" s="83">
        <f t="shared" si="433"/>
        <v>699.97806691449796</v>
      </c>
    </row>
    <row r="3252" spans="1:42" hidden="1">
      <c r="A3252">
        <v>48701</v>
      </c>
      <c r="B3252" s="38">
        <v>46238</v>
      </c>
      <c r="C3252" t="s">
        <v>781</v>
      </c>
      <c r="D3252" t="s">
        <v>185</v>
      </c>
      <c r="E3252" t="s">
        <v>186</v>
      </c>
      <c r="F3252" t="s">
        <v>59</v>
      </c>
      <c r="G3252">
        <v>8</v>
      </c>
      <c r="H3252" s="43">
        <v>10859</v>
      </c>
      <c r="I3252" t="s">
        <v>198</v>
      </c>
      <c r="J3252">
        <v>10315</v>
      </c>
      <c r="K3252" t="s">
        <v>206</v>
      </c>
      <c r="L3252" t="s">
        <v>206</v>
      </c>
      <c r="M3252" t="s">
        <v>282</v>
      </c>
      <c r="N3252" t="s">
        <v>283</v>
      </c>
      <c r="O3252" t="s">
        <v>64</v>
      </c>
      <c r="P3252">
        <v>400</v>
      </c>
      <c r="Q3252" t="s">
        <v>233</v>
      </c>
      <c r="R3252">
        <v>363</v>
      </c>
      <c r="S3252">
        <v>6</v>
      </c>
      <c r="T3252">
        <v>14.36</v>
      </c>
      <c r="U3252">
        <v>0</v>
      </c>
      <c r="V3252">
        <v>6</v>
      </c>
      <c r="W3252">
        <v>0.54</v>
      </c>
      <c r="X3252">
        <v>0.42</v>
      </c>
      <c r="Y3252">
        <v>0.42</v>
      </c>
      <c r="Z3252">
        <v>207.97</v>
      </c>
      <c r="AA3252" t="s">
        <v>46</v>
      </c>
      <c r="AB3252" t="s">
        <v>77</v>
      </c>
      <c r="AC3252" t="s">
        <v>209</v>
      </c>
      <c r="AE3252" s="39">
        <v>46238.896516203706</v>
      </c>
      <c r="AF3252" t="s">
        <v>865</v>
      </c>
      <c r="AG3252" t="str">
        <f t="shared" si="426"/>
        <v>Agosto-26</v>
      </c>
      <c r="AH3252" s="36">
        <f>_xlfn.XLOOKUP(AK3252,'Base de Preços'!P$7:P$3001,'Base de Preços'!J$7:J$3001,"",0)</f>
        <v>551.6</v>
      </c>
      <c r="AI3252" s="37">
        <f t="shared" si="427"/>
        <v>0</v>
      </c>
      <c r="AJ3252" t="str">
        <f>_xlfn.XLOOKUP(N3252,Agrupamentos!C$3:C$496,Agrupamentos!D$3:D$496,"",0)</f>
        <v>IRRIGAÇÃO DE REPLANTIO</v>
      </c>
      <c r="AK3252" t="str">
        <f t="shared" si="428"/>
        <v>1ª IRRIGAÇÃO DE REPLANTIOGN1400REF32 - 01</v>
      </c>
      <c r="AL3252" s="57" t="str">
        <f t="shared" si="429"/>
        <v>48701GN1400Operador de Trator de PneuANTONIO MARCIO PEREIRA DA SILVA1ª IRRIGAÇÃO DE REPLANTIORosa Maria363Apoio14,36Agosto-260646238,896516203746238</v>
      </c>
      <c r="AM3252" s="79">
        <f t="shared" si="430"/>
        <v>11.111111111111111</v>
      </c>
      <c r="AN3252" s="80">
        <f t="shared" si="431"/>
        <v>2310.7777777777778</v>
      </c>
      <c r="AO3252" s="36">
        <f t="shared" si="432"/>
        <v>2986.4492</v>
      </c>
      <c r="AP3252" s="83">
        <f t="shared" si="433"/>
        <v>675.67142222222219</v>
      </c>
    </row>
    <row r="3253" spans="1:42" hidden="1">
      <c r="A3253">
        <v>48701</v>
      </c>
      <c r="B3253" s="38">
        <v>46238</v>
      </c>
      <c r="C3253" t="s">
        <v>781</v>
      </c>
      <c r="D3253" t="s">
        <v>185</v>
      </c>
      <c r="E3253" t="s">
        <v>186</v>
      </c>
      <c r="F3253" t="s">
        <v>49</v>
      </c>
      <c r="G3253">
        <v>8</v>
      </c>
      <c r="H3253" s="43">
        <v>10859</v>
      </c>
      <c r="I3253" t="s">
        <v>198</v>
      </c>
      <c r="J3253">
        <v>10315</v>
      </c>
      <c r="K3253" t="s">
        <v>206</v>
      </c>
      <c r="L3253" t="s">
        <v>206</v>
      </c>
      <c r="M3253" t="s">
        <v>282</v>
      </c>
      <c r="N3253" t="s">
        <v>283</v>
      </c>
      <c r="O3253" t="s">
        <v>64</v>
      </c>
      <c r="P3253">
        <v>400</v>
      </c>
      <c r="Q3253" t="s">
        <v>233</v>
      </c>
      <c r="R3253">
        <v>363</v>
      </c>
      <c r="S3253">
        <v>40</v>
      </c>
      <c r="T3253">
        <v>14.36</v>
      </c>
      <c r="U3253">
        <v>0</v>
      </c>
      <c r="V3253">
        <v>40</v>
      </c>
      <c r="W3253">
        <v>2.69</v>
      </c>
      <c r="X3253">
        <v>2.79</v>
      </c>
      <c r="Y3253">
        <v>2.79</v>
      </c>
      <c r="Z3253">
        <v>272.89</v>
      </c>
      <c r="AA3253" t="s">
        <v>46</v>
      </c>
      <c r="AB3253" t="s">
        <v>47</v>
      </c>
      <c r="AC3253" t="s">
        <v>209</v>
      </c>
      <c r="AE3253" s="39">
        <v>46238.896516203706</v>
      </c>
      <c r="AF3253" t="s">
        <v>865</v>
      </c>
      <c r="AG3253" t="str">
        <f t="shared" si="426"/>
        <v>Agosto-26</v>
      </c>
      <c r="AH3253" s="36">
        <f>_xlfn.XLOOKUP(AK3253,'Base de Preços'!P$7:P$3001,'Base de Preços'!J$7:J$3001,"",0)</f>
        <v>551.6</v>
      </c>
      <c r="AI3253" s="37">
        <f t="shared" si="427"/>
        <v>7920.9759999999997</v>
      </c>
      <c r="AJ3253" t="str">
        <f>_xlfn.XLOOKUP(N3253,Agrupamentos!C$3:C$496,Agrupamentos!D$3:D$496,"",0)</f>
        <v>IRRIGAÇÃO DE REPLANTIO</v>
      </c>
      <c r="AK3253" t="str">
        <f t="shared" si="428"/>
        <v>1ª IRRIGAÇÃO DE REPLANTIOGN1400REF32 - 01</v>
      </c>
      <c r="AL3253" s="57" t="str">
        <f t="shared" si="429"/>
        <v>48701GN1400Trabalhador FlorestalANTONIO MARCIO PEREIRA DA SILVA1ª IRRIGAÇÃO DE REPLANTIORosa Maria363Principal14,36Agosto-2604046238,896516203746238</v>
      </c>
      <c r="AM3253" s="79">
        <f t="shared" si="430"/>
        <v>14.869888475836431</v>
      </c>
      <c r="AN3253" s="80">
        <f t="shared" si="431"/>
        <v>4057.8438661710034</v>
      </c>
      <c r="AO3253" s="36">
        <f t="shared" si="432"/>
        <v>3918.7003999999997</v>
      </c>
      <c r="AP3253" s="83">
        <f t="shared" si="433"/>
        <v>-139.14346617100364</v>
      </c>
    </row>
    <row r="3254" spans="1:42" hidden="1">
      <c r="A3254">
        <v>48701</v>
      </c>
      <c r="B3254" s="38">
        <v>46238</v>
      </c>
      <c r="C3254" t="s">
        <v>781</v>
      </c>
      <c r="D3254" t="s">
        <v>185</v>
      </c>
      <c r="E3254" t="s">
        <v>186</v>
      </c>
      <c r="F3254" t="s">
        <v>59</v>
      </c>
      <c r="G3254">
        <v>8</v>
      </c>
      <c r="H3254" s="43">
        <v>10859</v>
      </c>
      <c r="I3254" t="s">
        <v>198</v>
      </c>
      <c r="J3254">
        <v>10315</v>
      </c>
      <c r="K3254" t="s">
        <v>206</v>
      </c>
      <c r="L3254" t="s">
        <v>206</v>
      </c>
      <c r="M3254" t="s">
        <v>71</v>
      </c>
      <c r="N3254" t="s">
        <v>225</v>
      </c>
      <c r="O3254" t="s">
        <v>64</v>
      </c>
      <c r="P3254">
        <v>400</v>
      </c>
      <c r="Q3254" t="s">
        <v>233</v>
      </c>
      <c r="R3254">
        <v>374</v>
      </c>
      <c r="S3254">
        <v>3</v>
      </c>
      <c r="T3254">
        <v>10</v>
      </c>
      <c r="U3254">
        <v>0</v>
      </c>
      <c r="V3254">
        <v>3</v>
      </c>
      <c r="W3254">
        <v>0.4</v>
      </c>
      <c r="X3254">
        <v>0.3</v>
      </c>
      <c r="Y3254">
        <v>0.3</v>
      </c>
      <c r="Z3254">
        <v>124.6</v>
      </c>
      <c r="AA3254" t="s">
        <v>55</v>
      </c>
      <c r="AB3254" t="s">
        <v>77</v>
      </c>
      <c r="AC3254" t="s">
        <v>209</v>
      </c>
      <c r="AE3254" s="39">
        <v>46238.896516203706</v>
      </c>
      <c r="AF3254" t="s">
        <v>865</v>
      </c>
      <c r="AG3254" t="str">
        <f t="shared" si="426"/>
        <v>Agosto-26</v>
      </c>
      <c r="AH3254" s="36">
        <f>_xlfn.XLOOKUP(AK3254,'Base de Preços'!P$7:P$3001,'Base de Preços'!J$7:J$3001,"",0)</f>
        <v>446.88</v>
      </c>
      <c r="AI3254" s="37">
        <f t="shared" si="427"/>
        <v>0</v>
      </c>
      <c r="AJ3254" t="str">
        <f>_xlfn.XLOOKUP(N3254,Agrupamentos!C$3:C$496,Agrupamentos!D$3:D$496,"",0)</f>
        <v>REPLANTIO</v>
      </c>
      <c r="AK3254" t="str">
        <f t="shared" si="428"/>
        <v>REPLANTIOGN1400REF29</v>
      </c>
      <c r="AL3254" s="57" t="str">
        <f t="shared" si="429"/>
        <v>48701GN1400Operador de Trator de PneuANTONIO MARCIO PEREIRA DA SILVAREPLANTIORosa Maria374Apoio10Agosto-260346238,896516203746238</v>
      </c>
      <c r="AM3254" s="79">
        <f t="shared" si="430"/>
        <v>7.5</v>
      </c>
      <c r="AN3254" s="80">
        <f t="shared" si="431"/>
        <v>934.5</v>
      </c>
      <c r="AO3254" s="36">
        <f t="shared" si="432"/>
        <v>1246</v>
      </c>
      <c r="AP3254" s="83">
        <f t="shared" si="433"/>
        <v>311.5</v>
      </c>
    </row>
    <row r="3255" spans="1:42" hidden="1">
      <c r="A3255">
        <v>48701</v>
      </c>
      <c r="B3255" s="38">
        <v>46238</v>
      </c>
      <c r="C3255" t="s">
        <v>781</v>
      </c>
      <c r="D3255" t="s">
        <v>185</v>
      </c>
      <c r="E3255" t="s">
        <v>186</v>
      </c>
      <c r="F3255" t="s">
        <v>49</v>
      </c>
      <c r="G3255">
        <v>8</v>
      </c>
      <c r="H3255" s="43">
        <v>10859</v>
      </c>
      <c r="I3255" t="s">
        <v>198</v>
      </c>
      <c r="J3255">
        <v>10315</v>
      </c>
      <c r="K3255" t="s">
        <v>206</v>
      </c>
      <c r="L3255" t="s">
        <v>206</v>
      </c>
      <c r="M3255" t="s">
        <v>231</v>
      </c>
      <c r="N3255" t="s">
        <v>232</v>
      </c>
      <c r="O3255" t="s">
        <v>64</v>
      </c>
      <c r="P3255">
        <v>400</v>
      </c>
      <c r="Q3255" t="s">
        <v>233</v>
      </c>
      <c r="R3255" t="s">
        <v>286</v>
      </c>
      <c r="S3255">
        <v>16</v>
      </c>
      <c r="T3255">
        <v>6.9</v>
      </c>
      <c r="U3255">
        <v>0</v>
      </c>
      <c r="V3255">
        <v>16</v>
      </c>
      <c r="W3255">
        <v>1.48</v>
      </c>
      <c r="X3255">
        <v>2.3199999999999998</v>
      </c>
      <c r="Y3255">
        <v>2.3199999999999998</v>
      </c>
      <c r="Z3255">
        <v>148.43</v>
      </c>
      <c r="AA3255" t="s">
        <v>46</v>
      </c>
      <c r="AB3255" t="s">
        <v>47</v>
      </c>
      <c r="AC3255" t="s">
        <v>209</v>
      </c>
      <c r="AE3255" s="39">
        <v>46238.896516203706</v>
      </c>
      <c r="AF3255" t="s">
        <v>865</v>
      </c>
      <c r="AG3255" t="str">
        <f t="shared" si="426"/>
        <v>Agosto-26</v>
      </c>
      <c r="AH3255" s="36">
        <f>_xlfn.XLOOKUP(AK3255,'Base de Preços'!P$7:P$3001,'Base de Preços'!J$7:J$3001,"",0)</f>
        <v>199.25</v>
      </c>
      <c r="AI3255" s="37">
        <f t="shared" si="427"/>
        <v>1374.825</v>
      </c>
      <c r="AJ3255" t="str">
        <f>_xlfn.XLOOKUP(N3255,Agrupamentos!C$3:C$496,Agrupamentos!D$3:D$496,"",0)</f>
        <v>COMBATE A FORMIGA MANUAL</v>
      </c>
      <c r="AK3255" t="str">
        <f t="shared" si="428"/>
        <v>COMBATE A FORMIGA PÓS PLANTIO MANUAL - 3 a 5kg/HA Isca granulada ou MIPISGN1400REF16</v>
      </c>
      <c r="AL3255" s="57" t="str">
        <f t="shared" si="429"/>
        <v>48701GN1400Trabalhador FlorestalANTONIO MARCIO PEREIRA DA SILVACOMBATE A FORMIGA PÓS PLANTIO MANUAL - 3 a 5kg/HA Isca granulada ou MIPISRosa Maria359APrincipal6,9Agosto-2601646238,896516203746238</v>
      </c>
      <c r="AM3255" s="79">
        <f t="shared" si="430"/>
        <v>10.810810810810811</v>
      </c>
      <c r="AN3255" s="80">
        <f t="shared" si="431"/>
        <v>1604.6486486486488</v>
      </c>
      <c r="AO3255" s="36">
        <f t="shared" si="432"/>
        <v>1024.1670000000001</v>
      </c>
      <c r="AP3255" s="83">
        <f t="shared" si="433"/>
        <v>-580.48164864864862</v>
      </c>
    </row>
    <row r="3256" spans="1:42" hidden="1">
      <c r="A3256">
        <v>48701</v>
      </c>
      <c r="B3256" s="38">
        <v>46238</v>
      </c>
      <c r="C3256" t="s">
        <v>781</v>
      </c>
      <c r="D3256" t="s">
        <v>185</v>
      </c>
      <c r="E3256" t="s">
        <v>186</v>
      </c>
      <c r="F3256" t="s">
        <v>59</v>
      </c>
      <c r="G3256">
        <v>8</v>
      </c>
      <c r="H3256" s="43">
        <v>10859</v>
      </c>
      <c r="I3256" t="s">
        <v>198</v>
      </c>
      <c r="J3256">
        <v>10315</v>
      </c>
      <c r="K3256" t="s">
        <v>206</v>
      </c>
      <c r="L3256" t="s">
        <v>206</v>
      </c>
      <c r="M3256" t="s">
        <v>71</v>
      </c>
      <c r="N3256" t="s">
        <v>225</v>
      </c>
      <c r="O3256" t="s">
        <v>64</v>
      </c>
      <c r="P3256">
        <v>400</v>
      </c>
      <c r="Q3256" t="s">
        <v>233</v>
      </c>
      <c r="R3256">
        <v>363</v>
      </c>
      <c r="S3256">
        <v>5</v>
      </c>
      <c r="T3256">
        <v>14.36</v>
      </c>
      <c r="U3256">
        <v>0</v>
      </c>
      <c r="V3256">
        <v>5</v>
      </c>
      <c r="W3256">
        <v>0.4</v>
      </c>
      <c r="X3256">
        <v>0.35</v>
      </c>
      <c r="Y3256">
        <v>0.35</v>
      </c>
      <c r="Z3256">
        <v>124.6</v>
      </c>
      <c r="AA3256" t="s">
        <v>46</v>
      </c>
      <c r="AB3256" t="s">
        <v>77</v>
      </c>
      <c r="AC3256" t="s">
        <v>209</v>
      </c>
      <c r="AE3256" s="39">
        <v>46238.896516203706</v>
      </c>
      <c r="AF3256" t="s">
        <v>865</v>
      </c>
      <c r="AG3256" t="str">
        <f t="shared" ref="AG3256:AG3274" si="434">IF(B3256=0,"",PROPER(TEXT(IF(DAY(B3256)&gt;20,EDATE(B3256,1),B3256),"MMMM-aa")))</f>
        <v>Agosto-26</v>
      </c>
      <c r="AH3256" s="36">
        <f>_xlfn.XLOOKUP(AK3256,'Base de Preços'!P$7:P$3001,'Base de Preços'!J$7:J$3001,"",0)</f>
        <v>446.88</v>
      </c>
      <c r="AI3256" s="37">
        <f t="shared" ref="AI3256:AI3274" si="435">IF(AB3256="Principal",AH3256*T3256,0)</f>
        <v>0</v>
      </c>
      <c r="AJ3256" t="str">
        <f>_xlfn.XLOOKUP(N3256,Agrupamentos!C$3:C$496,Agrupamentos!D$3:D$496,"",0)</f>
        <v>REPLANTIO</v>
      </c>
      <c r="AK3256" t="str">
        <f t="shared" ref="AK3256:AK3274" si="436">N3256&amp;D3256&amp;M3256</f>
        <v>REPLANTIOGN1400REF29</v>
      </c>
      <c r="AL3256" s="57" t="str">
        <f t="shared" ref="AL3256:AL3274" si="437">CONCATENATE(A3256,D3256,F3256,K3256,N3256,Q3256,R3256,AB3256,T3256,AG3256,U3256,V3256,AE3256,B3256)</f>
        <v>48701GN1400Operador de Trator de PneuANTONIO MARCIO PEREIRA DA SILVAREPLANTIORosa Maria363Apoio14,36Agosto-260546238,896516203746238</v>
      </c>
      <c r="AM3256" s="79">
        <f t="shared" ref="AM3256:AM3274" si="438">IFERROR(V3256/W3256,"")</f>
        <v>12.5</v>
      </c>
      <c r="AN3256" s="80">
        <f t="shared" ref="AN3256:AN3274" si="439">IFERROR(AM3256*Z3256,"")</f>
        <v>1557.5</v>
      </c>
      <c r="AO3256" s="36">
        <f t="shared" ref="AO3256:AO3274" si="440">Z3256*T3256</f>
        <v>1789.2559999999999</v>
      </c>
      <c r="AP3256" s="83">
        <f t="shared" ref="AP3256:AP3274" si="441">IFERROR(AO3256-AN3256,"")</f>
        <v>231.75599999999986</v>
      </c>
    </row>
    <row r="3257" spans="1:42" hidden="1">
      <c r="A3257">
        <v>48704</v>
      </c>
      <c r="B3257" s="38">
        <v>46238</v>
      </c>
      <c r="C3257" t="s">
        <v>781</v>
      </c>
      <c r="D3257" t="s">
        <v>185</v>
      </c>
      <c r="E3257" t="s">
        <v>186</v>
      </c>
      <c r="F3257" t="s">
        <v>49</v>
      </c>
      <c r="G3257">
        <v>10</v>
      </c>
      <c r="H3257" s="43">
        <v>10665</v>
      </c>
      <c r="I3257" t="s">
        <v>191</v>
      </c>
      <c r="J3257">
        <v>11408</v>
      </c>
      <c r="K3257" t="s">
        <v>836</v>
      </c>
      <c r="L3257" t="s">
        <v>836</v>
      </c>
      <c r="M3257">
        <v>43</v>
      </c>
      <c r="N3257" t="s">
        <v>42</v>
      </c>
      <c r="O3257" t="s">
        <v>64</v>
      </c>
      <c r="P3257">
        <v>1018</v>
      </c>
      <c r="Q3257" t="s">
        <v>816</v>
      </c>
      <c r="R3257">
        <v>11</v>
      </c>
      <c r="S3257">
        <v>10</v>
      </c>
      <c r="T3257">
        <v>56.41</v>
      </c>
      <c r="U3257">
        <v>0</v>
      </c>
      <c r="V3257">
        <v>10</v>
      </c>
      <c r="W3257">
        <v>0</v>
      </c>
      <c r="X3257">
        <v>0.18</v>
      </c>
      <c r="Y3257">
        <v>0.18</v>
      </c>
      <c r="Z3257">
        <v>0</v>
      </c>
      <c r="AA3257" t="s">
        <v>46</v>
      </c>
      <c r="AB3257" t="s">
        <v>56</v>
      </c>
      <c r="AC3257" t="s">
        <v>838</v>
      </c>
      <c r="AE3257" s="39">
        <v>46238.913113425922</v>
      </c>
      <c r="AG3257" t="str">
        <f t="shared" si="434"/>
        <v>Agosto-26</v>
      </c>
      <c r="AH3257" s="36">
        <f>_xlfn.XLOOKUP(AK3257,'Base de Preços'!P$7:P$3001,'Base de Preços'!J$7:J$3001,"",0)</f>
        <v>0</v>
      </c>
      <c r="AI3257" s="37">
        <f t="shared" si="435"/>
        <v>0</v>
      </c>
      <c r="AJ3257" t="str">
        <f>_xlfn.XLOOKUP(N3257,Agrupamentos!C$3:C$496,Agrupamentos!D$3:D$496,"",0)</f>
        <v>APOIO E MANUTENÇÃO</v>
      </c>
      <c r="AK3257" t="str">
        <f t="shared" si="436"/>
        <v>APOIO E MANUTEÇÃOGN140043</v>
      </c>
      <c r="AL3257" s="57" t="str">
        <f t="shared" si="437"/>
        <v>48704GN1400Trabalhador FlorestalRODOLFO SAMUEL FERREIRA LEITEAPOIO E MANUTEÇÃOCALIFORNIA ANGELIERI11Suporte56,41Agosto-2601046238,913113425946238</v>
      </c>
      <c r="AM3257" s="79" t="str">
        <f t="shared" si="438"/>
        <v/>
      </c>
      <c r="AN3257" s="80" t="str">
        <f t="shared" si="439"/>
        <v/>
      </c>
      <c r="AO3257" s="36">
        <f t="shared" si="440"/>
        <v>0</v>
      </c>
      <c r="AP3257" s="83" t="str">
        <f t="shared" si="441"/>
        <v/>
      </c>
    </row>
    <row r="3258" spans="1:42" hidden="1">
      <c r="A3258">
        <v>48704</v>
      </c>
      <c r="B3258" s="38">
        <v>46238</v>
      </c>
      <c r="C3258" t="s">
        <v>781</v>
      </c>
      <c r="D3258" t="s">
        <v>185</v>
      </c>
      <c r="E3258" t="s">
        <v>186</v>
      </c>
      <c r="F3258" t="s">
        <v>59</v>
      </c>
      <c r="G3258">
        <v>10</v>
      </c>
      <c r="H3258" s="43">
        <v>10665</v>
      </c>
      <c r="I3258" t="s">
        <v>191</v>
      </c>
      <c r="J3258">
        <v>11408</v>
      </c>
      <c r="K3258" t="s">
        <v>836</v>
      </c>
      <c r="L3258" t="s">
        <v>836</v>
      </c>
      <c r="M3258" t="s">
        <v>853</v>
      </c>
      <c r="N3258" t="s">
        <v>854</v>
      </c>
      <c r="O3258" t="s">
        <v>64</v>
      </c>
      <c r="P3258">
        <v>1018</v>
      </c>
      <c r="Q3258" t="s">
        <v>816</v>
      </c>
      <c r="R3258">
        <v>12</v>
      </c>
      <c r="S3258">
        <v>10</v>
      </c>
      <c r="T3258">
        <v>48.08</v>
      </c>
      <c r="U3258">
        <v>0</v>
      </c>
      <c r="V3258">
        <v>10</v>
      </c>
      <c r="W3258">
        <v>0.66</v>
      </c>
      <c r="X3258">
        <v>0.21</v>
      </c>
      <c r="Y3258">
        <v>0.21</v>
      </c>
      <c r="Z3258">
        <v>294.62</v>
      </c>
      <c r="AA3258" t="s">
        <v>46</v>
      </c>
      <c r="AB3258" t="s">
        <v>47</v>
      </c>
      <c r="AC3258" t="s">
        <v>838</v>
      </c>
      <c r="AE3258" s="39">
        <v>46238.913113425922</v>
      </c>
      <c r="AG3258" t="str">
        <f t="shared" si="434"/>
        <v>Agosto-26</v>
      </c>
      <c r="AH3258" s="36">
        <f>_xlfn.XLOOKUP(AK3258,'Base de Preços'!P$7:P$3001,'Base de Preços'!J$7:J$3001,"",0)</f>
        <v>397.65</v>
      </c>
      <c r="AI3258" s="37">
        <f t="shared" si="435"/>
        <v>19119.011999999999</v>
      </c>
      <c r="AJ3258" t="str">
        <f>_xlfn.XLOOKUP(N3258,Agrupamentos!C$3:C$496,Agrupamentos!D$3:D$496,"",0)</f>
        <v>ADUBAÇÃO MEC</v>
      </c>
      <c r="AK3258" t="str">
        <f t="shared" si="436"/>
        <v>ADUBAÇÃO 6 MESES 250KG/HA, EM FILETE CONTÍNUOGN1400IMP28</v>
      </c>
      <c r="AL3258" s="57" t="str">
        <f t="shared" si="437"/>
        <v>48704GN1400Operador de Trator de PneuRODOLFO SAMUEL FERREIRA LEITEADUBAÇÃO 6 MESES 250KG/HA, EM FILETE CONTÍNUOCALIFORNIA ANGELIERI12Principal48,08Agosto-2601046238,913113425946238</v>
      </c>
      <c r="AM3258" s="79">
        <f t="shared" si="438"/>
        <v>15.15151515151515</v>
      </c>
      <c r="AN3258" s="80">
        <f t="shared" si="439"/>
        <v>4463.939393939394</v>
      </c>
      <c r="AO3258" s="36">
        <f t="shared" si="440"/>
        <v>14165.329599999999</v>
      </c>
      <c r="AP3258" s="83">
        <f t="shared" si="441"/>
        <v>9701.3902060606051</v>
      </c>
    </row>
    <row r="3259" spans="1:42" hidden="1">
      <c r="A3259">
        <v>48704</v>
      </c>
      <c r="B3259" s="38">
        <v>46238</v>
      </c>
      <c r="C3259" t="s">
        <v>781</v>
      </c>
      <c r="D3259" t="s">
        <v>185</v>
      </c>
      <c r="E3259" t="s">
        <v>186</v>
      </c>
      <c r="F3259" t="s">
        <v>59</v>
      </c>
      <c r="G3259">
        <v>10</v>
      </c>
      <c r="H3259" s="43">
        <v>10665</v>
      </c>
      <c r="I3259" t="s">
        <v>191</v>
      </c>
      <c r="J3259">
        <v>11408</v>
      </c>
      <c r="K3259" t="s">
        <v>836</v>
      </c>
      <c r="L3259" t="s">
        <v>836</v>
      </c>
      <c r="M3259" t="s">
        <v>853</v>
      </c>
      <c r="N3259" t="s">
        <v>854</v>
      </c>
      <c r="O3259" t="s">
        <v>64</v>
      </c>
      <c r="P3259">
        <v>1018</v>
      </c>
      <c r="Q3259" t="s">
        <v>816</v>
      </c>
      <c r="R3259">
        <v>11</v>
      </c>
      <c r="S3259">
        <v>20</v>
      </c>
      <c r="T3259">
        <v>56.41</v>
      </c>
      <c r="U3259">
        <v>0</v>
      </c>
      <c r="V3259">
        <v>20</v>
      </c>
      <c r="W3259">
        <v>0.66</v>
      </c>
      <c r="X3259">
        <v>0.35</v>
      </c>
      <c r="Y3259">
        <v>0.35</v>
      </c>
      <c r="Z3259">
        <v>294.62</v>
      </c>
      <c r="AA3259" t="s">
        <v>46</v>
      </c>
      <c r="AB3259" t="s">
        <v>47</v>
      </c>
      <c r="AC3259" t="s">
        <v>838</v>
      </c>
      <c r="AE3259" s="39">
        <v>46238.913113425922</v>
      </c>
      <c r="AG3259" t="str">
        <f t="shared" si="434"/>
        <v>Agosto-26</v>
      </c>
      <c r="AH3259" s="36">
        <f>_xlfn.XLOOKUP(AK3259,'Base de Preços'!P$7:P$3001,'Base de Preços'!J$7:J$3001,"",0)</f>
        <v>397.65</v>
      </c>
      <c r="AI3259" s="37">
        <f t="shared" si="435"/>
        <v>22431.436499999996</v>
      </c>
      <c r="AJ3259" t="str">
        <f>_xlfn.XLOOKUP(N3259,Agrupamentos!C$3:C$496,Agrupamentos!D$3:D$496,"",0)</f>
        <v>ADUBAÇÃO MEC</v>
      </c>
      <c r="AK3259" t="str">
        <f t="shared" si="436"/>
        <v>ADUBAÇÃO 6 MESES 250KG/HA, EM FILETE CONTÍNUOGN1400IMP28</v>
      </c>
      <c r="AL3259" s="57" t="str">
        <f t="shared" si="437"/>
        <v>48704GN1400Operador de Trator de PneuRODOLFO SAMUEL FERREIRA LEITEADUBAÇÃO 6 MESES 250KG/HA, EM FILETE CONTÍNUOCALIFORNIA ANGELIERI11Principal56,41Agosto-2602046238,913113425946238</v>
      </c>
      <c r="AM3259" s="79">
        <f t="shared" si="438"/>
        <v>30.303030303030301</v>
      </c>
      <c r="AN3259" s="80">
        <f t="shared" si="439"/>
        <v>8927.878787878788</v>
      </c>
      <c r="AO3259" s="36">
        <f t="shared" si="440"/>
        <v>16619.514199999998</v>
      </c>
      <c r="AP3259" s="83">
        <f t="shared" si="441"/>
        <v>7691.6354121212098</v>
      </c>
    </row>
    <row r="3260" spans="1:42" hidden="1">
      <c r="A3260">
        <v>48706</v>
      </c>
      <c r="B3260" s="38">
        <v>46238</v>
      </c>
      <c r="C3260" t="s">
        <v>781</v>
      </c>
      <c r="D3260" t="s">
        <v>185</v>
      </c>
      <c r="E3260" t="s">
        <v>186</v>
      </c>
      <c r="F3260" t="s">
        <v>49</v>
      </c>
      <c r="G3260">
        <v>9</v>
      </c>
      <c r="H3260" s="43">
        <v>10859</v>
      </c>
      <c r="I3260" t="s">
        <v>198</v>
      </c>
      <c r="J3260">
        <v>9900</v>
      </c>
      <c r="K3260" t="s">
        <v>218</v>
      </c>
      <c r="L3260" t="s">
        <v>218</v>
      </c>
      <c r="M3260">
        <v>43</v>
      </c>
      <c r="N3260" t="s">
        <v>42</v>
      </c>
      <c r="O3260" t="s">
        <v>64</v>
      </c>
      <c r="P3260">
        <v>451</v>
      </c>
      <c r="Q3260" t="s">
        <v>722</v>
      </c>
      <c r="R3260">
        <v>3</v>
      </c>
      <c r="S3260">
        <v>9</v>
      </c>
      <c r="T3260">
        <v>0</v>
      </c>
      <c r="U3260">
        <v>0</v>
      </c>
      <c r="V3260">
        <v>9</v>
      </c>
      <c r="W3260">
        <v>0</v>
      </c>
      <c r="X3260">
        <v>0</v>
      </c>
      <c r="Y3260">
        <v>0</v>
      </c>
      <c r="Z3260">
        <v>0</v>
      </c>
      <c r="AA3260" t="s">
        <v>46</v>
      </c>
      <c r="AB3260" t="s">
        <v>56</v>
      </c>
      <c r="AC3260" t="s">
        <v>220</v>
      </c>
      <c r="AE3260" s="39">
        <v>46238.91547453704</v>
      </c>
      <c r="AG3260" t="str">
        <f t="shared" si="434"/>
        <v>Agosto-26</v>
      </c>
      <c r="AH3260" s="36">
        <f>_xlfn.XLOOKUP(AK3260,'Base de Preços'!P$7:P$3001,'Base de Preços'!J$7:J$3001,"",0)</f>
        <v>0</v>
      </c>
      <c r="AI3260" s="37">
        <f t="shared" si="435"/>
        <v>0</v>
      </c>
      <c r="AJ3260" t="str">
        <f>_xlfn.XLOOKUP(N3260,Agrupamentos!C$3:C$496,Agrupamentos!D$3:D$496,"",0)</f>
        <v>APOIO E MANUTENÇÃO</v>
      </c>
      <c r="AK3260" t="str">
        <f t="shared" si="436"/>
        <v>APOIO E MANUTEÇÃOGN140043</v>
      </c>
      <c r="AL3260" s="57" t="str">
        <f t="shared" si="437"/>
        <v>48706GN1400Trabalhador FlorestalCARLOS ALVES DOS SANTOSAPOIO E MANUTEÇÃODOM ANTONIO3Suporte0Agosto-260946238,91547453746238</v>
      </c>
      <c r="AM3260" s="79" t="str">
        <f t="shared" si="438"/>
        <v/>
      </c>
      <c r="AN3260" s="80" t="str">
        <f t="shared" si="439"/>
        <v/>
      </c>
      <c r="AO3260" s="36">
        <f t="shared" si="440"/>
        <v>0</v>
      </c>
      <c r="AP3260" s="83" t="str">
        <f t="shared" si="441"/>
        <v/>
      </c>
    </row>
    <row r="3261" spans="1:42" hidden="1">
      <c r="A3261">
        <v>48706</v>
      </c>
      <c r="B3261" s="38">
        <v>46238</v>
      </c>
      <c r="C3261" t="s">
        <v>781</v>
      </c>
      <c r="D3261" t="s">
        <v>185</v>
      </c>
      <c r="E3261" t="s">
        <v>186</v>
      </c>
      <c r="F3261" t="s">
        <v>59</v>
      </c>
      <c r="G3261">
        <v>9</v>
      </c>
      <c r="H3261" s="43">
        <v>10859</v>
      </c>
      <c r="I3261" t="s">
        <v>198</v>
      </c>
      <c r="J3261">
        <v>9900</v>
      </c>
      <c r="K3261" t="s">
        <v>218</v>
      </c>
      <c r="L3261" t="s">
        <v>218</v>
      </c>
      <c r="M3261" t="s">
        <v>214</v>
      </c>
      <c r="N3261" t="s">
        <v>215</v>
      </c>
      <c r="O3261" t="s">
        <v>64</v>
      </c>
      <c r="P3261">
        <v>451</v>
      </c>
      <c r="Q3261" t="s">
        <v>722</v>
      </c>
      <c r="R3261">
        <v>2</v>
      </c>
      <c r="S3261">
        <v>9</v>
      </c>
      <c r="T3261">
        <v>13.08</v>
      </c>
      <c r="U3261">
        <v>0</v>
      </c>
      <c r="V3261">
        <v>9</v>
      </c>
      <c r="W3261">
        <v>0.38</v>
      </c>
      <c r="X3261">
        <v>0.69</v>
      </c>
      <c r="Y3261">
        <v>0.69</v>
      </c>
      <c r="Z3261">
        <v>159.09</v>
      </c>
      <c r="AA3261" t="s">
        <v>46</v>
      </c>
      <c r="AB3261" t="s">
        <v>47</v>
      </c>
      <c r="AC3261" t="s">
        <v>220</v>
      </c>
      <c r="AE3261" s="39">
        <v>46238.91547453704</v>
      </c>
      <c r="AG3261" t="str">
        <f t="shared" si="434"/>
        <v>Agosto-26</v>
      </c>
      <c r="AH3261" s="36">
        <f>_xlfn.XLOOKUP(AK3261,'Base de Preços'!P$7:P$3001,'Base de Preços'!J$7:J$3001,"",0)</f>
        <v>193.73</v>
      </c>
      <c r="AI3261" s="37">
        <f t="shared" si="435"/>
        <v>2533.9883999999997</v>
      </c>
      <c r="AJ3261" t="str">
        <f>_xlfn.XLOOKUP(N3261,Agrupamentos!C$3:C$496,Agrupamentos!D$3:D$496,"",0)</f>
        <v>COMBATE A FORMIGA MECANIZADO</v>
      </c>
      <c r="AK3261" t="str">
        <f t="shared" si="436"/>
        <v>COMBATE A FORMIGA PÓS PLANTIO MECANIZADO- 3 a 5kg/ha isca granulada ou MIPISGN1400IMP17</v>
      </c>
      <c r="AL3261" s="57" t="str">
        <f t="shared" si="437"/>
        <v>48706GN1400Operador de Trator de PneuCARLOS ALVES DOS SANTOSCOMBATE A FORMIGA PÓS PLANTIO MECANIZADO- 3 a 5kg/ha isca granulada ou MIPISDOM ANTONIO2Principal13,08Agosto-260946238,91547453746238</v>
      </c>
      <c r="AM3261" s="79">
        <f t="shared" si="438"/>
        <v>23.684210526315788</v>
      </c>
      <c r="AN3261" s="80">
        <f t="shared" si="439"/>
        <v>3767.9210526315787</v>
      </c>
      <c r="AO3261" s="36">
        <f t="shared" si="440"/>
        <v>2080.8971999999999</v>
      </c>
      <c r="AP3261" s="83">
        <f t="shared" si="441"/>
        <v>-1687.0238526315788</v>
      </c>
    </row>
    <row r="3262" spans="1:42" hidden="1">
      <c r="A3262">
        <v>48706</v>
      </c>
      <c r="B3262" s="38">
        <v>46238</v>
      </c>
      <c r="C3262" t="s">
        <v>781</v>
      </c>
      <c r="D3262" t="s">
        <v>185</v>
      </c>
      <c r="E3262" t="s">
        <v>186</v>
      </c>
      <c r="F3262" t="s">
        <v>59</v>
      </c>
      <c r="G3262">
        <v>9</v>
      </c>
      <c r="H3262" s="43">
        <v>10859</v>
      </c>
      <c r="I3262" t="s">
        <v>198</v>
      </c>
      <c r="J3262">
        <v>9900</v>
      </c>
      <c r="K3262" t="s">
        <v>218</v>
      </c>
      <c r="L3262" t="s">
        <v>218</v>
      </c>
      <c r="M3262" t="s">
        <v>214</v>
      </c>
      <c r="N3262" t="s">
        <v>215</v>
      </c>
      <c r="O3262" t="s">
        <v>64</v>
      </c>
      <c r="P3262">
        <v>451</v>
      </c>
      <c r="Q3262" t="s">
        <v>722</v>
      </c>
      <c r="R3262">
        <v>3</v>
      </c>
      <c r="S3262">
        <v>18</v>
      </c>
      <c r="T3262">
        <v>59.9</v>
      </c>
      <c r="U3262">
        <v>0</v>
      </c>
      <c r="V3262">
        <v>18</v>
      </c>
      <c r="W3262">
        <v>0.38</v>
      </c>
      <c r="X3262">
        <v>0.3</v>
      </c>
      <c r="Y3262">
        <v>0.3</v>
      </c>
      <c r="Z3262">
        <v>159.09</v>
      </c>
      <c r="AA3262" t="s">
        <v>46</v>
      </c>
      <c r="AB3262" t="s">
        <v>47</v>
      </c>
      <c r="AC3262" t="s">
        <v>220</v>
      </c>
      <c r="AE3262" s="39">
        <v>46238.91547453704</v>
      </c>
      <c r="AG3262" t="str">
        <f t="shared" si="434"/>
        <v>Agosto-26</v>
      </c>
      <c r="AH3262" s="36">
        <f>_xlfn.XLOOKUP(AK3262,'Base de Preços'!P$7:P$3001,'Base de Preços'!J$7:J$3001,"",0)</f>
        <v>193.73</v>
      </c>
      <c r="AI3262" s="37">
        <f t="shared" si="435"/>
        <v>11604.427</v>
      </c>
      <c r="AJ3262" t="str">
        <f>_xlfn.XLOOKUP(N3262,Agrupamentos!C$3:C$496,Agrupamentos!D$3:D$496,"",0)</f>
        <v>COMBATE A FORMIGA MECANIZADO</v>
      </c>
      <c r="AK3262" t="str">
        <f t="shared" si="436"/>
        <v>COMBATE A FORMIGA PÓS PLANTIO MECANIZADO- 3 a 5kg/ha isca granulada ou MIPISGN1400IMP17</v>
      </c>
      <c r="AL3262" s="57" t="str">
        <f t="shared" si="437"/>
        <v>48706GN1400Operador de Trator de PneuCARLOS ALVES DOS SANTOSCOMBATE A FORMIGA PÓS PLANTIO MECANIZADO- 3 a 5kg/ha isca granulada ou MIPISDOM ANTONIO3Principal59,9Agosto-2601846238,91547453746238</v>
      </c>
      <c r="AM3262" s="79">
        <f t="shared" si="438"/>
        <v>47.368421052631575</v>
      </c>
      <c r="AN3262" s="80">
        <f t="shared" si="439"/>
        <v>7535.8421052631575</v>
      </c>
      <c r="AO3262" s="36">
        <f t="shared" si="440"/>
        <v>9529.491</v>
      </c>
      <c r="AP3262" s="83">
        <f t="shared" si="441"/>
        <v>1993.6488947368425</v>
      </c>
    </row>
    <row r="3263" spans="1:42" hidden="1">
      <c r="A3263">
        <v>48716</v>
      </c>
      <c r="B3263" s="38">
        <v>46238</v>
      </c>
      <c r="C3263" t="s">
        <v>781</v>
      </c>
      <c r="D3263" t="s">
        <v>185</v>
      </c>
      <c r="E3263" t="s">
        <v>186</v>
      </c>
      <c r="F3263" t="s">
        <v>59</v>
      </c>
      <c r="G3263">
        <v>10</v>
      </c>
      <c r="H3263" s="43">
        <v>10665</v>
      </c>
      <c r="I3263" t="s">
        <v>191</v>
      </c>
      <c r="J3263">
        <v>11034</v>
      </c>
      <c r="K3263" t="s">
        <v>213</v>
      </c>
      <c r="L3263" t="s">
        <v>213</v>
      </c>
      <c r="M3263" t="s">
        <v>214</v>
      </c>
      <c r="N3263" t="s">
        <v>215</v>
      </c>
      <c r="O3263" t="s">
        <v>64</v>
      </c>
      <c r="P3263">
        <v>930</v>
      </c>
      <c r="Q3263" t="s">
        <v>216</v>
      </c>
      <c r="R3263">
        <v>96</v>
      </c>
      <c r="S3263">
        <v>14</v>
      </c>
      <c r="T3263">
        <v>26.94</v>
      </c>
      <c r="U3263">
        <v>6</v>
      </c>
      <c r="V3263">
        <v>20</v>
      </c>
      <c r="W3263">
        <v>0.38</v>
      </c>
      <c r="X3263">
        <v>0.52</v>
      </c>
      <c r="Y3263">
        <v>0.74</v>
      </c>
      <c r="Z3263">
        <v>159.09</v>
      </c>
      <c r="AA3263" t="s">
        <v>46</v>
      </c>
      <c r="AB3263" t="s">
        <v>47</v>
      </c>
      <c r="AC3263" t="s">
        <v>217</v>
      </c>
      <c r="AE3263" s="39">
        <v>46239.328750000001</v>
      </c>
      <c r="AG3263" t="str">
        <f t="shared" si="434"/>
        <v>Agosto-26</v>
      </c>
      <c r="AH3263" s="36">
        <f>_xlfn.XLOOKUP(AK3263,'Base de Preços'!P$7:P$3001,'Base de Preços'!J$7:J$3001,"",0)</f>
        <v>193.73</v>
      </c>
      <c r="AI3263" s="37">
        <f t="shared" si="435"/>
        <v>5219.0861999999997</v>
      </c>
      <c r="AJ3263" t="str">
        <f>_xlfn.XLOOKUP(N3263,Agrupamentos!C$3:C$496,Agrupamentos!D$3:D$496,"",0)</f>
        <v>COMBATE A FORMIGA MECANIZADO</v>
      </c>
      <c r="AK3263" t="str">
        <f t="shared" si="436"/>
        <v>COMBATE A FORMIGA PÓS PLANTIO MECANIZADO- 3 a 5kg/ha isca granulada ou MIPISGN1400IMP17</v>
      </c>
      <c r="AL3263" s="57" t="str">
        <f t="shared" si="437"/>
        <v>48716GN1400Operador de Trator de PneuJOAO VITOR TONETO SILVACOMBATE A FORMIGA PÓS PLANTIO MECANIZADO- 3 a 5kg/ha isca granulada ou MIPISGARCA REAL96Principal26,94Agosto-2662046239,3287546238</v>
      </c>
      <c r="AM3263" s="79">
        <f t="shared" si="438"/>
        <v>52.631578947368418</v>
      </c>
      <c r="AN3263" s="80">
        <f t="shared" si="439"/>
        <v>8373.1578947368416</v>
      </c>
      <c r="AO3263" s="36">
        <f t="shared" si="440"/>
        <v>4285.8846000000003</v>
      </c>
      <c r="AP3263" s="83">
        <f t="shared" si="441"/>
        <v>-4087.2732947368413</v>
      </c>
    </row>
    <row r="3264" spans="1:42" hidden="1">
      <c r="A3264">
        <v>48716</v>
      </c>
      <c r="B3264" s="38">
        <v>46238</v>
      </c>
      <c r="C3264" t="s">
        <v>781</v>
      </c>
      <c r="D3264" t="s">
        <v>185</v>
      </c>
      <c r="E3264" t="s">
        <v>186</v>
      </c>
      <c r="F3264" t="s">
        <v>49</v>
      </c>
      <c r="G3264">
        <v>10</v>
      </c>
      <c r="H3264" s="43">
        <v>10665</v>
      </c>
      <c r="I3264" t="s">
        <v>191</v>
      </c>
      <c r="J3264">
        <v>11034</v>
      </c>
      <c r="K3264" t="s">
        <v>213</v>
      </c>
      <c r="L3264" t="s">
        <v>213</v>
      </c>
      <c r="M3264" t="s">
        <v>214</v>
      </c>
      <c r="N3264" t="s">
        <v>215</v>
      </c>
      <c r="O3264" t="s">
        <v>64</v>
      </c>
      <c r="P3264">
        <v>930</v>
      </c>
      <c r="Q3264" t="s">
        <v>216</v>
      </c>
      <c r="R3264">
        <v>96</v>
      </c>
      <c r="S3264">
        <v>14</v>
      </c>
      <c r="T3264">
        <v>26.94</v>
      </c>
      <c r="U3264">
        <v>6</v>
      </c>
      <c r="V3264">
        <v>20</v>
      </c>
      <c r="W3264">
        <v>0.13</v>
      </c>
      <c r="X3264">
        <v>0.52</v>
      </c>
      <c r="Y3264">
        <v>0.74</v>
      </c>
      <c r="Z3264">
        <v>18.850000000000001</v>
      </c>
      <c r="AA3264" t="s">
        <v>46</v>
      </c>
      <c r="AB3264" t="s">
        <v>56</v>
      </c>
      <c r="AC3264" t="s">
        <v>217</v>
      </c>
      <c r="AD3264" t="s">
        <v>228</v>
      </c>
      <c r="AE3264" s="39">
        <v>46239.328750000001</v>
      </c>
      <c r="AG3264" t="str">
        <f t="shared" si="434"/>
        <v>Agosto-26</v>
      </c>
      <c r="AH3264" s="36">
        <f>_xlfn.XLOOKUP(AK3264,'Base de Preços'!P$7:P$3001,'Base de Preços'!J$7:J$3001,"",0)</f>
        <v>193.73</v>
      </c>
      <c r="AI3264" s="37">
        <f t="shared" si="435"/>
        <v>0</v>
      </c>
      <c r="AJ3264" t="str">
        <f>_xlfn.XLOOKUP(N3264,Agrupamentos!C$3:C$496,Agrupamentos!D$3:D$496,"",0)</f>
        <v>COMBATE A FORMIGA MECANIZADO</v>
      </c>
      <c r="AK3264" t="str">
        <f t="shared" si="436"/>
        <v>COMBATE A FORMIGA PÓS PLANTIO MECANIZADO- 3 a 5kg/ha isca granulada ou MIPISGN1400IMP17</v>
      </c>
      <c r="AL3264" s="57" t="str">
        <f t="shared" si="437"/>
        <v>48716GN1400Trabalhador FlorestalJOAO VITOR TONETO SILVACOMBATE A FORMIGA PÓS PLANTIO MECANIZADO- 3 a 5kg/ha isca granulada ou MIPISGARCA REAL96Suporte26,94Agosto-2662046239,3287546238</v>
      </c>
      <c r="AM3264" s="79">
        <f t="shared" si="438"/>
        <v>153.84615384615384</v>
      </c>
      <c r="AN3264" s="80">
        <f t="shared" si="439"/>
        <v>2900</v>
      </c>
      <c r="AO3264" s="36">
        <f t="shared" si="440"/>
        <v>507.81900000000007</v>
      </c>
      <c r="AP3264" s="83">
        <f t="shared" si="441"/>
        <v>-2392.181</v>
      </c>
    </row>
    <row r="3265" spans="1:42" hidden="1">
      <c r="A3265">
        <v>48716</v>
      </c>
      <c r="B3265" s="38">
        <v>46238</v>
      </c>
      <c r="C3265" t="s">
        <v>781</v>
      </c>
      <c r="D3265" t="s">
        <v>185</v>
      </c>
      <c r="E3265" t="s">
        <v>186</v>
      </c>
      <c r="F3265" t="s">
        <v>59</v>
      </c>
      <c r="G3265">
        <v>10</v>
      </c>
      <c r="H3265" s="43">
        <v>10665</v>
      </c>
      <c r="I3265" t="s">
        <v>191</v>
      </c>
      <c r="J3265">
        <v>11034</v>
      </c>
      <c r="K3265" t="s">
        <v>213</v>
      </c>
      <c r="L3265" t="s">
        <v>213</v>
      </c>
      <c r="M3265" t="s">
        <v>238</v>
      </c>
      <c r="N3265" t="s">
        <v>239</v>
      </c>
      <c r="O3265" t="s">
        <v>64</v>
      </c>
      <c r="P3265">
        <v>1106</v>
      </c>
      <c r="Q3265" t="s">
        <v>845</v>
      </c>
      <c r="R3265">
        <v>625</v>
      </c>
      <c r="S3265">
        <v>4</v>
      </c>
      <c r="T3265">
        <v>0.92</v>
      </c>
      <c r="U3265">
        <v>6</v>
      </c>
      <c r="V3265">
        <v>10</v>
      </c>
      <c r="W3265">
        <v>0.47</v>
      </c>
      <c r="X3265">
        <v>4.3499999999999996</v>
      </c>
      <c r="Y3265">
        <v>10.87</v>
      </c>
      <c r="Z3265">
        <v>197.44</v>
      </c>
      <c r="AA3265" t="s">
        <v>46</v>
      </c>
      <c r="AB3265" t="s">
        <v>47</v>
      </c>
      <c r="AC3265" t="s">
        <v>217</v>
      </c>
      <c r="AE3265" s="39">
        <v>46239.328750000001</v>
      </c>
      <c r="AG3265" t="str">
        <f t="shared" si="434"/>
        <v>Agosto-26</v>
      </c>
      <c r="AH3265" s="36">
        <f>_xlfn.XLOOKUP(AK3265,'Base de Preços'!P$7:P$3001,'Base de Preços'!J$7:J$3001,"",0)</f>
        <v>216.98</v>
      </c>
      <c r="AI3265" s="37">
        <f t="shared" si="435"/>
        <v>199.6216</v>
      </c>
      <c r="AJ3265" t="str">
        <f>_xlfn.XLOOKUP(N3265,Agrupamentos!C$3:C$496,Agrupamentos!D$3:D$496,"",0)</f>
        <v>COMBATE A FORMIGA MECANIZADO</v>
      </c>
      <c r="AK3265" t="str">
        <f t="shared" si="436"/>
        <v>COMBATE A FORMIGA PÓS PLANTIO MECANIZADO - 3 a 5kg/ha isca granulada ou MIPISGN1400REF17</v>
      </c>
      <c r="AL3265" s="57" t="str">
        <f t="shared" si="437"/>
        <v>48716GN1400Operador de Trator de PneuJOAO VITOR TONETO SILVACOMBATE A FORMIGA PÓS PLANTIO MECANIZADO - 3 a 5kg/ha isca granulada ou MIPISSANTA MARIA I E II SITIO NAMI625Principal0,92Agosto-2661046239,3287546238</v>
      </c>
      <c r="AM3265" s="79">
        <f t="shared" si="438"/>
        <v>21.276595744680851</v>
      </c>
      <c r="AN3265" s="80">
        <f t="shared" si="439"/>
        <v>4200.8510638297876</v>
      </c>
      <c r="AO3265" s="36">
        <f t="shared" si="440"/>
        <v>181.6448</v>
      </c>
      <c r="AP3265" s="83">
        <f t="shared" si="441"/>
        <v>-4019.2062638297875</v>
      </c>
    </row>
    <row r="3266" spans="1:42" hidden="1">
      <c r="A3266">
        <v>48716</v>
      </c>
      <c r="B3266" s="38">
        <v>46238</v>
      </c>
      <c r="C3266" t="s">
        <v>781</v>
      </c>
      <c r="D3266" t="s">
        <v>185</v>
      </c>
      <c r="E3266" t="s">
        <v>186</v>
      </c>
      <c r="F3266" t="s">
        <v>59</v>
      </c>
      <c r="G3266">
        <v>10</v>
      </c>
      <c r="H3266" s="43">
        <v>10665</v>
      </c>
      <c r="I3266" t="s">
        <v>191</v>
      </c>
      <c r="J3266">
        <v>11034</v>
      </c>
      <c r="K3266" t="s">
        <v>213</v>
      </c>
      <c r="L3266" t="s">
        <v>213</v>
      </c>
      <c r="M3266" t="s">
        <v>214</v>
      </c>
      <c r="N3266" t="s">
        <v>215</v>
      </c>
      <c r="O3266" t="s">
        <v>64</v>
      </c>
      <c r="P3266">
        <v>930</v>
      </c>
      <c r="Q3266" t="s">
        <v>216</v>
      </c>
      <c r="R3266">
        <v>61</v>
      </c>
      <c r="S3266">
        <v>5</v>
      </c>
      <c r="T3266">
        <v>66.16</v>
      </c>
      <c r="U3266">
        <v>5</v>
      </c>
      <c r="V3266">
        <v>10</v>
      </c>
      <c r="W3266">
        <v>0.38</v>
      </c>
      <c r="X3266">
        <v>0.08</v>
      </c>
      <c r="Y3266">
        <v>0.15</v>
      </c>
      <c r="Z3266">
        <v>159.09</v>
      </c>
      <c r="AA3266" t="s">
        <v>46</v>
      </c>
      <c r="AB3266" t="s">
        <v>47</v>
      </c>
      <c r="AC3266" t="s">
        <v>217</v>
      </c>
      <c r="AD3266" t="s">
        <v>228</v>
      </c>
      <c r="AE3266" s="39">
        <v>46239.328750000001</v>
      </c>
      <c r="AG3266" t="str">
        <f t="shared" si="434"/>
        <v>Agosto-26</v>
      </c>
      <c r="AH3266" s="36">
        <f>_xlfn.XLOOKUP(AK3266,'Base de Preços'!P$7:P$3001,'Base de Preços'!J$7:J$3001,"",0)</f>
        <v>193.73</v>
      </c>
      <c r="AI3266" s="37">
        <f t="shared" si="435"/>
        <v>12817.176799999999</v>
      </c>
      <c r="AJ3266" t="str">
        <f>_xlfn.XLOOKUP(N3266,Agrupamentos!C$3:C$496,Agrupamentos!D$3:D$496,"",0)</f>
        <v>COMBATE A FORMIGA MECANIZADO</v>
      </c>
      <c r="AK3266" t="str">
        <f t="shared" si="436"/>
        <v>COMBATE A FORMIGA PÓS PLANTIO MECANIZADO- 3 a 5kg/ha isca granulada ou MIPISGN1400IMP17</v>
      </c>
      <c r="AL3266" s="57" t="str">
        <f t="shared" si="437"/>
        <v>48716GN1400Operador de Trator de PneuJOAO VITOR TONETO SILVACOMBATE A FORMIGA PÓS PLANTIO MECANIZADO- 3 a 5kg/ha isca granulada ou MIPISGARCA REAL61Principal66,16Agosto-2651046239,3287546238</v>
      </c>
      <c r="AM3266" s="79">
        <f t="shared" si="438"/>
        <v>26.315789473684209</v>
      </c>
      <c r="AN3266" s="80">
        <f t="shared" si="439"/>
        <v>4186.5789473684208</v>
      </c>
      <c r="AO3266" s="36">
        <f t="shared" si="440"/>
        <v>10525.394399999999</v>
      </c>
      <c r="AP3266" s="83">
        <f t="shared" si="441"/>
        <v>6338.8154526315784</v>
      </c>
    </row>
    <row r="3267" spans="1:42" hidden="1">
      <c r="A3267">
        <v>48725</v>
      </c>
      <c r="B3267" s="38">
        <v>46238</v>
      </c>
      <c r="C3267" t="s">
        <v>781</v>
      </c>
      <c r="D3267" t="s">
        <v>185</v>
      </c>
      <c r="E3267" t="s">
        <v>186</v>
      </c>
      <c r="F3267" t="s">
        <v>59</v>
      </c>
      <c r="G3267">
        <v>8</v>
      </c>
      <c r="H3267" s="43">
        <v>10665</v>
      </c>
      <c r="I3267" t="s">
        <v>191</v>
      </c>
      <c r="J3267">
        <v>10781</v>
      </c>
      <c r="K3267" t="s">
        <v>192</v>
      </c>
      <c r="L3267" t="s">
        <v>192</v>
      </c>
      <c r="M3267" t="s">
        <v>238</v>
      </c>
      <c r="N3267" t="s">
        <v>239</v>
      </c>
      <c r="O3267" t="s">
        <v>64</v>
      </c>
      <c r="P3267">
        <v>421</v>
      </c>
      <c r="Q3267" t="s">
        <v>866</v>
      </c>
      <c r="R3267" t="s">
        <v>867</v>
      </c>
      <c r="S3267">
        <v>3</v>
      </c>
      <c r="T3267">
        <v>10.26</v>
      </c>
      <c r="U3267">
        <v>0</v>
      </c>
      <c r="V3267">
        <v>3</v>
      </c>
      <c r="W3267">
        <v>0.47</v>
      </c>
      <c r="X3267">
        <v>0.28999999999999998</v>
      </c>
      <c r="Y3267">
        <v>0.28999999999999998</v>
      </c>
      <c r="Z3267">
        <v>197.44</v>
      </c>
      <c r="AA3267" t="s">
        <v>46</v>
      </c>
      <c r="AB3267" t="s">
        <v>47</v>
      </c>
      <c r="AC3267" t="s">
        <v>195</v>
      </c>
      <c r="AE3267" s="39">
        <v>46239.387141203704</v>
      </c>
      <c r="AG3267" t="str">
        <f t="shared" si="434"/>
        <v>Agosto-26</v>
      </c>
      <c r="AH3267" s="36">
        <f>_xlfn.XLOOKUP(AK3267,'Base de Preços'!P$7:P$3001,'Base de Preços'!J$7:J$3001,"",0)</f>
        <v>216.98</v>
      </c>
      <c r="AI3267" s="37">
        <f t="shared" si="435"/>
        <v>2226.2147999999997</v>
      </c>
      <c r="AJ3267" t="str">
        <f>_xlfn.XLOOKUP(N3267,Agrupamentos!C$3:C$496,Agrupamentos!D$3:D$496,"",0)</f>
        <v>COMBATE A FORMIGA MECANIZADO</v>
      </c>
      <c r="AK3267" t="str">
        <f t="shared" si="436"/>
        <v>COMBATE A FORMIGA PÓS PLANTIO MECANIZADO - 3 a 5kg/ha isca granulada ou MIPISGN1400REF17</v>
      </c>
      <c r="AL3267" s="57" t="str">
        <f t="shared" si="437"/>
        <v>48725GN1400Operador de Trator de PneuTHIAGO DE SOUZA AVELARCOMBATE A FORMIGA PÓS PLANTIO MECANIZADO - 3 a 5kg/ha isca granulada ou MIPISPinheT22Principal10,26Agosto-260346239,387141203746238</v>
      </c>
      <c r="AM3267" s="79">
        <f t="shared" si="438"/>
        <v>6.3829787234042561</v>
      </c>
      <c r="AN3267" s="80">
        <f t="shared" si="439"/>
        <v>1260.2553191489362</v>
      </c>
      <c r="AO3267" s="36">
        <f t="shared" si="440"/>
        <v>2025.7343999999998</v>
      </c>
      <c r="AP3267" s="83">
        <f t="shared" si="441"/>
        <v>765.4790808510636</v>
      </c>
    </row>
    <row r="3268" spans="1:42" hidden="1">
      <c r="A3268">
        <v>48725</v>
      </c>
      <c r="B3268" s="38">
        <v>46238</v>
      </c>
      <c r="C3268" t="s">
        <v>781</v>
      </c>
      <c r="D3268" t="s">
        <v>185</v>
      </c>
      <c r="E3268" t="s">
        <v>186</v>
      </c>
      <c r="F3268" t="s">
        <v>59</v>
      </c>
      <c r="G3268">
        <v>8</v>
      </c>
      <c r="H3268" s="43">
        <v>10665</v>
      </c>
      <c r="I3268" t="s">
        <v>191</v>
      </c>
      <c r="J3268">
        <v>10781</v>
      </c>
      <c r="K3268" t="s">
        <v>192</v>
      </c>
      <c r="L3268" t="s">
        <v>192</v>
      </c>
      <c r="M3268" t="s">
        <v>238</v>
      </c>
      <c r="N3268" t="s">
        <v>239</v>
      </c>
      <c r="O3268" t="s">
        <v>64</v>
      </c>
      <c r="P3268">
        <v>421</v>
      </c>
      <c r="Q3268" t="s">
        <v>866</v>
      </c>
      <c r="R3268">
        <v>4</v>
      </c>
      <c r="S3268">
        <v>3</v>
      </c>
      <c r="T3268">
        <v>9.7799999999999994</v>
      </c>
      <c r="U3268">
        <v>8</v>
      </c>
      <c r="V3268">
        <v>11</v>
      </c>
      <c r="W3268">
        <v>0.47</v>
      </c>
      <c r="X3268">
        <v>0.31</v>
      </c>
      <c r="Y3268">
        <v>1.1200000000000001</v>
      </c>
      <c r="Z3268">
        <v>197.44</v>
      </c>
      <c r="AA3268" t="s">
        <v>46</v>
      </c>
      <c r="AB3268" t="s">
        <v>47</v>
      </c>
      <c r="AC3268" t="s">
        <v>195</v>
      </c>
      <c r="AE3268" s="39">
        <v>46239.387141203704</v>
      </c>
      <c r="AG3268" t="str">
        <f t="shared" si="434"/>
        <v>Agosto-26</v>
      </c>
      <c r="AH3268" s="36">
        <f>_xlfn.XLOOKUP(AK3268,'Base de Preços'!P$7:P$3001,'Base de Preços'!J$7:J$3001,"",0)</f>
        <v>216.98</v>
      </c>
      <c r="AI3268" s="37">
        <f t="shared" si="435"/>
        <v>2122.0643999999998</v>
      </c>
      <c r="AJ3268" t="str">
        <f>_xlfn.XLOOKUP(N3268,Agrupamentos!C$3:C$496,Agrupamentos!D$3:D$496,"",0)</f>
        <v>COMBATE A FORMIGA MECANIZADO</v>
      </c>
      <c r="AK3268" t="str">
        <f t="shared" si="436"/>
        <v>COMBATE A FORMIGA PÓS PLANTIO MECANIZADO - 3 a 5kg/ha isca granulada ou MIPISGN1400REF17</v>
      </c>
      <c r="AL3268" s="57" t="str">
        <f t="shared" si="437"/>
        <v>48725GN1400Operador de Trator de PneuTHIAGO DE SOUZA AVELARCOMBATE A FORMIGA PÓS PLANTIO MECANIZADO - 3 a 5kg/ha isca granulada ou MIPISPinhe4Principal9,78Agosto-2681146239,387141203746238</v>
      </c>
      <c r="AM3268" s="79">
        <f t="shared" si="438"/>
        <v>23.404255319148938</v>
      </c>
      <c r="AN3268" s="80">
        <f t="shared" si="439"/>
        <v>4620.9361702127662</v>
      </c>
      <c r="AO3268" s="36">
        <f t="shared" si="440"/>
        <v>1930.9631999999999</v>
      </c>
      <c r="AP3268" s="83">
        <f t="shared" si="441"/>
        <v>-2689.9729702127661</v>
      </c>
    </row>
    <row r="3269" spans="1:42" hidden="1">
      <c r="A3269">
        <v>48725</v>
      </c>
      <c r="B3269" s="38">
        <v>46238</v>
      </c>
      <c r="C3269" t="s">
        <v>781</v>
      </c>
      <c r="D3269" t="s">
        <v>185</v>
      </c>
      <c r="E3269" t="s">
        <v>186</v>
      </c>
      <c r="F3269" t="s">
        <v>59</v>
      </c>
      <c r="G3269">
        <v>8</v>
      </c>
      <c r="H3269" s="43">
        <v>10665</v>
      </c>
      <c r="I3269" t="s">
        <v>191</v>
      </c>
      <c r="J3269">
        <v>10781</v>
      </c>
      <c r="K3269" t="s">
        <v>192</v>
      </c>
      <c r="L3269" t="s">
        <v>192</v>
      </c>
      <c r="M3269" t="s">
        <v>238</v>
      </c>
      <c r="N3269" t="s">
        <v>239</v>
      </c>
      <c r="O3269" t="s">
        <v>64</v>
      </c>
      <c r="P3269">
        <v>421</v>
      </c>
      <c r="Q3269" t="s">
        <v>866</v>
      </c>
      <c r="R3269" t="s">
        <v>352</v>
      </c>
      <c r="S3269">
        <v>3</v>
      </c>
      <c r="T3269">
        <v>13.02</v>
      </c>
      <c r="U3269">
        <v>0</v>
      </c>
      <c r="V3269">
        <v>3</v>
      </c>
      <c r="W3269">
        <v>0.47</v>
      </c>
      <c r="X3269">
        <v>0.23</v>
      </c>
      <c r="Y3269">
        <v>0.23</v>
      </c>
      <c r="Z3269">
        <v>197.44</v>
      </c>
      <c r="AA3269" t="s">
        <v>46</v>
      </c>
      <c r="AB3269" t="s">
        <v>47</v>
      </c>
      <c r="AC3269" t="s">
        <v>195</v>
      </c>
      <c r="AD3269" t="s">
        <v>96</v>
      </c>
      <c r="AE3269" s="39">
        <v>46239.387141203704</v>
      </c>
      <c r="AG3269" t="str">
        <f t="shared" si="434"/>
        <v>Agosto-26</v>
      </c>
      <c r="AH3269" s="36">
        <f>_xlfn.XLOOKUP(AK3269,'Base de Preços'!P$7:P$3001,'Base de Preços'!J$7:J$3001,"",0)</f>
        <v>216.98</v>
      </c>
      <c r="AI3269" s="37">
        <f t="shared" si="435"/>
        <v>2825.0795999999996</v>
      </c>
      <c r="AJ3269" t="str">
        <f>_xlfn.XLOOKUP(N3269,Agrupamentos!C$3:C$496,Agrupamentos!D$3:D$496,"",0)</f>
        <v>COMBATE A FORMIGA MECANIZADO</v>
      </c>
      <c r="AK3269" t="str">
        <f t="shared" si="436"/>
        <v>COMBATE A FORMIGA PÓS PLANTIO MECANIZADO - 3 a 5kg/ha isca granulada ou MIPISGN1400REF17</v>
      </c>
      <c r="AL3269" s="57" t="str">
        <f t="shared" si="437"/>
        <v>48725GN1400Operador de Trator de PneuTHIAGO DE SOUZA AVELARCOMBATE A FORMIGA PÓS PLANTIO MECANIZADO - 3 a 5kg/ha isca granulada ou MIPISPinheT2Principal13,02Agosto-260346239,387141203746238</v>
      </c>
      <c r="AM3269" s="79">
        <f t="shared" si="438"/>
        <v>6.3829787234042561</v>
      </c>
      <c r="AN3269" s="80">
        <f t="shared" si="439"/>
        <v>1260.2553191489362</v>
      </c>
      <c r="AO3269" s="36">
        <f t="shared" si="440"/>
        <v>2570.6687999999999</v>
      </c>
      <c r="AP3269" s="83">
        <f t="shared" si="441"/>
        <v>1310.4134808510637</v>
      </c>
    </row>
    <row r="3270" spans="1:42" hidden="1">
      <c r="A3270">
        <v>48725</v>
      </c>
      <c r="B3270" s="38">
        <v>46238</v>
      </c>
      <c r="C3270" t="s">
        <v>781</v>
      </c>
      <c r="D3270" t="s">
        <v>185</v>
      </c>
      <c r="E3270" t="s">
        <v>186</v>
      </c>
      <c r="F3270" t="s">
        <v>59</v>
      </c>
      <c r="G3270">
        <v>8</v>
      </c>
      <c r="H3270" s="43">
        <v>10665</v>
      </c>
      <c r="I3270" t="s">
        <v>191</v>
      </c>
      <c r="J3270">
        <v>10781</v>
      </c>
      <c r="K3270" t="s">
        <v>192</v>
      </c>
      <c r="L3270" t="s">
        <v>192</v>
      </c>
      <c r="M3270" t="s">
        <v>238</v>
      </c>
      <c r="N3270" t="s">
        <v>239</v>
      </c>
      <c r="O3270" t="s">
        <v>64</v>
      </c>
      <c r="P3270">
        <v>421</v>
      </c>
      <c r="Q3270" t="s">
        <v>866</v>
      </c>
      <c r="R3270">
        <v>5</v>
      </c>
      <c r="S3270">
        <v>3</v>
      </c>
      <c r="T3270">
        <v>12.71</v>
      </c>
      <c r="U3270">
        <v>0</v>
      </c>
      <c r="V3270">
        <v>3</v>
      </c>
      <c r="W3270">
        <v>0.47</v>
      </c>
      <c r="X3270">
        <v>0.24</v>
      </c>
      <c r="Y3270">
        <v>0.24</v>
      </c>
      <c r="Z3270">
        <v>197.44</v>
      </c>
      <c r="AA3270" t="s">
        <v>46</v>
      </c>
      <c r="AB3270" t="s">
        <v>47</v>
      </c>
      <c r="AC3270" t="s">
        <v>195</v>
      </c>
      <c r="AE3270" s="39">
        <v>46239.387141203704</v>
      </c>
      <c r="AG3270" t="str">
        <f t="shared" si="434"/>
        <v>Agosto-26</v>
      </c>
      <c r="AH3270" s="36">
        <f>_xlfn.XLOOKUP(AK3270,'Base de Preços'!P$7:P$3001,'Base de Preços'!J$7:J$3001,"",0)</f>
        <v>216.98</v>
      </c>
      <c r="AI3270" s="37">
        <f t="shared" si="435"/>
        <v>2757.8157999999999</v>
      </c>
      <c r="AJ3270" t="str">
        <f>_xlfn.XLOOKUP(N3270,Agrupamentos!C$3:C$496,Agrupamentos!D$3:D$496,"",0)</f>
        <v>COMBATE A FORMIGA MECANIZADO</v>
      </c>
      <c r="AK3270" t="str">
        <f t="shared" si="436"/>
        <v>COMBATE A FORMIGA PÓS PLANTIO MECANIZADO - 3 a 5kg/ha isca granulada ou MIPISGN1400REF17</v>
      </c>
      <c r="AL3270" s="57" t="str">
        <f t="shared" si="437"/>
        <v>48725GN1400Operador de Trator de PneuTHIAGO DE SOUZA AVELARCOMBATE A FORMIGA PÓS PLANTIO MECANIZADO - 3 a 5kg/ha isca granulada ou MIPISPinhe5Principal12,71Agosto-260346239,387141203746238</v>
      </c>
      <c r="AM3270" s="79">
        <f t="shared" si="438"/>
        <v>6.3829787234042561</v>
      </c>
      <c r="AN3270" s="80">
        <f t="shared" si="439"/>
        <v>1260.2553191489362</v>
      </c>
      <c r="AO3270" s="36">
        <f t="shared" si="440"/>
        <v>2509.4624000000003</v>
      </c>
      <c r="AP3270" s="83">
        <f t="shared" si="441"/>
        <v>1249.2070808510641</v>
      </c>
    </row>
    <row r="3271" spans="1:42" hidden="1">
      <c r="A3271">
        <v>48725</v>
      </c>
      <c r="B3271" s="38">
        <v>46238</v>
      </c>
      <c r="C3271" t="s">
        <v>781</v>
      </c>
      <c r="D3271" t="s">
        <v>185</v>
      </c>
      <c r="E3271" t="s">
        <v>186</v>
      </c>
      <c r="F3271" t="s">
        <v>59</v>
      </c>
      <c r="G3271">
        <v>8</v>
      </c>
      <c r="H3271" s="43">
        <v>10665</v>
      </c>
      <c r="I3271" t="s">
        <v>191</v>
      </c>
      <c r="J3271">
        <v>10781</v>
      </c>
      <c r="K3271" t="s">
        <v>192</v>
      </c>
      <c r="L3271" t="s">
        <v>192</v>
      </c>
      <c r="M3271" t="s">
        <v>238</v>
      </c>
      <c r="N3271" t="s">
        <v>239</v>
      </c>
      <c r="O3271" t="s">
        <v>64</v>
      </c>
      <c r="P3271">
        <v>421</v>
      </c>
      <c r="Q3271" t="s">
        <v>866</v>
      </c>
      <c r="R3271">
        <v>6</v>
      </c>
      <c r="S3271">
        <v>4</v>
      </c>
      <c r="T3271">
        <v>19.489999999999998</v>
      </c>
      <c r="U3271">
        <v>0</v>
      </c>
      <c r="V3271">
        <v>4</v>
      </c>
      <c r="W3271">
        <v>0.47</v>
      </c>
      <c r="X3271">
        <v>0.21</v>
      </c>
      <c r="Y3271">
        <v>0.21</v>
      </c>
      <c r="Z3271">
        <v>197.44</v>
      </c>
      <c r="AA3271" t="s">
        <v>46</v>
      </c>
      <c r="AB3271" t="s">
        <v>47</v>
      </c>
      <c r="AC3271" t="s">
        <v>195</v>
      </c>
      <c r="AE3271" s="39">
        <v>46239.387141203704</v>
      </c>
      <c r="AG3271" t="str">
        <f t="shared" si="434"/>
        <v>Agosto-26</v>
      </c>
      <c r="AH3271" s="36">
        <f>_xlfn.XLOOKUP(AK3271,'Base de Preços'!P$7:P$3001,'Base de Preços'!J$7:J$3001,"",0)</f>
        <v>216.98</v>
      </c>
      <c r="AI3271" s="37">
        <f t="shared" si="435"/>
        <v>4228.9401999999991</v>
      </c>
      <c r="AJ3271" t="str">
        <f>_xlfn.XLOOKUP(N3271,Agrupamentos!C$3:C$496,Agrupamentos!D$3:D$496,"",0)</f>
        <v>COMBATE A FORMIGA MECANIZADO</v>
      </c>
      <c r="AK3271" t="str">
        <f t="shared" si="436"/>
        <v>COMBATE A FORMIGA PÓS PLANTIO MECANIZADO - 3 a 5kg/ha isca granulada ou MIPISGN1400REF17</v>
      </c>
      <c r="AL3271" s="57" t="str">
        <f t="shared" si="437"/>
        <v>48725GN1400Operador de Trator de PneuTHIAGO DE SOUZA AVELARCOMBATE A FORMIGA PÓS PLANTIO MECANIZADO - 3 a 5kg/ha isca granulada ou MIPISPinhe6Principal19,49Agosto-260446239,387141203746238</v>
      </c>
      <c r="AM3271" s="79">
        <f t="shared" si="438"/>
        <v>8.5106382978723403</v>
      </c>
      <c r="AN3271" s="80">
        <f t="shared" si="439"/>
        <v>1680.3404255319149</v>
      </c>
      <c r="AO3271" s="36">
        <f t="shared" si="440"/>
        <v>3848.1055999999999</v>
      </c>
      <c r="AP3271" s="83">
        <f t="shared" si="441"/>
        <v>2167.7651744680852</v>
      </c>
    </row>
    <row r="3272" spans="1:42" hidden="1">
      <c r="A3272">
        <v>48725</v>
      </c>
      <c r="B3272" s="38">
        <v>46238</v>
      </c>
      <c r="C3272" t="s">
        <v>781</v>
      </c>
      <c r="D3272" t="s">
        <v>185</v>
      </c>
      <c r="E3272" t="s">
        <v>186</v>
      </c>
      <c r="F3272" t="s">
        <v>59</v>
      </c>
      <c r="G3272">
        <v>8</v>
      </c>
      <c r="H3272" s="43">
        <v>10665</v>
      </c>
      <c r="I3272" t="s">
        <v>191</v>
      </c>
      <c r="J3272">
        <v>10781</v>
      </c>
      <c r="K3272" t="s">
        <v>192</v>
      </c>
      <c r="L3272" t="s">
        <v>192</v>
      </c>
      <c r="M3272" t="s">
        <v>238</v>
      </c>
      <c r="N3272" t="s">
        <v>239</v>
      </c>
      <c r="O3272" t="s">
        <v>64</v>
      </c>
      <c r="P3272">
        <v>421</v>
      </c>
      <c r="Q3272" t="s">
        <v>866</v>
      </c>
      <c r="R3272">
        <v>7</v>
      </c>
      <c r="S3272">
        <v>4</v>
      </c>
      <c r="T3272">
        <v>15.18</v>
      </c>
      <c r="U3272">
        <v>0</v>
      </c>
      <c r="V3272">
        <v>4</v>
      </c>
      <c r="W3272">
        <v>0.47</v>
      </c>
      <c r="X3272">
        <v>0.26</v>
      </c>
      <c r="Y3272">
        <v>0.26</v>
      </c>
      <c r="Z3272">
        <v>197.44</v>
      </c>
      <c r="AA3272" t="s">
        <v>46</v>
      </c>
      <c r="AB3272" t="s">
        <v>47</v>
      </c>
      <c r="AC3272" t="s">
        <v>195</v>
      </c>
      <c r="AE3272" s="39">
        <v>46239.387141203704</v>
      </c>
      <c r="AG3272" t="str">
        <f t="shared" si="434"/>
        <v>Agosto-26</v>
      </c>
      <c r="AH3272" s="36">
        <f>_xlfn.XLOOKUP(AK3272,'Base de Preços'!P$7:P$3001,'Base de Preços'!J$7:J$3001,"",0)</f>
        <v>216.98</v>
      </c>
      <c r="AI3272" s="37">
        <f t="shared" si="435"/>
        <v>3293.7563999999998</v>
      </c>
      <c r="AJ3272" t="str">
        <f>_xlfn.XLOOKUP(N3272,Agrupamentos!C$3:C$496,Agrupamentos!D$3:D$496,"",0)</f>
        <v>COMBATE A FORMIGA MECANIZADO</v>
      </c>
      <c r="AK3272" t="str">
        <f t="shared" si="436"/>
        <v>COMBATE A FORMIGA PÓS PLANTIO MECANIZADO - 3 a 5kg/ha isca granulada ou MIPISGN1400REF17</v>
      </c>
      <c r="AL3272" s="57" t="str">
        <f t="shared" si="437"/>
        <v>48725GN1400Operador de Trator de PneuTHIAGO DE SOUZA AVELARCOMBATE A FORMIGA PÓS PLANTIO MECANIZADO - 3 a 5kg/ha isca granulada ou MIPISPinhe7Principal15,18Agosto-260446239,387141203746238</v>
      </c>
      <c r="AM3272" s="79">
        <f t="shared" si="438"/>
        <v>8.5106382978723403</v>
      </c>
      <c r="AN3272" s="80">
        <f t="shared" si="439"/>
        <v>1680.3404255319149</v>
      </c>
      <c r="AO3272" s="36">
        <f t="shared" si="440"/>
        <v>2997.1392000000001</v>
      </c>
      <c r="AP3272" s="83">
        <f t="shared" si="441"/>
        <v>1316.7987744680852</v>
      </c>
    </row>
    <row r="3273" spans="1:42" hidden="1">
      <c r="A3273">
        <v>48725</v>
      </c>
      <c r="B3273" s="38">
        <v>46238</v>
      </c>
      <c r="C3273" t="s">
        <v>781</v>
      </c>
      <c r="D3273" t="s">
        <v>185</v>
      </c>
      <c r="E3273" t="s">
        <v>186</v>
      </c>
      <c r="F3273" t="s">
        <v>49</v>
      </c>
      <c r="G3273">
        <v>8</v>
      </c>
      <c r="H3273" s="43">
        <v>10665</v>
      </c>
      <c r="I3273" t="s">
        <v>191</v>
      </c>
      <c r="J3273">
        <v>10781</v>
      </c>
      <c r="K3273" t="s">
        <v>192</v>
      </c>
      <c r="L3273" t="s">
        <v>192</v>
      </c>
      <c r="M3273">
        <v>43</v>
      </c>
      <c r="N3273" t="s">
        <v>42</v>
      </c>
      <c r="O3273" t="s">
        <v>64</v>
      </c>
      <c r="P3273">
        <v>421</v>
      </c>
      <c r="Q3273" t="s">
        <v>866</v>
      </c>
      <c r="R3273" t="s">
        <v>196</v>
      </c>
      <c r="S3273">
        <v>8</v>
      </c>
      <c r="T3273">
        <v>0</v>
      </c>
      <c r="U3273">
        <v>0</v>
      </c>
      <c r="V3273">
        <v>8</v>
      </c>
      <c r="W3273">
        <v>0</v>
      </c>
      <c r="X3273">
        <v>0</v>
      </c>
      <c r="Y3273">
        <v>0</v>
      </c>
      <c r="Z3273">
        <v>0</v>
      </c>
      <c r="AA3273" t="s">
        <v>46</v>
      </c>
      <c r="AB3273" t="s">
        <v>56</v>
      </c>
      <c r="AC3273" t="s">
        <v>195</v>
      </c>
      <c r="AE3273" s="39">
        <v>46239.387141203704</v>
      </c>
      <c r="AG3273" t="str">
        <f t="shared" si="434"/>
        <v>Agosto-26</v>
      </c>
      <c r="AH3273" s="36">
        <f>_xlfn.XLOOKUP(AK3273,'Base de Preços'!P$7:P$3001,'Base de Preços'!J$7:J$3001,"",0)</f>
        <v>0</v>
      </c>
      <c r="AI3273" s="37">
        <f t="shared" si="435"/>
        <v>0</v>
      </c>
      <c r="AJ3273" t="str">
        <f>_xlfn.XLOOKUP(N3273,Agrupamentos!C$3:C$496,Agrupamentos!D$3:D$496,"",0)</f>
        <v>APOIO E MANUTENÇÃO</v>
      </c>
      <c r="AK3273" t="str">
        <f t="shared" si="436"/>
        <v>APOIO E MANUTEÇÃOGN140043</v>
      </c>
      <c r="AL3273" s="57" t="str">
        <f t="shared" si="437"/>
        <v>48725GN1400Trabalhador FlorestalTHIAGO DE SOUZA AVELARAPOIO E MANUTEÇÃOPinheT1Suporte0Agosto-260846239,387141203746238</v>
      </c>
      <c r="AM3273" s="79" t="str">
        <f t="shared" si="438"/>
        <v/>
      </c>
      <c r="AN3273" s="80" t="str">
        <f t="shared" si="439"/>
        <v/>
      </c>
      <c r="AO3273" s="36">
        <f t="shared" si="440"/>
        <v>0</v>
      </c>
      <c r="AP3273" s="83" t="str">
        <f t="shared" si="441"/>
        <v/>
      </c>
    </row>
    <row r="3274" spans="1:42" hidden="1">
      <c r="A3274">
        <v>48725</v>
      </c>
      <c r="B3274" s="38">
        <v>46238</v>
      </c>
      <c r="C3274" t="s">
        <v>781</v>
      </c>
      <c r="D3274" t="s">
        <v>185</v>
      </c>
      <c r="E3274" t="s">
        <v>186</v>
      </c>
      <c r="F3274" t="s">
        <v>59</v>
      </c>
      <c r="G3274">
        <v>8</v>
      </c>
      <c r="H3274" s="43">
        <v>10665</v>
      </c>
      <c r="I3274" t="s">
        <v>191</v>
      </c>
      <c r="J3274">
        <v>10781</v>
      </c>
      <c r="K3274" t="s">
        <v>192</v>
      </c>
      <c r="L3274" t="s">
        <v>192</v>
      </c>
      <c r="M3274" t="s">
        <v>238</v>
      </c>
      <c r="N3274" t="s">
        <v>239</v>
      </c>
      <c r="O3274" t="s">
        <v>64</v>
      </c>
      <c r="P3274">
        <v>421</v>
      </c>
      <c r="Q3274" t="s">
        <v>866</v>
      </c>
      <c r="R3274">
        <v>3</v>
      </c>
      <c r="S3274">
        <v>4</v>
      </c>
      <c r="T3274">
        <v>18.98</v>
      </c>
      <c r="U3274">
        <v>0</v>
      </c>
      <c r="V3274">
        <v>4</v>
      </c>
      <c r="W3274">
        <v>0.47</v>
      </c>
      <c r="X3274">
        <v>0.21</v>
      </c>
      <c r="Y3274">
        <v>0.21</v>
      </c>
      <c r="Z3274">
        <v>197.44</v>
      </c>
      <c r="AA3274" t="s">
        <v>46</v>
      </c>
      <c r="AB3274" t="s">
        <v>47</v>
      </c>
      <c r="AC3274" t="s">
        <v>195</v>
      </c>
      <c r="AE3274" s="39">
        <v>46239.387141203704</v>
      </c>
      <c r="AG3274" t="str">
        <f t="shared" si="434"/>
        <v>Agosto-26</v>
      </c>
      <c r="AH3274" s="36">
        <f>_xlfn.XLOOKUP(AK3274,'Base de Preços'!P$7:P$3001,'Base de Preços'!J$7:J$3001,"",0)</f>
        <v>216.98</v>
      </c>
      <c r="AI3274" s="37">
        <f t="shared" si="435"/>
        <v>4118.2803999999996</v>
      </c>
      <c r="AJ3274" t="str">
        <f>_xlfn.XLOOKUP(N3274,Agrupamentos!C$3:C$496,Agrupamentos!D$3:D$496,"",0)</f>
        <v>COMBATE A FORMIGA MECANIZADO</v>
      </c>
      <c r="AK3274" t="str">
        <f t="shared" si="436"/>
        <v>COMBATE A FORMIGA PÓS PLANTIO MECANIZADO - 3 a 5kg/ha isca granulada ou MIPISGN1400REF17</v>
      </c>
      <c r="AL3274" s="57" t="str">
        <f t="shared" si="437"/>
        <v>48725GN1400Operador de Trator de PneuTHIAGO DE SOUZA AVELARCOMBATE A FORMIGA PÓS PLANTIO MECANIZADO - 3 a 5kg/ha isca granulada ou MIPISPinhe3Principal18,98Agosto-260446239,387141203746238</v>
      </c>
      <c r="AM3274" s="79">
        <f t="shared" si="438"/>
        <v>8.5106382978723403</v>
      </c>
      <c r="AN3274" s="80">
        <f t="shared" si="439"/>
        <v>1680.3404255319149</v>
      </c>
      <c r="AO3274" s="36">
        <f t="shared" si="440"/>
        <v>3747.4112</v>
      </c>
      <c r="AP3274" s="83">
        <f t="shared" si="441"/>
        <v>2067.0707744680849</v>
      </c>
    </row>
    <row r="3275" spans="1:42" hidden="1">
      <c r="A3275">
        <v>48625</v>
      </c>
      <c r="B3275" s="38">
        <v>46237</v>
      </c>
      <c r="C3275" t="s">
        <v>781</v>
      </c>
      <c r="D3275" t="s">
        <v>250</v>
      </c>
      <c r="E3275" t="s">
        <v>251</v>
      </c>
      <c r="F3275" t="s">
        <v>37</v>
      </c>
      <c r="G3275">
        <v>8</v>
      </c>
      <c r="H3275" s="43">
        <v>9241</v>
      </c>
      <c r="I3275" t="s">
        <v>189</v>
      </c>
      <c r="J3275" t="s">
        <v>39</v>
      </c>
      <c r="K3275" t="s">
        <v>40</v>
      </c>
      <c r="L3275" t="s">
        <v>252</v>
      </c>
      <c r="M3275">
        <v>2</v>
      </c>
      <c r="N3275" t="s">
        <v>42</v>
      </c>
      <c r="O3275" t="s">
        <v>64</v>
      </c>
      <c r="P3275">
        <v>390</v>
      </c>
      <c r="Q3275" t="s">
        <v>44</v>
      </c>
      <c r="R3275" t="s">
        <v>45</v>
      </c>
      <c r="S3275">
        <v>0</v>
      </c>
      <c r="T3275">
        <v>0</v>
      </c>
      <c r="U3275">
        <v>32</v>
      </c>
      <c r="V3275">
        <v>32</v>
      </c>
      <c r="W3275">
        <v>0</v>
      </c>
      <c r="X3275">
        <v>0</v>
      </c>
      <c r="Y3275">
        <v>0</v>
      </c>
      <c r="Z3275">
        <v>0</v>
      </c>
      <c r="AA3275" t="s">
        <v>46</v>
      </c>
      <c r="AB3275" t="s">
        <v>56</v>
      </c>
      <c r="AC3275" t="s">
        <v>48</v>
      </c>
      <c r="AD3275" t="s">
        <v>48</v>
      </c>
      <c r="AE3275" s="39">
        <v>46237.748425925929</v>
      </c>
      <c r="AG3275" t="str">
        <f t="shared" ref="AG3275:AG3282" si="442">IF(B3275=0,"",PROPER(TEXT(IF(DAY(B3275)&gt;20,EDATE(B3275,1),B3275),"MMMM-aa")))</f>
        <v>Agosto-26</v>
      </c>
      <c r="AH3275" s="36">
        <f>_xlfn.XLOOKUP(AK3275,'Base de Preços'!P$7:P$3001,'Base de Preços'!J$7:J$3001,"",0)</f>
        <v>0</v>
      </c>
      <c r="AI3275" s="37">
        <f t="shared" ref="AI3275:AI3282" si="443">IF(AB3275="Principal",AH3275*T3275,0)</f>
        <v>0</v>
      </c>
      <c r="AJ3275" t="str">
        <f>_xlfn.XLOOKUP(N3275,Agrupamentos!C$3:C$496,Agrupamentos!D$3:D$496,"",0)</f>
        <v>APOIO E MANUTENÇÃO</v>
      </c>
      <c r="AK3275" t="str">
        <f t="shared" ref="AK3275:AK3282" si="444">N3275&amp;D3275&amp;M3275</f>
        <v>APOIO E MANUTEÇÃOGN12702</v>
      </c>
      <c r="AL3275" s="57" t="str">
        <f t="shared" ref="AL3275:AL3282" si="445">CONCATENATE(A3275,D3275,F3275,K3275,N3275,Q3275,R3275,AB3275,T3275,AG3275,U3275,V3275,AE3275,B3275)</f>
        <v>48625GN1270MotoristaGIOVANNI RODRIGUES BORGES MORAESAPOIO E MANUTEÇÃOPátio MST01Suporte0Agosto-26323246237,748425925946237</v>
      </c>
      <c r="AM3275" s="79" t="str">
        <f t="shared" ref="AM3275:AM3282" si="446">IFERROR(V3275/W3275,"")</f>
        <v/>
      </c>
      <c r="AN3275" s="80" t="str">
        <f t="shared" ref="AN3275:AN3282" si="447">IFERROR(AM3275*Z3275,"")</f>
        <v/>
      </c>
      <c r="AO3275" s="36">
        <f t="shared" ref="AO3275:AO3282" si="448">Z3275*T3275</f>
        <v>0</v>
      </c>
      <c r="AP3275" s="83" t="str">
        <f t="shared" ref="AP3275:AP3282" si="449">IFERROR(AO3275-AN3275,"")</f>
        <v/>
      </c>
    </row>
    <row r="3276" spans="1:42" hidden="1">
      <c r="A3276">
        <v>48681</v>
      </c>
      <c r="B3276" s="38">
        <v>46238</v>
      </c>
      <c r="C3276" t="s">
        <v>781</v>
      </c>
      <c r="D3276" t="s">
        <v>250</v>
      </c>
      <c r="E3276" t="s">
        <v>251</v>
      </c>
      <c r="F3276" t="s">
        <v>37</v>
      </c>
      <c r="G3276">
        <v>8</v>
      </c>
      <c r="H3276" s="43">
        <v>9241</v>
      </c>
      <c r="I3276" t="s">
        <v>189</v>
      </c>
      <c r="J3276" t="s">
        <v>39</v>
      </c>
      <c r="K3276" t="s">
        <v>40</v>
      </c>
      <c r="L3276" t="s">
        <v>252</v>
      </c>
      <c r="M3276">
        <v>2</v>
      </c>
      <c r="N3276" t="s">
        <v>42</v>
      </c>
      <c r="O3276" t="s">
        <v>64</v>
      </c>
      <c r="P3276">
        <v>390</v>
      </c>
      <c r="Q3276" t="s">
        <v>44</v>
      </c>
      <c r="R3276" t="s">
        <v>45</v>
      </c>
      <c r="S3276">
        <v>8</v>
      </c>
      <c r="T3276">
        <v>0</v>
      </c>
      <c r="U3276">
        <v>24</v>
      </c>
      <c r="V3276">
        <v>32</v>
      </c>
      <c r="W3276">
        <v>0</v>
      </c>
      <c r="X3276">
        <v>0</v>
      </c>
      <c r="Y3276">
        <v>0</v>
      </c>
      <c r="Z3276">
        <v>0</v>
      </c>
      <c r="AA3276" t="s">
        <v>46</v>
      </c>
      <c r="AB3276" t="s">
        <v>56</v>
      </c>
      <c r="AC3276" t="s">
        <v>48</v>
      </c>
      <c r="AD3276" t="s">
        <v>228</v>
      </c>
      <c r="AE3276" s="39">
        <v>46238.735173611109</v>
      </c>
      <c r="AG3276" t="str">
        <f t="shared" si="442"/>
        <v>Agosto-26</v>
      </c>
      <c r="AH3276" s="36">
        <f>_xlfn.XLOOKUP(AK3276,'Base de Preços'!P$7:P$3001,'Base de Preços'!J$7:J$3001,"",0)</f>
        <v>0</v>
      </c>
      <c r="AI3276" s="37">
        <f t="shared" si="443"/>
        <v>0</v>
      </c>
      <c r="AJ3276" t="str">
        <f>_xlfn.XLOOKUP(N3276,Agrupamentos!C$3:C$496,Agrupamentos!D$3:D$496,"",0)</f>
        <v>APOIO E MANUTENÇÃO</v>
      </c>
      <c r="AK3276" t="str">
        <f t="shared" si="444"/>
        <v>APOIO E MANUTEÇÃOGN12702</v>
      </c>
      <c r="AL3276" s="57" t="str">
        <f t="shared" si="445"/>
        <v>48681GN1270MotoristaGIOVANNI RODRIGUES BORGES MORAESAPOIO E MANUTEÇÃOPátio MST01Suporte0Agosto-26243246238,735173611146238</v>
      </c>
      <c r="AM3276" s="79" t="str">
        <f t="shared" si="446"/>
        <v/>
      </c>
      <c r="AN3276" s="80" t="str">
        <f t="shared" si="447"/>
        <v/>
      </c>
      <c r="AO3276" s="36">
        <f t="shared" si="448"/>
        <v>0</v>
      </c>
      <c r="AP3276" s="83" t="str">
        <f t="shared" si="449"/>
        <v/>
      </c>
    </row>
    <row r="3277" spans="1:42" hidden="1">
      <c r="A3277">
        <v>48695</v>
      </c>
      <c r="B3277" s="38">
        <v>46238</v>
      </c>
      <c r="C3277" t="s">
        <v>781</v>
      </c>
      <c r="D3277" t="s">
        <v>250</v>
      </c>
      <c r="E3277" t="s">
        <v>251</v>
      </c>
      <c r="F3277" t="s">
        <v>49</v>
      </c>
      <c r="G3277">
        <v>10</v>
      </c>
      <c r="H3277" s="43">
        <v>11697</v>
      </c>
      <c r="I3277" t="s">
        <v>253</v>
      </c>
      <c r="J3277">
        <v>10837</v>
      </c>
      <c r="K3277" t="s">
        <v>254</v>
      </c>
      <c r="L3277" t="s">
        <v>254</v>
      </c>
      <c r="M3277">
        <v>70</v>
      </c>
      <c r="N3277" t="s">
        <v>255</v>
      </c>
      <c r="O3277" t="s">
        <v>64</v>
      </c>
      <c r="P3277">
        <v>262</v>
      </c>
      <c r="Q3277" t="s">
        <v>256</v>
      </c>
      <c r="R3277">
        <v>43</v>
      </c>
      <c r="S3277">
        <v>50</v>
      </c>
      <c r="T3277">
        <v>46.12</v>
      </c>
      <c r="U3277">
        <v>0</v>
      </c>
      <c r="V3277">
        <v>50</v>
      </c>
      <c r="W3277">
        <v>1.42</v>
      </c>
      <c r="X3277">
        <v>1.08</v>
      </c>
      <c r="Y3277">
        <v>1.08</v>
      </c>
      <c r="Z3277">
        <v>152.18</v>
      </c>
      <c r="AA3277" t="s">
        <v>46</v>
      </c>
      <c r="AB3277" t="s">
        <v>47</v>
      </c>
      <c r="AC3277" t="s">
        <v>257</v>
      </c>
      <c r="AE3277" s="39">
        <v>46238.872800925928</v>
      </c>
      <c r="AG3277" t="str">
        <f t="shared" si="442"/>
        <v>Agosto-26</v>
      </c>
      <c r="AH3277" s="36">
        <f>_xlfn.XLOOKUP(AK3277,'Base de Preços'!P$7:P$3001,'Base de Preços'!J$7:J$3001,"",0)</f>
        <v>152.18</v>
      </c>
      <c r="AI3277" s="37">
        <f t="shared" si="443"/>
        <v>7018.5415999999996</v>
      </c>
      <c r="AJ3277" t="str">
        <f>_xlfn.XLOOKUP(N3277,Agrupamentos!C$3:C$496,Agrupamentos!D$3:D$496,"",0)</f>
        <v>COMBATE A FORMIGA MANUAL</v>
      </c>
      <c r="AK3277" t="str">
        <f t="shared" si="444"/>
        <v>COMBATE A FORMIGA MANUAL MANUTENÇÃO - ANO 01GN127070</v>
      </c>
      <c r="AL3277" s="57" t="str">
        <f t="shared" si="445"/>
        <v>48695GN1270Trabalhador FlorestalJEAN CARDOSO PAIVACOMBATE A FORMIGA MANUAL MANUTENÇÃO - ANO 01Fazenda Texas43Principal46,12Agosto-2605046238,872800925946238</v>
      </c>
      <c r="AM3277" s="79">
        <f t="shared" si="446"/>
        <v>35.211267605633807</v>
      </c>
      <c r="AN3277" s="80">
        <f t="shared" si="447"/>
        <v>5358.4507042253526</v>
      </c>
      <c r="AO3277" s="36">
        <f t="shared" si="448"/>
        <v>7018.5415999999996</v>
      </c>
      <c r="AP3277" s="83">
        <f t="shared" si="449"/>
        <v>1660.0908957746469</v>
      </c>
    </row>
    <row r="3278" spans="1:42" hidden="1">
      <c r="A3278">
        <v>48695</v>
      </c>
      <c r="B3278" s="38">
        <v>46238</v>
      </c>
      <c r="C3278" t="s">
        <v>781</v>
      </c>
      <c r="D3278" t="s">
        <v>250</v>
      </c>
      <c r="E3278" t="s">
        <v>251</v>
      </c>
      <c r="F3278" t="s">
        <v>49</v>
      </c>
      <c r="G3278">
        <v>10</v>
      </c>
      <c r="H3278" s="43">
        <v>11697</v>
      </c>
      <c r="I3278" t="s">
        <v>253</v>
      </c>
      <c r="J3278">
        <v>10837</v>
      </c>
      <c r="K3278" t="s">
        <v>254</v>
      </c>
      <c r="L3278" t="s">
        <v>254</v>
      </c>
      <c r="M3278">
        <v>70</v>
      </c>
      <c r="N3278" t="s">
        <v>255</v>
      </c>
      <c r="O3278" t="s">
        <v>64</v>
      </c>
      <c r="P3278">
        <v>262</v>
      </c>
      <c r="Q3278" t="s">
        <v>256</v>
      </c>
      <c r="R3278">
        <v>45</v>
      </c>
      <c r="S3278">
        <v>40</v>
      </c>
      <c r="T3278">
        <v>36.520000000000003</v>
      </c>
      <c r="U3278">
        <v>0</v>
      </c>
      <c r="V3278">
        <v>40</v>
      </c>
      <c r="W3278">
        <v>1.42</v>
      </c>
      <c r="X3278">
        <v>1.1000000000000001</v>
      </c>
      <c r="Y3278">
        <v>1.1000000000000001</v>
      </c>
      <c r="Z3278">
        <v>152.18</v>
      </c>
      <c r="AA3278" t="s">
        <v>46</v>
      </c>
      <c r="AB3278" t="s">
        <v>47</v>
      </c>
      <c r="AC3278" t="s">
        <v>257</v>
      </c>
      <c r="AE3278" s="39">
        <v>46238.872800925928</v>
      </c>
      <c r="AG3278" t="str">
        <f t="shared" si="442"/>
        <v>Agosto-26</v>
      </c>
      <c r="AH3278" s="36">
        <f>_xlfn.XLOOKUP(AK3278,'Base de Preços'!P$7:P$3001,'Base de Preços'!J$7:J$3001,"",0)</f>
        <v>152.18</v>
      </c>
      <c r="AI3278" s="37">
        <f t="shared" si="443"/>
        <v>5557.6136000000006</v>
      </c>
      <c r="AJ3278" t="str">
        <f>_xlfn.XLOOKUP(N3278,Agrupamentos!C$3:C$496,Agrupamentos!D$3:D$496,"",0)</f>
        <v>COMBATE A FORMIGA MANUAL</v>
      </c>
      <c r="AK3278" t="str">
        <f t="shared" si="444"/>
        <v>COMBATE A FORMIGA MANUAL MANUTENÇÃO - ANO 01GN127070</v>
      </c>
      <c r="AL3278" s="57" t="str">
        <f t="shared" si="445"/>
        <v>48695GN1270Trabalhador FlorestalJEAN CARDOSO PAIVACOMBATE A FORMIGA MANUAL MANUTENÇÃO - ANO 01Fazenda Texas45Principal36,52Agosto-2604046238,872800925946238</v>
      </c>
      <c r="AM3278" s="79">
        <f t="shared" si="446"/>
        <v>28.169014084507044</v>
      </c>
      <c r="AN3278" s="80">
        <f t="shared" si="447"/>
        <v>4286.7605633802823</v>
      </c>
      <c r="AO3278" s="36">
        <f t="shared" si="448"/>
        <v>5557.6136000000006</v>
      </c>
      <c r="AP3278" s="83">
        <f t="shared" si="449"/>
        <v>1270.8530366197183</v>
      </c>
    </row>
    <row r="3279" spans="1:42" hidden="1">
      <c r="A3279">
        <v>48695</v>
      </c>
      <c r="B3279" s="38">
        <v>46238</v>
      </c>
      <c r="C3279" t="s">
        <v>781</v>
      </c>
      <c r="D3279" t="s">
        <v>250</v>
      </c>
      <c r="E3279" t="s">
        <v>251</v>
      </c>
      <c r="F3279" t="s">
        <v>49</v>
      </c>
      <c r="G3279">
        <v>10</v>
      </c>
      <c r="H3279" s="43">
        <v>11697</v>
      </c>
      <c r="I3279" t="s">
        <v>253</v>
      </c>
      <c r="J3279">
        <v>10837</v>
      </c>
      <c r="K3279" t="s">
        <v>254</v>
      </c>
      <c r="L3279" t="s">
        <v>254</v>
      </c>
      <c r="M3279">
        <v>70</v>
      </c>
      <c r="N3279" t="s">
        <v>255</v>
      </c>
      <c r="O3279" t="s">
        <v>64</v>
      </c>
      <c r="P3279">
        <v>262</v>
      </c>
      <c r="Q3279" t="s">
        <v>256</v>
      </c>
      <c r="R3279">
        <v>47</v>
      </c>
      <c r="S3279">
        <v>20</v>
      </c>
      <c r="T3279">
        <v>31.02</v>
      </c>
      <c r="U3279">
        <v>0</v>
      </c>
      <c r="V3279">
        <v>20</v>
      </c>
      <c r="W3279">
        <v>1.42</v>
      </c>
      <c r="X3279">
        <v>0.64</v>
      </c>
      <c r="Y3279">
        <v>0.64</v>
      </c>
      <c r="Z3279">
        <v>152.18</v>
      </c>
      <c r="AA3279" t="s">
        <v>46</v>
      </c>
      <c r="AB3279" t="s">
        <v>47</v>
      </c>
      <c r="AC3279" t="s">
        <v>257</v>
      </c>
      <c r="AE3279" s="39">
        <v>46238.872800925928</v>
      </c>
      <c r="AG3279" t="str">
        <f t="shared" si="442"/>
        <v>Agosto-26</v>
      </c>
      <c r="AH3279" s="36">
        <f>_xlfn.XLOOKUP(AK3279,'Base de Preços'!P$7:P$3001,'Base de Preços'!J$7:J$3001,"",0)</f>
        <v>152.18</v>
      </c>
      <c r="AI3279" s="37">
        <f t="shared" si="443"/>
        <v>4720.6235999999999</v>
      </c>
      <c r="AJ3279" t="str">
        <f>_xlfn.XLOOKUP(N3279,Agrupamentos!C$3:C$496,Agrupamentos!D$3:D$496,"",0)</f>
        <v>COMBATE A FORMIGA MANUAL</v>
      </c>
      <c r="AK3279" t="str">
        <f t="shared" si="444"/>
        <v>COMBATE A FORMIGA MANUAL MANUTENÇÃO - ANO 01GN127070</v>
      </c>
      <c r="AL3279" s="57" t="str">
        <f t="shared" si="445"/>
        <v>48695GN1270Trabalhador FlorestalJEAN CARDOSO PAIVACOMBATE A FORMIGA MANUAL MANUTENÇÃO - ANO 01Fazenda Texas47Principal31,02Agosto-2602046238,872800925946238</v>
      </c>
      <c r="AM3279" s="79">
        <f t="shared" si="446"/>
        <v>14.084507042253522</v>
      </c>
      <c r="AN3279" s="80">
        <f t="shared" si="447"/>
        <v>2143.3802816901411</v>
      </c>
      <c r="AO3279" s="36">
        <f t="shared" si="448"/>
        <v>4720.6235999999999</v>
      </c>
      <c r="AP3279" s="83">
        <f t="shared" si="449"/>
        <v>2577.2433183098588</v>
      </c>
    </row>
    <row r="3280" spans="1:42" hidden="1">
      <c r="A3280">
        <v>48695</v>
      </c>
      <c r="B3280" s="38">
        <v>46238</v>
      </c>
      <c r="C3280" t="s">
        <v>781</v>
      </c>
      <c r="D3280" t="s">
        <v>250</v>
      </c>
      <c r="E3280" t="s">
        <v>251</v>
      </c>
      <c r="F3280" t="s">
        <v>49</v>
      </c>
      <c r="G3280">
        <v>10</v>
      </c>
      <c r="H3280" s="43">
        <v>11697</v>
      </c>
      <c r="I3280" t="s">
        <v>253</v>
      </c>
      <c r="J3280">
        <v>10837</v>
      </c>
      <c r="K3280" t="s">
        <v>254</v>
      </c>
      <c r="L3280" t="s">
        <v>254</v>
      </c>
      <c r="M3280">
        <v>70</v>
      </c>
      <c r="N3280" t="s">
        <v>255</v>
      </c>
      <c r="O3280" t="s">
        <v>64</v>
      </c>
      <c r="P3280">
        <v>262</v>
      </c>
      <c r="Q3280" t="s">
        <v>256</v>
      </c>
      <c r="R3280">
        <v>44</v>
      </c>
      <c r="S3280">
        <v>40</v>
      </c>
      <c r="T3280">
        <v>33.4</v>
      </c>
      <c r="U3280">
        <v>0</v>
      </c>
      <c r="V3280">
        <v>40</v>
      </c>
      <c r="W3280">
        <v>1.42</v>
      </c>
      <c r="X3280">
        <v>1.2</v>
      </c>
      <c r="Y3280">
        <v>1.2</v>
      </c>
      <c r="Z3280">
        <v>152.18</v>
      </c>
      <c r="AA3280" t="s">
        <v>46</v>
      </c>
      <c r="AB3280" t="s">
        <v>47</v>
      </c>
      <c r="AC3280" t="s">
        <v>257</v>
      </c>
      <c r="AE3280" s="39">
        <v>46238.872800925928</v>
      </c>
      <c r="AG3280" t="str">
        <f t="shared" si="442"/>
        <v>Agosto-26</v>
      </c>
      <c r="AH3280" s="36">
        <f>_xlfn.XLOOKUP(AK3280,'Base de Preços'!P$7:P$3001,'Base de Preços'!J$7:J$3001,"",0)</f>
        <v>152.18</v>
      </c>
      <c r="AI3280" s="37">
        <f t="shared" si="443"/>
        <v>5082.8119999999999</v>
      </c>
      <c r="AJ3280" t="str">
        <f>_xlfn.XLOOKUP(N3280,Agrupamentos!C$3:C$496,Agrupamentos!D$3:D$496,"",0)</f>
        <v>COMBATE A FORMIGA MANUAL</v>
      </c>
      <c r="AK3280" t="str">
        <f t="shared" si="444"/>
        <v>COMBATE A FORMIGA MANUAL MANUTENÇÃO - ANO 01GN127070</v>
      </c>
      <c r="AL3280" s="57" t="str">
        <f t="shared" si="445"/>
        <v>48695GN1270Trabalhador FlorestalJEAN CARDOSO PAIVACOMBATE A FORMIGA MANUAL MANUTENÇÃO - ANO 01Fazenda Texas44Principal33,4Agosto-2604046238,872800925946238</v>
      </c>
      <c r="AM3280" s="79">
        <f t="shared" si="446"/>
        <v>28.169014084507044</v>
      </c>
      <c r="AN3280" s="80">
        <f t="shared" si="447"/>
        <v>4286.7605633802823</v>
      </c>
      <c r="AO3280" s="36">
        <f t="shared" si="448"/>
        <v>5082.8119999999999</v>
      </c>
      <c r="AP3280" s="83">
        <f t="shared" si="449"/>
        <v>796.05143661971761</v>
      </c>
    </row>
    <row r="3281" spans="1:42" hidden="1">
      <c r="A3281">
        <v>48695</v>
      </c>
      <c r="B3281" s="38">
        <v>46238</v>
      </c>
      <c r="C3281" t="s">
        <v>781</v>
      </c>
      <c r="D3281" t="s">
        <v>250</v>
      </c>
      <c r="E3281" t="s">
        <v>251</v>
      </c>
      <c r="F3281" t="s">
        <v>49</v>
      </c>
      <c r="G3281">
        <v>10</v>
      </c>
      <c r="H3281" s="43">
        <v>11697</v>
      </c>
      <c r="I3281" t="s">
        <v>253</v>
      </c>
      <c r="J3281">
        <v>10837</v>
      </c>
      <c r="K3281" t="s">
        <v>254</v>
      </c>
      <c r="L3281" t="s">
        <v>254</v>
      </c>
      <c r="M3281">
        <v>70</v>
      </c>
      <c r="N3281" t="s">
        <v>255</v>
      </c>
      <c r="O3281" t="s">
        <v>64</v>
      </c>
      <c r="P3281">
        <v>262</v>
      </c>
      <c r="Q3281" t="s">
        <v>256</v>
      </c>
      <c r="R3281">
        <v>46</v>
      </c>
      <c r="S3281">
        <v>40</v>
      </c>
      <c r="T3281">
        <v>39.590000000000003</v>
      </c>
      <c r="U3281">
        <v>0</v>
      </c>
      <c r="V3281">
        <v>40</v>
      </c>
      <c r="W3281">
        <v>1.42</v>
      </c>
      <c r="X3281">
        <v>1.01</v>
      </c>
      <c r="Y3281">
        <v>1.01</v>
      </c>
      <c r="Z3281">
        <v>152.18</v>
      </c>
      <c r="AA3281" t="s">
        <v>46</v>
      </c>
      <c r="AB3281" t="s">
        <v>47</v>
      </c>
      <c r="AC3281" t="s">
        <v>257</v>
      </c>
      <c r="AE3281" s="39">
        <v>46238.872800925928</v>
      </c>
      <c r="AG3281" t="str">
        <f t="shared" si="442"/>
        <v>Agosto-26</v>
      </c>
      <c r="AH3281" s="36">
        <f>_xlfn.XLOOKUP(AK3281,'Base de Preços'!P$7:P$3001,'Base de Preços'!J$7:J$3001,"",0)</f>
        <v>152.18</v>
      </c>
      <c r="AI3281" s="37">
        <f t="shared" si="443"/>
        <v>6024.8062000000009</v>
      </c>
      <c r="AJ3281" t="str">
        <f>_xlfn.XLOOKUP(N3281,Agrupamentos!C$3:C$496,Agrupamentos!D$3:D$496,"",0)</f>
        <v>COMBATE A FORMIGA MANUAL</v>
      </c>
      <c r="AK3281" t="str">
        <f t="shared" si="444"/>
        <v>COMBATE A FORMIGA MANUAL MANUTENÇÃO - ANO 01GN127070</v>
      </c>
      <c r="AL3281" s="57" t="str">
        <f t="shared" si="445"/>
        <v>48695GN1270Trabalhador FlorestalJEAN CARDOSO PAIVACOMBATE A FORMIGA MANUAL MANUTENÇÃO - ANO 01Fazenda Texas46Principal39,59Agosto-2604046238,872800925946238</v>
      </c>
      <c r="AM3281" s="79">
        <f t="shared" si="446"/>
        <v>28.169014084507044</v>
      </c>
      <c r="AN3281" s="80">
        <f t="shared" si="447"/>
        <v>4286.7605633802823</v>
      </c>
      <c r="AO3281" s="36">
        <f t="shared" si="448"/>
        <v>6024.8062000000009</v>
      </c>
      <c r="AP3281" s="83">
        <f t="shared" si="449"/>
        <v>1738.0456366197186</v>
      </c>
    </row>
    <row r="3282" spans="1:42" hidden="1">
      <c r="A3282">
        <v>48695</v>
      </c>
      <c r="B3282" s="38">
        <v>46238</v>
      </c>
      <c r="C3282" t="s">
        <v>781</v>
      </c>
      <c r="D3282" t="s">
        <v>250</v>
      </c>
      <c r="E3282" t="s">
        <v>251</v>
      </c>
      <c r="F3282" t="s">
        <v>37</v>
      </c>
      <c r="G3282">
        <v>10</v>
      </c>
      <c r="H3282" s="43">
        <v>11697</v>
      </c>
      <c r="I3282" t="s">
        <v>253</v>
      </c>
      <c r="J3282">
        <v>10837</v>
      </c>
      <c r="K3282" t="s">
        <v>254</v>
      </c>
      <c r="L3282" t="s">
        <v>254</v>
      </c>
      <c r="M3282">
        <v>2</v>
      </c>
      <c r="N3282" t="s">
        <v>42</v>
      </c>
      <c r="O3282" t="s">
        <v>64</v>
      </c>
      <c r="P3282">
        <v>262</v>
      </c>
      <c r="Q3282" t="s">
        <v>256</v>
      </c>
      <c r="R3282">
        <v>43</v>
      </c>
      <c r="S3282">
        <v>10</v>
      </c>
      <c r="T3282">
        <v>0</v>
      </c>
      <c r="U3282">
        <v>0</v>
      </c>
      <c r="V3282">
        <v>10</v>
      </c>
      <c r="W3282">
        <v>0</v>
      </c>
      <c r="X3282">
        <v>0</v>
      </c>
      <c r="Y3282">
        <v>0</v>
      </c>
      <c r="Z3282">
        <v>0</v>
      </c>
      <c r="AA3282" t="s">
        <v>46</v>
      </c>
      <c r="AB3282" t="s">
        <v>56</v>
      </c>
      <c r="AC3282" t="s">
        <v>257</v>
      </c>
      <c r="AE3282" s="39">
        <v>46238.872800925928</v>
      </c>
      <c r="AG3282" t="str">
        <f t="shared" si="442"/>
        <v>Agosto-26</v>
      </c>
      <c r="AH3282" s="36">
        <f>_xlfn.XLOOKUP(AK3282,'Base de Preços'!P$7:P$3001,'Base de Preços'!J$7:J$3001,"",0)</f>
        <v>0</v>
      </c>
      <c r="AI3282" s="37">
        <f t="shared" si="443"/>
        <v>0</v>
      </c>
      <c r="AJ3282" t="str">
        <f>_xlfn.XLOOKUP(N3282,Agrupamentos!C$3:C$496,Agrupamentos!D$3:D$496,"",0)</f>
        <v>APOIO E MANUTENÇÃO</v>
      </c>
      <c r="AK3282" t="str">
        <f t="shared" si="444"/>
        <v>APOIO E MANUTEÇÃOGN12702</v>
      </c>
      <c r="AL3282" s="57" t="str">
        <f t="shared" si="445"/>
        <v>48695GN1270MotoristaJEAN CARDOSO PAIVAAPOIO E MANUTEÇÃOFazenda Texas43Suporte0Agosto-2601046238,872800925946238</v>
      </c>
      <c r="AM3282" s="79" t="str">
        <f t="shared" si="446"/>
        <v/>
      </c>
      <c r="AN3282" s="80" t="str">
        <f t="shared" si="447"/>
        <v/>
      </c>
      <c r="AO3282" s="36">
        <f t="shared" si="448"/>
        <v>0</v>
      </c>
      <c r="AP3282" s="83" t="str">
        <f t="shared" si="449"/>
        <v/>
      </c>
    </row>
  </sheetData>
  <mergeCells count="3">
    <mergeCell ref="A1:B4"/>
    <mergeCell ref="AD1:AF2"/>
    <mergeCell ref="AD3:AF4"/>
  </mergeCells>
  <conditionalFormatting sqref="AL6:AL3282">
    <cfRule type="duplicateValues" dxfId="0" priority="106"/>
  </conditionalFormatting>
  <pageMargins left="0.7" right="0.7" top="0.75" bottom="0.75" header="0.3" footer="0.3"/>
  <pageSetup orientation="portrait" horizontalDpi="4294967295" verticalDpi="429496729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E0C9-2545-4F19-BE4A-51735C3DF7CE}">
  <dimension ref="C1:D3637"/>
  <sheetViews>
    <sheetView showGridLines="0" workbookViewId="0">
      <pane ySplit="2" topLeftCell="A131" activePane="bottomLeft" state="frozen"/>
      <selection pane="bottomLeft" activeCell="D146" sqref="D146"/>
    </sheetView>
  </sheetViews>
  <sheetFormatPr defaultRowHeight="14.4"/>
  <cols>
    <col min="3" max="3" width="105.44140625" bestFit="1" customWidth="1"/>
    <col min="4" max="4" width="45.109375" bestFit="1" customWidth="1"/>
  </cols>
  <sheetData>
    <row r="1" spans="3:4" ht="21">
      <c r="C1" s="96" t="s">
        <v>607</v>
      </c>
      <c r="D1" s="96"/>
    </row>
    <row r="2" spans="3:4">
      <c r="C2" s="40" t="s">
        <v>558</v>
      </c>
      <c r="D2" s="40" t="s">
        <v>608</v>
      </c>
    </row>
    <row r="3" spans="3:4">
      <c r="C3" t="s">
        <v>609</v>
      </c>
      <c r="D3" t="s">
        <v>610</v>
      </c>
    </row>
    <row r="4" spans="3:4">
      <c r="C4" t="s">
        <v>611</v>
      </c>
      <c r="D4" t="s">
        <v>610</v>
      </c>
    </row>
    <row r="5" spans="3:4">
      <c r="C5" t="s">
        <v>501</v>
      </c>
      <c r="D5" t="s">
        <v>612</v>
      </c>
    </row>
    <row r="6" spans="3:4">
      <c r="C6" t="s">
        <v>613</v>
      </c>
      <c r="D6" t="s">
        <v>612</v>
      </c>
    </row>
    <row r="7" spans="3:4">
      <c r="C7" t="s">
        <v>614</v>
      </c>
      <c r="D7" t="s">
        <v>612</v>
      </c>
    </row>
    <row r="8" spans="3:4">
      <c r="C8" t="s">
        <v>615</v>
      </c>
      <c r="D8" t="s">
        <v>612</v>
      </c>
    </row>
    <row r="9" spans="3:4">
      <c r="C9" t="s">
        <v>616</v>
      </c>
      <c r="D9" t="s">
        <v>617</v>
      </c>
    </row>
    <row r="10" spans="3:4">
      <c r="C10" t="s">
        <v>618</v>
      </c>
      <c r="D10" t="s">
        <v>617</v>
      </c>
    </row>
    <row r="11" spans="3:4">
      <c r="C11" t="s">
        <v>42</v>
      </c>
      <c r="D11" t="s">
        <v>619</v>
      </c>
    </row>
    <row r="12" spans="3:4">
      <c r="C12" t="s">
        <v>109</v>
      </c>
      <c r="D12" t="s">
        <v>619</v>
      </c>
    </row>
    <row r="13" spans="3:4">
      <c r="C13" t="s">
        <v>156</v>
      </c>
      <c r="D13" t="s">
        <v>620</v>
      </c>
    </row>
    <row r="14" spans="3:4">
      <c r="C14" t="s">
        <v>68</v>
      </c>
      <c r="D14" t="s">
        <v>621</v>
      </c>
    </row>
    <row r="15" spans="3:4">
      <c r="C15" t="s">
        <v>622</v>
      </c>
      <c r="D15" t="s">
        <v>621</v>
      </c>
    </row>
    <row r="16" spans="3:4">
      <c r="C16" t="s">
        <v>623</v>
      </c>
      <c r="D16" t="s">
        <v>624</v>
      </c>
    </row>
    <row r="17" spans="3:4">
      <c r="C17" t="s">
        <v>513</v>
      </c>
      <c r="D17" t="s">
        <v>625</v>
      </c>
    </row>
    <row r="18" spans="3:4">
      <c r="C18" t="s">
        <v>626</v>
      </c>
      <c r="D18" t="s">
        <v>625</v>
      </c>
    </row>
    <row r="19" spans="3:4">
      <c r="C19" t="s">
        <v>515</v>
      </c>
      <c r="D19" t="s">
        <v>625</v>
      </c>
    </row>
    <row r="20" spans="3:4">
      <c r="C20" t="s">
        <v>627</v>
      </c>
      <c r="D20" t="s">
        <v>625</v>
      </c>
    </row>
    <row r="21" spans="3:4">
      <c r="C21" t="s">
        <v>628</v>
      </c>
      <c r="D21" t="s">
        <v>625</v>
      </c>
    </row>
    <row r="22" spans="3:4">
      <c r="C22" t="s">
        <v>629</v>
      </c>
      <c r="D22" t="s">
        <v>625</v>
      </c>
    </row>
    <row r="23" spans="3:4">
      <c r="C23" t="s">
        <v>630</v>
      </c>
      <c r="D23" t="s">
        <v>625</v>
      </c>
    </row>
    <row r="24" spans="3:4">
      <c r="C24" t="s">
        <v>232</v>
      </c>
      <c r="D24" t="s">
        <v>631</v>
      </c>
    </row>
    <row r="25" spans="3:4">
      <c r="C25" t="s">
        <v>215</v>
      </c>
      <c r="D25" t="s">
        <v>632</v>
      </c>
    </row>
    <row r="26" spans="3:4">
      <c r="C26" t="s">
        <v>239</v>
      </c>
      <c r="D26" t="s">
        <v>632</v>
      </c>
    </row>
    <row r="27" spans="3:4">
      <c r="C27" t="s">
        <v>633</v>
      </c>
      <c r="D27" t="s">
        <v>632</v>
      </c>
    </row>
    <row r="28" spans="3:4">
      <c r="C28" t="s">
        <v>634</v>
      </c>
      <c r="D28" t="s">
        <v>635</v>
      </c>
    </row>
    <row r="29" spans="3:4">
      <c r="C29" t="s">
        <v>428</v>
      </c>
      <c r="D29" t="s">
        <v>636</v>
      </c>
    </row>
    <row r="30" spans="3:4">
      <c r="C30" t="s">
        <v>430</v>
      </c>
      <c r="D30" t="s">
        <v>625</v>
      </c>
    </row>
    <row r="31" spans="3:4">
      <c r="C31" t="s">
        <v>637</v>
      </c>
      <c r="D31" t="s">
        <v>638</v>
      </c>
    </row>
    <row r="32" spans="3:4">
      <c r="C32" t="s">
        <v>639</v>
      </c>
      <c r="D32" t="s">
        <v>640</v>
      </c>
    </row>
    <row r="33" spans="3:4">
      <c r="C33" t="s">
        <v>641</v>
      </c>
      <c r="D33" t="s">
        <v>642</v>
      </c>
    </row>
    <row r="34" spans="3:4">
      <c r="C34" t="s">
        <v>643</v>
      </c>
      <c r="D34" t="s">
        <v>644</v>
      </c>
    </row>
    <row r="35" spans="3:4">
      <c r="C35" t="s">
        <v>645</v>
      </c>
      <c r="D35" t="s">
        <v>644</v>
      </c>
    </row>
    <row r="36" spans="3:4">
      <c r="C36" t="s">
        <v>138</v>
      </c>
      <c r="D36" t="s">
        <v>644</v>
      </c>
    </row>
    <row r="37" spans="3:4">
      <c r="C37" t="s">
        <v>391</v>
      </c>
      <c r="D37" t="s">
        <v>644</v>
      </c>
    </row>
    <row r="38" spans="3:4">
      <c r="C38" t="s">
        <v>372</v>
      </c>
      <c r="D38" t="s">
        <v>644</v>
      </c>
    </row>
    <row r="39" spans="3:4">
      <c r="C39" t="s">
        <v>116</v>
      </c>
      <c r="D39" t="s">
        <v>644</v>
      </c>
    </row>
    <row r="40" spans="3:4">
      <c r="C40" t="s">
        <v>178</v>
      </c>
      <c r="D40" t="s">
        <v>644</v>
      </c>
    </row>
    <row r="41" spans="3:4">
      <c r="C41" t="s">
        <v>130</v>
      </c>
      <c r="D41" t="s">
        <v>644</v>
      </c>
    </row>
    <row r="42" spans="3:4">
      <c r="C42" t="s">
        <v>646</v>
      </c>
      <c r="D42" t="s">
        <v>644</v>
      </c>
    </row>
    <row r="43" spans="3:4">
      <c r="C43" t="s">
        <v>647</v>
      </c>
      <c r="D43" t="s">
        <v>644</v>
      </c>
    </row>
    <row r="44" spans="3:4">
      <c r="C44" t="s">
        <v>648</v>
      </c>
      <c r="D44" t="s">
        <v>644</v>
      </c>
    </row>
    <row r="45" spans="3:4">
      <c r="C45" t="s">
        <v>649</v>
      </c>
      <c r="D45" t="s">
        <v>644</v>
      </c>
    </row>
    <row r="46" spans="3:4">
      <c r="C46" t="s">
        <v>650</v>
      </c>
      <c r="D46" t="s">
        <v>644</v>
      </c>
    </row>
    <row r="47" spans="3:4">
      <c r="C47" t="s">
        <v>651</v>
      </c>
      <c r="D47" t="s">
        <v>644</v>
      </c>
    </row>
    <row r="48" spans="3:4">
      <c r="C48" t="s">
        <v>652</v>
      </c>
      <c r="D48" t="s">
        <v>653</v>
      </c>
    </row>
    <row r="49" spans="3:4">
      <c r="C49" t="s">
        <v>526</v>
      </c>
      <c r="D49" t="s">
        <v>644</v>
      </c>
    </row>
    <row r="50" spans="3:4">
      <c r="C50" t="s">
        <v>654</v>
      </c>
      <c r="D50" t="s">
        <v>644</v>
      </c>
    </row>
    <row r="51" spans="3:4">
      <c r="C51" t="s">
        <v>655</v>
      </c>
      <c r="D51" t="s">
        <v>644</v>
      </c>
    </row>
    <row r="52" spans="3:4">
      <c r="C52" t="s">
        <v>656</v>
      </c>
      <c r="D52" t="s">
        <v>644</v>
      </c>
    </row>
    <row r="53" spans="3:4">
      <c r="C53" t="s">
        <v>657</v>
      </c>
      <c r="D53" t="s">
        <v>658</v>
      </c>
    </row>
    <row r="54" spans="3:4">
      <c r="C54" t="s">
        <v>659</v>
      </c>
      <c r="D54" t="s">
        <v>660</v>
      </c>
    </row>
    <row r="55" spans="3:4">
      <c r="C55" t="s">
        <v>661</v>
      </c>
      <c r="D55" t="s">
        <v>708</v>
      </c>
    </row>
    <row r="56" spans="3:4">
      <c r="C56" t="s">
        <v>549</v>
      </c>
      <c r="D56" t="s">
        <v>662</v>
      </c>
    </row>
    <row r="57" spans="3:4">
      <c r="C57" t="s">
        <v>419</v>
      </c>
      <c r="D57" t="s">
        <v>662</v>
      </c>
    </row>
    <row r="58" spans="3:4">
      <c r="C58" t="s">
        <v>167</v>
      </c>
      <c r="D58" t="s">
        <v>662</v>
      </c>
    </row>
    <row r="59" spans="3:4">
      <c r="C59" t="s">
        <v>663</v>
      </c>
      <c r="D59" t="s">
        <v>662</v>
      </c>
    </row>
    <row r="60" spans="3:4">
      <c r="C60" t="s">
        <v>90</v>
      </c>
      <c r="D60" t="s">
        <v>664</v>
      </c>
    </row>
    <row r="61" spans="3:4">
      <c r="C61" t="s">
        <v>95</v>
      </c>
      <c r="D61" t="s">
        <v>664</v>
      </c>
    </row>
    <row r="62" spans="3:4">
      <c r="C62" t="s">
        <v>86</v>
      </c>
      <c r="D62" t="s">
        <v>664</v>
      </c>
    </row>
    <row r="63" spans="3:4">
      <c r="C63" t="s">
        <v>147</v>
      </c>
      <c r="D63" t="s">
        <v>664</v>
      </c>
    </row>
    <row r="64" spans="3:4">
      <c r="C64" t="s">
        <v>407</v>
      </c>
      <c r="D64" t="s">
        <v>664</v>
      </c>
    </row>
    <row r="65" spans="3:4">
      <c r="C65" t="s">
        <v>143</v>
      </c>
      <c r="D65" t="s">
        <v>664</v>
      </c>
    </row>
    <row r="66" spans="3:4">
      <c r="C66" t="s">
        <v>665</v>
      </c>
      <c r="D66" t="s">
        <v>664</v>
      </c>
    </row>
    <row r="67" spans="3:4">
      <c r="C67" t="s">
        <v>285</v>
      </c>
      <c r="D67" t="s">
        <v>664</v>
      </c>
    </row>
    <row r="68" spans="3:4">
      <c r="C68" t="s">
        <v>201</v>
      </c>
      <c r="D68" t="s">
        <v>664</v>
      </c>
    </row>
    <row r="69" spans="3:4">
      <c r="C69" t="s">
        <v>666</v>
      </c>
      <c r="D69" t="s">
        <v>664</v>
      </c>
    </row>
    <row r="70" spans="3:4">
      <c r="C70" t="s">
        <v>667</v>
      </c>
      <c r="D70" t="s">
        <v>664</v>
      </c>
    </row>
    <row r="71" spans="3:4">
      <c r="C71" t="s">
        <v>442</v>
      </c>
      <c r="D71" t="s">
        <v>664</v>
      </c>
    </row>
    <row r="72" spans="3:4">
      <c r="C72" t="s">
        <v>668</v>
      </c>
      <c r="D72" t="s">
        <v>664</v>
      </c>
    </row>
    <row r="73" spans="3:4">
      <c r="C73" t="s">
        <v>302</v>
      </c>
      <c r="D73" t="s">
        <v>227</v>
      </c>
    </row>
    <row r="74" spans="3:4">
      <c r="C74" t="s">
        <v>210</v>
      </c>
      <c r="D74" t="s">
        <v>227</v>
      </c>
    </row>
    <row r="75" spans="3:4">
      <c r="C75" t="s">
        <v>283</v>
      </c>
      <c r="D75" t="s">
        <v>227</v>
      </c>
    </row>
    <row r="76" spans="3:4">
      <c r="C76" t="s">
        <v>669</v>
      </c>
      <c r="D76" t="s">
        <v>227</v>
      </c>
    </row>
    <row r="77" spans="3:4">
      <c r="C77" t="s">
        <v>207</v>
      </c>
      <c r="D77" t="s">
        <v>227</v>
      </c>
    </row>
    <row r="78" spans="3:4">
      <c r="C78" t="s">
        <v>320</v>
      </c>
      <c r="D78" t="s">
        <v>227</v>
      </c>
    </row>
    <row r="79" spans="3:4">
      <c r="C79" t="s">
        <v>670</v>
      </c>
      <c r="D79" t="s">
        <v>227</v>
      </c>
    </row>
    <row r="80" spans="3:4">
      <c r="C80" t="s">
        <v>227</v>
      </c>
      <c r="D80" t="s">
        <v>227</v>
      </c>
    </row>
    <row r="81" spans="3:4">
      <c r="C81" t="s">
        <v>671</v>
      </c>
      <c r="D81" t="s">
        <v>227</v>
      </c>
    </row>
    <row r="82" spans="3:4">
      <c r="C82" t="s">
        <v>348</v>
      </c>
      <c r="D82" t="s">
        <v>227</v>
      </c>
    </row>
    <row r="83" spans="3:4">
      <c r="C83" t="s">
        <v>672</v>
      </c>
      <c r="D83" t="s">
        <v>672</v>
      </c>
    </row>
    <row r="84" spans="3:4">
      <c r="C84" t="s">
        <v>673</v>
      </c>
      <c r="D84" t="s">
        <v>674</v>
      </c>
    </row>
    <row r="85" spans="3:4">
      <c r="C85" t="s">
        <v>675</v>
      </c>
      <c r="D85" t="s">
        <v>676</v>
      </c>
    </row>
    <row r="86" spans="3:4">
      <c r="C86" t="s">
        <v>677</v>
      </c>
      <c r="D86" t="s">
        <v>678</v>
      </c>
    </row>
    <row r="87" spans="3:4">
      <c r="C87" t="s">
        <v>679</v>
      </c>
      <c r="D87" t="s">
        <v>708</v>
      </c>
    </row>
    <row r="88" spans="3:4">
      <c r="C88" t="s">
        <v>680</v>
      </c>
      <c r="D88" t="s">
        <v>680</v>
      </c>
    </row>
    <row r="89" spans="3:4">
      <c r="C89" t="s">
        <v>75</v>
      </c>
      <c r="D89" t="s">
        <v>681</v>
      </c>
    </row>
    <row r="90" spans="3:4">
      <c r="C90" t="s">
        <v>388</v>
      </c>
      <c r="D90" t="s">
        <v>681</v>
      </c>
    </row>
    <row r="91" spans="3:4">
      <c r="C91" t="s">
        <v>276</v>
      </c>
      <c r="D91" t="s">
        <v>681</v>
      </c>
    </row>
    <row r="92" spans="3:4">
      <c r="C92" t="s">
        <v>682</v>
      </c>
      <c r="D92" t="s">
        <v>681</v>
      </c>
    </row>
    <row r="93" spans="3:4">
      <c r="C93" t="s">
        <v>683</v>
      </c>
      <c r="D93" t="s">
        <v>684</v>
      </c>
    </row>
    <row r="94" spans="3:4">
      <c r="C94" t="s">
        <v>63</v>
      </c>
      <c r="D94" t="s">
        <v>685</v>
      </c>
    </row>
    <row r="95" spans="3:4">
      <c r="C95" t="s">
        <v>546</v>
      </c>
      <c r="D95" t="s">
        <v>686</v>
      </c>
    </row>
    <row r="96" spans="3:4">
      <c r="C96" t="s">
        <v>225</v>
      </c>
      <c r="D96" t="s">
        <v>225</v>
      </c>
    </row>
    <row r="97" spans="3:4">
      <c r="C97" t="s">
        <v>687</v>
      </c>
      <c r="D97" t="s">
        <v>225</v>
      </c>
    </row>
    <row r="98" spans="3:4">
      <c r="C98" t="s">
        <v>688</v>
      </c>
      <c r="D98" t="s">
        <v>689</v>
      </c>
    </row>
    <row r="99" spans="3:4">
      <c r="C99" t="s">
        <v>542</v>
      </c>
      <c r="D99" t="s">
        <v>690</v>
      </c>
    </row>
    <row r="100" spans="3:4">
      <c r="C100" t="s">
        <v>691</v>
      </c>
      <c r="D100" t="s">
        <v>692</v>
      </c>
    </row>
    <row r="101" spans="3:4">
      <c r="C101" t="s">
        <v>279</v>
      </c>
      <c r="D101" t="s">
        <v>690</v>
      </c>
    </row>
    <row r="102" spans="3:4">
      <c r="C102" t="s">
        <v>693</v>
      </c>
      <c r="D102" t="s">
        <v>690</v>
      </c>
    </row>
    <row r="103" spans="3:4">
      <c r="C103" t="s">
        <v>694</v>
      </c>
      <c r="D103" t="s">
        <v>662</v>
      </c>
    </row>
    <row r="104" spans="3:4">
      <c r="C104" s="41" t="s">
        <v>695</v>
      </c>
      <c r="D104" t="s">
        <v>640</v>
      </c>
    </row>
    <row r="105" spans="3:4">
      <c r="C105" t="s">
        <v>696</v>
      </c>
      <c r="D105" t="s">
        <v>612</v>
      </c>
    </row>
    <row r="106" spans="3:4">
      <c r="C106" t="s">
        <v>697</v>
      </c>
      <c r="D106" t="s">
        <v>698</v>
      </c>
    </row>
    <row r="107" spans="3:4">
      <c r="C107" t="s">
        <v>336</v>
      </c>
      <c r="D107" t="s">
        <v>662</v>
      </c>
    </row>
    <row r="108" spans="3:4">
      <c r="C108" t="s">
        <v>699</v>
      </c>
      <c r="D108" t="s">
        <v>662</v>
      </c>
    </row>
    <row r="109" spans="3:4">
      <c r="C109" t="s">
        <v>700</v>
      </c>
      <c r="D109" t="s">
        <v>681</v>
      </c>
    </row>
    <row r="110" spans="3:4">
      <c r="C110" t="s">
        <v>701</v>
      </c>
      <c r="D110" t="s">
        <v>702</v>
      </c>
    </row>
    <row r="111" spans="3:4">
      <c r="C111" s="41" t="s">
        <v>703</v>
      </c>
      <c r="D111" t="s">
        <v>704</v>
      </c>
    </row>
    <row r="112" spans="3:4">
      <c r="C112" t="s">
        <v>255</v>
      </c>
      <c r="D112" t="s">
        <v>631</v>
      </c>
    </row>
    <row r="113" spans="3:4">
      <c r="C113" t="s">
        <v>373</v>
      </c>
      <c r="D113" t="s">
        <v>373</v>
      </c>
    </row>
    <row r="114" spans="3:4">
      <c r="C114" t="s">
        <v>132</v>
      </c>
      <c r="D114" t="s">
        <v>706</v>
      </c>
    </row>
    <row r="115" spans="3:4">
      <c r="C115" t="s">
        <v>540</v>
      </c>
      <c r="D115" t="s">
        <v>540</v>
      </c>
    </row>
    <row r="116" spans="3:4">
      <c r="C116" t="s">
        <v>180</v>
      </c>
      <c r="D116" t="s">
        <v>180</v>
      </c>
    </row>
    <row r="117" spans="3:4">
      <c r="C117" t="s">
        <v>544</v>
      </c>
      <c r="D117" t="s">
        <v>544</v>
      </c>
    </row>
    <row r="118" spans="3:4">
      <c r="C118" t="s">
        <v>306</v>
      </c>
      <c r="D118" t="s">
        <v>306</v>
      </c>
    </row>
    <row r="119" spans="3:4">
      <c r="C119" t="s">
        <v>244</v>
      </c>
      <c r="D119" t="s">
        <v>625</v>
      </c>
    </row>
    <row r="120" spans="3:4">
      <c r="C120" t="s">
        <v>164</v>
      </c>
      <c r="D120" t="s">
        <v>164</v>
      </c>
    </row>
    <row r="121" spans="3:4">
      <c r="C121" t="s">
        <v>81</v>
      </c>
      <c r="D121" t="s">
        <v>81</v>
      </c>
    </row>
    <row r="122" spans="3:4">
      <c r="C122" t="s">
        <v>313</v>
      </c>
      <c r="D122" t="s">
        <v>625</v>
      </c>
    </row>
    <row r="123" spans="3:4">
      <c r="C123" t="s">
        <v>317</v>
      </c>
      <c r="D123" t="s">
        <v>631</v>
      </c>
    </row>
    <row r="124" spans="3:4">
      <c r="C124" t="s">
        <v>241</v>
      </c>
      <c r="D124" t="s">
        <v>706</v>
      </c>
    </row>
    <row r="125" spans="3:4">
      <c r="C125" t="s">
        <v>247</v>
      </c>
      <c r="D125" t="s">
        <v>664</v>
      </c>
    </row>
    <row r="126" spans="3:4">
      <c r="C126" t="s">
        <v>270</v>
      </c>
      <c r="D126" t="s">
        <v>631</v>
      </c>
    </row>
    <row r="127" spans="3:4">
      <c r="C127" t="s">
        <v>327</v>
      </c>
      <c r="D127" t="s">
        <v>664</v>
      </c>
    </row>
    <row r="128" spans="3:4">
      <c r="C128" t="s">
        <v>331</v>
      </c>
      <c r="D128" t="s">
        <v>706</v>
      </c>
    </row>
    <row r="129" spans="3:4">
      <c r="C129" t="s">
        <v>334</v>
      </c>
      <c r="D129" t="s">
        <v>625</v>
      </c>
    </row>
    <row r="130" spans="3:4">
      <c r="C130" t="s">
        <v>125</v>
      </c>
      <c r="D130" t="s">
        <v>707</v>
      </c>
    </row>
    <row r="131" spans="3:4">
      <c r="C131" t="s">
        <v>235</v>
      </c>
      <c r="D131" t="s">
        <v>664</v>
      </c>
    </row>
    <row r="132" spans="3:4">
      <c r="C132" t="s">
        <v>341</v>
      </c>
      <c r="D132" t="s">
        <v>664</v>
      </c>
    </row>
    <row r="133" spans="3:4">
      <c r="C133" t="s">
        <v>551</v>
      </c>
      <c r="D133" t="s">
        <v>708</v>
      </c>
    </row>
    <row r="134" spans="3:4">
      <c r="C134" t="s">
        <v>72</v>
      </c>
      <c r="D134" t="s">
        <v>709</v>
      </c>
    </row>
    <row r="135" spans="3:4">
      <c r="C135" t="s">
        <v>554</v>
      </c>
      <c r="D135" t="s">
        <v>554</v>
      </c>
    </row>
    <row r="136" spans="3:4">
      <c r="C136" t="s">
        <v>222</v>
      </c>
      <c r="D136" t="s">
        <v>632</v>
      </c>
    </row>
    <row r="137" spans="3:4">
      <c r="C137" t="s">
        <v>481</v>
      </c>
      <c r="D137" t="s">
        <v>710</v>
      </c>
    </row>
    <row r="138" spans="3:4">
      <c r="C138" t="s">
        <v>730</v>
      </c>
      <c r="D138" t="s">
        <v>750</v>
      </c>
    </row>
    <row r="139" spans="3:4">
      <c r="C139" t="s">
        <v>736</v>
      </c>
      <c r="D139" t="s">
        <v>619</v>
      </c>
    </row>
    <row r="140" spans="3:4">
      <c r="C140" t="s">
        <v>741</v>
      </c>
      <c r="D140" t="s">
        <v>751</v>
      </c>
    </row>
    <row r="141" spans="3:4">
      <c r="C141" t="s">
        <v>743</v>
      </c>
      <c r="D141" t="s">
        <v>750</v>
      </c>
    </row>
    <row r="142" spans="3:4">
      <c r="C142" t="s">
        <v>745</v>
      </c>
      <c r="D142" t="s">
        <v>745</v>
      </c>
    </row>
    <row r="143" spans="3:4">
      <c r="C143" t="s">
        <v>747</v>
      </c>
      <c r="D143" t="s">
        <v>747</v>
      </c>
    </row>
    <row r="144" spans="3:4">
      <c r="C144" t="s">
        <v>825</v>
      </c>
      <c r="D144" t="s">
        <v>827</v>
      </c>
    </row>
    <row r="145" spans="3:4">
      <c r="C145" t="s">
        <v>854</v>
      </c>
      <c r="D145" t="s">
        <v>612</v>
      </c>
    </row>
    <row r="2396" spans="3:3">
      <c r="C2396" t="s">
        <v>639</v>
      </c>
    </row>
    <row r="2397" spans="3:3">
      <c r="C2397" t="s">
        <v>655</v>
      </c>
    </row>
    <row r="2398" spans="3:3">
      <c r="C2398" t="s">
        <v>615</v>
      </c>
    </row>
    <row r="2399" spans="3:3">
      <c r="C2399" t="s">
        <v>630</v>
      </c>
    </row>
    <row r="2400" spans="3:3">
      <c r="C2400" t="s">
        <v>655</v>
      </c>
    </row>
    <row r="2401" spans="3:3">
      <c r="C2401" t="s">
        <v>655</v>
      </c>
    </row>
    <row r="2402" spans="3:3">
      <c r="C2402" t="s">
        <v>655</v>
      </c>
    </row>
    <row r="2403" spans="3:3">
      <c r="C2403" t="s">
        <v>655</v>
      </c>
    </row>
    <row r="2404" spans="3:3">
      <c r="C2404" t="s">
        <v>655</v>
      </c>
    </row>
    <row r="2405" spans="3:3">
      <c r="C2405" t="s">
        <v>655</v>
      </c>
    </row>
    <row r="2406" spans="3:3">
      <c r="C2406" t="s">
        <v>655</v>
      </c>
    </row>
    <row r="2407" spans="3:3">
      <c r="C2407" t="s">
        <v>655</v>
      </c>
    </row>
    <row r="2408" spans="3:3">
      <c r="C2408" t="s">
        <v>615</v>
      </c>
    </row>
    <row r="2409" spans="3:3">
      <c r="C2409" t="s">
        <v>655</v>
      </c>
    </row>
    <row r="2410" spans="3:3">
      <c r="C2410" t="s">
        <v>615</v>
      </c>
    </row>
    <row r="2411" spans="3:3">
      <c r="C2411" t="s">
        <v>655</v>
      </c>
    </row>
    <row r="2412" spans="3:3">
      <c r="C2412" t="s">
        <v>655</v>
      </c>
    </row>
    <row r="2413" spans="3:3">
      <c r="C2413" t="s">
        <v>655</v>
      </c>
    </row>
    <row r="2414" spans="3:3">
      <c r="C2414" t="s">
        <v>655</v>
      </c>
    </row>
    <row r="2415" spans="3:3">
      <c r="C2415" t="s">
        <v>655</v>
      </c>
    </row>
    <row r="2416" spans="3:3">
      <c r="C2416" t="s">
        <v>655</v>
      </c>
    </row>
    <row r="2417" spans="3:3">
      <c r="C2417" t="s">
        <v>639</v>
      </c>
    </row>
    <row r="2418" spans="3:3">
      <c r="C2418" t="s">
        <v>639</v>
      </c>
    </row>
    <row r="2419" spans="3:3">
      <c r="C2419" t="s">
        <v>655</v>
      </c>
    </row>
    <row r="2420" spans="3:3">
      <c r="C2420" t="s">
        <v>655</v>
      </c>
    </row>
    <row r="2421" spans="3:3">
      <c r="C2421" t="s">
        <v>615</v>
      </c>
    </row>
    <row r="2422" spans="3:3">
      <c r="C2422" t="s">
        <v>655</v>
      </c>
    </row>
    <row r="2423" spans="3:3">
      <c r="C2423" t="s">
        <v>655</v>
      </c>
    </row>
    <row r="2424" spans="3:3">
      <c r="C2424" t="s">
        <v>655</v>
      </c>
    </row>
    <row r="2425" spans="3:3">
      <c r="C2425" t="s">
        <v>655</v>
      </c>
    </row>
    <row r="2426" spans="3:3">
      <c r="C2426" t="s">
        <v>655</v>
      </c>
    </row>
    <row r="2427" spans="3:3">
      <c r="C2427" t="s">
        <v>655</v>
      </c>
    </row>
    <row r="2428" spans="3:3">
      <c r="C2428" t="s">
        <v>655</v>
      </c>
    </row>
    <row r="2429" spans="3:3">
      <c r="C2429" t="s">
        <v>655</v>
      </c>
    </row>
    <row r="2430" spans="3:3">
      <c r="C2430" t="s">
        <v>655</v>
      </c>
    </row>
    <row r="2431" spans="3:3">
      <c r="C2431" t="s">
        <v>655</v>
      </c>
    </row>
    <row r="2432" spans="3:3">
      <c r="C2432" t="s">
        <v>655</v>
      </c>
    </row>
    <row r="2433" spans="3:3">
      <c r="C2433" t="s">
        <v>655</v>
      </c>
    </row>
    <row r="2434" spans="3:3">
      <c r="C2434" t="s">
        <v>615</v>
      </c>
    </row>
    <row r="2435" spans="3:3">
      <c r="C2435" t="s">
        <v>615</v>
      </c>
    </row>
    <row r="2436" spans="3:3">
      <c r="C2436" t="s">
        <v>663</v>
      </c>
    </row>
    <row r="2437" spans="3:3">
      <c r="C2437" t="s">
        <v>639</v>
      </c>
    </row>
    <row r="2438" spans="3:3">
      <c r="C2438" t="s">
        <v>655</v>
      </c>
    </row>
    <row r="2439" spans="3:3">
      <c r="C2439" t="s">
        <v>655</v>
      </c>
    </row>
    <row r="2440" spans="3:3">
      <c r="C2440" t="s">
        <v>639</v>
      </c>
    </row>
    <row r="2441" spans="3:3">
      <c r="C2441" t="s">
        <v>655</v>
      </c>
    </row>
    <row r="2442" spans="3:3">
      <c r="C2442" t="s">
        <v>655</v>
      </c>
    </row>
    <row r="2443" spans="3:3">
      <c r="C2443" t="s">
        <v>639</v>
      </c>
    </row>
    <row r="2444" spans="3:3">
      <c r="C2444" t="s">
        <v>655</v>
      </c>
    </row>
    <row r="2445" spans="3:3">
      <c r="C2445" t="s">
        <v>639</v>
      </c>
    </row>
    <row r="2446" spans="3:3">
      <c r="C2446" t="s">
        <v>655</v>
      </c>
    </row>
    <row r="2447" spans="3:3">
      <c r="C2447" t="s">
        <v>639</v>
      </c>
    </row>
    <row r="2448" spans="3:3">
      <c r="C2448" t="s">
        <v>655</v>
      </c>
    </row>
    <row r="2449" spans="3:3">
      <c r="C2449" t="s">
        <v>629</v>
      </c>
    </row>
    <row r="2450" spans="3:3">
      <c r="C2450" t="s">
        <v>655</v>
      </c>
    </row>
    <row r="2451" spans="3:3">
      <c r="C2451" t="s">
        <v>655</v>
      </c>
    </row>
    <row r="2452" spans="3:3">
      <c r="C2452" t="s">
        <v>655</v>
      </c>
    </row>
    <row r="2453" spans="3:3">
      <c r="C2453" t="s">
        <v>629</v>
      </c>
    </row>
    <row r="2454" spans="3:3">
      <c r="C2454" t="s">
        <v>655</v>
      </c>
    </row>
    <row r="2455" spans="3:3">
      <c r="C2455" t="s">
        <v>639</v>
      </c>
    </row>
    <row r="2456" spans="3:3">
      <c r="C2456" t="s">
        <v>639</v>
      </c>
    </row>
    <row r="2457" spans="3:3">
      <c r="C2457" t="s">
        <v>655</v>
      </c>
    </row>
    <row r="2458" spans="3:3">
      <c r="C2458" t="s">
        <v>615</v>
      </c>
    </row>
    <row r="2459" spans="3:3">
      <c r="C2459" t="s">
        <v>639</v>
      </c>
    </row>
    <row r="2460" spans="3:3">
      <c r="C2460" t="s">
        <v>639</v>
      </c>
    </row>
    <row r="2461" spans="3:3">
      <c r="C2461" t="s">
        <v>655</v>
      </c>
    </row>
    <row r="2462" spans="3:3">
      <c r="C2462" t="s">
        <v>655</v>
      </c>
    </row>
    <row r="2463" spans="3:3">
      <c r="C2463" t="s">
        <v>655</v>
      </c>
    </row>
    <row r="2464" spans="3:3">
      <c r="C2464" t="s">
        <v>655</v>
      </c>
    </row>
    <row r="2465" spans="3:3">
      <c r="C2465" t="s">
        <v>615</v>
      </c>
    </row>
    <row r="2466" spans="3:3">
      <c r="C2466" t="s">
        <v>655</v>
      </c>
    </row>
    <row r="2467" spans="3:3">
      <c r="C2467" t="s">
        <v>615</v>
      </c>
    </row>
    <row r="2468" spans="3:3">
      <c r="C2468" t="s">
        <v>655</v>
      </c>
    </row>
    <row r="2469" spans="3:3">
      <c r="C2469" t="s">
        <v>655</v>
      </c>
    </row>
    <row r="2470" spans="3:3">
      <c r="C2470" t="s">
        <v>639</v>
      </c>
    </row>
    <row r="2471" spans="3:3">
      <c r="C2471" t="s">
        <v>655</v>
      </c>
    </row>
    <row r="2472" spans="3:3">
      <c r="C2472" t="s">
        <v>655</v>
      </c>
    </row>
    <row r="2473" spans="3:3">
      <c r="C2473" t="s">
        <v>630</v>
      </c>
    </row>
    <row r="2474" spans="3:3">
      <c r="C2474" t="s">
        <v>655</v>
      </c>
    </row>
    <row r="2475" spans="3:3">
      <c r="C2475" t="s">
        <v>655</v>
      </c>
    </row>
    <row r="2476" spans="3:3">
      <c r="C2476" t="s">
        <v>655</v>
      </c>
    </row>
    <row r="2477" spans="3:3">
      <c r="C2477" t="s">
        <v>655</v>
      </c>
    </row>
    <row r="2478" spans="3:3">
      <c r="C2478" t="s">
        <v>655</v>
      </c>
    </row>
    <row r="2479" spans="3:3">
      <c r="C2479" t="s">
        <v>639</v>
      </c>
    </row>
    <row r="2480" spans="3:3">
      <c r="C2480" t="s">
        <v>655</v>
      </c>
    </row>
    <row r="2481" spans="3:3">
      <c r="C2481" t="s">
        <v>655</v>
      </c>
    </row>
    <row r="2482" spans="3:3">
      <c r="C2482" t="s">
        <v>655</v>
      </c>
    </row>
    <row r="2483" spans="3:3">
      <c r="C2483" t="s">
        <v>630</v>
      </c>
    </row>
    <row r="2484" spans="3:3">
      <c r="C2484" t="s">
        <v>655</v>
      </c>
    </row>
    <row r="2485" spans="3:3">
      <c r="C2485" t="s">
        <v>655</v>
      </c>
    </row>
    <row r="2486" spans="3:3">
      <c r="C2486" t="s">
        <v>655</v>
      </c>
    </row>
    <row r="2487" spans="3:3">
      <c r="C2487" t="s">
        <v>639</v>
      </c>
    </row>
    <row r="2488" spans="3:3">
      <c r="C2488" t="s">
        <v>655</v>
      </c>
    </row>
    <row r="2489" spans="3:3">
      <c r="C2489" t="s">
        <v>655</v>
      </c>
    </row>
    <row r="2490" spans="3:3">
      <c r="C2490" t="s">
        <v>655</v>
      </c>
    </row>
    <row r="2491" spans="3:3">
      <c r="C2491" t="s">
        <v>655</v>
      </c>
    </row>
    <row r="2492" spans="3:3">
      <c r="C2492" t="s">
        <v>655</v>
      </c>
    </row>
    <row r="2493" spans="3:3">
      <c r="C2493" t="s">
        <v>655</v>
      </c>
    </row>
    <row r="2494" spans="3:3">
      <c r="C2494" t="s">
        <v>655</v>
      </c>
    </row>
    <row r="2495" spans="3:3">
      <c r="C2495" t="s">
        <v>655</v>
      </c>
    </row>
    <row r="2496" spans="3:3">
      <c r="C2496" t="s">
        <v>615</v>
      </c>
    </row>
    <row r="2497" spans="3:3">
      <c r="C2497" t="s">
        <v>663</v>
      </c>
    </row>
    <row r="2498" spans="3:3">
      <c r="C2498" t="s">
        <v>615</v>
      </c>
    </row>
    <row r="2499" spans="3:3">
      <c r="C2499" t="s">
        <v>655</v>
      </c>
    </row>
    <row r="2500" spans="3:3">
      <c r="C2500" t="s">
        <v>655</v>
      </c>
    </row>
    <row r="2501" spans="3:3">
      <c r="C2501" t="s">
        <v>615</v>
      </c>
    </row>
    <row r="2502" spans="3:3">
      <c r="C2502" t="s">
        <v>615</v>
      </c>
    </row>
    <row r="2503" spans="3:3">
      <c r="C2503" t="s">
        <v>655</v>
      </c>
    </row>
    <row r="2504" spans="3:3">
      <c r="C2504" t="s">
        <v>655</v>
      </c>
    </row>
    <row r="2505" spans="3:3">
      <c r="C2505" t="s">
        <v>655</v>
      </c>
    </row>
    <row r="2506" spans="3:3">
      <c r="C2506" t="s">
        <v>639</v>
      </c>
    </row>
    <row r="2507" spans="3:3">
      <c r="C2507" t="s">
        <v>655</v>
      </c>
    </row>
    <row r="2508" spans="3:3">
      <c r="C2508" t="s">
        <v>663</v>
      </c>
    </row>
    <row r="2509" spans="3:3">
      <c r="C2509" t="s">
        <v>615</v>
      </c>
    </row>
    <row r="2510" spans="3:3">
      <c r="C2510" t="s">
        <v>655</v>
      </c>
    </row>
    <row r="2511" spans="3:3">
      <c r="C2511" t="s">
        <v>630</v>
      </c>
    </row>
    <row r="2512" spans="3:3">
      <c r="C2512" t="s">
        <v>655</v>
      </c>
    </row>
    <row r="2513" spans="3:3">
      <c r="C2513" t="s">
        <v>639</v>
      </c>
    </row>
    <row r="2514" spans="3:3">
      <c r="C2514" t="s">
        <v>655</v>
      </c>
    </row>
    <row r="2515" spans="3:3">
      <c r="C2515" t="s">
        <v>639</v>
      </c>
    </row>
    <row r="2516" spans="3:3">
      <c r="C2516" t="s">
        <v>655</v>
      </c>
    </row>
    <row r="2517" spans="3:3">
      <c r="C2517" t="s">
        <v>655</v>
      </c>
    </row>
    <row r="2518" spans="3:3">
      <c r="C2518" t="s">
        <v>639</v>
      </c>
    </row>
    <row r="2519" spans="3:3">
      <c r="C2519" t="s">
        <v>663</v>
      </c>
    </row>
    <row r="2520" spans="3:3">
      <c r="C2520" t="s">
        <v>655</v>
      </c>
    </row>
    <row r="2521" spans="3:3">
      <c r="C2521" t="s">
        <v>615</v>
      </c>
    </row>
    <row r="2522" spans="3:3">
      <c r="C2522" t="s">
        <v>655</v>
      </c>
    </row>
    <row r="2523" spans="3:3">
      <c r="C2523" t="s">
        <v>655</v>
      </c>
    </row>
    <row r="2524" spans="3:3">
      <c r="C2524" t="s">
        <v>655</v>
      </c>
    </row>
    <row r="2525" spans="3:3">
      <c r="C2525" t="s">
        <v>655</v>
      </c>
    </row>
    <row r="2526" spans="3:3">
      <c r="C2526" t="s">
        <v>655</v>
      </c>
    </row>
    <row r="2527" spans="3:3">
      <c r="C2527" t="s">
        <v>655</v>
      </c>
    </row>
    <row r="2528" spans="3:3">
      <c r="C2528" t="s">
        <v>639</v>
      </c>
    </row>
    <row r="2529" spans="3:3">
      <c r="C2529" t="s">
        <v>615</v>
      </c>
    </row>
    <row r="2530" spans="3:3">
      <c r="C2530" t="s">
        <v>655</v>
      </c>
    </row>
    <row r="2531" spans="3:3">
      <c r="C2531" t="s">
        <v>639</v>
      </c>
    </row>
    <row r="2532" spans="3:3">
      <c r="C2532" t="s">
        <v>655</v>
      </c>
    </row>
    <row r="2533" spans="3:3">
      <c r="C2533" t="s">
        <v>655</v>
      </c>
    </row>
    <row r="2534" spans="3:3">
      <c r="C2534" t="s">
        <v>655</v>
      </c>
    </row>
    <row r="2535" spans="3:3">
      <c r="C2535" t="s">
        <v>655</v>
      </c>
    </row>
    <row r="2536" spans="3:3">
      <c r="C2536" t="s">
        <v>655</v>
      </c>
    </row>
    <row r="2537" spans="3:3">
      <c r="C2537" t="s">
        <v>639</v>
      </c>
    </row>
    <row r="2538" spans="3:3">
      <c r="C2538" t="s">
        <v>655</v>
      </c>
    </row>
    <row r="2539" spans="3:3">
      <c r="C2539" t="s">
        <v>629</v>
      </c>
    </row>
    <row r="2540" spans="3:3">
      <c r="C2540" t="s">
        <v>655</v>
      </c>
    </row>
    <row r="2541" spans="3:3">
      <c r="C2541" t="s">
        <v>655</v>
      </c>
    </row>
    <row r="2542" spans="3:3">
      <c r="C2542" t="s">
        <v>655</v>
      </c>
    </row>
    <row r="2543" spans="3:3">
      <c r="C2543" t="s">
        <v>655</v>
      </c>
    </row>
    <row r="2544" spans="3:3">
      <c r="C2544" t="s">
        <v>655</v>
      </c>
    </row>
    <row r="2545" spans="3:3">
      <c r="C2545" t="s">
        <v>656</v>
      </c>
    </row>
    <row r="2546" spans="3:3">
      <c r="C2546" t="s">
        <v>655</v>
      </c>
    </row>
    <row r="2547" spans="3:3">
      <c r="C2547" t="s">
        <v>655</v>
      </c>
    </row>
    <row r="2548" spans="3:3">
      <c r="C2548" t="s">
        <v>655</v>
      </c>
    </row>
    <row r="2549" spans="3:3">
      <c r="C2549" t="s">
        <v>615</v>
      </c>
    </row>
    <row r="2550" spans="3:3">
      <c r="C2550" t="s">
        <v>639</v>
      </c>
    </row>
    <row r="2551" spans="3:3">
      <c r="C2551" t="s">
        <v>655</v>
      </c>
    </row>
    <row r="2552" spans="3:3">
      <c r="C2552" t="s">
        <v>639</v>
      </c>
    </row>
    <row r="2553" spans="3:3">
      <c r="C2553" t="s">
        <v>639</v>
      </c>
    </row>
    <row r="2554" spans="3:3">
      <c r="C2554" t="s">
        <v>639</v>
      </c>
    </row>
    <row r="2555" spans="3:3">
      <c r="C2555" t="s">
        <v>655</v>
      </c>
    </row>
    <row r="2556" spans="3:3">
      <c r="C2556" t="s">
        <v>655</v>
      </c>
    </row>
    <row r="2557" spans="3:3">
      <c r="C2557" t="s">
        <v>615</v>
      </c>
    </row>
    <row r="2558" spans="3:3">
      <c r="C2558" t="s">
        <v>639</v>
      </c>
    </row>
    <row r="2559" spans="3:3">
      <c r="C2559" t="s">
        <v>655</v>
      </c>
    </row>
    <row r="2560" spans="3:3">
      <c r="C2560" t="s">
        <v>655</v>
      </c>
    </row>
    <row r="2561" spans="3:3">
      <c r="C2561" t="s">
        <v>639</v>
      </c>
    </row>
    <row r="2562" spans="3:3">
      <c r="C2562" t="s">
        <v>615</v>
      </c>
    </row>
    <row r="2563" spans="3:3">
      <c r="C2563" t="s">
        <v>639</v>
      </c>
    </row>
    <row r="2564" spans="3:3">
      <c r="C2564" t="s">
        <v>630</v>
      </c>
    </row>
    <row r="2565" spans="3:3">
      <c r="C2565" t="s">
        <v>629</v>
      </c>
    </row>
    <row r="2566" spans="3:3">
      <c r="C2566" t="s">
        <v>655</v>
      </c>
    </row>
    <row r="2567" spans="3:3">
      <c r="C2567" t="s">
        <v>639</v>
      </c>
    </row>
    <row r="2568" spans="3:3">
      <c r="C2568" t="s">
        <v>655</v>
      </c>
    </row>
    <row r="2569" spans="3:3">
      <c r="C2569" t="s">
        <v>655</v>
      </c>
    </row>
    <row r="2570" spans="3:3">
      <c r="C2570" t="s">
        <v>639</v>
      </c>
    </row>
    <row r="2571" spans="3:3">
      <c r="C2571" t="s">
        <v>663</v>
      </c>
    </row>
    <row r="2572" spans="3:3">
      <c r="C2572" t="s">
        <v>655</v>
      </c>
    </row>
    <row r="2573" spans="3:3">
      <c r="C2573" t="s">
        <v>656</v>
      </c>
    </row>
    <row r="2574" spans="3:3">
      <c r="C2574" t="s">
        <v>655</v>
      </c>
    </row>
    <row r="2575" spans="3:3">
      <c r="C2575" t="s">
        <v>663</v>
      </c>
    </row>
    <row r="2576" spans="3:3">
      <c r="C2576" t="s">
        <v>655</v>
      </c>
    </row>
    <row r="2577" spans="3:3">
      <c r="C2577" t="s">
        <v>655</v>
      </c>
    </row>
    <row r="2578" spans="3:3">
      <c r="C2578" t="s">
        <v>655</v>
      </c>
    </row>
    <row r="2579" spans="3:3">
      <c r="C2579" t="s">
        <v>655</v>
      </c>
    </row>
    <row r="2580" spans="3:3">
      <c r="C2580" t="s">
        <v>655</v>
      </c>
    </row>
    <row r="2581" spans="3:3">
      <c r="C2581" t="s">
        <v>655</v>
      </c>
    </row>
    <row r="2582" spans="3:3">
      <c r="C2582" t="s">
        <v>655</v>
      </c>
    </row>
    <row r="2583" spans="3:3">
      <c r="C2583" t="s">
        <v>663</v>
      </c>
    </row>
    <row r="2584" spans="3:3">
      <c r="C2584" t="s">
        <v>655</v>
      </c>
    </row>
    <row r="2585" spans="3:3">
      <c r="C2585" t="s">
        <v>655</v>
      </c>
    </row>
    <row r="2586" spans="3:3">
      <c r="C2586" t="s">
        <v>655</v>
      </c>
    </row>
    <row r="2587" spans="3:3">
      <c r="C2587" t="s">
        <v>655</v>
      </c>
    </row>
    <row r="2588" spans="3:3">
      <c r="C2588" t="s">
        <v>655</v>
      </c>
    </row>
    <row r="2589" spans="3:3">
      <c r="C2589" t="s">
        <v>656</v>
      </c>
    </row>
    <row r="2590" spans="3:3">
      <c r="C2590" t="s">
        <v>655</v>
      </c>
    </row>
    <row r="2591" spans="3:3">
      <c r="C2591" t="s">
        <v>656</v>
      </c>
    </row>
    <row r="2592" spans="3:3">
      <c r="C2592" t="s">
        <v>655</v>
      </c>
    </row>
    <row r="2593" spans="3:3">
      <c r="C2593" t="s">
        <v>655</v>
      </c>
    </row>
    <row r="2594" spans="3:3">
      <c r="C2594" t="s">
        <v>655</v>
      </c>
    </row>
    <row r="2595" spans="3:3">
      <c r="C2595" t="s">
        <v>655</v>
      </c>
    </row>
    <row r="2596" spans="3:3">
      <c r="C2596" t="s">
        <v>655</v>
      </c>
    </row>
    <row r="2597" spans="3:3">
      <c r="C2597" t="s">
        <v>655</v>
      </c>
    </row>
    <row r="2598" spans="3:3">
      <c r="C2598" t="s">
        <v>655</v>
      </c>
    </row>
    <row r="2599" spans="3:3">
      <c r="C2599" t="s">
        <v>663</v>
      </c>
    </row>
    <row r="2600" spans="3:3">
      <c r="C2600" t="s">
        <v>663</v>
      </c>
    </row>
    <row r="2601" spans="3:3">
      <c r="C2601" t="s">
        <v>655</v>
      </c>
    </row>
    <row r="2602" spans="3:3">
      <c r="C2602" t="s">
        <v>656</v>
      </c>
    </row>
    <row r="2603" spans="3:3">
      <c r="C2603" t="s">
        <v>663</v>
      </c>
    </row>
    <row r="2604" spans="3:3">
      <c r="C2604" t="s">
        <v>663</v>
      </c>
    </row>
    <row r="2605" spans="3:3">
      <c r="C2605" t="s">
        <v>655</v>
      </c>
    </row>
    <row r="2606" spans="3:3">
      <c r="C2606" t="s">
        <v>655</v>
      </c>
    </row>
    <row r="2607" spans="3:3">
      <c r="C2607" t="s">
        <v>655</v>
      </c>
    </row>
    <row r="2608" spans="3:3">
      <c r="C2608" t="s">
        <v>663</v>
      </c>
    </row>
    <row r="2609" spans="3:3">
      <c r="C2609" t="s">
        <v>655</v>
      </c>
    </row>
    <row r="2610" spans="3:3">
      <c r="C2610" t="s">
        <v>655</v>
      </c>
    </row>
    <row r="2611" spans="3:3">
      <c r="C2611" t="s">
        <v>655</v>
      </c>
    </row>
    <row r="2612" spans="3:3">
      <c r="C2612" t="s">
        <v>663</v>
      </c>
    </row>
    <row r="2613" spans="3:3">
      <c r="C2613" t="s">
        <v>655</v>
      </c>
    </row>
    <row r="2614" spans="3:3">
      <c r="C2614" t="s">
        <v>656</v>
      </c>
    </row>
    <row r="2615" spans="3:3">
      <c r="C2615" t="s">
        <v>656</v>
      </c>
    </row>
    <row r="2616" spans="3:3">
      <c r="C2616" t="s">
        <v>663</v>
      </c>
    </row>
    <row r="2617" spans="3:3">
      <c r="C2617" t="s">
        <v>655</v>
      </c>
    </row>
    <row r="2618" spans="3:3">
      <c r="C2618" t="s">
        <v>655</v>
      </c>
    </row>
    <row r="2619" spans="3:3">
      <c r="C2619" t="s">
        <v>655</v>
      </c>
    </row>
    <row r="2620" spans="3:3">
      <c r="C2620" t="s">
        <v>655</v>
      </c>
    </row>
    <row r="2621" spans="3:3">
      <c r="C2621" t="s">
        <v>655</v>
      </c>
    </row>
    <row r="2622" spans="3:3">
      <c r="C2622" t="s">
        <v>656</v>
      </c>
    </row>
    <row r="2623" spans="3:3">
      <c r="C2623" t="s">
        <v>656</v>
      </c>
    </row>
    <row r="2624" spans="3:3">
      <c r="C2624" t="s">
        <v>655</v>
      </c>
    </row>
    <row r="2625" spans="3:3">
      <c r="C2625" t="s">
        <v>663</v>
      </c>
    </row>
    <row r="2626" spans="3:3">
      <c r="C2626" t="s">
        <v>655</v>
      </c>
    </row>
    <row r="2627" spans="3:3">
      <c r="C2627" t="s">
        <v>655</v>
      </c>
    </row>
    <row r="2628" spans="3:3">
      <c r="C2628" t="s">
        <v>655</v>
      </c>
    </row>
    <row r="2629" spans="3:3">
      <c r="C2629" t="s">
        <v>655</v>
      </c>
    </row>
    <row r="2630" spans="3:3">
      <c r="C2630" t="s">
        <v>655</v>
      </c>
    </row>
    <row r="2631" spans="3:3">
      <c r="C2631" t="s">
        <v>655</v>
      </c>
    </row>
    <row r="2632" spans="3:3">
      <c r="C2632" t="s">
        <v>655</v>
      </c>
    </row>
    <row r="2633" spans="3:3">
      <c r="C2633" t="s">
        <v>655</v>
      </c>
    </row>
    <row r="2634" spans="3:3">
      <c r="C2634" t="s">
        <v>655</v>
      </c>
    </row>
    <row r="2635" spans="3:3">
      <c r="C2635" t="s">
        <v>655</v>
      </c>
    </row>
    <row r="2636" spans="3:3">
      <c r="C2636" t="s">
        <v>655</v>
      </c>
    </row>
    <row r="2637" spans="3:3">
      <c r="C2637" t="s">
        <v>655</v>
      </c>
    </row>
    <row r="2638" spans="3:3">
      <c r="C2638" t="s">
        <v>655</v>
      </c>
    </row>
    <row r="2639" spans="3:3">
      <c r="C2639" t="s">
        <v>655</v>
      </c>
    </row>
    <row r="2640" spans="3:3">
      <c r="C2640" t="s">
        <v>655</v>
      </c>
    </row>
    <row r="2641" spans="3:3">
      <c r="C2641" t="s">
        <v>655</v>
      </c>
    </row>
    <row r="2642" spans="3:3">
      <c r="C2642" t="s">
        <v>655</v>
      </c>
    </row>
    <row r="2643" spans="3:3">
      <c r="C2643" t="s">
        <v>663</v>
      </c>
    </row>
    <row r="2644" spans="3:3">
      <c r="C2644" t="s">
        <v>655</v>
      </c>
    </row>
    <row r="2645" spans="3:3">
      <c r="C2645" t="s">
        <v>655</v>
      </c>
    </row>
    <row r="2646" spans="3:3">
      <c r="C2646" t="s">
        <v>663</v>
      </c>
    </row>
    <row r="2647" spans="3:3">
      <c r="C2647" t="s">
        <v>656</v>
      </c>
    </row>
    <row r="2648" spans="3:3">
      <c r="C2648" t="s">
        <v>655</v>
      </c>
    </row>
    <row r="2649" spans="3:3">
      <c r="C2649" t="s">
        <v>655</v>
      </c>
    </row>
    <row r="2650" spans="3:3">
      <c r="C2650" t="s">
        <v>655</v>
      </c>
    </row>
    <row r="2651" spans="3:3">
      <c r="C2651" t="s">
        <v>663</v>
      </c>
    </row>
    <row r="2652" spans="3:3">
      <c r="C2652" t="s">
        <v>655</v>
      </c>
    </row>
    <row r="2653" spans="3:3">
      <c r="C2653" t="s">
        <v>655</v>
      </c>
    </row>
    <row r="2654" spans="3:3">
      <c r="C2654" t="s">
        <v>663</v>
      </c>
    </row>
    <row r="2655" spans="3:3">
      <c r="C2655" t="s">
        <v>656</v>
      </c>
    </row>
    <row r="2656" spans="3:3">
      <c r="C2656" t="s">
        <v>655</v>
      </c>
    </row>
    <row r="2657" spans="3:3">
      <c r="C2657" t="s">
        <v>655</v>
      </c>
    </row>
    <row r="2658" spans="3:3">
      <c r="C2658" t="s">
        <v>663</v>
      </c>
    </row>
    <row r="2659" spans="3:3">
      <c r="C2659" t="s">
        <v>655</v>
      </c>
    </row>
    <row r="2660" spans="3:3">
      <c r="C2660" t="s">
        <v>655</v>
      </c>
    </row>
    <row r="2661" spans="3:3">
      <c r="C2661" t="s">
        <v>655</v>
      </c>
    </row>
    <row r="2662" spans="3:3">
      <c r="C2662" t="s">
        <v>655</v>
      </c>
    </row>
    <row r="2663" spans="3:3">
      <c r="C2663" t="s">
        <v>656</v>
      </c>
    </row>
    <row r="2664" spans="3:3">
      <c r="C2664" t="s">
        <v>655</v>
      </c>
    </row>
    <row r="2665" spans="3:3">
      <c r="C2665" t="s">
        <v>655</v>
      </c>
    </row>
    <row r="2666" spans="3:3">
      <c r="C2666" t="s">
        <v>655</v>
      </c>
    </row>
    <row r="2667" spans="3:3">
      <c r="C2667" t="s">
        <v>655</v>
      </c>
    </row>
    <row r="2668" spans="3:3">
      <c r="C2668" t="s">
        <v>655</v>
      </c>
    </row>
    <row r="2669" spans="3:3">
      <c r="C2669" t="s">
        <v>656</v>
      </c>
    </row>
    <row r="2670" spans="3:3">
      <c r="C2670" t="s">
        <v>663</v>
      </c>
    </row>
    <row r="2671" spans="3:3">
      <c r="C2671" t="s">
        <v>655</v>
      </c>
    </row>
    <row r="2672" spans="3:3">
      <c r="C2672" t="s">
        <v>655</v>
      </c>
    </row>
    <row r="2673" spans="3:3">
      <c r="C2673" t="s">
        <v>655</v>
      </c>
    </row>
    <row r="2674" spans="3:3">
      <c r="C2674" t="s">
        <v>655</v>
      </c>
    </row>
    <row r="2675" spans="3:3">
      <c r="C2675" t="s">
        <v>655</v>
      </c>
    </row>
    <row r="2676" spans="3:3">
      <c r="C2676" t="s">
        <v>655</v>
      </c>
    </row>
    <row r="2677" spans="3:3">
      <c r="C2677" t="s">
        <v>655</v>
      </c>
    </row>
    <row r="2678" spans="3:3">
      <c r="C2678" t="s">
        <v>655</v>
      </c>
    </row>
    <row r="2679" spans="3:3">
      <c r="C2679" t="s">
        <v>655</v>
      </c>
    </row>
    <row r="2680" spans="3:3">
      <c r="C2680" t="s">
        <v>655</v>
      </c>
    </row>
    <row r="2681" spans="3:3">
      <c r="C2681" t="s">
        <v>655</v>
      </c>
    </row>
    <row r="2682" spans="3:3">
      <c r="C2682" t="s">
        <v>655</v>
      </c>
    </row>
    <row r="2683" spans="3:3">
      <c r="C2683" t="s">
        <v>655</v>
      </c>
    </row>
    <row r="2684" spans="3:3">
      <c r="C2684" t="s">
        <v>655</v>
      </c>
    </row>
    <row r="2685" spans="3:3">
      <c r="C2685" t="s">
        <v>655</v>
      </c>
    </row>
    <row r="2686" spans="3:3">
      <c r="C2686" t="s">
        <v>655</v>
      </c>
    </row>
    <row r="2687" spans="3:3">
      <c r="C2687" t="s">
        <v>655</v>
      </c>
    </row>
    <row r="2688" spans="3:3">
      <c r="C2688" t="s">
        <v>655</v>
      </c>
    </row>
    <row r="2689" spans="3:3">
      <c r="C2689" t="s">
        <v>655</v>
      </c>
    </row>
    <row r="2690" spans="3:3">
      <c r="C2690" t="s">
        <v>655</v>
      </c>
    </row>
    <row r="2691" spans="3:3">
      <c r="C2691" t="s">
        <v>655</v>
      </c>
    </row>
    <row r="2692" spans="3:3">
      <c r="C2692" t="s">
        <v>655</v>
      </c>
    </row>
    <row r="2693" spans="3:3">
      <c r="C2693" t="s">
        <v>655</v>
      </c>
    </row>
    <row r="2694" spans="3:3">
      <c r="C2694" t="s">
        <v>655</v>
      </c>
    </row>
    <row r="2695" spans="3:3">
      <c r="C2695" t="s">
        <v>655</v>
      </c>
    </row>
    <row r="2696" spans="3:3">
      <c r="C2696" t="s">
        <v>655</v>
      </c>
    </row>
    <row r="2697" spans="3:3">
      <c r="C2697" t="s">
        <v>655</v>
      </c>
    </row>
    <row r="2698" spans="3:3">
      <c r="C2698" t="s">
        <v>655</v>
      </c>
    </row>
    <row r="2699" spans="3:3">
      <c r="C2699" t="s">
        <v>655</v>
      </c>
    </row>
    <row r="2700" spans="3:3">
      <c r="C2700" t="s">
        <v>655</v>
      </c>
    </row>
    <row r="2701" spans="3:3">
      <c r="C2701" t="s">
        <v>655</v>
      </c>
    </row>
    <row r="2702" spans="3:3">
      <c r="C2702" t="s">
        <v>655</v>
      </c>
    </row>
    <row r="2703" spans="3:3">
      <c r="C2703" t="s">
        <v>655</v>
      </c>
    </row>
    <row r="2704" spans="3:3">
      <c r="C2704" t="s">
        <v>655</v>
      </c>
    </row>
    <row r="2705" spans="3:3">
      <c r="C2705" t="s">
        <v>655</v>
      </c>
    </row>
    <row r="2706" spans="3:3">
      <c r="C2706" t="s">
        <v>655</v>
      </c>
    </row>
    <row r="2707" spans="3:3">
      <c r="C2707" t="s">
        <v>655</v>
      </c>
    </row>
    <row r="2708" spans="3:3">
      <c r="C2708" t="s">
        <v>655</v>
      </c>
    </row>
    <row r="2709" spans="3:3">
      <c r="C2709" t="s">
        <v>655</v>
      </c>
    </row>
    <row r="2710" spans="3:3">
      <c r="C2710" t="s">
        <v>655</v>
      </c>
    </row>
    <row r="2711" spans="3:3">
      <c r="C2711" t="s">
        <v>655</v>
      </c>
    </row>
    <row r="2712" spans="3:3">
      <c r="C2712" t="s">
        <v>655</v>
      </c>
    </row>
    <row r="2713" spans="3:3">
      <c r="C2713" t="s">
        <v>655</v>
      </c>
    </row>
    <row r="2714" spans="3:3">
      <c r="C2714" t="s">
        <v>655</v>
      </c>
    </row>
    <row r="2715" spans="3:3">
      <c r="C2715" t="s">
        <v>655</v>
      </c>
    </row>
    <row r="2716" spans="3:3">
      <c r="C2716" t="s">
        <v>655</v>
      </c>
    </row>
    <row r="2717" spans="3:3">
      <c r="C2717" t="s">
        <v>655</v>
      </c>
    </row>
    <row r="2718" spans="3:3">
      <c r="C2718" t="s">
        <v>655</v>
      </c>
    </row>
    <row r="2719" spans="3:3">
      <c r="C2719" t="s">
        <v>655</v>
      </c>
    </row>
    <row r="2720" spans="3:3">
      <c r="C2720" t="s">
        <v>655</v>
      </c>
    </row>
    <row r="2721" spans="3:3">
      <c r="C2721" t="s">
        <v>655</v>
      </c>
    </row>
    <row r="2722" spans="3:3">
      <c r="C2722" t="s">
        <v>655</v>
      </c>
    </row>
    <row r="2723" spans="3:3">
      <c r="C2723" t="s">
        <v>655</v>
      </c>
    </row>
    <row r="2724" spans="3:3">
      <c r="C2724" t="s">
        <v>655</v>
      </c>
    </row>
    <row r="2725" spans="3:3">
      <c r="C2725" t="s">
        <v>655</v>
      </c>
    </row>
    <row r="2726" spans="3:3">
      <c r="C2726" t="s">
        <v>655</v>
      </c>
    </row>
    <row r="2727" spans="3:3">
      <c r="C2727" t="s">
        <v>655</v>
      </c>
    </row>
    <row r="2728" spans="3:3">
      <c r="C2728" t="s">
        <v>655</v>
      </c>
    </row>
    <row r="2729" spans="3:3">
      <c r="C2729" t="s">
        <v>655</v>
      </c>
    </row>
    <row r="2730" spans="3:3">
      <c r="C2730" t="s">
        <v>655</v>
      </c>
    </row>
    <row r="2731" spans="3:3">
      <c r="C2731" t="s">
        <v>655</v>
      </c>
    </row>
    <row r="2732" spans="3:3">
      <c r="C2732" t="s">
        <v>655</v>
      </c>
    </row>
    <row r="2733" spans="3:3">
      <c r="C2733" t="s">
        <v>655</v>
      </c>
    </row>
    <row r="2734" spans="3:3">
      <c r="C2734" t="s">
        <v>655</v>
      </c>
    </row>
    <row r="2735" spans="3:3">
      <c r="C2735" t="s">
        <v>655</v>
      </c>
    </row>
    <row r="2736" spans="3:3">
      <c r="C2736" t="s">
        <v>655</v>
      </c>
    </row>
    <row r="2737" spans="3:3">
      <c r="C2737" t="s">
        <v>655</v>
      </c>
    </row>
    <row r="2738" spans="3:3">
      <c r="C2738" t="s">
        <v>655</v>
      </c>
    </row>
    <row r="2739" spans="3:3">
      <c r="C2739" t="s">
        <v>655</v>
      </c>
    </row>
    <row r="2740" spans="3:3">
      <c r="C2740" t="s">
        <v>655</v>
      </c>
    </row>
    <row r="2741" spans="3:3">
      <c r="C2741" t="s">
        <v>655</v>
      </c>
    </row>
    <row r="2742" spans="3:3">
      <c r="C2742" t="s">
        <v>655</v>
      </c>
    </row>
    <row r="2743" spans="3:3">
      <c r="C2743" t="s">
        <v>655</v>
      </c>
    </row>
    <row r="2744" spans="3:3">
      <c r="C2744" t="s">
        <v>655</v>
      </c>
    </row>
    <row r="2745" spans="3:3">
      <c r="C2745" t="s">
        <v>655</v>
      </c>
    </row>
    <row r="2746" spans="3:3">
      <c r="C2746" t="s">
        <v>655</v>
      </c>
    </row>
    <row r="2747" spans="3:3">
      <c r="C2747" t="s">
        <v>655</v>
      </c>
    </row>
    <row r="2748" spans="3:3">
      <c r="C2748" t="s">
        <v>655</v>
      </c>
    </row>
    <row r="2749" spans="3:3">
      <c r="C2749" t="s">
        <v>655</v>
      </c>
    </row>
    <row r="2750" spans="3:3">
      <c r="C2750" t="s">
        <v>655</v>
      </c>
    </row>
    <row r="2751" spans="3:3">
      <c r="C2751" t="s">
        <v>655</v>
      </c>
    </row>
    <row r="2752" spans="3:3">
      <c r="C2752" t="s">
        <v>655</v>
      </c>
    </row>
    <row r="2753" spans="3:3">
      <c r="C2753" t="s">
        <v>655</v>
      </c>
    </row>
    <row r="2754" spans="3:3">
      <c r="C2754" t="s">
        <v>655</v>
      </c>
    </row>
    <row r="2755" spans="3:3">
      <c r="C2755" t="s">
        <v>655</v>
      </c>
    </row>
    <row r="2756" spans="3:3">
      <c r="C2756" t="s">
        <v>655</v>
      </c>
    </row>
    <row r="2757" spans="3:3">
      <c r="C2757" t="s">
        <v>655</v>
      </c>
    </row>
    <row r="2758" spans="3:3">
      <c r="C2758" t="s">
        <v>655</v>
      </c>
    </row>
    <row r="2759" spans="3:3">
      <c r="C2759" t="s">
        <v>655</v>
      </c>
    </row>
    <row r="2760" spans="3:3">
      <c r="C2760" t="s">
        <v>655</v>
      </c>
    </row>
    <row r="2761" spans="3:3">
      <c r="C2761" t="s">
        <v>655</v>
      </c>
    </row>
    <row r="2762" spans="3:3">
      <c r="C2762" t="s">
        <v>655</v>
      </c>
    </row>
    <row r="2763" spans="3:3">
      <c r="C2763" t="s">
        <v>655</v>
      </c>
    </row>
    <row r="2764" spans="3:3">
      <c r="C2764" t="s">
        <v>655</v>
      </c>
    </row>
    <row r="2765" spans="3:3">
      <c r="C2765" t="s">
        <v>655</v>
      </c>
    </row>
    <row r="2766" spans="3:3">
      <c r="C2766" t="s">
        <v>655</v>
      </c>
    </row>
    <row r="2767" spans="3:3">
      <c r="C2767" t="s">
        <v>655</v>
      </c>
    </row>
    <row r="2768" spans="3:3">
      <c r="C2768" t="s">
        <v>655</v>
      </c>
    </row>
    <row r="2769" spans="3:3">
      <c r="C2769" t="s">
        <v>655</v>
      </c>
    </row>
    <row r="2770" spans="3:3">
      <c r="C2770" t="s">
        <v>655</v>
      </c>
    </row>
    <row r="2771" spans="3:3">
      <c r="C2771" t="s">
        <v>655</v>
      </c>
    </row>
    <row r="2772" spans="3:3">
      <c r="C2772" t="s">
        <v>655</v>
      </c>
    </row>
    <row r="2773" spans="3:3">
      <c r="C2773" t="s">
        <v>655</v>
      </c>
    </row>
    <row r="2774" spans="3:3">
      <c r="C2774" t="s">
        <v>655</v>
      </c>
    </row>
    <row r="2775" spans="3:3">
      <c r="C2775" t="s">
        <v>655</v>
      </c>
    </row>
    <row r="2776" spans="3:3">
      <c r="C2776" t="s">
        <v>655</v>
      </c>
    </row>
    <row r="2777" spans="3:3">
      <c r="C2777" t="s">
        <v>655</v>
      </c>
    </row>
    <row r="2778" spans="3:3">
      <c r="C2778" t="s">
        <v>655</v>
      </c>
    </row>
    <row r="2779" spans="3:3">
      <c r="C2779" t="s">
        <v>655</v>
      </c>
    </row>
    <row r="2780" spans="3:3">
      <c r="C2780" t="s">
        <v>655</v>
      </c>
    </row>
    <row r="2781" spans="3:3">
      <c r="C2781" t="s">
        <v>655</v>
      </c>
    </row>
    <row r="2782" spans="3:3">
      <c r="C2782" t="s">
        <v>655</v>
      </c>
    </row>
    <row r="2783" spans="3:3">
      <c r="C2783" t="s">
        <v>655</v>
      </c>
    </row>
    <row r="2784" spans="3:3">
      <c r="C2784" t="s">
        <v>655</v>
      </c>
    </row>
    <row r="2785" spans="3:3">
      <c r="C2785" t="s">
        <v>655</v>
      </c>
    </row>
    <row r="2786" spans="3:3">
      <c r="C2786" t="s">
        <v>655</v>
      </c>
    </row>
    <row r="2787" spans="3:3">
      <c r="C2787" t="s">
        <v>655</v>
      </c>
    </row>
    <row r="2788" spans="3:3">
      <c r="C2788" t="s">
        <v>655</v>
      </c>
    </row>
    <row r="2789" spans="3:3">
      <c r="C2789" t="s">
        <v>655</v>
      </c>
    </row>
    <row r="2790" spans="3:3">
      <c r="C2790" t="s">
        <v>655</v>
      </c>
    </row>
    <row r="2791" spans="3:3">
      <c r="C2791" t="s">
        <v>655</v>
      </c>
    </row>
    <row r="2792" spans="3:3">
      <c r="C2792" t="s">
        <v>655</v>
      </c>
    </row>
    <row r="2793" spans="3:3">
      <c r="C2793" t="s">
        <v>655</v>
      </c>
    </row>
    <row r="2794" spans="3:3">
      <c r="C2794" t="s">
        <v>655</v>
      </c>
    </row>
    <row r="2795" spans="3:3">
      <c r="C2795" t="s">
        <v>655</v>
      </c>
    </row>
    <row r="2796" spans="3:3">
      <c r="C2796" t="s">
        <v>655</v>
      </c>
    </row>
    <row r="2797" spans="3:3">
      <c r="C2797" t="s">
        <v>655</v>
      </c>
    </row>
    <row r="2798" spans="3:3">
      <c r="C2798" t="s">
        <v>655</v>
      </c>
    </row>
    <row r="2799" spans="3:3">
      <c r="C2799" t="s">
        <v>655</v>
      </c>
    </row>
    <row r="2800" spans="3:3">
      <c r="C2800" t="s">
        <v>655</v>
      </c>
    </row>
    <row r="2801" spans="3:3">
      <c r="C2801" t="s">
        <v>655</v>
      </c>
    </row>
    <row r="2802" spans="3:3">
      <c r="C2802" t="s">
        <v>655</v>
      </c>
    </row>
    <row r="2803" spans="3:3">
      <c r="C2803" t="s">
        <v>655</v>
      </c>
    </row>
    <row r="2804" spans="3:3">
      <c r="C2804" t="s">
        <v>655</v>
      </c>
    </row>
    <row r="2805" spans="3:3">
      <c r="C2805" t="s">
        <v>655</v>
      </c>
    </row>
    <row r="2806" spans="3:3">
      <c r="C2806" t="s">
        <v>655</v>
      </c>
    </row>
    <row r="2807" spans="3:3">
      <c r="C2807" t="s">
        <v>655</v>
      </c>
    </row>
    <row r="2808" spans="3:3">
      <c r="C2808" t="s">
        <v>655</v>
      </c>
    </row>
    <row r="2809" spans="3:3">
      <c r="C2809" t="s">
        <v>655</v>
      </c>
    </row>
    <row r="2810" spans="3:3">
      <c r="C2810" t="s">
        <v>655</v>
      </c>
    </row>
    <row r="2811" spans="3:3">
      <c r="C2811" t="s">
        <v>655</v>
      </c>
    </row>
    <row r="2812" spans="3:3">
      <c r="C2812" t="s">
        <v>655</v>
      </c>
    </row>
    <row r="2813" spans="3:3">
      <c r="C2813" t="s">
        <v>655</v>
      </c>
    </row>
    <row r="2814" spans="3:3">
      <c r="C2814" t="s">
        <v>655</v>
      </c>
    </row>
    <row r="2815" spans="3:3">
      <c r="C2815" t="s">
        <v>655</v>
      </c>
    </row>
    <row r="2816" spans="3:3">
      <c r="C2816" t="s">
        <v>655</v>
      </c>
    </row>
    <row r="2817" spans="3:3">
      <c r="C2817" t="s">
        <v>655</v>
      </c>
    </row>
    <row r="2818" spans="3:3">
      <c r="C2818" t="s">
        <v>655</v>
      </c>
    </row>
    <row r="2819" spans="3:3">
      <c r="C2819" t="s">
        <v>655</v>
      </c>
    </row>
    <row r="2820" spans="3:3">
      <c r="C2820" t="s">
        <v>655</v>
      </c>
    </row>
    <row r="2821" spans="3:3">
      <c r="C2821" t="s">
        <v>655</v>
      </c>
    </row>
    <row r="2822" spans="3:3">
      <c r="C2822" t="s">
        <v>696</v>
      </c>
    </row>
    <row r="2823" spans="3:3">
      <c r="C2823" t="s">
        <v>696</v>
      </c>
    </row>
    <row r="2824" spans="3:3">
      <c r="C2824" t="s">
        <v>697</v>
      </c>
    </row>
    <row r="2825" spans="3:3">
      <c r="C2825" t="s">
        <v>627</v>
      </c>
    </row>
    <row r="2826" spans="3:3">
      <c r="C2826" t="s">
        <v>627</v>
      </c>
    </row>
    <row r="2827" spans="3:3">
      <c r="C2827" t="s">
        <v>695</v>
      </c>
    </row>
    <row r="2828" spans="3:3">
      <c r="C2828" t="s">
        <v>695</v>
      </c>
    </row>
    <row r="2829" spans="3:3">
      <c r="C2829" t="s">
        <v>695</v>
      </c>
    </row>
    <row r="2830" spans="3:3">
      <c r="C2830" t="s">
        <v>695</v>
      </c>
    </row>
    <row r="2831" spans="3:3">
      <c r="C2831" t="s">
        <v>695</v>
      </c>
    </row>
    <row r="2832" spans="3:3">
      <c r="C2832" t="s">
        <v>695</v>
      </c>
    </row>
    <row r="2833" spans="3:3">
      <c r="C2833" t="s">
        <v>695</v>
      </c>
    </row>
    <row r="2834" spans="3:3">
      <c r="C2834" t="s">
        <v>695</v>
      </c>
    </row>
    <row r="2835" spans="3:3">
      <c r="C2835" t="s">
        <v>695</v>
      </c>
    </row>
    <row r="2836" spans="3:3">
      <c r="C2836" t="s">
        <v>695</v>
      </c>
    </row>
    <row r="2837" spans="3:3">
      <c r="C2837" t="s">
        <v>695</v>
      </c>
    </row>
    <row r="2838" spans="3:3">
      <c r="C2838" t="s">
        <v>695</v>
      </c>
    </row>
    <row r="2839" spans="3:3">
      <c r="C2839" t="s">
        <v>695</v>
      </c>
    </row>
    <row r="2840" spans="3:3">
      <c r="C2840" t="s">
        <v>695</v>
      </c>
    </row>
    <row r="2841" spans="3:3">
      <c r="C2841" t="s">
        <v>695</v>
      </c>
    </row>
    <row r="2842" spans="3:3">
      <c r="C2842" t="s">
        <v>695</v>
      </c>
    </row>
    <row r="2843" spans="3:3">
      <c r="C2843" t="s">
        <v>695</v>
      </c>
    </row>
    <row r="2844" spans="3:3">
      <c r="C2844" t="s">
        <v>695</v>
      </c>
    </row>
    <row r="2845" spans="3:3">
      <c r="C2845" t="s">
        <v>695</v>
      </c>
    </row>
    <row r="2846" spans="3:3">
      <c r="C2846" t="s">
        <v>695</v>
      </c>
    </row>
    <row r="2847" spans="3:3">
      <c r="C2847" t="s">
        <v>695</v>
      </c>
    </row>
    <row r="2848" spans="3:3">
      <c r="C2848" t="s">
        <v>695</v>
      </c>
    </row>
    <row r="2849" spans="3:3">
      <c r="C2849" t="s">
        <v>695</v>
      </c>
    </row>
    <row r="2850" spans="3:3">
      <c r="C2850" t="s">
        <v>695</v>
      </c>
    </row>
    <row r="2851" spans="3:3">
      <c r="C2851" t="s">
        <v>695</v>
      </c>
    </row>
    <row r="2852" spans="3:3">
      <c r="C2852" t="s">
        <v>695</v>
      </c>
    </row>
    <row r="2853" spans="3:3">
      <c r="C2853" t="s">
        <v>695</v>
      </c>
    </row>
    <row r="2854" spans="3:3">
      <c r="C2854" t="s">
        <v>695</v>
      </c>
    </row>
    <row r="2855" spans="3:3">
      <c r="C2855" t="s">
        <v>695</v>
      </c>
    </row>
    <row r="2856" spans="3:3">
      <c r="C2856" t="s">
        <v>695</v>
      </c>
    </row>
    <row r="2857" spans="3:3">
      <c r="C2857" t="s">
        <v>695</v>
      </c>
    </row>
    <row r="2858" spans="3:3">
      <c r="C2858" t="s">
        <v>695</v>
      </c>
    </row>
    <row r="2859" spans="3:3">
      <c r="C2859" t="s">
        <v>695</v>
      </c>
    </row>
    <row r="2860" spans="3:3">
      <c r="C2860" t="s">
        <v>695</v>
      </c>
    </row>
    <row r="2861" spans="3:3">
      <c r="C2861" t="s">
        <v>695</v>
      </c>
    </row>
    <row r="2862" spans="3:3">
      <c r="C2862" t="s">
        <v>695</v>
      </c>
    </row>
    <row r="2863" spans="3:3">
      <c r="C2863" t="s">
        <v>695</v>
      </c>
    </row>
    <row r="2864" spans="3:3">
      <c r="C2864" t="s">
        <v>695</v>
      </c>
    </row>
    <row r="2865" spans="3:3">
      <c r="C2865" t="s">
        <v>695</v>
      </c>
    </row>
    <row r="2866" spans="3:3">
      <c r="C2866" t="s">
        <v>695</v>
      </c>
    </row>
    <row r="2867" spans="3:3">
      <c r="C2867" t="s">
        <v>695</v>
      </c>
    </row>
    <row r="2868" spans="3:3">
      <c r="C2868" t="s">
        <v>695</v>
      </c>
    </row>
    <row r="2869" spans="3:3">
      <c r="C2869" t="s">
        <v>695</v>
      </c>
    </row>
    <row r="2870" spans="3:3">
      <c r="C2870" t="s">
        <v>695</v>
      </c>
    </row>
    <row r="2871" spans="3:3">
      <c r="C2871" t="s">
        <v>695</v>
      </c>
    </row>
    <row r="2872" spans="3:3">
      <c r="C2872" t="s">
        <v>695</v>
      </c>
    </row>
    <row r="2873" spans="3:3">
      <c r="C2873" t="s">
        <v>695</v>
      </c>
    </row>
    <row r="2874" spans="3:3">
      <c r="C2874" t="s">
        <v>695</v>
      </c>
    </row>
    <row r="2875" spans="3:3">
      <c r="C2875" t="s">
        <v>695</v>
      </c>
    </row>
    <row r="2876" spans="3:3">
      <c r="C2876" t="s">
        <v>695</v>
      </c>
    </row>
    <row r="2877" spans="3:3">
      <c r="C2877" t="s">
        <v>695</v>
      </c>
    </row>
    <row r="2878" spans="3:3">
      <c r="C2878" t="s">
        <v>695</v>
      </c>
    </row>
    <row r="2879" spans="3:3">
      <c r="C2879" t="s">
        <v>695</v>
      </c>
    </row>
    <row r="2880" spans="3:3">
      <c r="C2880" t="s">
        <v>695</v>
      </c>
    </row>
    <row r="2881" spans="3:3">
      <c r="C2881" t="s">
        <v>695</v>
      </c>
    </row>
    <row r="2882" spans="3:3">
      <c r="C2882" t="s">
        <v>695</v>
      </c>
    </row>
    <row r="2883" spans="3:3">
      <c r="C2883" t="s">
        <v>695</v>
      </c>
    </row>
    <row r="2884" spans="3:3">
      <c r="C2884" t="s">
        <v>695</v>
      </c>
    </row>
    <row r="2885" spans="3:3">
      <c r="C2885" t="s">
        <v>695</v>
      </c>
    </row>
    <row r="2886" spans="3:3">
      <c r="C2886" t="s">
        <v>695</v>
      </c>
    </row>
    <row r="2887" spans="3:3">
      <c r="C2887" t="s">
        <v>695</v>
      </c>
    </row>
    <row r="2888" spans="3:3">
      <c r="C2888" t="s">
        <v>627</v>
      </c>
    </row>
    <row r="2889" spans="3:3">
      <c r="C2889" t="s">
        <v>695</v>
      </c>
    </row>
    <row r="2890" spans="3:3">
      <c r="C2890" t="s">
        <v>695</v>
      </c>
    </row>
    <row r="2891" spans="3:3">
      <c r="C2891" t="s">
        <v>695</v>
      </c>
    </row>
    <row r="2892" spans="3:3">
      <c r="C2892" t="s">
        <v>695</v>
      </c>
    </row>
    <row r="2893" spans="3:3">
      <c r="C2893" t="s">
        <v>695</v>
      </c>
    </row>
    <row r="2894" spans="3:3">
      <c r="C2894" t="s">
        <v>695</v>
      </c>
    </row>
    <row r="2895" spans="3:3">
      <c r="C2895" t="s">
        <v>695</v>
      </c>
    </row>
    <row r="2896" spans="3:3">
      <c r="C2896" t="s">
        <v>695</v>
      </c>
    </row>
    <row r="2897" spans="3:3">
      <c r="C2897" t="s">
        <v>695</v>
      </c>
    </row>
    <row r="2898" spans="3:3">
      <c r="C2898" t="s">
        <v>695</v>
      </c>
    </row>
    <row r="2899" spans="3:3">
      <c r="C2899" t="s">
        <v>695</v>
      </c>
    </row>
    <row r="2900" spans="3:3">
      <c r="C2900" t="s">
        <v>695</v>
      </c>
    </row>
    <row r="2901" spans="3:3">
      <c r="C2901" t="s">
        <v>695</v>
      </c>
    </row>
    <row r="2902" spans="3:3">
      <c r="C2902" t="s">
        <v>695</v>
      </c>
    </row>
    <row r="2903" spans="3:3">
      <c r="C2903" t="s">
        <v>695</v>
      </c>
    </row>
    <row r="2904" spans="3:3">
      <c r="C2904" t="s">
        <v>695</v>
      </c>
    </row>
    <row r="2905" spans="3:3">
      <c r="C2905" t="s">
        <v>695</v>
      </c>
    </row>
    <row r="2906" spans="3:3">
      <c r="C2906" t="s">
        <v>695</v>
      </c>
    </row>
    <row r="2907" spans="3:3">
      <c r="C2907" t="s">
        <v>695</v>
      </c>
    </row>
    <row r="2908" spans="3:3">
      <c r="C2908" t="s">
        <v>695</v>
      </c>
    </row>
    <row r="2909" spans="3:3">
      <c r="C2909" t="s">
        <v>695</v>
      </c>
    </row>
    <row r="2910" spans="3:3">
      <c r="C2910" t="s">
        <v>695</v>
      </c>
    </row>
    <row r="2911" spans="3:3">
      <c r="C2911" t="s">
        <v>695</v>
      </c>
    </row>
    <row r="2912" spans="3:3">
      <c r="C2912" t="s">
        <v>695</v>
      </c>
    </row>
    <row r="2913" spans="3:3">
      <c r="C2913" t="s">
        <v>695</v>
      </c>
    </row>
    <row r="2914" spans="3:3">
      <c r="C2914" t="s">
        <v>695</v>
      </c>
    </row>
    <row r="2915" spans="3:3">
      <c r="C2915" t="s">
        <v>695</v>
      </c>
    </row>
    <row r="2916" spans="3:3">
      <c r="C2916" t="s">
        <v>695</v>
      </c>
    </row>
    <row r="2917" spans="3:3">
      <c r="C2917" t="s">
        <v>695</v>
      </c>
    </row>
    <row r="2918" spans="3:3">
      <c r="C2918" t="s">
        <v>695</v>
      </c>
    </row>
    <row r="2919" spans="3:3">
      <c r="C2919" t="s">
        <v>695</v>
      </c>
    </row>
    <row r="2920" spans="3:3">
      <c r="C2920" t="s">
        <v>695</v>
      </c>
    </row>
    <row r="2921" spans="3:3">
      <c r="C2921" t="s">
        <v>695</v>
      </c>
    </row>
    <row r="2922" spans="3:3">
      <c r="C2922" t="s">
        <v>695</v>
      </c>
    </row>
    <row r="2923" spans="3:3">
      <c r="C2923" t="s">
        <v>695</v>
      </c>
    </row>
    <row r="2924" spans="3:3">
      <c r="C2924" t="s">
        <v>695</v>
      </c>
    </row>
    <row r="2925" spans="3:3">
      <c r="C2925" t="s">
        <v>695</v>
      </c>
    </row>
    <row r="2926" spans="3:3">
      <c r="C2926" t="s">
        <v>695</v>
      </c>
    </row>
    <row r="2927" spans="3:3">
      <c r="C2927" t="s">
        <v>695</v>
      </c>
    </row>
    <row r="2928" spans="3:3">
      <c r="C2928" t="s">
        <v>695</v>
      </c>
    </row>
    <row r="2929" spans="3:3">
      <c r="C2929" t="s">
        <v>695</v>
      </c>
    </row>
    <row r="2930" spans="3:3">
      <c r="C2930" t="s">
        <v>695</v>
      </c>
    </row>
    <row r="2931" spans="3:3">
      <c r="C2931" t="s">
        <v>695</v>
      </c>
    </row>
    <row r="2932" spans="3:3">
      <c r="C2932" t="s">
        <v>695</v>
      </c>
    </row>
    <row r="2933" spans="3:3">
      <c r="C2933" t="s">
        <v>695</v>
      </c>
    </row>
    <row r="2934" spans="3:3">
      <c r="C2934" t="s">
        <v>695</v>
      </c>
    </row>
    <row r="2935" spans="3:3">
      <c r="C2935" t="s">
        <v>695</v>
      </c>
    </row>
    <row r="2936" spans="3:3">
      <c r="C2936" t="s">
        <v>695</v>
      </c>
    </row>
    <row r="2937" spans="3:3">
      <c r="C2937" t="s">
        <v>695</v>
      </c>
    </row>
    <row r="2938" spans="3:3">
      <c r="C2938" t="s">
        <v>695</v>
      </c>
    </row>
    <row r="2939" spans="3:3">
      <c r="C2939" t="s">
        <v>695</v>
      </c>
    </row>
    <row r="2940" spans="3:3">
      <c r="C2940" t="s">
        <v>695</v>
      </c>
    </row>
    <row r="2941" spans="3:3">
      <c r="C2941" t="s">
        <v>695</v>
      </c>
    </row>
    <row r="2942" spans="3:3">
      <c r="C2942" t="s">
        <v>695</v>
      </c>
    </row>
    <row r="2943" spans="3:3">
      <c r="C2943" t="s">
        <v>695</v>
      </c>
    </row>
    <row r="2944" spans="3:3">
      <c r="C2944" t="s">
        <v>695</v>
      </c>
    </row>
    <row r="2945" spans="3:3">
      <c r="C2945" t="s">
        <v>695</v>
      </c>
    </row>
    <row r="2946" spans="3:3">
      <c r="C2946" t="s">
        <v>695</v>
      </c>
    </row>
    <row r="2947" spans="3:3">
      <c r="C2947" t="s">
        <v>695</v>
      </c>
    </row>
    <row r="2948" spans="3:3">
      <c r="C2948" t="s">
        <v>695</v>
      </c>
    </row>
    <row r="2949" spans="3:3">
      <c r="C2949" t="s">
        <v>695</v>
      </c>
    </row>
    <row r="2950" spans="3:3">
      <c r="C2950" t="s">
        <v>695</v>
      </c>
    </row>
    <row r="2951" spans="3:3">
      <c r="C2951" t="s">
        <v>695</v>
      </c>
    </row>
    <row r="2952" spans="3:3">
      <c r="C2952" t="s">
        <v>695</v>
      </c>
    </row>
    <row r="2953" spans="3:3">
      <c r="C2953" t="s">
        <v>695</v>
      </c>
    </row>
    <row r="2954" spans="3:3">
      <c r="C2954" t="s">
        <v>695</v>
      </c>
    </row>
    <row r="2955" spans="3:3">
      <c r="C2955" t="s">
        <v>695</v>
      </c>
    </row>
    <row r="2956" spans="3:3">
      <c r="C2956" t="s">
        <v>695</v>
      </c>
    </row>
    <row r="2957" spans="3:3">
      <c r="C2957" t="s">
        <v>695</v>
      </c>
    </row>
    <row r="2958" spans="3:3">
      <c r="C2958" t="s">
        <v>695</v>
      </c>
    </row>
    <row r="2959" spans="3:3">
      <c r="C2959" t="s">
        <v>695</v>
      </c>
    </row>
    <row r="2960" spans="3:3">
      <c r="C2960" t="s">
        <v>695</v>
      </c>
    </row>
    <row r="2961" spans="3:3">
      <c r="C2961" t="s">
        <v>695</v>
      </c>
    </row>
    <row r="2962" spans="3:3">
      <c r="C2962" t="s">
        <v>695</v>
      </c>
    </row>
    <row r="2963" spans="3:3">
      <c r="C2963" t="s">
        <v>695</v>
      </c>
    </row>
    <row r="2964" spans="3:3">
      <c r="C2964" t="s">
        <v>695</v>
      </c>
    </row>
    <row r="2965" spans="3:3">
      <c r="C2965" t="s">
        <v>695</v>
      </c>
    </row>
    <row r="2966" spans="3:3">
      <c r="C2966" t="s">
        <v>695</v>
      </c>
    </row>
    <row r="2967" spans="3:3">
      <c r="C2967" t="s">
        <v>695</v>
      </c>
    </row>
    <row r="2968" spans="3:3">
      <c r="C2968" t="s">
        <v>695</v>
      </c>
    </row>
    <row r="2969" spans="3:3">
      <c r="C2969" t="s">
        <v>695</v>
      </c>
    </row>
    <row r="2970" spans="3:3">
      <c r="C2970" t="s">
        <v>627</v>
      </c>
    </row>
    <row r="2971" spans="3:3">
      <c r="C2971" t="s">
        <v>695</v>
      </c>
    </row>
    <row r="2972" spans="3:3">
      <c r="C2972" t="s">
        <v>695</v>
      </c>
    </row>
    <row r="2973" spans="3:3">
      <c r="C2973" t="s">
        <v>695</v>
      </c>
    </row>
    <row r="2974" spans="3:3">
      <c r="C2974" t="s">
        <v>695</v>
      </c>
    </row>
    <row r="2975" spans="3:3">
      <c r="C2975" t="s">
        <v>695</v>
      </c>
    </row>
    <row r="2976" spans="3:3">
      <c r="C2976" t="s">
        <v>695</v>
      </c>
    </row>
    <row r="2977" spans="3:3">
      <c r="C2977" t="s">
        <v>695</v>
      </c>
    </row>
    <row r="2978" spans="3:3">
      <c r="C2978" t="s">
        <v>695</v>
      </c>
    </row>
    <row r="2979" spans="3:3">
      <c r="C2979" t="s">
        <v>695</v>
      </c>
    </row>
    <row r="2980" spans="3:3">
      <c r="C2980" t="s">
        <v>695</v>
      </c>
    </row>
    <row r="2981" spans="3:3">
      <c r="C2981" t="s">
        <v>695</v>
      </c>
    </row>
    <row r="2982" spans="3:3">
      <c r="C2982" t="s">
        <v>695</v>
      </c>
    </row>
    <row r="2983" spans="3:3">
      <c r="C2983" t="s">
        <v>695</v>
      </c>
    </row>
    <row r="2984" spans="3:3">
      <c r="C2984" t="s">
        <v>695</v>
      </c>
    </row>
    <row r="2985" spans="3:3">
      <c r="C2985" t="s">
        <v>695</v>
      </c>
    </row>
    <row r="2986" spans="3:3">
      <c r="C2986" t="s">
        <v>695</v>
      </c>
    </row>
    <row r="2987" spans="3:3">
      <c r="C2987" t="s">
        <v>695</v>
      </c>
    </row>
    <row r="2988" spans="3:3">
      <c r="C2988" t="s">
        <v>695</v>
      </c>
    </row>
    <row r="2989" spans="3:3">
      <c r="C2989" t="s">
        <v>695</v>
      </c>
    </row>
    <row r="2990" spans="3:3">
      <c r="C2990" t="s">
        <v>695</v>
      </c>
    </row>
    <row r="2991" spans="3:3">
      <c r="C2991" t="s">
        <v>695</v>
      </c>
    </row>
    <row r="2992" spans="3:3">
      <c r="C2992" t="s">
        <v>695</v>
      </c>
    </row>
    <row r="2993" spans="3:3">
      <c r="C2993" t="s">
        <v>695</v>
      </c>
    </row>
    <row r="2994" spans="3:3">
      <c r="C2994" t="s">
        <v>695</v>
      </c>
    </row>
    <row r="2995" spans="3:3">
      <c r="C2995" t="s">
        <v>695</v>
      </c>
    </row>
    <row r="2996" spans="3:3">
      <c r="C2996" t="s">
        <v>695</v>
      </c>
    </row>
    <row r="2997" spans="3:3">
      <c r="C2997" t="s">
        <v>695</v>
      </c>
    </row>
    <row r="2998" spans="3:3">
      <c r="C2998" t="s">
        <v>695</v>
      </c>
    </row>
    <row r="2999" spans="3:3">
      <c r="C2999" t="s">
        <v>695</v>
      </c>
    </row>
    <row r="3000" spans="3:3">
      <c r="C3000" t="s">
        <v>695</v>
      </c>
    </row>
    <row r="3001" spans="3:3">
      <c r="C3001" t="s">
        <v>695</v>
      </c>
    </row>
    <row r="3002" spans="3:3">
      <c r="C3002" t="s">
        <v>695</v>
      </c>
    </row>
    <row r="3003" spans="3:3">
      <c r="C3003" t="s">
        <v>695</v>
      </c>
    </row>
    <row r="3004" spans="3:3">
      <c r="C3004" t="s">
        <v>695</v>
      </c>
    </row>
    <row r="3005" spans="3:3">
      <c r="C3005" t="s">
        <v>695</v>
      </c>
    </row>
    <row r="3006" spans="3:3">
      <c r="C3006" t="s">
        <v>695</v>
      </c>
    </row>
    <row r="3007" spans="3:3">
      <c r="C3007" t="s">
        <v>695</v>
      </c>
    </row>
    <row r="3008" spans="3:3">
      <c r="C3008" t="s">
        <v>695</v>
      </c>
    </row>
    <row r="3009" spans="3:3">
      <c r="C3009" t="s">
        <v>695</v>
      </c>
    </row>
    <row r="3010" spans="3:3">
      <c r="C3010" t="s">
        <v>695</v>
      </c>
    </row>
    <row r="3011" spans="3:3">
      <c r="C3011" t="s">
        <v>695</v>
      </c>
    </row>
    <row r="3012" spans="3:3">
      <c r="C3012" t="s">
        <v>695</v>
      </c>
    </row>
    <row r="3013" spans="3:3">
      <c r="C3013" t="s">
        <v>695</v>
      </c>
    </row>
    <row r="3014" spans="3:3">
      <c r="C3014" t="s">
        <v>695</v>
      </c>
    </row>
    <row r="3015" spans="3:3">
      <c r="C3015" t="s">
        <v>695</v>
      </c>
    </row>
    <row r="3016" spans="3:3">
      <c r="C3016" t="s">
        <v>695</v>
      </c>
    </row>
    <row r="3017" spans="3:3">
      <c r="C3017" t="s">
        <v>695</v>
      </c>
    </row>
    <row r="3018" spans="3:3">
      <c r="C3018" t="s">
        <v>695</v>
      </c>
    </row>
    <row r="3019" spans="3:3">
      <c r="C3019" t="s">
        <v>695</v>
      </c>
    </row>
    <row r="3020" spans="3:3">
      <c r="C3020" t="s">
        <v>627</v>
      </c>
    </row>
    <row r="3021" spans="3:3">
      <c r="C3021" t="s">
        <v>695</v>
      </c>
    </row>
    <row r="3022" spans="3:3">
      <c r="C3022" t="s">
        <v>695</v>
      </c>
    </row>
    <row r="3023" spans="3:3">
      <c r="C3023" t="s">
        <v>695</v>
      </c>
    </row>
    <row r="3024" spans="3:3">
      <c r="C3024" t="s">
        <v>336</v>
      </c>
    </row>
    <row r="3025" spans="3:3">
      <c r="C3025" t="s">
        <v>695</v>
      </c>
    </row>
    <row r="3026" spans="3:3">
      <c r="C3026" t="s">
        <v>695</v>
      </c>
    </row>
    <row r="3027" spans="3:3">
      <c r="C3027" t="s">
        <v>695</v>
      </c>
    </row>
    <row r="3028" spans="3:3">
      <c r="C3028" t="s">
        <v>695</v>
      </c>
    </row>
    <row r="3029" spans="3:3">
      <c r="C3029" t="s">
        <v>695</v>
      </c>
    </row>
    <row r="3030" spans="3:3">
      <c r="C3030" t="s">
        <v>695</v>
      </c>
    </row>
    <row r="3031" spans="3:3">
      <c r="C3031" t="s">
        <v>695</v>
      </c>
    </row>
    <row r="3032" spans="3:3">
      <c r="C3032" t="s">
        <v>695</v>
      </c>
    </row>
    <row r="3033" spans="3:3">
      <c r="C3033" t="s">
        <v>695</v>
      </c>
    </row>
    <row r="3034" spans="3:3">
      <c r="C3034" t="s">
        <v>695</v>
      </c>
    </row>
    <row r="3035" spans="3:3">
      <c r="C3035" t="s">
        <v>695</v>
      </c>
    </row>
    <row r="3036" spans="3:3">
      <c r="C3036" t="s">
        <v>695</v>
      </c>
    </row>
    <row r="3037" spans="3:3">
      <c r="C3037" t="s">
        <v>695</v>
      </c>
    </row>
    <row r="3038" spans="3:3">
      <c r="C3038" t="s">
        <v>695</v>
      </c>
    </row>
    <row r="3039" spans="3:3">
      <c r="C3039" t="s">
        <v>695</v>
      </c>
    </row>
    <row r="3040" spans="3:3">
      <c r="C3040" t="s">
        <v>695</v>
      </c>
    </row>
    <row r="3041" spans="3:3">
      <c r="C3041" t="s">
        <v>695</v>
      </c>
    </row>
    <row r="3042" spans="3:3">
      <c r="C3042" t="s">
        <v>695</v>
      </c>
    </row>
    <row r="3043" spans="3:3">
      <c r="C3043" t="s">
        <v>695</v>
      </c>
    </row>
    <row r="3044" spans="3:3">
      <c r="C3044" t="s">
        <v>695</v>
      </c>
    </row>
    <row r="3045" spans="3:3">
      <c r="C3045" t="s">
        <v>695</v>
      </c>
    </row>
    <row r="3046" spans="3:3">
      <c r="C3046" t="s">
        <v>695</v>
      </c>
    </row>
    <row r="3047" spans="3:3">
      <c r="C3047" t="s">
        <v>695</v>
      </c>
    </row>
    <row r="3048" spans="3:3">
      <c r="C3048" t="s">
        <v>695</v>
      </c>
    </row>
    <row r="3049" spans="3:3">
      <c r="C3049" t="s">
        <v>695</v>
      </c>
    </row>
    <row r="3050" spans="3:3">
      <c r="C3050" t="s">
        <v>695</v>
      </c>
    </row>
    <row r="3051" spans="3:3">
      <c r="C3051" t="s">
        <v>695</v>
      </c>
    </row>
    <row r="3052" spans="3:3">
      <c r="C3052" t="s">
        <v>695</v>
      </c>
    </row>
    <row r="3053" spans="3:3">
      <c r="C3053" t="s">
        <v>695</v>
      </c>
    </row>
    <row r="3054" spans="3:3">
      <c r="C3054" t="s">
        <v>695</v>
      </c>
    </row>
    <row r="3055" spans="3:3">
      <c r="C3055" t="s">
        <v>695</v>
      </c>
    </row>
    <row r="3056" spans="3:3">
      <c r="C3056" t="s">
        <v>695</v>
      </c>
    </row>
    <row r="3057" spans="3:3">
      <c r="C3057" t="s">
        <v>695</v>
      </c>
    </row>
    <row r="3058" spans="3:3">
      <c r="C3058" t="s">
        <v>695</v>
      </c>
    </row>
    <row r="3059" spans="3:3">
      <c r="C3059" t="s">
        <v>695</v>
      </c>
    </row>
    <row r="3060" spans="3:3">
      <c r="C3060" t="s">
        <v>695</v>
      </c>
    </row>
    <row r="3061" spans="3:3">
      <c r="C3061" t="s">
        <v>695</v>
      </c>
    </row>
    <row r="3062" spans="3:3">
      <c r="C3062" t="s">
        <v>695</v>
      </c>
    </row>
    <row r="3063" spans="3:3">
      <c r="C3063" t="s">
        <v>695</v>
      </c>
    </row>
    <row r="3064" spans="3:3">
      <c r="C3064" t="s">
        <v>695</v>
      </c>
    </row>
    <row r="3065" spans="3:3">
      <c r="C3065" t="s">
        <v>695</v>
      </c>
    </row>
    <row r="3066" spans="3:3">
      <c r="C3066" t="s">
        <v>695</v>
      </c>
    </row>
    <row r="3067" spans="3:3">
      <c r="C3067" t="s">
        <v>695</v>
      </c>
    </row>
    <row r="3068" spans="3:3">
      <c r="C3068" t="s">
        <v>695</v>
      </c>
    </row>
    <row r="3069" spans="3:3">
      <c r="C3069" t="s">
        <v>695</v>
      </c>
    </row>
    <row r="3070" spans="3:3">
      <c r="C3070" t="s">
        <v>695</v>
      </c>
    </row>
    <row r="3071" spans="3:3">
      <c r="C3071" t="s">
        <v>695</v>
      </c>
    </row>
    <row r="3072" spans="3:3">
      <c r="C3072" t="s">
        <v>695</v>
      </c>
    </row>
    <row r="3073" spans="3:3">
      <c r="C3073" t="s">
        <v>695</v>
      </c>
    </row>
    <row r="3074" spans="3:3">
      <c r="C3074" t="s">
        <v>695</v>
      </c>
    </row>
    <row r="3075" spans="3:3">
      <c r="C3075" t="s">
        <v>695</v>
      </c>
    </row>
    <row r="3076" spans="3:3">
      <c r="C3076" t="s">
        <v>695</v>
      </c>
    </row>
    <row r="3077" spans="3:3">
      <c r="C3077" t="s">
        <v>336</v>
      </c>
    </row>
    <row r="3078" spans="3:3">
      <c r="C3078" t="s">
        <v>695</v>
      </c>
    </row>
    <row r="3079" spans="3:3">
      <c r="C3079" t="s">
        <v>695</v>
      </c>
    </row>
    <row r="3080" spans="3:3">
      <c r="C3080" t="s">
        <v>695</v>
      </c>
    </row>
    <row r="3081" spans="3:3">
      <c r="C3081" t="s">
        <v>695</v>
      </c>
    </row>
    <row r="3082" spans="3:3">
      <c r="C3082" t="s">
        <v>695</v>
      </c>
    </row>
    <row r="3083" spans="3:3">
      <c r="C3083" t="s">
        <v>695</v>
      </c>
    </row>
    <row r="3084" spans="3:3">
      <c r="C3084" t="s">
        <v>695</v>
      </c>
    </row>
    <row r="3085" spans="3:3">
      <c r="C3085" t="s">
        <v>695</v>
      </c>
    </row>
    <row r="3086" spans="3:3">
      <c r="C3086" t="s">
        <v>695</v>
      </c>
    </row>
    <row r="3087" spans="3:3">
      <c r="C3087" t="s">
        <v>695</v>
      </c>
    </row>
    <row r="3088" spans="3:3">
      <c r="C3088" t="s">
        <v>695</v>
      </c>
    </row>
    <row r="3089" spans="3:3">
      <c r="C3089" t="s">
        <v>695</v>
      </c>
    </row>
    <row r="3090" spans="3:3">
      <c r="C3090" t="s">
        <v>695</v>
      </c>
    </row>
    <row r="3091" spans="3:3">
      <c r="C3091" t="s">
        <v>695</v>
      </c>
    </row>
    <row r="3092" spans="3:3">
      <c r="C3092" t="s">
        <v>695</v>
      </c>
    </row>
    <row r="3093" spans="3:3">
      <c r="C3093" t="s">
        <v>695</v>
      </c>
    </row>
    <row r="3094" spans="3:3">
      <c r="C3094" t="s">
        <v>695</v>
      </c>
    </row>
    <row r="3095" spans="3:3">
      <c r="C3095" t="s">
        <v>695</v>
      </c>
    </row>
    <row r="3096" spans="3:3">
      <c r="C3096" t="s">
        <v>695</v>
      </c>
    </row>
    <row r="3097" spans="3:3">
      <c r="C3097" t="s">
        <v>695</v>
      </c>
    </row>
    <row r="3098" spans="3:3">
      <c r="C3098" t="s">
        <v>695</v>
      </c>
    </row>
    <row r="3099" spans="3:3">
      <c r="C3099" t="s">
        <v>695</v>
      </c>
    </row>
    <row r="3100" spans="3:3">
      <c r="C3100" t="s">
        <v>695</v>
      </c>
    </row>
    <row r="3101" spans="3:3">
      <c r="C3101" t="s">
        <v>695</v>
      </c>
    </row>
    <row r="3102" spans="3:3">
      <c r="C3102" t="s">
        <v>695</v>
      </c>
    </row>
    <row r="3103" spans="3:3">
      <c r="C3103" t="s">
        <v>695</v>
      </c>
    </row>
    <row r="3104" spans="3:3">
      <c r="C3104" t="s">
        <v>695</v>
      </c>
    </row>
    <row r="3105" spans="3:3">
      <c r="C3105" t="s">
        <v>695</v>
      </c>
    </row>
    <row r="3106" spans="3:3">
      <c r="C3106" t="s">
        <v>695</v>
      </c>
    </row>
    <row r="3107" spans="3:3">
      <c r="C3107" t="s">
        <v>695</v>
      </c>
    </row>
    <row r="3108" spans="3:3">
      <c r="C3108" t="s">
        <v>695</v>
      </c>
    </row>
    <row r="3109" spans="3:3">
      <c r="C3109" t="s">
        <v>695</v>
      </c>
    </row>
    <row r="3110" spans="3:3">
      <c r="C3110" t="s">
        <v>695</v>
      </c>
    </row>
    <row r="3111" spans="3:3">
      <c r="C3111" t="s">
        <v>695</v>
      </c>
    </row>
    <row r="3112" spans="3:3">
      <c r="C3112" t="s">
        <v>695</v>
      </c>
    </row>
    <row r="3113" spans="3:3">
      <c r="C3113" t="s">
        <v>695</v>
      </c>
    </row>
    <row r="3114" spans="3:3">
      <c r="C3114" t="s">
        <v>695</v>
      </c>
    </row>
    <row r="3115" spans="3:3">
      <c r="C3115" t="s">
        <v>695</v>
      </c>
    </row>
    <row r="3116" spans="3:3">
      <c r="C3116" t="s">
        <v>627</v>
      </c>
    </row>
    <row r="3117" spans="3:3">
      <c r="C3117" t="s">
        <v>695</v>
      </c>
    </row>
    <row r="3118" spans="3:3">
      <c r="C3118" t="s">
        <v>695</v>
      </c>
    </row>
    <row r="3119" spans="3:3">
      <c r="C3119" t="s">
        <v>695</v>
      </c>
    </row>
    <row r="3120" spans="3:3">
      <c r="C3120" t="s">
        <v>695</v>
      </c>
    </row>
    <row r="3121" spans="3:3">
      <c r="C3121" t="s">
        <v>695</v>
      </c>
    </row>
    <row r="3122" spans="3:3">
      <c r="C3122" t="s">
        <v>695</v>
      </c>
    </row>
    <row r="3123" spans="3:3">
      <c r="C3123" t="s">
        <v>695</v>
      </c>
    </row>
    <row r="3124" spans="3:3">
      <c r="C3124" t="s">
        <v>695</v>
      </c>
    </row>
    <row r="3125" spans="3:3">
      <c r="C3125" t="s">
        <v>695</v>
      </c>
    </row>
    <row r="3126" spans="3:3">
      <c r="C3126" t="s">
        <v>695</v>
      </c>
    </row>
    <row r="3127" spans="3:3">
      <c r="C3127" t="s">
        <v>695</v>
      </c>
    </row>
    <row r="3128" spans="3:3">
      <c r="C3128" t="s">
        <v>695</v>
      </c>
    </row>
    <row r="3129" spans="3:3">
      <c r="C3129" t="s">
        <v>695</v>
      </c>
    </row>
    <row r="3130" spans="3:3">
      <c r="C3130" t="s">
        <v>695</v>
      </c>
    </row>
    <row r="3131" spans="3:3">
      <c r="C3131" t="s">
        <v>695</v>
      </c>
    </row>
    <row r="3132" spans="3:3">
      <c r="C3132" t="s">
        <v>695</v>
      </c>
    </row>
    <row r="3133" spans="3:3">
      <c r="C3133" t="s">
        <v>695</v>
      </c>
    </row>
    <row r="3134" spans="3:3">
      <c r="C3134" t="s">
        <v>695</v>
      </c>
    </row>
    <row r="3135" spans="3:3">
      <c r="C3135" t="s">
        <v>695</v>
      </c>
    </row>
    <row r="3136" spans="3:3">
      <c r="C3136" t="s">
        <v>695</v>
      </c>
    </row>
    <row r="3137" spans="3:3">
      <c r="C3137" t="s">
        <v>695</v>
      </c>
    </row>
    <row r="3138" spans="3:3">
      <c r="C3138" t="s">
        <v>695</v>
      </c>
    </row>
    <row r="3139" spans="3:3">
      <c r="C3139" t="s">
        <v>695</v>
      </c>
    </row>
    <row r="3140" spans="3:3">
      <c r="C3140" t="s">
        <v>695</v>
      </c>
    </row>
    <row r="3141" spans="3:3">
      <c r="C3141" t="s">
        <v>695</v>
      </c>
    </row>
    <row r="3142" spans="3:3">
      <c r="C3142" t="s">
        <v>695</v>
      </c>
    </row>
    <row r="3143" spans="3:3">
      <c r="C3143" t="s">
        <v>695</v>
      </c>
    </row>
    <row r="3144" spans="3:3">
      <c r="C3144" t="s">
        <v>695</v>
      </c>
    </row>
    <row r="3145" spans="3:3">
      <c r="C3145" t="s">
        <v>695</v>
      </c>
    </row>
    <row r="3146" spans="3:3">
      <c r="C3146" t="s">
        <v>695</v>
      </c>
    </row>
    <row r="3147" spans="3:3">
      <c r="C3147" t="s">
        <v>695</v>
      </c>
    </row>
    <row r="3148" spans="3:3">
      <c r="C3148" t="s">
        <v>695</v>
      </c>
    </row>
    <row r="3149" spans="3:3">
      <c r="C3149" t="s">
        <v>695</v>
      </c>
    </row>
    <row r="3150" spans="3:3">
      <c r="C3150" t="s">
        <v>695</v>
      </c>
    </row>
    <row r="3151" spans="3:3">
      <c r="C3151" t="s">
        <v>695</v>
      </c>
    </row>
    <row r="3152" spans="3:3">
      <c r="C3152" t="s">
        <v>695</v>
      </c>
    </row>
    <row r="3153" spans="3:3">
      <c r="C3153" t="s">
        <v>695</v>
      </c>
    </row>
    <row r="3154" spans="3:3">
      <c r="C3154" t="s">
        <v>695</v>
      </c>
    </row>
    <row r="3155" spans="3:3">
      <c r="C3155" t="s">
        <v>695</v>
      </c>
    </row>
    <row r="3156" spans="3:3">
      <c r="C3156" t="s">
        <v>695</v>
      </c>
    </row>
    <row r="3157" spans="3:3">
      <c r="C3157" t="s">
        <v>695</v>
      </c>
    </row>
    <row r="3158" spans="3:3">
      <c r="C3158" t="s">
        <v>695</v>
      </c>
    </row>
    <row r="3159" spans="3:3">
      <c r="C3159" t="s">
        <v>695</v>
      </c>
    </row>
    <row r="3160" spans="3:3">
      <c r="C3160" t="s">
        <v>695</v>
      </c>
    </row>
    <row r="3161" spans="3:3">
      <c r="C3161" t="s">
        <v>695</v>
      </c>
    </row>
    <row r="3162" spans="3:3">
      <c r="C3162" t="s">
        <v>695</v>
      </c>
    </row>
    <row r="3163" spans="3:3">
      <c r="C3163" t="s">
        <v>695</v>
      </c>
    </row>
    <row r="3164" spans="3:3">
      <c r="C3164" t="s">
        <v>627</v>
      </c>
    </row>
    <row r="3165" spans="3:3">
      <c r="C3165" t="s">
        <v>695</v>
      </c>
    </row>
    <row r="3166" spans="3:3">
      <c r="C3166" t="s">
        <v>695</v>
      </c>
    </row>
    <row r="3167" spans="3:3">
      <c r="C3167" t="s">
        <v>695</v>
      </c>
    </row>
    <row r="3168" spans="3:3">
      <c r="C3168" t="s">
        <v>695</v>
      </c>
    </row>
    <row r="3169" spans="3:3">
      <c r="C3169" t="s">
        <v>695</v>
      </c>
    </row>
    <row r="3170" spans="3:3">
      <c r="C3170" t="s">
        <v>695</v>
      </c>
    </row>
    <row r="3171" spans="3:3">
      <c r="C3171" t="s">
        <v>695</v>
      </c>
    </row>
    <row r="3172" spans="3:3">
      <c r="C3172" t="s">
        <v>695</v>
      </c>
    </row>
    <row r="3173" spans="3:3">
      <c r="C3173" t="s">
        <v>695</v>
      </c>
    </row>
    <row r="3174" spans="3:3">
      <c r="C3174" t="s">
        <v>695</v>
      </c>
    </row>
    <row r="3175" spans="3:3">
      <c r="C3175" t="s">
        <v>695</v>
      </c>
    </row>
    <row r="3176" spans="3:3">
      <c r="C3176" t="s">
        <v>695</v>
      </c>
    </row>
    <row r="3177" spans="3:3">
      <c r="C3177" t="s">
        <v>695</v>
      </c>
    </row>
    <row r="3178" spans="3:3">
      <c r="C3178" t="s">
        <v>695</v>
      </c>
    </row>
    <row r="3179" spans="3:3">
      <c r="C3179" t="s">
        <v>695</v>
      </c>
    </row>
    <row r="3180" spans="3:3">
      <c r="C3180" t="s">
        <v>695</v>
      </c>
    </row>
    <row r="3181" spans="3:3">
      <c r="C3181" t="s">
        <v>695</v>
      </c>
    </row>
    <row r="3182" spans="3:3">
      <c r="C3182" t="s">
        <v>695</v>
      </c>
    </row>
    <row r="3183" spans="3:3">
      <c r="C3183" t="s">
        <v>695</v>
      </c>
    </row>
    <row r="3184" spans="3:3">
      <c r="C3184" t="s">
        <v>695</v>
      </c>
    </row>
    <row r="3185" spans="3:3">
      <c r="C3185" t="s">
        <v>695</v>
      </c>
    </row>
    <row r="3186" spans="3:3">
      <c r="C3186" t="s">
        <v>695</v>
      </c>
    </row>
    <row r="3187" spans="3:3">
      <c r="C3187" t="s">
        <v>695</v>
      </c>
    </row>
    <row r="3188" spans="3:3">
      <c r="C3188" t="s">
        <v>695</v>
      </c>
    </row>
    <row r="3189" spans="3:3">
      <c r="C3189" t="s">
        <v>695</v>
      </c>
    </row>
    <row r="3190" spans="3:3">
      <c r="C3190" t="s">
        <v>695</v>
      </c>
    </row>
    <row r="3191" spans="3:3">
      <c r="C3191" t="s">
        <v>695</v>
      </c>
    </row>
    <row r="3192" spans="3:3">
      <c r="C3192" t="s">
        <v>695</v>
      </c>
    </row>
    <row r="3193" spans="3:3">
      <c r="C3193" t="s">
        <v>695</v>
      </c>
    </row>
    <row r="3194" spans="3:3">
      <c r="C3194" t="s">
        <v>695</v>
      </c>
    </row>
    <row r="3195" spans="3:3">
      <c r="C3195" t="s">
        <v>695</v>
      </c>
    </row>
    <row r="3196" spans="3:3">
      <c r="C3196" t="s">
        <v>695</v>
      </c>
    </row>
    <row r="3197" spans="3:3">
      <c r="C3197" t="s">
        <v>627</v>
      </c>
    </row>
    <row r="3198" spans="3:3">
      <c r="C3198" t="s">
        <v>695</v>
      </c>
    </row>
    <row r="3199" spans="3:3">
      <c r="C3199" t="s">
        <v>695</v>
      </c>
    </row>
    <row r="3200" spans="3:3">
      <c r="C3200" t="s">
        <v>695</v>
      </c>
    </row>
    <row r="3201" spans="3:3">
      <c r="C3201" t="s">
        <v>695</v>
      </c>
    </row>
    <row r="3202" spans="3:3">
      <c r="C3202" t="s">
        <v>695</v>
      </c>
    </row>
    <row r="3203" spans="3:3">
      <c r="C3203" t="s">
        <v>695</v>
      </c>
    </row>
    <row r="3204" spans="3:3">
      <c r="C3204" t="s">
        <v>695</v>
      </c>
    </row>
    <row r="3205" spans="3:3">
      <c r="C3205" t="s">
        <v>695</v>
      </c>
    </row>
    <row r="3206" spans="3:3">
      <c r="C3206" t="s">
        <v>695</v>
      </c>
    </row>
    <row r="3207" spans="3:3">
      <c r="C3207" t="s">
        <v>695</v>
      </c>
    </row>
    <row r="3208" spans="3:3">
      <c r="C3208" t="s">
        <v>695</v>
      </c>
    </row>
    <row r="3209" spans="3:3">
      <c r="C3209" t="s">
        <v>695</v>
      </c>
    </row>
    <row r="3210" spans="3:3">
      <c r="C3210" t="s">
        <v>695</v>
      </c>
    </row>
    <row r="3211" spans="3:3">
      <c r="C3211" t="s">
        <v>695</v>
      </c>
    </row>
    <row r="3212" spans="3:3">
      <c r="C3212" t="s">
        <v>695</v>
      </c>
    </row>
    <row r="3213" spans="3:3">
      <c r="C3213" t="s">
        <v>695</v>
      </c>
    </row>
    <row r="3214" spans="3:3">
      <c r="C3214" t="s">
        <v>695</v>
      </c>
    </row>
    <row r="3215" spans="3:3">
      <c r="C3215" t="s">
        <v>695</v>
      </c>
    </row>
    <row r="3216" spans="3:3">
      <c r="C3216" t="s">
        <v>695</v>
      </c>
    </row>
    <row r="3217" spans="3:3">
      <c r="C3217" t="s">
        <v>695</v>
      </c>
    </row>
    <row r="3218" spans="3:3">
      <c r="C3218" t="s">
        <v>695</v>
      </c>
    </row>
    <row r="3219" spans="3:3">
      <c r="C3219" t="s">
        <v>695</v>
      </c>
    </row>
    <row r="3220" spans="3:3">
      <c r="C3220" t="s">
        <v>695</v>
      </c>
    </row>
    <row r="3221" spans="3:3">
      <c r="C3221" t="s">
        <v>336</v>
      </c>
    </row>
    <row r="3222" spans="3:3">
      <c r="C3222" t="s">
        <v>695</v>
      </c>
    </row>
    <row r="3223" spans="3:3">
      <c r="C3223" t="s">
        <v>695</v>
      </c>
    </row>
    <row r="3224" spans="3:3">
      <c r="C3224" t="s">
        <v>695</v>
      </c>
    </row>
    <row r="3225" spans="3:3">
      <c r="C3225" t="s">
        <v>695</v>
      </c>
    </row>
    <row r="3226" spans="3:3">
      <c r="C3226" t="s">
        <v>695</v>
      </c>
    </row>
    <row r="3227" spans="3:3">
      <c r="C3227" t="s">
        <v>695</v>
      </c>
    </row>
    <row r="3228" spans="3:3">
      <c r="C3228" t="s">
        <v>695</v>
      </c>
    </row>
    <row r="3229" spans="3:3">
      <c r="C3229" t="s">
        <v>695</v>
      </c>
    </row>
    <row r="3230" spans="3:3">
      <c r="C3230" t="s">
        <v>695</v>
      </c>
    </row>
    <row r="3231" spans="3:3">
      <c r="C3231" t="s">
        <v>695</v>
      </c>
    </row>
    <row r="3232" spans="3:3">
      <c r="C3232" t="s">
        <v>695</v>
      </c>
    </row>
    <row r="3233" spans="3:3">
      <c r="C3233" t="s">
        <v>695</v>
      </c>
    </row>
    <row r="3234" spans="3:3">
      <c r="C3234" t="s">
        <v>695</v>
      </c>
    </row>
    <row r="3235" spans="3:3">
      <c r="C3235" t="s">
        <v>695</v>
      </c>
    </row>
    <row r="3236" spans="3:3">
      <c r="C3236" t="s">
        <v>695</v>
      </c>
    </row>
    <row r="3237" spans="3:3">
      <c r="C3237" t="s">
        <v>695</v>
      </c>
    </row>
    <row r="3238" spans="3:3">
      <c r="C3238" t="s">
        <v>695</v>
      </c>
    </row>
    <row r="3239" spans="3:3">
      <c r="C3239" t="s">
        <v>695</v>
      </c>
    </row>
    <row r="3240" spans="3:3">
      <c r="C3240" t="s">
        <v>695</v>
      </c>
    </row>
    <row r="3241" spans="3:3">
      <c r="C3241" t="s">
        <v>695</v>
      </c>
    </row>
    <row r="3242" spans="3:3">
      <c r="C3242" t="s">
        <v>695</v>
      </c>
    </row>
    <row r="3243" spans="3:3">
      <c r="C3243" t="s">
        <v>695</v>
      </c>
    </row>
    <row r="3244" spans="3:3">
      <c r="C3244" t="s">
        <v>695</v>
      </c>
    </row>
    <row r="3245" spans="3:3">
      <c r="C3245" t="s">
        <v>695</v>
      </c>
    </row>
    <row r="3246" spans="3:3">
      <c r="C3246" t="s">
        <v>695</v>
      </c>
    </row>
    <row r="3247" spans="3:3">
      <c r="C3247" t="s">
        <v>695</v>
      </c>
    </row>
    <row r="3248" spans="3:3">
      <c r="C3248" t="s">
        <v>627</v>
      </c>
    </row>
    <row r="3249" spans="3:3">
      <c r="C3249" t="s">
        <v>695</v>
      </c>
    </row>
    <row r="3250" spans="3:3">
      <c r="C3250" t="s">
        <v>695</v>
      </c>
    </row>
    <row r="3251" spans="3:3">
      <c r="C3251" t="s">
        <v>695</v>
      </c>
    </row>
    <row r="3252" spans="3:3">
      <c r="C3252" t="s">
        <v>695</v>
      </c>
    </row>
    <row r="3253" spans="3:3">
      <c r="C3253" t="s">
        <v>695</v>
      </c>
    </row>
    <row r="3254" spans="3:3">
      <c r="C3254" t="s">
        <v>695</v>
      </c>
    </row>
    <row r="3255" spans="3:3">
      <c r="C3255" t="s">
        <v>695</v>
      </c>
    </row>
    <row r="3256" spans="3:3">
      <c r="C3256" t="s">
        <v>695</v>
      </c>
    </row>
    <row r="3257" spans="3:3">
      <c r="C3257" t="s">
        <v>695</v>
      </c>
    </row>
    <row r="3258" spans="3:3">
      <c r="C3258" t="s">
        <v>695</v>
      </c>
    </row>
    <row r="3259" spans="3:3">
      <c r="C3259" t="s">
        <v>695</v>
      </c>
    </row>
    <row r="3260" spans="3:3">
      <c r="C3260" t="s">
        <v>695</v>
      </c>
    </row>
    <row r="3261" spans="3:3">
      <c r="C3261" t="s">
        <v>695</v>
      </c>
    </row>
    <row r="3262" spans="3:3">
      <c r="C3262" t="s">
        <v>695</v>
      </c>
    </row>
    <row r="3263" spans="3:3">
      <c r="C3263" t="s">
        <v>695</v>
      </c>
    </row>
    <row r="3264" spans="3:3">
      <c r="C3264" t="s">
        <v>695</v>
      </c>
    </row>
    <row r="3265" spans="3:3">
      <c r="C3265" t="s">
        <v>695</v>
      </c>
    </row>
    <row r="3266" spans="3:3">
      <c r="C3266" t="s">
        <v>695</v>
      </c>
    </row>
    <row r="3267" spans="3:3">
      <c r="C3267" t="s">
        <v>695</v>
      </c>
    </row>
    <row r="3268" spans="3:3">
      <c r="C3268" t="s">
        <v>695</v>
      </c>
    </row>
    <row r="3269" spans="3:3">
      <c r="C3269" t="s">
        <v>695</v>
      </c>
    </row>
    <row r="3270" spans="3:3">
      <c r="C3270" t="s">
        <v>695</v>
      </c>
    </row>
    <row r="3271" spans="3:3">
      <c r="C3271" t="s">
        <v>695</v>
      </c>
    </row>
    <row r="3272" spans="3:3">
      <c r="C3272" t="s">
        <v>695</v>
      </c>
    </row>
    <row r="3273" spans="3:3">
      <c r="C3273" t="s">
        <v>695</v>
      </c>
    </row>
    <row r="3274" spans="3:3">
      <c r="C3274" t="s">
        <v>695</v>
      </c>
    </row>
    <row r="3275" spans="3:3">
      <c r="C3275" t="s">
        <v>695</v>
      </c>
    </row>
    <row r="3276" spans="3:3">
      <c r="C3276" t="s">
        <v>695</v>
      </c>
    </row>
    <row r="3277" spans="3:3">
      <c r="C3277" t="s">
        <v>695</v>
      </c>
    </row>
    <row r="3278" spans="3:3">
      <c r="C3278" t="s">
        <v>695</v>
      </c>
    </row>
    <row r="3279" spans="3:3">
      <c r="C3279" t="s">
        <v>695</v>
      </c>
    </row>
    <row r="3280" spans="3:3">
      <c r="C3280" t="s">
        <v>695</v>
      </c>
    </row>
    <row r="3281" spans="3:3">
      <c r="C3281" t="s">
        <v>695</v>
      </c>
    </row>
    <row r="3282" spans="3:3">
      <c r="C3282" t="s">
        <v>695</v>
      </c>
    </row>
    <row r="3283" spans="3:3">
      <c r="C3283" t="s">
        <v>695</v>
      </c>
    </row>
    <row r="3284" spans="3:3">
      <c r="C3284" t="s">
        <v>695</v>
      </c>
    </row>
    <row r="3285" spans="3:3">
      <c r="C3285" t="s">
        <v>695</v>
      </c>
    </row>
    <row r="3286" spans="3:3">
      <c r="C3286" t="s">
        <v>695</v>
      </c>
    </row>
    <row r="3287" spans="3:3">
      <c r="C3287" t="s">
        <v>695</v>
      </c>
    </row>
    <row r="3288" spans="3:3">
      <c r="C3288" t="s">
        <v>695</v>
      </c>
    </row>
    <row r="3289" spans="3:3">
      <c r="C3289" t="s">
        <v>695</v>
      </c>
    </row>
    <row r="3290" spans="3:3">
      <c r="C3290" t="s">
        <v>695</v>
      </c>
    </row>
    <row r="3291" spans="3:3">
      <c r="C3291" t="s">
        <v>695</v>
      </c>
    </row>
    <row r="3292" spans="3:3">
      <c r="C3292" t="s">
        <v>695</v>
      </c>
    </row>
    <row r="3293" spans="3:3">
      <c r="C3293" t="s">
        <v>695</v>
      </c>
    </row>
    <row r="3294" spans="3:3">
      <c r="C3294" t="s">
        <v>695</v>
      </c>
    </row>
    <row r="3295" spans="3:3">
      <c r="C3295" t="s">
        <v>695</v>
      </c>
    </row>
    <row r="3296" spans="3:3">
      <c r="C3296" t="s">
        <v>695</v>
      </c>
    </row>
    <row r="3297" spans="3:3">
      <c r="C3297" t="s">
        <v>695</v>
      </c>
    </row>
    <row r="3298" spans="3:3">
      <c r="C3298" t="s">
        <v>695</v>
      </c>
    </row>
    <row r="3299" spans="3:3">
      <c r="C3299" t="s">
        <v>695</v>
      </c>
    </row>
    <row r="3300" spans="3:3">
      <c r="C3300" t="s">
        <v>695</v>
      </c>
    </row>
    <row r="3301" spans="3:3">
      <c r="C3301" t="s">
        <v>695</v>
      </c>
    </row>
    <row r="3302" spans="3:3">
      <c r="C3302" t="s">
        <v>695</v>
      </c>
    </row>
    <row r="3303" spans="3:3">
      <c r="C3303" t="s">
        <v>695</v>
      </c>
    </row>
    <row r="3304" spans="3:3">
      <c r="C3304" t="s">
        <v>695</v>
      </c>
    </row>
    <row r="3305" spans="3:3">
      <c r="C3305" t="s">
        <v>695</v>
      </c>
    </row>
    <row r="3306" spans="3:3">
      <c r="C3306" t="s">
        <v>695</v>
      </c>
    </row>
    <row r="3307" spans="3:3">
      <c r="C3307" t="s">
        <v>695</v>
      </c>
    </row>
    <row r="3308" spans="3:3">
      <c r="C3308" t="s">
        <v>695</v>
      </c>
    </row>
    <row r="3309" spans="3:3">
      <c r="C3309" t="s">
        <v>695</v>
      </c>
    </row>
    <row r="3310" spans="3:3">
      <c r="C3310" t="s">
        <v>695</v>
      </c>
    </row>
    <row r="3311" spans="3:3">
      <c r="C3311" t="s">
        <v>695</v>
      </c>
    </row>
    <row r="3312" spans="3:3">
      <c r="C3312" t="s">
        <v>695</v>
      </c>
    </row>
    <row r="3313" spans="3:3">
      <c r="C3313" t="s">
        <v>695</v>
      </c>
    </row>
    <row r="3314" spans="3:3">
      <c r="C3314" t="s">
        <v>695</v>
      </c>
    </row>
    <row r="3315" spans="3:3">
      <c r="C3315" t="s">
        <v>695</v>
      </c>
    </row>
    <row r="3316" spans="3:3">
      <c r="C3316" t="s">
        <v>695</v>
      </c>
    </row>
    <row r="3317" spans="3:3">
      <c r="C3317" t="s">
        <v>695</v>
      </c>
    </row>
    <row r="3318" spans="3:3">
      <c r="C3318" t="s">
        <v>695</v>
      </c>
    </row>
    <row r="3319" spans="3:3">
      <c r="C3319" t="s">
        <v>695</v>
      </c>
    </row>
    <row r="3320" spans="3:3">
      <c r="C3320" t="s">
        <v>695</v>
      </c>
    </row>
    <row r="3321" spans="3:3">
      <c r="C3321" t="s">
        <v>695</v>
      </c>
    </row>
    <row r="3322" spans="3:3">
      <c r="C3322" t="s">
        <v>695</v>
      </c>
    </row>
    <row r="3323" spans="3:3">
      <c r="C3323" t="s">
        <v>695</v>
      </c>
    </row>
    <row r="3324" spans="3:3">
      <c r="C3324" t="s">
        <v>695</v>
      </c>
    </row>
    <row r="3325" spans="3:3">
      <c r="C3325" t="s">
        <v>695</v>
      </c>
    </row>
    <row r="3326" spans="3:3">
      <c r="C3326" t="s">
        <v>695</v>
      </c>
    </row>
    <row r="3327" spans="3:3">
      <c r="C3327" t="s">
        <v>695</v>
      </c>
    </row>
    <row r="3328" spans="3:3">
      <c r="C3328" t="s">
        <v>695</v>
      </c>
    </row>
    <row r="3329" spans="3:3">
      <c r="C3329" t="s">
        <v>695</v>
      </c>
    </row>
    <row r="3330" spans="3:3">
      <c r="C3330" t="s">
        <v>695</v>
      </c>
    </row>
    <row r="3331" spans="3:3">
      <c r="C3331" t="s">
        <v>695</v>
      </c>
    </row>
    <row r="3332" spans="3:3">
      <c r="C3332" t="s">
        <v>695</v>
      </c>
    </row>
    <row r="3333" spans="3:3">
      <c r="C3333" t="s">
        <v>695</v>
      </c>
    </row>
    <row r="3334" spans="3:3">
      <c r="C3334" t="s">
        <v>695</v>
      </c>
    </row>
    <row r="3335" spans="3:3">
      <c r="C3335" t="s">
        <v>695</v>
      </c>
    </row>
    <row r="3336" spans="3:3">
      <c r="C3336" t="s">
        <v>695</v>
      </c>
    </row>
    <row r="3337" spans="3:3">
      <c r="C3337" t="s">
        <v>695</v>
      </c>
    </row>
    <row r="3338" spans="3:3">
      <c r="C3338" t="s">
        <v>695</v>
      </c>
    </row>
    <row r="3339" spans="3:3">
      <c r="C3339" t="s">
        <v>695</v>
      </c>
    </row>
    <row r="3340" spans="3:3">
      <c r="C3340" t="s">
        <v>695</v>
      </c>
    </row>
    <row r="3341" spans="3:3">
      <c r="C3341" t="s">
        <v>695</v>
      </c>
    </row>
    <row r="3342" spans="3:3">
      <c r="C3342" t="s">
        <v>695</v>
      </c>
    </row>
    <row r="3343" spans="3:3">
      <c r="C3343" t="s">
        <v>695</v>
      </c>
    </row>
    <row r="3344" spans="3:3">
      <c r="C3344" t="s">
        <v>695</v>
      </c>
    </row>
    <row r="3345" spans="3:3">
      <c r="C3345" t="s">
        <v>695</v>
      </c>
    </row>
    <row r="3346" spans="3:3">
      <c r="C3346" t="s">
        <v>695</v>
      </c>
    </row>
    <row r="3347" spans="3:3">
      <c r="C3347" t="s">
        <v>695</v>
      </c>
    </row>
    <row r="3348" spans="3:3">
      <c r="C3348" t="s">
        <v>695</v>
      </c>
    </row>
    <row r="3349" spans="3:3">
      <c r="C3349" t="s">
        <v>695</v>
      </c>
    </row>
    <row r="3350" spans="3:3">
      <c r="C3350" t="s">
        <v>695</v>
      </c>
    </row>
    <row r="3351" spans="3:3">
      <c r="C3351" t="s">
        <v>695</v>
      </c>
    </row>
    <row r="3352" spans="3:3">
      <c r="C3352" t="s">
        <v>695</v>
      </c>
    </row>
    <row r="3353" spans="3:3">
      <c r="C3353" t="s">
        <v>695</v>
      </c>
    </row>
    <row r="3354" spans="3:3">
      <c r="C3354" t="s">
        <v>695</v>
      </c>
    </row>
    <row r="3355" spans="3:3">
      <c r="C3355" t="s">
        <v>695</v>
      </c>
    </row>
    <row r="3356" spans="3:3">
      <c r="C3356" t="s">
        <v>695</v>
      </c>
    </row>
    <row r="3357" spans="3:3">
      <c r="C3357" t="s">
        <v>695</v>
      </c>
    </row>
    <row r="3358" spans="3:3">
      <c r="C3358" t="s">
        <v>695</v>
      </c>
    </row>
    <row r="3359" spans="3:3">
      <c r="C3359" t="s">
        <v>695</v>
      </c>
    </row>
    <row r="3360" spans="3:3">
      <c r="C3360" t="s">
        <v>695</v>
      </c>
    </row>
    <row r="3361" spans="3:3">
      <c r="C3361" t="s">
        <v>695</v>
      </c>
    </row>
    <row r="3362" spans="3:3">
      <c r="C3362" t="s">
        <v>695</v>
      </c>
    </row>
    <row r="3363" spans="3:3">
      <c r="C3363" t="s">
        <v>695</v>
      </c>
    </row>
    <row r="3364" spans="3:3">
      <c r="C3364" t="s">
        <v>695</v>
      </c>
    </row>
    <row r="3365" spans="3:3">
      <c r="C3365" t="s">
        <v>695</v>
      </c>
    </row>
    <row r="3366" spans="3:3">
      <c r="C3366" t="s">
        <v>695</v>
      </c>
    </row>
    <row r="3367" spans="3:3">
      <c r="C3367" t="s">
        <v>695</v>
      </c>
    </row>
    <row r="3368" spans="3:3">
      <c r="C3368" t="s">
        <v>695</v>
      </c>
    </row>
    <row r="3369" spans="3:3">
      <c r="C3369" t="s">
        <v>695</v>
      </c>
    </row>
    <row r="3370" spans="3:3">
      <c r="C3370" t="s">
        <v>695</v>
      </c>
    </row>
    <row r="3371" spans="3:3">
      <c r="C3371" t="s">
        <v>695</v>
      </c>
    </row>
    <row r="3372" spans="3:3">
      <c r="C3372" t="s">
        <v>695</v>
      </c>
    </row>
    <row r="3373" spans="3:3">
      <c r="C3373" t="s">
        <v>695</v>
      </c>
    </row>
    <row r="3374" spans="3:3">
      <c r="C3374" t="s">
        <v>695</v>
      </c>
    </row>
    <row r="3375" spans="3:3">
      <c r="C3375" t="s">
        <v>695</v>
      </c>
    </row>
    <row r="3376" spans="3:3">
      <c r="C3376" t="s">
        <v>695</v>
      </c>
    </row>
    <row r="3377" spans="3:3">
      <c r="C3377" t="s">
        <v>695</v>
      </c>
    </row>
    <row r="3378" spans="3:3">
      <c r="C3378" t="s">
        <v>695</v>
      </c>
    </row>
    <row r="3379" spans="3:3">
      <c r="C3379" t="s">
        <v>695</v>
      </c>
    </row>
    <row r="3380" spans="3:3">
      <c r="C3380" t="s">
        <v>695</v>
      </c>
    </row>
    <row r="3381" spans="3:3">
      <c r="C3381" t="s">
        <v>695</v>
      </c>
    </row>
    <row r="3382" spans="3:3">
      <c r="C3382" t="s">
        <v>695</v>
      </c>
    </row>
    <row r="3383" spans="3:3">
      <c r="C3383" t="s">
        <v>695</v>
      </c>
    </row>
    <row r="3384" spans="3:3">
      <c r="C3384" t="s">
        <v>695</v>
      </c>
    </row>
    <row r="3385" spans="3:3">
      <c r="C3385" t="s">
        <v>695</v>
      </c>
    </row>
    <row r="3386" spans="3:3">
      <c r="C3386" t="s">
        <v>695</v>
      </c>
    </row>
    <row r="3387" spans="3:3">
      <c r="C3387" t="s">
        <v>695</v>
      </c>
    </row>
    <row r="3388" spans="3:3">
      <c r="C3388" t="s">
        <v>695</v>
      </c>
    </row>
    <row r="3389" spans="3:3">
      <c r="C3389" t="s">
        <v>695</v>
      </c>
    </row>
    <row r="3390" spans="3:3">
      <c r="C3390" t="s">
        <v>695</v>
      </c>
    </row>
    <row r="3391" spans="3:3">
      <c r="C3391" t="s">
        <v>695</v>
      </c>
    </row>
    <row r="3392" spans="3:3">
      <c r="C3392" t="s">
        <v>695</v>
      </c>
    </row>
    <row r="3393" spans="3:3">
      <c r="C3393" t="s">
        <v>695</v>
      </c>
    </row>
    <row r="3394" spans="3:3">
      <c r="C3394" t="s">
        <v>695</v>
      </c>
    </row>
    <row r="3395" spans="3:3">
      <c r="C3395" t="s">
        <v>695</v>
      </c>
    </row>
    <row r="3396" spans="3:3">
      <c r="C3396" t="s">
        <v>695</v>
      </c>
    </row>
    <row r="3397" spans="3:3">
      <c r="C3397" t="s">
        <v>695</v>
      </c>
    </row>
    <row r="3398" spans="3:3">
      <c r="C3398" t="s">
        <v>695</v>
      </c>
    </row>
    <row r="3399" spans="3:3">
      <c r="C3399" t="s">
        <v>695</v>
      </c>
    </row>
    <row r="3400" spans="3:3">
      <c r="C3400" t="s">
        <v>695</v>
      </c>
    </row>
    <row r="3401" spans="3:3">
      <c r="C3401" t="s">
        <v>695</v>
      </c>
    </row>
    <row r="3402" spans="3:3">
      <c r="C3402" t="s">
        <v>695</v>
      </c>
    </row>
    <row r="3403" spans="3:3">
      <c r="C3403" t="s">
        <v>695</v>
      </c>
    </row>
    <row r="3404" spans="3:3">
      <c r="C3404" t="s">
        <v>695</v>
      </c>
    </row>
    <row r="3405" spans="3:3">
      <c r="C3405" t="s">
        <v>695</v>
      </c>
    </row>
    <row r="3406" spans="3:3">
      <c r="C3406" t="s">
        <v>695</v>
      </c>
    </row>
    <row r="3407" spans="3:3">
      <c r="C3407" t="s">
        <v>699</v>
      </c>
    </row>
    <row r="3408" spans="3:3">
      <c r="C3408" t="s">
        <v>695</v>
      </c>
    </row>
    <row r="3409" spans="3:3">
      <c r="C3409" t="s">
        <v>695</v>
      </c>
    </row>
    <row r="3410" spans="3:3">
      <c r="C3410" t="s">
        <v>695</v>
      </c>
    </row>
    <row r="3411" spans="3:3">
      <c r="C3411" t="s">
        <v>695</v>
      </c>
    </row>
    <row r="3412" spans="3:3">
      <c r="C3412" t="s">
        <v>695</v>
      </c>
    </row>
    <row r="3413" spans="3:3">
      <c r="C3413" t="s">
        <v>695</v>
      </c>
    </row>
    <row r="3414" spans="3:3">
      <c r="C3414" t="s">
        <v>695</v>
      </c>
    </row>
    <row r="3415" spans="3:3">
      <c r="C3415" t="s">
        <v>695</v>
      </c>
    </row>
    <row r="3416" spans="3:3">
      <c r="C3416" t="s">
        <v>697</v>
      </c>
    </row>
    <row r="3417" spans="3:3">
      <c r="C3417" t="s">
        <v>695</v>
      </c>
    </row>
    <row r="3418" spans="3:3">
      <c r="C3418" t="s">
        <v>700</v>
      </c>
    </row>
    <row r="3419" spans="3:3">
      <c r="C3419" t="s">
        <v>695</v>
      </c>
    </row>
    <row r="3420" spans="3:3">
      <c r="C3420" t="s">
        <v>695</v>
      </c>
    </row>
    <row r="3421" spans="3:3">
      <c r="C3421" t="s">
        <v>697</v>
      </c>
    </row>
    <row r="3422" spans="3:3">
      <c r="C3422" t="s">
        <v>695</v>
      </c>
    </row>
    <row r="3423" spans="3:3">
      <c r="C3423" t="s">
        <v>695</v>
      </c>
    </row>
    <row r="3424" spans="3:3">
      <c r="C3424" t="s">
        <v>701</v>
      </c>
    </row>
    <row r="3425" spans="3:3">
      <c r="C3425" t="s">
        <v>695</v>
      </c>
    </row>
    <row r="3426" spans="3:3">
      <c r="C3426" t="s">
        <v>695</v>
      </c>
    </row>
    <row r="3427" spans="3:3">
      <c r="C3427" t="s">
        <v>695</v>
      </c>
    </row>
    <row r="3428" spans="3:3">
      <c r="C3428" t="s">
        <v>695</v>
      </c>
    </row>
    <row r="3429" spans="3:3">
      <c r="C3429" t="s">
        <v>695</v>
      </c>
    </row>
    <row r="3430" spans="3:3">
      <c r="C3430" t="s">
        <v>695</v>
      </c>
    </row>
    <row r="3431" spans="3:3">
      <c r="C3431" t="s">
        <v>695</v>
      </c>
    </row>
    <row r="3432" spans="3:3">
      <c r="C3432" t="s">
        <v>695</v>
      </c>
    </row>
    <row r="3433" spans="3:3">
      <c r="C3433" t="s">
        <v>695</v>
      </c>
    </row>
    <row r="3434" spans="3:3">
      <c r="C3434" t="s">
        <v>695</v>
      </c>
    </row>
    <row r="3435" spans="3:3">
      <c r="C3435" t="s">
        <v>695</v>
      </c>
    </row>
    <row r="3436" spans="3:3">
      <c r="C3436" t="s">
        <v>695</v>
      </c>
    </row>
    <row r="3437" spans="3:3">
      <c r="C3437" t="s">
        <v>695</v>
      </c>
    </row>
    <row r="3438" spans="3:3">
      <c r="C3438" t="s">
        <v>695</v>
      </c>
    </row>
    <row r="3439" spans="3:3">
      <c r="C3439" t="s">
        <v>695</v>
      </c>
    </row>
    <row r="3440" spans="3:3">
      <c r="C3440" t="s">
        <v>695</v>
      </c>
    </row>
    <row r="3441" spans="3:3">
      <c r="C3441" t="s">
        <v>695</v>
      </c>
    </row>
    <row r="3442" spans="3:3">
      <c r="C3442" t="s">
        <v>695</v>
      </c>
    </row>
    <row r="3443" spans="3:3">
      <c r="C3443" t="s">
        <v>695</v>
      </c>
    </row>
    <row r="3444" spans="3:3">
      <c r="C3444" t="s">
        <v>695</v>
      </c>
    </row>
    <row r="3445" spans="3:3">
      <c r="C3445" t="s">
        <v>695</v>
      </c>
    </row>
    <row r="3446" spans="3:3">
      <c r="C3446" t="s">
        <v>695</v>
      </c>
    </row>
    <row r="3447" spans="3:3">
      <c r="C3447" t="s">
        <v>695</v>
      </c>
    </row>
    <row r="3448" spans="3:3">
      <c r="C3448" t="s">
        <v>695</v>
      </c>
    </row>
    <row r="3449" spans="3:3">
      <c r="C3449" t="s">
        <v>695</v>
      </c>
    </row>
    <row r="3450" spans="3:3">
      <c r="C3450" t="s">
        <v>695</v>
      </c>
    </row>
    <row r="3451" spans="3:3">
      <c r="C3451" t="s">
        <v>695</v>
      </c>
    </row>
    <row r="3452" spans="3:3">
      <c r="C3452" t="s">
        <v>695</v>
      </c>
    </row>
    <row r="3453" spans="3:3">
      <c r="C3453" t="s">
        <v>695</v>
      </c>
    </row>
    <row r="3454" spans="3:3">
      <c r="C3454" t="s">
        <v>695</v>
      </c>
    </row>
    <row r="3455" spans="3:3">
      <c r="C3455" t="s">
        <v>695</v>
      </c>
    </row>
    <row r="3456" spans="3:3">
      <c r="C3456" t="s">
        <v>695</v>
      </c>
    </row>
    <row r="3457" spans="3:3">
      <c r="C3457" t="s">
        <v>695</v>
      </c>
    </row>
    <row r="3458" spans="3:3">
      <c r="C3458" t="s">
        <v>695</v>
      </c>
    </row>
    <row r="3459" spans="3:3">
      <c r="C3459" t="s">
        <v>695</v>
      </c>
    </row>
    <row r="3460" spans="3:3">
      <c r="C3460" t="s">
        <v>695</v>
      </c>
    </row>
    <row r="3461" spans="3:3">
      <c r="C3461" t="s">
        <v>695</v>
      </c>
    </row>
    <row r="3462" spans="3:3">
      <c r="C3462" t="s">
        <v>695</v>
      </c>
    </row>
    <row r="3463" spans="3:3">
      <c r="C3463" t="s">
        <v>695</v>
      </c>
    </row>
    <row r="3464" spans="3:3">
      <c r="C3464" t="s">
        <v>695</v>
      </c>
    </row>
    <row r="3465" spans="3:3">
      <c r="C3465" t="s">
        <v>695</v>
      </c>
    </row>
    <row r="3466" spans="3:3">
      <c r="C3466" t="s">
        <v>695</v>
      </c>
    </row>
    <row r="3467" spans="3:3">
      <c r="C3467" t="s">
        <v>695</v>
      </c>
    </row>
    <row r="3468" spans="3:3">
      <c r="C3468" t="s">
        <v>695</v>
      </c>
    </row>
    <row r="3469" spans="3:3">
      <c r="C3469" t="s">
        <v>695</v>
      </c>
    </row>
    <row r="3470" spans="3:3">
      <c r="C3470" t="s">
        <v>695</v>
      </c>
    </row>
    <row r="3471" spans="3:3">
      <c r="C3471" t="s">
        <v>695</v>
      </c>
    </row>
    <row r="3472" spans="3:3">
      <c r="C3472" t="s">
        <v>695</v>
      </c>
    </row>
    <row r="3473" spans="3:3">
      <c r="C3473" t="s">
        <v>695</v>
      </c>
    </row>
    <row r="3474" spans="3:3">
      <c r="C3474" t="s">
        <v>695</v>
      </c>
    </row>
    <row r="3475" spans="3:3">
      <c r="C3475" t="s">
        <v>695</v>
      </c>
    </row>
    <row r="3476" spans="3:3">
      <c r="C3476" t="s">
        <v>701</v>
      </c>
    </row>
    <row r="3477" spans="3:3">
      <c r="C3477" t="s">
        <v>695</v>
      </c>
    </row>
    <row r="3478" spans="3:3">
      <c r="C3478" t="s">
        <v>695</v>
      </c>
    </row>
    <row r="3479" spans="3:3">
      <c r="C3479" t="s">
        <v>695</v>
      </c>
    </row>
    <row r="3480" spans="3:3">
      <c r="C3480" t="s">
        <v>695</v>
      </c>
    </row>
    <row r="3481" spans="3:3">
      <c r="C3481" t="s">
        <v>695</v>
      </c>
    </row>
    <row r="3482" spans="3:3">
      <c r="C3482" t="s">
        <v>700</v>
      </c>
    </row>
    <row r="3483" spans="3:3">
      <c r="C3483" t="s">
        <v>695</v>
      </c>
    </row>
    <row r="3484" spans="3:3">
      <c r="C3484" t="s">
        <v>699</v>
      </c>
    </row>
    <row r="3485" spans="3:3">
      <c r="C3485" t="s">
        <v>695</v>
      </c>
    </row>
    <row r="3486" spans="3:3">
      <c r="C3486" t="s">
        <v>695</v>
      </c>
    </row>
    <row r="3487" spans="3:3">
      <c r="C3487" t="s">
        <v>695</v>
      </c>
    </row>
    <row r="3488" spans="3:3">
      <c r="C3488" t="s">
        <v>700</v>
      </c>
    </row>
    <row r="3489" spans="3:3">
      <c r="C3489" t="s">
        <v>695</v>
      </c>
    </row>
    <row r="3490" spans="3:3">
      <c r="C3490" t="s">
        <v>695</v>
      </c>
    </row>
    <row r="3491" spans="3:3">
      <c r="C3491" t="s">
        <v>695</v>
      </c>
    </row>
    <row r="3492" spans="3:3">
      <c r="C3492" t="s">
        <v>695</v>
      </c>
    </row>
    <row r="3493" spans="3:3">
      <c r="C3493" t="s">
        <v>695</v>
      </c>
    </row>
    <row r="3494" spans="3:3">
      <c r="C3494" t="s">
        <v>695</v>
      </c>
    </row>
    <row r="3495" spans="3:3">
      <c r="C3495" t="s">
        <v>695</v>
      </c>
    </row>
    <row r="3496" spans="3:3">
      <c r="C3496" t="s">
        <v>695</v>
      </c>
    </row>
    <row r="3497" spans="3:3">
      <c r="C3497" t="s">
        <v>695</v>
      </c>
    </row>
    <row r="3498" spans="3:3">
      <c r="C3498" t="s">
        <v>695</v>
      </c>
    </row>
    <row r="3499" spans="3:3">
      <c r="C3499" t="s">
        <v>695</v>
      </c>
    </row>
    <row r="3500" spans="3:3">
      <c r="C3500" t="s">
        <v>695</v>
      </c>
    </row>
    <row r="3501" spans="3:3">
      <c r="C3501" t="s">
        <v>695</v>
      </c>
    </row>
    <row r="3502" spans="3:3">
      <c r="C3502" t="s">
        <v>695</v>
      </c>
    </row>
    <row r="3503" spans="3:3">
      <c r="C3503" t="s">
        <v>695</v>
      </c>
    </row>
    <row r="3504" spans="3:3">
      <c r="C3504" t="s">
        <v>695</v>
      </c>
    </row>
    <row r="3505" spans="3:3">
      <c r="C3505" t="s">
        <v>695</v>
      </c>
    </row>
    <row r="3506" spans="3:3">
      <c r="C3506" t="s">
        <v>695</v>
      </c>
    </row>
    <row r="3507" spans="3:3">
      <c r="C3507" t="s">
        <v>695</v>
      </c>
    </row>
    <row r="3508" spans="3:3">
      <c r="C3508" t="s">
        <v>699</v>
      </c>
    </row>
    <row r="3509" spans="3:3">
      <c r="C3509" t="s">
        <v>695</v>
      </c>
    </row>
    <row r="3510" spans="3:3">
      <c r="C3510" t="s">
        <v>695</v>
      </c>
    </row>
    <row r="3511" spans="3:3">
      <c r="C3511" t="s">
        <v>695</v>
      </c>
    </row>
    <row r="3512" spans="3:3">
      <c r="C3512" t="s">
        <v>695</v>
      </c>
    </row>
    <row r="3513" spans="3:3">
      <c r="C3513" t="s">
        <v>695</v>
      </c>
    </row>
    <row r="3514" spans="3:3">
      <c r="C3514" t="s">
        <v>695</v>
      </c>
    </row>
    <row r="3515" spans="3:3">
      <c r="C3515" t="s">
        <v>695</v>
      </c>
    </row>
    <row r="3516" spans="3:3">
      <c r="C3516" t="s">
        <v>695</v>
      </c>
    </row>
    <row r="3517" spans="3:3">
      <c r="C3517" t="s">
        <v>695</v>
      </c>
    </row>
    <row r="3518" spans="3:3">
      <c r="C3518" t="s">
        <v>695</v>
      </c>
    </row>
    <row r="3519" spans="3:3">
      <c r="C3519" t="s">
        <v>695</v>
      </c>
    </row>
    <row r="3520" spans="3:3">
      <c r="C3520" t="s">
        <v>695</v>
      </c>
    </row>
    <row r="3521" spans="3:3">
      <c r="C3521" t="s">
        <v>695</v>
      </c>
    </row>
    <row r="3522" spans="3:3">
      <c r="C3522" t="s">
        <v>695</v>
      </c>
    </row>
    <row r="3523" spans="3:3">
      <c r="C3523" t="s">
        <v>695</v>
      </c>
    </row>
    <row r="3524" spans="3:3">
      <c r="C3524" t="s">
        <v>695</v>
      </c>
    </row>
    <row r="3525" spans="3:3">
      <c r="C3525" t="s">
        <v>699</v>
      </c>
    </row>
    <row r="3526" spans="3:3">
      <c r="C3526" t="s">
        <v>695</v>
      </c>
    </row>
    <row r="3527" spans="3:3">
      <c r="C3527" t="s">
        <v>697</v>
      </c>
    </row>
    <row r="3528" spans="3:3">
      <c r="C3528" t="s">
        <v>697</v>
      </c>
    </row>
    <row r="3529" spans="3:3">
      <c r="C3529" t="s">
        <v>695</v>
      </c>
    </row>
    <row r="3530" spans="3:3">
      <c r="C3530" t="s">
        <v>697</v>
      </c>
    </row>
    <row r="3531" spans="3:3">
      <c r="C3531" t="s">
        <v>695</v>
      </c>
    </row>
    <row r="3532" spans="3:3">
      <c r="C3532" t="s">
        <v>695</v>
      </c>
    </row>
    <row r="3533" spans="3:3">
      <c r="C3533" t="s">
        <v>695</v>
      </c>
    </row>
    <row r="3534" spans="3:3">
      <c r="C3534" t="s">
        <v>695</v>
      </c>
    </row>
    <row r="3535" spans="3:3">
      <c r="C3535" t="s">
        <v>695</v>
      </c>
    </row>
    <row r="3536" spans="3:3">
      <c r="C3536" t="s">
        <v>697</v>
      </c>
    </row>
    <row r="3537" spans="3:3">
      <c r="C3537" t="s">
        <v>695</v>
      </c>
    </row>
    <row r="3538" spans="3:3">
      <c r="C3538" t="s">
        <v>695</v>
      </c>
    </row>
    <row r="3539" spans="3:3">
      <c r="C3539" t="s">
        <v>697</v>
      </c>
    </row>
    <row r="3540" spans="3:3">
      <c r="C3540" t="s">
        <v>700</v>
      </c>
    </row>
    <row r="3541" spans="3:3">
      <c r="C3541" t="s">
        <v>695</v>
      </c>
    </row>
    <row r="3542" spans="3:3">
      <c r="C3542" t="s">
        <v>695</v>
      </c>
    </row>
    <row r="3543" spans="3:3">
      <c r="C3543" t="s">
        <v>695</v>
      </c>
    </row>
    <row r="3544" spans="3:3">
      <c r="C3544" t="s">
        <v>697</v>
      </c>
    </row>
    <row r="3545" spans="3:3">
      <c r="C3545" t="s">
        <v>695</v>
      </c>
    </row>
    <row r="3546" spans="3:3">
      <c r="C3546" t="s">
        <v>695</v>
      </c>
    </row>
    <row r="3547" spans="3:3">
      <c r="C3547" t="s">
        <v>695</v>
      </c>
    </row>
    <row r="3548" spans="3:3">
      <c r="C3548" t="s">
        <v>695</v>
      </c>
    </row>
    <row r="3549" spans="3:3">
      <c r="C3549" t="s">
        <v>695</v>
      </c>
    </row>
    <row r="3550" spans="3:3">
      <c r="C3550" t="s">
        <v>697</v>
      </c>
    </row>
    <row r="3551" spans="3:3">
      <c r="C3551" t="s">
        <v>695</v>
      </c>
    </row>
    <row r="3552" spans="3:3">
      <c r="C3552" t="s">
        <v>695</v>
      </c>
    </row>
    <row r="3553" spans="3:3">
      <c r="C3553" t="s">
        <v>695</v>
      </c>
    </row>
    <row r="3554" spans="3:3">
      <c r="C3554" t="s">
        <v>695</v>
      </c>
    </row>
    <row r="3555" spans="3:3">
      <c r="C3555" t="s">
        <v>695</v>
      </c>
    </row>
    <row r="3556" spans="3:3">
      <c r="C3556" t="s">
        <v>695</v>
      </c>
    </row>
    <row r="3557" spans="3:3">
      <c r="C3557" t="s">
        <v>695</v>
      </c>
    </row>
    <row r="3558" spans="3:3">
      <c r="C3558" t="s">
        <v>695</v>
      </c>
    </row>
    <row r="3559" spans="3:3">
      <c r="C3559" t="s">
        <v>695</v>
      </c>
    </row>
    <row r="3560" spans="3:3">
      <c r="C3560" t="s">
        <v>695</v>
      </c>
    </row>
    <row r="3561" spans="3:3">
      <c r="C3561" t="s">
        <v>695</v>
      </c>
    </row>
    <row r="3562" spans="3:3">
      <c r="C3562" t="s">
        <v>695</v>
      </c>
    </row>
    <row r="3563" spans="3:3">
      <c r="C3563" t="s">
        <v>695</v>
      </c>
    </row>
    <row r="3564" spans="3:3">
      <c r="C3564" t="s">
        <v>697</v>
      </c>
    </row>
    <row r="3565" spans="3:3">
      <c r="C3565" t="s">
        <v>695</v>
      </c>
    </row>
    <row r="3566" spans="3:3">
      <c r="C3566" t="s">
        <v>695</v>
      </c>
    </row>
    <row r="3567" spans="3:3">
      <c r="C3567" t="s">
        <v>695</v>
      </c>
    </row>
    <row r="3568" spans="3:3">
      <c r="C3568" t="s">
        <v>695</v>
      </c>
    </row>
    <row r="3569" spans="3:3">
      <c r="C3569" t="s">
        <v>695</v>
      </c>
    </row>
    <row r="3570" spans="3:3">
      <c r="C3570" t="s">
        <v>695</v>
      </c>
    </row>
    <row r="3571" spans="3:3">
      <c r="C3571" t="s">
        <v>695</v>
      </c>
    </row>
    <row r="3572" spans="3:3">
      <c r="C3572" t="s">
        <v>695</v>
      </c>
    </row>
    <row r="3573" spans="3:3">
      <c r="C3573" t="s">
        <v>695</v>
      </c>
    </row>
    <row r="3574" spans="3:3">
      <c r="C3574" t="s">
        <v>695</v>
      </c>
    </row>
    <row r="3575" spans="3:3">
      <c r="C3575" t="s">
        <v>695</v>
      </c>
    </row>
    <row r="3576" spans="3:3">
      <c r="C3576" t="s">
        <v>695</v>
      </c>
    </row>
    <row r="3577" spans="3:3">
      <c r="C3577" t="s">
        <v>695</v>
      </c>
    </row>
    <row r="3578" spans="3:3">
      <c r="C3578" t="s">
        <v>695</v>
      </c>
    </row>
    <row r="3579" spans="3:3">
      <c r="C3579" t="s">
        <v>695</v>
      </c>
    </row>
    <row r="3580" spans="3:3">
      <c r="C3580" t="s">
        <v>695</v>
      </c>
    </row>
    <row r="3581" spans="3:3">
      <c r="C3581" t="s">
        <v>695</v>
      </c>
    </row>
    <row r="3582" spans="3:3">
      <c r="C3582" t="s">
        <v>695</v>
      </c>
    </row>
    <row r="3583" spans="3:3">
      <c r="C3583" t="s">
        <v>695</v>
      </c>
    </row>
    <row r="3584" spans="3:3">
      <c r="C3584" t="s">
        <v>695</v>
      </c>
    </row>
    <row r="3585" spans="3:3">
      <c r="C3585" t="s">
        <v>695</v>
      </c>
    </row>
    <row r="3586" spans="3:3">
      <c r="C3586" t="s">
        <v>695</v>
      </c>
    </row>
    <row r="3587" spans="3:3">
      <c r="C3587" t="s">
        <v>695</v>
      </c>
    </row>
    <row r="3588" spans="3:3">
      <c r="C3588" t="s">
        <v>695</v>
      </c>
    </row>
    <row r="3589" spans="3:3">
      <c r="C3589" t="s">
        <v>695</v>
      </c>
    </row>
    <row r="3590" spans="3:3">
      <c r="C3590" t="s">
        <v>695</v>
      </c>
    </row>
    <row r="3591" spans="3:3">
      <c r="C3591" t="s">
        <v>695</v>
      </c>
    </row>
    <row r="3592" spans="3:3">
      <c r="C3592" t="s">
        <v>695</v>
      </c>
    </row>
    <row r="3593" spans="3:3">
      <c r="C3593" t="s">
        <v>695</v>
      </c>
    </row>
    <row r="3594" spans="3:3">
      <c r="C3594" t="s">
        <v>695</v>
      </c>
    </row>
    <row r="3595" spans="3:3">
      <c r="C3595" t="s">
        <v>695</v>
      </c>
    </row>
    <row r="3596" spans="3:3">
      <c r="C3596" t="s">
        <v>695</v>
      </c>
    </row>
    <row r="3597" spans="3:3">
      <c r="C3597" t="s">
        <v>695</v>
      </c>
    </row>
    <row r="3598" spans="3:3">
      <c r="C3598" t="s">
        <v>695</v>
      </c>
    </row>
    <row r="3599" spans="3:3">
      <c r="C3599" t="s">
        <v>695</v>
      </c>
    </row>
    <row r="3600" spans="3:3">
      <c r="C3600" t="s">
        <v>695</v>
      </c>
    </row>
    <row r="3601" spans="3:3">
      <c r="C3601" t="s">
        <v>695</v>
      </c>
    </row>
    <row r="3602" spans="3:3">
      <c r="C3602" t="s">
        <v>695</v>
      </c>
    </row>
    <row r="3603" spans="3:3">
      <c r="C3603" t="s">
        <v>695</v>
      </c>
    </row>
    <row r="3604" spans="3:3">
      <c r="C3604" t="s">
        <v>695</v>
      </c>
    </row>
    <row r="3605" spans="3:3">
      <c r="C3605" t="s">
        <v>695</v>
      </c>
    </row>
    <row r="3606" spans="3:3">
      <c r="C3606" t="s">
        <v>695</v>
      </c>
    </row>
    <row r="3607" spans="3:3">
      <c r="C3607" t="s">
        <v>695</v>
      </c>
    </row>
    <row r="3608" spans="3:3">
      <c r="C3608" t="s">
        <v>695</v>
      </c>
    </row>
    <row r="3609" spans="3:3">
      <c r="C3609" t="s">
        <v>695</v>
      </c>
    </row>
    <row r="3610" spans="3:3">
      <c r="C3610" t="s">
        <v>695</v>
      </c>
    </row>
    <row r="3611" spans="3:3">
      <c r="C3611" t="s">
        <v>695</v>
      </c>
    </row>
    <row r="3612" spans="3:3">
      <c r="C3612" t="s">
        <v>695</v>
      </c>
    </row>
    <row r="3613" spans="3:3">
      <c r="C3613" t="s">
        <v>695</v>
      </c>
    </row>
    <row r="3614" spans="3:3">
      <c r="C3614" t="s">
        <v>695</v>
      </c>
    </row>
    <row r="3615" spans="3:3">
      <c r="C3615" t="s">
        <v>700</v>
      </c>
    </row>
    <row r="3616" spans="3:3">
      <c r="C3616" t="s">
        <v>695</v>
      </c>
    </row>
    <row r="3617" spans="3:3">
      <c r="C3617" t="s">
        <v>700</v>
      </c>
    </row>
    <row r="3618" spans="3:3">
      <c r="C3618" t="s">
        <v>695</v>
      </c>
    </row>
    <row r="3619" spans="3:3">
      <c r="C3619" t="s">
        <v>695</v>
      </c>
    </row>
    <row r="3620" spans="3:3">
      <c r="C3620" t="s">
        <v>695</v>
      </c>
    </row>
    <row r="3621" spans="3:3">
      <c r="C3621" t="s">
        <v>695</v>
      </c>
    </row>
    <row r="3622" spans="3:3">
      <c r="C3622" t="s">
        <v>695</v>
      </c>
    </row>
    <row r="3623" spans="3:3">
      <c r="C3623" t="s">
        <v>695</v>
      </c>
    </row>
    <row r="3624" spans="3:3">
      <c r="C3624" t="s">
        <v>695</v>
      </c>
    </row>
    <row r="3625" spans="3:3">
      <c r="C3625" t="s">
        <v>695</v>
      </c>
    </row>
    <row r="3626" spans="3:3">
      <c r="C3626" t="s">
        <v>695</v>
      </c>
    </row>
    <row r="3627" spans="3:3">
      <c r="C3627" t="s">
        <v>700</v>
      </c>
    </row>
    <row r="3628" spans="3:3">
      <c r="C3628" t="s">
        <v>695</v>
      </c>
    </row>
    <row r="3629" spans="3:3">
      <c r="C3629" t="s">
        <v>695</v>
      </c>
    </row>
    <row r="3630" spans="3:3">
      <c r="C3630" t="s">
        <v>695</v>
      </c>
    </row>
    <row r="3631" spans="3:3">
      <c r="C3631" t="s">
        <v>695</v>
      </c>
    </row>
    <row r="3632" spans="3:3">
      <c r="C3632" t="s">
        <v>695</v>
      </c>
    </row>
    <row r="3633" spans="3:3">
      <c r="C3633" t="s">
        <v>695</v>
      </c>
    </row>
    <row r="3634" spans="3:3">
      <c r="C3634" t="s">
        <v>699</v>
      </c>
    </row>
    <row r="3635" spans="3:3">
      <c r="C3635" t="s">
        <v>695</v>
      </c>
    </row>
    <row r="3636" spans="3:3">
      <c r="C3636" t="s">
        <v>695</v>
      </c>
    </row>
    <row r="3637" spans="3:3">
      <c r="C3637" t="s">
        <v>697</v>
      </c>
    </row>
  </sheetData>
  <mergeCells count="1">
    <mergeCell ref="C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8F36-4538-43D0-ABCA-CCDE4F63AC77}">
  <dimension ref="A1:P142"/>
  <sheetViews>
    <sheetView showGridLines="0" workbookViewId="0">
      <pane ySplit="6" topLeftCell="A76" activePane="bottomLeft" state="frozen"/>
      <selection pane="bottomLeft" activeCell="J86" sqref="J86"/>
    </sheetView>
  </sheetViews>
  <sheetFormatPr defaultRowHeight="14.4" outlineLevelCol="1"/>
  <cols>
    <col min="1" max="1" width="8.77734375" customWidth="1"/>
    <col min="2" max="2" width="43.6640625" customWidth="1"/>
    <col min="3" max="3" width="14" hidden="1" customWidth="1" outlineLevel="1"/>
    <col min="4" max="4" width="25" hidden="1" customWidth="1" outlineLevel="1"/>
    <col min="5" max="5" width="8.5546875" hidden="1" customWidth="1" outlineLevel="1"/>
    <col min="6" max="6" width="19.6640625" hidden="1" customWidth="1" outlineLevel="1"/>
    <col min="7" max="7" width="15" hidden="1" customWidth="1" outlineLevel="1"/>
    <col min="8" max="8" width="15.21875" hidden="1" customWidth="1" outlineLevel="1"/>
    <col min="9" max="9" width="17" hidden="1" customWidth="1" outlineLevel="1"/>
    <col min="10" max="10" width="11.88671875" bestFit="1" customWidth="1" collapsed="1"/>
    <col min="11" max="11" width="16.5546875" bestFit="1" customWidth="1"/>
    <col min="12" max="12" width="14.5546875" customWidth="1"/>
    <col min="13" max="13" width="16" customWidth="1"/>
    <col min="14" max="14" width="18.44140625" customWidth="1"/>
  </cols>
  <sheetData>
    <row r="1" spans="1:16" ht="15" customHeight="1">
      <c r="A1" s="95"/>
      <c r="B1" s="95"/>
      <c r="C1" s="55" t="s">
        <v>555</v>
      </c>
      <c r="L1" s="94" t="s">
        <v>1</v>
      </c>
      <c r="M1" s="95"/>
      <c r="N1" s="95"/>
    </row>
    <row r="2" spans="1:16" ht="15" customHeight="1">
      <c r="A2" s="95"/>
      <c r="B2" s="95"/>
      <c r="L2" s="95"/>
      <c r="M2" s="95"/>
      <c r="N2" s="95"/>
    </row>
    <row r="3" spans="1:16" ht="15" customHeight="1">
      <c r="A3" s="95"/>
      <c r="B3" s="95"/>
      <c r="L3" s="94" t="s">
        <v>556</v>
      </c>
      <c r="M3" s="95"/>
      <c r="N3" s="95"/>
    </row>
    <row r="4" spans="1:16" ht="15" customHeight="1">
      <c r="A4" s="95"/>
      <c r="B4" s="95"/>
      <c r="G4" s="56">
        <f>SUBTOTAL(9,G7:G142)</f>
        <v>0</v>
      </c>
      <c r="K4" s="36">
        <f>SUBTOTAL(9,K7:K142)</f>
        <v>0</v>
      </c>
      <c r="L4" s="95"/>
      <c r="M4" s="95"/>
      <c r="N4" s="95"/>
    </row>
    <row r="5" spans="1:16" ht="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6">
      <c r="A6" s="2" t="s">
        <v>557</v>
      </c>
      <c r="B6" s="2" t="s">
        <v>558</v>
      </c>
      <c r="C6" s="2" t="s">
        <v>559</v>
      </c>
      <c r="D6" s="2" t="s">
        <v>19</v>
      </c>
      <c r="E6" s="2" t="s">
        <v>560</v>
      </c>
      <c r="F6" s="2" t="s">
        <v>561</v>
      </c>
      <c r="G6" s="2" t="s">
        <v>562</v>
      </c>
      <c r="H6" s="2" t="s">
        <v>563</v>
      </c>
      <c r="I6" s="2" t="s">
        <v>564</v>
      </c>
      <c r="J6" s="2" t="s">
        <v>565</v>
      </c>
      <c r="K6" s="2" t="s">
        <v>566</v>
      </c>
      <c r="L6" s="2" t="s">
        <v>567</v>
      </c>
      <c r="M6" s="2" t="s">
        <v>568</v>
      </c>
      <c r="N6" s="2" t="s">
        <v>569</v>
      </c>
      <c r="O6" s="7" t="s">
        <v>7</v>
      </c>
      <c r="P6" s="7" t="s">
        <v>758</v>
      </c>
    </row>
    <row r="7" spans="1:16" hidden="1">
      <c r="A7" s="4">
        <v>46028</v>
      </c>
      <c r="B7" t="s">
        <v>207</v>
      </c>
      <c r="J7" s="6">
        <v>492.5</v>
      </c>
      <c r="K7" s="6"/>
      <c r="M7" s="3"/>
      <c r="O7" t="s">
        <v>185</v>
      </c>
      <c r="P7" t="str">
        <f t="shared" ref="P7:P38" si="0">B7&amp;O7&amp;A7</f>
        <v>2º IRRIGAÇÃO DE REPLANTIOGN140046028</v>
      </c>
    </row>
    <row r="8" spans="1:16" hidden="1">
      <c r="A8" s="4">
        <v>46059</v>
      </c>
      <c r="B8" t="s">
        <v>210</v>
      </c>
      <c r="J8" s="6">
        <v>492.5</v>
      </c>
      <c r="K8" s="6"/>
      <c r="M8" s="3"/>
      <c r="O8" t="s">
        <v>185</v>
      </c>
      <c r="P8" t="str">
        <f t="shared" si="0"/>
        <v>3° IRRIGAÇÃO DE REPLANTIOGN140046059</v>
      </c>
    </row>
    <row r="9" spans="1:16" hidden="1">
      <c r="A9" s="4">
        <v>46087</v>
      </c>
      <c r="B9" t="s">
        <v>348</v>
      </c>
      <c r="J9" s="6">
        <v>492.5</v>
      </c>
      <c r="K9" s="6"/>
      <c r="M9" s="3"/>
      <c r="O9" t="s">
        <v>185</v>
      </c>
      <c r="P9" t="str">
        <f t="shared" si="0"/>
        <v>4ª IRRIGAÇÃO DE REPLANTIOGN140046087</v>
      </c>
    </row>
    <row r="10" spans="1:16" hidden="1">
      <c r="A10" s="4">
        <v>7</v>
      </c>
      <c r="B10" t="s">
        <v>225</v>
      </c>
      <c r="J10" s="6">
        <v>399</v>
      </c>
      <c r="K10" s="6"/>
      <c r="M10" s="3"/>
      <c r="O10" t="s">
        <v>185</v>
      </c>
      <c r="P10" t="str">
        <f t="shared" si="0"/>
        <v>REPLANTIOGN14007</v>
      </c>
    </row>
    <row r="11" spans="1:16" hidden="1">
      <c r="A11" s="4">
        <v>43</v>
      </c>
      <c r="B11" t="s">
        <v>42</v>
      </c>
      <c r="J11" s="6">
        <v>0</v>
      </c>
      <c r="K11" s="6"/>
      <c r="M11" s="3"/>
      <c r="O11" t="s">
        <v>185</v>
      </c>
      <c r="P11" t="str">
        <f t="shared" si="0"/>
        <v>APOIO E MANUTEÇÃOGN140043</v>
      </c>
    </row>
    <row r="12" spans="1:16" hidden="1">
      <c r="A12" s="4" t="s">
        <v>321</v>
      </c>
      <c r="B12" t="s">
        <v>317</v>
      </c>
      <c r="J12" s="6">
        <v>305.33</v>
      </c>
      <c r="K12" s="6"/>
      <c r="M12" s="3"/>
      <c r="O12" t="s">
        <v>185</v>
      </c>
      <c r="P12" t="str">
        <f t="shared" si="0"/>
        <v>COMBATE A FORMIGA PRÉ PLANTIO MANUALGN1400IMP08</v>
      </c>
    </row>
    <row r="13" spans="1:16" hidden="1">
      <c r="A13" s="4" t="s">
        <v>221</v>
      </c>
      <c r="B13" t="s">
        <v>222</v>
      </c>
      <c r="J13" s="6">
        <v>195</v>
      </c>
      <c r="K13" s="6"/>
      <c r="M13" s="3"/>
      <c r="O13" t="s">
        <v>185</v>
      </c>
      <c r="P13" t="str">
        <f t="shared" si="0"/>
        <v>COMBATE A FORMIGA PRÉ PLANTIO MECANIZADO - Sulfluramida ou FipronilGN1400IMP09</v>
      </c>
    </row>
    <row r="14" spans="1:16" hidden="1">
      <c r="A14" s="4" t="s">
        <v>329</v>
      </c>
      <c r="B14" t="s">
        <v>279</v>
      </c>
      <c r="J14" s="6">
        <v>1128.28</v>
      </c>
      <c r="K14" s="6"/>
      <c r="M14" s="3"/>
      <c r="O14" t="s">
        <v>185</v>
      </c>
      <c r="P14" t="str">
        <f t="shared" si="0"/>
        <v>SUBSOLAGEM COM ADUBAÇÃO 350 a 400kg/ha, 40 a 50cm de profundidade, com bacia 3 a 4 litros, 2 turnosGN1400IMP11</v>
      </c>
    </row>
    <row r="15" spans="1:16" hidden="1">
      <c r="A15" s="4" t="s">
        <v>204</v>
      </c>
      <c r="B15" t="s">
        <v>205</v>
      </c>
      <c r="J15" s="6">
        <v>1452.94</v>
      </c>
      <c r="K15" s="6"/>
      <c r="M15" s="3"/>
      <c r="O15" t="s">
        <v>185</v>
      </c>
      <c r="P15" t="str">
        <f t="shared" si="0"/>
        <v>PLANTIO MANUAL 1.110 plantas/ha,  mudas com tratamento (MAP e Cupinicida), mudas SEM TUBETE + replantioGN1400IMP12</v>
      </c>
    </row>
    <row r="16" spans="1:16" hidden="1">
      <c r="A16" s="4" t="s">
        <v>200</v>
      </c>
      <c r="B16" t="s">
        <v>201</v>
      </c>
      <c r="J16" s="6">
        <v>930</v>
      </c>
      <c r="K16" s="6"/>
      <c r="M16" s="3"/>
      <c r="O16" t="s">
        <v>185</v>
      </c>
      <c r="P16" t="str">
        <f t="shared" si="0"/>
        <v>Irrigação de Plantio 4 a 5L/Planta+Polímero, tomadas d'água a 5 a 10KM da Operação, incluindo Capitação de ÁguaGN1400IMP14</v>
      </c>
    </row>
    <row r="17" spans="1:16" hidden="1">
      <c r="A17" s="4" t="s">
        <v>326</v>
      </c>
      <c r="B17" t="s">
        <v>327</v>
      </c>
      <c r="J17" s="6">
        <v>930</v>
      </c>
      <c r="K17" s="6"/>
      <c r="M17" s="3"/>
      <c r="O17" t="s">
        <v>185</v>
      </c>
      <c r="P17" t="str">
        <f t="shared" si="0"/>
        <v>2ª IRRIGAÇÃO DE PLANTIO 4 a 5L/Planta+Polímero,  tomadas d'água a 5 a 10KM da Operação, incluindo Captação de ÁguaGN1400IMP15</v>
      </c>
    </row>
    <row r="18" spans="1:16" hidden="1">
      <c r="A18" s="4" t="s">
        <v>248</v>
      </c>
      <c r="B18" t="s">
        <v>249</v>
      </c>
      <c r="J18" s="6">
        <v>177.9</v>
      </c>
      <c r="K18" s="6"/>
      <c r="M18" s="3"/>
      <c r="O18" t="s">
        <v>185</v>
      </c>
      <c r="P18" t="str">
        <f t="shared" si="0"/>
        <v>COMBATE A FORMIGA PÓS PLANTIO MANUAL - 3 a 5kg/ha isca granulada ou MIPISGN1400IMP16</v>
      </c>
    </row>
    <row r="19" spans="1:16" hidden="1">
      <c r="A19" s="4" t="s">
        <v>214</v>
      </c>
      <c r="B19" t="s">
        <v>215</v>
      </c>
      <c r="J19" s="6">
        <v>193.73</v>
      </c>
      <c r="K19" s="6"/>
      <c r="M19" s="3"/>
      <c r="O19" t="s">
        <v>185</v>
      </c>
      <c r="P19" t="str">
        <f t="shared" si="0"/>
        <v>COMBATE A FORMIGA PÓS PLANTIO MECANIZADO- 3 a 5kg/ha isca granulada ou MIPISGN1400IMP17</v>
      </c>
    </row>
    <row r="20" spans="1:16" hidden="1">
      <c r="A20" s="4" t="s">
        <v>752</v>
      </c>
      <c r="B20" t="s">
        <v>646</v>
      </c>
      <c r="J20" s="6">
        <v>465.3</v>
      </c>
      <c r="K20" s="6"/>
      <c r="M20" s="3"/>
      <c r="O20" t="s">
        <v>185</v>
      </c>
      <c r="P20" t="str">
        <f t="shared" si="0"/>
        <v>HERBICIDA NA ENTRE LINHAGN1400IMP24</v>
      </c>
    </row>
    <row r="21" spans="1:16" hidden="1">
      <c r="A21" s="4" t="s">
        <v>224</v>
      </c>
      <c r="B21" t="s">
        <v>225</v>
      </c>
      <c r="J21" s="6">
        <v>399</v>
      </c>
      <c r="K21" s="6"/>
      <c r="M21" s="3"/>
      <c r="O21" t="s">
        <v>185</v>
      </c>
      <c r="P21" t="str">
        <f t="shared" si="0"/>
        <v>REPLANTIOGN1400IMP29</v>
      </c>
    </row>
    <row r="22" spans="1:16" hidden="1">
      <c r="A22" s="4" t="s">
        <v>226</v>
      </c>
      <c r="B22" t="s">
        <v>227</v>
      </c>
      <c r="J22" s="6">
        <v>492.5</v>
      </c>
      <c r="K22" s="6"/>
      <c r="M22" s="3"/>
      <c r="O22" t="s">
        <v>185</v>
      </c>
      <c r="P22" t="str">
        <f t="shared" si="0"/>
        <v>IRRIGAÇÃO DE REPLANTIOGN1400IMP32</v>
      </c>
    </row>
    <row r="23" spans="1:16" hidden="1">
      <c r="A23" s="4" t="s">
        <v>330</v>
      </c>
      <c r="B23" t="s">
        <v>331</v>
      </c>
      <c r="J23" s="6">
        <v>93.08</v>
      </c>
      <c r="K23" s="6"/>
      <c r="M23" s="3"/>
      <c r="O23" t="s">
        <v>185</v>
      </c>
      <c r="P23" t="str">
        <f t="shared" si="0"/>
        <v>AUXILIAR FLORESTAL- IMPLANTAÇÃOGN1400IMP34</v>
      </c>
    </row>
    <row r="24" spans="1:16" hidden="1">
      <c r="A24" s="4" t="s">
        <v>753</v>
      </c>
      <c r="B24" t="s">
        <v>306</v>
      </c>
      <c r="J24" s="6">
        <v>106.74</v>
      </c>
      <c r="K24" s="6"/>
      <c r="M24" s="3"/>
      <c r="O24" t="s">
        <v>185</v>
      </c>
      <c r="P24" t="str">
        <f t="shared" si="0"/>
        <v>COMBATE MANUAL A FORMIGAS DIVISASGN1400IMP92</v>
      </c>
    </row>
    <row r="25" spans="1:16" hidden="1">
      <c r="A25" s="4" t="s">
        <v>316</v>
      </c>
      <c r="B25" t="s">
        <v>317</v>
      </c>
      <c r="J25" s="6">
        <v>341.97</v>
      </c>
      <c r="K25" s="6"/>
      <c r="M25" s="3"/>
      <c r="O25" t="s">
        <v>185</v>
      </c>
      <c r="P25" t="str">
        <f t="shared" si="0"/>
        <v>COMBATE A FORMIGA PRÉ PLANTIO MANUALGN1400REF08</v>
      </c>
    </row>
    <row r="26" spans="1:16" hidden="1">
      <c r="A26" s="4" t="s">
        <v>278</v>
      </c>
      <c r="B26" t="s">
        <v>279</v>
      </c>
      <c r="J26" s="6">
        <v>1263.67</v>
      </c>
      <c r="K26" s="6"/>
      <c r="M26" s="3"/>
      <c r="O26" t="s">
        <v>185</v>
      </c>
      <c r="P26" t="str">
        <f t="shared" si="0"/>
        <v>SUBSOLAGEM COM ADUBAÇÃO 350 a 400kg/ha, 40 a 50cm de profundidade, com bacia 3 a 4 litros, 2 turnosGN1400REF11</v>
      </c>
    </row>
    <row r="27" spans="1:16" hidden="1">
      <c r="A27" s="4" t="s">
        <v>275</v>
      </c>
      <c r="B27" t="s">
        <v>276</v>
      </c>
      <c r="J27" s="6">
        <v>1627.29</v>
      </c>
      <c r="K27" s="6"/>
      <c r="M27" s="3"/>
      <c r="O27" t="s">
        <v>185</v>
      </c>
      <c r="P27" t="str">
        <f t="shared" si="0"/>
        <v>PLANTIO MANUAL 1.110 plantas/HA,  mudas com tratamento (MAP e Cupinicida), mudas SEM TUBETE + ReplantioGN1400REF12</v>
      </c>
    </row>
    <row r="28" spans="1:16" hidden="1">
      <c r="A28" s="4" t="s">
        <v>284</v>
      </c>
      <c r="B28" t="s">
        <v>285</v>
      </c>
      <c r="J28" s="6">
        <v>1041.5999999999999</v>
      </c>
      <c r="K28" s="6"/>
      <c r="M28" s="3"/>
      <c r="O28" t="s">
        <v>185</v>
      </c>
      <c r="P28" t="str">
        <f t="shared" si="0"/>
        <v>Irrigação de Plantio  4 a 5L/Planta+Polímero, tomadas d'água a 5 a 10KM da Operação, incluindo captação de águaGN1400REF14</v>
      </c>
    </row>
    <row r="29" spans="1:16" hidden="1">
      <c r="A29" s="4" t="s">
        <v>246</v>
      </c>
      <c r="B29" t="s">
        <v>247</v>
      </c>
      <c r="J29" s="6">
        <v>1041.5999999999999</v>
      </c>
      <c r="K29" s="6"/>
      <c r="M29" s="3"/>
      <c r="O29" t="s">
        <v>185</v>
      </c>
      <c r="P29" t="str">
        <f t="shared" si="0"/>
        <v>2ª Irrigação de Plantio 4 a 5L/Planta+Polímero, tomadas d'água a 5 a 10KM da Operação, incluindo captação de águaGN1400REF15</v>
      </c>
    </row>
    <row r="30" spans="1:16" hidden="1">
      <c r="A30" s="4" t="s">
        <v>340</v>
      </c>
      <c r="B30" t="s">
        <v>341</v>
      </c>
      <c r="J30" s="6">
        <v>1041.5999999999999</v>
      </c>
      <c r="K30" s="6"/>
      <c r="M30" s="3"/>
      <c r="O30" t="s">
        <v>185</v>
      </c>
      <c r="P30" t="str">
        <f t="shared" si="0"/>
        <v>3ª IRRIGAÇÃO DE PLANTIO 4 a 5 litros/planta+polímero,  tomadas d'água a 5 a 10km da operação, incluir captação de água.GN1400REF15-B</v>
      </c>
    </row>
    <row r="31" spans="1:16" hidden="1">
      <c r="A31" s="4" t="s">
        <v>234</v>
      </c>
      <c r="B31" t="s">
        <v>235</v>
      </c>
      <c r="J31" s="6">
        <v>1041.5999999999999</v>
      </c>
      <c r="K31" s="6"/>
      <c r="M31" s="3"/>
      <c r="O31" t="s">
        <v>185</v>
      </c>
      <c r="P31" t="str">
        <f t="shared" si="0"/>
        <v>4ª IRRIGAÇÃO DE PLANTIO 4 a 5 litros/planta+polímero,  tomadas d'água a 5 a 10km da operação, incluir captação de água.GN1400REF15-C</v>
      </c>
    </row>
    <row r="32" spans="1:16" hidden="1">
      <c r="A32" s="4" t="s">
        <v>231</v>
      </c>
      <c r="B32" t="s">
        <v>232</v>
      </c>
      <c r="J32" s="6">
        <v>199.25</v>
      </c>
      <c r="K32" s="6"/>
      <c r="M32" s="3"/>
      <c r="O32" t="s">
        <v>185</v>
      </c>
      <c r="P32" t="str">
        <f t="shared" si="0"/>
        <v>COMBATE A FORMIGA PÓS PLANTIO MANUAL - 3 a 5kg/HA Isca granulada ou MIPISGN1400REF16</v>
      </c>
    </row>
    <row r="33" spans="1:16" hidden="1">
      <c r="A33" s="4" t="s">
        <v>238</v>
      </c>
      <c r="B33" t="s">
        <v>239</v>
      </c>
      <c r="J33" s="6">
        <v>216.98</v>
      </c>
      <c r="K33" s="6"/>
      <c r="M33" s="3"/>
      <c r="O33" t="s">
        <v>185</v>
      </c>
      <c r="P33" t="str">
        <f t="shared" si="0"/>
        <v>COMBATE A FORMIGA PÓS PLANTIO MECANIZADO - 3 a 5kg/ha isca granulada ou MIPISGN1400REF17</v>
      </c>
    </row>
    <row r="34" spans="1:16" hidden="1">
      <c r="A34" s="4" t="s">
        <v>71</v>
      </c>
      <c r="B34" t="s">
        <v>225</v>
      </c>
      <c r="J34" s="6">
        <v>446.88</v>
      </c>
      <c r="K34" s="6"/>
      <c r="M34" s="3"/>
      <c r="O34" t="s">
        <v>185</v>
      </c>
      <c r="P34" t="str">
        <f t="shared" si="0"/>
        <v>REPLANTIOGN1400REF29</v>
      </c>
    </row>
    <row r="35" spans="1:16" hidden="1">
      <c r="A35" s="4" t="s">
        <v>282</v>
      </c>
      <c r="B35" t="s">
        <v>283</v>
      </c>
      <c r="J35" s="6">
        <v>551.6</v>
      </c>
      <c r="K35" s="6"/>
      <c r="M35" s="3"/>
      <c r="O35" t="s">
        <v>185</v>
      </c>
      <c r="P35" t="str">
        <f t="shared" si="0"/>
        <v>1ª IRRIGAÇÃO DE REPLANTIOGN1400REF32 - 01</v>
      </c>
    </row>
    <row r="36" spans="1:16" hidden="1">
      <c r="A36" s="4" t="s">
        <v>301</v>
      </c>
      <c r="B36" t="s">
        <v>302</v>
      </c>
      <c r="J36" s="6">
        <v>551.6</v>
      </c>
      <c r="K36" s="6"/>
      <c r="M36" s="3"/>
      <c r="O36" t="s">
        <v>185</v>
      </c>
      <c r="P36" t="str">
        <f t="shared" si="0"/>
        <v>2ª IRRIGAÇÃO DE REPLANTIOGN1400REF32 - 02</v>
      </c>
    </row>
    <row r="37" spans="1:16" hidden="1">
      <c r="A37" s="4" t="s">
        <v>319</v>
      </c>
      <c r="B37" t="s">
        <v>320</v>
      </c>
      <c r="J37" s="6">
        <v>551.6</v>
      </c>
      <c r="K37" s="6"/>
      <c r="M37" s="3"/>
      <c r="O37" t="s">
        <v>185</v>
      </c>
      <c r="P37" t="str">
        <f t="shared" si="0"/>
        <v>3ª IRRIGAÇÃO DE REPLANTIOGN1400REF32 - 03</v>
      </c>
    </row>
    <row r="38" spans="1:16" hidden="1">
      <c r="A38" s="4" t="s">
        <v>240</v>
      </c>
      <c r="B38" t="s">
        <v>241</v>
      </c>
      <c r="J38" s="6">
        <v>104.25</v>
      </c>
      <c r="K38" s="6"/>
      <c r="M38" s="3"/>
      <c r="O38" t="s">
        <v>185</v>
      </c>
      <c r="P38" t="str">
        <f t="shared" si="0"/>
        <v>AUXILIAR FLORESTAL- REFORMAGN1400REF34</v>
      </c>
    </row>
    <row r="39" spans="1:16" hidden="1">
      <c r="A39" s="4" t="s">
        <v>335</v>
      </c>
      <c r="B39" t="s">
        <v>336</v>
      </c>
      <c r="J39" s="6">
        <v>372.88</v>
      </c>
      <c r="K39" s="6"/>
      <c r="M39" s="3"/>
      <c r="O39" t="s">
        <v>185</v>
      </c>
      <c r="P39" t="str">
        <f t="shared" ref="P39:P70" si="1">B39&amp;O39&amp;A39</f>
        <v>MÁQUINA LEVE-75 HPGN1400REF35</v>
      </c>
    </row>
    <row r="40" spans="1:16" hidden="1">
      <c r="A40" s="4" t="s">
        <v>243</v>
      </c>
      <c r="B40" t="s">
        <v>244</v>
      </c>
      <c r="J40" s="6">
        <v>15.79</v>
      </c>
      <c r="K40" s="6"/>
      <c r="M40" s="3"/>
      <c r="O40" t="s">
        <v>185</v>
      </c>
      <c r="P40" t="str">
        <f t="shared" si="1"/>
        <v>CAMINHÃO MUNCK (Km)GN1400REF41</v>
      </c>
    </row>
    <row r="41" spans="1:16" hidden="1">
      <c r="A41" s="4" t="s">
        <v>312</v>
      </c>
      <c r="B41" t="s">
        <v>313</v>
      </c>
      <c r="J41" s="6">
        <v>469.73</v>
      </c>
      <c r="K41" s="6"/>
      <c r="M41" s="3"/>
      <c r="O41" t="s">
        <v>185</v>
      </c>
      <c r="P41" t="str">
        <f t="shared" si="1"/>
        <v>CAMINHÃO MUNCK (Hora)GN1400REF42</v>
      </c>
    </row>
    <row r="42" spans="1:16" hidden="1">
      <c r="A42" s="4" t="s">
        <v>333</v>
      </c>
      <c r="B42" t="s">
        <v>334</v>
      </c>
      <c r="J42" s="6">
        <v>524.33000000000004</v>
      </c>
      <c r="K42" s="6"/>
      <c r="M42" s="3"/>
      <c r="O42" t="s">
        <v>185</v>
      </c>
      <c r="P42" t="str">
        <f t="shared" si="1"/>
        <v>CAMINHÃO PIPA (Hora)GN1400REF45</v>
      </c>
    </row>
    <row r="43" spans="1:16" hidden="1">
      <c r="A43" s="4" t="s">
        <v>754</v>
      </c>
      <c r="B43" t="s">
        <v>627</v>
      </c>
      <c r="J43" s="6">
        <v>4194.62</v>
      </c>
      <c r="K43" s="6"/>
      <c r="M43" s="3"/>
      <c r="O43" t="s">
        <v>185</v>
      </c>
      <c r="P43" t="str">
        <f t="shared" si="1"/>
        <v>CAMINHÃO PIPA (Diária)GN1400REF46</v>
      </c>
    </row>
    <row r="44" spans="1:16" hidden="1">
      <c r="A44" s="4" t="s">
        <v>755</v>
      </c>
      <c r="B44" t="s">
        <v>756</v>
      </c>
      <c r="J44" s="6">
        <v>364.28</v>
      </c>
      <c r="K44" s="6"/>
      <c r="M44" s="3"/>
      <c r="O44" t="s">
        <v>185</v>
      </c>
      <c r="P44" t="str">
        <f t="shared" si="1"/>
        <v>CONSTRUÇÃO DE BACIA MANUAL PARA REPLANTIOGN1400REF85</v>
      </c>
    </row>
    <row r="45" spans="1:16" hidden="1">
      <c r="A45" s="4" t="s">
        <v>305</v>
      </c>
      <c r="B45" t="s">
        <v>306</v>
      </c>
      <c r="J45" s="6">
        <v>119.55</v>
      </c>
      <c r="K45" s="6"/>
      <c r="M45" s="3"/>
      <c r="O45" t="s">
        <v>185</v>
      </c>
      <c r="P45" t="str">
        <f t="shared" si="1"/>
        <v>COMBATE MANUAL A FORMIGAS DIVISASGN1400REF92</v>
      </c>
    </row>
    <row r="46" spans="1:16" hidden="1">
      <c r="A46" s="4">
        <v>1</v>
      </c>
      <c r="B46" t="s">
        <v>109</v>
      </c>
      <c r="J46" s="6">
        <v>0</v>
      </c>
      <c r="K46" s="6"/>
      <c r="M46" s="3"/>
      <c r="O46" t="s">
        <v>105</v>
      </c>
      <c r="P46" t="str">
        <f t="shared" si="1"/>
        <v>APOIO E MANUTEÇÃO 1410GN14101</v>
      </c>
    </row>
    <row r="47" spans="1:16" hidden="1">
      <c r="A47" s="4">
        <v>298</v>
      </c>
      <c r="B47" t="s">
        <v>132</v>
      </c>
      <c r="J47" s="6">
        <v>589.29</v>
      </c>
      <c r="K47" s="6"/>
      <c r="M47" s="3"/>
      <c r="O47" t="s">
        <v>105</v>
      </c>
      <c r="P47" t="str">
        <f t="shared" si="1"/>
        <v>SERV GERAIS LAVOURA AGRICGN1410298</v>
      </c>
    </row>
    <row r="48" spans="1:16" hidden="1">
      <c r="A48" s="4" t="s">
        <v>146</v>
      </c>
      <c r="B48" t="s">
        <v>147</v>
      </c>
      <c r="J48" s="6">
        <v>618.69000000000005</v>
      </c>
      <c r="K48" s="6"/>
      <c r="M48" s="3"/>
      <c r="O48" t="s">
        <v>105</v>
      </c>
      <c r="P48" t="str">
        <f t="shared" si="1"/>
        <v>2ª SERV IRRIGACAO NIVEL 1 AGRIC - TRANSPORTE ATÉ 5,0GN1410336-2</v>
      </c>
    </row>
    <row r="49" spans="1:16" hidden="1">
      <c r="A49" s="4" t="s">
        <v>774</v>
      </c>
      <c r="B49" t="s">
        <v>665</v>
      </c>
      <c r="J49" s="6">
        <v>618.69000000000005</v>
      </c>
      <c r="K49" s="6"/>
      <c r="M49" s="3"/>
      <c r="O49" t="s">
        <v>105</v>
      </c>
      <c r="P49" t="str">
        <f t="shared" si="1"/>
        <v>3ª SERV IRRIGACAO NIVEL 1 AGRIC - TRANSPORTE ATÉ 5,0GN1410336-3</v>
      </c>
    </row>
    <row r="50" spans="1:16" hidden="1">
      <c r="A50" s="4">
        <v>366</v>
      </c>
      <c r="B50" t="s">
        <v>407</v>
      </c>
      <c r="J50" s="6">
        <v>618.69000000000005</v>
      </c>
      <c r="K50" s="6"/>
      <c r="M50" s="3"/>
      <c r="O50" t="s">
        <v>105</v>
      </c>
      <c r="P50" t="str">
        <f t="shared" si="1"/>
        <v>SERV IRRIGACAO NIVEL 1 AGRIC - TRANSPORTE ATÉ 5,0GN1410366</v>
      </c>
    </row>
    <row r="51" spans="1:16" hidden="1">
      <c r="A51" s="4">
        <v>472</v>
      </c>
      <c r="B51" t="s">
        <v>388</v>
      </c>
      <c r="J51" s="6">
        <v>706.77</v>
      </c>
      <c r="K51" s="6"/>
      <c r="M51" s="3"/>
      <c r="O51" t="s">
        <v>105</v>
      </c>
      <c r="P51" t="str">
        <f t="shared" si="1"/>
        <v>SERV PLANTIO AGRICGN1410472</v>
      </c>
    </row>
    <row r="52" spans="1:16" hidden="1">
      <c r="A52" s="4">
        <v>478</v>
      </c>
      <c r="B52" t="s">
        <v>143</v>
      </c>
      <c r="J52" s="6">
        <v>1235.0899999999999</v>
      </c>
      <c r="K52" s="6"/>
      <c r="M52" s="3"/>
      <c r="O52" t="s">
        <v>105</v>
      </c>
      <c r="P52" t="str">
        <f t="shared" si="1"/>
        <v>SERV PLANTIO IRRIGADO NIVEL 1 AGRIC - TRANSPORTE ATÉ 5 KMGN1410478</v>
      </c>
    </row>
    <row r="53" spans="1:16" hidden="1">
      <c r="A53" s="4">
        <v>567</v>
      </c>
      <c r="B53" t="s">
        <v>687</v>
      </c>
      <c r="J53" s="6">
        <v>314.52999999999997</v>
      </c>
      <c r="K53" s="6"/>
      <c r="M53" s="3"/>
      <c r="O53" t="s">
        <v>105</v>
      </c>
      <c r="P53" t="str">
        <f t="shared" si="1"/>
        <v>SERV REPLANTIO AGRICGN1410567</v>
      </c>
    </row>
    <row r="54" spans="1:16" hidden="1">
      <c r="A54" s="4">
        <v>5913</v>
      </c>
      <c r="B54" t="s">
        <v>372</v>
      </c>
      <c r="J54" s="6">
        <v>414.6</v>
      </c>
      <c r="K54" s="6"/>
      <c r="M54" s="3"/>
      <c r="O54" t="s">
        <v>105</v>
      </c>
      <c r="P54" t="str">
        <f t="shared" si="1"/>
        <v>SERV CAP QUIM LAMINA PRE EMERG AGRICGN14105913</v>
      </c>
    </row>
    <row r="55" spans="1:16" hidden="1">
      <c r="A55" s="4">
        <v>671</v>
      </c>
      <c r="B55" t="s">
        <v>669</v>
      </c>
      <c r="J55" s="6">
        <v>414.13</v>
      </c>
      <c r="K55" s="6"/>
      <c r="M55" s="3"/>
      <c r="O55" t="s">
        <v>105</v>
      </c>
      <c r="P55" t="str">
        <f t="shared" si="1"/>
        <v>SERV IRRIGACAO REPLANTIO NIVEL 1 AGRIC - TRANSPORTE ATÉ 5,0GN1410671</v>
      </c>
    </row>
    <row r="56" spans="1:16" hidden="1">
      <c r="A56" s="4">
        <v>86</v>
      </c>
      <c r="B56" t="s">
        <v>180</v>
      </c>
      <c r="J56" s="6">
        <v>462.12</v>
      </c>
      <c r="K56" s="6"/>
      <c r="M56" s="3"/>
      <c r="O56" t="s">
        <v>105</v>
      </c>
      <c r="P56" t="str">
        <f t="shared" si="1"/>
        <v>ROCADA MANUAL LEVEGN141086</v>
      </c>
    </row>
    <row r="57" spans="1:16" hidden="1">
      <c r="A57" s="4">
        <v>87</v>
      </c>
      <c r="B57" t="s">
        <v>373</v>
      </c>
      <c r="J57" s="6">
        <v>577.65</v>
      </c>
      <c r="K57" s="6"/>
      <c r="M57" s="3"/>
      <c r="O57" t="s">
        <v>105</v>
      </c>
      <c r="P57" t="str">
        <f t="shared" si="1"/>
        <v>ROCADA MANUAL MEDIAGN141087</v>
      </c>
    </row>
    <row r="58" spans="1:16" hidden="1">
      <c r="A58" s="4">
        <v>88</v>
      </c>
      <c r="B58" t="s">
        <v>775</v>
      </c>
      <c r="J58" s="6">
        <v>693.17</v>
      </c>
      <c r="K58" s="6"/>
      <c r="M58" s="3"/>
      <c r="O58" t="s">
        <v>105</v>
      </c>
      <c r="P58" t="str">
        <f t="shared" si="1"/>
        <v>ROCADA MANUAL PESADAGN141088</v>
      </c>
    </row>
    <row r="59" spans="1:16" hidden="1">
      <c r="A59" s="4" t="s">
        <v>163</v>
      </c>
      <c r="B59" t="s">
        <v>164</v>
      </c>
      <c r="J59" s="6">
        <v>142.5</v>
      </c>
      <c r="K59" s="6"/>
      <c r="M59" s="3"/>
      <c r="O59" t="s">
        <v>105</v>
      </c>
      <c r="P59" t="str">
        <f t="shared" si="1"/>
        <v>SERV COMB FORMIGA MANUAL 1 RUA AGRICGN1410IMP103</v>
      </c>
    </row>
    <row r="60" spans="1:16" hidden="1">
      <c r="A60" s="4" t="s">
        <v>429</v>
      </c>
      <c r="B60" t="s">
        <v>430</v>
      </c>
      <c r="J60" s="6">
        <v>1867.37</v>
      </c>
      <c r="K60" s="6"/>
      <c r="M60" s="3"/>
      <c r="O60" t="s">
        <v>105</v>
      </c>
      <c r="P60" t="str">
        <f t="shared" si="1"/>
        <v>SERV CAMINHAO PIPA AGRIC - PARADOGN1410IMP142-B</v>
      </c>
    </row>
    <row r="61" spans="1:16" hidden="1">
      <c r="A61" s="4" t="s">
        <v>129</v>
      </c>
      <c r="B61" t="s">
        <v>130</v>
      </c>
      <c r="J61" s="6">
        <v>204.98</v>
      </c>
      <c r="K61" s="6"/>
      <c r="M61" s="3"/>
      <c r="O61" t="s">
        <v>105</v>
      </c>
      <c r="P61" t="str">
        <f t="shared" si="1"/>
        <v>SERV CAP QUIM AREA TOTALGN1410IMP153</v>
      </c>
    </row>
    <row r="62" spans="1:16" hidden="1">
      <c r="A62" s="4" t="s">
        <v>390</v>
      </c>
      <c r="B62" t="s">
        <v>391</v>
      </c>
      <c r="J62" s="6">
        <v>270.27999999999997</v>
      </c>
      <c r="K62" s="6"/>
      <c r="M62" s="3"/>
      <c r="O62" t="s">
        <v>105</v>
      </c>
      <c r="P62" t="str">
        <f t="shared" si="1"/>
        <v>SERV CAP QUIM MEC BARRA ABERTA AGRICGN1410IMP157</v>
      </c>
    </row>
    <row r="63" spans="1:16" hidden="1">
      <c r="A63" s="4" t="s">
        <v>124</v>
      </c>
      <c r="B63" t="s">
        <v>125</v>
      </c>
      <c r="J63" s="6">
        <v>143.12</v>
      </c>
      <c r="K63" s="6"/>
      <c r="M63" s="3"/>
      <c r="O63" t="s">
        <v>105</v>
      </c>
      <c r="P63" t="str">
        <f t="shared" si="1"/>
        <v>SERV COMB FORMIGA MANUAL SISTEMATICOGN1410IMP179</v>
      </c>
    </row>
    <row r="64" spans="1:16" hidden="1">
      <c r="A64" s="4" t="s">
        <v>155</v>
      </c>
      <c r="B64" t="s">
        <v>156</v>
      </c>
      <c r="J64" s="6">
        <v>3133.15</v>
      </c>
      <c r="K64" s="6"/>
      <c r="M64" s="3"/>
      <c r="O64" t="s">
        <v>105</v>
      </c>
      <c r="P64" t="str">
        <f t="shared" si="1"/>
        <v>EQUIPE DE BRIGADINHA FLORESTALGN1410IMP21</v>
      </c>
    </row>
    <row r="65" spans="1:16" hidden="1">
      <c r="A65" s="4" t="s">
        <v>427</v>
      </c>
      <c r="B65" t="s">
        <v>428</v>
      </c>
      <c r="J65" s="6">
        <v>1403.72</v>
      </c>
      <c r="K65" s="6"/>
      <c r="M65" s="3"/>
      <c r="O65" t="s">
        <v>105</v>
      </c>
      <c r="P65" t="str">
        <f t="shared" si="1"/>
        <v>SERV DIÁRIA DE MÁQUINA PARADA AGRICGN1410IMP252</v>
      </c>
    </row>
    <row r="66" spans="1:16" hidden="1">
      <c r="A66" s="4" t="s">
        <v>137</v>
      </c>
      <c r="B66" t="s">
        <v>138</v>
      </c>
      <c r="J66" s="6">
        <v>343.68</v>
      </c>
      <c r="K66" s="6"/>
      <c r="M66" s="3"/>
      <c r="O66" t="s">
        <v>105</v>
      </c>
      <c r="P66" t="str">
        <f t="shared" si="1"/>
        <v>SERV CAP QUIM MEC BARRA AGRICGN1410IMP96</v>
      </c>
    </row>
    <row r="67" spans="1:16" hidden="1">
      <c r="A67" s="4" t="s">
        <v>115</v>
      </c>
      <c r="B67" t="s">
        <v>116</v>
      </c>
      <c r="J67" s="6">
        <v>212.62</v>
      </c>
      <c r="K67" s="6"/>
      <c r="M67" s="3"/>
      <c r="O67" t="s">
        <v>105</v>
      </c>
      <c r="P67" t="str">
        <f t="shared" si="1"/>
        <v>SERV CAP QUIM PRE EMERG 3 LINHASGN1410IMP97</v>
      </c>
    </row>
    <row r="68" spans="1:16" hidden="1">
      <c r="A68" s="4" t="s">
        <v>177</v>
      </c>
      <c r="B68" t="s">
        <v>178</v>
      </c>
      <c r="J68" s="6">
        <v>204.96</v>
      </c>
      <c r="K68" s="6"/>
      <c r="M68" s="3"/>
      <c r="O68" t="s">
        <v>105</v>
      </c>
      <c r="P68" t="str">
        <f t="shared" si="1"/>
        <v>SERV CAP QUIM MEC AREA TOTAL AGRIC POSGN1410IMP98</v>
      </c>
    </row>
    <row r="69" spans="1:16" hidden="1">
      <c r="A69" s="4" t="s">
        <v>776</v>
      </c>
      <c r="B69" t="s">
        <v>609</v>
      </c>
      <c r="J69" s="6">
        <v>402.05</v>
      </c>
      <c r="K69" s="6"/>
      <c r="M69" s="3"/>
      <c r="O69" t="s">
        <v>105</v>
      </c>
      <c r="P69" t="str">
        <f t="shared" si="1"/>
        <v>SERV ADUBACAO SOLIDA MANUAL AGRICGN1410IMP99</v>
      </c>
    </row>
    <row r="70" spans="1:16" hidden="1">
      <c r="A70" s="4" t="s">
        <v>777</v>
      </c>
      <c r="B70" t="s">
        <v>778</v>
      </c>
      <c r="J70" s="6">
        <v>589.38</v>
      </c>
      <c r="K70" s="6"/>
      <c r="M70" s="3"/>
      <c r="O70" t="s">
        <v>105</v>
      </c>
      <c r="P70" t="str">
        <f t="shared" si="1"/>
        <v>SERV CAP QUIM MANUAL MEDIA AGRICGN1410REF150</v>
      </c>
    </row>
    <row r="71" spans="1:16" hidden="1">
      <c r="A71" s="4" t="s">
        <v>779</v>
      </c>
      <c r="B71" t="s">
        <v>391</v>
      </c>
      <c r="J71" s="6">
        <v>270.27</v>
      </c>
      <c r="K71" s="6"/>
      <c r="M71" s="3"/>
      <c r="O71" t="s">
        <v>105</v>
      </c>
      <c r="P71" t="str">
        <f t="shared" ref="P71:P102" si="2">B71&amp;O71&amp;A71</f>
        <v>SERV CAP QUIM MEC BARRA ABERTA AGRICGN1410REF156</v>
      </c>
    </row>
    <row r="72" spans="1:16" hidden="1">
      <c r="A72" s="4" t="s">
        <v>480</v>
      </c>
      <c r="B72" t="s">
        <v>481</v>
      </c>
      <c r="J72" s="6">
        <v>105.25</v>
      </c>
      <c r="K72" s="6"/>
      <c r="M72" s="3"/>
      <c r="O72" t="s">
        <v>105</v>
      </c>
      <c r="P72" t="str">
        <f t="shared" si="2"/>
        <v>SERV COMB FORMIGA MEC 3 RUAS AGRICGN1410REF181</v>
      </c>
    </row>
    <row r="73" spans="1:16" hidden="1">
      <c r="A73" s="4" t="s">
        <v>441</v>
      </c>
      <c r="B73" t="s">
        <v>442</v>
      </c>
      <c r="J73" s="6">
        <v>1321.86</v>
      </c>
      <c r="K73" s="6"/>
      <c r="M73" s="3"/>
      <c r="O73" t="s">
        <v>105</v>
      </c>
      <c r="P73" t="str">
        <f t="shared" si="2"/>
        <v>SERV PLANTIO IRRIGADO NIVEL 3 AGRICGN1410REF203</v>
      </c>
    </row>
    <row r="74" spans="1:16" hidden="1">
      <c r="A74" s="4" t="s">
        <v>166</v>
      </c>
      <c r="B74" t="s">
        <v>167</v>
      </c>
      <c r="J74" s="6">
        <v>290.54000000000002</v>
      </c>
      <c r="K74" s="6"/>
      <c r="M74" s="3"/>
      <c r="O74" t="s">
        <v>105</v>
      </c>
      <c r="P74" t="str">
        <f t="shared" si="2"/>
        <v>SERV HORA TRATOR PNEU 100CV AGRICGN1410REF223</v>
      </c>
    </row>
    <row r="75" spans="1:16" hidden="1">
      <c r="A75" s="4" t="s">
        <v>418</v>
      </c>
      <c r="B75" t="s">
        <v>419</v>
      </c>
      <c r="J75" s="6">
        <v>273.52999999999997</v>
      </c>
      <c r="K75" s="6"/>
      <c r="M75" s="3"/>
      <c r="O75" t="s">
        <v>105</v>
      </c>
      <c r="P75" t="str">
        <f t="shared" si="2"/>
        <v>SERV HORA TRATOR PNEU 75CV AGRICGN1410REF227</v>
      </c>
    </row>
    <row r="76" spans="1:16">
      <c r="A76" s="4">
        <v>2</v>
      </c>
      <c r="B76" t="s">
        <v>42</v>
      </c>
      <c r="J76" s="6">
        <v>0</v>
      </c>
      <c r="K76" s="6"/>
      <c r="M76" s="3"/>
      <c r="O76" t="s">
        <v>250</v>
      </c>
      <c r="P76" t="str">
        <f t="shared" si="2"/>
        <v>APOIO E MANUTEÇÃOGN12702</v>
      </c>
    </row>
    <row r="77" spans="1:16">
      <c r="A77" s="4">
        <v>26</v>
      </c>
      <c r="B77" t="s">
        <v>675</v>
      </c>
      <c r="J77" s="6">
        <v>1405.1</v>
      </c>
      <c r="K77" s="6"/>
      <c r="M77" s="3"/>
      <c r="O77" t="s">
        <v>250</v>
      </c>
      <c r="P77" t="str">
        <f t="shared" si="2"/>
        <v>MARCAÇÃO DE ESTRADAS - 6 METROSGN127026</v>
      </c>
    </row>
    <row r="78" spans="1:16">
      <c r="A78" s="4">
        <v>27</v>
      </c>
      <c r="B78" t="s">
        <v>688</v>
      </c>
      <c r="J78" s="6">
        <v>144.24</v>
      </c>
      <c r="K78" s="6"/>
      <c r="M78" s="3"/>
      <c r="O78" t="s">
        <v>250</v>
      </c>
      <c r="P78" t="str">
        <f t="shared" si="2"/>
        <v>CONSTRUÇÃO DE SAÍDAS D’AGUAGN127027</v>
      </c>
    </row>
    <row r="79" spans="1:16">
      <c r="A79" s="4">
        <v>28</v>
      </c>
      <c r="B79" t="s">
        <v>677</v>
      </c>
      <c r="J79" s="6">
        <v>399.24</v>
      </c>
      <c r="K79" s="6"/>
      <c r="M79" s="3"/>
      <c r="O79" t="s">
        <v>250</v>
      </c>
      <c r="P79" t="str">
        <f t="shared" si="2"/>
        <v>CONSTRUÇÃO MINI CURVAS - PATROL / ESTEIRAGN127028</v>
      </c>
    </row>
    <row r="80" spans="1:16">
      <c r="A80" s="4">
        <v>29</v>
      </c>
      <c r="B80" t="s">
        <v>673</v>
      </c>
      <c r="J80" s="6">
        <v>1756.77</v>
      </c>
      <c r="K80" s="6"/>
      <c r="M80" s="3"/>
      <c r="O80" t="s">
        <v>250</v>
      </c>
      <c r="P80" t="str">
        <f t="shared" si="2"/>
        <v>MANUTENÇÃO CONSTRUÇÃO DE ESTRADAS - PATROL - 6 METROSGN127029</v>
      </c>
    </row>
    <row r="81" spans="1:16">
      <c r="A81" s="4">
        <v>38</v>
      </c>
      <c r="B81" t="s">
        <v>629</v>
      </c>
      <c r="J81" s="6">
        <v>13.06</v>
      </c>
      <c r="K81" s="6"/>
      <c r="M81" s="3"/>
      <c r="O81" t="s">
        <v>250</v>
      </c>
      <c r="P81" t="str">
        <f t="shared" si="2"/>
        <v>TRANSPORTES DE NUTRIENTEGN127038</v>
      </c>
    </row>
    <row r="82" spans="1:16">
      <c r="A82" s="4">
        <v>64</v>
      </c>
      <c r="B82" t="s">
        <v>655</v>
      </c>
      <c r="J82" s="6">
        <v>468.15</v>
      </c>
      <c r="K82" s="6"/>
      <c r="M82" s="3"/>
      <c r="O82" t="s">
        <v>250</v>
      </c>
      <c r="P82" t="str">
        <f t="shared" si="2"/>
        <v>CAPINA QUÍMICA MECÂNICA NA ENTRELINHA CONCEIÇÃO 6 MESESGN127064</v>
      </c>
    </row>
    <row r="83" spans="1:16">
      <c r="A83" s="4">
        <v>67</v>
      </c>
      <c r="B83" t="s">
        <v>613</v>
      </c>
      <c r="J83" s="6">
        <v>429.81</v>
      </c>
      <c r="K83" s="6"/>
      <c r="M83" s="3"/>
      <c r="O83" t="s">
        <v>250</v>
      </c>
      <c r="P83" t="str">
        <f t="shared" si="2"/>
        <v>ADUBAÇÃO MECANIZADA DE 12 MESESGN127067</v>
      </c>
    </row>
    <row r="84" spans="1:16">
      <c r="A84" s="4">
        <v>70</v>
      </c>
      <c r="B84" t="s">
        <v>255</v>
      </c>
      <c r="J84" s="6">
        <v>152.18</v>
      </c>
      <c r="K84" s="6"/>
      <c r="M84" s="3"/>
      <c r="O84" t="s">
        <v>250</v>
      </c>
      <c r="P84" t="str">
        <f t="shared" si="2"/>
        <v>COMBATE A FORMIGA MANUAL MANUTENÇÃO - ANO 01GN127070</v>
      </c>
    </row>
    <row r="85" spans="1:16">
      <c r="A85" s="4">
        <v>71</v>
      </c>
      <c r="B85" t="s">
        <v>270</v>
      </c>
      <c r="J85" s="6">
        <v>152.18</v>
      </c>
      <c r="K85" s="6"/>
      <c r="M85" s="3"/>
      <c r="O85" t="s">
        <v>250</v>
      </c>
      <c r="P85" t="str">
        <f t="shared" si="2"/>
        <v>COMBATE A FORMIGA MANUAL MANUTENÇÃO - ANO 02GN127071</v>
      </c>
    </row>
    <row r="86" spans="1:16">
      <c r="A86" s="4">
        <v>94</v>
      </c>
      <c r="B86" t="s">
        <v>659</v>
      </c>
      <c r="J86" s="6">
        <v>719.84</v>
      </c>
      <c r="K86" s="6"/>
      <c r="M86" s="3"/>
      <c r="O86" t="s">
        <v>250</v>
      </c>
      <c r="P86" t="str">
        <f t="shared" si="2"/>
        <v>HORA MAQUINA MOTONIVELADORAGN127094</v>
      </c>
    </row>
    <row r="87" spans="1:16">
      <c r="A87" s="4">
        <v>95</v>
      </c>
      <c r="B87" t="s">
        <v>661</v>
      </c>
      <c r="J87" s="6">
        <v>477.43</v>
      </c>
      <c r="K87" s="6"/>
      <c r="M87" s="3"/>
      <c r="O87" t="s">
        <v>250</v>
      </c>
      <c r="P87" t="str">
        <f t="shared" si="2"/>
        <v>HORA MAQUINA PÁ CARREGADEIRAGN127095</v>
      </c>
    </row>
    <row r="88" spans="1:16" hidden="1">
      <c r="A88" s="4">
        <v>2</v>
      </c>
      <c r="B88" t="s">
        <v>42</v>
      </c>
      <c r="J88" s="6">
        <v>0</v>
      </c>
      <c r="K88" s="6"/>
      <c r="M88" s="3"/>
      <c r="O88" t="s">
        <v>36</v>
      </c>
      <c r="P88" t="str">
        <f t="shared" si="2"/>
        <v>APOIO E MANUTEÇÃOGN14212</v>
      </c>
    </row>
    <row r="89" spans="1:16" hidden="1">
      <c r="A89" s="4" t="s">
        <v>759</v>
      </c>
      <c r="B89" t="s">
        <v>637</v>
      </c>
      <c r="J89" s="6">
        <v>455</v>
      </c>
      <c r="K89" s="6"/>
      <c r="M89" s="3"/>
      <c r="O89" t="s">
        <v>36</v>
      </c>
      <c r="P89" t="str">
        <f t="shared" si="2"/>
        <v>LIMPEZA DA LINHA DE PLANTIO (ESTROVENGA)GN1421REF014</v>
      </c>
    </row>
    <row r="90" spans="1:16" hidden="1">
      <c r="A90" s="4" t="s">
        <v>80</v>
      </c>
      <c r="B90" t="s">
        <v>81</v>
      </c>
      <c r="J90" s="6">
        <v>138.51</v>
      </c>
      <c r="K90" s="6"/>
      <c r="M90" s="3"/>
      <c r="O90" t="s">
        <v>36</v>
      </c>
      <c r="P90" t="str">
        <f t="shared" si="2"/>
        <v>COMBATE A FORMIGA ANUALGN1421REF015</v>
      </c>
    </row>
    <row r="91" spans="1:16" hidden="1">
      <c r="A91" s="4" t="s">
        <v>550</v>
      </c>
      <c r="B91" t="s">
        <v>551</v>
      </c>
      <c r="J91" s="6">
        <v>450</v>
      </c>
      <c r="K91" s="6"/>
      <c r="M91" s="3"/>
      <c r="O91" t="s">
        <v>36</v>
      </c>
      <c r="P91" t="str">
        <f t="shared" si="2"/>
        <v>H/MÁQ. PÁ CARREGADEIRAGN1421REF105</v>
      </c>
    </row>
    <row r="92" spans="1:16" hidden="1">
      <c r="A92" s="4" t="s">
        <v>760</v>
      </c>
      <c r="B92" t="s">
        <v>761</v>
      </c>
      <c r="J92" s="6">
        <v>145</v>
      </c>
      <c r="K92" s="6"/>
      <c r="M92" s="3"/>
      <c r="O92" t="s">
        <v>36</v>
      </c>
      <c r="P92" t="str">
        <f t="shared" si="2"/>
        <v>SERV COMB FORMIGA REPASSEGN1421REF155</v>
      </c>
    </row>
    <row r="93" spans="1:16" hidden="1">
      <c r="A93" s="4" t="s">
        <v>548</v>
      </c>
      <c r="B93" t="s">
        <v>549</v>
      </c>
      <c r="J93" s="6">
        <v>599.52</v>
      </c>
      <c r="K93" s="6"/>
      <c r="M93" s="3"/>
      <c r="O93" t="s">
        <v>36</v>
      </c>
      <c r="P93" t="str">
        <f t="shared" si="2"/>
        <v>HORA TRATOR PESADO 180 CVGN1421REF190</v>
      </c>
    </row>
    <row r="94" spans="1:16" hidden="1">
      <c r="A94" s="4" t="s">
        <v>553</v>
      </c>
      <c r="B94" t="s">
        <v>554</v>
      </c>
      <c r="J94" s="6">
        <v>75</v>
      </c>
      <c r="K94" s="6"/>
      <c r="M94" s="3"/>
      <c r="O94" t="s">
        <v>36</v>
      </c>
      <c r="P94" t="str">
        <f t="shared" si="2"/>
        <v>HORAS HOMEM  NORMALGN1421REF23</v>
      </c>
    </row>
    <row r="95" spans="1:16" hidden="1">
      <c r="A95" s="4" t="s">
        <v>543</v>
      </c>
      <c r="B95" t="s">
        <v>544</v>
      </c>
      <c r="J95" s="6">
        <v>600</v>
      </c>
      <c r="K95" s="6"/>
      <c r="M95" s="3"/>
      <c r="O95" t="s">
        <v>36</v>
      </c>
      <c r="P95" t="str">
        <f t="shared" si="2"/>
        <v>MANUTEÇÃO DE VIVEIROGN1421REF282</v>
      </c>
    </row>
    <row r="96" spans="1:16" hidden="1">
      <c r="A96" s="4" t="s">
        <v>71</v>
      </c>
      <c r="B96" t="s">
        <v>72</v>
      </c>
      <c r="J96" s="6">
        <v>580</v>
      </c>
      <c r="K96" s="6"/>
      <c r="M96" s="3"/>
      <c r="O96" t="s">
        <v>36</v>
      </c>
      <c r="P96" t="str">
        <f t="shared" si="2"/>
        <v>TRITURAÇÃO COM PÁ CARREGADEIRAGN1421REF29</v>
      </c>
    </row>
    <row r="97" spans="1:16" hidden="1">
      <c r="A97" s="4" t="s">
        <v>71</v>
      </c>
      <c r="B97" t="s">
        <v>225</v>
      </c>
      <c r="J97" s="6">
        <v>386.25</v>
      </c>
      <c r="K97" s="6"/>
      <c r="M97" s="3"/>
      <c r="O97" t="s">
        <v>36</v>
      </c>
      <c r="P97" t="str">
        <f t="shared" si="2"/>
        <v>REPLANTIOGN1421REF29</v>
      </c>
    </row>
    <row r="98" spans="1:16" hidden="1">
      <c r="A98" s="4" t="s">
        <v>89</v>
      </c>
      <c r="B98" t="s">
        <v>90</v>
      </c>
      <c r="J98" s="6">
        <v>623.57000000000005</v>
      </c>
      <c r="K98" s="6"/>
      <c r="M98" s="3"/>
      <c r="O98" t="s">
        <v>36</v>
      </c>
      <c r="P98" t="str">
        <f t="shared" si="2"/>
        <v>1ª IRRIGAÇÃO DE PLANTIOGN1421REF320</v>
      </c>
    </row>
    <row r="99" spans="1:16" hidden="1">
      <c r="A99" s="4" t="s">
        <v>547</v>
      </c>
      <c r="B99" t="s">
        <v>283</v>
      </c>
      <c r="J99" s="6">
        <v>415.3</v>
      </c>
      <c r="K99" s="6"/>
      <c r="M99" s="3"/>
      <c r="O99" t="s">
        <v>36</v>
      </c>
      <c r="P99" t="str">
        <f t="shared" si="2"/>
        <v>1ª IRRIGAÇÃO DE REPLANTIOGN1421REF321</v>
      </c>
    </row>
    <row r="100" spans="1:16" hidden="1">
      <c r="A100" s="4" t="s">
        <v>94</v>
      </c>
      <c r="B100" t="s">
        <v>95</v>
      </c>
      <c r="J100" s="6">
        <v>623.57000000000005</v>
      </c>
      <c r="K100" s="6"/>
      <c r="M100" s="3"/>
      <c r="O100" t="s">
        <v>36</v>
      </c>
      <c r="P100" t="str">
        <f t="shared" si="2"/>
        <v>2ª IRRIGAÇÃO DE PLANTIOGN1421REF322</v>
      </c>
    </row>
    <row r="101" spans="1:16" hidden="1">
      <c r="A101" s="4" t="s">
        <v>85</v>
      </c>
      <c r="B101" t="s">
        <v>86</v>
      </c>
      <c r="J101" s="6">
        <v>623.57000000000005</v>
      </c>
      <c r="K101" s="6"/>
      <c r="M101" s="3"/>
      <c r="O101" t="s">
        <v>36</v>
      </c>
      <c r="P101" t="str">
        <f t="shared" si="2"/>
        <v>3ª IRRIGAÇÃO DE PLANTIOGN1421REF324</v>
      </c>
    </row>
    <row r="102" spans="1:16" hidden="1">
      <c r="A102" s="4" t="s">
        <v>67</v>
      </c>
      <c r="B102" t="s">
        <v>68</v>
      </c>
      <c r="J102" s="6">
        <v>205</v>
      </c>
      <c r="K102" s="6"/>
      <c r="M102" s="3"/>
      <c r="O102" t="s">
        <v>36</v>
      </c>
      <c r="P102" t="str">
        <f t="shared" si="2"/>
        <v>APLICAÇÃO DE CALGESSO - ATÉ 1.500 KGGN1421REF328</v>
      </c>
    </row>
    <row r="103" spans="1:16" hidden="1">
      <c r="A103" s="4" t="s">
        <v>62</v>
      </c>
      <c r="B103" t="s">
        <v>63</v>
      </c>
      <c r="J103" s="6">
        <v>1000</v>
      </c>
      <c r="K103" s="6"/>
      <c r="M103" s="3"/>
      <c r="O103" t="s">
        <v>36</v>
      </c>
      <c r="P103" t="str">
        <f t="shared" ref="P103:P134" si="3">B103&amp;O103&amp;A103</f>
        <v>REBAIXAMENTO MECANIZADO DE BROTAÇÃO E TOCOS DE EUCALIPTOGN1421REF54</v>
      </c>
    </row>
    <row r="104" spans="1:16" hidden="1">
      <c r="A104" s="4" t="s">
        <v>545</v>
      </c>
      <c r="B104" t="s">
        <v>546</v>
      </c>
      <c r="J104" s="6">
        <v>1050</v>
      </c>
      <c r="K104" s="6"/>
      <c r="M104" s="3"/>
      <c r="O104" t="s">
        <v>36</v>
      </c>
      <c r="P104" t="str">
        <f t="shared" si="3"/>
        <v>REBAIXAMENTO MECANIZADO DE BROTAÇÃO E TOCOS DE EUCALIPTO COM PÁ CARREGADEIRAGN1421REF54-1</v>
      </c>
    </row>
    <row r="105" spans="1:16" hidden="1">
      <c r="A105" s="4" t="s">
        <v>541</v>
      </c>
      <c r="B105" t="s">
        <v>542</v>
      </c>
      <c r="J105" s="6">
        <v>1100</v>
      </c>
      <c r="K105" s="6"/>
      <c r="M105" s="3"/>
      <c r="O105" t="s">
        <v>36</v>
      </c>
      <c r="P105" t="str">
        <f t="shared" si="3"/>
        <v>SUBSOLAGEM EM ÁREA DE REFORMAGN1421REF56</v>
      </c>
    </row>
    <row r="106" spans="1:16" hidden="1">
      <c r="A106" s="4" t="s">
        <v>74</v>
      </c>
      <c r="B106" t="s">
        <v>75</v>
      </c>
      <c r="J106" s="6">
        <v>856.15</v>
      </c>
      <c r="K106" s="6"/>
      <c r="M106" s="3"/>
      <c r="O106" t="s">
        <v>36</v>
      </c>
      <c r="P106" t="str">
        <f t="shared" si="3"/>
        <v>PLANTIO SEMI-MECANIZADO ATÉ 1.300 MUDASGN1421REF78</v>
      </c>
    </row>
    <row r="107" spans="1:16" hidden="1">
      <c r="A107" s="4" t="s">
        <v>539</v>
      </c>
      <c r="B107" t="s">
        <v>540</v>
      </c>
      <c r="J107" s="6">
        <v>894</v>
      </c>
      <c r="K107" s="6"/>
      <c r="M107" s="3"/>
      <c r="O107" t="s">
        <v>36</v>
      </c>
      <c r="P107" t="str">
        <f t="shared" si="3"/>
        <v>DESBROTA SEMI MECANIZADA (HA)GN1421REF91</v>
      </c>
    </row>
    <row r="108" spans="1:16" hidden="1">
      <c r="A108" s="4">
        <v>46059</v>
      </c>
      <c r="B108" t="s">
        <v>210</v>
      </c>
      <c r="J108" s="6">
        <v>437.16</v>
      </c>
      <c r="K108" s="6"/>
      <c r="M108" s="3"/>
      <c r="O108" t="s">
        <v>98</v>
      </c>
      <c r="P108" t="str">
        <f t="shared" si="3"/>
        <v>3° IRRIGAÇÃO DE REPLANTIOGN142046059</v>
      </c>
    </row>
    <row r="109" spans="1:16" hidden="1">
      <c r="A109" s="4">
        <v>46087</v>
      </c>
      <c r="B109" t="s">
        <v>348</v>
      </c>
      <c r="J109" s="6">
        <v>437.16</v>
      </c>
      <c r="K109" s="6"/>
      <c r="M109" s="3"/>
      <c r="O109" t="s">
        <v>98</v>
      </c>
      <c r="P109" t="str">
        <f t="shared" si="3"/>
        <v>4ª IRRIGAÇÃO DE REPLANTIOGN142046087</v>
      </c>
    </row>
    <row r="110" spans="1:16" hidden="1">
      <c r="A110" s="4">
        <v>2</v>
      </c>
      <c r="B110" t="s">
        <v>42</v>
      </c>
      <c r="J110" s="6">
        <v>0</v>
      </c>
      <c r="K110" s="6"/>
      <c r="M110" s="3"/>
      <c r="O110" t="s">
        <v>98</v>
      </c>
      <c r="P110" t="str">
        <f t="shared" si="3"/>
        <v>APOIO E MANUTEÇÃOGN14202</v>
      </c>
    </row>
    <row r="111" spans="1:16" hidden="1">
      <c r="A111" s="4" t="s">
        <v>762</v>
      </c>
      <c r="B111" t="s">
        <v>283</v>
      </c>
      <c r="J111" s="6">
        <v>437.16</v>
      </c>
      <c r="K111" s="6"/>
      <c r="M111" s="3"/>
      <c r="O111" t="s">
        <v>98</v>
      </c>
      <c r="P111" t="str">
        <f t="shared" si="3"/>
        <v>1ª IRRIGAÇÃO DE REPLANTIOGN1420IMP321</v>
      </c>
    </row>
    <row r="112" spans="1:16" hidden="1">
      <c r="A112" s="4" t="s">
        <v>763</v>
      </c>
      <c r="B112" t="s">
        <v>302</v>
      </c>
      <c r="J112" s="6">
        <v>437.16</v>
      </c>
      <c r="K112" s="6"/>
      <c r="M112" s="3"/>
      <c r="O112" t="s">
        <v>98</v>
      </c>
      <c r="P112" t="str">
        <f t="shared" si="3"/>
        <v>2ª IRRIGAÇÃO DE REPLANTIOGN1420IMP323</v>
      </c>
    </row>
    <row r="113" spans="1:16" hidden="1">
      <c r="A113" s="4" t="s">
        <v>764</v>
      </c>
      <c r="B113" t="s">
        <v>68</v>
      </c>
      <c r="J113" s="6">
        <v>207.5</v>
      </c>
      <c r="K113" s="6"/>
      <c r="M113" s="3"/>
      <c r="O113" t="s">
        <v>98</v>
      </c>
      <c r="P113" t="str">
        <f t="shared" si="3"/>
        <v>APLICAÇÃO DE CALGESSO - ATÉ 1.500 KGGN1420IMP328</v>
      </c>
    </row>
    <row r="114" spans="1:16" hidden="1">
      <c r="A114" s="4" t="s">
        <v>512</v>
      </c>
      <c r="B114" t="s">
        <v>513</v>
      </c>
      <c r="J114" s="6">
        <v>3468.92</v>
      </c>
      <c r="K114" s="6"/>
      <c r="M114" s="3"/>
      <c r="O114" t="s">
        <v>98</v>
      </c>
      <c r="P114" t="str">
        <f t="shared" si="3"/>
        <v>CAMINHÃO MUNCK (Diária)GN1420IMP335</v>
      </c>
    </row>
    <row r="115" spans="1:16" hidden="1">
      <c r="A115" s="4" t="s">
        <v>517</v>
      </c>
      <c r="B115" t="s">
        <v>515</v>
      </c>
      <c r="J115" s="6">
        <v>13.87</v>
      </c>
      <c r="K115" s="6"/>
      <c r="M115" s="3"/>
      <c r="O115" t="s">
        <v>98</v>
      </c>
      <c r="P115" t="str">
        <f t="shared" si="3"/>
        <v>CAMINHÃO PRANCHA (KM)GN1420IMP336</v>
      </c>
    </row>
    <row r="116" spans="1:16" hidden="1">
      <c r="A116" s="4" t="s">
        <v>765</v>
      </c>
      <c r="B116" t="s">
        <v>627</v>
      </c>
      <c r="J116" s="6">
        <v>3005.44</v>
      </c>
      <c r="K116" s="6"/>
      <c r="M116" s="3"/>
      <c r="O116" t="s">
        <v>98</v>
      </c>
      <c r="P116" t="str">
        <f t="shared" si="3"/>
        <v>CAMINHÃO PIPA (Diária)GN1420IMP337</v>
      </c>
    </row>
    <row r="117" spans="1:16" hidden="1">
      <c r="A117" s="4" t="s">
        <v>525</v>
      </c>
      <c r="B117" t="s">
        <v>526</v>
      </c>
      <c r="J117" s="6">
        <v>428.63</v>
      </c>
      <c r="K117" s="6"/>
      <c r="M117" s="3"/>
      <c r="O117" t="s">
        <v>98</v>
      </c>
      <c r="P117" t="str">
        <f t="shared" si="3"/>
        <v>CAPINA QUÍMICA MECÂNICA ENTRELINHAGN1420IMP343</v>
      </c>
    </row>
    <row r="118" spans="1:16" hidden="1">
      <c r="A118" s="4" t="s">
        <v>766</v>
      </c>
      <c r="B118" t="s">
        <v>767</v>
      </c>
      <c r="J118" s="6">
        <v>142.74</v>
      </c>
      <c r="K118" s="6"/>
      <c r="M118" s="3"/>
      <c r="O118" t="s">
        <v>98</v>
      </c>
      <c r="P118" t="str">
        <f t="shared" si="3"/>
        <v>COMBATE A FORMIGAS REPASSEGN1420IMP347</v>
      </c>
    </row>
    <row r="119" spans="1:16" hidden="1">
      <c r="A119" s="4" t="s">
        <v>768</v>
      </c>
      <c r="B119" t="s">
        <v>643</v>
      </c>
      <c r="J119" s="6">
        <v>229.73</v>
      </c>
      <c r="K119" s="6"/>
      <c r="M119" s="3"/>
      <c r="O119" t="s">
        <v>98</v>
      </c>
      <c r="P119" t="str">
        <f t="shared" si="3"/>
        <v>HERBICIDA PRÉ EMERGENTE IIGN1420IMP356</v>
      </c>
    </row>
    <row r="120" spans="1:16" hidden="1">
      <c r="A120" s="4" t="s">
        <v>769</v>
      </c>
      <c r="B120" t="s">
        <v>651</v>
      </c>
      <c r="J120" s="6">
        <v>229.73</v>
      </c>
      <c r="K120" s="6"/>
      <c r="M120" s="3"/>
      <c r="O120" t="s">
        <v>98</v>
      </c>
      <c r="P120" t="str">
        <f t="shared" si="3"/>
        <v>HERBICIDA PRÉ EMERGENTE IIIGN1420IMP357</v>
      </c>
    </row>
    <row r="121" spans="1:16" hidden="1">
      <c r="A121" s="4" t="s">
        <v>500</v>
      </c>
      <c r="B121" t="s">
        <v>501</v>
      </c>
      <c r="J121" s="6">
        <v>376.71</v>
      </c>
      <c r="K121" s="6"/>
      <c r="M121" s="3"/>
      <c r="O121" t="s">
        <v>98</v>
      </c>
      <c r="P121" t="str">
        <f t="shared" si="3"/>
        <v>READUBAÇÃO MECANIZADA DE 18 MESESGN1420IMP366</v>
      </c>
    </row>
    <row r="122" spans="1:16" hidden="1">
      <c r="A122" s="4" t="s">
        <v>770</v>
      </c>
      <c r="B122" t="s">
        <v>225</v>
      </c>
      <c r="J122" s="6">
        <v>406.58</v>
      </c>
      <c r="K122" s="6"/>
      <c r="M122" s="3"/>
      <c r="O122" t="s">
        <v>98</v>
      </c>
      <c r="P122" t="str">
        <f t="shared" si="3"/>
        <v>REPLANTIOGN1420IMP367</v>
      </c>
    </row>
    <row r="123" spans="1:16" hidden="1">
      <c r="A123" s="4" t="s">
        <v>771</v>
      </c>
      <c r="B123" t="s">
        <v>772</v>
      </c>
      <c r="J123" s="6">
        <v>72.62</v>
      </c>
      <c r="K123" s="6"/>
      <c r="M123" s="3"/>
      <c r="O123" t="s">
        <v>98</v>
      </c>
      <c r="P123" t="str">
        <f t="shared" si="3"/>
        <v>SERVIÇOS DIVERSOS - Diária Avulsa (Hora)GN1420IMP369</v>
      </c>
    </row>
    <row r="124" spans="1:16" hidden="1">
      <c r="A124" s="4" t="s">
        <v>514</v>
      </c>
      <c r="B124" t="s">
        <v>515</v>
      </c>
      <c r="J124" s="6">
        <v>15.53</v>
      </c>
      <c r="K124" s="6"/>
      <c r="M124" s="3"/>
      <c r="O124" t="s">
        <v>98</v>
      </c>
      <c r="P124" t="str">
        <f t="shared" si="3"/>
        <v>CAMINHÃO PRANCHA (KM)GN1420REF336</v>
      </c>
    </row>
    <row r="125" spans="1:16" hidden="1">
      <c r="A125" s="4">
        <v>2</v>
      </c>
      <c r="B125" t="s">
        <v>736</v>
      </c>
      <c r="J125" s="6">
        <v>0</v>
      </c>
      <c r="K125" s="6"/>
      <c r="M125" s="3"/>
      <c r="O125" t="s">
        <v>725</v>
      </c>
      <c r="P125" t="str">
        <f t="shared" si="3"/>
        <v>APOIO E MANUTENÇÃO 1430GN14302</v>
      </c>
    </row>
    <row r="126" spans="1:16" hidden="1">
      <c r="A126" s="4" t="s">
        <v>550</v>
      </c>
      <c r="B126" t="s">
        <v>743</v>
      </c>
      <c r="J126" s="6">
        <v>326.08999999999997</v>
      </c>
      <c r="K126" s="6"/>
      <c r="M126" s="3"/>
      <c r="O126" t="s">
        <v>725</v>
      </c>
      <c r="P126" t="str">
        <f t="shared" si="3"/>
        <v>1 ADUBAÇÃO COBERTURA MECANIZADAGN1430REF105</v>
      </c>
    </row>
    <row r="127" spans="1:16" hidden="1">
      <c r="A127" s="4" t="s">
        <v>746</v>
      </c>
      <c r="B127" t="s">
        <v>747</v>
      </c>
      <c r="J127" s="6">
        <v>280.86</v>
      </c>
      <c r="K127" s="6"/>
      <c r="M127" s="3"/>
      <c r="O127" t="s">
        <v>725</v>
      </c>
      <c r="P127" t="str">
        <f t="shared" si="3"/>
        <v>CALAGEM MECANIZADAGN1430REF107</v>
      </c>
    </row>
    <row r="128" spans="1:16" hidden="1">
      <c r="A128" s="4" t="s">
        <v>729</v>
      </c>
      <c r="B128" t="s">
        <v>730</v>
      </c>
      <c r="J128" s="6">
        <v>464.12</v>
      </c>
      <c r="K128" s="6"/>
      <c r="M128" s="3"/>
      <c r="O128" t="s">
        <v>725</v>
      </c>
      <c r="P128" t="str">
        <f t="shared" si="3"/>
        <v>2 ADUBAÇÃO COBERTURA MECANIZADA IIGN1430REF121</v>
      </c>
    </row>
    <row r="129" spans="1:16" hidden="1">
      <c r="A129" s="4" t="s">
        <v>740</v>
      </c>
      <c r="B129" t="s">
        <v>741</v>
      </c>
      <c r="J129" s="6">
        <v>265.83999999999997</v>
      </c>
      <c r="K129" s="6"/>
      <c r="M129" s="3"/>
      <c r="O129" t="s">
        <v>725</v>
      </c>
      <c r="P129" t="str">
        <f t="shared" si="3"/>
        <v>CAPINA QUIMICA ENTRELINHA 2 RUAS (6M)GN1430REF319</v>
      </c>
    </row>
    <row r="130" spans="1:16" hidden="1">
      <c r="A130" s="4" t="s">
        <v>744</v>
      </c>
      <c r="B130" t="s">
        <v>745</v>
      </c>
      <c r="J130" s="6">
        <v>79.53</v>
      </c>
      <c r="K130" s="6"/>
      <c r="M130" s="3"/>
      <c r="O130" t="s">
        <v>725</v>
      </c>
      <c r="P130" t="str">
        <f t="shared" si="3"/>
        <v>H.H. - CAPINA MANUAL ACEIROGN1430REF904</v>
      </c>
    </row>
    <row r="131" spans="1:16" hidden="1">
      <c r="A131" s="4" t="s">
        <v>786</v>
      </c>
      <c r="B131" t="s">
        <v>341</v>
      </c>
      <c r="J131" s="6">
        <v>930</v>
      </c>
      <c r="K131" s="6"/>
      <c r="M131" s="3"/>
      <c r="O131" t="s">
        <v>185</v>
      </c>
      <c r="P131" t="str">
        <f t="shared" si="3"/>
        <v>3ª IRRIGAÇÃO DE PLANTIO 4 a 5 litros/planta+polímero,  tomadas d'água a 5 a 10km da operação, incluir captação de água.GN1400IMP15-B</v>
      </c>
    </row>
    <row r="132" spans="1:16" hidden="1">
      <c r="A132" t="s">
        <v>815</v>
      </c>
      <c r="B132" t="s">
        <v>244</v>
      </c>
      <c r="J132" s="6">
        <v>14.1</v>
      </c>
      <c r="K132" s="6"/>
      <c r="M132" s="3"/>
      <c r="O132" t="s">
        <v>185</v>
      </c>
      <c r="P132" t="str">
        <f t="shared" si="3"/>
        <v>CAMINHÃO MUNCK (Km)GN1400IMP41</v>
      </c>
    </row>
    <row r="133" spans="1:16" hidden="1">
      <c r="A133" t="s">
        <v>817</v>
      </c>
      <c r="B133" t="s">
        <v>313</v>
      </c>
      <c r="J133" s="6">
        <v>419.4</v>
      </c>
      <c r="K133" s="6"/>
      <c r="M133" s="3"/>
      <c r="O133" t="s">
        <v>185</v>
      </c>
      <c r="P133" t="str">
        <f t="shared" si="3"/>
        <v>CAMINHÃO MUNCK (Hora)GN1400IMP42</v>
      </c>
    </row>
    <row r="134" spans="1:16" hidden="1">
      <c r="A134" t="s">
        <v>828</v>
      </c>
      <c r="B134" t="s">
        <v>825</v>
      </c>
      <c r="J134" s="6">
        <v>265.5</v>
      </c>
      <c r="K134" s="6"/>
      <c r="M134" s="3"/>
      <c r="O134" t="s">
        <v>105</v>
      </c>
      <c r="P134" t="str">
        <f t="shared" si="3"/>
        <v>SERV CONSTR BACIA IMPLANTACAO AGRICGN1410197</v>
      </c>
    </row>
    <row r="135" spans="1:16" hidden="1">
      <c r="A135" s="4" t="s">
        <v>729</v>
      </c>
      <c r="B135" t="s">
        <v>730</v>
      </c>
      <c r="J135" s="6">
        <v>464.12</v>
      </c>
      <c r="K135" s="6"/>
      <c r="M135" s="3"/>
      <c r="O135" t="s">
        <v>725</v>
      </c>
      <c r="P135" t="str">
        <f t="shared" ref="P135:P138" si="4">B135&amp;O135&amp;A135</f>
        <v>2 ADUBAÇÃO COBERTURA MECANIZADA IIGN1430REF121</v>
      </c>
    </row>
    <row r="136" spans="1:16" hidden="1">
      <c r="A136" s="4" t="s">
        <v>823</v>
      </c>
      <c r="B136" t="s">
        <v>693</v>
      </c>
      <c r="J136" s="6">
        <v>710</v>
      </c>
      <c r="K136" s="6"/>
      <c r="M136" s="3"/>
      <c r="O136" t="s">
        <v>725</v>
      </c>
      <c r="P136" t="str">
        <f t="shared" si="4"/>
        <v>SUBSOLAGEMGN1430REF1604</v>
      </c>
    </row>
    <row r="137" spans="1:16" hidden="1">
      <c r="A137" s="4" t="s">
        <v>553</v>
      </c>
      <c r="B137" t="s">
        <v>554</v>
      </c>
      <c r="J137" s="6">
        <v>79.53</v>
      </c>
      <c r="K137" s="6"/>
      <c r="M137" s="3"/>
      <c r="O137" t="s">
        <v>725</v>
      </c>
      <c r="P137" t="str">
        <f t="shared" si="4"/>
        <v>HORAS HOMEM  NORMALGN1430REF23</v>
      </c>
    </row>
    <row r="138" spans="1:16" hidden="1">
      <c r="A138" s="4" t="s">
        <v>740</v>
      </c>
      <c r="B138" t="s">
        <v>741</v>
      </c>
      <c r="J138" s="6">
        <v>265.83999999999997</v>
      </c>
      <c r="K138" s="6"/>
      <c r="M138" s="3"/>
      <c r="O138" t="s">
        <v>725</v>
      </c>
      <c r="P138" t="str">
        <f t="shared" si="4"/>
        <v>CAPINA QUIMICA ENTRELINHA 2 RUAS (6M)GN1430REF319</v>
      </c>
    </row>
    <row r="139" spans="1:16" hidden="1">
      <c r="A139" s="4" t="s">
        <v>853</v>
      </c>
      <c r="B139" t="s">
        <v>854</v>
      </c>
      <c r="J139" s="6">
        <v>397.65</v>
      </c>
      <c r="K139" s="6"/>
      <c r="M139" s="3"/>
      <c r="O139" t="s">
        <v>185</v>
      </c>
      <c r="P139" t="str">
        <f>B139&amp;O139&amp;A139</f>
        <v>ADUBAÇÃO 6 MESES 250KG/HA, EM FILETE CONTÍNUOGN1400IMP28</v>
      </c>
    </row>
    <row r="140" spans="1:16" hidden="1">
      <c r="A140" s="87" t="s">
        <v>855</v>
      </c>
      <c r="B140" s="9" t="s">
        <v>856</v>
      </c>
      <c r="J140" s="6">
        <v>303.01</v>
      </c>
      <c r="K140" s="6"/>
      <c r="M140" s="3"/>
      <c r="O140" t="s">
        <v>725</v>
      </c>
      <c r="P140" t="str">
        <f t="shared" ref="P140:P142" si="5">B140&amp;O140&amp;A140</f>
        <v>HORAS TPL (75-99CV)GN1430REF909</v>
      </c>
    </row>
    <row r="141" spans="1:16" hidden="1">
      <c r="A141" s="87" t="s">
        <v>858</v>
      </c>
      <c r="B141" s="9" t="s">
        <v>859</v>
      </c>
      <c r="J141" s="6">
        <v>295.5</v>
      </c>
      <c r="K141" s="6"/>
      <c r="M141" s="3"/>
      <c r="O141" t="s">
        <v>725</v>
      </c>
      <c r="P141" t="str">
        <f t="shared" si="5"/>
        <v>CAPINA QUIMICA PRE EMERGENTE MECANIZADA IMPLANTACAOGN1430REF312</v>
      </c>
    </row>
    <row r="142" spans="1:16" hidden="1">
      <c r="A142" s="87" t="s">
        <v>861</v>
      </c>
      <c r="B142" s="9" t="s">
        <v>862</v>
      </c>
      <c r="J142" s="6">
        <v>333</v>
      </c>
      <c r="K142" s="6"/>
      <c r="M142" s="3"/>
      <c r="O142" t="s">
        <v>725</v>
      </c>
      <c r="P142" t="str">
        <f t="shared" si="5"/>
        <v>ADUBACAO COMPLEMENTAR MECANIZADA IGN1430REF149</v>
      </c>
    </row>
  </sheetData>
  <mergeCells count="3">
    <mergeCell ref="A1:B4"/>
    <mergeCell ref="L1:N2"/>
    <mergeCell ref="L3:N4"/>
  </mergeCells>
  <pageMargins left="0.7" right="0.7" top="0.75" bottom="0.75" header="0.3" footer="0.3"/>
  <pageSetup orientation="portrait" horizontalDpi="4294967295" verticalDpi="429496729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D69C-8C03-4055-A05B-809A587C9591}">
  <dimension ref="C3:H27"/>
  <sheetViews>
    <sheetView showGridLines="0" topLeftCell="A11" workbookViewId="0">
      <selection activeCell="D15" sqref="D15"/>
    </sheetView>
  </sheetViews>
  <sheetFormatPr defaultRowHeight="14.4"/>
  <cols>
    <col min="3" max="3" width="20.21875" bestFit="1" customWidth="1"/>
    <col min="4" max="4" width="12.88671875" bestFit="1" customWidth="1"/>
    <col min="5" max="5" width="28" customWidth="1"/>
    <col min="6" max="6" width="23.109375" customWidth="1"/>
    <col min="7" max="7" width="19" customWidth="1"/>
    <col min="8" max="8" width="15.77734375" bestFit="1" customWidth="1"/>
  </cols>
  <sheetData>
    <row r="3" spans="3:8">
      <c r="D3" s="60">
        <f>17806.45</f>
        <v>17806.45</v>
      </c>
    </row>
    <row r="5" spans="3:8">
      <c r="C5" s="99" t="s">
        <v>63</v>
      </c>
      <c r="D5" s="99"/>
      <c r="E5" s="99"/>
      <c r="F5" s="99"/>
      <c r="G5" s="99"/>
      <c r="H5" s="99"/>
    </row>
    <row r="6" spans="3:8" ht="43.2">
      <c r="C6" s="97" t="s">
        <v>798</v>
      </c>
      <c r="D6" s="63" t="s">
        <v>789</v>
      </c>
      <c r="E6" s="64" t="s">
        <v>794</v>
      </c>
      <c r="F6" s="64" t="s">
        <v>795</v>
      </c>
      <c r="G6" s="64" t="s">
        <v>796</v>
      </c>
      <c r="H6" s="65" t="s">
        <v>28</v>
      </c>
    </row>
    <row r="7" spans="3:8">
      <c r="C7" s="98"/>
      <c r="D7" s="66">
        <v>1.24</v>
      </c>
      <c r="E7" s="66" t="e">
        <f>'REND-Boletim de Produção'!#REF!+'REND-Boletim de Produção'!#REF!</f>
        <v>#REF!</v>
      </c>
      <c r="F7" s="67" t="e">
        <f>E7/D7</f>
        <v>#REF!</v>
      </c>
      <c r="G7" s="68" t="e">
        <f>F7*H7</f>
        <v>#REF!</v>
      </c>
      <c r="H7" s="69">
        <v>1000</v>
      </c>
    </row>
    <row r="8" spans="3:8">
      <c r="C8" s="97" t="s">
        <v>799</v>
      </c>
      <c r="D8" s="71" t="s">
        <v>790</v>
      </c>
      <c r="E8" s="71" t="s">
        <v>791</v>
      </c>
      <c r="F8" s="71" t="s">
        <v>792</v>
      </c>
      <c r="G8" s="71" t="s">
        <v>793</v>
      </c>
      <c r="H8" s="72"/>
    </row>
    <row r="9" spans="3:8">
      <c r="C9" s="98"/>
      <c r="D9" s="66">
        <v>1.63</v>
      </c>
      <c r="E9" s="66">
        <v>13</v>
      </c>
      <c r="F9" s="73">
        <v>8</v>
      </c>
      <c r="G9" s="61">
        <f>H9*F9</f>
        <v>8000</v>
      </c>
      <c r="H9" s="69">
        <v>1000</v>
      </c>
    </row>
    <row r="10" spans="3:8" ht="43.2">
      <c r="C10" s="43"/>
      <c r="D10" s="43"/>
      <c r="E10" s="43"/>
      <c r="F10" s="70" t="s">
        <v>797</v>
      </c>
      <c r="G10" s="76" t="e">
        <f>G9-G7</f>
        <v>#REF!</v>
      </c>
      <c r="H10" s="43"/>
    </row>
    <row r="11" spans="3:8">
      <c r="C11" s="43"/>
      <c r="D11" s="43"/>
      <c r="E11" s="43"/>
      <c r="F11" s="43"/>
      <c r="G11" s="43"/>
      <c r="H11" s="43"/>
    </row>
    <row r="12" spans="3:8">
      <c r="C12" s="43"/>
      <c r="D12" s="43"/>
      <c r="E12" s="43"/>
      <c r="F12" s="43"/>
      <c r="G12" s="43"/>
      <c r="H12" s="43"/>
    </row>
    <row r="13" spans="3:8">
      <c r="C13" s="99" t="s">
        <v>225</v>
      </c>
      <c r="D13" s="99"/>
      <c r="E13" s="99"/>
      <c r="F13" s="99"/>
      <c r="G13" s="99"/>
      <c r="H13" s="99"/>
    </row>
    <row r="14" spans="3:8" ht="43.2">
      <c r="C14" s="100" t="s">
        <v>800</v>
      </c>
      <c r="D14" s="63" t="s">
        <v>789</v>
      </c>
      <c r="E14" s="64" t="s">
        <v>794</v>
      </c>
      <c r="F14" s="64" t="s">
        <v>795</v>
      </c>
      <c r="G14" s="64" t="s">
        <v>796</v>
      </c>
      <c r="H14" s="65" t="s">
        <v>28</v>
      </c>
    </row>
    <row r="15" spans="3:8">
      <c r="C15" s="101"/>
      <c r="D15" s="66">
        <v>3.18</v>
      </c>
      <c r="E15" s="66">
        <v>33</v>
      </c>
      <c r="F15" s="67">
        <f>E15/D15</f>
        <v>10.377358490566037</v>
      </c>
      <c r="G15" s="68">
        <f>F15*H15</f>
        <v>3344.4150943396221</v>
      </c>
      <c r="H15" s="69">
        <v>322.27999999999997</v>
      </c>
    </row>
    <row r="16" spans="3:8">
      <c r="C16" s="100" t="s">
        <v>801</v>
      </c>
      <c r="D16" s="71"/>
      <c r="E16" s="71" t="s">
        <v>791</v>
      </c>
      <c r="F16" s="71" t="s">
        <v>792</v>
      </c>
      <c r="G16" s="71" t="s">
        <v>793</v>
      </c>
      <c r="H16" s="72"/>
    </row>
    <row r="17" spans="3:8">
      <c r="C17" s="101"/>
      <c r="D17" s="66">
        <v>2.74</v>
      </c>
      <c r="E17" s="66">
        <v>33</v>
      </c>
      <c r="F17" s="73">
        <v>12.06</v>
      </c>
      <c r="G17" s="61">
        <f>H17*F17</f>
        <v>3886.6967999999997</v>
      </c>
      <c r="H17" s="69">
        <v>322.27999999999997</v>
      </c>
    </row>
    <row r="18" spans="3:8" ht="43.2">
      <c r="F18" s="70" t="s">
        <v>797</v>
      </c>
      <c r="G18" s="74">
        <f>G17-G15</f>
        <v>542.28170566037761</v>
      </c>
    </row>
    <row r="20" spans="3:8">
      <c r="C20" s="99" t="s">
        <v>225</v>
      </c>
      <c r="D20" s="99"/>
      <c r="E20" s="99"/>
      <c r="F20" s="99"/>
      <c r="G20" s="99"/>
      <c r="H20" s="99"/>
    </row>
    <row r="21" spans="3:8" ht="43.2">
      <c r="C21" s="100" t="s">
        <v>802</v>
      </c>
      <c r="D21" s="63" t="s">
        <v>789</v>
      </c>
      <c r="E21" s="64" t="s">
        <v>794</v>
      </c>
      <c r="F21" s="64" t="s">
        <v>795</v>
      </c>
      <c r="G21" s="64" t="s">
        <v>796</v>
      </c>
      <c r="H21" s="65" t="s">
        <v>28</v>
      </c>
    </row>
    <row r="22" spans="3:8">
      <c r="C22" s="101"/>
      <c r="D22" s="66">
        <v>0.4</v>
      </c>
      <c r="E22" s="66">
        <v>16</v>
      </c>
      <c r="F22" s="67">
        <f>E22/D22</f>
        <v>40</v>
      </c>
      <c r="G22" s="68">
        <f>F22*H22</f>
        <v>4984</v>
      </c>
      <c r="H22" s="69">
        <v>124.6</v>
      </c>
    </row>
    <row r="23" spans="3:8">
      <c r="C23" s="100" t="s">
        <v>803</v>
      </c>
      <c r="D23" s="71" t="s">
        <v>790</v>
      </c>
      <c r="E23" s="71" t="s">
        <v>791</v>
      </c>
      <c r="F23" s="71" t="s">
        <v>792</v>
      </c>
      <c r="G23" s="71" t="s">
        <v>793</v>
      </c>
      <c r="H23" s="72"/>
    </row>
    <row r="24" spans="3:8">
      <c r="C24" s="101"/>
      <c r="D24" s="66">
        <v>1.33</v>
      </c>
      <c r="E24" s="66">
        <v>16</v>
      </c>
      <c r="F24" s="73">
        <v>12.06</v>
      </c>
      <c r="G24" s="61">
        <f>H24*F24</f>
        <v>1502.6759999999999</v>
      </c>
      <c r="H24" s="69">
        <v>124.6</v>
      </c>
    </row>
    <row r="25" spans="3:8" ht="43.2">
      <c r="F25" s="70" t="s">
        <v>797</v>
      </c>
      <c r="G25" s="74">
        <f>G24-G22</f>
        <v>-3481.3240000000001</v>
      </c>
    </row>
    <row r="27" spans="3:8">
      <c r="G27" s="75">
        <f>G25+G18</f>
        <v>-2939.0422943396225</v>
      </c>
    </row>
  </sheetData>
  <mergeCells count="9">
    <mergeCell ref="C6:C7"/>
    <mergeCell ref="C8:C9"/>
    <mergeCell ref="C5:H5"/>
    <mergeCell ref="C23:C24"/>
    <mergeCell ref="C14:C15"/>
    <mergeCell ref="C13:H13"/>
    <mergeCell ref="C16:C17"/>
    <mergeCell ref="C20:H20"/>
    <mergeCell ref="C21:C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16</vt:i4>
      </vt:variant>
    </vt:vector>
  </HeadingPairs>
  <TitlesOfParts>
    <vt:vector size="21" baseType="lpstr">
      <vt:lpstr>FATURAMENTO_COMPILADO</vt:lpstr>
      <vt:lpstr>REND-Boletim de Produção</vt:lpstr>
      <vt:lpstr>Agrupamentos</vt:lpstr>
      <vt:lpstr>Base de Preços</vt:lpstr>
      <vt:lpstr>CALCULO REND POR RECURSO</vt:lpstr>
      <vt:lpstr>FATURAMENTO_COMPILADO!Area_de_impressao</vt:lpstr>
      <vt:lpstr>K_trab_GN1270</vt:lpstr>
      <vt:lpstr>K_trab_GN1400</vt:lpstr>
      <vt:lpstr>K_trab_GN1410</vt:lpstr>
      <vt:lpstr>K_trab_GN1420</vt:lpstr>
      <vt:lpstr>K_trab_GN1421</vt:lpstr>
      <vt:lpstr>L_uteis_GN1270</vt:lpstr>
      <vt:lpstr>L_uteis_GN1400</vt:lpstr>
      <vt:lpstr>L_uteis_GN1410</vt:lpstr>
      <vt:lpstr>L_uteis_GN1420</vt:lpstr>
      <vt:lpstr>L_uteis_GN1421</vt:lpstr>
      <vt:lpstr>M_rest_GN1270</vt:lpstr>
      <vt:lpstr>M_rest_GN1400</vt:lpstr>
      <vt:lpstr>M_rest_GN1410</vt:lpstr>
      <vt:lpstr>M_rest_GN1420</vt:lpstr>
      <vt:lpstr>M_rest_GN1421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2026-07-25T21:27:47Z</dcterms:created>
  <dcterms:modified xsi:type="dcterms:W3CDTF">2026-08-05T13:38:02Z</dcterms:modified>
  <cp:category/>
</cp:coreProperties>
</file>